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ЭтаКнига" defaultThemeVersion="124226"/>
  <bookViews>
    <workbookView xWindow="0" yWindow="0" windowWidth="28800" windowHeight="12345" tabRatio="928" firstSheet="22" activeTab="41"/>
  </bookViews>
  <sheets>
    <sheet name="ТИТ.Л." sheetId="48" state="hidden" r:id="rId1"/>
    <sheet name="Титулн" sheetId="99" r:id="rId2"/>
    <sheet name="ПОЯСН" sheetId="49" r:id="rId3"/>
    <sheet name="Список лист" sheetId="2" state="hidden" r:id="rId4"/>
    <sheet name="ПАС" sheetId="1" r:id="rId5"/>
    <sheet name="ОУ" sheetId="30" r:id="rId6"/>
    <sheet name="Тех" sheetId="31" r:id="rId7"/>
    <sheet name="ИВ" sheetId="4" r:id="rId8"/>
    <sheet name="ТАР" sheetId="7" r:id="rId9"/>
    <sheet name="Эл-Вагай" sheetId="54" r:id="rId10"/>
    <sheet name="Эл(2)-Вагай" sheetId="85" r:id="rId11"/>
    <sheet name="ПП-М (Вагай)" sheetId="47" r:id="rId12"/>
    <sheet name="НАС-1гр (Вагай)" sheetId="36" state="hidden" r:id="rId13"/>
    <sheet name="НАС-2гр (Вагай)2018-2022" sheetId="10" r:id="rId14"/>
    <sheet name="Бюдж(Вагай)" sheetId="13" r:id="rId15"/>
    <sheet name="Проч(Вагай)" sheetId="14" r:id="rId16"/>
    <sheet name="Эл-Красн" sheetId="66" r:id="rId17"/>
    <sheet name="Эл-Красн2" sheetId="86" r:id="rId18"/>
    <sheet name="ПП-М(Красн)" sheetId="55" r:id="rId19"/>
    <sheet name="НАС-2гр(Красн) (2018-2022 гг)" sheetId="57" r:id="rId20"/>
    <sheet name="Бюдж(Красн)" sheetId="59" r:id="rId21"/>
    <sheet name="Проч(Красн)" sheetId="60" r:id="rId22"/>
    <sheet name="Эл-Омут" sheetId="65" r:id="rId23"/>
    <sheet name="Эл-Омут2" sheetId="87" r:id="rId24"/>
    <sheet name="ПП-М(Омут)" sheetId="56" r:id="rId25"/>
    <sheet name="НАС-2гр(Омут)(2018-2022гг)" sheetId="58" r:id="rId26"/>
    <sheet name="Бюдж(Омут)" sheetId="61" r:id="rId27"/>
    <sheet name="Проч(Омут)" sheetId="62" r:id="rId28"/>
    <sheet name="Эл-Ситн" sheetId="67" r:id="rId29"/>
    <sheet name="Эл-Ситн2" sheetId="88" r:id="rId30"/>
    <sheet name="ПП-М -СИТ" sheetId="68" r:id="rId31"/>
    <sheet name="НАС-2гр-СИТ (2018-2022 гг)" sheetId="69" r:id="rId32"/>
    <sheet name="БюджСит" sheetId="73" r:id="rId33"/>
    <sheet name="СобП" sheetId="11" r:id="rId34"/>
    <sheet name="ПрН Омут" sheetId="92" r:id="rId35"/>
    <sheet name="ПрН Ситник" sheetId="93" state="hidden" r:id="rId36"/>
    <sheet name="ПрН" sheetId="12" state="hidden" r:id="rId37"/>
    <sheet name="Утеч" sheetId="25" state="hidden" r:id="rId38"/>
    <sheet name="Утеч Вагай" sheetId="94" r:id="rId39"/>
    <sheet name="Утеч Краснояр" sheetId="95" r:id="rId40"/>
    <sheet name="Утеч Омутин" sheetId="96" r:id="rId41"/>
    <sheet name="Утеч Ситн." sheetId="97" r:id="rId42"/>
    <sheet name="Хим" sheetId="19" r:id="rId43"/>
    <sheet name="Мероп свод" sheetId="98" r:id="rId44"/>
    <sheet name="Проб" sheetId="21" state="hidden" r:id="rId45"/>
    <sheet name="МеропЭФ" sheetId="27" r:id="rId46"/>
    <sheet name="МеропКАЧ" sheetId="28" r:id="rId47"/>
    <sheet name="ЦелП (Вагай)" sheetId="76" r:id="rId48"/>
    <sheet name="ЦелП (Омут)" sheetId="77" r:id="rId49"/>
    <sheet name="ЦелП (Б.Красн)" sheetId="78" r:id="rId50"/>
    <sheet name="ЦелП (Ситн)" sheetId="79" r:id="rId51"/>
    <sheet name="ЦелП" sheetId="23" state="hidden" r:id="rId52"/>
    <sheet name="ФинП-ХВсВагай " sheetId="71" state="hidden" r:id="rId53"/>
    <sheet name="РасчетЭФ" sheetId="84" r:id="rId54"/>
    <sheet name="ФинП-ХВс (Вагай)" sheetId="83" r:id="rId55"/>
    <sheet name="ФинП-ХВсОмут" sheetId="72" state="hidden" r:id="rId56"/>
    <sheet name="ФинП-ХВс Омутинский" sheetId="89" r:id="rId57"/>
    <sheet name="ФинП-ХВс (Омутинское)" sheetId="80" state="hidden" r:id="rId58"/>
    <sheet name="ФинП-ХВсСит" sheetId="70" state="hidden" r:id="rId59"/>
    <sheet name="ФинП-ХВс Ситниковский" sheetId="90" r:id="rId60"/>
    <sheet name="ФинП-ХВс (Ситн)" sheetId="81" state="hidden" r:id="rId61"/>
    <sheet name="ФинП-ХВсКрасн (2)" sheetId="75" state="hidden" r:id="rId62"/>
    <sheet name="Расч. Эф" sheetId="29" state="hidden" r:id="rId63"/>
    <sheet name="Лист3" sheetId="18" state="hidden" r:id="rId64"/>
    <sheet name="ФинП-ХВс Б-Красноярский" sheetId="91" r:id="rId65"/>
    <sheet name="ФинП-ХВс (Б.-Красн)" sheetId="82" state="hidden" r:id="rId66"/>
    <sheet name="Расч.Эф" sheetId="45" state="hidden" r:id="rId67"/>
    <sheet name="Лист1" sheetId="46" state="hidden" r:id="rId68"/>
  </sheets>
  <externalReferences>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s>
  <definedNames>
    <definedName name="\a" localSheetId="35">#REF!</definedName>
    <definedName name="\a" localSheetId="39">#REF!</definedName>
    <definedName name="\a" localSheetId="40">#REF!</definedName>
    <definedName name="\a" localSheetId="41">#REF!</definedName>
    <definedName name="\a">#REF!</definedName>
    <definedName name="\m" localSheetId="35">#REF!</definedName>
    <definedName name="\m" localSheetId="39">#REF!</definedName>
    <definedName name="\m" localSheetId="40">#REF!</definedName>
    <definedName name="\m" localSheetId="41">#REF!</definedName>
    <definedName name="\m">#REF!</definedName>
    <definedName name="\n" localSheetId="35">#REF!</definedName>
    <definedName name="\n" localSheetId="39">#REF!</definedName>
    <definedName name="\n" localSheetId="40">#REF!</definedName>
    <definedName name="\n" localSheetId="41">#REF!</definedName>
    <definedName name="\n">#REF!</definedName>
    <definedName name="\o" localSheetId="35">#REF!</definedName>
    <definedName name="\o" localSheetId="39">#REF!</definedName>
    <definedName name="\o" localSheetId="40">#REF!</definedName>
    <definedName name="\o" localSheetId="41">#REF!</definedName>
    <definedName name="\o">#REF!</definedName>
    <definedName name="____________________________DAT10" localSheetId="35">#REF!</definedName>
    <definedName name="____________________________DAT10" localSheetId="39">#REF!</definedName>
    <definedName name="____________________________DAT10" localSheetId="40">#REF!</definedName>
    <definedName name="____________________________DAT10" localSheetId="41">#REF!</definedName>
    <definedName name="____________________________DAT10">#REF!</definedName>
    <definedName name="____________________________DAT2" localSheetId="35">#REF!</definedName>
    <definedName name="____________________________DAT2" localSheetId="39">#REF!</definedName>
    <definedName name="____________________________DAT2" localSheetId="40">#REF!</definedName>
    <definedName name="____________________________DAT2" localSheetId="41">#REF!</definedName>
    <definedName name="____________________________DAT2">#REF!</definedName>
    <definedName name="____________________________DAT3" localSheetId="35">#REF!</definedName>
    <definedName name="____________________________DAT3" localSheetId="39">#REF!</definedName>
    <definedName name="____________________________DAT3" localSheetId="40">#REF!</definedName>
    <definedName name="____________________________DAT3" localSheetId="41">#REF!</definedName>
    <definedName name="____________________________DAT3">#REF!</definedName>
    <definedName name="____________________________DAT4" localSheetId="35">#REF!</definedName>
    <definedName name="____________________________DAT4" localSheetId="39">#REF!</definedName>
    <definedName name="____________________________DAT4" localSheetId="40">#REF!</definedName>
    <definedName name="____________________________DAT4" localSheetId="41">#REF!</definedName>
    <definedName name="____________________________DAT4">#REF!</definedName>
    <definedName name="____________________________DAT5" localSheetId="35">#REF!</definedName>
    <definedName name="____________________________DAT5" localSheetId="39">#REF!</definedName>
    <definedName name="____________________________DAT5" localSheetId="40">#REF!</definedName>
    <definedName name="____________________________DAT5" localSheetId="41">#REF!</definedName>
    <definedName name="____________________________DAT5">#REF!</definedName>
    <definedName name="____________________________DAT6" localSheetId="35">#REF!</definedName>
    <definedName name="____________________________DAT6" localSheetId="39">#REF!</definedName>
    <definedName name="____________________________DAT6" localSheetId="40">#REF!</definedName>
    <definedName name="____________________________DAT6" localSheetId="41">#REF!</definedName>
    <definedName name="____________________________DAT6">#REF!</definedName>
    <definedName name="____________________________DAT7" localSheetId="35">#REF!</definedName>
    <definedName name="____________________________DAT7" localSheetId="39">#REF!</definedName>
    <definedName name="____________________________DAT7" localSheetId="40">#REF!</definedName>
    <definedName name="____________________________DAT7" localSheetId="41">#REF!</definedName>
    <definedName name="____________________________DAT7">#REF!</definedName>
    <definedName name="____________________________DAT8" localSheetId="35">#REF!</definedName>
    <definedName name="____________________________DAT8" localSheetId="39">#REF!</definedName>
    <definedName name="____________________________DAT8" localSheetId="40">#REF!</definedName>
    <definedName name="____________________________DAT8" localSheetId="41">#REF!</definedName>
    <definedName name="____________________________DAT8">#REF!</definedName>
    <definedName name="____________________________DAT9" localSheetId="35">#REF!</definedName>
    <definedName name="____________________________DAT9" localSheetId="39">#REF!</definedName>
    <definedName name="____________________________DAT9" localSheetId="40">#REF!</definedName>
    <definedName name="____________________________DAT9" localSheetId="41">#REF!</definedName>
    <definedName name="____________________________DAT9">#REF!</definedName>
    <definedName name="___________________________DAT1" localSheetId="35">#REF!</definedName>
    <definedName name="___________________________DAT1" localSheetId="39">#REF!</definedName>
    <definedName name="___________________________DAT1" localSheetId="40">#REF!</definedName>
    <definedName name="___________________________DAT1" localSheetId="41">#REF!</definedName>
    <definedName name="___________________________DAT1">#REF!</definedName>
    <definedName name="___________________________DAT10" localSheetId="35">#REF!</definedName>
    <definedName name="___________________________DAT10" localSheetId="39">#REF!</definedName>
    <definedName name="___________________________DAT10" localSheetId="40">#REF!</definedName>
    <definedName name="___________________________DAT10" localSheetId="41">#REF!</definedName>
    <definedName name="___________________________DAT10">#REF!</definedName>
    <definedName name="___________________________DAT2" localSheetId="35">#REF!</definedName>
    <definedName name="___________________________DAT2" localSheetId="39">#REF!</definedName>
    <definedName name="___________________________DAT2" localSheetId="40">#REF!</definedName>
    <definedName name="___________________________DAT2" localSheetId="41">#REF!</definedName>
    <definedName name="___________________________DAT2">#REF!</definedName>
    <definedName name="___________________________DAT3" localSheetId="35">#REF!</definedName>
    <definedName name="___________________________DAT3" localSheetId="39">#REF!</definedName>
    <definedName name="___________________________DAT3" localSheetId="40">#REF!</definedName>
    <definedName name="___________________________DAT3" localSheetId="41">#REF!</definedName>
    <definedName name="___________________________DAT3">#REF!</definedName>
    <definedName name="___________________________DAT4" localSheetId="35">#REF!</definedName>
    <definedName name="___________________________DAT4" localSheetId="39">#REF!</definedName>
    <definedName name="___________________________DAT4" localSheetId="40">#REF!</definedName>
    <definedName name="___________________________DAT4" localSheetId="41">#REF!</definedName>
    <definedName name="___________________________DAT4">#REF!</definedName>
    <definedName name="___________________________DAT5" localSheetId="35">#REF!</definedName>
    <definedName name="___________________________DAT5" localSheetId="39">#REF!</definedName>
    <definedName name="___________________________DAT5" localSheetId="40">#REF!</definedName>
    <definedName name="___________________________DAT5" localSheetId="41">#REF!</definedName>
    <definedName name="___________________________DAT5">#REF!</definedName>
    <definedName name="___________________________DAT6" localSheetId="35">#REF!</definedName>
    <definedName name="___________________________DAT6" localSheetId="39">#REF!</definedName>
    <definedName name="___________________________DAT6" localSheetId="40">#REF!</definedName>
    <definedName name="___________________________DAT6" localSheetId="41">#REF!</definedName>
    <definedName name="___________________________DAT6">#REF!</definedName>
    <definedName name="___________________________DAT7" localSheetId="35">#REF!</definedName>
    <definedName name="___________________________DAT7" localSheetId="39">#REF!</definedName>
    <definedName name="___________________________DAT7" localSheetId="40">#REF!</definedName>
    <definedName name="___________________________DAT7" localSheetId="41">#REF!</definedName>
    <definedName name="___________________________DAT7">#REF!</definedName>
    <definedName name="___________________________DAT8" localSheetId="35">#REF!</definedName>
    <definedName name="___________________________DAT8" localSheetId="39">#REF!</definedName>
    <definedName name="___________________________DAT8" localSheetId="40">#REF!</definedName>
    <definedName name="___________________________DAT8" localSheetId="41">#REF!</definedName>
    <definedName name="___________________________DAT8">#REF!</definedName>
    <definedName name="___________________________DAT9" localSheetId="35">#REF!</definedName>
    <definedName name="___________________________DAT9" localSheetId="39">#REF!</definedName>
    <definedName name="___________________________DAT9" localSheetId="40">#REF!</definedName>
    <definedName name="___________________________DAT9" localSheetId="41">#REF!</definedName>
    <definedName name="___________________________DAT9">#REF!</definedName>
    <definedName name="__________________________DAT1" localSheetId="35">#REF!</definedName>
    <definedName name="__________________________DAT1" localSheetId="39">#REF!</definedName>
    <definedName name="__________________________DAT1" localSheetId="40">#REF!</definedName>
    <definedName name="__________________________DAT1" localSheetId="41">#REF!</definedName>
    <definedName name="__________________________DAT1">#REF!</definedName>
    <definedName name="__________________________DAT10" localSheetId="35">#REF!</definedName>
    <definedName name="__________________________DAT10" localSheetId="39">#REF!</definedName>
    <definedName name="__________________________DAT10" localSheetId="40">#REF!</definedName>
    <definedName name="__________________________DAT10" localSheetId="41">#REF!</definedName>
    <definedName name="__________________________DAT10">#REF!</definedName>
    <definedName name="__________________________DAT2" localSheetId="35">#REF!</definedName>
    <definedName name="__________________________DAT2" localSheetId="39">#REF!</definedName>
    <definedName name="__________________________DAT2" localSheetId="40">#REF!</definedName>
    <definedName name="__________________________DAT2" localSheetId="41">#REF!</definedName>
    <definedName name="__________________________DAT2">#REF!</definedName>
    <definedName name="__________________________DAT3" localSheetId="35">#REF!</definedName>
    <definedName name="__________________________DAT3" localSheetId="39">#REF!</definedName>
    <definedName name="__________________________DAT3" localSheetId="40">#REF!</definedName>
    <definedName name="__________________________DAT3" localSheetId="41">#REF!</definedName>
    <definedName name="__________________________DAT3">#REF!</definedName>
    <definedName name="__________________________DAT4" localSheetId="35">#REF!</definedName>
    <definedName name="__________________________DAT4" localSheetId="39">#REF!</definedName>
    <definedName name="__________________________DAT4" localSheetId="40">#REF!</definedName>
    <definedName name="__________________________DAT4" localSheetId="41">#REF!</definedName>
    <definedName name="__________________________DAT4">#REF!</definedName>
    <definedName name="__________________________DAT5" localSheetId="35">#REF!</definedName>
    <definedName name="__________________________DAT5" localSheetId="39">#REF!</definedName>
    <definedName name="__________________________DAT5" localSheetId="40">#REF!</definedName>
    <definedName name="__________________________DAT5" localSheetId="41">#REF!</definedName>
    <definedName name="__________________________DAT5">#REF!</definedName>
    <definedName name="__________________________DAT6" localSheetId="35">#REF!</definedName>
    <definedName name="__________________________DAT6" localSheetId="39">#REF!</definedName>
    <definedName name="__________________________DAT6" localSheetId="40">#REF!</definedName>
    <definedName name="__________________________DAT6" localSheetId="41">#REF!</definedName>
    <definedName name="__________________________DAT6">#REF!</definedName>
    <definedName name="__________________________DAT7" localSheetId="35">#REF!</definedName>
    <definedName name="__________________________DAT7" localSheetId="39">#REF!</definedName>
    <definedName name="__________________________DAT7" localSheetId="40">#REF!</definedName>
    <definedName name="__________________________DAT7" localSheetId="41">#REF!</definedName>
    <definedName name="__________________________DAT7">#REF!</definedName>
    <definedName name="__________________________DAT8" localSheetId="35">#REF!</definedName>
    <definedName name="__________________________DAT8" localSheetId="39">#REF!</definedName>
    <definedName name="__________________________DAT8" localSheetId="40">#REF!</definedName>
    <definedName name="__________________________DAT8" localSheetId="41">#REF!</definedName>
    <definedName name="__________________________DAT8">#REF!</definedName>
    <definedName name="__________________________DAT9" localSheetId="35">#REF!</definedName>
    <definedName name="__________________________DAT9" localSheetId="39">#REF!</definedName>
    <definedName name="__________________________DAT9" localSheetId="40">#REF!</definedName>
    <definedName name="__________________________DAT9" localSheetId="41">#REF!</definedName>
    <definedName name="__________________________DAT9">#REF!</definedName>
    <definedName name="_________________________DAT1" localSheetId="35">#REF!</definedName>
    <definedName name="_________________________DAT1" localSheetId="39">#REF!</definedName>
    <definedName name="_________________________DAT1" localSheetId="40">#REF!</definedName>
    <definedName name="_________________________DAT1" localSheetId="41">#REF!</definedName>
    <definedName name="_________________________DAT1">#REF!</definedName>
    <definedName name="_________________________DAT10" localSheetId="35">#REF!</definedName>
    <definedName name="_________________________DAT10" localSheetId="39">#REF!</definedName>
    <definedName name="_________________________DAT10" localSheetId="40">#REF!</definedName>
    <definedName name="_________________________DAT10" localSheetId="41">#REF!</definedName>
    <definedName name="_________________________DAT10">#REF!</definedName>
    <definedName name="_________________________DAT2" localSheetId="35">#REF!</definedName>
    <definedName name="_________________________DAT2" localSheetId="39">#REF!</definedName>
    <definedName name="_________________________DAT2" localSheetId="40">#REF!</definedName>
    <definedName name="_________________________DAT2" localSheetId="41">#REF!</definedName>
    <definedName name="_________________________DAT2">#REF!</definedName>
    <definedName name="_________________________DAT3" localSheetId="35">#REF!</definedName>
    <definedName name="_________________________DAT3" localSheetId="39">#REF!</definedName>
    <definedName name="_________________________DAT3" localSheetId="40">#REF!</definedName>
    <definedName name="_________________________DAT3" localSheetId="41">#REF!</definedName>
    <definedName name="_________________________DAT3">#REF!</definedName>
    <definedName name="_________________________DAT4" localSheetId="35">#REF!</definedName>
    <definedName name="_________________________DAT4" localSheetId="39">#REF!</definedName>
    <definedName name="_________________________DAT4" localSheetId="40">#REF!</definedName>
    <definedName name="_________________________DAT4" localSheetId="41">#REF!</definedName>
    <definedName name="_________________________DAT4">#REF!</definedName>
    <definedName name="_________________________DAT5" localSheetId="35">#REF!</definedName>
    <definedName name="_________________________DAT5" localSheetId="39">#REF!</definedName>
    <definedName name="_________________________DAT5" localSheetId="40">#REF!</definedName>
    <definedName name="_________________________DAT5" localSheetId="41">#REF!</definedName>
    <definedName name="_________________________DAT5">#REF!</definedName>
    <definedName name="_________________________DAT6" localSheetId="35">#REF!</definedName>
    <definedName name="_________________________DAT6" localSheetId="39">#REF!</definedName>
    <definedName name="_________________________DAT6" localSheetId="40">#REF!</definedName>
    <definedName name="_________________________DAT6" localSheetId="41">#REF!</definedName>
    <definedName name="_________________________DAT6">#REF!</definedName>
    <definedName name="_________________________DAT7" localSheetId="35">#REF!</definedName>
    <definedName name="_________________________DAT7" localSheetId="39">#REF!</definedName>
    <definedName name="_________________________DAT7" localSheetId="40">#REF!</definedName>
    <definedName name="_________________________DAT7" localSheetId="41">#REF!</definedName>
    <definedName name="_________________________DAT7">#REF!</definedName>
    <definedName name="_________________________DAT8" localSheetId="35">#REF!</definedName>
    <definedName name="_________________________DAT8" localSheetId="39">#REF!</definedName>
    <definedName name="_________________________DAT8" localSheetId="40">#REF!</definedName>
    <definedName name="_________________________DAT8" localSheetId="41">#REF!</definedName>
    <definedName name="_________________________DAT8">#REF!</definedName>
    <definedName name="_________________________DAT9" localSheetId="35">#REF!</definedName>
    <definedName name="_________________________DAT9" localSheetId="39">#REF!</definedName>
    <definedName name="_________________________DAT9" localSheetId="40">#REF!</definedName>
    <definedName name="_________________________DAT9" localSheetId="41">#REF!</definedName>
    <definedName name="_________________________DAT9">#REF!</definedName>
    <definedName name="________________________DAT1" localSheetId="35">#REF!</definedName>
    <definedName name="________________________DAT1" localSheetId="39">#REF!</definedName>
    <definedName name="________________________DAT1" localSheetId="40">#REF!</definedName>
    <definedName name="________________________DAT1" localSheetId="41">#REF!</definedName>
    <definedName name="________________________DAT1">#REF!</definedName>
    <definedName name="________________________DAT10" localSheetId="35">#REF!</definedName>
    <definedName name="________________________DAT10" localSheetId="39">#REF!</definedName>
    <definedName name="________________________DAT10" localSheetId="40">#REF!</definedName>
    <definedName name="________________________DAT10" localSheetId="41">#REF!</definedName>
    <definedName name="________________________DAT10">#REF!</definedName>
    <definedName name="________________________DAT2" localSheetId="35">#REF!</definedName>
    <definedName name="________________________DAT2" localSheetId="39">#REF!</definedName>
    <definedName name="________________________DAT2" localSheetId="40">#REF!</definedName>
    <definedName name="________________________DAT2" localSheetId="41">#REF!</definedName>
    <definedName name="________________________DAT2">#REF!</definedName>
    <definedName name="________________________DAT3" localSheetId="35">#REF!</definedName>
    <definedName name="________________________DAT3" localSheetId="39">#REF!</definedName>
    <definedName name="________________________DAT3" localSheetId="40">#REF!</definedName>
    <definedName name="________________________DAT3" localSheetId="41">#REF!</definedName>
    <definedName name="________________________DAT3">#REF!</definedName>
    <definedName name="________________________DAT4" localSheetId="35">#REF!</definedName>
    <definedName name="________________________DAT4" localSheetId="39">#REF!</definedName>
    <definedName name="________________________DAT4" localSheetId="40">#REF!</definedName>
    <definedName name="________________________DAT4" localSheetId="41">#REF!</definedName>
    <definedName name="________________________DAT4">#REF!</definedName>
    <definedName name="________________________DAT5" localSheetId="35">#REF!</definedName>
    <definedName name="________________________DAT5" localSheetId="39">#REF!</definedName>
    <definedName name="________________________DAT5" localSheetId="40">#REF!</definedName>
    <definedName name="________________________DAT5" localSheetId="41">#REF!</definedName>
    <definedName name="________________________DAT5">#REF!</definedName>
    <definedName name="________________________DAT6" localSheetId="35">#REF!</definedName>
    <definedName name="________________________DAT6" localSheetId="39">#REF!</definedName>
    <definedName name="________________________DAT6" localSheetId="40">#REF!</definedName>
    <definedName name="________________________DAT6" localSheetId="41">#REF!</definedName>
    <definedName name="________________________DAT6">#REF!</definedName>
    <definedName name="________________________DAT7" localSheetId="35">#REF!</definedName>
    <definedName name="________________________DAT7" localSheetId="39">#REF!</definedName>
    <definedName name="________________________DAT7" localSheetId="40">#REF!</definedName>
    <definedName name="________________________DAT7" localSheetId="41">#REF!</definedName>
    <definedName name="________________________DAT7">#REF!</definedName>
    <definedName name="________________________DAT8" localSheetId="35">#REF!</definedName>
    <definedName name="________________________DAT8" localSheetId="39">#REF!</definedName>
    <definedName name="________________________DAT8" localSheetId="40">#REF!</definedName>
    <definedName name="________________________DAT8" localSheetId="41">#REF!</definedName>
    <definedName name="________________________DAT8">#REF!</definedName>
    <definedName name="________________________DAT9" localSheetId="35">#REF!</definedName>
    <definedName name="________________________DAT9" localSheetId="39">#REF!</definedName>
    <definedName name="________________________DAT9" localSheetId="40">#REF!</definedName>
    <definedName name="________________________DAT9" localSheetId="41">#REF!</definedName>
    <definedName name="________________________DAT9">#REF!</definedName>
    <definedName name="_______________________DAT1" localSheetId="35">#REF!</definedName>
    <definedName name="_______________________DAT1" localSheetId="39">#REF!</definedName>
    <definedName name="_______________________DAT1" localSheetId="40">#REF!</definedName>
    <definedName name="_______________________DAT1" localSheetId="41">#REF!</definedName>
    <definedName name="_______________________DAT1">#REF!</definedName>
    <definedName name="_______________________DAT10" localSheetId="35">#REF!</definedName>
    <definedName name="_______________________DAT10" localSheetId="39">#REF!</definedName>
    <definedName name="_______________________DAT10" localSheetId="40">#REF!</definedName>
    <definedName name="_______________________DAT10" localSheetId="41">#REF!</definedName>
    <definedName name="_______________________DAT10">#REF!</definedName>
    <definedName name="_______________________DAT2" localSheetId="35">#REF!</definedName>
    <definedName name="_______________________DAT2" localSheetId="39">#REF!</definedName>
    <definedName name="_______________________DAT2" localSheetId="40">#REF!</definedName>
    <definedName name="_______________________DAT2" localSheetId="41">#REF!</definedName>
    <definedName name="_______________________DAT2">#REF!</definedName>
    <definedName name="_______________________DAT3" localSheetId="35">#REF!</definedName>
    <definedName name="_______________________DAT3" localSheetId="39">#REF!</definedName>
    <definedName name="_______________________DAT3" localSheetId="40">#REF!</definedName>
    <definedName name="_______________________DAT3" localSheetId="41">#REF!</definedName>
    <definedName name="_______________________DAT3">#REF!</definedName>
    <definedName name="_______________________DAT4" localSheetId="35">#REF!</definedName>
    <definedName name="_______________________DAT4" localSheetId="39">#REF!</definedName>
    <definedName name="_______________________DAT4" localSheetId="40">#REF!</definedName>
    <definedName name="_______________________DAT4" localSheetId="41">#REF!</definedName>
    <definedName name="_______________________DAT4">#REF!</definedName>
    <definedName name="_______________________DAT5" localSheetId="35">#REF!</definedName>
    <definedName name="_______________________DAT5" localSheetId="39">#REF!</definedName>
    <definedName name="_______________________DAT5" localSheetId="40">#REF!</definedName>
    <definedName name="_______________________DAT5" localSheetId="41">#REF!</definedName>
    <definedName name="_______________________DAT5">#REF!</definedName>
    <definedName name="_______________________DAT6" localSheetId="35">#REF!</definedName>
    <definedName name="_______________________DAT6" localSheetId="39">#REF!</definedName>
    <definedName name="_______________________DAT6" localSheetId="40">#REF!</definedName>
    <definedName name="_______________________DAT6" localSheetId="41">#REF!</definedName>
    <definedName name="_______________________DAT6">#REF!</definedName>
    <definedName name="_______________________DAT7" localSheetId="35">#REF!</definedName>
    <definedName name="_______________________DAT7" localSheetId="39">#REF!</definedName>
    <definedName name="_______________________DAT7" localSheetId="40">#REF!</definedName>
    <definedName name="_______________________DAT7" localSheetId="41">#REF!</definedName>
    <definedName name="_______________________DAT7">#REF!</definedName>
    <definedName name="_______________________DAT8" localSheetId="35">#REF!</definedName>
    <definedName name="_______________________DAT8" localSheetId="39">#REF!</definedName>
    <definedName name="_______________________DAT8" localSheetId="40">#REF!</definedName>
    <definedName name="_______________________DAT8" localSheetId="41">#REF!</definedName>
    <definedName name="_______________________DAT8">#REF!</definedName>
    <definedName name="_______________________DAT9" localSheetId="35">#REF!</definedName>
    <definedName name="_______________________DAT9" localSheetId="39">#REF!</definedName>
    <definedName name="_______________________DAT9" localSheetId="40">#REF!</definedName>
    <definedName name="_______________________DAT9" localSheetId="41">#REF!</definedName>
    <definedName name="_______________________DAT9">#REF!</definedName>
    <definedName name="______________________DAT1" localSheetId="35">#REF!</definedName>
    <definedName name="______________________DAT1" localSheetId="39">#REF!</definedName>
    <definedName name="______________________DAT1" localSheetId="40">#REF!</definedName>
    <definedName name="______________________DAT1" localSheetId="41">#REF!</definedName>
    <definedName name="______________________DAT1">#REF!</definedName>
    <definedName name="______________________DAT10" localSheetId="35">#REF!</definedName>
    <definedName name="______________________DAT10" localSheetId="39">#REF!</definedName>
    <definedName name="______________________DAT10" localSheetId="40">#REF!</definedName>
    <definedName name="______________________DAT10" localSheetId="41">#REF!</definedName>
    <definedName name="______________________DAT10">#REF!</definedName>
    <definedName name="______________________DAT2" localSheetId="35">#REF!</definedName>
    <definedName name="______________________DAT2" localSheetId="39">#REF!</definedName>
    <definedName name="______________________DAT2" localSheetId="40">#REF!</definedName>
    <definedName name="______________________DAT2" localSheetId="41">#REF!</definedName>
    <definedName name="______________________DAT2">#REF!</definedName>
    <definedName name="______________________DAT3" localSheetId="35">#REF!</definedName>
    <definedName name="______________________DAT3" localSheetId="39">#REF!</definedName>
    <definedName name="______________________DAT3" localSheetId="40">#REF!</definedName>
    <definedName name="______________________DAT3" localSheetId="41">#REF!</definedName>
    <definedName name="______________________DAT3">#REF!</definedName>
    <definedName name="______________________DAT4" localSheetId="35">#REF!</definedName>
    <definedName name="______________________DAT4" localSheetId="39">#REF!</definedName>
    <definedName name="______________________DAT4" localSheetId="40">#REF!</definedName>
    <definedName name="______________________DAT4" localSheetId="41">#REF!</definedName>
    <definedName name="______________________DAT4">#REF!</definedName>
    <definedName name="______________________DAT5" localSheetId="35">#REF!</definedName>
    <definedName name="______________________DAT5" localSheetId="39">#REF!</definedName>
    <definedName name="______________________DAT5" localSheetId="40">#REF!</definedName>
    <definedName name="______________________DAT5" localSheetId="41">#REF!</definedName>
    <definedName name="______________________DAT5">#REF!</definedName>
    <definedName name="______________________DAT6" localSheetId="35">#REF!</definedName>
    <definedName name="______________________DAT6" localSheetId="39">#REF!</definedName>
    <definedName name="______________________DAT6" localSheetId="40">#REF!</definedName>
    <definedName name="______________________DAT6" localSheetId="41">#REF!</definedName>
    <definedName name="______________________DAT6">#REF!</definedName>
    <definedName name="______________________DAT7" localSheetId="35">#REF!</definedName>
    <definedName name="______________________DAT7" localSheetId="39">#REF!</definedName>
    <definedName name="______________________DAT7" localSheetId="40">#REF!</definedName>
    <definedName name="______________________DAT7" localSheetId="41">#REF!</definedName>
    <definedName name="______________________DAT7">#REF!</definedName>
    <definedName name="______________________DAT8" localSheetId="35">#REF!</definedName>
    <definedName name="______________________DAT8" localSheetId="39">#REF!</definedName>
    <definedName name="______________________DAT8" localSheetId="40">#REF!</definedName>
    <definedName name="______________________DAT8" localSheetId="41">#REF!</definedName>
    <definedName name="______________________DAT8">#REF!</definedName>
    <definedName name="______________________DAT9" localSheetId="35">#REF!</definedName>
    <definedName name="______________________DAT9" localSheetId="39">#REF!</definedName>
    <definedName name="______________________DAT9" localSheetId="40">#REF!</definedName>
    <definedName name="______________________DAT9" localSheetId="41">#REF!</definedName>
    <definedName name="______________________DAT9">#REF!</definedName>
    <definedName name="_____________________DAT1" localSheetId="35">#REF!</definedName>
    <definedName name="_____________________DAT1" localSheetId="39">#REF!</definedName>
    <definedName name="_____________________DAT1" localSheetId="40">#REF!</definedName>
    <definedName name="_____________________DAT1" localSheetId="41">#REF!</definedName>
    <definedName name="_____________________DAT1">#REF!</definedName>
    <definedName name="_____________________DAT10" localSheetId="35">#REF!</definedName>
    <definedName name="_____________________DAT10" localSheetId="39">#REF!</definedName>
    <definedName name="_____________________DAT10" localSheetId="40">#REF!</definedName>
    <definedName name="_____________________DAT10" localSheetId="41">#REF!</definedName>
    <definedName name="_____________________DAT10">#REF!</definedName>
    <definedName name="_____________________DAT2" localSheetId="35">#REF!</definedName>
    <definedName name="_____________________DAT2" localSheetId="39">#REF!</definedName>
    <definedName name="_____________________DAT2" localSheetId="40">#REF!</definedName>
    <definedName name="_____________________DAT2" localSheetId="41">#REF!</definedName>
    <definedName name="_____________________DAT2">#REF!</definedName>
    <definedName name="_____________________DAT3" localSheetId="35">#REF!</definedName>
    <definedName name="_____________________DAT3" localSheetId="39">#REF!</definedName>
    <definedName name="_____________________DAT3" localSheetId="40">#REF!</definedName>
    <definedName name="_____________________DAT3" localSheetId="41">#REF!</definedName>
    <definedName name="_____________________DAT3">#REF!</definedName>
    <definedName name="_____________________DAT4" localSheetId="35">#REF!</definedName>
    <definedName name="_____________________DAT4" localSheetId="39">#REF!</definedName>
    <definedName name="_____________________DAT4" localSheetId="40">#REF!</definedName>
    <definedName name="_____________________DAT4" localSheetId="41">#REF!</definedName>
    <definedName name="_____________________DAT4">#REF!</definedName>
    <definedName name="_____________________DAT5" localSheetId="35">#REF!</definedName>
    <definedName name="_____________________DAT5" localSheetId="39">#REF!</definedName>
    <definedName name="_____________________DAT5" localSheetId="40">#REF!</definedName>
    <definedName name="_____________________DAT5" localSheetId="41">#REF!</definedName>
    <definedName name="_____________________DAT5">#REF!</definedName>
    <definedName name="_____________________DAT6" localSheetId="35">#REF!</definedName>
    <definedName name="_____________________DAT6" localSheetId="39">#REF!</definedName>
    <definedName name="_____________________DAT6" localSheetId="40">#REF!</definedName>
    <definedName name="_____________________DAT6" localSheetId="41">#REF!</definedName>
    <definedName name="_____________________DAT6">#REF!</definedName>
    <definedName name="_____________________DAT7" localSheetId="35">#REF!</definedName>
    <definedName name="_____________________DAT7" localSheetId="39">#REF!</definedName>
    <definedName name="_____________________DAT7" localSheetId="40">#REF!</definedName>
    <definedName name="_____________________DAT7" localSheetId="41">#REF!</definedName>
    <definedName name="_____________________DAT7">#REF!</definedName>
    <definedName name="_____________________DAT8" localSheetId="35">#REF!</definedName>
    <definedName name="_____________________DAT8" localSheetId="39">#REF!</definedName>
    <definedName name="_____________________DAT8" localSheetId="40">#REF!</definedName>
    <definedName name="_____________________DAT8" localSheetId="41">#REF!</definedName>
    <definedName name="_____________________DAT8">#REF!</definedName>
    <definedName name="_____________________DAT9" localSheetId="35">#REF!</definedName>
    <definedName name="_____________________DAT9" localSheetId="39">#REF!</definedName>
    <definedName name="_____________________DAT9" localSheetId="40">#REF!</definedName>
    <definedName name="_____________________DAT9" localSheetId="41">#REF!</definedName>
    <definedName name="_____________________DAT9">#REF!</definedName>
    <definedName name="____________________DAT1" localSheetId="35">#REF!</definedName>
    <definedName name="____________________DAT1" localSheetId="39">#REF!</definedName>
    <definedName name="____________________DAT1" localSheetId="40">#REF!</definedName>
    <definedName name="____________________DAT1" localSheetId="41">#REF!</definedName>
    <definedName name="____________________DAT1">#REF!</definedName>
    <definedName name="____________________DAT10" localSheetId="35">#REF!</definedName>
    <definedName name="____________________DAT10" localSheetId="39">#REF!</definedName>
    <definedName name="____________________DAT10" localSheetId="40">#REF!</definedName>
    <definedName name="____________________DAT10" localSheetId="41">#REF!</definedName>
    <definedName name="____________________DAT10">#REF!</definedName>
    <definedName name="____________________DAT2" localSheetId="35">#REF!</definedName>
    <definedName name="____________________DAT2" localSheetId="39">#REF!</definedName>
    <definedName name="____________________DAT2" localSheetId="40">#REF!</definedName>
    <definedName name="____________________DAT2" localSheetId="41">#REF!</definedName>
    <definedName name="____________________DAT2">#REF!</definedName>
    <definedName name="____________________DAT3" localSheetId="35">#REF!</definedName>
    <definedName name="____________________DAT3" localSheetId="39">#REF!</definedName>
    <definedName name="____________________DAT3" localSheetId="40">#REF!</definedName>
    <definedName name="____________________DAT3" localSheetId="41">#REF!</definedName>
    <definedName name="____________________DAT3">#REF!</definedName>
    <definedName name="____________________DAT4" localSheetId="35">#REF!</definedName>
    <definedName name="____________________DAT4" localSheetId="39">#REF!</definedName>
    <definedName name="____________________DAT4" localSheetId="40">#REF!</definedName>
    <definedName name="____________________DAT4" localSheetId="41">#REF!</definedName>
    <definedName name="____________________DAT4">#REF!</definedName>
    <definedName name="____________________DAT5" localSheetId="35">#REF!</definedName>
    <definedName name="____________________DAT5" localSheetId="39">#REF!</definedName>
    <definedName name="____________________DAT5" localSheetId="40">#REF!</definedName>
    <definedName name="____________________DAT5" localSheetId="41">#REF!</definedName>
    <definedName name="____________________DAT5">#REF!</definedName>
    <definedName name="____________________DAT6" localSheetId="35">#REF!</definedName>
    <definedName name="____________________DAT6" localSheetId="39">#REF!</definedName>
    <definedName name="____________________DAT6" localSheetId="40">#REF!</definedName>
    <definedName name="____________________DAT6" localSheetId="41">#REF!</definedName>
    <definedName name="____________________DAT6">#REF!</definedName>
    <definedName name="____________________DAT7" localSheetId="35">#REF!</definedName>
    <definedName name="____________________DAT7" localSheetId="39">#REF!</definedName>
    <definedName name="____________________DAT7" localSheetId="40">#REF!</definedName>
    <definedName name="____________________DAT7" localSheetId="41">#REF!</definedName>
    <definedName name="____________________DAT7">#REF!</definedName>
    <definedName name="____________________DAT8" localSheetId="35">#REF!</definedName>
    <definedName name="____________________DAT8" localSheetId="39">#REF!</definedName>
    <definedName name="____________________DAT8" localSheetId="40">#REF!</definedName>
    <definedName name="____________________DAT8" localSheetId="41">#REF!</definedName>
    <definedName name="____________________DAT8">#REF!</definedName>
    <definedName name="____________________DAT9" localSheetId="35">#REF!</definedName>
    <definedName name="____________________DAT9" localSheetId="39">#REF!</definedName>
    <definedName name="____________________DAT9" localSheetId="40">#REF!</definedName>
    <definedName name="____________________DAT9" localSheetId="41">#REF!</definedName>
    <definedName name="____________________DAT9">#REF!</definedName>
    <definedName name="___________________DAT1" localSheetId="35">#REF!</definedName>
    <definedName name="___________________DAT1" localSheetId="39">#REF!</definedName>
    <definedName name="___________________DAT1" localSheetId="40">#REF!</definedName>
    <definedName name="___________________DAT1" localSheetId="41">#REF!</definedName>
    <definedName name="___________________DAT1">#REF!</definedName>
    <definedName name="___________________DAT10" localSheetId="35">#REF!</definedName>
    <definedName name="___________________DAT10" localSheetId="39">#REF!</definedName>
    <definedName name="___________________DAT10" localSheetId="40">#REF!</definedName>
    <definedName name="___________________DAT10" localSheetId="41">#REF!</definedName>
    <definedName name="___________________DAT10">#REF!</definedName>
    <definedName name="___________________DAT2" localSheetId="35">#REF!</definedName>
    <definedName name="___________________DAT2" localSheetId="39">#REF!</definedName>
    <definedName name="___________________DAT2" localSheetId="40">#REF!</definedName>
    <definedName name="___________________DAT2" localSheetId="41">#REF!</definedName>
    <definedName name="___________________DAT2">#REF!</definedName>
    <definedName name="___________________DAT3" localSheetId="35">#REF!</definedName>
    <definedName name="___________________DAT3" localSheetId="39">#REF!</definedName>
    <definedName name="___________________DAT3" localSheetId="40">#REF!</definedName>
    <definedName name="___________________DAT3" localSheetId="41">#REF!</definedName>
    <definedName name="___________________DAT3">#REF!</definedName>
    <definedName name="___________________DAT4" localSheetId="35">#REF!</definedName>
    <definedName name="___________________DAT4" localSheetId="39">#REF!</definedName>
    <definedName name="___________________DAT4" localSheetId="40">#REF!</definedName>
    <definedName name="___________________DAT4" localSheetId="41">#REF!</definedName>
    <definedName name="___________________DAT4">#REF!</definedName>
    <definedName name="___________________DAT5" localSheetId="35">#REF!</definedName>
    <definedName name="___________________DAT5" localSheetId="39">#REF!</definedName>
    <definedName name="___________________DAT5" localSheetId="40">#REF!</definedName>
    <definedName name="___________________DAT5" localSheetId="41">#REF!</definedName>
    <definedName name="___________________DAT5">#REF!</definedName>
    <definedName name="___________________DAT6" localSheetId="35">#REF!</definedName>
    <definedName name="___________________DAT6" localSheetId="39">#REF!</definedName>
    <definedName name="___________________DAT6" localSheetId="40">#REF!</definedName>
    <definedName name="___________________DAT6" localSheetId="41">#REF!</definedName>
    <definedName name="___________________DAT6">#REF!</definedName>
    <definedName name="___________________DAT7" localSheetId="35">#REF!</definedName>
    <definedName name="___________________DAT7" localSheetId="39">#REF!</definedName>
    <definedName name="___________________DAT7" localSheetId="40">#REF!</definedName>
    <definedName name="___________________DAT7" localSheetId="41">#REF!</definedName>
    <definedName name="___________________DAT7">#REF!</definedName>
    <definedName name="___________________DAT8" localSheetId="35">#REF!</definedName>
    <definedName name="___________________DAT8" localSheetId="39">#REF!</definedName>
    <definedName name="___________________DAT8" localSheetId="40">#REF!</definedName>
    <definedName name="___________________DAT8" localSheetId="41">#REF!</definedName>
    <definedName name="___________________DAT8">#REF!</definedName>
    <definedName name="___________________DAT9" localSheetId="35">#REF!</definedName>
    <definedName name="___________________DAT9" localSheetId="39">#REF!</definedName>
    <definedName name="___________________DAT9" localSheetId="40">#REF!</definedName>
    <definedName name="___________________DAT9" localSheetId="41">#REF!</definedName>
    <definedName name="___________________DAT9">#REF!</definedName>
    <definedName name="__________________DAT1" localSheetId="35">#REF!</definedName>
    <definedName name="__________________DAT1" localSheetId="39">#REF!</definedName>
    <definedName name="__________________DAT1" localSheetId="40">#REF!</definedName>
    <definedName name="__________________DAT1" localSheetId="41">#REF!</definedName>
    <definedName name="__________________DAT1">#REF!</definedName>
    <definedName name="__________________DAT10" localSheetId="35">#REF!</definedName>
    <definedName name="__________________DAT10" localSheetId="39">#REF!</definedName>
    <definedName name="__________________DAT10" localSheetId="40">#REF!</definedName>
    <definedName name="__________________DAT10" localSheetId="41">#REF!</definedName>
    <definedName name="__________________DAT10">#REF!</definedName>
    <definedName name="__________________DAT2" localSheetId="35">#REF!</definedName>
    <definedName name="__________________DAT2" localSheetId="39">#REF!</definedName>
    <definedName name="__________________DAT2" localSheetId="40">#REF!</definedName>
    <definedName name="__________________DAT2" localSheetId="41">#REF!</definedName>
    <definedName name="__________________DAT2">#REF!</definedName>
    <definedName name="__________________DAT3" localSheetId="35">#REF!</definedName>
    <definedName name="__________________DAT3" localSheetId="39">#REF!</definedName>
    <definedName name="__________________DAT3" localSheetId="40">#REF!</definedName>
    <definedName name="__________________DAT3" localSheetId="41">#REF!</definedName>
    <definedName name="__________________DAT3">#REF!</definedName>
    <definedName name="__________________DAT4" localSheetId="35">#REF!</definedName>
    <definedName name="__________________DAT4" localSheetId="39">#REF!</definedName>
    <definedName name="__________________DAT4" localSheetId="40">#REF!</definedName>
    <definedName name="__________________DAT4" localSheetId="41">#REF!</definedName>
    <definedName name="__________________DAT4">#REF!</definedName>
    <definedName name="__________________DAT5" localSheetId="35">#REF!</definedName>
    <definedName name="__________________DAT5" localSheetId="39">#REF!</definedName>
    <definedName name="__________________DAT5" localSheetId="40">#REF!</definedName>
    <definedName name="__________________DAT5" localSheetId="41">#REF!</definedName>
    <definedName name="__________________DAT5">#REF!</definedName>
    <definedName name="__________________DAT6" localSheetId="35">#REF!</definedName>
    <definedName name="__________________DAT6" localSheetId="39">#REF!</definedName>
    <definedName name="__________________DAT6" localSheetId="40">#REF!</definedName>
    <definedName name="__________________DAT6" localSheetId="41">#REF!</definedName>
    <definedName name="__________________DAT6">#REF!</definedName>
    <definedName name="__________________DAT7" localSheetId="35">#REF!</definedName>
    <definedName name="__________________DAT7" localSheetId="39">#REF!</definedName>
    <definedName name="__________________DAT7" localSheetId="40">#REF!</definedName>
    <definedName name="__________________DAT7" localSheetId="41">#REF!</definedName>
    <definedName name="__________________DAT7">#REF!</definedName>
    <definedName name="__________________DAT8" localSheetId="35">#REF!</definedName>
    <definedName name="__________________DAT8" localSheetId="39">#REF!</definedName>
    <definedName name="__________________DAT8" localSheetId="40">#REF!</definedName>
    <definedName name="__________________DAT8" localSheetId="41">#REF!</definedName>
    <definedName name="__________________DAT8">#REF!</definedName>
    <definedName name="__________________DAT9" localSheetId="35">#REF!</definedName>
    <definedName name="__________________DAT9" localSheetId="39">#REF!</definedName>
    <definedName name="__________________DAT9" localSheetId="40">#REF!</definedName>
    <definedName name="__________________DAT9" localSheetId="41">#REF!</definedName>
    <definedName name="__________________DAT9">#REF!</definedName>
    <definedName name="_________________DAT1" localSheetId="35">#REF!</definedName>
    <definedName name="_________________DAT1" localSheetId="39">#REF!</definedName>
    <definedName name="_________________DAT1" localSheetId="40">#REF!</definedName>
    <definedName name="_________________DAT1" localSheetId="41">#REF!</definedName>
    <definedName name="_________________DAT1">#REF!</definedName>
    <definedName name="_________________DAT10" localSheetId="35">#REF!</definedName>
    <definedName name="_________________DAT10" localSheetId="39">#REF!</definedName>
    <definedName name="_________________DAT10" localSheetId="40">#REF!</definedName>
    <definedName name="_________________DAT10" localSheetId="41">#REF!</definedName>
    <definedName name="_________________DAT10">#REF!</definedName>
    <definedName name="_________________DAT2" localSheetId="35">#REF!</definedName>
    <definedName name="_________________DAT2" localSheetId="39">#REF!</definedName>
    <definedName name="_________________DAT2" localSheetId="40">#REF!</definedName>
    <definedName name="_________________DAT2" localSheetId="41">#REF!</definedName>
    <definedName name="_________________DAT2">#REF!</definedName>
    <definedName name="_________________DAT3" localSheetId="35">#REF!</definedName>
    <definedName name="_________________DAT3" localSheetId="39">#REF!</definedName>
    <definedName name="_________________DAT3" localSheetId="40">#REF!</definedName>
    <definedName name="_________________DAT3" localSheetId="41">#REF!</definedName>
    <definedName name="_________________DAT3">#REF!</definedName>
    <definedName name="_________________DAT4" localSheetId="35">#REF!</definedName>
    <definedName name="_________________DAT4" localSheetId="39">#REF!</definedName>
    <definedName name="_________________DAT4" localSheetId="40">#REF!</definedName>
    <definedName name="_________________DAT4" localSheetId="41">#REF!</definedName>
    <definedName name="_________________DAT4">#REF!</definedName>
    <definedName name="_________________DAT5" localSheetId="35">#REF!</definedName>
    <definedName name="_________________DAT5" localSheetId="39">#REF!</definedName>
    <definedName name="_________________DAT5" localSheetId="40">#REF!</definedName>
    <definedName name="_________________DAT5" localSheetId="41">#REF!</definedName>
    <definedName name="_________________DAT5">#REF!</definedName>
    <definedName name="_________________DAT6" localSheetId="35">#REF!</definedName>
    <definedName name="_________________DAT6" localSheetId="39">#REF!</definedName>
    <definedName name="_________________DAT6" localSheetId="40">#REF!</definedName>
    <definedName name="_________________DAT6" localSheetId="41">#REF!</definedName>
    <definedName name="_________________DAT6">#REF!</definedName>
    <definedName name="_________________DAT7" localSheetId="35">#REF!</definedName>
    <definedName name="_________________DAT7" localSheetId="39">#REF!</definedName>
    <definedName name="_________________DAT7" localSheetId="40">#REF!</definedName>
    <definedName name="_________________DAT7" localSheetId="41">#REF!</definedName>
    <definedName name="_________________DAT7">#REF!</definedName>
    <definedName name="_________________DAT8" localSheetId="35">#REF!</definedName>
    <definedName name="_________________DAT8" localSheetId="39">#REF!</definedName>
    <definedName name="_________________DAT8" localSheetId="40">#REF!</definedName>
    <definedName name="_________________DAT8" localSheetId="41">#REF!</definedName>
    <definedName name="_________________DAT8">#REF!</definedName>
    <definedName name="_________________DAT9" localSheetId="35">#REF!</definedName>
    <definedName name="_________________DAT9" localSheetId="39">#REF!</definedName>
    <definedName name="_________________DAT9" localSheetId="40">#REF!</definedName>
    <definedName name="_________________DAT9" localSheetId="41">#REF!</definedName>
    <definedName name="_________________DAT9">#REF!</definedName>
    <definedName name="_________________enr1" localSheetId="35">#REF!</definedName>
    <definedName name="_________________enr1" localSheetId="39">#REF!</definedName>
    <definedName name="_________________enr1" localSheetId="40">#REF!</definedName>
    <definedName name="_________________enr1" localSheetId="41">#REF!</definedName>
    <definedName name="_________________enr1">#REF!</definedName>
    <definedName name="_________________enr111" localSheetId="35">#REF!</definedName>
    <definedName name="_________________enr111" localSheetId="39">#REF!</definedName>
    <definedName name="_________________enr111" localSheetId="40">#REF!</definedName>
    <definedName name="_________________enr111" localSheetId="41">#REF!</definedName>
    <definedName name="_________________enr111">#REF!</definedName>
    <definedName name="________________DAT1" localSheetId="35">#REF!</definedName>
    <definedName name="________________DAT1" localSheetId="39">#REF!</definedName>
    <definedName name="________________DAT1" localSheetId="40">#REF!</definedName>
    <definedName name="________________DAT1" localSheetId="41">#REF!</definedName>
    <definedName name="________________DAT1">#REF!</definedName>
    <definedName name="________________DAT10" localSheetId="35">#REF!</definedName>
    <definedName name="________________DAT10" localSheetId="39">#REF!</definedName>
    <definedName name="________________DAT10" localSheetId="40">#REF!</definedName>
    <definedName name="________________DAT10" localSheetId="41">#REF!</definedName>
    <definedName name="________________DAT10">#REF!</definedName>
    <definedName name="________________DAT2" localSheetId="35">#REF!</definedName>
    <definedName name="________________DAT2" localSheetId="39">#REF!</definedName>
    <definedName name="________________DAT2" localSheetId="40">#REF!</definedName>
    <definedName name="________________DAT2" localSheetId="41">#REF!</definedName>
    <definedName name="________________DAT2">#REF!</definedName>
    <definedName name="________________DAT3" localSheetId="35">#REF!</definedName>
    <definedName name="________________DAT3" localSheetId="39">#REF!</definedName>
    <definedName name="________________DAT3" localSheetId="40">#REF!</definedName>
    <definedName name="________________DAT3" localSheetId="41">#REF!</definedName>
    <definedName name="________________DAT3">#REF!</definedName>
    <definedName name="________________DAT4" localSheetId="35">#REF!</definedName>
    <definedName name="________________DAT4" localSheetId="39">#REF!</definedName>
    <definedName name="________________DAT4" localSheetId="40">#REF!</definedName>
    <definedName name="________________DAT4" localSheetId="41">#REF!</definedName>
    <definedName name="________________DAT4">#REF!</definedName>
    <definedName name="________________DAT5" localSheetId="35">#REF!</definedName>
    <definedName name="________________DAT5" localSheetId="39">#REF!</definedName>
    <definedName name="________________DAT5" localSheetId="40">#REF!</definedName>
    <definedName name="________________DAT5" localSheetId="41">#REF!</definedName>
    <definedName name="________________DAT5">#REF!</definedName>
    <definedName name="________________DAT6" localSheetId="35">#REF!</definedName>
    <definedName name="________________DAT6" localSheetId="39">#REF!</definedName>
    <definedName name="________________DAT6" localSheetId="40">#REF!</definedName>
    <definedName name="________________DAT6" localSheetId="41">#REF!</definedName>
    <definedName name="________________DAT6">#REF!</definedName>
    <definedName name="________________DAT7" localSheetId="35">#REF!</definedName>
    <definedName name="________________DAT7" localSheetId="39">#REF!</definedName>
    <definedName name="________________DAT7" localSheetId="40">#REF!</definedName>
    <definedName name="________________DAT7" localSheetId="41">#REF!</definedName>
    <definedName name="________________DAT7">#REF!</definedName>
    <definedName name="________________DAT8" localSheetId="35">#REF!</definedName>
    <definedName name="________________DAT8" localSheetId="39">#REF!</definedName>
    <definedName name="________________DAT8" localSheetId="40">#REF!</definedName>
    <definedName name="________________DAT8" localSheetId="41">#REF!</definedName>
    <definedName name="________________DAT8">#REF!</definedName>
    <definedName name="________________DAT9" localSheetId="35">#REF!</definedName>
    <definedName name="________________DAT9" localSheetId="39">#REF!</definedName>
    <definedName name="________________DAT9" localSheetId="40">#REF!</definedName>
    <definedName name="________________DAT9" localSheetId="41">#REF!</definedName>
    <definedName name="________________DAT9">#REF!</definedName>
    <definedName name="________________enr1" localSheetId="35">#REF!</definedName>
    <definedName name="________________enr1" localSheetId="39">#REF!</definedName>
    <definedName name="________________enr1" localSheetId="40">#REF!</definedName>
    <definedName name="________________enr1" localSheetId="41">#REF!</definedName>
    <definedName name="________________enr1">#REF!</definedName>
    <definedName name="________________enr111" localSheetId="35">#REF!</definedName>
    <definedName name="________________enr111" localSheetId="39">#REF!</definedName>
    <definedName name="________________enr111" localSheetId="40">#REF!</definedName>
    <definedName name="________________enr111" localSheetId="41">#REF!</definedName>
    <definedName name="________________enr111">#REF!</definedName>
    <definedName name="________________SP10" localSheetId="35">[1]FES!#REF!</definedName>
    <definedName name="________________SP10" localSheetId="39">[1]FES!#REF!</definedName>
    <definedName name="________________SP10" localSheetId="40">[1]FES!#REF!</definedName>
    <definedName name="________________SP10" localSheetId="41">[1]FES!#REF!</definedName>
    <definedName name="________________SP10">[1]FES!#REF!</definedName>
    <definedName name="________________SP11" localSheetId="35">[1]FES!#REF!</definedName>
    <definedName name="________________SP11" localSheetId="39">[1]FES!#REF!</definedName>
    <definedName name="________________SP11" localSheetId="40">[1]FES!#REF!</definedName>
    <definedName name="________________SP11" localSheetId="41">[1]FES!#REF!</definedName>
    <definedName name="________________SP11">[1]FES!#REF!</definedName>
    <definedName name="________________SP12" localSheetId="35">[1]FES!#REF!</definedName>
    <definedName name="________________SP12" localSheetId="39">[1]FES!#REF!</definedName>
    <definedName name="________________SP12" localSheetId="40">[1]FES!#REF!</definedName>
    <definedName name="________________SP12" localSheetId="41">[1]FES!#REF!</definedName>
    <definedName name="________________SP12">[1]FES!#REF!</definedName>
    <definedName name="________________SP13" localSheetId="35">[1]FES!#REF!</definedName>
    <definedName name="________________SP13" localSheetId="39">[1]FES!#REF!</definedName>
    <definedName name="________________SP13" localSheetId="40">[1]FES!#REF!</definedName>
    <definedName name="________________SP13" localSheetId="41">[1]FES!#REF!</definedName>
    <definedName name="________________SP13">[1]FES!#REF!</definedName>
    <definedName name="________________SP14" localSheetId="35">[1]FES!#REF!</definedName>
    <definedName name="________________SP14" localSheetId="39">[1]FES!#REF!</definedName>
    <definedName name="________________SP14" localSheetId="40">[1]FES!#REF!</definedName>
    <definedName name="________________SP14" localSheetId="41">[1]FES!#REF!</definedName>
    <definedName name="________________SP14">[1]FES!#REF!</definedName>
    <definedName name="________________SP16" localSheetId="35">[1]FES!#REF!</definedName>
    <definedName name="________________SP16" localSheetId="39">[1]FES!#REF!</definedName>
    <definedName name="________________SP16" localSheetId="40">[1]FES!#REF!</definedName>
    <definedName name="________________SP16" localSheetId="41">[1]FES!#REF!</definedName>
    <definedName name="________________SP16">[1]FES!#REF!</definedName>
    <definedName name="________________SP17" localSheetId="35">[1]FES!#REF!</definedName>
    <definedName name="________________SP17" localSheetId="39">[1]FES!#REF!</definedName>
    <definedName name="________________SP17" localSheetId="40">[1]FES!#REF!</definedName>
    <definedName name="________________SP17" localSheetId="41">[1]FES!#REF!</definedName>
    <definedName name="________________SP17">[1]FES!#REF!</definedName>
    <definedName name="________________SP18" localSheetId="35">[1]FES!#REF!</definedName>
    <definedName name="________________SP18" localSheetId="39">[1]FES!#REF!</definedName>
    <definedName name="________________SP18" localSheetId="40">[1]FES!#REF!</definedName>
    <definedName name="________________SP18" localSheetId="41">[1]FES!#REF!</definedName>
    <definedName name="________________SP18">[1]FES!#REF!</definedName>
    <definedName name="________________SP19" localSheetId="35">[1]FES!#REF!</definedName>
    <definedName name="________________SP19" localSheetId="39">[1]FES!#REF!</definedName>
    <definedName name="________________SP19" localSheetId="40">[1]FES!#REF!</definedName>
    <definedName name="________________SP19" localSheetId="41">[1]FES!#REF!</definedName>
    <definedName name="________________SP19">[1]FES!#REF!</definedName>
    <definedName name="________________SP2" localSheetId="35">[1]FES!#REF!</definedName>
    <definedName name="________________SP2" localSheetId="39">[1]FES!#REF!</definedName>
    <definedName name="________________SP2" localSheetId="40">[1]FES!#REF!</definedName>
    <definedName name="________________SP2" localSheetId="41">[1]FES!#REF!</definedName>
    <definedName name="________________SP2">[1]FES!#REF!</definedName>
    <definedName name="________________SP20" localSheetId="35">[1]FES!#REF!</definedName>
    <definedName name="________________SP20" localSheetId="39">[1]FES!#REF!</definedName>
    <definedName name="________________SP20" localSheetId="40">[1]FES!#REF!</definedName>
    <definedName name="________________SP20" localSheetId="41">[1]FES!#REF!</definedName>
    <definedName name="________________SP20">[1]FES!#REF!</definedName>
    <definedName name="________________SP3" localSheetId="35">[1]FES!#REF!</definedName>
    <definedName name="________________SP3" localSheetId="39">[1]FES!#REF!</definedName>
    <definedName name="________________SP3" localSheetId="40">[1]FES!#REF!</definedName>
    <definedName name="________________SP3" localSheetId="41">[1]FES!#REF!</definedName>
    <definedName name="________________SP3">[1]FES!#REF!</definedName>
    <definedName name="________________SP4" localSheetId="35">[1]FES!#REF!</definedName>
    <definedName name="________________SP4" localSheetId="39">[1]FES!#REF!</definedName>
    <definedName name="________________SP4" localSheetId="40">[1]FES!#REF!</definedName>
    <definedName name="________________SP4" localSheetId="41">[1]FES!#REF!</definedName>
    <definedName name="________________SP4">[1]FES!#REF!</definedName>
    <definedName name="________________SP5" localSheetId="35">[1]FES!#REF!</definedName>
    <definedName name="________________SP5" localSheetId="39">[1]FES!#REF!</definedName>
    <definedName name="________________SP5" localSheetId="40">[1]FES!#REF!</definedName>
    <definedName name="________________SP5" localSheetId="41">[1]FES!#REF!</definedName>
    <definedName name="________________SP5">[1]FES!#REF!</definedName>
    <definedName name="________________SP7" localSheetId="35">[1]FES!#REF!</definedName>
    <definedName name="________________SP7" localSheetId="39">[1]FES!#REF!</definedName>
    <definedName name="________________SP7" localSheetId="40">[1]FES!#REF!</definedName>
    <definedName name="________________SP7" localSheetId="41">[1]FES!#REF!</definedName>
    <definedName name="________________SP7">[1]FES!#REF!</definedName>
    <definedName name="________________SP8" localSheetId="35">[1]FES!#REF!</definedName>
    <definedName name="________________SP8" localSheetId="39">[1]FES!#REF!</definedName>
    <definedName name="________________SP8" localSheetId="40">[1]FES!#REF!</definedName>
    <definedName name="________________SP8" localSheetId="41">[1]FES!#REF!</definedName>
    <definedName name="________________SP8">[1]FES!#REF!</definedName>
    <definedName name="________________SP9" localSheetId="35">[1]FES!#REF!</definedName>
    <definedName name="________________SP9" localSheetId="39">[1]FES!#REF!</definedName>
    <definedName name="________________SP9" localSheetId="40">[1]FES!#REF!</definedName>
    <definedName name="________________SP9" localSheetId="41">[1]FES!#REF!</definedName>
    <definedName name="________________SP9">[1]FES!#REF!</definedName>
    <definedName name="_______________DAT1" localSheetId="35">#REF!</definedName>
    <definedName name="_______________DAT1" localSheetId="39">#REF!</definedName>
    <definedName name="_______________DAT1" localSheetId="40">#REF!</definedName>
    <definedName name="_______________DAT1" localSheetId="41">#REF!</definedName>
    <definedName name="_______________DAT1">#REF!</definedName>
    <definedName name="_______________DAT10" localSheetId="35">#REF!</definedName>
    <definedName name="_______________DAT10" localSheetId="39">#REF!</definedName>
    <definedName name="_______________DAT10" localSheetId="40">#REF!</definedName>
    <definedName name="_______________DAT10" localSheetId="41">#REF!</definedName>
    <definedName name="_______________DAT10">#REF!</definedName>
    <definedName name="_______________DAT2" localSheetId="35">#REF!</definedName>
    <definedName name="_______________DAT2" localSheetId="39">#REF!</definedName>
    <definedName name="_______________DAT2" localSheetId="40">#REF!</definedName>
    <definedName name="_______________DAT2" localSheetId="41">#REF!</definedName>
    <definedName name="_______________DAT2">#REF!</definedName>
    <definedName name="_______________DAT3" localSheetId="35">#REF!</definedName>
    <definedName name="_______________DAT3" localSheetId="39">#REF!</definedName>
    <definedName name="_______________DAT3" localSheetId="40">#REF!</definedName>
    <definedName name="_______________DAT3" localSheetId="41">#REF!</definedName>
    <definedName name="_______________DAT3">#REF!</definedName>
    <definedName name="_______________DAT4" localSheetId="35">#REF!</definedName>
    <definedName name="_______________DAT4" localSheetId="39">#REF!</definedName>
    <definedName name="_______________DAT4" localSheetId="40">#REF!</definedName>
    <definedName name="_______________DAT4" localSheetId="41">#REF!</definedName>
    <definedName name="_______________DAT4">#REF!</definedName>
    <definedName name="_______________DAT5" localSheetId="35">#REF!</definedName>
    <definedName name="_______________DAT5" localSheetId="39">#REF!</definedName>
    <definedName name="_______________DAT5" localSheetId="40">#REF!</definedName>
    <definedName name="_______________DAT5" localSheetId="41">#REF!</definedName>
    <definedName name="_______________DAT5">#REF!</definedName>
    <definedName name="_______________DAT6" localSheetId="35">#REF!</definedName>
    <definedName name="_______________DAT6" localSheetId="39">#REF!</definedName>
    <definedName name="_______________DAT6" localSheetId="40">#REF!</definedName>
    <definedName name="_______________DAT6" localSheetId="41">#REF!</definedName>
    <definedName name="_______________DAT6">#REF!</definedName>
    <definedName name="_______________DAT7" localSheetId="35">#REF!</definedName>
    <definedName name="_______________DAT7" localSheetId="39">#REF!</definedName>
    <definedName name="_______________DAT7" localSheetId="40">#REF!</definedName>
    <definedName name="_______________DAT7" localSheetId="41">#REF!</definedName>
    <definedName name="_______________DAT7">#REF!</definedName>
    <definedName name="_______________DAT8" localSheetId="35">#REF!</definedName>
    <definedName name="_______________DAT8" localSheetId="39">#REF!</definedName>
    <definedName name="_______________DAT8" localSheetId="40">#REF!</definedName>
    <definedName name="_______________DAT8" localSheetId="41">#REF!</definedName>
    <definedName name="_______________DAT8">#REF!</definedName>
    <definedName name="_______________DAT9" localSheetId="35">#REF!</definedName>
    <definedName name="_______________DAT9" localSheetId="39">#REF!</definedName>
    <definedName name="_______________DAT9" localSheetId="40">#REF!</definedName>
    <definedName name="_______________DAT9" localSheetId="41">#REF!</definedName>
    <definedName name="_______________DAT9">#REF!</definedName>
    <definedName name="_______________enr1" localSheetId="35">#REF!</definedName>
    <definedName name="_______________enr1" localSheetId="39">#REF!</definedName>
    <definedName name="_______________enr1" localSheetId="40">#REF!</definedName>
    <definedName name="_______________enr1" localSheetId="41">#REF!</definedName>
    <definedName name="_______________enr1">#REF!</definedName>
    <definedName name="_______________enr111" localSheetId="35">#REF!</definedName>
    <definedName name="_______________enr111" localSheetId="39">#REF!</definedName>
    <definedName name="_______________enr111" localSheetId="40">#REF!</definedName>
    <definedName name="_______________enr111" localSheetId="41">#REF!</definedName>
    <definedName name="_______________enr111">#REF!</definedName>
    <definedName name="_______________SP1" localSheetId="35">[1]FES!#REF!</definedName>
    <definedName name="_______________SP1" localSheetId="39">[1]FES!#REF!</definedName>
    <definedName name="_______________SP1" localSheetId="40">[1]FES!#REF!</definedName>
    <definedName name="_______________SP1" localSheetId="41">[1]FES!#REF!</definedName>
    <definedName name="_______________SP1">[1]FES!#REF!</definedName>
    <definedName name="_______________SP10" localSheetId="35">[1]FES!#REF!</definedName>
    <definedName name="_______________SP10" localSheetId="39">[1]FES!#REF!</definedName>
    <definedName name="_______________SP10" localSheetId="40">[1]FES!#REF!</definedName>
    <definedName name="_______________SP10" localSheetId="41">[1]FES!#REF!</definedName>
    <definedName name="_______________SP10">[1]FES!#REF!</definedName>
    <definedName name="_______________SP11" localSheetId="35">[1]FES!#REF!</definedName>
    <definedName name="_______________SP11" localSheetId="39">[1]FES!#REF!</definedName>
    <definedName name="_______________SP11" localSheetId="40">[1]FES!#REF!</definedName>
    <definedName name="_______________SP11" localSheetId="41">[1]FES!#REF!</definedName>
    <definedName name="_______________SP11">[1]FES!#REF!</definedName>
    <definedName name="_______________SP12" localSheetId="35">[1]FES!#REF!</definedName>
    <definedName name="_______________SP12" localSheetId="39">[1]FES!#REF!</definedName>
    <definedName name="_______________SP12" localSheetId="40">[1]FES!#REF!</definedName>
    <definedName name="_______________SP12" localSheetId="41">[1]FES!#REF!</definedName>
    <definedName name="_______________SP12">[1]FES!#REF!</definedName>
    <definedName name="_______________SP13" localSheetId="35">[1]FES!#REF!</definedName>
    <definedName name="_______________SP13" localSheetId="39">[1]FES!#REF!</definedName>
    <definedName name="_______________SP13" localSheetId="40">[1]FES!#REF!</definedName>
    <definedName name="_______________SP13" localSheetId="41">[1]FES!#REF!</definedName>
    <definedName name="_______________SP13">[1]FES!#REF!</definedName>
    <definedName name="_______________SP14" localSheetId="35">[1]FES!#REF!</definedName>
    <definedName name="_______________SP14" localSheetId="39">[1]FES!#REF!</definedName>
    <definedName name="_______________SP14" localSheetId="40">[1]FES!#REF!</definedName>
    <definedName name="_______________SP14" localSheetId="41">[1]FES!#REF!</definedName>
    <definedName name="_______________SP14">[1]FES!#REF!</definedName>
    <definedName name="_______________SP16" localSheetId="35">[1]FES!#REF!</definedName>
    <definedName name="_______________SP16" localSheetId="39">[1]FES!#REF!</definedName>
    <definedName name="_______________SP16" localSheetId="40">[1]FES!#REF!</definedName>
    <definedName name="_______________SP16" localSheetId="41">[1]FES!#REF!</definedName>
    <definedName name="_______________SP16">[1]FES!#REF!</definedName>
    <definedName name="_______________SP17" localSheetId="35">[1]FES!#REF!</definedName>
    <definedName name="_______________SP17" localSheetId="39">[1]FES!#REF!</definedName>
    <definedName name="_______________SP17" localSheetId="40">[1]FES!#REF!</definedName>
    <definedName name="_______________SP17" localSheetId="41">[1]FES!#REF!</definedName>
    <definedName name="_______________SP17">[1]FES!#REF!</definedName>
    <definedName name="_______________SP18" localSheetId="35">[1]FES!#REF!</definedName>
    <definedName name="_______________SP18" localSheetId="39">[1]FES!#REF!</definedName>
    <definedName name="_______________SP18" localSheetId="40">[1]FES!#REF!</definedName>
    <definedName name="_______________SP18" localSheetId="41">[1]FES!#REF!</definedName>
    <definedName name="_______________SP18">[1]FES!#REF!</definedName>
    <definedName name="_______________SP19" localSheetId="35">[1]FES!#REF!</definedName>
    <definedName name="_______________SP19" localSheetId="39">[1]FES!#REF!</definedName>
    <definedName name="_______________SP19" localSheetId="40">[1]FES!#REF!</definedName>
    <definedName name="_______________SP19" localSheetId="41">[1]FES!#REF!</definedName>
    <definedName name="_______________SP19">[1]FES!#REF!</definedName>
    <definedName name="_______________SP2" localSheetId="35">[1]FES!#REF!</definedName>
    <definedName name="_______________SP2" localSheetId="39">[1]FES!#REF!</definedName>
    <definedName name="_______________SP2" localSheetId="40">[1]FES!#REF!</definedName>
    <definedName name="_______________SP2" localSheetId="41">[1]FES!#REF!</definedName>
    <definedName name="_______________SP2">[1]FES!#REF!</definedName>
    <definedName name="_______________SP20" localSheetId="35">[1]FES!#REF!</definedName>
    <definedName name="_______________SP20" localSheetId="39">[1]FES!#REF!</definedName>
    <definedName name="_______________SP20" localSheetId="40">[1]FES!#REF!</definedName>
    <definedName name="_______________SP20" localSheetId="41">[1]FES!#REF!</definedName>
    <definedName name="_______________SP20">[1]FES!#REF!</definedName>
    <definedName name="_______________SP3" localSheetId="35">[1]FES!#REF!</definedName>
    <definedName name="_______________SP3" localSheetId="39">[1]FES!#REF!</definedName>
    <definedName name="_______________SP3" localSheetId="40">[1]FES!#REF!</definedName>
    <definedName name="_______________SP3" localSheetId="41">[1]FES!#REF!</definedName>
    <definedName name="_______________SP3">[1]FES!#REF!</definedName>
    <definedName name="_______________SP4" localSheetId="35">[1]FES!#REF!</definedName>
    <definedName name="_______________SP4" localSheetId="39">[1]FES!#REF!</definedName>
    <definedName name="_______________SP4" localSheetId="40">[1]FES!#REF!</definedName>
    <definedName name="_______________SP4" localSheetId="41">[1]FES!#REF!</definedName>
    <definedName name="_______________SP4">[1]FES!#REF!</definedName>
    <definedName name="_______________SP5" localSheetId="35">[1]FES!#REF!</definedName>
    <definedName name="_______________SP5" localSheetId="39">[1]FES!#REF!</definedName>
    <definedName name="_______________SP5" localSheetId="40">[1]FES!#REF!</definedName>
    <definedName name="_______________SP5" localSheetId="41">[1]FES!#REF!</definedName>
    <definedName name="_______________SP5">[1]FES!#REF!</definedName>
    <definedName name="_______________SP7" localSheetId="35">[1]FES!#REF!</definedName>
    <definedName name="_______________SP7" localSheetId="39">[1]FES!#REF!</definedName>
    <definedName name="_______________SP7" localSheetId="40">[1]FES!#REF!</definedName>
    <definedName name="_______________SP7" localSheetId="41">[1]FES!#REF!</definedName>
    <definedName name="_______________SP7">[1]FES!#REF!</definedName>
    <definedName name="_______________SP8" localSheetId="35">[1]FES!#REF!</definedName>
    <definedName name="_______________SP8" localSheetId="39">[1]FES!#REF!</definedName>
    <definedName name="_______________SP8" localSheetId="40">[1]FES!#REF!</definedName>
    <definedName name="_______________SP8" localSheetId="41">[1]FES!#REF!</definedName>
    <definedName name="_______________SP8">[1]FES!#REF!</definedName>
    <definedName name="_______________SP9" localSheetId="35">[1]FES!#REF!</definedName>
    <definedName name="_______________SP9" localSheetId="39">[1]FES!#REF!</definedName>
    <definedName name="_______________SP9" localSheetId="40">[1]FES!#REF!</definedName>
    <definedName name="_______________SP9" localSheetId="41">[1]FES!#REF!</definedName>
    <definedName name="_______________SP9">[1]FES!#REF!</definedName>
    <definedName name="______________DAT1" localSheetId="35">#REF!</definedName>
    <definedName name="______________DAT1" localSheetId="39">#REF!</definedName>
    <definedName name="______________DAT1" localSheetId="40">#REF!</definedName>
    <definedName name="______________DAT1" localSheetId="41">#REF!</definedName>
    <definedName name="______________DAT1">#REF!</definedName>
    <definedName name="______________DAT10" localSheetId="35">#REF!</definedName>
    <definedName name="______________DAT10" localSheetId="39">#REF!</definedName>
    <definedName name="______________DAT10" localSheetId="40">#REF!</definedName>
    <definedName name="______________DAT10" localSheetId="41">#REF!</definedName>
    <definedName name="______________DAT10">#REF!</definedName>
    <definedName name="______________DAT2" localSheetId="35">#REF!</definedName>
    <definedName name="______________DAT2" localSheetId="39">#REF!</definedName>
    <definedName name="______________DAT2" localSheetId="40">#REF!</definedName>
    <definedName name="______________DAT2" localSheetId="41">#REF!</definedName>
    <definedName name="______________DAT2">#REF!</definedName>
    <definedName name="______________DAT3" localSheetId="35">#REF!</definedName>
    <definedName name="______________DAT3" localSheetId="39">#REF!</definedName>
    <definedName name="______________DAT3" localSheetId="40">#REF!</definedName>
    <definedName name="______________DAT3" localSheetId="41">#REF!</definedName>
    <definedName name="______________DAT3">#REF!</definedName>
    <definedName name="______________DAT4" localSheetId="35">#REF!</definedName>
    <definedName name="______________DAT4" localSheetId="39">#REF!</definedName>
    <definedName name="______________DAT4" localSheetId="40">#REF!</definedName>
    <definedName name="______________DAT4" localSheetId="41">#REF!</definedName>
    <definedName name="______________DAT4">#REF!</definedName>
    <definedName name="______________DAT5" localSheetId="35">#REF!</definedName>
    <definedName name="______________DAT5" localSheetId="39">#REF!</definedName>
    <definedName name="______________DAT5" localSheetId="40">#REF!</definedName>
    <definedName name="______________DAT5" localSheetId="41">#REF!</definedName>
    <definedName name="______________DAT5">#REF!</definedName>
    <definedName name="______________DAT6" localSheetId="35">#REF!</definedName>
    <definedName name="______________DAT6" localSheetId="39">#REF!</definedName>
    <definedName name="______________DAT6" localSheetId="40">#REF!</definedName>
    <definedName name="______________DAT6" localSheetId="41">#REF!</definedName>
    <definedName name="______________DAT6">#REF!</definedName>
    <definedName name="______________DAT7" localSheetId="35">#REF!</definedName>
    <definedName name="______________DAT7" localSheetId="39">#REF!</definedName>
    <definedName name="______________DAT7" localSheetId="40">#REF!</definedName>
    <definedName name="______________DAT7" localSheetId="41">#REF!</definedName>
    <definedName name="______________DAT7">#REF!</definedName>
    <definedName name="______________DAT8" localSheetId="35">#REF!</definedName>
    <definedName name="______________DAT8" localSheetId="39">#REF!</definedName>
    <definedName name="______________DAT8" localSheetId="40">#REF!</definedName>
    <definedName name="______________DAT8" localSheetId="41">#REF!</definedName>
    <definedName name="______________DAT8">#REF!</definedName>
    <definedName name="______________DAT9" localSheetId="35">#REF!</definedName>
    <definedName name="______________DAT9" localSheetId="39">#REF!</definedName>
    <definedName name="______________DAT9" localSheetId="40">#REF!</definedName>
    <definedName name="______________DAT9" localSheetId="41">#REF!</definedName>
    <definedName name="______________DAT9">#REF!</definedName>
    <definedName name="______________enr1" localSheetId="35">#REF!</definedName>
    <definedName name="______________enr1" localSheetId="39">#REF!</definedName>
    <definedName name="______________enr1" localSheetId="40">#REF!</definedName>
    <definedName name="______________enr1" localSheetId="41">#REF!</definedName>
    <definedName name="______________enr1">#REF!</definedName>
    <definedName name="______________enr111" localSheetId="35">#REF!</definedName>
    <definedName name="______________enr111" localSheetId="39">#REF!</definedName>
    <definedName name="______________enr111" localSheetId="40">#REF!</definedName>
    <definedName name="______________enr111" localSheetId="41">#REF!</definedName>
    <definedName name="______________enr111">#REF!</definedName>
    <definedName name="______________SP1" localSheetId="35">[1]FES!#REF!</definedName>
    <definedName name="______________SP1" localSheetId="39">[1]FES!#REF!</definedName>
    <definedName name="______________SP1" localSheetId="40">[1]FES!#REF!</definedName>
    <definedName name="______________SP1" localSheetId="41">[1]FES!#REF!</definedName>
    <definedName name="______________SP1">[1]FES!#REF!</definedName>
    <definedName name="______________SP15" localSheetId="35">[1]FES!#REF!</definedName>
    <definedName name="______________SP15" localSheetId="39">[1]FES!#REF!</definedName>
    <definedName name="______________SP15" localSheetId="40">[1]FES!#REF!</definedName>
    <definedName name="______________SP15" localSheetId="41">[1]FES!#REF!</definedName>
    <definedName name="______________SP15">[1]FES!#REF!</definedName>
    <definedName name="_____________DAT1" localSheetId="35">#REF!</definedName>
    <definedName name="_____________DAT1" localSheetId="39">#REF!</definedName>
    <definedName name="_____________DAT1" localSheetId="40">#REF!</definedName>
    <definedName name="_____________DAT1" localSheetId="41">#REF!</definedName>
    <definedName name="_____________DAT1">#REF!</definedName>
    <definedName name="_____________DAT10" localSheetId="35">#REF!</definedName>
    <definedName name="_____________DAT10" localSheetId="39">#REF!</definedName>
    <definedName name="_____________DAT10" localSheetId="40">#REF!</definedName>
    <definedName name="_____________DAT10" localSheetId="41">#REF!</definedName>
    <definedName name="_____________DAT10">#REF!</definedName>
    <definedName name="_____________DAT2" localSheetId="35">#REF!</definedName>
    <definedName name="_____________DAT2" localSheetId="39">#REF!</definedName>
    <definedName name="_____________DAT2" localSheetId="40">#REF!</definedName>
    <definedName name="_____________DAT2" localSheetId="41">#REF!</definedName>
    <definedName name="_____________DAT2">#REF!</definedName>
    <definedName name="_____________DAT3" localSheetId="35">#REF!</definedName>
    <definedName name="_____________DAT3" localSheetId="39">#REF!</definedName>
    <definedName name="_____________DAT3" localSheetId="40">#REF!</definedName>
    <definedName name="_____________DAT3" localSheetId="41">#REF!</definedName>
    <definedName name="_____________DAT3">#REF!</definedName>
    <definedName name="_____________DAT4" localSheetId="35">#REF!</definedName>
    <definedName name="_____________DAT4" localSheetId="39">#REF!</definedName>
    <definedName name="_____________DAT4" localSheetId="40">#REF!</definedName>
    <definedName name="_____________DAT4" localSheetId="41">#REF!</definedName>
    <definedName name="_____________DAT4">#REF!</definedName>
    <definedName name="_____________DAT5" localSheetId="35">#REF!</definedName>
    <definedName name="_____________DAT5" localSheetId="39">#REF!</definedName>
    <definedName name="_____________DAT5" localSheetId="40">#REF!</definedName>
    <definedName name="_____________DAT5" localSheetId="41">#REF!</definedName>
    <definedName name="_____________DAT5">#REF!</definedName>
    <definedName name="_____________DAT6" localSheetId="35">#REF!</definedName>
    <definedName name="_____________DAT6" localSheetId="39">#REF!</definedName>
    <definedName name="_____________DAT6" localSheetId="40">#REF!</definedName>
    <definedName name="_____________DAT6" localSheetId="41">#REF!</definedName>
    <definedName name="_____________DAT6">#REF!</definedName>
    <definedName name="_____________DAT7" localSheetId="35">#REF!</definedName>
    <definedName name="_____________DAT7" localSheetId="39">#REF!</definedName>
    <definedName name="_____________DAT7" localSheetId="40">#REF!</definedName>
    <definedName name="_____________DAT7" localSheetId="41">#REF!</definedName>
    <definedName name="_____________DAT7">#REF!</definedName>
    <definedName name="_____________DAT8" localSheetId="35">#REF!</definedName>
    <definedName name="_____________DAT8" localSheetId="39">#REF!</definedName>
    <definedName name="_____________DAT8" localSheetId="40">#REF!</definedName>
    <definedName name="_____________DAT8" localSheetId="41">#REF!</definedName>
    <definedName name="_____________DAT8">#REF!</definedName>
    <definedName name="_____________DAT9" localSheetId="35">#REF!</definedName>
    <definedName name="_____________DAT9" localSheetId="39">#REF!</definedName>
    <definedName name="_____________DAT9" localSheetId="40">#REF!</definedName>
    <definedName name="_____________DAT9" localSheetId="41">#REF!</definedName>
    <definedName name="_____________DAT9">#REF!</definedName>
    <definedName name="_____________SP15" localSheetId="35">[1]FES!#REF!</definedName>
    <definedName name="_____________SP15" localSheetId="39">[1]FES!#REF!</definedName>
    <definedName name="_____________SP15" localSheetId="40">[1]FES!#REF!</definedName>
    <definedName name="_____________SP15" localSheetId="41">[1]FES!#REF!</definedName>
    <definedName name="_____________SP15">[1]FES!#REF!</definedName>
    <definedName name="____________DAT1" localSheetId="35">#REF!</definedName>
    <definedName name="____________DAT1" localSheetId="39">#REF!</definedName>
    <definedName name="____________DAT1" localSheetId="40">#REF!</definedName>
    <definedName name="____________DAT1" localSheetId="41">#REF!</definedName>
    <definedName name="____________DAT1">#REF!</definedName>
    <definedName name="____________DAT10" localSheetId="35">#REF!</definedName>
    <definedName name="____________DAT10" localSheetId="39">#REF!</definedName>
    <definedName name="____________DAT10" localSheetId="40">#REF!</definedName>
    <definedName name="____________DAT10" localSheetId="41">#REF!</definedName>
    <definedName name="____________DAT10">#REF!</definedName>
    <definedName name="____________DAT2" localSheetId="35">#REF!</definedName>
    <definedName name="____________DAT2" localSheetId="39">#REF!</definedName>
    <definedName name="____________DAT2" localSheetId="40">#REF!</definedName>
    <definedName name="____________DAT2" localSheetId="41">#REF!</definedName>
    <definedName name="____________DAT2">#REF!</definedName>
    <definedName name="____________DAT3" localSheetId="35">#REF!</definedName>
    <definedName name="____________DAT3" localSheetId="39">#REF!</definedName>
    <definedName name="____________DAT3" localSheetId="40">#REF!</definedName>
    <definedName name="____________DAT3" localSheetId="41">#REF!</definedName>
    <definedName name="____________DAT3">#REF!</definedName>
    <definedName name="____________DAT4" localSheetId="35">#REF!</definedName>
    <definedName name="____________DAT4" localSheetId="39">#REF!</definedName>
    <definedName name="____________DAT4" localSheetId="40">#REF!</definedName>
    <definedName name="____________DAT4" localSheetId="41">#REF!</definedName>
    <definedName name="____________DAT4">#REF!</definedName>
    <definedName name="____________DAT5" localSheetId="35">#REF!</definedName>
    <definedName name="____________DAT5" localSheetId="39">#REF!</definedName>
    <definedName name="____________DAT5" localSheetId="40">#REF!</definedName>
    <definedName name="____________DAT5" localSheetId="41">#REF!</definedName>
    <definedName name="____________DAT5">#REF!</definedName>
    <definedName name="____________DAT6" localSheetId="35">#REF!</definedName>
    <definedName name="____________DAT6" localSheetId="39">#REF!</definedName>
    <definedName name="____________DAT6" localSheetId="40">#REF!</definedName>
    <definedName name="____________DAT6" localSheetId="41">#REF!</definedName>
    <definedName name="____________DAT6">#REF!</definedName>
    <definedName name="____________DAT7" localSheetId="35">#REF!</definedName>
    <definedName name="____________DAT7" localSheetId="39">#REF!</definedName>
    <definedName name="____________DAT7" localSheetId="40">#REF!</definedName>
    <definedName name="____________DAT7" localSheetId="41">#REF!</definedName>
    <definedName name="____________DAT7">#REF!</definedName>
    <definedName name="____________DAT8" localSheetId="35">#REF!</definedName>
    <definedName name="____________DAT8" localSheetId="39">#REF!</definedName>
    <definedName name="____________DAT8" localSheetId="40">#REF!</definedName>
    <definedName name="____________DAT8" localSheetId="41">#REF!</definedName>
    <definedName name="____________DAT8">#REF!</definedName>
    <definedName name="____________DAT9" localSheetId="35">#REF!</definedName>
    <definedName name="____________DAT9" localSheetId="39">#REF!</definedName>
    <definedName name="____________DAT9" localSheetId="40">#REF!</definedName>
    <definedName name="____________DAT9" localSheetId="41">#REF!</definedName>
    <definedName name="____________DAT9">#REF!</definedName>
    <definedName name="____________enr111" localSheetId="35">#REF!</definedName>
    <definedName name="____________enr111" localSheetId="39">#REF!</definedName>
    <definedName name="____________enr111" localSheetId="40">#REF!</definedName>
    <definedName name="____________enr111" localSheetId="41">#REF!</definedName>
    <definedName name="____________enr111">#REF!</definedName>
    <definedName name="___________DAT1" localSheetId="35">#REF!</definedName>
    <definedName name="___________DAT1" localSheetId="39">#REF!</definedName>
    <definedName name="___________DAT1" localSheetId="40">#REF!</definedName>
    <definedName name="___________DAT1" localSheetId="41">#REF!</definedName>
    <definedName name="___________DAT1">#REF!</definedName>
    <definedName name="___________DAT10" localSheetId="35">#REF!</definedName>
    <definedName name="___________DAT10" localSheetId="39">#REF!</definedName>
    <definedName name="___________DAT10" localSheetId="40">#REF!</definedName>
    <definedName name="___________DAT10" localSheetId="41">#REF!</definedName>
    <definedName name="___________DAT10">#REF!</definedName>
    <definedName name="___________DAT2" localSheetId="35">#REF!</definedName>
    <definedName name="___________DAT2" localSheetId="39">#REF!</definedName>
    <definedName name="___________DAT2" localSheetId="40">#REF!</definedName>
    <definedName name="___________DAT2" localSheetId="41">#REF!</definedName>
    <definedName name="___________DAT2">#REF!</definedName>
    <definedName name="___________DAT3" localSheetId="35">#REF!</definedName>
    <definedName name="___________DAT3" localSheetId="39">#REF!</definedName>
    <definedName name="___________DAT3" localSheetId="40">#REF!</definedName>
    <definedName name="___________DAT3" localSheetId="41">#REF!</definedName>
    <definedName name="___________DAT3">#REF!</definedName>
    <definedName name="___________DAT4" localSheetId="35">#REF!</definedName>
    <definedName name="___________DAT4" localSheetId="39">#REF!</definedName>
    <definedName name="___________DAT4" localSheetId="40">#REF!</definedName>
    <definedName name="___________DAT4" localSheetId="41">#REF!</definedName>
    <definedName name="___________DAT4">#REF!</definedName>
    <definedName name="___________DAT5" localSheetId="35">#REF!</definedName>
    <definedName name="___________DAT5" localSheetId="39">#REF!</definedName>
    <definedName name="___________DAT5" localSheetId="40">#REF!</definedName>
    <definedName name="___________DAT5" localSheetId="41">#REF!</definedName>
    <definedName name="___________DAT5">#REF!</definedName>
    <definedName name="___________DAT6" localSheetId="35">#REF!</definedName>
    <definedName name="___________DAT6" localSheetId="39">#REF!</definedName>
    <definedName name="___________DAT6" localSheetId="40">#REF!</definedName>
    <definedName name="___________DAT6" localSheetId="41">#REF!</definedName>
    <definedName name="___________DAT6">#REF!</definedName>
    <definedName name="___________DAT7" localSheetId="35">#REF!</definedName>
    <definedName name="___________DAT7" localSheetId="39">#REF!</definedName>
    <definedName name="___________DAT7" localSheetId="40">#REF!</definedName>
    <definedName name="___________DAT7" localSheetId="41">#REF!</definedName>
    <definedName name="___________DAT7">#REF!</definedName>
    <definedName name="___________DAT8" localSheetId="35">#REF!</definedName>
    <definedName name="___________DAT8" localSheetId="39">#REF!</definedName>
    <definedName name="___________DAT8" localSheetId="40">#REF!</definedName>
    <definedName name="___________DAT8" localSheetId="41">#REF!</definedName>
    <definedName name="___________DAT8">#REF!</definedName>
    <definedName name="___________DAT9" localSheetId="35">#REF!</definedName>
    <definedName name="___________DAT9" localSheetId="39">#REF!</definedName>
    <definedName name="___________DAT9" localSheetId="40">#REF!</definedName>
    <definedName name="___________DAT9" localSheetId="41">#REF!</definedName>
    <definedName name="___________DAT9">#REF!</definedName>
    <definedName name="___________enr1" localSheetId="35">#REF!</definedName>
    <definedName name="___________enr1" localSheetId="39">#REF!</definedName>
    <definedName name="___________enr1" localSheetId="40">#REF!</definedName>
    <definedName name="___________enr1" localSheetId="41">#REF!</definedName>
    <definedName name="___________enr1">#REF!</definedName>
    <definedName name="___________enr111" localSheetId="35">#REF!</definedName>
    <definedName name="___________enr111" localSheetId="39">#REF!</definedName>
    <definedName name="___________enr111" localSheetId="40">#REF!</definedName>
    <definedName name="___________enr111" localSheetId="41">#REF!</definedName>
    <definedName name="___________enr111">#REF!</definedName>
    <definedName name="___________SP11" localSheetId="35">[1]FES!#REF!</definedName>
    <definedName name="___________SP11" localSheetId="39">[1]FES!#REF!</definedName>
    <definedName name="___________SP11" localSheetId="40">[1]FES!#REF!</definedName>
    <definedName name="___________SP11" localSheetId="41">[1]FES!#REF!</definedName>
    <definedName name="___________SP11">[1]FES!#REF!</definedName>
    <definedName name="___________SP12" localSheetId="35">[1]FES!#REF!</definedName>
    <definedName name="___________SP12" localSheetId="39">[1]FES!#REF!</definedName>
    <definedName name="___________SP12" localSheetId="40">[1]FES!#REF!</definedName>
    <definedName name="___________SP12" localSheetId="41">[1]FES!#REF!</definedName>
    <definedName name="___________SP12">[1]FES!#REF!</definedName>
    <definedName name="___________SP13" localSheetId="35">[1]FES!#REF!</definedName>
    <definedName name="___________SP13" localSheetId="39">[1]FES!#REF!</definedName>
    <definedName name="___________SP13" localSheetId="40">[1]FES!#REF!</definedName>
    <definedName name="___________SP13" localSheetId="41">[1]FES!#REF!</definedName>
    <definedName name="___________SP13">[1]FES!#REF!</definedName>
    <definedName name="___________SP14" localSheetId="35">[1]FES!#REF!</definedName>
    <definedName name="___________SP14" localSheetId="39">[1]FES!#REF!</definedName>
    <definedName name="___________SP14" localSheetId="40">[1]FES!#REF!</definedName>
    <definedName name="___________SP14" localSheetId="41">[1]FES!#REF!</definedName>
    <definedName name="___________SP14">[1]FES!#REF!</definedName>
    <definedName name="___________SP15" localSheetId="35">[1]FES!#REF!</definedName>
    <definedName name="___________SP15" localSheetId="39">[1]FES!#REF!</definedName>
    <definedName name="___________SP15" localSheetId="40">[1]FES!#REF!</definedName>
    <definedName name="___________SP15" localSheetId="41">[1]FES!#REF!</definedName>
    <definedName name="___________SP15">[1]FES!#REF!</definedName>
    <definedName name="___________SP16" localSheetId="35">[1]FES!#REF!</definedName>
    <definedName name="___________SP16" localSheetId="39">[1]FES!#REF!</definedName>
    <definedName name="___________SP16" localSheetId="40">[1]FES!#REF!</definedName>
    <definedName name="___________SP16" localSheetId="41">[1]FES!#REF!</definedName>
    <definedName name="___________SP16">[1]FES!#REF!</definedName>
    <definedName name="___________SP17" localSheetId="35">[1]FES!#REF!</definedName>
    <definedName name="___________SP17" localSheetId="39">[1]FES!#REF!</definedName>
    <definedName name="___________SP17" localSheetId="40">[1]FES!#REF!</definedName>
    <definedName name="___________SP17" localSheetId="41">[1]FES!#REF!</definedName>
    <definedName name="___________SP17">[1]FES!#REF!</definedName>
    <definedName name="___________SP18" localSheetId="35">[1]FES!#REF!</definedName>
    <definedName name="___________SP18" localSheetId="39">[1]FES!#REF!</definedName>
    <definedName name="___________SP18" localSheetId="40">[1]FES!#REF!</definedName>
    <definedName name="___________SP18" localSheetId="41">[1]FES!#REF!</definedName>
    <definedName name="___________SP18">[1]FES!#REF!</definedName>
    <definedName name="___________SP19" localSheetId="35">[1]FES!#REF!</definedName>
    <definedName name="___________SP19" localSheetId="39">[1]FES!#REF!</definedName>
    <definedName name="___________SP19" localSheetId="40">[1]FES!#REF!</definedName>
    <definedName name="___________SP19" localSheetId="41">[1]FES!#REF!</definedName>
    <definedName name="___________SP19">[1]FES!#REF!</definedName>
    <definedName name="___________SP2" localSheetId="35">[1]FES!#REF!</definedName>
    <definedName name="___________SP2" localSheetId="39">[1]FES!#REF!</definedName>
    <definedName name="___________SP2" localSheetId="40">[1]FES!#REF!</definedName>
    <definedName name="___________SP2" localSheetId="41">[1]FES!#REF!</definedName>
    <definedName name="___________SP2">[1]FES!#REF!</definedName>
    <definedName name="___________SP20" localSheetId="35">[1]FES!#REF!</definedName>
    <definedName name="___________SP20" localSheetId="39">[1]FES!#REF!</definedName>
    <definedName name="___________SP20" localSheetId="40">[1]FES!#REF!</definedName>
    <definedName name="___________SP20" localSheetId="41">[1]FES!#REF!</definedName>
    <definedName name="___________SP20">[1]FES!#REF!</definedName>
    <definedName name="___________SP3" localSheetId="35">[1]FES!#REF!</definedName>
    <definedName name="___________SP3" localSheetId="39">[1]FES!#REF!</definedName>
    <definedName name="___________SP3" localSheetId="40">[1]FES!#REF!</definedName>
    <definedName name="___________SP3" localSheetId="41">[1]FES!#REF!</definedName>
    <definedName name="___________SP3">[1]FES!#REF!</definedName>
    <definedName name="___________SP4" localSheetId="35">[1]FES!#REF!</definedName>
    <definedName name="___________SP4" localSheetId="39">[1]FES!#REF!</definedName>
    <definedName name="___________SP4" localSheetId="40">[1]FES!#REF!</definedName>
    <definedName name="___________SP4" localSheetId="41">[1]FES!#REF!</definedName>
    <definedName name="___________SP4">[1]FES!#REF!</definedName>
    <definedName name="___________SP5" localSheetId="35">[1]FES!#REF!</definedName>
    <definedName name="___________SP5" localSheetId="39">[1]FES!#REF!</definedName>
    <definedName name="___________SP5" localSheetId="40">[1]FES!#REF!</definedName>
    <definedName name="___________SP5" localSheetId="41">[1]FES!#REF!</definedName>
    <definedName name="___________SP5">[1]FES!#REF!</definedName>
    <definedName name="___________SP7" localSheetId="35">[1]FES!#REF!</definedName>
    <definedName name="___________SP7" localSheetId="39">[1]FES!#REF!</definedName>
    <definedName name="___________SP7" localSheetId="40">[1]FES!#REF!</definedName>
    <definedName name="___________SP7" localSheetId="41">[1]FES!#REF!</definedName>
    <definedName name="___________SP7">[1]FES!#REF!</definedName>
    <definedName name="___________SP8" localSheetId="35">[1]FES!#REF!</definedName>
    <definedName name="___________SP8" localSheetId="39">[1]FES!#REF!</definedName>
    <definedName name="___________SP8" localSheetId="40">[1]FES!#REF!</definedName>
    <definedName name="___________SP8" localSheetId="41">[1]FES!#REF!</definedName>
    <definedName name="___________SP8">[1]FES!#REF!</definedName>
    <definedName name="___________SP9" localSheetId="35">[1]FES!#REF!</definedName>
    <definedName name="___________SP9" localSheetId="39">[1]FES!#REF!</definedName>
    <definedName name="___________SP9" localSheetId="40">[1]FES!#REF!</definedName>
    <definedName name="___________SP9" localSheetId="41">[1]FES!#REF!</definedName>
    <definedName name="___________SP9">[1]FES!#REF!</definedName>
    <definedName name="__________DAT1" localSheetId="35">#REF!</definedName>
    <definedName name="__________DAT1" localSheetId="39">#REF!</definedName>
    <definedName name="__________DAT1" localSheetId="40">#REF!</definedName>
    <definedName name="__________DAT1" localSheetId="41">#REF!</definedName>
    <definedName name="__________DAT1">#REF!</definedName>
    <definedName name="__________DAT10" localSheetId="35">#REF!</definedName>
    <definedName name="__________DAT10" localSheetId="39">#REF!</definedName>
    <definedName name="__________DAT10" localSheetId="40">#REF!</definedName>
    <definedName name="__________DAT10" localSheetId="41">#REF!</definedName>
    <definedName name="__________DAT10">#REF!</definedName>
    <definedName name="__________DAT2" localSheetId="35">#REF!</definedName>
    <definedName name="__________DAT2" localSheetId="39">#REF!</definedName>
    <definedName name="__________DAT2" localSheetId="40">#REF!</definedName>
    <definedName name="__________DAT2" localSheetId="41">#REF!</definedName>
    <definedName name="__________DAT2">#REF!</definedName>
    <definedName name="__________DAT3" localSheetId="35">#REF!</definedName>
    <definedName name="__________DAT3" localSheetId="39">#REF!</definedName>
    <definedName name="__________DAT3" localSheetId="40">#REF!</definedName>
    <definedName name="__________DAT3" localSheetId="41">#REF!</definedName>
    <definedName name="__________DAT3">#REF!</definedName>
    <definedName name="__________DAT4" localSheetId="35">#REF!</definedName>
    <definedName name="__________DAT4" localSheetId="39">#REF!</definedName>
    <definedName name="__________DAT4" localSheetId="40">#REF!</definedName>
    <definedName name="__________DAT4" localSheetId="41">#REF!</definedName>
    <definedName name="__________DAT4">#REF!</definedName>
    <definedName name="__________DAT5" localSheetId="35">#REF!</definedName>
    <definedName name="__________DAT5" localSheetId="39">#REF!</definedName>
    <definedName name="__________DAT5" localSheetId="40">#REF!</definedName>
    <definedName name="__________DAT5" localSheetId="41">#REF!</definedName>
    <definedName name="__________DAT5">#REF!</definedName>
    <definedName name="__________DAT6" localSheetId="35">#REF!</definedName>
    <definedName name="__________DAT6" localSheetId="39">#REF!</definedName>
    <definedName name="__________DAT6" localSheetId="40">#REF!</definedName>
    <definedName name="__________DAT6" localSheetId="41">#REF!</definedName>
    <definedName name="__________DAT6">#REF!</definedName>
    <definedName name="__________DAT7" localSheetId="35">#REF!</definedName>
    <definedName name="__________DAT7" localSheetId="39">#REF!</definedName>
    <definedName name="__________DAT7" localSheetId="40">#REF!</definedName>
    <definedName name="__________DAT7" localSheetId="41">#REF!</definedName>
    <definedName name="__________DAT7">#REF!</definedName>
    <definedName name="__________DAT8" localSheetId="35">#REF!</definedName>
    <definedName name="__________DAT8" localSheetId="39">#REF!</definedName>
    <definedName name="__________DAT8" localSheetId="40">#REF!</definedName>
    <definedName name="__________DAT8" localSheetId="41">#REF!</definedName>
    <definedName name="__________DAT8">#REF!</definedName>
    <definedName name="__________DAT9" localSheetId="35">#REF!</definedName>
    <definedName name="__________DAT9" localSheetId="39">#REF!</definedName>
    <definedName name="__________DAT9" localSheetId="40">#REF!</definedName>
    <definedName name="__________DAT9" localSheetId="41">#REF!</definedName>
    <definedName name="__________DAT9">#REF!</definedName>
    <definedName name="__________enr1" localSheetId="35">#REF!</definedName>
    <definedName name="__________enr1" localSheetId="39">#REF!</definedName>
    <definedName name="__________enr1" localSheetId="40">#REF!</definedName>
    <definedName name="__________enr1" localSheetId="41">#REF!</definedName>
    <definedName name="__________enr1">#REF!</definedName>
    <definedName name="__________enr111" localSheetId="35">#REF!</definedName>
    <definedName name="__________enr111" localSheetId="39">#REF!</definedName>
    <definedName name="__________enr111" localSheetId="40">#REF!</definedName>
    <definedName name="__________enr111" localSheetId="41">#REF!</definedName>
    <definedName name="__________enr111">#REF!</definedName>
    <definedName name="__________SP10" localSheetId="35">[1]FES!#REF!</definedName>
    <definedName name="__________SP10" localSheetId="39">[1]FES!#REF!</definedName>
    <definedName name="__________SP10" localSheetId="40">[1]FES!#REF!</definedName>
    <definedName name="__________SP10" localSheetId="41">[1]FES!#REF!</definedName>
    <definedName name="__________SP10">[1]FES!#REF!</definedName>
    <definedName name="__________SP11" localSheetId="35">[1]FES!#REF!</definedName>
    <definedName name="__________SP11" localSheetId="39">[1]FES!#REF!</definedName>
    <definedName name="__________SP11" localSheetId="40">[1]FES!#REF!</definedName>
    <definedName name="__________SP11" localSheetId="41">[1]FES!#REF!</definedName>
    <definedName name="__________SP11">[1]FES!#REF!</definedName>
    <definedName name="__________SP12" localSheetId="35">[1]FES!#REF!</definedName>
    <definedName name="__________SP12" localSheetId="39">[1]FES!#REF!</definedName>
    <definedName name="__________SP12" localSheetId="40">[1]FES!#REF!</definedName>
    <definedName name="__________SP12" localSheetId="41">[1]FES!#REF!</definedName>
    <definedName name="__________SP12">[1]FES!#REF!</definedName>
    <definedName name="__________SP13" localSheetId="35">[1]FES!#REF!</definedName>
    <definedName name="__________SP13" localSheetId="39">[1]FES!#REF!</definedName>
    <definedName name="__________SP13" localSheetId="40">[1]FES!#REF!</definedName>
    <definedName name="__________SP13" localSheetId="41">[1]FES!#REF!</definedName>
    <definedName name="__________SP13">[1]FES!#REF!</definedName>
    <definedName name="__________SP14" localSheetId="35">[1]FES!#REF!</definedName>
    <definedName name="__________SP14" localSheetId="39">[1]FES!#REF!</definedName>
    <definedName name="__________SP14" localSheetId="40">[1]FES!#REF!</definedName>
    <definedName name="__________SP14" localSheetId="41">[1]FES!#REF!</definedName>
    <definedName name="__________SP14">[1]FES!#REF!</definedName>
    <definedName name="__________SP15" localSheetId="35">[1]FES!#REF!</definedName>
    <definedName name="__________SP15" localSheetId="39">[1]FES!#REF!</definedName>
    <definedName name="__________SP15" localSheetId="40">[1]FES!#REF!</definedName>
    <definedName name="__________SP15" localSheetId="41">[1]FES!#REF!</definedName>
    <definedName name="__________SP15">[1]FES!#REF!</definedName>
    <definedName name="__________SP16" localSheetId="35">[1]FES!#REF!</definedName>
    <definedName name="__________SP16" localSheetId="39">[1]FES!#REF!</definedName>
    <definedName name="__________SP16" localSheetId="40">[1]FES!#REF!</definedName>
    <definedName name="__________SP16" localSheetId="41">[1]FES!#REF!</definedName>
    <definedName name="__________SP16">[1]FES!#REF!</definedName>
    <definedName name="__________SP17" localSheetId="35">[1]FES!#REF!</definedName>
    <definedName name="__________SP17" localSheetId="39">[1]FES!#REF!</definedName>
    <definedName name="__________SP17" localSheetId="40">[1]FES!#REF!</definedName>
    <definedName name="__________SP17" localSheetId="41">[1]FES!#REF!</definedName>
    <definedName name="__________SP17">[1]FES!#REF!</definedName>
    <definedName name="__________SP18" localSheetId="35">[1]FES!#REF!</definedName>
    <definedName name="__________SP18" localSheetId="39">[1]FES!#REF!</definedName>
    <definedName name="__________SP18" localSheetId="40">[1]FES!#REF!</definedName>
    <definedName name="__________SP18" localSheetId="41">[1]FES!#REF!</definedName>
    <definedName name="__________SP18">[1]FES!#REF!</definedName>
    <definedName name="__________SP19" localSheetId="35">[1]FES!#REF!</definedName>
    <definedName name="__________SP19" localSheetId="39">[1]FES!#REF!</definedName>
    <definedName name="__________SP19" localSheetId="40">[1]FES!#REF!</definedName>
    <definedName name="__________SP19" localSheetId="41">[1]FES!#REF!</definedName>
    <definedName name="__________SP19">[1]FES!#REF!</definedName>
    <definedName name="__________SP2" localSheetId="35">[1]FES!#REF!</definedName>
    <definedName name="__________SP2" localSheetId="39">[1]FES!#REF!</definedName>
    <definedName name="__________SP2" localSheetId="40">[1]FES!#REF!</definedName>
    <definedName name="__________SP2" localSheetId="41">[1]FES!#REF!</definedName>
    <definedName name="__________SP2">[1]FES!#REF!</definedName>
    <definedName name="__________SP20" localSheetId="35">[1]FES!#REF!</definedName>
    <definedName name="__________SP20" localSheetId="39">[1]FES!#REF!</definedName>
    <definedName name="__________SP20" localSheetId="40">[1]FES!#REF!</definedName>
    <definedName name="__________SP20" localSheetId="41">[1]FES!#REF!</definedName>
    <definedName name="__________SP20">[1]FES!#REF!</definedName>
    <definedName name="__________SP3" localSheetId="35">[1]FES!#REF!</definedName>
    <definedName name="__________SP3" localSheetId="39">[1]FES!#REF!</definedName>
    <definedName name="__________SP3" localSheetId="40">[1]FES!#REF!</definedName>
    <definedName name="__________SP3" localSheetId="41">[1]FES!#REF!</definedName>
    <definedName name="__________SP3">[1]FES!#REF!</definedName>
    <definedName name="__________SP4" localSheetId="35">[1]FES!#REF!</definedName>
    <definedName name="__________SP4" localSheetId="39">[1]FES!#REF!</definedName>
    <definedName name="__________SP4" localSheetId="40">[1]FES!#REF!</definedName>
    <definedName name="__________SP4" localSheetId="41">[1]FES!#REF!</definedName>
    <definedName name="__________SP4">[1]FES!#REF!</definedName>
    <definedName name="__________SP5" localSheetId="35">[1]FES!#REF!</definedName>
    <definedName name="__________SP5" localSheetId="39">[1]FES!#REF!</definedName>
    <definedName name="__________SP5" localSheetId="40">[1]FES!#REF!</definedName>
    <definedName name="__________SP5" localSheetId="41">[1]FES!#REF!</definedName>
    <definedName name="__________SP5">[1]FES!#REF!</definedName>
    <definedName name="__________SP7" localSheetId="35">[1]FES!#REF!</definedName>
    <definedName name="__________SP7" localSheetId="39">[1]FES!#REF!</definedName>
    <definedName name="__________SP7" localSheetId="40">[1]FES!#REF!</definedName>
    <definedName name="__________SP7" localSheetId="41">[1]FES!#REF!</definedName>
    <definedName name="__________SP7">[1]FES!#REF!</definedName>
    <definedName name="__________SP8" localSheetId="35">[1]FES!#REF!</definedName>
    <definedName name="__________SP8" localSheetId="39">[1]FES!#REF!</definedName>
    <definedName name="__________SP8" localSheetId="40">[1]FES!#REF!</definedName>
    <definedName name="__________SP8" localSheetId="41">[1]FES!#REF!</definedName>
    <definedName name="__________SP8">[1]FES!#REF!</definedName>
    <definedName name="__________SP9" localSheetId="35">[1]FES!#REF!</definedName>
    <definedName name="__________SP9" localSheetId="39">[1]FES!#REF!</definedName>
    <definedName name="__________SP9" localSheetId="40">[1]FES!#REF!</definedName>
    <definedName name="__________SP9" localSheetId="41">[1]FES!#REF!</definedName>
    <definedName name="__________SP9">[1]FES!#REF!</definedName>
    <definedName name="_________CER2003">'[2]ex-rates'!$D$9</definedName>
    <definedName name="_________CER2004">'[2]ex-rates'!$F$9</definedName>
    <definedName name="_________DAT1" localSheetId="35">#REF!</definedName>
    <definedName name="_________DAT1" localSheetId="39">#REF!</definedName>
    <definedName name="_________DAT1" localSheetId="40">#REF!</definedName>
    <definedName name="_________DAT1" localSheetId="41">#REF!</definedName>
    <definedName name="_________DAT1">#REF!</definedName>
    <definedName name="_________DAT10" localSheetId="35">#REF!</definedName>
    <definedName name="_________DAT10" localSheetId="39">#REF!</definedName>
    <definedName name="_________DAT10" localSheetId="40">#REF!</definedName>
    <definedName name="_________DAT10" localSheetId="41">#REF!</definedName>
    <definedName name="_________DAT10">#REF!</definedName>
    <definedName name="_________DAT2" localSheetId="35">#REF!</definedName>
    <definedName name="_________DAT2" localSheetId="39">#REF!</definedName>
    <definedName name="_________DAT2" localSheetId="40">#REF!</definedName>
    <definedName name="_________DAT2" localSheetId="41">#REF!</definedName>
    <definedName name="_________DAT2">#REF!</definedName>
    <definedName name="_________DAT3" localSheetId="35">#REF!</definedName>
    <definedName name="_________DAT3" localSheetId="39">#REF!</definedName>
    <definedName name="_________DAT3" localSheetId="40">#REF!</definedName>
    <definedName name="_________DAT3" localSheetId="41">#REF!</definedName>
    <definedName name="_________DAT3">#REF!</definedName>
    <definedName name="_________DAT4" localSheetId="35">#REF!</definedName>
    <definedName name="_________DAT4" localSheetId="39">#REF!</definedName>
    <definedName name="_________DAT4" localSheetId="40">#REF!</definedName>
    <definedName name="_________DAT4" localSheetId="41">#REF!</definedName>
    <definedName name="_________DAT4">#REF!</definedName>
    <definedName name="_________DAT5" localSheetId="35">#REF!</definedName>
    <definedName name="_________DAT5" localSheetId="39">#REF!</definedName>
    <definedName name="_________DAT5" localSheetId="40">#REF!</definedName>
    <definedName name="_________DAT5" localSheetId="41">#REF!</definedName>
    <definedName name="_________DAT5">#REF!</definedName>
    <definedName name="_________DAT6" localSheetId="35">#REF!</definedName>
    <definedName name="_________DAT6" localSheetId="39">#REF!</definedName>
    <definedName name="_________DAT6" localSheetId="40">#REF!</definedName>
    <definedName name="_________DAT6" localSheetId="41">#REF!</definedName>
    <definedName name="_________DAT6">#REF!</definedName>
    <definedName name="_________DAT7" localSheetId="35">#REF!</definedName>
    <definedName name="_________DAT7" localSheetId="39">#REF!</definedName>
    <definedName name="_________DAT7" localSheetId="40">#REF!</definedName>
    <definedName name="_________DAT7" localSheetId="41">#REF!</definedName>
    <definedName name="_________DAT7">#REF!</definedName>
    <definedName name="_________DAT8" localSheetId="35">#REF!</definedName>
    <definedName name="_________DAT8" localSheetId="39">#REF!</definedName>
    <definedName name="_________DAT8" localSheetId="40">#REF!</definedName>
    <definedName name="_________DAT8" localSheetId="41">#REF!</definedName>
    <definedName name="_________DAT8">#REF!</definedName>
    <definedName name="_________DAT9" localSheetId="35">#REF!</definedName>
    <definedName name="_________DAT9" localSheetId="39">#REF!</definedName>
    <definedName name="_________DAT9" localSheetId="40">#REF!</definedName>
    <definedName name="_________DAT9" localSheetId="41">#REF!</definedName>
    <definedName name="_________DAT9">#REF!</definedName>
    <definedName name="_________SP1" localSheetId="35">[1]FES!#REF!</definedName>
    <definedName name="_________SP1" localSheetId="39">[1]FES!#REF!</definedName>
    <definedName name="_________SP1" localSheetId="40">[1]FES!#REF!</definedName>
    <definedName name="_________SP1" localSheetId="41">[1]FES!#REF!</definedName>
    <definedName name="_________SP1">[1]FES!#REF!</definedName>
    <definedName name="_________SP10" localSheetId="35">[1]FES!#REF!</definedName>
    <definedName name="_________SP10" localSheetId="39">[1]FES!#REF!</definedName>
    <definedName name="_________SP10" localSheetId="40">[1]FES!#REF!</definedName>
    <definedName name="_________SP10" localSheetId="41">[1]FES!#REF!</definedName>
    <definedName name="_________SP10">[1]FES!#REF!</definedName>
    <definedName name="_________SP11" localSheetId="35">[1]FES!#REF!</definedName>
    <definedName name="_________SP11" localSheetId="39">[1]FES!#REF!</definedName>
    <definedName name="_________SP11" localSheetId="40">[1]FES!#REF!</definedName>
    <definedName name="_________SP11" localSheetId="41">[1]FES!#REF!</definedName>
    <definedName name="_________SP11">[1]FES!#REF!</definedName>
    <definedName name="_________SP12" localSheetId="35">[1]FES!#REF!</definedName>
    <definedName name="_________SP12" localSheetId="39">[1]FES!#REF!</definedName>
    <definedName name="_________SP12" localSheetId="40">[1]FES!#REF!</definedName>
    <definedName name="_________SP12" localSheetId="41">[1]FES!#REF!</definedName>
    <definedName name="_________SP12">[1]FES!#REF!</definedName>
    <definedName name="_________SP13" localSheetId="35">[1]FES!#REF!</definedName>
    <definedName name="_________SP13" localSheetId="39">[1]FES!#REF!</definedName>
    <definedName name="_________SP13" localSheetId="40">[1]FES!#REF!</definedName>
    <definedName name="_________SP13" localSheetId="41">[1]FES!#REF!</definedName>
    <definedName name="_________SP13">[1]FES!#REF!</definedName>
    <definedName name="_________SP14" localSheetId="35">[1]FES!#REF!</definedName>
    <definedName name="_________SP14" localSheetId="39">[1]FES!#REF!</definedName>
    <definedName name="_________SP14" localSheetId="40">[1]FES!#REF!</definedName>
    <definedName name="_________SP14" localSheetId="41">[1]FES!#REF!</definedName>
    <definedName name="_________SP14">[1]FES!#REF!</definedName>
    <definedName name="_________SP15" localSheetId="35">[1]FES!#REF!</definedName>
    <definedName name="_________SP15" localSheetId="39">[1]FES!#REF!</definedName>
    <definedName name="_________SP15" localSheetId="40">[1]FES!#REF!</definedName>
    <definedName name="_________SP15" localSheetId="41">[1]FES!#REF!</definedName>
    <definedName name="_________SP15">[1]FES!#REF!</definedName>
    <definedName name="_________SP16" localSheetId="35">[1]FES!#REF!</definedName>
    <definedName name="_________SP16" localSheetId="39">[1]FES!#REF!</definedName>
    <definedName name="_________SP16" localSheetId="40">[1]FES!#REF!</definedName>
    <definedName name="_________SP16" localSheetId="41">[1]FES!#REF!</definedName>
    <definedName name="_________SP16">[1]FES!#REF!</definedName>
    <definedName name="_________SP17" localSheetId="35">[1]FES!#REF!</definedName>
    <definedName name="_________SP17" localSheetId="39">[1]FES!#REF!</definedName>
    <definedName name="_________SP17" localSheetId="40">[1]FES!#REF!</definedName>
    <definedName name="_________SP17" localSheetId="41">[1]FES!#REF!</definedName>
    <definedName name="_________SP17">[1]FES!#REF!</definedName>
    <definedName name="_________SP18" localSheetId="35">[1]FES!#REF!</definedName>
    <definedName name="_________SP18" localSheetId="39">[1]FES!#REF!</definedName>
    <definedName name="_________SP18" localSheetId="40">[1]FES!#REF!</definedName>
    <definedName name="_________SP18" localSheetId="41">[1]FES!#REF!</definedName>
    <definedName name="_________SP18">[1]FES!#REF!</definedName>
    <definedName name="_________SP19" localSheetId="35">[1]FES!#REF!</definedName>
    <definedName name="_________SP19" localSheetId="39">[1]FES!#REF!</definedName>
    <definedName name="_________SP19" localSheetId="40">[1]FES!#REF!</definedName>
    <definedName name="_________SP19" localSheetId="41">[1]FES!#REF!</definedName>
    <definedName name="_________SP19">[1]FES!#REF!</definedName>
    <definedName name="_________SP2" localSheetId="35">[1]FES!#REF!</definedName>
    <definedName name="_________SP2" localSheetId="39">[1]FES!#REF!</definedName>
    <definedName name="_________SP2" localSheetId="40">[1]FES!#REF!</definedName>
    <definedName name="_________SP2" localSheetId="41">[1]FES!#REF!</definedName>
    <definedName name="_________SP2">[1]FES!#REF!</definedName>
    <definedName name="_________SP20" localSheetId="35">[1]FES!#REF!</definedName>
    <definedName name="_________SP20" localSheetId="39">[1]FES!#REF!</definedName>
    <definedName name="_________SP20" localSheetId="40">[1]FES!#REF!</definedName>
    <definedName name="_________SP20" localSheetId="41">[1]FES!#REF!</definedName>
    <definedName name="_________SP20">[1]FES!#REF!</definedName>
    <definedName name="_________SP3" localSheetId="35">[1]FES!#REF!</definedName>
    <definedName name="_________SP3" localSheetId="39">[1]FES!#REF!</definedName>
    <definedName name="_________SP3" localSheetId="40">[1]FES!#REF!</definedName>
    <definedName name="_________SP3" localSheetId="41">[1]FES!#REF!</definedName>
    <definedName name="_________SP3">[1]FES!#REF!</definedName>
    <definedName name="_________SP4" localSheetId="35">[1]FES!#REF!</definedName>
    <definedName name="_________SP4" localSheetId="39">[1]FES!#REF!</definedName>
    <definedName name="_________SP4" localSheetId="40">[1]FES!#REF!</definedName>
    <definedName name="_________SP4" localSheetId="41">[1]FES!#REF!</definedName>
    <definedName name="_________SP4">[1]FES!#REF!</definedName>
    <definedName name="_________SP5" localSheetId="35">[1]FES!#REF!</definedName>
    <definedName name="_________SP5" localSheetId="39">[1]FES!#REF!</definedName>
    <definedName name="_________SP5" localSheetId="40">[1]FES!#REF!</definedName>
    <definedName name="_________SP5" localSheetId="41">[1]FES!#REF!</definedName>
    <definedName name="_________SP5">[1]FES!#REF!</definedName>
    <definedName name="_________SP7" localSheetId="35">[1]FES!#REF!</definedName>
    <definedName name="_________SP7" localSheetId="39">[1]FES!#REF!</definedName>
    <definedName name="_________SP7" localSheetId="40">[1]FES!#REF!</definedName>
    <definedName name="_________SP7" localSheetId="41">[1]FES!#REF!</definedName>
    <definedName name="_________SP7">[1]FES!#REF!</definedName>
    <definedName name="_________SP8" localSheetId="35">[1]FES!#REF!</definedName>
    <definedName name="_________SP8" localSheetId="39">[1]FES!#REF!</definedName>
    <definedName name="_________SP8" localSheetId="40">[1]FES!#REF!</definedName>
    <definedName name="_________SP8" localSheetId="41">[1]FES!#REF!</definedName>
    <definedName name="_________SP8">[1]FES!#REF!</definedName>
    <definedName name="_________SP9" localSheetId="35">[1]FES!#REF!</definedName>
    <definedName name="_________SP9" localSheetId="39">[1]FES!#REF!</definedName>
    <definedName name="_________SP9" localSheetId="40">[1]FES!#REF!</definedName>
    <definedName name="_________SP9" localSheetId="41">[1]FES!#REF!</definedName>
    <definedName name="_________SP9">[1]FES!#REF!</definedName>
    <definedName name="________AER2003">'[2]ex-rates'!$D$10</definedName>
    <definedName name="________AER2004">'[2]ex-rates'!$F$10</definedName>
    <definedName name="________AER2006">'[3]ex-rates'!$F$10</definedName>
    <definedName name="________CER2003">'[2]ex-rates'!$D$9</definedName>
    <definedName name="________CER2004">'[2]ex-rates'!$F$9</definedName>
    <definedName name="________DAT1" localSheetId="35">#REF!</definedName>
    <definedName name="________DAT1" localSheetId="39">#REF!</definedName>
    <definedName name="________DAT1" localSheetId="40">#REF!</definedName>
    <definedName name="________DAT1" localSheetId="41">#REF!</definedName>
    <definedName name="________DAT1">#REF!</definedName>
    <definedName name="________DAT10" localSheetId="35">#REF!</definedName>
    <definedName name="________DAT10" localSheetId="39">#REF!</definedName>
    <definedName name="________DAT10" localSheetId="40">#REF!</definedName>
    <definedName name="________DAT10" localSheetId="41">#REF!</definedName>
    <definedName name="________DAT10">#REF!</definedName>
    <definedName name="________DAT2" localSheetId="35">#REF!</definedName>
    <definedName name="________DAT2" localSheetId="39">#REF!</definedName>
    <definedName name="________DAT2" localSheetId="40">#REF!</definedName>
    <definedName name="________DAT2" localSheetId="41">#REF!</definedName>
    <definedName name="________DAT2">#REF!</definedName>
    <definedName name="________DAT3" localSheetId="35">#REF!</definedName>
    <definedName name="________DAT3" localSheetId="39">#REF!</definedName>
    <definedName name="________DAT3" localSheetId="40">#REF!</definedName>
    <definedName name="________DAT3" localSheetId="41">#REF!</definedName>
    <definedName name="________DAT3">#REF!</definedName>
    <definedName name="________DAT4" localSheetId="35">#REF!</definedName>
    <definedName name="________DAT4" localSheetId="39">#REF!</definedName>
    <definedName name="________DAT4" localSheetId="40">#REF!</definedName>
    <definedName name="________DAT4" localSheetId="41">#REF!</definedName>
    <definedName name="________DAT4">#REF!</definedName>
    <definedName name="________DAT5" localSheetId="35">#REF!</definedName>
    <definedName name="________DAT5" localSheetId="39">#REF!</definedName>
    <definedName name="________DAT5" localSheetId="40">#REF!</definedName>
    <definedName name="________DAT5" localSheetId="41">#REF!</definedName>
    <definedName name="________DAT5">#REF!</definedName>
    <definedName name="________DAT6" localSheetId="35">#REF!</definedName>
    <definedName name="________DAT6" localSheetId="39">#REF!</definedName>
    <definedName name="________DAT6" localSheetId="40">#REF!</definedName>
    <definedName name="________DAT6" localSheetId="41">#REF!</definedName>
    <definedName name="________DAT6">#REF!</definedName>
    <definedName name="________DAT7" localSheetId="35">#REF!</definedName>
    <definedName name="________DAT7" localSheetId="39">#REF!</definedName>
    <definedName name="________DAT7" localSheetId="40">#REF!</definedName>
    <definedName name="________DAT7" localSheetId="41">#REF!</definedName>
    <definedName name="________DAT7">#REF!</definedName>
    <definedName name="________DAT8" localSheetId="35">#REF!</definedName>
    <definedName name="________DAT8" localSheetId="39">#REF!</definedName>
    <definedName name="________DAT8" localSheetId="40">#REF!</definedName>
    <definedName name="________DAT8" localSheetId="41">#REF!</definedName>
    <definedName name="________DAT8">#REF!</definedName>
    <definedName name="________DAT9" localSheetId="35">#REF!</definedName>
    <definedName name="________DAT9" localSheetId="39">#REF!</definedName>
    <definedName name="________DAT9" localSheetId="40">#REF!</definedName>
    <definedName name="________DAT9" localSheetId="41">#REF!</definedName>
    <definedName name="________DAT9">#REF!</definedName>
    <definedName name="________enr1" localSheetId="35">#REF!</definedName>
    <definedName name="________enr1" localSheetId="39">#REF!</definedName>
    <definedName name="________enr1" localSheetId="40">#REF!</definedName>
    <definedName name="________enr1" localSheetId="41">#REF!</definedName>
    <definedName name="________enr1">#REF!</definedName>
    <definedName name="________enr111" localSheetId="35">#REF!</definedName>
    <definedName name="________enr111" localSheetId="39">#REF!</definedName>
    <definedName name="________enr111" localSheetId="40">#REF!</definedName>
    <definedName name="________enr111" localSheetId="41">#REF!</definedName>
    <definedName name="________enr111">#REF!</definedName>
    <definedName name="_______AER2003">'[2]ex-rates'!$D$10</definedName>
    <definedName name="_______AER2004">'[2]ex-rates'!$F$10</definedName>
    <definedName name="_______AER2006">'[3]ex-rates'!$F$10</definedName>
    <definedName name="_______CER2003">'[2]ex-rates'!$D$9</definedName>
    <definedName name="_______CER2004">'[2]ex-rates'!$F$9</definedName>
    <definedName name="_______DAT1" localSheetId="35">#REF!</definedName>
    <definedName name="_______DAT1" localSheetId="39">#REF!</definedName>
    <definedName name="_______DAT1" localSheetId="40">#REF!</definedName>
    <definedName name="_______DAT1" localSheetId="41">#REF!</definedName>
    <definedName name="_______DAT1">#REF!</definedName>
    <definedName name="_______DAT10" localSheetId="35">#REF!</definedName>
    <definedName name="_______DAT10" localSheetId="39">#REF!</definedName>
    <definedName name="_______DAT10" localSheetId="40">#REF!</definedName>
    <definedName name="_______DAT10" localSheetId="41">#REF!</definedName>
    <definedName name="_______DAT10">#REF!</definedName>
    <definedName name="_______DAT2" localSheetId="35">#REF!</definedName>
    <definedName name="_______DAT2" localSheetId="39">#REF!</definedName>
    <definedName name="_______DAT2" localSheetId="40">#REF!</definedName>
    <definedName name="_______DAT2" localSheetId="41">#REF!</definedName>
    <definedName name="_______DAT2">#REF!</definedName>
    <definedName name="_______DAT3" localSheetId="35">#REF!</definedName>
    <definedName name="_______DAT3" localSheetId="39">#REF!</definedName>
    <definedName name="_______DAT3" localSheetId="40">#REF!</definedName>
    <definedName name="_______DAT3" localSheetId="41">#REF!</definedName>
    <definedName name="_______DAT3">#REF!</definedName>
    <definedName name="_______DAT4" localSheetId="35">#REF!</definedName>
    <definedName name="_______DAT4" localSheetId="39">#REF!</definedName>
    <definedName name="_______DAT4" localSheetId="40">#REF!</definedName>
    <definedName name="_______DAT4" localSheetId="41">#REF!</definedName>
    <definedName name="_______DAT4">#REF!</definedName>
    <definedName name="_______DAT5" localSheetId="35">#REF!</definedName>
    <definedName name="_______DAT5" localSheetId="39">#REF!</definedName>
    <definedName name="_______DAT5" localSheetId="40">#REF!</definedName>
    <definedName name="_______DAT5" localSheetId="41">#REF!</definedName>
    <definedName name="_______DAT5">#REF!</definedName>
    <definedName name="_______DAT6" localSheetId="35">#REF!</definedName>
    <definedName name="_______DAT6" localSheetId="39">#REF!</definedName>
    <definedName name="_______DAT6" localSheetId="40">#REF!</definedName>
    <definedName name="_______DAT6" localSheetId="41">#REF!</definedName>
    <definedName name="_______DAT6">#REF!</definedName>
    <definedName name="_______DAT7" localSheetId="35">#REF!</definedName>
    <definedName name="_______DAT7" localSheetId="39">#REF!</definedName>
    <definedName name="_______DAT7" localSheetId="40">#REF!</definedName>
    <definedName name="_______DAT7" localSheetId="41">#REF!</definedName>
    <definedName name="_______DAT7">#REF!</definedName>
    <definedName name="_______DAT8" localSheetId="35">#REF!</definedName>
    <definedName name="_______DAT8" localSheetId="39">#REF!</definedName>
    <definedName name="_______DAT8" localSheetId="40">#REF!</definedName>
    <definedName name="_______DAT8" localSheetId="41">#REF!</definedName>
    <definedName name="_______DAT8">#REF!</definedName>
    <definedName name="_______DAT9" localSheetId="35">#REF!</definedName>
    <definedName name="_______DAT9" localSheetId="39">#REF!</definedName>
    <definedName name="_______DAT9" localSheetId="40">#REF!</definedName>
    <definedName name="_______DAT9" localSheetId="41">#REF!</definedName>
    <definedName name="_______DAT9">#REF!</definedName>
    <definedName name="_______enr1" localSheetId="35">#REF!</definedName>
    <definedName name="_______enr1" localSheetId="39">#REF!</definedName>
    <definedName name="_______enr1" localSheetId="40">#REF!</definedName>
    <definedName name="_______enr1" localSheetId="41">#REF!</definedName>
    <definedName name="_______enr1">#REF!</definedName>
    <definedName name="_______enr111" localSheetId="35">#REF!</definedName>
    <definedName name="_______enr111" localSheetId="39">#REF!</definedName>
    <definedName name="_______enr111" localSheetId="40">#REF!</definedName>
    <definedName name="_______enr111" localSheetId="41">#REF!</definedName>
    <definedName name="_______enr111">#REF!</definedName>
    <definedName name="_______SP1" localSheetId="43">[4]FES!#REF!</definedName>
    <definedName name="_______SP1" localSheetId="35">[5]FES!#REF!</definedName>
    <definedName name="_______SP1" localSheetId="39">[5]FES!#REF!</definedName>
    <definedName name="_______SP1" localSheetId="40">[5]FES!#REF!</definedName>
    <definedName name="_______SP1" localSheetId="41">[5]FES!#REF!</definedName>
    <definedName name="_______SP1">[5]FES!#REF!</definedName>
    <definedName name="_______SP10" localSheetId="43">[4]FES!#REF!</definedName>
    <definedName name="_______SP10" localSheetId="35">[5]FES!#REF!</definedName>
    <definedName name="_______SP10" localSheetId="39">[5]FES!#REF!</definedName>
    <definedName name="_______SP10" localSheetId="40">[5]FES!#REF!</definedName>
    <definedName name="_______SP10" localSheetId="41">[5]FES!#REF!</definedName>
    <definedName name="_______SP10">[5]FES!#REF!</definedName>
    <definedName name="_______SP11" localSheetId="43">[4]FES!#REF!</definedName>
    <definedName name="_______SP11" localSheetId="35">[5]FES!#REF!</definedName>
    <definedName name="_______SP11" localSheetId="39">[5]FES!#REF!</definedName>
    <definedName name="_______SP11" localSheetId="40">[5]FES!#REF!</definedName>
    <definedName name="_______SP11" localSheetId="41">[5]FES!#REF!</definedName>
    <definedName name="_______SP11">[5]FES!#REF!</definedName>
    <definedName name="_______SP12" localSheetId="43">[4]FES!#REF!</definedName>
    <definedName name="_______SP12" localSheetId="35">[5]FES!#REF!</definedName>
    <definedName name="_______SP12" localSheetId="39">[5]FES!#REF!</definedName>
    <definedName name="_______SP12" localSheetId="40">[5]FES!#REF!</definedName>
    <definedName name="_______SP12" localSheetId="41">[5]FES!#REF!</definedName>
    <definedName name="_______SP12">[5]FES!#REF!</definedName>
    <definedName name="_______SP13" localSheetId="43">[4]FES!#REF!</definedName>
    <definedName name="_______SP13" localSheetId="35">[5]FES!#REF!</definedName>
    <definedName name="_______SP13" localSheetId="39">[5]FES!#REF!</definedName>
    <definedName name="_______SP13" localSheetId="40">[5]FES!#REF!</definedName>
    <definedName name="_______SP13" localSheetId="41">[5]FES!#REF!</definedName>
    <definedName name="_______SP13">[5]FES!#REF!</definedName>
    <definedName name="_______SP14" localSheetId="43">[4]FES!#REF!</definedName>
    <definedName name="_______SP14" localSheetId="35">[5]FES!#REF!</definedName>
    <definedName name="_______SP14" localSheetId="39">[5]FES!#REF!</definedName>
    <definedName name="_______SP14" localSheetId="40">[5]FES!#REF!</definedName>
    <definedName name="_______SP14" localSheetId="41">[5]FES!#REF!</definedName>
    <definedName name="_______SP14">[5]FES!#REF!</definedName>
    <definedName name="_______SP15" localSheetId="43">[4]FES!#REF!</definedName>
    <definedName name="_______SP15" localSheetId="35">[5]FES!#REF!</definedName>
    <definedName name="_______SP15" localSheetId="39">[5]FES!#REF!</definedName>
    <definedName name="_______SP15" localSheetId="40">[5]FES!#REF!</definedName>
    <definedName name="_______SP15" localSheetId="41">[5]FES!#REF!</definedName>
    <definedName name="_______SP15">[5]FES!#REF!</definedName>
    <definedName name="_______SP16" localSheetId="43">[4]FES!#REF!</definedName>
    <definedName name="_______SP16" localSheetId="35">[5]FES!#REF!</definedName>
    <definedName name="_______SP16" localSheetId="39">[5]FES!#REF!</definedName>
    <definedName name="_______SP16" localSheetId="40">[5]FES!#REF!</definedName>
    <definedName name="_______SP16" localSheetId="41">[5]FES!#REF!</definedName>
    <definedName name="_______SP16">[5]FES!#REF!</definedName>
    <definedName name="_______SP17" localSheetId="43">[4]FES!#REF!</definedName>
    <definedName name="_______SP17" localSheetId="35">[5]FES!#REF!</definedName>
    <definedName name="_______SP17" localSheetId="39">[5]FES!#REF!</definedName>
    <definedName name="_______SP17" localSheetId="40">[5]FES!#REF!</definedName>
    <definedName name="_______SP17" localSheetId="41">[5]FES!#REF!</definedName>
    <definedName name="_______SP17">[5]FES!#REF!</definedName>
    <definedName name="_______SP18" localSheetId="43">[4]FES!#REF!</definedName>
    <definedName name="_______SP18" localSheetId="35">[5]FES!#REF!</definedName>
    <definedName name="_______SP18" localSheetId="39">[5]FES!#REF!</definedName>
    <definedName name="_______SP18" localSheetId="40">[5]FES!#REF!</definedName>
    <definedName name="_______SP18" localSheetId="41">[5]FES!#REF!</definedName>
    <definedName name="_______SP18">[5]FES!#REF!</definedName>
    <definedName name="_______SP19" localSheetId="43">[4]FES!#REF!</definedName>
    <definedName name="_______SP19" localSheetId="35">[5]FES!#REF!</definedName>
    <definedName name="_______SP19" localSheetId="39">[5]FES!#REF!</definedName>
    <definedName name="_______SP19" localSheetId="40">[5]FES!#REF!</definedName>
    <definedName name="_______SP19" localSheetId="41">[5]FES!#REF!</definedName>
    <definedName name="_______SP19">[5]FES!#REF!</definedName>
    <definedName name="_______SP2" localSheetId="43">[4]FES!#REF!</definedName>
    <definedName name="_______SP2" localSheetId="35">[5]FES!#REF!</definedName>
    <definedName name="_______SP2" localSheetId="39">[5]FES!#REF!</definedName>
    <definedName name="_______SP2" localSheetId="40">[5]FES!#REF!</definedName>
    <definedName name="_______SP2" localSheetId="41">[5]FES!#REF!</definedName>
    <definedName name="_______SP2">[5]FES!#REF!</definedName>
    <definedName name="_______SP20" localSheetId="43">[4]FES!#REF!</definedName>
    <definedName name="_______SP20" localSheetId="35">[5]FES!#REF!</definedName>
    <definedName name="_______SP20" localSheetId="39">[5]FES!#REF!</definedName>
    <definedName name="_______SP20" localSheetId="40">[5]FES!#REF!</definedName>
    <definedName name="_______SP20" localSheetId="41">[5]FES!#REF!</definedName>
    <definedName name="_______SP20">[5]FES!#REF!</definedName>
    <definedName name="_______SP3" localSheetId="43">[4]FES!#REF!</definedName>
    <definedName name="_______SP3" localSheetId="35">[5]FES!#REF!</definedName>
    <definedName name="_______SP3" localSheetId="39">[5]FES!#REF!</definedName>
    <definedName name="_______SP3" localSheetId="40">[5]FES!#REF!</definedName>
    <definedName name="_______SP3" localSheetId="41">[5]FES!#REF!</definedName>
    <definedName name="_______SP3">[5]FES!#REF!</definedName>
    <definedName name="_______SP4" localSheetId="43">[4]FES!#REF!</definedName>
    <definedName name="_______SP4" localSheetId="35">[5]FES!#REF!</definedName>
    <definedName name="_______SP4" localSheetId="39">[5]FES!#REF!</definedName>
    <definedName name="_______SP4" localSheetId="40">[5]FES!#REF!</definedName>
    <definedName name="_______SP4" localSheetId="41">[5]FES!#REF!</definedName>
    <definedName name="_______SP4">[5]FES!#REF!</definedName>
    <definedName name="_______SP5" localSheetId="43">[4]FES!#REF!</definedName>
    <definedName name="_______SP5" localSheetId="35">[5]FES!#REF!</definedName>
    <definedName name="_______SP5" localSheetId="39">[5]FES!#REF!</definedName>
    <definedName name="_______SP5" localSheetId="40">[5]FES!#REF!</definedName>
    <definedName name="_______SP5" localSheetId="41">[5]FES!#REF!</definedName>
    <definedName name="_______SP5">[5]FES!#REF!</definedName>
    <definedName name="_______SP7" localSheetId="43">[4]FES!#REF!</definedName>
    <definedName name="_______SP7" localSheetId="35">[5]FES!#REF!</definedName>
    <definedName name="_______SP7" localSheetId="39">[5]FES!#REF!</definedName>
    <definedName name="_______SP7" localSheetId="40">[5]FES!#REF!</definedName>
    <definedName name="_______SP7" localSheetId="41">[5]FES!#REF!</definedName>
    <definedName name="_______SP7">[5]FES!#REF!</definedName>
    <definedName name="_______SP8" localSheetId="43">[4]FES!#REF!</definedName>
    <definedName name="_______SP8" localSheetId="35">[5]FES!#REF!</definedName>
    <definedName name="_______SP8" localSheetId="39">[5]FES!#REF!</definedName>
    <definedName name="_______SP8" localSheetId="40">[5]FES!#REF!</definedName>
    <definedName name="_______SP8" localSheetId="41">[5]FES!#REF!</definedName>
    <definedName name="_______SP8">[5]FES!#REF!</definedName>
    <definedName name="_______SP9" localSheetId="43">[4]FES!#REF!</definedName>
    <definedName name="_______SP9" localSheetId="35">[5]FES!#REF!</definedName>
    <definedName name="_______SP9" localSheetId="39">[5]FES!#REF!</definedName>
    <definedName name="_______SP9" localSheetId="40">[5]FES!#REF!</definedName>
    <definedName name="_______SP9" localSheetId="41">[5]FES!#REF!</definedName>
    <definedName name="_______SP9">[5]FES!#REF!</definedName>
    <definedName name="______AER2003">'[2]ex-rates'!$D$10</definedName>
    <definedName name="______AER2004">'[2]ex-rates'!$F$10</definedName>
    <definedName name="______AER2006">'[3]ex-rates'!$F$10</definedName>
    <definedName name="______CER2003">'[2]ex-rates'!$D$9</definedName>
    <definedName name="______CER2004">'[2]ex-rates'!$F$9</definedName>
    <definedName name="______DAT1" localSheetId="35">#REF!</definedName>
    <definedName name="______DAT1" localSheetId="39">#REF!</definedName>
    <definedName name="______DAT1" localSheetId="40">#REF!</definedName>
    <definedName name="______DAT1" localSheetId="41">#REF!</definedName>
    <definedName name="______DAT1">#REF!</definedName>
    <definedName name="______DAT10" localSheetId="35">#REF!</definedName>
    <definedName name="______DAT10" localSheetId="39">#REF!</definedName>
    <definedName name="______DAT10" localSheetId="40">#REF!</definedName>
    <definedName name="______DAT10" localSheetId="41">#REF!</definedName>
    <definedName name="______DAT10">#REF!</definedName>
    <definedName name="______DAT2" localSheetId="35">#REF!</definedName>
    <definedName name="______DAT2" localSheetId="39">#REF!</definedName>
    <definedName name="______DAT2" localSheetId="40">#REF!</definedName>
    <definedName name="______DAT2" localSheetId="41">#REF!</definedName>
    <definedName name="______DAT2">#REF!</definedName>
    <definedName name="______DAT3" localSheetId="35">#REF!</definedName>
    <definedName name="______DAT3" localSheetId="39">#REF!</definedName>
    <definedName name="______DAT3" localSheetId="40">#REF!</definedName>
    <definedName name="______DAT3" localSheetId="41">#REF!</definedName>
    <definedName name="______DAT3">#REF!</definedName>
    <definedName name="______DAT4" localSheetId="35">#REF!</definedName>
    <definedName name="______DAT4" localSheetId="39">#REF!</definedName>
    <definedName name="______DAT4" localSheetId="40">#REF!</definedName>
    <definedName name="______DAT4" localSheetId="41">#REF!</definedName>
    <definedName name="______DAT4">#REF!</definedName>
    <definedName name="______DAT5" localSheetId="35">#REF!</definedName>
    <definedName name="______DAT5" localSheetId="39">#REF!</definedName>
    <definedName name="______DAT5" localSheetId="40">#REF!</definedName>
    <definedName name="______DAT5" localSheetId="41">#REF!</definedName>
    <definedName name="______DAT5">#REF!</definedName>
    <definedName name="______DAT6" localSheetId="35">#REF!</definedName>
    <definedName name="______DAT6" localSheetId="39">#REF!</definedName>
    <definedName name="______DAT6" localSheetId="40">#REF!</definedName>
    <definedName name="______DAT6" localSheetId="41">#REF!</definedName>
    <definedName name="______DAT6">#REF!</definedName>
    <definedName name="______DAT7" localSheetId="35">#REF!</definedName>
    <definedName name="______DAT7" localSheetId="39">#REF!</definedName>
    <definedName name="______DAT7" localSheetId="40">#REF!</definedName>
    <definedName name="______DAT7" localSheetId="41">#REF!</definedName>
    <definedName name="______DAT7">#REF!</definedName>
    <definedName name="______DAT8" localSheetId="35">#REF!</definedName>
    <definedName name="______DAT8" localSheetId="39">#REF!</definedName>
    <definedName name="______DAT8" localSheetId="40">#REF!</definedName>
    <definedName name="______DAT8" localSheetId="41">#REF!</definedName>
    <definedName name="______DAT8">#REF!</definedName>
    <definedName name="______DAT9" localSheetId="35">#REF!</definedName>
    <definedName name="______DAT9" localSheetId="39">#REF!</definedName>
    <definedName name="______DAT9" localSheetId="40">#REF!</definedName>
    <definedName name="______DAT9" localSheetId="41">#REF!</definedName>
    <definedName name="______DAT9">#REF!</definedName>
    <definedName name="______enr1" localSheetId="35">#REF!</definedName>
    <definedName name="______enr1" localSheetId="39">#REF!</definedName>
    <definedName name="______enr1" localSheetId="40">#REF!</definedName>
    <definedName name="______enr1" localSheetId="41">#REF!</definedName>
    <definedName name="______enr1">#REF!</definedName>
    <definedName name="______enr111" localSheetId="35">#REF!</definedName>
    <definedName name="______enr111" localSheetId="39">#REF!</definedName>
    <definedName name="______enr111" localSheetId="40">#REF!</definedName>
    <definedName name="______enr111" localSheetId="41">#REF!</definedName>
    <definedName name="______enr111">#REF!</definedName>
    <definedName name="______SP1" localSheetId="35">[1]FES!#REF!</definedName>
    <definedName name="______SP1" localSheetId="39">[1]FES!#REF!</definedName>
    <definedName name="______SP1" localSheetId="40">[1]FES!#REF!</definedName>
    <definedName name="______SP1" localSheetId="41">[1]FES!#REF!</definedName>
    <definedName name="______SP1">[1]FES!#REF!</definedName>
    <definedName name="______SP10" localSheetId="35">[1]FES!#REF!</definedName>
    <definedName name="______SP10" localSheetId="39">[1]FES!#REF!</definedName>
    <definedName name="______SP10" localSheetId="40">[1]FES!#REF!</definedName>
    <definedName name="______SP10" localSheetId="41">[1]FES!#REF!</definedName>
    <definedName name="______SP10">[1]FES!#REF!</definedName>
    <definedName name="______SP11" localSheetId="35">[1]FES!#REF!</definedName>
    <definedName name="______SP11" localSheetId="39">[1]FES!#REF!</definedName>
    <definedName name="______SP11" localSheetId="40">[1]FES!#REF!</definedName>
    <definedName name="______SP11" localSheetId="41">[1]FES!#REF!</definedName>
    <definedName name="______SP11">[1]FES!#REF!</definedName>
    <definedName name="______SP12" localSheetId="35">[1]FES!#REF!</definedName>
    <definedName name="______SP12" localSheetId="39">[1]FES!#REF!</definedName>
    <definedName name="______SP12" localSheetId="40">[1]FES!#REF!</definedName>
    <definedName name="______SP12" localSheetId="41">[1]FES!#REF!</definedName>
    <definedName name="______SP12">[1]FES!#REF!</definedName>
    <definedName name="______SP13" localSheetId="35">[1]FES!#REF!</definedName>
    <definedName name="______SP13" localSheetId="39">[1]FES!#REF!</definedName>
    <definedName name="______SP13" localSheetId="40">[1]FES!#REF!</definedName>
    <definedName name="______SP13" localSheetId="41">[1]FES!#REF!</definedName>
    <definedName name="______SP13">[1]FES!#REF!</definedName>
    <definedName name="______SP14" localSheetId="35">[1]FES!#REF!</definedName>
    <definedName name="______SP14" localSheetId="39">[1]FES!#REF!</definedName>
    <definedName name="______SP14" localSheetId="40">[1]FES!#REF!</definedName>
    <definedName name="______SP14" localSheetId="41">[1]FES!#REF!</definedName>
    <definedName name="______SP14">[1]FES!#REF!</definedName>
    <definedName name="______SP15" localSheetId="35">[1]FES!#REF!</definedName>
    <definedName name="______SP15" localSheetId="39">[1]FES!#REF!</definedName>
    <definedName name="______SP15" localSheetId="40">[1]FES!#REF!</definedName>
    <definedName name="______SP15" localSheetId="41">[1]FES!#REF!</definedName>
    <definedName name="______SP15">[1]FES!#REF!</definedName>
    <definedName name="______SP16" localSheetId="35">[1]FES!#REF!</definedName>
    <definedName name="______SP16" localSheetId="39">[1]FES!#REF!</definedName>
    <definedName name="______SP16" localSheetId="40">[1]FES!#REF!</definedName>
    <definedName name="______SP16" localSheetId="41">[1]FES!#REF!</definedName>
    <definedName name="______SP16">[1]FES!#REF!</definedName>
    <definedName name="______SP17" localSheetId="35">[1]FES!#REF!</definedName>
    <definedName name="______SP17" localSheetId="39">[1]FES!#REF!</definedName>
    <definedName name="______SP17" localSheetId="40">[1]FES!#REF!</definedName>
    <definedName name="______SP17" localSheetId="41">[1]FES!#REF!</definedName>
    <definedName name="______SP17">[1]FES!#REF!</definedName>
    <definedName name="______SP18" localSheetId="35">[1]FES!#REF!</definedName>
    <definedName name="______SP18" localSheetId="39">[1]FES!#REF!</definedName>
    <definedName name="______SP18" localSheetId="40">[1]FES!#REF!</definedName>
    <definedName name="______SP18" localSheetId="41">[1]FES!#REF!</definedName>
    <definedName name="______SP18">[1]FES!#REF!</definedName>
    <definedName name="______SP19" localSheetId="35">[1]FES!#REF!</definedName>
    <definedName name="______SP19" localSheetId="39">[1]FES!#REF!</definedName>
    <definedName name="______SP19" localSheetId="40">[1]FES!#REF!</definedName>
    <definedName name="______SP19" localSheetId="41">[1]FES!#REF!</definedName>
    <definedName name="______SP19">[1]FES!#REF!</definedName>
    <definedName name="______SP2" localSheetId="35">[1]FES!#REF!</definedName>
    <definedName name="______SP2" localSheetId="39">[1]FES!#REF!</definedName>
    <definedName name="______SP2" localSheetId="40">[1]FES!#REF!</definedName>
    <definedName name="______SP2" localSheetId="41">[1]FES!#REF!</definedName>
    <definedName name="______SP2">[1]FES!#REF!</definedName>
    <definedName name="______SP20" localSheetId="35">[1]FES!#REF!</definedName>
    <definedName name="______SP20" localSheetId="39">[1]FES!#REF!</definedName>
    <definedName name="______SP20" localSheetId="40">[1]FES!#REF!</definedName>
    <definedName name="______SP20" localSheetId="41">[1]FES!#REF!</definedName>
    <definedName name="______SP20">[1]FES!#REF!</definedName>
    <definedName name="______SP3" localSheetId="35">[1]FES!#REF!</definedName>
    <definedName name="______SP3" localSheetId="39">[1]FES!#REF!</definedName>
    <definedName name="______SP3" localSheetId="40">[1]FES!#REF!</definedName>
    <definedName name="______SP3" localSheetId="41">[1]FES!#REF!</definedName>
    <definedName name="______SP3">[1]FES!#REF!</definedName>
    <definedName name="______SP4" localSheetId="35">[1]FES!#REF!</definedName>
    <definedName name="______SP4" localSheetId="39">[1]FES!#REF!</definedName>
    <definedName name="______SP4" localSheetId="40">[1]FES!#REF!</definedName>
    <definedName name="______SP4" localSheetId="41">[1]FES!#REF!</definedName>
    <definedName name="______SP4">[1]FES!#REF!</definedName>
    <definedName name="______SP5" localSheetId="35">[1]FES!#REF!</definedName>
    <definedName name="______SP5" localSheetId="39">[1]FES!#REF!</definedName>
    <definedName name="______SP5" localSheetId="40">[1]FES!#REF!</definedName>
    <definedName name="______SP5" localSheetId="41">[1]FES!#REF!</definedName>
    <definedName name="______SP5">[1]FES!#REF!</definedName>
    <definedName name="______SP7" localSheetId="35">[1]FES!#REF!</definedName>
    <definedName name="______SP7" localSheetId="39">[1]FES!#REF!</definedName>
    <definedName name="______SP7" localSheetId="40">[1]FES!#REF!</definedName>
    <definedName name="______SP7" localSheetId="41">[1]FES!#REF!</definedName>
    <definedName name="______SP7">[1]FES!#REF!</definedName>
    <definedName name="______SP8" localSheetId="35">[1]FES!#REF!</definedName>
    <definedName name="______SP8" localSheetId="39">[1]FES!#REF!</definedName>
    <definedName name="______SP8" localSheetId="40">[1]FES!#REF!</definedName>
    <definedName name="______SP8" localSheetId="41">[1]FES!#REF!</definedName>
    <definedName name="______SP8">[1]FES!#REF!</definedName>
    <definedName name="______SP9" localSheetId="35">[1]FES!#REF!</definedName>
    <definedName name="______SP9" localSheetId="39">[1]FES!#REF!</definedName>
    <definedName name="______SP9" localSheetId="40">[1]FES!#REF!</definedName>
    <definedName name="______SP9" localSheetId="41">[1]FES!#REF!</definedName>
    <definedName name="______SP9">[1]FES!#REF!</definedName>
    <definedName name="_____AER2003">'[2]ex-rates'!$D$10</definedName>
    <definedName name="_____AER2004">'[2]ex-rates'!$F$10</definedName>
    <definedName name="_____AER2006">'[3]ex-rates'!$F$10</definedName>
    <definedName name="_____CER2003">'[2]ex-rates'!$D$9</definedName>
    <definedName name="_____CER2004">'[2]ex-rates'!$F$9</definedName>
    <definedName name="_____DAT1" localSheetId="35">#REF!</definedName>
    <definedName name="_____DAT1" localSheetId="39">#REF!</definedName>
    <definedName name="_____DAT1" localSheetId="40">#REF!</definedName>
    <definedName name="_____DAT1" localSheetId="41">#REF!</definedName>
    <definedName name="_____DAT1">#REF!</definedName>
    <definedName name="_____DAT10" localSheetId="35">#REF!</definedName>
    <definedName name="_____DAT10" localSheetId="39">#REF!</definedName>
    <definedName name="_____DAT10" localSheetId="40">#REF!</definedName>
    <definedName name="_____DAT10" localSheetId="41">#REF!</definedName>
    <definedName name="_____DAT10">#REF!</definedName>
    <definedName name="_____DAT2" localSheetId="35">#REF!</definedName>
    <definedName name="_____DAT2" localSheetId="39">#REF!</definedName>
    <definedName name="_____DAT2" localSheetId="40">#REF!</definedName>
    <definedName name="_____DAT2" localSheetId="41">#REF!</definedName>
    <definedName name="_____DAT2">#REF!</definedName>
    <definedName name="_____DAT3" localSheetId="35">#REF!</definedName>
    <definedName name="_____DAT3" localSheetId="39">#REF!</definedName>
    <definedName name="_____DAT3" localSheetId="40">#REF!</definedName>
    <definedName name="_____DAT3" localSheetId="41">#REF!</definedName>
    <definedName name="_____DAT3">#REF!</definedName>
    <definedName name="_____DAT4" localSheetId="35">#REF!</definedName>
    <definedName name="_____DAT4" localSheetId="39">#REF!</definedName>
    <definedName name="_____DAT4" localSheetId="40">#REF!</definedName>
    <definedName name="_____DAT4" localSheetId="41">#REF!</definedName>
    <definedName name="_____DAT4">#REF!</definedName>
    <definedName name="_____DAT5" localSheetId="35">#REF!</definedName>
    <definedName name="_____DAT5" localSheetId="39">#REF!</definedName>
    <definedName name="_____DAT5" localSheetId="40">#REF!</definedName>
    <definedName name="_____DAT5" localSheetId="41">#REF!</definedName>
    <definedName name="_____DAT5">#REF!</definedName>
    <definedName name="_____DAT6" localSheetId="35">#REF!</definedName>
    <definedName name="_____DAT6" localSheetId="39">#REF!</definedName>
    <definedName name="_____DAT6" localSheetId="40">#REF!</definedName>
    <definedName name="_____DAT6" localSheetId="41">#REF!</definedName>
    <definedName name="_____DAT6">#REF!</definedName>
    <definedName name="_____DAT7" localSheetId="35">#REF!</definedName>
    <definedName name="_____DAT7" localSheetId="39">#REF!</definedName>
    <definedName name="_____DAT7" localSheetId="40">#REF!</definedName>
    <definedName name="_____DAT7" localSheetId="41">#REF!</definedName>
    <definedName name="_____DAT7">#REF!</definedName>
    <definedName name="_____DAT8" localSheetId="35">#REF!</definedName>
    <definedName name="_____DAT8" localSheetId="39">#REF!</definedName>
    <definedName name="_____DAT8" localSheetId="40">#REF!</definedName>
    <definedName name="_____DAT8" localSheetId="41">#REF!</definedName>
    <definedName name="_____DAT8">#REF!</definedName>
    <definedName name="_____DAT9" localSheetId="35">#REF!</definedName>
    <definedName name="_____DAT9" localSheetId="39">#REF!</definedName>
    <definedName name="_____DAT9" localSheetId="40">#REF!</definedName>
    <definedName name="_____DAT9" localSheetId="41">#REF!</definedName>
    <definedName name="_____DAT9">#REF!</definedName>
    <definedName name="_____enr1" localSheetId="35">#REF!</definedName>
    <definedName name="_____enr1" localSheetId="39">#REF!</definedName>
    <definedName name="_____enr1" localSheetId="40">#REF!</definedName>
    <definedName name="_____enr1" localSheetId="41">#REF!</definedName>
    <definedName name="_____enr1">#REF!</definedName>
    <definedName name="_____enr111" localSheetId="35">#REF!</definedName>
    <definedName name="_____enr111" localSheetId="39">#REF!</definedName>
    <definedName name="_____enr111" localSheetId="40">#REF!</definedName>
    <definedName name="_____enr111" localSheetId="41">#REF!</definedName>
    <definedName name="_____enr111">#REF!</definedName>
    <definedName name="_____SP1" localSheetId="35">[1]FES!#REF!</definedName>
    <definedName name="_____SP1" localSheetId="39">[1]FES!#REF!</definedName>
    <definedName name="_____SP1" localSheetId="40">[1]FES!#REF!</definedName>
    <definedName name="_____SP1" localSheetId="41">[1]FES!#REF!</definedName>
    <definedName name="_____SP1">[1]FES!#REF!</definedName>
    <definedName name="_____SP10" localSheetId="35">[1]FES!#REF!</definedName>
    <definedName name="_____SP10" localSheetId="39">[1]FES!#REF!</definedName>
    <definedName name="_____SP10" localSheetId="40">[1]FES!#REF!</definedName>
    <definedName name="_____SP10" localSheetId="41">[1]FES!#REF!</definedName>
    <definedName name="_____SP10">[1]FES!#REF!</definedName>
    <definedName name="_____SP11" localSheetId="35">[1]FES!#REF!</definedName>
    <definedName name="_____SP11" localSheetId="39">[1]FES!#REF!</definedName>
    <definedName name="_____SP11" localSheetId="40">[1]FES!#REF!</definedName>
    <definedName name="_____SP11" localSheetId="41">[1]FES!#REF!</definedName>
    <definedName name="_____SP11">[1]FES!#REF!</definedName>
    <definedName name="_____SP12" localSheetId="35">[1]FES!#REF!</definedName>
    <definedName name="_____SP12" localSheetId="39">[1]FES!#REF!</definedName>
    <definedName name="_____SP12" localSheetId="40">[1]FES!#REF!</definedName>
    <definedName name="_____SP12" localSheetId="41">[1]FES!#REF!</definedName>
    <definedName name="_____SP12">[1]FES!#REF!</definedName>
    <definedName name="_____SP13" localSheetId="35">[1]FES!#REF!</definedName>
    <definedName name="_____SP13" localSheetId="39">[1]FES!#REF!</definedName>
    <definedName name="_____SP13" localSheetId="40">[1]FES!#REF!</definedName>
    <definedName name="_____SP13" localSheetId="41">[1]FES!#REF!</definedName>
    <definedName name="_____SP13">[1]FES!#REF!</definedName>
    <definedName name="_____SP14" localSheetId="35">[1]FES!#REF!</definedName>
    <definedName name="_____SP14" localSheetId="39">[1]FES!#REF!</definedName>
    <definedName name="_____SP14" localSheetId="40">[1]FES!#REF!</definedName>
    <definedName name="_____SP14" localSheetId="41">[1]FES!#REF!</definedName>
    <definedName name="_____SP14">[1]FES!#REF!</definedName>
    <definedName name="_____SP15" localSheetId="35">[1]FES!#REF!</definedName>
    <definedName name="_____SP15" localSheetId="39">[1]FES!#REF!</definedName>
    <definedName name="_____SP15" localSheetId="40">[1]FES!#REF!</definedName>
    <definedName name="_____SP15" localSheetId="41">[1]FES!#REF!</definedName>
    <definedName name="_____SP15">[1]FES!#REF!</definedName>
    <definedName name="_____SP16" localSheetId="35">[1]FES!#REF!</definedName>
    <definedName name="_____SP16" localSheetId="39">[1]FES!#REF!</definedName>
    <definedName name="_____SP16" localSheetId="40">[1]FES!#REF!</definedName>
    <definedName name="_____SP16" localSheetId="41">[1]FES!#REF!</definedName>
    <definedName name="_____SP16">[1]FES!#REF!</definedName>
    <definedName name="_____SP17" localSheetId="35">[1]FES!#REF!</definedName>
    <definedName name="_____SP17" localSheetId="39">[1]FES!#REF!</definedName>
    <definedName name="_____SP17" localSheetId="40">[1]FES!#REF!</definedName>
    <definedName name="_____SP17" localSheetId="41">[1]FES!#REF!</definedName>
    <definedName name="_____SP17">[1]FES!#REF!</definedName>
    <definedName name="_____SP18" localSheetId="35">[1]FES!#REF!</definedName>
    <definedName name="_____SP18" localSheetId="39">[1]FES!#REF!</definedName>
    <definedName name="_____SP18" localSheetId="40">[1]FES!#REF!</definedName>
    <definedName name="_____SP18" localSheetId="41">[1]FES!#REF!</definedName>
    <definedName name="_____SP18">[1]FES!#REF!</definedName>
    <definedName name="_____SP19" localSheetId="35">[1]FES!#REF!</definedName>
    <definedName name="_____SP19" localSheetId="39">[1]FES!#REF!</definedName>
    <definedName name="_____SP19" localSheetId="40">[1]FES!#REF!</definedName>
    <definedName name="_____SP19" localSheetId="41">[1]FES!#REF!</definedName>
    <definedName name="_____SP19">[1]FES!#REF!</definedName>
    <definedName name="_____SP2" localSheetId="35">[1]FES!#REF!</definedName>
    <definedName name="_____SP2" localSheetId="39">[1]FES!#REF!</definedName>
    <definedName name="_____SP2" localSheetId="40">[1]FES!#REF!</definedName>
    <definedName name="_____SP2" localSheetId="41">[1]FES!#REF!</definedName>
    <definedName name="_____SP2">[1]FES!#REF!</definedName>
    <definedName name="_____SP20" localSheetId="35">[1]FES!#REF!</definedName>
    <definedName name="_____SP20" localSheetId="39">[1]FES!#REF!</definedName>
    <definedName name="_____SP20" localSheetId="40">[1]FES!#REF!</definedName>
    <definedName name="_____SP20" localSheetId="41">[1]FES!#REF!</definedName>
    <definedName name="_____SP20">[1]FES!#REF!</definedName>
    <definedName name="_____SP3" localSheetId="35">[1]FES!#REF!</definedName>
    <definedName name="_____SP3" localSheetId="39">[1]FES!#REF!</definedName>
    <definedName name="_____SP3" localSheetId="40">[1]FES!#REF!</definedName>
    <definedName name="_____SP3" localSheetId="41">[1]FES!#REF!</definedName>
    <definedName name="_____SP3">[1]FES!#REF!</definedName>
    <definedName name="_____SP4" localSheetId="35">[1]FES!#REF!</definedName>
    <definedName name="_____SP4" localSheetId="39">[1]FES!#REF!</definedName>
    <definedName name="_____SP4" localSheetId="40">[1]FES!#REF!</definedName>
    <definedName name="_____SP4" localSheetId="41">[1]FES!#REF!</definedName>
    <definedName name="_____SP4">[1]FES!#REF!</definedName>
    <definedName name="_____SP5" localSheetId="35">[1]FES!#REF!</definedName>
    <definedName name="_____SP5" localSheetId="39">[1]FES!#REF!</definedName>
    <definedName name="_____SP5" localSheetId="40">[1]FES!#REF!</definedName>
    <definedName name="_____SP5" localSheetId="41">[1]FES!#REF!</definedName>
    <definedName name="_____SP5">[1]FES!#REF!</definedName>
    <definedName name="_____SP7" localSheetId="35">[1]FES!#REF!</definedName>
    <definedName name="_____SP7" localSheetId="39">[1]FES!#REF!</definedName>
    <definedName name="_____SP7" localSheetId="40">[1]FES!#REF!</definedName>
    <definedName name="_____SP7" localSheetId="41">[1]FES!#REF!</definedName>
    <definedName name="_____SP7">[1]FES!#REF!</definedName>
    <definedName name="_____SP8" localSheetId="35">[1]FES!#REF!</definedName>
    <definedName name="_____SP8" localSheetId="39">[1]FES!#REF!</definedName>
    <definedName name="_____SP8" localSheetId="40">[1]FES!#REF!</definedName>
    <definedName name="_____SP8" localSheetId="41">[1]FES!#REF!</definedName>
    <definedName name="_____SP8">[1]FES!#REF!</definedName>
    <definedName name="_____SP9" localSheetId="35">[1]FES!#REF!</definedName>
    <definedName name="_____SP9" localSheetId="39">[1]FES!#REF!</definedName>
    <definedName name="_____SP9" localSheetId="40">[1]FES!#REF!</definedName>
    <definedName name="_____SP9" localSheetId="41">[1]FES!#REF!</definedName>
    <definedName name="_____SP9">[1]FES!#REF!</definedName>
    <definedName name="____AER2003">'[2]ex-rates'!$D$10</definedName>
    <definedName name="____AER2004">'[2]ex-rates'!$F$10</definedName>
    <definedName name="____AER2006">'[3]ex-rates'!$F$10</definedName>
    <definedName name="____CER2003">'[2]ex-rates'!$D$9</definedName>
    <definedName name="____CER2004">'[2]ex-rates'!$F$9</definedName>
    <definedName name="____DAT1" localSheetId="35">#REF!</definedName>
    <definedName name="____DAT1" localSheetId="39">#REF!</definedName>
    <definedName name="____DAT1" localSheetId="40">#REF!</definedName>
    <definedName name="____DAT1" localSheetId="41">#REF!</definedName>
    <definedName name="____DAT1">#REF!</definedName>
    <definedName name="____DAT10" localSheetId="35">#REF!</definedName>
    <definedName name="____DAT10" localSheetId="39">#REF!</definedName>
    <definedName name="____DAT10" localSheetId="40">#REF!</definedName>
    <definedName name="____DAT10" localSheetId="41">#REF!</definedName>
    <definedName name="____DAT10">#REF!</definedName>
    <definedName name="____DAT2" localSheetId="35">#REF!</definedName>
    <definedName name="____DAT2" localSheetId="39">#REF!</definedName>
    <definedName name="____DAT2" localSheetId="40">#REF!</definedName>
    <definedName name="____DAT2" localSheetId="41">#REF!</definedName>
    <definedName name="____DAT2">#REF!</definedName>
    <definedName name="____DAT3" localSheetId="35">#REF!</definedName>
    <definedName name="____DAT3" localSheetId="39">#REF!</definedName>
    <definedName name="____DAT3" localSheetId="40">#REF!</definedName>
    <definedName name="____DAT3" localSheetId="41">#REF!</definedName>
    <definedName name="____DAT3">#REF!</definedName>
    <definedName name="____DAT4" localSheetId="35">#REF!</definedName>
    <definedName name="____DAT4" localSheetId="39">#REF!</definedName>
    <definedName name="____DAT4" localSheetId="40">#REF!</definedName>
    <definedName name="____DAT4" localSheetId="41">#REF!</definedName>
    <definedName name="____DAT4">#REF!</definedName>
    <definedName name="____DAT5" localSheetId="35">#REF!</definedName>
    <definedName name="____DAT5" localSheetId="39">#REF!</definedName>
    <definedName name="____DAT5" localSheetId="40">#REF!</definedName>
    <definedName name="____DAT5" localSheetId="41">#REF!</definedName>
    <definedName name="____DAT5">#REF!</definedName>
    <definedName name="____DAT6" localSheetId="35">#REF!</definedName>
    <definedName name="____DAT6" localSheetId="39">#REF!</definedName>
    <definedName name="____DAT6" localSheetId="40">#REF!</definedName>
    <definedName name="____DAT6" localSheetId="41">#REF!</definedName>
    <definedName name="____DAT6">#REF!</definedName>
    <definedName name="____DAT7" localSheetId="35">#REF!</definedName>
    <definedName name="____DAT7" localSheetId="39">#REF!</definedName>
    <definedName name="____DAT7" localSheetId="40">#REF!</definedName>
    <definedName name="____DAT7" localSheetId="41">#REF!</definedName>
    <definedName name="____DAT7">#REF!</definedName>
    <definedName name="____DAT8" localSheetId="35">#REF!</definedName>
    <definedName name="____DAT8" localSheetId="39">#REF!</definedName>
    <definedName name="____DAT8" localSheetId="40">#REF!</definedName>
    <definedName name="____DAT8" localSheetId="41">#REF!</definedName>
    <definedName name="____DAT8">#REF!</definedName>
    <definedName name="____DAT9" localSheetId="35">#REF!</definedName>
    <definedName name="____DAT9" localSheetId="39">#REF!</definedName>
    <definedName name="____DAT9" localSheetId="40">#REF!</definedName>
    <definedName name="____DAT9" localSheetId="41">#REF!</definedName>
    <definedName name="____DAT9">#REF!</definedName>
    <definedName name="____enr1" localSheetId="35">#REF!</definedName>
    <definedName name="____enr1" localSheetId="39">#REF!</definedName>
    <definedName name="____enr1" localSheetId="40">#REF!</definedName>
    <definedName name="____enr1" localSheetId="41">#REF!</definedName>
    <definedName name="____enr1">#REF!</definedName>
    <definedName name="____enr111" localSheetId="35">#REF!</definedName>
    <definedName name="____enr111" localSheetId="39">#REF!</definedName>
    <definedName name="____enr111" localSheetId="40">#REF!</definedName>
    <definedName name="____enr111" localSheetId="41">#REF!</definedName>
    <definedName name="____enr111">#REF!</definedName>
    <definedName name="____SP1" localSheetId="35">[6]FES!#REF!</definedName>
    <definedName name="____SP1" localSheetId="39">[6]FES!#REF!</definedName>
    <definedName name="____SP1" localSheetId="40">[6]FES!#REF!</definedName>
    <definedName name="____SP1" localSheetId="41">[6]FES!#REF!</definedName>
    <definedName name="____SP1">[6]FES!#REF!</definedName>
    <definedName name="____SP10" localSheetId="35">[6]FES!#REF!</definedName>
    <definedName name="____SP10" localSheetId="39">[6]FES!#REF!</definedName>
    <definedName name="____SP10" localSheetId="40">[6]FES!#REF!</definedName>
    <definedName name="____SP10" localSheetId="41">[6]FES!#REF!</definedName>
    <definedName name="____SP10">[6]FES!#REF!</definedName>
    <definedName name="____SP11" localSheetId="35">[6]FES!#REF!</definedName>
    <definedName name="____SP11" localSheetId="39">[6]FES!#REF!</definedName>
    <definedName name="____SP11" localSheetId="40">[6]FES!#REF!</definedName>
    <definedName name="____SP11" localSheetId="41">[6]FES!#REF!</definedName>
    <definedName name="____SP11">[6]FES!#REF!</definedName>
    <definedName name="____SP12" localSheetId="35">[6]FES!#REF!</definedName>
    <definedName name="____SP12" localSheetId="39">[6]FES!#REF!</definedName>
    <definedName name="____SP12" localSheetId="40">[6]FES!#REF!</definedName>
    <definedName name="____SP12" localSheetId="41">[6]FES!#REF!</definedName>
    <definedName name="____SP12">[6]FES!#REF!</definedName>
    <definedName name="____SP13" localSheetId="35">[6]FES!#REF!</definedName>
    <definedName name="____SP13" localSheetId="39">[6]FES!#REF!</definedName>
    <definedName name="____SP13" localSheetId="40">[6]FES!#REF!</definedName>
    <definedName name="____SP13" localSheetId="41">[6]FES!#REF!</definedName>
    <definedName name="____SP13">[6]FES!#REF!</definedName>
    <definedName name="____SP14" localSheetId="35">[6]FES!#REF!</definedName>
    <definedName name="____SP14" localSheetId="39">[6]FES!#REF!</definedName>
    <definedName name="____SP14" localSheetId="40">[6]FES!#REF!</definedName>
    <definedName name="____SP14" localSheetId="41">[6]FES!#REF!</definedName>
    <definedName name="____SP14">[6]FES!#REF!</definedName>
    <definedName name="____SP15" localSheetId="35">[6]FES!#REF!</definedName>
    <definedName name="____SP15" localSheetId="39">[6]FES!#REF!</definedName>
    <definedName name="____SP15" localSheetId="40">[6]FES!#REF!</definedName>
    <definedName name="____SP15" localSheetId="41">[6]FES!#REF!</definedName>
    <definedName name="____SP15">[6]FES!#REF!</definedName>
    <definedName name="____SP16" localSheetId="35">[6]FES!#REF!</definedName>
    <definedName name="____SP16" localSheetId="39">[6]FES!#REF!</definedName>
    <definedName name="____SP16" localSheetId="40">[6]FES!#REF!</definedName>
    <definedName name="____SP16" localSheetId="41">[6]FES!#REF!</definedName>
    <definedName name="____SP16">[6]FES!#REF!</definedName>
    <definedName name="____SP17" localSheetId="35">[6]FES!#REF!</definedName>
    <definedName name="____SP17" localSheetId="39">[6]FES!#REF!</definedName>
    <definedName name="____SP17" localSheetId="40">[6]FES!#REF!</definedName>
    <definedName name="____SP17" localSheetId="41">[6]FES!#REF!</definedName>
    <definedName name="____SP17">[6]FES!#REF!</definedName>
    <definedName name="____SP18" localSheetId="35">[6]FES!#REF!</definedName>
    <definedName name="____SP18" localSheetId="39">[6]FES!#REF!</definedName>
    <definedName name="____SP18" localSheetId="40">[6]FES!#REF!</definedName>
    <definedName name="____SP18" localSheetId="41">[6]FES!#REF!</definedName>
    <definedName name="____SP18">[6]FES!#REF!</definedName>
    <definedName name="____SP19" localSheetId="35">[6]FES!#REF!</definedName>
    <definedName name="____SP19" localSheetId="39">[6]FES!#REF!</definedName>
    <definedName name="____SP19" localSheetId="40">[6]FES!#REF!</definedName>
    <definedName name="____SP19" localSheetId="41">[6]FES!#REF!</definedName>
    <definedName name="____SP19">[6]FES!#REF!</definedName>
    <definedName name="____SP2" localSheetId="35">[6]FES!#REF!</definedName>
    <definedName name="____SP2" localSheetId="39">[6]FES!#REF!</definedName>
    <definedName name="____SP2" localSheetId="40">[6]FES!#REF!</definedName>
    <definedName name="____SP2" localSheetId="41">[6]FES!#REF!</definedName>
    <definedName name="____SP2">[6]FES!#REF!</definedName>
    <definedName name="____SP20" localSheetId="35">[6]FES!#REF!</definedName>
    <definedName name="____SP20" localSheetId="39">[6]FES!#REF!</definedName>
    <definedName name="____SP20" localSheetId="40">[6]FES!#REF!</definedName>
    <definedName name="____SP20" localSheetId="41">[6]FES!#REF!</definedName>
    <definedName name="____SP20">[6]FES!#REF!</definedName>
    <definedName name="____SP3" localSheetId="35">[6]FES!#REF!</definedName>
    <definedName name="____SP3" localSheetId="39">[6]FES!#REF!</definedName>
    <definedName name="____SP3" localSheetId="40">[6]FES!#REF!</definedName>
    <definedName name="____SP3" localSheetId="41">[6]FES!#REF!</definedName>
    <definedName name="____SP3">[6]FES!#REF!</definedName>
    <definedName name="____SP4" localSheetId="35">[6]FES!#REF!</definedName>
    <definedName name="____SP4" localSheetId="39">[6]FES!#REF!</definedName>
    <definedName name="____SP4" localSheetId="40">[6]FES!#REF!</definedName>
    <definedName name="____SP4" localSheetId="41">[6]FES!#REF!</definedName>
    <definedName name="____SP4">[6]FES!#REF!</definedName>
    <definedName name="____SP5" localSheetId="35">[6]FES!#REF!</definedName>
    <definedName name="____SP5" localSheetId="39">[6]FES!#REF!</definedName>
    <definedName name="____SP5" localSheetId="40">[6]FES!#REF!</definedName>
    <definedName name="____SP5" localSheetId="41">[6]FES!#REF!</definedName>
    <definedName name="____SP5">[6]FES!#REF!</definedName>
    <definedName name="____SP7" localSheetId="35">[6]FES!#REF!</definedName>
    <definedName name="____SP7" localSheetId="39">[6]FES!#REF!</definedName>
    <definedName name="____SP7" localSheetId="40">[6]FES!#REF!</definedName>
    <definedName name="____SP7" localSheetId="41">[6]FES!#REF!</definedName>
    <definedName name="____SP7">[6]FES!#REF!</definedName>
    <definedName name="____SP8" localSheetId="35">[6]FES!#REF!</definedName>
    <definedName name="____SP8" localSheetId="39">[6]FES!#REF!</definedName>
    <definedName name="____SP8" localSheetId="40">[6]FES!#REF!</definedName>
    <definedName name="____SP8" localSheetId="41">[6]FES!#REF!</definedName>
    <definedName name="____SP8">[6]FES!#REF!</definedName>
    <definedName name="____SP9" localSheetId="35">[6]FES!#REF!</definedName>
    <definedName name="____SP9" localSheetId="39">[6]FES!#REF!</definedName>
    <definedName name="____SP9" localSheetId="40">[6]FES!#REF!</definedName>
    <definedName name="____SP9" localSheetId="41">[6]FES!#REF!</definedName>
    <definedName name="____SP9">[6]FES!#REF!</definedName>
    <definedName name="___AER2003">'[2]ex-rates'!$D$10</definedName>
    <definedName name="___AER2004">'[2]ex-rates'!$F$10</definedName>
    <definedName name="___AER2006">'[3]ex-rates'!$F$10</definedName>
    <definedName name="___CER2003">'[2]ex-rates'!$D$9</definedName>
    <definedName name="___CER2004">'[2]ex-rates'!$F$9</definedName>
    <definedName name="___DAT1" localSheetId="35">#REF!</definedName>
    <definedName name="___DAT1" localSheetId="39">#REF!</definedName>
    <definedName name="___DAT1" localSheetId="40">#REF!</definedName>
    <definedName name="___DAT1" localSheetId="41">#REF!</definedName>
    <definedName name="___DAT1">#REF!</definedName>
    <definedName name="___DAT10" localSheetId="35">#REF!</definedName>
    <definedName name="___DAT10" localSheetId="39">#REF!</definedName>
    <definedName name="___DAT10" localSheetId="40">#REF!</definedName>
    <definedName name="___DAT10" localSheetId="41">#REF!</definedName>
    <definedName name="___DAT10">#REF!</definedName>
    <definedName name="___DAT2" localSheetId="35">#REF!</definedName>
    <definedName name="___DAT2" localSheetId="39">#REF!</definedName>
    <definedName name="___DAT2" localSheetId="40">#REF!</definedName>
    <definedName name="___DAT2" localSheetId="41">#REF!</definedName>
    <definedName name="___DAT2">#REF!</definedName>
    <definedName name="___DAT3" localSheetId="35">#REF!</definedName>
    <definedName name="___DAT3" localSheetId="39">#REF!</definedName>
    <definedName name="___DAT3" localSheetId="40">#REF!</definedName>
    <definedName name="___DAT3" localSheetId="41">#REF!</definedName>
    <definedName name="___DAT3">#REF!</definedName>
    <definedName name="___DAT4" localSheetId="35">#REF!</definedName>
    <definedName name="___DAT4" localSheetId="39">#REF!</definedName>
    <definedName name="___DAT4" localSheetId="40">#REF!</definedName>
    <definedName name="___DAT4" localSheetId="41">#REF!</definedName>
    <definedName name="___DAT4">#REF!</definedName>
    <definedName name="___DAT5" localSheetId="35">#REF!</definedName>
    <definedName name="___DAT5" localSheetId="39">#REF!</definedName>
    <definedName name="___DAT5" localSheetId="40">#REF!</definedName>
    <definedName name="___DAT5" localSheetId="41">#REF!</definedName>
    <definedName name="___DAT5">#REF!</definedName>
    <definedName name="___DAT6" localSheetId="35">#REF!</definedName>
    <definedName name="___DAT6" localSheetId="39">#REF!</definedName>
    <definedName name="___DAT6" localSheetId="40">#REF!</definedName>
    <definedName name="___DAT6" localSheetId="41">#REF!</definedName>
    <definedName name="___DAT6">#REF!</definedName>
    <definedName name="___DAT7" localSheetId="35">#REF!</definedName>
    <definedName name="___DAT7" localSheetId="39">#REF!</definedName>
    <definedName name="___DAT7" localSheetId="40">#REF!</definedName>
    <definedName name="___DAT7" localSheetId="41">#REF!</definedName>
    <definedName name="___DAT7">#REF!</definedName>
    <definedName name="___DAT8" localSheetId="35">#REF!</definedName>
    <definedName name="___DAT8" localSheetId="39">#REF!</definedName>
    <definedName name="___DAT8" localSheetId="40">#REF!</definedName>
    <definedName name="___DAT8" localSheetId="41">#REF!</definedName>
    <definedName name="___DAT8">#REF!</definedName>
    <definedName name="___DAT9" localSheetId="35">#REF!</definedName>
    <definedName name="___DAT9" localSheetId="39">#REF!</definedName>
    <definedName name="___DAT9" localSheetId="40">#REF!</definedName>
    <definedName name="___DAT9" localSheetId="41">#REF!</definedName>
    <definedName name="___DAT9">#REF!</definedName>
    <definedName name="___enr1" localSheetId="35">#REF!</definedName>
    <definedName name="___enr1" localSheetId="39">#REF!</definedName>
    <definedName name="___enr1" localSheetId="40">#REF!</definedName>
    <definedName name="___enr1" localSheetId="41">#REF!</definedName>
    <definedName name="___enr1">#REF!</definedName>
    <definedName name="___enr111" localSheetId="35">#REF!</definedName>
    <definedName name="___enr111" localSheetId="39">#REF!</definedName>
    <definedName name="___enr111" localSheetId="40">#REF!</definedName>
    <definedName name="___enr111" localSheetId="41">#REF!</definedName>
    <definedName name="___enr111">#REF!</definedName>
    <definedName name="___SP1" localSheetId="35">[6]FES!#REF!</definedName>
    <definedName name="___SP1" localSheetId="39">[6]FES!#REF!</definedName>
    <definedName name="___SP1" localSheetId="40">[6]FES!#REF!</definedName>
    <definedName name="___SP1" localSheetId="41">[6]FES!#REF!</definedName>
    <definedName name="___SP1">[6]FES!#REF!</definedName>
    <definedName name="___SP10" localSheetId="35">[6]FES!#REF!</definedName>
    <definedName name="___SP10" localSheetId="39">[6]FES!#REF!</definedName>
    <definedName name="___SP10" localSheetId="40">[6]FES!#REF!</definedName>
    <definedName name="___SP10" localSheetId="41">[6]FES!#REF!</definedName>
    <definedName name="___SP10">[6]FES!#REF!</definedName>
    <definedName name="___SP11" localSheetId="35">[6]FES!#REF!</definedName>
    <definedName name="___SP11" localSheetId="39">[6]FES!#REF!</definedName>
    <definedName name="___SP11" localSheetId="40">[6]FES!#REF!</definedName>
    <definedName name="___SP11" localSheetId="41">[6]FES!#REF!</definedName>
    <definedName name="___SP11">[6]FES!#REF!</definedName>
    <definedName name="___SP12" localSheetId="35">[6]FES!#REF!</definedName>
    <definedName name="___SP12" localSheetId="39">[6]FES!#REF!</definedName>
    <definedName name="___SP12" localSheetId="40">[6]FES!#REF!</definedName>
    <definedName name="___SP12" localSheetId="41">[6]FES!#REF!</definedName>
    <definedName name="___SP12">[6]FES!#REF!</definedName>
    <definedName name="___SP13" localSheetId="35">[6]FES!#REF!</definedName>
    <definedName name="___SP13" localSheetId="39">[6]FES!#REF!</definedName>
    <definedName name="___SP13" localSheetId="40">[6]FES!#REF!</definedName>
    <definedName name="___SP13" localSheetId="41">[6]FES!#REF!</definedName>
    <definedName name="___SP13">[6]FES!#REF!</definedName>
    <definedName name="___SP14" localSheetId="35">[6]FES!#REF!</definedName>
    <definedName name="___SP14" localSheetId="39">[6]FES!#REF!</definedName>
    <definedName name="___SP14" localSheetId="40">[6]FES!#REF!</definedName>
    <definedName name="___SP14" localSheetId="41">[6]FES!#REF!</definedName>
    <definedName name="___SP14">[6]FES!#REF!</definedName>
    <definedName name="___SP15" localSheetId="35">[6]FES!#REF!</definedName>
    <definedName name="___SP15" localSheetId="39">[6]FES!#REF!</definedName>
    <definedName name="___SP15" localSheetId="40">[6]FES!#REF!</definedName>
    <definedName name="___SP15" localSheetId="41">[6]FES!#REF!</definedName>
    <definedName name="___SP15">[6]FES!#REF!</definedName>
    <definedName name="___SP16" localSheetId="35">[6]FES!#REF!</definedName>
    <definedName name="___SP16" localSheetId="39">[6]FES!#REF!</definedName>
    <definedName name="___SP16" localSheetId="40">[6]FES!#REF!</definedName>
    <definedName name="___SP16" localSheetId="41">[6]FES!#REF!</definedName>
    <definedName name="___SP16">[6]FES!#REF!</definedName>
    <definedName name="___SP17" localSheetId="35">[6]FES!#REF!</definedName>
    <definedName name="___SP17" localSheetId="39">[6]FES!#REF!</definedName>
    <definedName name="___SP17" localSheetId="40">[6]FES!#REF!</definedName>
    <definedName name="___SP17" localSheetId="41">[6]FES!#REF!</definedName>
    <definedName name="___SP17">[6]FES!#REF!</definedName>
    <definedName name="___SP18" localSheetId="35">[6]FES!#REF!</definedName>
    <definedName name="___SP18" localSheetId="39">[6]FES!#REF!</definedName>
    <definedName name="___SP18" localSheetId="40">[6]FES!#REF!</definedName>
    <definedName name="___SP18" localSheetId="41">[6]FES!#REF!</definedName>
    <definedName name="___SP18">[6]FES!#REF!</definedName>
    <definedName name="___SP19" localSheetId="35">[6]FES!#REF!</definedName>
    <definedName name="___SP19" localSheetId="39">[6]FES!#REF!</definedName>
    <definedName name="___SP19" localSheetId="40">[6]FES!#REF!</definedName>
    <definedName name="___SP19" localSheetId="41">[6]FES!#REF!</definedName>
    <definedName name="___SP19">[6]FES!#REF!</definedName>
    <definedName name="___SP2" localSheetId="35">[6]FES!#REF!</definedName>
    <definedName name="___SP2" localSheetId="39">[6]FES!#REF!</definedName>
    <definedName name="___SP2" localSheetId="40">[6]FES!#REF!</definedName>
    <definedName name="___SP2" localSheetId="41">[6]FES!#REF!</definedName>
    <definedName name="___SP2">[6]FES!#REF!</definedName>
    <definedName name="___SP20" localSheetId="35">[6]FES!#REF!</definedName>
    <definedName name="___SP20" localSheetId="39">[6]FES!#REF!</definedName>
    <definedName name="___SP20" localSheetId="40">[6]FES!#REF!</definedName>
    <definedName name="___SP20" localSheetId="41">[6]FES!#REF!</definedName>
    <definedName name="___SP20">[6]FES!#REF!</definedName>
    <definedName name="___SP3" localSheetId="35">[6]FES!#REF!</definedName>
    <definedName name="___SP3" localSheetId="39">[6]FES!#REF!</definedName>
    <definedName name="___SP3" localSheetId="40">[6]FES!#REF!</definedName>
    <definedName name="___SP3" localSheetId="41">[6]FES!#REF!</definedName>
    <definedName name="___SP3">[6]FES!#REF!</definedName>
    <definedName name="___SP4" localSheetId="35">[6]FES!#REF!</definedName>
    <definedName name="___SP4" localSheetId="39">[6]FES!#REF!</definedName>
    <definedName name="___SP4" localSheetId="40">[6]FES!#REF!</definedName>
    <definedName name="___SP4" localSheetId="41">[6]FES!#REF!</definedName>
    <definedName name="___SP4">[6]FES!#REF!</definedName>
    <definedName name="___SP5" localSheetId="35">[6]FES!#REF!</definedName>
    <definedName name="___SP5" localSheetId="39">[6]FES!#REF!</definedName>
    <definedName name="___SP5" localSheetId="40">[6]FES!#REF!</definedName>
    <definedName name="___SP5" localSheetId="41">[6]FES!#REF!</definedName>
    <definedName name="___SP5">[6]FES!#REF!</definedName>
    <definedName name="___SP7" localSheetId="35">[6]FES!#REF!</definedName>
    <definedName name="___SP7" localSheetId="39">[6]FES!#REF!</definedName>
    <definedName name="___SP7" localSheetId="40">[6]FES!#REF!</definedName>
    <definedName name="___SP7" localSheetId="41">[6]FES!#REF!</definedName>
    <definedName name="___SP7">[6]FES!#REF!</definedName>
    <definedName name="___SP8" localSheetId="35">[6]FES!#REF!</definedName>
    <definedName name="___SP8" localSheetId="39">[6]FES!#REF!</definedName>
    <definedName name="___SP8" localSheetId="40">[6]FES!#REF!</definedName>
    <definedName name="___SP8" localSheetId="41">[6]FES!#REF!</definedName>
    <definedName name="___SP8">[6]FES!#REF!</definedName>
    <definedName name="___SP9" localSheetId="35">[6]FES!#REF!</definedName>
    <definedName name="___SP9" localSheetId="39">[6]FES!#REF!</definedName>
    <definedName name="___SP9" localSheetId="40">[6]FES!#REF!</definedName>
    <definedName name="___SP9" localSheetId="41">[6]FES!#REF!</definedName>
    <definedName name="___SP9">[6]FES!#REF!</definedName>
    <definedName name="___xlnm.Print_Area" localSheetId="35">#REF!</definedName>
    <definedName name="___xlnm.Print_Area" localSheetId="39">#REF!</definedName>
    <definedName name="___xlnm.Print_Area" localSheetId="40">#REF!</definedName>
    <definedName name="___xlnm.Print_Area" localSheetId="41">#REF!</definedName>
    <definedName name="___xlnm.Print_Area">#REF!</definedName>
    <definedName name="___xlnm.Print_Titles" localSheetId="35">#REF!</definedName>
    <definedName name="___xlnm.Print_Titles" localSheetId="39">#REF!</definedName>
    <definedName name="___xlnm.Print_Titles" localSheetId="40">#REF!</definedName>
    <definedName name="___xlnm.Print_Titles" localSheetId="41">#REF!</definedName>
    <definedName name="___xlnm.Print_Titles">#REF!</definedName>
    <definedName name="__AER2003">'[2]ex-rates'!$D$10</definedName>
    <definedName name="__AER2004">'[2]ex-rates'!$F$10</definedName>
    <definedName name="__AER2006">'[3]ex-rates'!$F$10</definedName>
    <definedName name="__CER2003">'[2]ex-rates'!$D$9</definedName>
    <definedName name="__CER2004">'[2]ex-rates'!$F$9</definedName>
    <definedName name="__DAT1" localSheetId="35">#REF!</definedName>
    <definedName name="__DAT1" localSheetId="39">#REF!</definedName>
    <definedName name="__DAT1" localSheetId="40">#REF!</definedName>
    <definedName name="__DAT1" localSheetId="41">#REF!</definedName>
    <definedName name="__DAT1">#REF!</definedName>
    <definedName name="__DAT10" localSheetId="35">#REF!</definedName>
    <definedName name="__DAT10" localSheetId="39">#REF!</definedName>
    <definedName name="__DAT10" localSheetId="40">#REF!</definedName>
    <definedName name="__DAT10" localSheetId="41">#REF!</definedName>
    <definedName name="__DAT10">#REF!</definedName>
    <definedName name="__DAT2" localSheetId="35">#REF!</definedName>
    <definedName name="__DAT2" localSheetId="39">#REF!</definedName>
    <definedName name="__DAT2" localSheetId="40">#REF!</definedName>
    <definedName name="__DAT2" localSheetId="41">#REF!</definedName>
    <definedName name="__DAT2">#REF!</definedName>
    <definedName name="__DAT3" localSheetId="35">#REF!</definedName>
    <definedName name="__DAT3" localSheetId="39">#REF!</definedName>
    <definedName name="__DAT3" localSheetId="40">#REF!</definedName>
    <definedName name="__DAT3" localSheetId="41">#REF!</definedName>
    <definedName name="__DAT3">#REF!</definedName>
    <definedName name="__DAT4" localSheetId="35">#REF!</definedName>
    <definedName name="__DAT4" localSheetId="39">#REF!</definedName>
    <definedName name="__DAT4" localSheetId="40">#REF!</definedName>
    <definedName name="__DAT4" localSheetId="41">#REF!</definedName>
    <definedName name="__DAT4">#REF!</definedName>
    <definedName name="__DAT5" localSheetId="35">#REF!</definedName>
    <definedName name="__DAT5" localSheetId="39">#REF!</definedName>
    <definedName name="__DAT5" localSheetId="40">#REF!</definedName>
    <definedName name="__DAT5" localSheetId="41">#REF!</definedName>
    <definedName name="__DAT5">#REF!</definedName>
    <definedName name="__DAT6" localSheetId="35">#REF!</definedName>
    <definedName name="__DAT6" localSheetId="39">#REF!</definedName>
    <definedName name="__DAT6" localSheetId="40">#REF!</definedName>
    <definedName name="__DAT6" localSheetId="41">#REF!</definedName>
    <definedName name="__DAT6">#REF!</definedName>
    <definedName name="__DAT7" localSheetId="35">#REF!</definedName>
    <definedName name="__DAT7" localSheetId="39">#REF!</definedName>
    <definedName name="__DAT7" localSheetId="40">#REF!</definedName>
    <definedName name="__DAT7" localSheetId="41">#REF!</definedName>
    <definedName name="__DAT7">#REF!</definedName>
    <definedName name="__DAT8" localSheetId="35">#REF!</definedName>
    <definedName name="__DAT8" localSheetId="39">#REF!</definedName>
    <definedName name="__DAT8" localSheetId="40">#REF!</definedName>
    <definedName name="__DAT8" localSheetId="41">#REF!</definedName>
    <definedName name="__DAT8">#REF!</definedName>
    <definedName name="__DAT9" localSheetId="35">#REF!</definedName>
    <definedName name="__DAT9" localSheetId="39">#REF!</definedName>
    <definedName name="__DAT9" localSheetId="40">#REF!</definedName>
    <definedName name="__DAT9" localSheetId="41">#REF!</definedName>
    <definedName name="__DAT9">#REF!</definedName>
    <definedName name="__enr1" localSheetId="35">#REF!</definedName>
    <definedName name="__enr1" localSheetId="39">#REF!</definedName>
    <definedName name="__enr1" localSheetId="40">#REF!</definedName>
    <definedName name="__enr1" localSheetId="41">#REF!</definedName>
    <definedName name="__enr1">#REF!</definedName>
    <definedName name="__enr111" localSheetId="35">#REF!</definedName>
    <definedName name="__enr111" localSheetId="39">#REF!</definedName>
    <definedName name="__enr111" localSheetId="40">#REF!</definedName>
    <definedName name="__enr111" localSheetId="41">#REF!</definedName>
    <definedName name="__enr111">#REF!</definedName>
    <definedName name="__SP1" localSheetId="35">[1]FES!#REF!</definedName>
    <definedName name="__SP1" localSheetId="39">[1]FES!#REF!</definedName>
    <definedName name="__SP1" localSheetId="40">[1]FES!#REF!</definedName>
    <definedName name="__SP1" localSheetId="41">[1]FES!#REF!</definedName>
    <definedName name="__SP1">[1]FES!#REF!</definedName>
    <definedName name="__SP10" localSheetId="35">[1]FES!#REF!</definedName>
    <definedName name="__SP10" localSheetId="39">[1]FES!#REF!</definedName>
    <definedName name="__SP10" localSheetId="40">[1]FES!#REF!</definedName>
    <definedName name="__SP10" localSheetId="41">[1]FES!#REF!</definedName>
    <definedName name="__SP10">[1]FES!#REF!</definedName>
    <definedName name="__SP11" localSheetId="35">[1]FES!#REF!</definedName>
    <definedName name="__SP11" localSheetId="39">[1]FES!#REF!</definedName>
    <definedName name="__SP11" localSheetId="40">[1]FES!#REF!</definedName>
    <definedName name="__SP11" localSheetId="41">[1]FES!#REF!</definedName>
    <definedName name="__SP11">[1]FES!#REF!</definedName>
    <definedName name="__SP12" localSheetId="35">[1]FES!#REF!</definedName>
    <definedName name="__SP12" localSheetId="39">[1]FES!#REF!</definedName>
    <definedName name="__SP12" localSheetId="40">[1]FES!#REF!</definedName>
    <definedName name="__SP12" localSheetId="41">[1]FES!#REF!</definedName>
    <definedName name="__SP12">[1]FES!#REF!</definedName>
    <definedName name="__SP13" localSheetId="35">[1]FES!#REF!</definedName>
    <definedName name="__SP13" localSheetId="39">[1]FES!#REF!</definedName>
    <definedName name="__SP13" localSheetId="40">[1]FES!#REF!</definedName>
    <definedName name="__SP13" localSheetId="41">[1]FES!#REF!</definedName>
    <definedName name="__SP13">[1]FES!#REF!</definedName>
    <definedName name="__SP14" localSheetId="35">[1]FES!#REF!</definedName>
    <definedName name="__SP14" localSheetId="39">[1]FES!#REF!</definedName>
    <definedName name="__SP14" localSheetId="40">[1]FES!#REF!</definedName>
    <definedName name="__SP14" localSheetId="41">[1]FES!#REF!</definedName>
    <definedName name="__SP14">[1]FES!#REF!</definedName>
    <definedName name="__SP15" localSheetId="35">[1]FES!#REF!</definedName>
    <definedName name="__SP15" localSheetId="39">[1]FES!#REF!</definedName>
    <definedName name="__SP15" localSheetId="40">[1]FES!#REF!</definedName>
    <definedName name="__SP15" localSheetId="41">[1]FES!#REF!</definedName>
    <definedName name="__SP15">[1]FES!#REF!</definedName>
    <definedName name="__SP16" localSheetId="35">[1]FES!#REF!</definedName>
    <definedName name="__SP16" localSheetId="39">[1]FES!#REF!</definedName>
    <definedName name="__SP16" localSheetId="40">[1]FES!#REF!</definedName>
    <definedName name="__SP16" localSheetId="41">[1]FES!#REF!</definedName>
    <definedName name="__SP16">[1]FES!#REF!</definedName>
    <definedName name="__SP17" localSheetId="35">[1]FES!#REF!</definedName>
    <definedName name="__SP17" localSheetId="39">[1]FES!#REF!</definedName>
    <definedName name="__SP17" localSheetId="40">[1]FES!#REF!</definedName>
    <definedName name="__SP17" localSheetId="41">[1]FES!#REF!</definedName>
    <definedName name="__SP17">[1]FES!#REF!</definedName>
    <definedName name="__SP18" localSheetId="35">[1]FES!#REF!</definedName>
    <definedName name="__SP18" localSheetId="39">[1]FES!#REF!</definedName>
    <definedName name="__SP18" localSheetId="40">[1]FES!#REF!</definedName>
    <definedName name="__SP18" localSheetId="41">[1]FES!#REF!</definedName>
    <definedName name="__SP18">[1]FES!#REF!</definedName>
    <definedName name="__SP19" localSheetId="35">[1]FES!#REF!</definedName>
    <definedName name="__SP19" localSheetId="39">[1]FES!#REF!</definedName>
    <definedName name="__SP19" localSheetId="40">[1]FES!#REF!</definedName>
    <definedName name="__SP19" localSheetId="41">[1]FES!#REF!</definedName>
    <definedName name="__SP19">[1]FES!#REF!</definedName>
    <definedName name="__SP2" localSheetId="35">[1]FES!#REF!</definedName>
    <definedName name="__SP2" localSheetId="39">[1]FES!#REF!</definedName>
    <definedName name="__SP2" localSheetId="40">[1]FES!#REF!</definedName>
    <definedName name="__SP2" localSheetId="41">[1]FES!#REF!</definedName>
    <definedName name="__SP2">[1]FES!#REF!</definedName>
    <definedName name="__SP20" localSheetId="35">[1]FES!#REF!</definedName>
    <definedName name="__SP20" localSheetId="39">[1]FES!#REF!</definedName>
    <definedName name="__SP20" localSheetId="40">[1]FES!#REF!</definedName>
    <definedName name="__SP20" localSheetId="41">[1]FES!#REF!</definedName>
    <definedName name="__SP20">[1]FES!#REF!</definedName>
    <definedName name="__SP3" localSheetId="35">[1]FES!#REF!</definedName>
    <definedName name="__SP3" localSheetId="39">[1]FES!#REF!</definedName>
    <definedName name="__SP3" localSheetId="40">[1]FES!#REF!</definedName>
    <definedName name="__SP3" localSheetId="41">[1]FES!#REF!</definedName>
    <definedName name="__SP3">[1]FES!#REF!</definedName>
    <definedName name="__SP4" localSheetId="35">[1]FES!#REF!</definedName>
    <definedName name="__SP4" localSheetId="39">[1]FES!#REF!</definedName>
    <definedName name="__SP4" localSheetId="40">[1]FES!#REF!</definedName>
    <definedName name="__SP4" localSheetId="41">[1]FES!#REF!</definedName>
    <definedName name="__SP4">[1]FES!#REF!</definedName>
    <definedName name="__SP5" localSheetId="35">[1]FES!#REF!</definedName>
    <definedName name="__SP5" localSheetId="39">[1]FES!#REF!</definedName>
    <definedName name="__SP5" localSheetId="40">[1]FES!#REF!</definedName>
    <definedName name="__SP5" localSheetId="41">[1]FES!#REF!</definedName>
    <definedName name="__SP5">[1]FES!#REF!</definedName>
    <definedName name="__SP7" localSheetId="35">[1]FES!#REF!</definedName>
    <definedName name="__SP7" localSheetId="39">[1]FES!#REF!</definedName>
    <definedName name="__SP7" localSheetId="40">[1]FES!#REF!</definedName>
    <definedName name="__SP7" localSheetId="41">[1]FES!#REF!</definedName>
    <definedName name="__SP7">[1]FES!#REF!</definedName>
    <definedName name="__SP8" localSheetId="35">[1]FES!#REF!</definedName>
    <definedName name="__SP8" localSheetId="39">[1]FES!#REF!</definedName>
    <definedName name="__SP8" localSheetId="40">[1]FES!#REF!</definedName>
    <definedName name="__SP8" localSheetId="41">[1]FES!#REF!</definedName>
    <definedName name="__SP8">[1]FES!#REF!</definedName>
    <definedName name="__SP9" localSheetId="35">[1]FES!#REF!</definedName>
    <definedName name="__SP9" localSheetId="39">[1]FES!#REF!</definedName>
    <definedName name="__SP9" localSheetId="40">[1]FES!#REF!</definedName>
    <definedName name="__SP9" localSheetId="41">[1]FES!#REF!</definedName>
    <definedName name="__SP9">[1]FES!#REF!</definedName>
    <definedName name="__xlnm._FilterDatabase" localSheetId="35">#REF!</definedName>
    <definedName name="__xlnm._FilterDatabase" localSheetId="39">#REF!</definedName>
    <definedName name="__xlnm._FilterDatabase" localSheetId="40">#REF!</definedName>
    <definedName name="__xlnm._FilterDatabase" localSheetId="41">#REF!</definedName>
    <definedName name="__xlnm._FilterDatabase">#REF!</definedName>
    <definedName name="__xlnm.Database">"#REF!"</definedName>
    <definedName name="__xlnm.Database_1">"#REF!"</definedName>
    <definedName name="__xlnm.Print_Area" localSheetId="35">#REF!</definedName>
    <definedName name="__xlnm.Print_Area" localSheetId="39">#REF!</definedName>
    <definedName name="__xlnm.Print_Area" localSheetId="40">#REF!</definedName>
    <definedName name="__xlnm.Print_Area" localSheetId="41">#REF!</definedName>
    <definedName name="__xlnm.Print_Area">#REF!</definedName>
    <definedName name="__xlnm.Print_Area_1">"#REF!"</definedName>
    <definedName name="__xlnm.Print_Titles" localSheetId="35">#REF!</definedName>
    <definedName name="__xlnm.Print_Titles" localSheetId="39">#REF!</definedName>
    <definedName name="__xlnm.Print_Titles" localSheetId="40">#REF!</definedName>
    <definedName name="__xlnm.Print_Titles" localSheetId="41">#REF!</definedName>
    <definedName name="__xlnm.Print_Titles">#REF!</definedName>
    <definedName name="__xlnm.Print_Titles_1">"#REF!"</definedName>
    <definedName name="__п_п" localSheetId="35">#REF!</definedName>
    <definedName name="__п_п" localSheetId="39">#REF!</definedName>
    <definedName name="__п_п" localSheetId="40">#REF!</definedName>
    <definedName name="__п_п" localSheetId="41">#REF!</definedName>
    <definedName name="__п_п">#REF!</definedName>
    <definedName name="_1___xlnm.Print_Area_1" localSheetId="35">#REF!</definedName>
    <definedName name="_1___xlnm.Print_Area_1" localSheetId="39">#REF!</definedName>
    <definedName name="_1___xlnm.Print_Area_1" localSheetId="40">#REF!</definedName>
    <definedName name="_1___xlnm.Print_Area_1" localSheetId="41">#REF!</definedName>
    <definedName name="_1___xlnm.Print_Area_1">#REF!</definedName>
    <definedName name="_1_год">ПАС!$BB$8:$BB$11</definedName>
    <definedName name="_10__xlnm.Print_Area_1" localSheetId="35">#REF!</definedName>
    <definedName name="_10__xlnm.Print_Area_1" localSheetId="39">#REF!</definedName>
    <definedName name="_10__xlnm.Print_Area_1" localSheetId="40">#REF!</definedName>
    <definedName name="_10__xlnm.Print_Area_1" localSheetId="41">#REF!</definedName>
    <definedName name="_10__xlnm.Print_Area_1">#REF!</definedName>
    <definedName name="_100Z_36C9CC61_38F0_477C_BA08_6C67DAE2B022_.wvu.PrintTitles_1" localSheetId="35">#REF!</definedName>
    <definedName name="_100Z_36C9CC61_38F0_477C_BA08_6C67DAE2B022_.wvu.PrintTitles_1" localSheetId="39">#REF!</definedName>
    <definedName name="_100Z_36C9CC61_38F0_477C_BA08_6C67DAE2B022_.wvu.PrintTitles_1" localSheetId="40">#REF!</definedName>
    <definedName name="_100Z_36C9CC61_38F0_477C_BA08_6C67DAE2B022_.wvu.PrintTitles_1" localSheetId="41">#REF!</definedName>
    <definedName name="_100Z_36C9CC61_38F0_477C_BA08_6C67DAE2B022_.wvu.PrintTitles_1">#REF!</definedName>
    <definedName name="_101Z_36C9CC61_38F0_477C_BA08_6C67DAE2B022_.wvu.PrintTitles_2" localSheetId="35">#REF!</definedName>
    <definedName name="_101Z_36C9CC61_38F0_477C_BA08_6C67DAE2B022_.wvu.PrintTitles_2" localSheetId="39">#REF!</definedName>
    <definedName name="_101Z_36C9CC61_38F0_477C_BA08_6C67DAE2B022_.wvu.PrintTitles_2" localSheetId="40">#REF!</definedName>
    <definedName name="_101Z_36C9CC61_38F0_477C_BA08_6C67DAE2B022_.wvu.PrintTitles_2" localSheetId="41">#REF!</definedName>
    <definedName name="_101Z_36C9CC61_38F0_477C_BA08_6C67DAE2B022_.wvu.PrintTitles_2">#REF!</definedName>
    <definedName name="_102Z_36C9CC61_38F0_477C_BA08_6C67DAE2B022_.wvu.PrintTitles_3" localSheetId="35">#REF!</definedName>
    <definedName name="_102Z_36C9CC61_38F0_477C_BA08_6C67DAE2B022_.wvu.PrintTitles_3" localSheetId="39">#REF!</definedName>
    <definedName name="_102Z_36C9CC61_38F0_477C_BA08_6C67DAE2B022_.wvu.PrintTitles_3" localSheetId="40">#REF!</definedName>
    <definedName name="_102Z_36C9CC61_38F0_477C_BA08_6C67DAE2B022_.wvu.PrintTitles_3" localSheetId="41">#REF!</definedName>
    <definedName name="_102Z_36C9CC61_38F0_477C_BA08_6C67DAE2B022_.wvu.PrintTitles_3">#REF!</definedName>
    <definedName name="_103Z_36C9CC61_38F0_477C_BA08_6C67DAE2B022_.wvu.Rows_1" localSheetId="35">#REF!</definedName>
    <definedName name="_103Z_36C9CC61_38F0_477C_BA08_6C67DAE2B022_.wvu.Rows_1" localSheetId="39">#REF!</definedName>
    <definedName name="_103Z_36C9CC61_38F0_477C_BA08_6C67DAE2B022_.wvu.Rows_1" localSheetId="40">#REF!</definedName>
    <definedName name="_103Z_36C9CC61_38F0_477C_BA08_6C67DAE2B022_.wvu.Rows_1" localSheetId="41">#REF!</definedName>
    <definedName name="_103Z_36C9CC61_38F0_477C_BA08_6C67DAE2B022_.wvu.Rows_1">#REF!</definedName>
    <definedName name="_104Z_36C9CC61_38F0_477C_BA08_6C67DAE2B022_.wvu.Rows_2" localSheetId="35">#REF!</definedName>
    <definedName name="_104Z_36C9CC61_38F0_477C_BA08_6C67DAE2B022_.wvu.Rows_2" localSheetId="39">#REF!</definedName>
    <definedName name="_104Z_36C9CC61_38F0_477C_BA08_6C67DAE2B022_.wvu.Rows_2" localSheetId="40">#REF!</definedName>
    <definedName name="_104Z_36C9CC61_38F0_477C_BA08_6C67DAE2B022_.wvu.Rows_2" localSheetId="41">#REF!</definedName>
    <definedName name="_104Z_36C9CC61_38F0_477C_BA08_6C67DAE2B022_.wvu.Rows_2">#REF!</definedName>
    <definedName name="_105Z_36C9CC61_38F0_477C_BA08_6C67DAE2B022_.wvu.Rows_3" localSheetId="35">#REF!</definedName>
    <definedName name="_105Z_36C9CC61_38F0_477C_BA08_6C67DAE2B022_.wvu.Rows_3" localSheetId="39">#REF!</definedName>
    <definedName name="_105Z_36C9CC61_38F0_477C_BA08_6C67DAE2B022_.wvu.Rows_3" localSheetId="40">#REF!</definedName>
    <definedName name="_105Z_36C9CC61_38F0_477C_BA08_6C67DAE2B022_.wvu.Rows_3" localSheetId="41">#REF!</definedName>
    <definedName name="_105Z_36C9CC61_38F0_477C_BA08_6C67DAE2B022_.wvu.Rows_3">#REF!</definedName>
    <definedName name="_106Z_36C9CC61_38F0_477C_BA08_6C67DAE2B022_.wvu.Rows_4" localSheetId="35">#REF!</definedName>
    <definedName name="_106Z_36C9CC61_38F0_477C_BA08_6C67DAE2B022_.wvu.Rows_4" localSheetId="39">#REF!</definedName>
    <definedName name="_106Z_36C9CC61_38F0_477C_BA08_6C67DAE2B022_.wvu.Rows_4" localSheetId="40">#REF!</definedName>
    <definedName name="_106Z_36C9CC61_38F0_477C_BA08_6C67DAE2B022_.wvu.Rows_4" localSheetId="41">#REF!</definedName>
    <definedName name="_106Z_36C9CC61_38F0_477C_BA08_6C67DAE2B022_.wvu.Rows_4">#REF!</definedName>
    <definedName name="_107Z_412E4066_8A25_4B50_BCAA_F790531379AF_.wvu.FilterData_1" localSheetId="35">#REF!</definedName>
    <definedName name="_107Z_412E4066_8A25_4B50_BCAA_F790531379AF_.wvu.FilterData_1" localSheetId="39">#REF!</definedName>
    <definedName name="_107Z_412E4066_8A25_4B50_BCAA_F790531379AF_.wvu.FilterData_1" localSheetId="40">#REF!</definedName>
    <definedName name="_107Z_412E4066_8A25_4B50_BCAA_F790531379AF_.wvu.FilterData_1" localSheetId="41">#REF!</definedName>
    <definedName name="_107Z_412E4066_8A25_4B50_BCAA_F790531379AF_.wvu.FilterData_1">#REF!</definedName>
    <definedName name="_108Z_412E4066_8A25_4B50_BCAA_F790531379AF_.wvu.FilterData_2" localSheetId="35">#REF!</definedName>
    <definedName name="_108Z_412E4066_8A25_4B50_BCAA_F790531379AF_.wvu.FilterData_2" localSheetId="39">#REF!</definedName>
    <definedName name="_108Z_412E4066_8A25_4B50_BCAA_F790531379AF_.wvu.FilterData_2" localSheetId="40">#REF!</definedName>
    <definedName name="_108Z_412E4066_8A25_4B50_BCAA_F790531379AF_.wvu.FilterData_2" localSheetId="41">#REF!</definedName>
    <definedName name="_108Z_412E4066_8A25_4B50_BCAA_F790531379AF_.wvu.FilterData_2">#REF!</definedName>
    <definedName name="_109Z_412E4066_8A25_4B50_BCAA_F790531379AF_.wvu.FilterData_3" localSheetId="35">#REF!</definedName>
    <definedName name="_109Z_412E4066_8A25_4B50_BCAA_F790531379AF_.wvu.FilterData_3" localSheetId="39">#REF!</definedName>
    <definedName name="_109Z_412E4066_8A25_4B50_BCAA_F790531379AF_.wvu.FilterData_3" localSheetId="40">#REF!</definedName>
    <definedName name="_109Z_412E4066_8A25_4B50_BCAA_F790531379AF_.wvu.FilterData_3" localSheetId="41">#REF!</definedName>
    <definedName name="_109Z_412E4066_8A25_4B50_BCAA_F790531379AF_.wvu.FilterData_3">#REF!</definedName>
    <definedName name="_11__xlnm.Print_Area_2" localSheetId="35">#REF!</definedName>
    <definedName name="_11__xlnm.Print_Area_2" localSheetId="39">#REF!</definedName>
    <definedName name="_11__xlnm.Print_Area_2" localSheetId="40">#REF!</definedName>
    <definedName name="_11__xlnm.Print_Area_2" localSheetId="41">#REF!</definedName>
    <definedName name="_11__xlnm.Print_Area_2">#REF!</definedName>
    <definedName name="_110Z_42C65E15_0ABB_4ED7_A4EA_FE4C0590F9AB_.wvu.FilterData_1" localSheetId="35">#REF!</definedName>
    <definedName name="_110Z_42C65E15_0ABB_4ED7_A4EA_FE4C0590F9AB_.wvu.FilterData_1" localSheetId="39">#REF!</definedName>
    <definedName name="_110Z_42C65E15_0ABB_4ED7_A4EA_FE4C0590F9AB_.wvu.FilterData_1" localSheetId="40">#REF!</definedName>
    <definedName name="_110Z_42C65E15_0ABB_4ED7_A4EA_FE4C0590F9AB_.wvu.FilterData_1" localSheetId="41">#REF!</definedName>
    <definedName name="_110Z_42C65E15_0ABB_4ED7_A4EA_FE4C0590F9AB_.wvu.FilterData_1">#REF!</definedName>
    <definedName name="_111Z_42C65E15_0ABB_4ED7_A4EA_FE4C0590F9AB_.wvu.FilterData_2" localSheetId="35">#REF!</definedName>
    <definedName name="_111Z_42C65E15_0ABB_4ED7_A4EA_FE4C0590F9AB_.wvu.FilterData_2" localSheetId="39">#REF!</definedName>
    <definedName name="_111Z_42C65E15_0ABB_4ED7_A4EA_FE4C0590F9AB_.wvu.FilterData_2" localSheetId="40">#REF!</definedName>
    <definedName name="_111Z_42C65E15_0ABB_4ED7_A4EA_FE4C0590F9AB_.wvu.FilterData_2" localSheetId="41">#REF!</definedName>
    <definedName name="_111Z_42C65E15_0ABB_4ED7_A4EA_FE4C0590F9AB_.wvu.FilterData_2">#REF!</definedName>
    <definedName name="_112Z_42C65E15_0ABB_4ED7_A4EA_FE4C0590F9AB_.wvu.FilterData_3" localSheetId="35">#REF!</definedName>
    <definedName name="_112Z_42C65E15_0ABB_4ED7_A4EA_FE4C0590F9AB_.wvu.FilterData_3" localSheetId="39">#REF!</definedName>
    <definedName name="_112Z_42C65E15_0ABB_4ED7_A4EA_FE4C0590F9AB_.wvu.FilterData_3" localSheetId="40">#REF!</definedName>
    <definedName name="_112Z_42C65E15_0ABB_4ED7_A4EA_FE4C0590F9AB_.wvu.FilterData_3" localSheetId="41">#REF!</definedName>
    <definedName name="_112Z_42C65E15_0ABB_4ED7_A4EA_FE4C0590F9AB_.wvu.FilterData_3">#REF!</definedName>
    <definedName name="_113Z_46AE1049_90F9_43F5_AFE1_3E84B218C997_.wvu.Cols_1" localSheetId="35">(#REF!,#REF!,#REF!)</definedName>
    <definedName name="_113Z_46AE1049_90F9_43F5_AFE1_3E84B218C997_.wvu.Cols_1" localSheetId="39">(#REF!,#REF!,#REF!)</definedName>
    <definedName name="_113Z_46AE1049_90F9_43F5_AFE1_3E84B218C997_.wvu.Cols_1" localSheetId="40">(#REF!,#REF!,#REF!)</definedName>
    <definedName name="_113Z_46AE1049_90F9_43F5_AFE1_3E84B218C997_.wvu.Cols_1" localSheetId="41">(#REF!,#REF!,#REF!)</definedName>
    <definedName name="_113Z_46AE1049_90F9_43F5_AFE1_3E84B218C997_.wvu.Cols_1">(#REF!,#REF!,#REF!)</definedName>
    <definedName name="_114Z_46AE1049_90F9_43F5_AFE1_3E84B218C997_.wvu.Cols_2" localSheetId="35">(#REF!,#REF!,#REF!)</definedName>
    <definedName name="_114Z_46AE1049_90F9_43F5_AFE1_3E84B218C997_.wvu.Cols_2" localSheetId="39">(#REF!,#REF!,#REF!)</definedName>
    <definedName name="_114Z_46AE1049_90F9_43F5_AFE1_3E84B218C997_.wvu.Cols_2" localSheetId="40">(#REF!,#REF!,#REF!)</definedName>
    <definedName name="_114Z_46AE1049_90F9_43F5_AFE1_3E84B218C997_.wvu.Cols_2" localSheetId="41">(#REF!,#REF!,#REF!)</definedName>
    <definedName name="_114Z_46AE1049_90F9_43F5_AFE1_3E84B218C997_.wvu.Cols_2">(#REF!,#REF!,#REF!)</definedName>
    <definedName name="_115Z_46AE1049_90F9_43F5_AFE1_3E84B218C997_.wvu.Cols_3" localSheetId="35">(#REF!,#REF!,#REF!)</definedName>
    <definedName name="_115Z_46AE1049_90F9_43F5_AFE1_3E84B218C997_.wvu.Cols_3" localSheetId="39">(#REF!,#REF!,#REF!)</definedName>
    <definedName name="_115Z_46AE1049_90F9_43F5_AFE1_3E84B218C997_.wvu.Cols_3" localSheetId="40">(#REF!,#REF!,#REF!)</definedName>
    <definedName name="_115Z_46AE1049_90F9_43F5_AFE1_3E84B218C997_.wvu.Cols_3" localSheetId="41">(#REF!,#REF!,#REF!)</definedName>
    <definedName name="_115Z_46AE1049_90F9_43F5_AFE1_3E84B218C997_.wvu.Cols_3">(#REF!,#REF!,#REF!)</definedName>
    <definedName name="_116Z_46AE1049_90F9_43F5_AFE1_3E84B218C997_.wvu.FilterData_1" localSheetId="35">#REF!</definedName>
    <definedName name="_116Z_46AE1049_90F9_43F5_AFE1_3E84B218C997_.wvu.FilterData_1" localSheetId="39">#REF!</definedName>
    <definedName name="_116Z_46AE1049_90F9_43F5_AFE1_3E84B218C997_.wvu.FilterData_1" localSheetId="40">#REF!</definedName>
    <definedName name="_116Z_46AE1049_90F9_43F5_AFE1_3E84B218C997_.wvu.FilterData_1" localSheetId="41">#REF!</definedName>
    <definedName name="_116Z_46AE1049_90F9_43F5_AFE1_3E84B218C997_.wvu.FilterData_1">#REF!</definedName>
    <definedName name="_117Z_46AE1049_90F9_43F5_AFE1_3E84B218C997_.wvu.FilterData_2" localSheetId="35">#REF!</definedName>
    <definedName name="_117Z_46AE1049_90F9_43F5_AFE1_3E84B218C997_.wvu.FilterData_2" localSheetId="39">#REF!</definedName>
    <definedName name="_117Z_46AE1049_90F9_43F5_AFE1_3E84B218C997_.wvu.FilterData_2" localSheetId="40">#REF!</definedName>
    <definedName name="_117Z_46AE1049_90F9_43F5_AFE1_3E84B218C997_.wvu.FilterData_2" localSheetId="41">#REF!</definedName>
    <definedName name="_117Z_46AE1049_90F9_43F5_AFE1_3E84B218C997_.wvu.FilterData_2">#REF!</definedName>
    <definedName name="_118Z_46AE1049_90F9_43F5_AFE1_3E84B218C997_.wvu.FilterData_3" localSheetId="35">#REF!</definedName>
    <definedName name="_118Z_46AE1049_90F9_43F5_AFE1_3E84B218C997_.wvu.FilterData_3" localSheetId="39">#REF!</definedName>
    <definedName name="_118Z_46AE1049_90F9_43F5_AFE1_3E84B218C997_.wvu.FilterData_3" localSheetId="40">#REF!</definedName>
    <definedName name="_118Z_46AE1049_90F9_43F5_AFE1_3E84B218C997_.wvu.FilterData_3" localSheetId="41">#REF!</definedName>
    <definedName name="_118Z_46AE1049_90F9_43F5_AFE1_3E84B218C997_.wvu.FilterData_3">#REF!</definedName>
    <definedName name="_119Z_46AE1049_90F9_43F5_AFE1_3E84B218C997_.wvu.PrintArea_1" localSheetId="35">#REF!</definedName>
    <definedName name="_119Z_46AE1049_90F9_43F5_AFE1_3E84B218C997_.wvu.PrintArea_1" localSheetId="39">#REF!</definedName>
    <definedName name="_119Z_46AE1049_90F9_43F5_AFE1_3E84B218C997_.wvu.PrintArea_1" localSheetId="40">#REF!</definedName>
    <definedName name="_119Z_46AE1049_90F9_43F5_AFE1_3E84B218C997_.wvu.PrintArea_1" localSheetId="41">#REF!</definedName>
    <definedName name="_119Z_46AE1049_90F9_43F5_AFE1_3E84B218C997_.wvu.PrintArea_1">#REF!</definedName>
    <definedName name="_12__xlnm.Print_Area_3" localSheetId="35">#REF!</definedName>
    <definedName name="_12__xlnm.Print_Area_3" localSheetId="39">#REF!</definedName>
    <definedName name="_12__xlnm.Print_Area_3" localSheetId="40">#REF!</definedName>
    <definedName name="_12__xlnm.Print_Area_3" localSheetId="41">#REF!</definedName>
    <definedName name="_12__xlnm.Print_Area_3">#REF!</definedName>
    <definedName name="_120Z_46AE1049_90F9_43F5_AFE1_3E84B218C997_.wvu.PrintArea_2" localSheetId="35">#REF!</definedName>
    <definedName name="_120Z_46AE1049_90F9_43F5_AFE1_3E84B218C997_.wvu.PrintArea_2" localSheetId="39">#REF!</definedName>
    <definedName name="_120Z_46AE1049_90F9_43F5_AFE1_3E84B218C997_.wvu.PrintArea_2" localSheetId="40">#REF!</definedName>
    <definedName name="_120Z_46AE1049_90F9_43F5_AFE1_3E84B218C997_.wvu.PrintArea_2" localSheetId="41">#REF!</definedName>
    <definedName name="_120Z_46AE1049_90F9_43F5_AFE1_3E84B218C997_.wvu.PrintArea_2">#REF!</definedName>
    <definedName name="_121Z_46AE1049_90F9_43F5_AFE1_3E84B218C997_.wvu.PrintArea_3" localSheetId="35">#REF!</definedName>
    <definedName name="_121Z_46AE1049_90F9_43F5_AFE1_3E84B218C997_.wvu.PrintArea_3" localSheetId="39">#REF!</definedName>
    <definedName name="_121Z_46AE1049_90F9_43F5_AFE1_3E84B218C997_.wvu.PrintArea_3" localSheetId="40">#REF!</definedName>
    <definedName name="_121Z_46AE1049_90F9_43F5_AFE1_3E84B218C997_.wvu.PrintArea_3" localSheetId="41">#REF!</definedName>
    <definedName name="_121Z_46AE1049_90F9_43F5_AFE1_3E84B218C997_.wvu.PrintArea_3">#REF!</definedName>
    <definedName name="_122Z_46AE1049_90F9_43F5_AFE1_3E84B218C997_.wvu.PrintTitles_1" localSheetId="35">#REF!</definedName>
    <definedName name="_122Z_46AE1049_90F9_43F5_AFE1_3E84B218C997_.wvu.PrintTitles_1" localSheetId="39">#REF!</definedName>
    <definedName name="_122Z_46AE1049_90F9_43F5_AFE1_3E84B218C997_.wvu.PrintTitles_1" localSheetId="40">#REF!</definedName>
    <definedName name="_122Z_46AE1049_90F9_43F5_AFE1_3E84B218C997_.wvu.PrintTitles_1" localSheetId="41">#REF!</definedName>
    <definedName name="_122Z_46AE1049_90F9_43F5_AFE1_3E84B218C997_.wvu.PrintTitles_1">#REF!</definedName>
    <definedName name="_123Z_46AE1049_90F9_43F5_AFE1_3E84B218C997_.wvu.PrintTitles_2" localSheetId="35">#REF!</definedName>
    <definedName name="_123Z_46AE1049_90F9_43F5_AFE1_3E84B218C997_.wvu.PrintTitles_2" localSheetId="39">#REF!</definedName>
    <definedName name="_123Z_46AE1049_90F9_43F5_AFE1_3E84B218C997_.wvu.PrintTitles_2" localSheetId="40">#REF!</definedName>
    <definedName name="_123Z_46AE1049_90F9_43F5_AFE1_3E84B218C997_.wvu.PrintTitles_2" localSheetId="41">#REF!</definedName>
    <definedName name="_123Z_46AE1049_90F9_43F5_AFE1_3E84B218C997_.wvu.PrintTitles_2">#REF!</definedName>
    <definedName name="_124Z_46AE1049_90F9_43F5_AFE1_3E84B218C997_.wvu.PrintTitles_3" localSheetId="35">#REF!</definedName>
    <definedName name="_124Z_46AE1049_90F9_43F5_AFE1_3E84B218C997_.wvu.PrintTitles_3" localSheetId="39">#REF!</definedName>
    <definedName name="_124Z_46AE1049_90F9_43F5_AFE1_3E84B218C997_.wvu.PrintTitles_3" localSheetId="40">#REF!</definedName>
    <definedName name="_124Z_46AE1049_90F9_43F5_AFE1_3E84B218C997_.wvu.PrintTitles_3" localSheetId="41">#REF!</definedName>
    <definedName name="_124Z_46AE1049_90F9_43F5_AFE1_3E84B218C997_.wvu.PrintTitles_3">#REF!</definedName>
    <definedName name="_125Z_46AE1049_90F9_43F5_AFE1_3E84B218C997_.wvu.Rows_1" localSheetId="35">#REF!</definedName>
    <definedName name="_125Z_46AE1049_90F9_43F5_AFE1_3E84B218C997_.wvu.Rows_1" localSheetId="39">#REF!</definedName>
    <definedName name="_125Z_46AE1049_90F9_43F5_AFE1_3E84B218C997_.wvu.Rows_1" localSheetId="40">#REF!</definedName>
    <definedName name="_125Z_46AE1049_90F9_43F5_AFE1_3E84B218C997_.wvu.Rows_1" localSheetId="41">#REF!</definedName>
    <definedName name="_125Z_46AE1049_90F9_43F5_AFE1_3E84B218C997_.wvu.Rows_1">#REF!</definedName>
    <definedName name="_126Z_48291621_0EFD_481D_90EA_B498FD7F191D_.wvu.FilterData_1" localSheetId="35">#REF!</definedName>
    <definedName name="_126Z_48291621_0EFD_481D_90EA_B498FD7F191D_.wvu.FilterData_1" localSheetId="39">#REF!</definedName>
    <definedName name="_126Z_48291621_0EFD_481D_90EA_B498FD7F191D_.wvu.FilterData_1" localSheetId="40">#REF!</definedName>
    <definedName name="_126Z_48291621_0EFD_481D_90EA_B498FD7F191D_.wvu.FilterData_1" localSheetId="41">#REF!</definedName>
    <definedName name="_126Z_48291621_0EFD_481D_90EA_B498FD7F191D_.wvu.FilterData_1">#REF!</definedName>
    <definedName name="_127Z_488F17FA_100C_4703_870E_54D5393C5DFA_.wvu.Cols_1" localSheetId="35">(#REF!,#REF!,#REF!,#REF!)</definedName>
    <definedName name="_127Z_488F17FA_100C_4703_870E_54D5393C5DFA_.wvu.Cols_1" localSheetId="39">(#REF!,#REF!,#REF!,#REF!)</definedName>
    <definedName name="_127Z_488F17FA_100C_4703_870E_54D5393C5DFA_.wvu.Cols_1" localSheetId="40">(#REF!,#REF!,#REF!,#REF!)</definedName>
    <definedName name="_127Z_488F17FA_100C_4703_870E_54D5393C5DFA_.wvu.Cols_1" localSheetId="41">(#REF!,#REF!,#REF!,#REF!)</definedName>
    <definedName name="_127Z_488F17FA_100C_4703_870E_54D5393C5DFA_.wvu.Cols_1">(#REF!,#REF!,#REF!,#REF!)</definedName>
    <definedName name="_128Z_488F17FA_100C_4703_870E_54D5393C5DFA_.wvu.Cols_2" localSheetId="35">(#REF!,#REF!,#REF!,#REF!)</definedName>
    <definedName name="_128Z_488F17FA_100C_4703_870E_54D5393C5DFA_.wvu.Cols_2" localSheetId="39">(#REF!,#REF!,#REF!,#REF!)</definedName>
    <definedName name="_128Z_488F17FA_100C_4703_870E_54D5393C5DFA_.wvu.Cols_2" localSheetId="40">(#REF!,#REF!,#REF!,#REF!)</definedName>
    <definedName name="_128Z_488F17FA_100C_4703_870E_54D5393C5DFA_.wvu.Cols_2" localSheetId="41">(#REF!,#REF!,#REF!,#REF!)</definedName>
    <definedName name="_128Z_488F17FA_100C_4703_870E_54D5393C5DFA_.wvu.Cols_2">(#REF!,#REF!,#REF!,#REF!)</definedName>
    <definedName name="_129Z_488F17FA_100C_4703_870E_54D5393C5DFA_.wvu.Cols_3" localSheetId="35">(#REF!,#REF!,#REF!,#REF!)</definedName>
    <definedName name="_129Z_488F17FA_100C_4703_870E_54D5393C5DFA_.wvu.Cols_3" localSheetId="39">(#REF!,#REF!,#REF!,#REF!)</definedName>
    <definedName name="_129Z_488F17FA_100C_4703_870E_54D5393C5DFA_.wvu.Cols_3" localSheetId="40">(#REF!,#REF!,#REF!,#REF!)</definedName>
    <definedName name="_129Z_488F17FA_100C_4703_870E_54D5393C5DFA_.wvu.Cols_3" localSheetId="41">(#REF!,#REF!,#REF!,#REF!)</definedName>
    <definedName name="_129Z_488F17FA_100C_4703_870E_54D5393C5DFA_.wvu.Cols_3">(#REF!,#REF!,#REF!,#REF!)</definedName>
    <definedName name="_13__xlnm.Print_Titles_1" localSheetId="35">#REF!</definedName>
    <definedName name="_13__xlnm.Print_Titles_1" localSheetId="39">#REF!</definedName>
    <definedName name="_13__xlnm.Print_Titles_1" localSheetId="40">#REF!</definedName>
    <definedName name="_13__xlnm.Print_Titles_1" localSheetId="41">#REF!</definedName>
    <definedName name="_13__xlnm.Print_Titles_1">#REF!</definedName>
    <definedName name="_130Z_488F17FA_100C_4703_870E_54D5393C5DFA_.wvu.FilterData_1" localSheetId="35">#REF!</definedName>
    <definedName name="_130Z_488F17FA_100C_4703_870E_54D5393C5DFA_.wvu.FilterData_1" localSheetId="39">#REF!</definedName>
    <definedName name="_130Z_488F17FA_100C_4703_870E_54D5393C5DFA_.wvu.FilterData_1" localSheetId="40">#REF!</definedName>
    <definedName name="_130Z_488F17FA_100C_4703_870E_54D5393C5DFA_.wvu.FilterData_1" localSheetId="41">#REF!</definedName>
    <definedName name="_130Z_488F17FA_100C_4703_870E_54D5393C5DFA_.wvu.FilterData_1">#REF!</definedName>
    <definedName name="_131Z_488F17FA_100C_4703_870E_54D5393C5DFA_.wvu.FilterData_2" localSheetId="35">#REF!</definedName>
    <definedName name="_131Z_488F17FA_100C_4703_870E_54D5393C5DFA_.wvu.FilterData_2" localSheetId="39">#REF!</definedName>
    <definedName name="_131Z_488F17FA_100C_4703_870E_54D5393C5DFA_.wvu.FilterData_2" localSheetId="40">#REF!</definedName>
    <definedName name="_131Z_488F17FA_100C_4703_870E_54D5393C5DFA_.wvu.FilterData_2" localSheetId="41">#REF!</definedName>
    <definedName name="_131Z_488F17FA_100C_4703_870E_54D5393C5DFA_.wvu.FilterData_2">#REF!</definedName>
    <definedName name="_132Z_488F17FA_100C_4703_870E_54D5393C5DFA_.wvu.FilterData_3" localSheetId="35">#REF!</definedName>
    <definedName name="_132Z_488F17FA_100C_4703_870E_54D5393C5DFA_.wvu.FilterData_3" localSheetId="39">#REF!</definedName>
    <definedName name="_132Z_488F17FA_100C_4703_870E_54D5393C5DFA_.wvu.FilterData_3" localSheetId="40">#REF!</definedName>
    <definedName name="_132Z_488F17FA_100C_4703_870E_54D5393C5DFA_.wvu.FilterData_3" localSheetId="41">#REF!</definedName>
    <definedName name="_132Z_488F17FA_100C_4703_870E_54D5393C5DFA_.wvu.FilterData_3">#REF!</definedName>
    <definedName name="_133Z_488F17FA_100C_4703_870E_54D5393C5DFA_.wvu.PrintArea_1" localSheetId="35">#REF!</definedName>
    <definedName name="_133Z_488F17FA_100C_4703_870E_54D5393C5DFA_.wvu.PrintArea_1" localSheetId="39">#REF!</definedName>
    <definedName name="_133Z_488F17FA_100C_4703_870E_54D5393C5DFA_.wvu.PrintArea_1" localSheetId="40">#REF!</definedName>
    <definedName name="_133Z_488F17FA_100C_4703_870E_54D5393C5DFA_.wvu.PrintArea_1" localSheetId="41">#REF!</definedName>
    <definedName name="_133Z_488F17FA_100C_4703_870E_54D5393C5DFA_.wvu.PrintArea_1">#REF!</definedName>
    <definedName name="_134Z_488F17FA_100C_4703_870E_54D5393C5DFA_.wvu.PrintArea_2" localSheetId="35">#REF!</definedName>
    <definedName name="_134Z_488F17FA_100C_4703_870E_54D5393C5DFA_.wvu.PrintArea_2" localSheetId="39">#REF!</definedName>
    <definedName name="_134Z_488F17FA_100C_4703_870E_54D5393C5DFA_.wvu.PrintArea_2" localSheetId="40">#REF!</definedName>
    <definedName name="_134Z_488F17FA_100C_4703_870E_54D5393C5DFA_.wvu.PrintArea_2" localSheetId="41">#REF!</definedName>
    <definedName name="_134Z_488F17FA_100C_4703_870E_54D5393C5DFA_.wvu.PrintArea_2">#REF!</definedName>
    <definedName name="_135Z_488F17FA_100C_4703_870E_54D5393C5DFA_.wvu.PrintArea_3" localSheetId="35">#REF!</definedName>
    <definedName name="_135Z_488F17FA_100C_4703_870E_54D5393C5DFA_.wvu.PrintArea_3" localSheetId="39">#REF!</definedName>
    <definedName name="_135Z_488F17FA_100C_4703_870E_54D5393C5DFA_.wvu.PrintArea_3" localSheetId="40">#REF!</definedName>
    <definedName name="_135Z_488F17FA_100C_4703_870E_54D5393C5DFA_.wvu.PrintArea_3" localSheetId="41">#REF!</definedName>
    <definedName name="_135Z_488F17FA_100C_4703_870E_54D5393C5DFA_.wvu.PrintArea_3">#REF!</definedName>
    <definedName name="_136Z_488F17FA_100C_4703_870E_54D5393C5DFA_.wvu.PrintTitles_1" localSheetId="35">#REF!</definedName>
    <definedName name="_136Z_488F17FA_100C_4703_870E_54D5393C5DFA_.wvu.PrintTitles_1" localSheetId="39">#REF!</definedName>
    <definedName name="_136Z_488F17FA_100C_4703_870E_54D5393C5DFA_.wvu.PrintTitles_1" localSheetId="40">#REF!</definedName>
    <definedName name="_136Z_488F17FA_100C_4703_870E_54D5393C5DFA_.wvu.PrintTitles_1" localSheetId="41">#REF!</definedName>
    <definedName name="_136Z_488F17FA_100C_4703_870E_54D5393C5DFA_.wvu.PrintTitles_1">#REF!</definedName>
    <definedName name="_137Z_488F17FA_100C_4703_870E_54D5393C5DFA_.wvu.PrintTitles_2" localSheetId="35">#REF!</definedName>
    <definedName name="_137Z_488F17FA_100C_4703_870E_54D5393C5DFA_.wvu.PrintTitles_2" localSheetId="39">#REF!</definedName>
    <definedName name="_137Z_488F17FA_100C_4703_870E_54D5393C5DFA_.wvu.PrintTitles_2" localSheetId="40">#REF!</definedName>
    <definedName name="_137Z_488F17FA_100C_4703_870E_54D5393C5DFA_.wvu.PrintTitles_2" localSheetId="41">#REF!</definedName>
    <definedName name="_137Z_488F17FA_100C_4703_870E_54D5393C5DFA_.wvu.PrintTitles_2">#REF!</definedName>
    <definedName name="_138Z_488F17FA_100C_4703_870E_54D5393C5DFA_.wvu.PrintTitles_3" localSheetId="35">#REF!</definedName>
    <definedName name="_138Z_488F17FA_100C_4703_870E_54D5393C5DFA_.wvu.PrintTitles_3" localSheetId="39">#REF!</definedName>
    <definedName name="_138Z_488F17FA_100C_4703_870E_54D5393C5DFA_.wvu.PrintTitles_3" localSheetId="40">#REF!</definedName>
    <definedName name="_138Z_488F17FA_100C_4703_870E_54D5393C5DFA_.wvu.PrintTitles_3" localSheetId="41">#REF!</definedName>
    <definedName name="_138Z_488F17FA_100C_4703_870E_54D5393C5DFA_.wvu.PrintTitles_3">#REF!</definedName>
    <definedName name="_139Z_488F17FA_100C_4703_870E_54D5393C5DFA_.wvu.Rows_1" localSheetId="35">#REF!</definedName>
    <definedName name="_139Z_488F17FA_100C_4703_870E_54D5393C5DFA_.wvu.Rows_1" localSheetId="39">#REF!</definedName>
    <definedName name="_139Z_488F17FA_100C_4703_870E_54D5393C5DFA_.wvu.Rows_1" localSheetId="40">#REF!</definedName>
    <definedName name="_139Z_488F17FA_100C_4703_870E_54D5393C5DFA_.wvu.Rows_1" localSheetId="41">#REF!</definedName>
    <definedName name="_139Z_488F17FA_100C_4703_870E_54D5393C5DFA_.wvu.Rows_1">#REF!</definedName>
    <definedName name="_14__xlnm.Print_Titles_2" localSheetId="35">#REF!</definedName>
    <definedName name="_14__xlnm.Print_Titles_2" localSheetId="39">#REF!</definedName>
    <definedName name="_14__xlnm.Print_Titles_2" localSheetId="40">#REF!</definedName>
    <definedName name="_14__xlnm.Print_Titles_2" localSheetId="41">#REF!</definedName>
    <definedName name="_14__xlnm.Print_Titles_2">#REF!</definedName>
    <definedName name="_140Z_497048A0_3795_4A30_B671_5F2D4F564C4F_.wvu.FilterData_1" localSheetId="35">#REF!</definedName>
    <definedName name="_140Z_497048A0_3795_4A30_B671_5F2D4F564C4F_.wvu.FilterData_1" localSheetId="39">#REF!</definedName>
    <definedName name="_140Z_497048A0_3795_4A30_B671_5F2D4F564C4F_.wvu.FilterData_1" localSheetId="40">#REF!</definedName>
    <definedName name="_140Z_497048A0_3795_4A30_B671_5F2D4F564C4F_.wvu.FilterData_1" localSheetId="41">#REF!</definedName>
    <definedName name="_140Z_497048A0_3795_4A30_B671_5F2D4F564C4F_.wvu.FilterData_1">#REF!</definedName>
    <definedName name="_141Z_4CC1EA19_E48F_4790_9C2D_A3E392D9E078_.wvu.Cols_1" localSheetId="35">(#REF!,#REF!,#REF!,#REF!)</definedName>
    <definedName name="_141Z_4CC1EA19_E48F_4790_9C2D_A3E392D9E078_.wvu.Cols_1" localSheetId="39">(#REF!,#REF!,#REF!,#REF!)</definedName>
    <definedName name="_141Z_4CC1EA19_E48F_4790_9C2D_A3E392D9E078_.wvu.Cols_1" localSheetId="40">(#REF!,#REF!,#REF!,#REF!)</definedName>
    <definedName name="_141Z_4CC1EA19_E48F_4790_9C2D_A3E392D9E078_.wvu.Cols_1" localSheetId="41">(#REF!,#REF!,#REF!,#REF!)</definedName>
    <definedName name="_141Z_4CC1EA19_E48F_4790_9C2D_A3E392D9E078_.wvu.Cols_1">(#REF!,#REF!,#REF!,#REF!)</definedName>
    <definedName name="_142Z_4CC1EA19_E48F_4790_9C2D_A3E392D9E078_.wvu.Cols_2" localSheetId="35">(#REF!,#REF!,#REF!,#REF!)</definedName>
    <definedName name="_142Z_4CC1EA19_E48F_4790_9C2D_A3E392D9E078_.wvu.Cols_2" localSheetId="39">(#REF!,#REF!,#REF!,#REF!)</definedName>
    <definedName name="_142Z_4CC1EA19_E48F_4790_9C2D_A3E392D9E078_.wvu.Cols_2" localSheetId="40">(#REF!,#REF!,#REF!,#REF!)</definedName>
    <definedName name="_142Z_4CC1EA19_E48F_4790_9C2D_A3E392D9E078_.wvu.Cols_2" localSheetId="41">(#REF!,#REF!,#REF!,#REF!)</definedName>
    <definedName name="_142Z_4CC1EA19_E48F_4790_9C2D_A3E392D9E078_.wvu.Cols_2">(#REF!,#REF!,#REF!,#REF!)</definedName>
    <definedName name="_143Z_4CC1EA19_E48F_4790_9C2D_A3E392D9E078_.wvu.Cols_3" localSheetId="35">(#REF!,#REF!,#REF!,#REF!)</definedName>
    <definedName name="_143Z_4CC1EA19_E48F_4790_9C2D_A3E392D9E078_.wvu.Cols_3" localSheetId="39">(#REF!,#REF!,#REF!,#REF!)</definedName>
    <definedName name="_143Z_4CC1EA19_E48F_4790_9C2D_A3E392D9E078_.wvu.Cols_3" localSheetId="40">(#REF!,#REF!,#REF!,#REF!)</definedName>
    <definedName name="_143Z_4CC1EA19_E48F_4790_9C2D_A3E392D9E078_.wvu.Cols_3" localSheetId="41">(#REF!,#REF!,#REF!,#REF!)</definedName>
    <definedName name="_143Z_4CC1EA19_E48F_4790_9C2D_A3E392D9E078_.wvu.Cols_3">(#REF!,#REF!,#REF!,#REF!)</definedName>
    <definedName name="_144Z_4CC1EA19_E48F_4790_9C2D_A3E392D9E078_.wvu.FilterData_1" localSheetId="35">#REF!</definedName>
    <definedName name="_144Z_4CC1EA19_E48F_4790_9C2D_A3E392D9E078_.wvu.FilterData_1" localSheetId="39">#REF!</definedName>
    <definedName name="_144Z_4CC1EA19_E48F_4790_9C2D_A3E392D9E078_.wvu.FilterData_1" localSheetId="40">#REF!</definedName>
    <definedName name="_144Z_4CC1EA19_E48F_4790_9C2D_A3E392D9E078_.wvu.FilterData_1" localSheetId="41">#REF!</definedName>
    <definedName name="_144Z_4CC1EA19_E48F_4790_9C2D_A3E392D9E078_.wvu.FilterData_1">#REF!</definedName>
    <definedName name="_145Z_4CC1EA19_E48F_4790_9C2D_A3E392D9E078_.wvu.FilterData_2" localSheetId="35">#REF!</definedName>
    <definedName name="_145Z_4CC1EA19_E48F_4790_9C2D_A3E392D9E078_.wvu.FilterData_2" localSheetId="39">#REF!</definedName>
    <definedName name="_145Z_4CC1EA19_E48F_4790_9C2D_A3E392D9E078_.wvu.FilterData_2" localSheetId="40">#REF!</definedName>
    <definedName name="_145Z_4CC1EA19_E48F_4790_9C2D_A3E392D9E078_.wvu.FilterData_2" localSheetId="41">#REF!</definedName>
    <definedName name="_145Z_4CC1EA19_E48F_4790_9C2D_A3E392D9E078_.wvu.FilterData_2">#REF!</definedName>
    <definedName name="_146Z_4CC1EA19_E48F_4790_9C2D_A3E392D9E078_.wvu.FilterData_3" localSheetId="35">#REF!</definedName>
    <definedName name="_146Z_4CC1EA19_E48F_4790_9C2D_A3E392D9E078_.wvu.FilterData_3" localSheetId="39">#REF!</definedName>
    <definedName name="_146Z_4CC1EA19_E48F_4790_9C2D_A3E392D9E078_.wvu.FilterData_3" localSheetId="40">#REF!</definedName>
    <definedName name="_146Z_4CC1EA19_E48F_4790_9C2D_A3E392D9E078_.wvu.FilterData_3" localSheetId="41">#REF!</definedName>
    <definedName name="_146Z_4CC1EA19_E48F_4790_9C2D_A3E392D9E078_.wvu.FilterData_3">#REF!</definedName>
    <definedName name="_147Z_4CC1EA19_E48F_4790_9C2D_A3E392D9E078_.wvu.PrintArea_1" localSheetId="35">#REF!</definedName>
    <definedName name="_147Z_4CC1EA19_E48F_4790_9C2D_A3E392D9E078_.wvu.PrintArea_1" localSheetId="39">#REF!</definedName>
    <definedName name="_147Z_4CC1EA19_E48F_4790_9C2D_A3E392D9E078_.wvu.PrintArea_1" localSheetId="40">#REF!</definedName>
    <definedName name="_147Z_4CC1EA19_E48F_4790_9C2D_A3E392D9E078_.wvu.PrintArea_1" localSheetId="41">#REF!</definedName>
    <definedName name="_147Z_4CC1EA19_E48F_4790_9C2D_A3E392D9E078_.wvu.PrintArea_1">#REF!</definedName>
    <definedName name="_148Z_4CC1EA19_E48F_4790_9C2D_A3E392D9E078_.wvu.PrintArea_2" localSheetId="35">#REF!</definedName>
    <definedName name="_148Z_4CC1EA19_E48F_4790_9C2D_A3E392D9E078_.wvu.PrintArea_2" localSheetId="39">#REF!</definedName>
    <definedName name="_148Z_4CC1EA19_E48F_4790_9C2D_A3E392D9E078_.wvu.PrintArea_2" localSheetId="40">#REF!</definedName>
    <definedName name="_148Z_4CC1EA19_E48F_4790_9C2D_A3E392D9E078_.wvu.PrintArea_2" localSheetId="41">#REF!</definedName>
    <definedName name="_148Z_4CC1EA19_E48F_4790_9C2D_A3E392D9E078_.wvu.PrintArea_2">#REF!</definedName>
    <definedName name="_149Z_4CC1EA19_E48F_4790_9C2D_A3E392D9E078_.wvu.PrintArea_3" localSheetId="35">#REF!</definedName>
    <definedName name="_149Z_4CC1EA19_E48F_4790_9C2D_A3E392D9E078_.wvu.PrintArea_3" localSheetId="39">#REF!</definedName>
    <definedName name="_149Z_4CC1EA19_E48F_4790_9C2D_A3E392D9E078_.wvu.PrintArea_3" localSheetId="40">#REF!</definedName>
    <definedName name="_149Z_4CC1EA19_E48F_4790_9C2D_A3E392D9E078_.wvu.PrintArea_3" localSheetId="41">#REF!</definedName>
    <definedName name="_149Z_4CC1EA19_E48F_4790_9C2D_A3E392D9E078_.wvu.PrintArea_3">#REF!</definedName>
    <definedName name="_15__xlnm.Print_Titles_3" localSheetId="35">#REF!</definedName>
    <definedName name="_15__xlnm.Print_Titles_3" localSheetId="39">#REF!</definedName>
    <definedName name="_15__xlnm.Print_Titles_3" localSheetId="40">#REF!</definedName>
    <definedName name="_15__xlnm.Print_Titles_3" localSheetId="41">#REF!</definedName>
    <definedName name="_15__xlnm.Print_Titles_3">#REF!</definedName>
    <definedName name="_150Z_4CC1EA19_E48F_4790_9C2D_A3E392D9E078_.wvu.PrintTitles_1" localSheetId="35">#REF!</definedName>
    <definedName name="_150Z_4CC1EA19_E48F_4790_9C2D_A3E392D9E078_.wvu.PrintTitles_1" localSheetId="39">#REF!</definedName>
    <definedName name="_150Z_4CC1EA19_E48F_4790_9C2D_A3E392D9E078_.wvu.PrintTitles_1" localSheetId="40">#REF!</definedName>
    <definedName name="_150Z_4CC1EA19_E48F_4790_9C2D_A3E392D9E078_.wvu.PrintTitles_1" localSheetId="41">#REF!</definedName>
    <definedName name="_150Z_4CC1EA19_E48F_4790_9C2D_A3E392D9E078_.wvu.PrintTitles_1">#REF!</definedName>
    <definedName name="_151Z_4CC1EA19_E48F_4790_9C2D_A3E392D9E078_.wvu.PrintTitles_2" localSheetId="35">#REF!</definedName>
    <definedName name="_151Z_4CC1EA19_E48F_4790_9C2D_A3E392D9E078_.wvu.PrintTitles_2" localSheetId="39">#REF!</definedName>
    <definedName name="_151Z_4CC1EA19_E48F_4790_9C2D_A3E392D9E078_.wvu.PrintTitles_2" localSheetId="40">#REF!</definedName>
    <definedName name="_151Z_4CC1EA19_E48F_4790_9C2D_A3E392D9E078_.wvu.PrintTitles_2" localSheetId="41">#REF!</definedName>
    <definedName name="_151Z_4CC1EA19_E48F_4790_9C2D_A3E392D9E078_.wvu.PrintTitles_2">#REF!</definedName>
    <definedName name="_152Z_4CC1EA19_E48F_4790_9C2D_A3E392D9E078_.wvu.PrintTitles_3" localSheetId="35">#REF!</definedName>
    <definedName name="_152Z_4CC1EA19_E48F_4790_9C2D_A3E392D9E078_.wvu.PrintTitles_3" localSheetId="39">#REF!</definedName>
    <definedName name="_152Z_4CC1EA19_E48F_4790_9C2D_A3E392D9E078_.wvu.PrintTitles_3" localSheetId="40">#REF!</definedName>
    <definedName name="_152Z_4CC1EA19_E48F_4790_9C2D_A3E392D9E078_.wvu.PrintTitles_3" localSheetId="41">#REF!</definedName>
    <definedName name="_152Z_4CC1EA19_E48F_4790_9C2D_A3E392D9E078_.wvu.PrintTitles_3">#REF!</definedName>
    <definedName name="_153Z_4CC1EA19_E48F_4790_9C2D_A3E392D9E078_.wvu.Rows_1" localSheetId="35">#REF!</definedName>
    <definedName name="_153Z_4CC1EA19_E48F_4790_9C2D_A3E392D9E078_.wvu.Rows_1" localSheetId="39">#REF!</definedName>
    <definedName name="_153Z_4CC1EA19_E48F_4790_9C2D_A3E392D9E078_.wvu.Rows_1" localSheetId="40">#REF!</definedName>
    <definedName name="_153Z_4CC1EA19_E48F_4790_9C2D_A3E392D9E078_.wvu.Rows_1" localSheetId="41">#REF!</definedName>
    <definedName name="_153Z_4CC1EA19_E48F_4790_9C2D_A3E392D9E078_.wvu.Rows_1">#REF!</definedName>
    <definedName name="_154Z_52B3BF38_73E9_4B6B_AB8E_0FF12C2F7029_.wvu.FilterData_1" localSheetId="35">#REF!</definedName>
    <definedName name="_154Z_52B3BF38_73E9_4B6B_AB8E_0FF12C2F7029_.wvu.FilterData_1" localSheetId="39">#REF!</definedName>
    <definedName name="_154Z_52B3BF38_73E9_4B6B_AB8E_0FF12C2F7029_.wvu.FilterData_1" localSheetId="40">#REF!</definedName>
    <definedName name="_154Z_52B3BF38_73E9_4B6B_AB8E_0FF12C2F7029_.wvu.FilterData_1" localSheetId="41">#REF!</definedName>
    <definedName name="_154Z_52B3BF38_73E9_4B6B_AB8E_0FF12C2F7029_.wvu.FilterData_1">#REF!</definedName>
    <definedName name="_155Z_52B3BF38_73E9_4B6B_AB8E_0FF12C2F7029_.wvu.FilterData_2" localSheetId="35">#REF!</definedName>
    <definedName name="_155Z_52B3BF38_73E9_4B6B_AB8E_0FF12C2F7029_.wvu.FilterData_2" localSheetId="39">#REF!</definedName>
    <definedName name="_155Z_52B3BF38_73E9_4B6B_AB8E_0FF12C2F7029_.wvu.FilterData_2" localSheetId="40">#REF!</definedName>
    <definedName name="_155Z_52B3BF38_73E9_4B6B_AB8E_0FF12C2F7029_.wvu.FilterData_2" localSheetId="41">#REF!</definedName>
    <definedName name="_155Z_52B3BF38_73E9_4B6B_AB8E_0FF12C2F7029_.wvu.FilterData_2">#REF!</definedName>
    <definedName name="_156Z_52B3BF38_73E9_4B6B_AB8E_0FF12C2F7029_.wvu.FilterData_3" localSheetId="35">#REF!</definedName>
    <definedName name="_156Z_52B3BF38_73E9_4B6B_AB8E_0FF12C2F7029_.wvu.FilterData_3" localSheetId="39">#REF!</definedName>
    <definedName name="_156Z_52B3BF38_73E9_4B6B_AB8E_0FF12C2F7029_.wvu.FilterData_3" localSheetId="40">#REF!</definedName>
    <definedName name="_156Z_52B3BF38_73E9_4B6B_AB8E_0FF12C2F7029_.wvu.FilterData_3" localSheetId="41">#REF!</definedName>
    <definedName name="_156Z_52B3BF38_73E9_4B6B_AB8E_0FF12C2F7029_.wvu.FilterData_3">#REF!</definedName>
    <definedName name="_157Z_61D95C3E_984A_4669_B08D_FADFE41C9E11_.wvu.Cols_1" localSheetId="35">(#REF!,#REF!,#REF!)</definedName>
    <definedName name="_157Z_61D95C3E_984A_4669_B08D_FADFE41C9E11_.wvu.Cols_1" localSheetId="39">(#REF!,#REF!,#REF!)</definedName>
    <definedName name="_157Z_61D95C3E_984A_4669_B08D_FADFE41C9E11_.wvu.Cols_1" localSheetId="40">(#REF!,#REF!,#REF!)</definedName>
    <definedName name="_157Z_61D95C3E_984A_4669_B08D_FADFE41C9E11_.wvu.Cols_1" localSheetId="41">(#REF!,#REF!,#REF!)</definedName>
    <definedName name="_157Z_61D95C3E_984A_4669_B08D_FADFE41C9E11_.wvu.Cols_1">(#REF!,#REF!,#REF!)</definedName>
    <definedName name="_158Z_61D95C3E_984A_4669_B08D_FADFE41C9E11_.wvu.Cols_2" localSheetId="35">(#REF!,#REF!,#REF!)</definedName>
    <definedName name="_158Z_61D95C3E_984A_4669_B08D_FADFE41C9E11_.wvu.Cols_2" localSheetId="39">(#REF!,#REF!,#REF!)</definedName>
    <definedName name="_158Z_61D95C3E_984A_4669_B08D_FADFE41C9E11_.wvu.Cols_2" localSheetId="40">(#REF!,#REF!,#REF!)</definedName>
    <definedName name="_158Z_61D95C3E_984A_4669_B08D_FADFE41C9E11_.wvu.Cols_2" localSheetId="41">(#REF!,#REF!,#REF!)</definedName>
    <definedName name="_158Z_61D95C3E_984A_4669_B08D_FADFE41C9E11_.wvu.Cols_2">(#REF!,#REF!,#REF!)</definedName>
    <definedName name="_159Z_61D95C3E_984A_4669_B08D_FADFE41C9E11_.wvu.Cols_3" localSheetId="35">(#REF!,#REF!,#REF!)</definedName>
    <definedName name="_159Z_61D95C3E_984A_4669_B08D_FADFE41C9E11_.wvu.Cols_3" localSheetId="39">(#REF!,#REF!,#REF!)</definedName>
    <definedName name="_159Z_61D95C3E_984A_4669_B08D_FADFE41C9E11_.wvu.Cols_3" localSheetId="40">(#REF!,#REF!,#REF!)</definedName>
    <definedName name="_159Z_61D95C3E_984A_4669_B08D_FADFE41C9E11_.wvu.Cols_3" localSheetId="41">(#REF!,#REF!,#REF!)</definedName>
    <definedName name="_159Z_61D95C3E_984A_4669_B08D_FADFE41C9E11_.wvu.Cols_3">(#REF!,#REF!,#REF!)</definedName>
    <definedName name="_16__п_п_1" localSheetId="35">#REF!</definedName>
    <definedName name="_16__п_п_1" localSheetId="39">#REF!</definedName>
    <definedName name="_16__п_п_1" localSheetId="40">#REF!</definedName>
    <definedName name="_16__п_п_1" localSheetId="41">#REF!</definedName>
    <definedName name="_16__п_п_1">#REF!</definedName>
    <definedName name="_160Z_73884EE6_7CD1_4C0E_80F6_3A3E7607DF11_.wvu.Cols_1" localSheetId="35">(#REF!,#REF!,#REF!,#REF!,#REF!)</definedName>
    <definedName name="_160Z_73884EE6_7CD1_4C0E_80F6_3A3E7607DF11_.wvu.Cols_1" localSheetId="39">(#REF!,#REF!,#REF!,#REF!,#REF!)</definedName>
    <definedName name="_160Z_73884EE6_7CD1_4C0E_80F6_3A3E7607DF11_.wvu.Cols_1" localSheetId="40">(#REF!,#REF!,#REF!,#REF!,#REF!)</definedName>
    <definedName name="_160Z_73884EE6_7CD1_4C0E_80F6_3A3E7607DF11_.wvu.Cols_1" localSheetId="41">(#REF!,#REF!,#REF!,#REF!,#REF!)</definedName>
    <definedName name="_160Z_73884EE6_7CD1_4C0E_80F6_3A3E7607DF11_.wvu.Cols_1">(#REF!,#REF!,#REF!,#REF!,#REF!)</definedName>
    <definedName name="_161Z_73884EE6_7CD1_4C0E_80F6_3A3E7607DF11_.wvu.Cols_2" localSheetId="35">(#REF!,#REF!,#REF!,#REF!,#REF!)</definedName>
    <definedName name="_161Z_73884EE6_7CD1_4C0E_80F6_3A3E7607DF11_.wvu.Cols_2" localSheetId="39">(#REF!,#REF!,#REF!,#REF!,#REF!)</definedName>
    <definedName name="_161Z_73884EE6_7CD1_4C0E_80F6_3A3E7607DF11_.wvu.Cols_2" localSheetId="40">(#REF!,#REF!,#REF!,#REF!,#REF!)</definedName>
    <definedName name="_161Z_73884EE6_7CD1_4C0E_80F6_3A3E7607DF11_.wvu.Cols_2" localSheetId="41">(#REF!,#REF!,#REF!,#REF!,#REF!)</definedName>
    <definedName name="_161Z_73884EE6_7CD1_4C0E_80F6_3A3E7607DF11_.wvu.Cols_2">(#REF!,#REF!,#REF!,#REF!,#REF!)</definedName>
    <definedName name="_162Z_73884EE6_7CD1_4C0E_80F6_3A3E7607DF11_.wvu.Cols_3" localSheetId="35">(#REF!,#REF!,#REF!,#REF!,#REF!)</definedName>
    <definedName name="_162Z_73884EE6_7CD1_4C0E_80F6_3A3E7607DF11_.wvu.Cols_3" localSheetId="39">(#REF!,#REF!,#REF!,#REF!,#REF!)</definedName>
    <definedName name="_162Z_73884EE6_7CD1_4C0E_80F6_3A3E7607DF11_.wvu.Cols_3" localSheetId="40">(#REF!,#REF!,#REF!,#REF!,#REF!)</definedName>
    <definedName name="_162Z_73884EE6_7CD1_4C0E_80F6_3A3E7607DF11_.wvu.Cols_3" localSheetId="41">(#REF!,#REF!,#REF!,#REF!,#REF!)</definedName>
    <definedName name="_162Z_73884EE6_7CD1_4C0E_80F6_3A3E7607DF11_.wvu.Cols_3">(#REF!,#REF!,#REF!,#REF!,#REF!)</definedName>
    <definedName name="_163Z_73884EE6_7CD1_4C0E_80F6_3A3E7607DF11_.wvu.FilterData_1" localSheetId="35">#REF!</definedName>
    <definedName name="_163Z_73884EE6_7CD1_4C0E_80F6_3A3E7607DF11_.wvu.FilterData_1" localSheetId="39">#REF!</definedName>
    <definedName name="_163Z_73884EE6_7CD1_4C0E_80F6_3A3E7607DF11_.wvu.FilterData_1" localSheetId="40">#REF!</definedName>
    <definedName name="_163Z_73884EE6_7CD1_4C0E_80F6_3A3E7607DF11_.wvu.FilterData_1" localSheetId="41">#REF!</definedName>
    <definedName name="_163Z_73884EE6_7CD1_4C0E_80F6_3A3E7607DF11_.wvu.FilterData_1">#REF!</definedName>
    <definedName name="_164Z_73884EE6_7CD1_4C0E_80F6_3A3E7607DF11_.wvu.FilterData_2" localSheetId="35">#REF!</definedName>
    <definedName name="_164Z_73884EE6_7CD1_4C0E_80F6_3A3E7607DF11_.wvu.FilterData_2" localSheetId="39">#REF!</definedName>
    <definedName name="_164Z_73884EE6_7CD1_4C0E_80F6_3A3E7607DF11_.wvu.FilterData_2" localSheetId="40">#REF!</definedName>
    <definedName name="_164Z_73884EE6_7CD1_4C0E_80F6_3A3E7607DF11_.wvu.FilterData_2" localSheetId="41">#REF!</definedName>
    <definedName name="_164Z_73884EE6_7CD1_4C0E_80F6_3A3E7607DF11_.wvu.FilterData_2">#REF!</definedName>
    <definedName name="_165Z_73884EE6_7CD1_4C0E_80F6_3A3E7607DF11_.wvu.FilterData_3" localSheetId="35">#REF!</definedName>
    <definedName name="_165Z_73884EE6_7CD1_4C0E_80F6_3A3E7607DF11_.wvu.FilterData_3" localSheetId="39">#REF!</definedName>
    <definedName name="_165Z_73884EE6_7CD1_4C0E_80F6_3A3E7607DF11_.wvu.FilterData_3" localSheetId="40">#REF!</definedName>
    <definedName name="_165Z_73884EE6_7CD1_4C0E_80F6_3A3E7607DF11_.wvu.FilterData_3" localSheetId="41">#REF!</definedName>
    <definedName name="_165Z_73884EE6_7CD1_4C0E_80F6_3A3E7607DF11_.wvu.FilterData_3">#REF!</definedName>
    <definedName name="_166Z_73884EE6_7CD1_4C0E_80F6_3A3E7607DF11_.wvu.PrintArea_1" localSheetId="35">#REF!</definedName>
    <definedName name="_166Z_73884EE6_7CD1_4C0E_80F6_3A3E7607DF11_.wvu.PrintArea_1" localSheetId="39">#REF!</definedName>
    <definedName name="_166Z_73884EE6_7CD1_4C0E_80F6_3A3E7607DF11_.wvu.PrintArea_1" localSheetId="40">#REF!</definedName>
    <definedName name="_166Z_73884EE6_7CD1_4C0E_80F6_3A3E7607DF11_.wvu.PrintArea_1" localSheetId="41">#REF!</definedName>
    <definedName name="_166Z_73884EE6_7CD1_4C0E_80F6_3A3E7607DF11_.wvu.PrintArea_1">#REF!</definedName>
    <definedName name="_167Z_73884EE6_7CD1_4C0E_80F6_3A3E7607DF11_.wvu.PrintArea_2" localSheetId="35">#REF!</definedName>
    <definedName name="_167Z_73884EE6_7CD1_4C0E_80F6_3A3E7607DF11_.wvu.PrintArea_2" localSheetId="39">#REF!</definedName>
    <definedName name="_167Z_73884EE6_7CD1_4C0E_80F6_3A3E7607DF11_.wvu.PrintArea_2" localSheetId="40">#REF!</definedName>
    <definedName name="_167Z_73884EE6_7CD1_4C0E_80F6_3A3E7607DF11_.wvu.PrintArea_2" localSheetId="41">#REF!</definedName>
    <definedName name="_167Z_73884EE6_7CD1_4C0E_80F6_3A3E7607DF11_.wvu.PrintArea_2">#REF!</definedName>
    <definedName name="_168Z_73884EE6_7CD1_4C0E_80F6_3A3E7607DF11_.wvu.PrintArea_3" localSheetId="35">#REF!</definedName>
    <definedName name="_168Z_73884EE6_7CD1_4C0E_80F6_3A3E7607DF11_.wvu.PrintArea_3" localSheetId="39">#REF!</definedName>
    <definedName name="_168Z_73884EE6_7CD1_4C0E_80F6_3A3E7607DF11_.wvu.PrintArea_3" localSheetId="40">#REF!</definedName>
    <definedName name="_168Z_73884EE6_7CD1_4C0E_80F6_3A3E7607DF11_.wvu.PrintArea_3" localSheetId="41">#REF!</definedName>
    <definedName name="_168Z_73884EE6_7CD1_4C0E_80F6_3A3E7607DF11_.wvu.PrintArea_3">#REF!</definedName>
    <definedName name="_169Z_73884EE6_7CD1_4C0E_80F6_3A3E7607DF11_.wvu.PrintTitles_1" localSheetId="35">#REF!</definedName>
    <definedName name="_169Z_73884EE6_7CD1_4C0E_80F6_3A3E7607DF11_.wvu.PrintTitles_1" localSheetId="39">#REF!</definedName>
    <definedName name="_169Z_73884EE6_7CD1_4C0E_80F6_3A3E7607DF11_.wvu.PrintTitles_1" localSheetId="40">#REF!</definedName>
    <definedName name="_169Z_73884EE6_7CD1_4C0E_80F6_3A3E7607DF11_.wvu.PrintTitles_1" localSheetId="41">#REF!</definedName>
    <definedName name="_169Z_73884EE6_7CD1_4C0E_80F6_3A3E7607DF11_.wvu.PrintTitles_1">#REF!</definedName>
    <definedName name="_17__п_п_2" localSheetId="35">#REF!</definedName>
    <definedName name="_17__п_п_2" localSheetId="39">#REF!</definedName>
    <definedName name="_17__п_п_2" localSheetId="40">#REF!</definedName>
    <definedName name="_17__п_п_2" localSheetId="41">#REF!</definedName>
    <definedName name="_17__п_п_2">#REF!</definedName>
    <definedName name="_170Z_73884EE6_7CD1_4C0E_80F6_3A3E7607DF11_.wvu.PrintTitles_2" localSheetId="35">#REF!</definedName>
    <definedName name="_170Z_73884EE6_7CD1_4C0E_80F6_3A3E7607DF11_.wvu.PrintTitles_2" localSheetId="39">#REF!</definedName>
    <definedName name="_170Z_73884EE6_7CD1_4C0E_80F6_3A3E7607DF11_.wvu.PrintTitles_2" localSheetId="40">#REF!</definedName>
    <definedName name="_170Z_73884EE6_7CD1_4C0E_80F6_3A3E7607DF11_.wvu.PrintTitles_2" localSheetId="41">#REF!</definedName>
    <definedName name="_170Z_73884EE6_7CD1_4C0E_80F6_3A3E7607DF11_.wvu.PrintTitles_2">#REF!</definedName>
    <definedName name="_171Z_73884EE6_7CD1_4C0E_80F6_3A3E7607DF11_.wvu.PrintTitles_3" localSheetId="35">#REF!</definedName>
    <definedName name="_171Z_73884EE6_7CD1_4C0E_80F6_3A3E7607DF11_.wvu.PrintTitles_3" localSheetId="39">#REF!</definedName>
    <definedName name="_171Z_73884EE6_7CD1_4C0E_80F6_3A3E7607DF11_.wvu.PrintTitles_3" localSheetId="40">#REF!</definedName>
    <definedName name="_171Z_73884EE6_7CD1_4C0E_80F6_3A3E7607DF11_.wvu.PrintTitles_3" localSheetId="41">#REF!</definedName>
    <definedName name="_171Z_73884EE6_7CD1_4C0E_80F6_3A3E7607DF11_.wvu.PrintTitles_3">#REF!</definedName>
    <definedName name="_172Z_73884EE6_7CD1_4C0E_80F6_3A3E7607DF11_.wvu.Rows_1" localSheetId="35">#REF!</definedName>
    <definedName name="_172Z_73884EE6_7CD1_4C0E_80F6_3A3E7607DF11_.wvu.Rows_1" localSheetId="39">#REF!</definedName>
    <definedName name="_172Z_73884EE6_7CD1_4C0E_80F6_3A3E7607DF11_.wvu.Rows_1" localSheetId="40">#REF!</definedName>
    <definedName name="_172Z_73884EE6_7CD1_4C0E_80F6_3A3E7607DF11_.wvu.Rows_1" localSheetId="41">#REF!</definedName>
    <definedName name="_172Z_73884EE6_7CD1_4C0E_80F6_3A3E7607DF11_.wvu.Rows_1">#REF!</definedName>
    <definedName name="_173Z_740053D7_608F_4C4F_B0A8_D75BC3C073CD_.wvu.Cols_1" localSheetId="35">(#REF!,#REF!,#REF!,#REF!)</definedName>
    <definedName name="_173Z_740053D7_608F_4C4F_B0A8_D75BC3C073CD_.wvu.Cols_1" localSheetId="39">(#REF!,#REF!,#REF!,#REF!)</definedName>
    <definedName name="_173Z_740053D7_608F_4C4F_B0A8_D75BC3C073CD_.wvu.Cols_1" localSheetId="40">(#REF!,#REF!,#REF!,#REF!)</definedName>
    <definedName name="_173Z_740053D7_608F_4C4F_B0A8_D75BC3C073CD_.wvu.Cols_1" localSheetId="41">(#REF!,#REF!,#REF!,#REF!)</definedName>
    <definedName name="_173Z_740053D7_608F_4C4F_B0A8_D75BC3C073CD_.wvu.Cols_1">(#REF!,#REF!,#REF!,#REF!)</definedName>
    <definedName name="_174Z_740053D7_608F_4C4F_B0A8_D75BC3C073CD_.wvu.Cols_2" localSheetId="35">(#REF!,#REF!,#REF!,#REF!)</definedName>
    <definedName name="_174Z_740053D7_608F_4C4F_B0A8_D75BC3C073CD_.wvu.Cols_2" localSheetId="39">(#REF!,#REF!,#REF!,#REF!)</definedName>
    <definedName name="_174Z_740053D7_608F_4C4F_B0A8_D75BC3C073CD_.wvu.Cols_2" localSheetId="40">(#REF!,#REF!,#REF!,#REF!)</definedName>
    <definedName name="_174Z_740053D7_608F_4C4F_B0A8_D75BC3C073CD_.wvu.Cols_2" localSheetId="41">(#REF!,#REF!,#REF!,#REF!)</definedName>
    <definedName name="_174Z_740053D7_608F_4C4F_B0A8_D75BC3C073CD_.wvu.Cols_2">(#REF!,#REF!,#REF!,#REF!)</definedName>
    <definedName name="_175Z_740053D7_608F_4C4F_B0A8_D75BC3C073CD_.wvu.Cols_3" localSheetId="35">(#REF!,#REF!,#REF!,#REF!)</definedName>
    <definedName name="_175Z_740053D7_608F_4C4F_B0A8_D75BC3C073CD_.wvu.Cols_3" localSheetId="39">(#REF!,#REF!,#REF!,#REF!)</definedName>
    <definedName name="_175Z_740053D7_608F_4C4F_B0A8_D75BC3C073CD_.wvu.Cols_3" localSheetId="40">(#REF!,#REF!,#REF!,#REF!)</definedName>
    <definedName name="_175Z_740053D7_608F_4C4F_B0A8_D75BC3C073CD_.wvu.Cols_3" localSheetId="41">(#REF!,#REF!,#REF!,#REF!)</definedName>
    <definedName name="_175Z_740053D7_608F_4C4F_B0A8_D75BC3C073CD_.wvu.Cols_3">(#REF!,#REF!,#REF!,#REF!)</definedName>
    <definedName name="_176Z_740053D7_608F_4C4F_B0A8_D75BC3C073CD_.wvu.Cols_4" localSheetId="35">(#REF!,#REF!,#REF!,#REF!)</definedName>
    <definedName name="_176Z_740053D7_608F_4C4F_B0A8_D75BC3C073CD_.wvu.Cols_4" localSheetId="39">(#REF!,#REF!,#REF!,#REF!)</definedName>
    <definedName name="_176Z_740053D7_608F_4C4F_B0A8_D75BC3C073CD_.wvu.Cols_4" localSheetId="40">(#REF!,#REF!,#REF!,#REF!)</definedName>
    <definedName name="_176Z_740053D7_608F_4C4F_B0A8_D75BC3C073CD_.wvu.Cols_4" localSheetId="41">(#REF!,#REF!,#REF!,#REF!)</definedName>
    <definedName name="_176Z_740053D7_608F_4C4F_B0A8_D75BC3C073CD_.wvu.Cols_4">(#REF!,#REF!,#REF!,#REF!)</definedName>
    <definedName name="_177Z_740053D7_608F_4C4F_B0A8_D75BC3C073CD_.wvu.FilterData_1" localSheetId="35">#REF!</definedName>
    <definedName name="_177Z_740053D7_608F_4C4F_B0A8_D75BC3C073CD_.wvu.FilterData_1" localSheetId="39">#REF!</definedName>
    <definedName name="_177Z_740053D7_608F_4C4F_B0A8_D75BC3C073CD_.wvu.FilterData_1" localSheetId="40">#REF!</definedName>
    <definedName name="_177Z_740053D7_608F_4C4F_B0A8_D75BC3C073CD_.wvu.FilterData_1" localSheetId="41">#REF!</definedName>
    <definedName name="_177Z_740053D7_608F_4C4F_B0A8_D75BC3C073CD_.wvu.FilterData_1">#REF!</definedName>
    <definedName name="_178Z_740053D7_608F_4C4F_B0A8_D75BC3C073CD_.wvu.FilterData_2" localSheetId="35">#REF!</definedName>
    <definedName name="_178Z_740053D7_608F_4C4F_B0A8_D75BC3C073CD_.wvu.FilterData_2" localSheetId="39">#REF!</definedName>
    <definedName name="_178Z_740053D7_608F_4C4F_B0A8_D75BC3C073CD_.wvu.FilterData_2" localSheetId="40">#REF!</definedName>
    <definedName name="_178Z_740053D7_608F_4C4F_B0A8_D75BC3C073CD_.wvu.FilterData_2" localSheetId="41">#REF!</definedName>
    <definedName name="_178Z_740053D7_608F_4C4F_B0A8_D75BC3C073CD_.wvu.FilterData_2">#REF!</definedName>
    <definedName name="_179Z_740053D7_608F_4C4F_B0A8_D75BC3C073CD_.wvu.FilterData_3" localSheetId="35">#REF!</definedName>
    <definedName name="_179Z_740053D7_608F_4C4F_B0A8_D75BC3C073CD_.wvu.FilterData_3" localSheetId="39">#REF!</definedName>
    <definedName name="_179Z_740053D7_608F_4C4F_B0A8_D75BC3C073CD_.wvu.FilterData_3" localSheetId="40">#REF!</definedName>
    <definedName name="_179Z_740053D7_608F_4C4F_B0A8_D75BC3C073CD_.wvu.FilterData_3" localSheetId="41">#REF!</definedName>
    <definedName name="_179Z_740053D7_608F_4C4F_B0A8_D75BC3C073CD_.wvu.FilterData_3">#REF!</definedName>
    <definedName name="_18__п_п_3" localSheetId="35">#REF!</definedName>
    <definedName name="_18__п_п_3" localSheetId="39">#REF!</definedName>
    <definedName name="_18__п_п_3" localSheetId="40">#REF!</definedName>
    <definedName name="_18__п_п_3" localSheetId="41">#REF!</definedName>
    <definedName name="_18__п_п_3">#REF!</definedName>
    <definedName name="_180Z_740053D7_608F_4C4F_B0A8_D75BC3C073CD_.wvu.PrintArea_1" localSheetId="35">#REF!</definedName>
    <definedName name="_180Z_740053D7_608F_4C4F_B0A8_D75BC3C073CD_.wvu.PrintArea_1" localSheetId="39">#REF!</definedName>
    <definedName name="_180Z_740053D7_608F_4C4F_B0A8_D75BC3C073CD_.wvu.PrintArea_1" localSheetId="40">#REF!</definedName>
    <definedName name="_180Z_740053D7_608F_4C4F_B0A8_D75BC3C073CD_.wvu.PrintArea_1" localSheetId="41">#REF!</definedName>
    <definedName name="_180Z_740053D7_608F_4C4F_B0A8_D75BC3C073CD_.wvu.PrintArea_1">#REF!</definedName>
    <definedName name="_181Z_740053D7_608F_4C4F_B0A8_D75BC3C073CD_.wvu.PrintArea_2" localSheetId="35">#REF!</definedName>
    <definedName name="_181Z_740053D7_608F_4C4F_B0A8_D75BC3C073CD_.wvu.PrintArea_2" localSheetId="39">#REF!</definedName>
    <definedName name="_181Z_740053D7_608F_4C4F_B0A8_D75BC3C073CD_.wvu.PrintArea_2" localSheetId="40">#REF!</definedName>
    <definedName name="_181Z_740053D7_608F_4C4F_B0A8_D75BC3C073CD_.wvu.PrintArea_2" localSheetId="41">#REF!</definedName>
    <definedName name="_181Z_740053D7_608F_4C4F_B0A8_D75BC3C073CD_.wvu.PrintArea_2">#REF!</definedName>
    <definedName name="_182Z_740053D7_608F_4C4F_B0A8_D75BC3C073CD_.wvu.PrintArea_3" localSheetId="35">#REF!</definedName>
    <definedName name="_182Z_740053D7_608F_4C4F_B0A8_D75BC3C073CD_.wvu.PrintArea_3" localSheetId="39">#REF!</definedName>
    <definedName name="_182Z_740053D7_608F_4C4F_B0A8_D75BC3C073CD_.wvu.PrintArea_3" localSheetId="40">#REF!</definedName>
    <definedName name="_182Z_740053D7_608F_4C4F_B0A8_D75BC3C073CD_.wvu.PrintArea_3" localSheetId="41">#REF!</definedName>
    <definedName name="_182Z_740053D7_608F_4C4F_B0A8_D75BC3C073CD_.wvu.PrintArea_3">#REF!</definedName>
    <definedName name="_183Z_740053D7_608F_4C4F_B0A8_D75BC3C073CD_.wvu.PrintArea_4" localSheetId="35">#REF!</definedName>
    <definedName name="_183Z_740053D7_608F_4C4F_B0A8_D75BC3C073CD_.wvu.PrintArea_4" localSheetId="39">#REF!</definedName>
    <definedName name="_183Z_740053D7_608F_4C4F_B0A8_D75BC3C073CD_.wvu.PrintArea_4" localSheetId="40">#REF!</definedName>
    <definedName name="_183Z_740053D7_608F_4C4F_B0A8_D75BC3C073CD_.wvu.PrintArea_4" localSheetId="41">#REF!</definedName>
    <definedName name="_183Z_740053D7_608F_4C4F_B0A8_D75BC3C073CD_.wvu.PrintArea_4">#REF!</definedName>
    <definedName name="_184Z_740053D7_608F_4C4F_B0A8_D75BC3C073CD_.wvu.PrintTitles_1" localSheetId="35">#REF!</definedName>
    <definedName name="_184Z_740053D7_608F_4C4F_B0A8_D75BC3C073CD_.wvu.PrintTitles_1" localSheetId="39">#REF!</definedName>
    <definedName name="_184Z_740053D7_608F_4C4F_B0A8_D75BC3C073CD_.wvu.PrintTitles_1" localSheetId="40">#REF!</definedName>
    <definedName name="_184Z_740053D7_608F_4C4F_B0A8_D75BC3C073CD_.wvu.PrintTitles_1" localSheetId="41">#REF!</definedName>
    <definedName name="_184Z_740053D7_608F_4C4F_B0A8_D75BC3C073CD_.wvu.PrintTitles_1">#REF!</definedName>
    <definedName name="_185Z_740053D7_608F_4C4F_B0A8_D75BC3C073CD_.wvu.PrintTitles_2" localSheetId="35">#REF!</definedName>
    <definedName name="_185Z_740053D7_608F_4C4F_B0A8_D75BC3C073CD_.wvu.PrintTitles_2" localSheetId="39">#REF!</definedName>
    <definedName name="_185Z_740053D7_608F_4C4F_B0A8_D75BC3C073CD_.wvu.PrintTitles_2" localSheetId="40">#REF!</definedName>
    <definedName name="_185Z_740053D7_608F_4C4F_B0A8_D75BC3C073CD_.wvu.PrintTitles_2" localSheetId="41">#REF!</definedName>
    <definedName name="_185Z_740053D7_608F_4C4F_B0A8_D75BC3C073CD_.wvu.PrintTitles_2">#REF!</definedName>
    <definedName name="_186Z_740053D7_608F_4C4F_B0A8_D75BC3C073CD_.wvu.PrintTitles_3" localSheetId="35">#REF!</definedName>
    <definedName name="_186Z_740053D7_608F_4C4F_B0A8_D75BC3C073CD_.wvu.PrintTitles_3" localSheetId="39">#REF!</definedName>
    <definedName name="_186Z_740053D7_608F_4C4F_B0A8_D75BC3C073CD_.wvu.PrintTitles_3" localSheetId="40">#REF!</definedName>
    <definedName name="_186Z_740053D7_608F_4C4F_B0A8_D75BC3C073CD_.wvu.PrintTitles_3" localSheetId="41">#REF!</definedName>
    <definedName name="_186Z_740053D7_608F_4C4F_B0A8_D75BC3C073CD_.wvu.PrintTitles_3">#REF!</definedName>
    <definedName name="_187Z_740053D7_608F_4C4F_B0A8_D75BC3C073CD_.wvu.Rows_1" localSheetId="35">#REF!</definedName>
    <definedName name="_187Z_740053D7_608F_4C4F_B0A8_D75BC3C073CD_.wvu.Rows_1" localSheetId="39">#REF!</definedName>
    <definedName name="_187Z_740053D7_608F_4C4F_B0A8_D75BC3C073CD_.wvu.Rows_1" localSheetId="40">#REF!</definedName>
    <definedName name="_187Z_740053D7_608F_4C4F_B0A8_D75BC3C073CD_.wvu.Rows_1" localSheetId="41">#REF!</definedName>
    <definedName name="_187Z_740053D7_608F_4C4F_B0A8_D75BC3C073CD_.wvu.Rows_1">#REF!</definedName>
    <definedName name="_188Z_740053D7_608F_4C4F_B0A8_D75BC3C073CD_.wvu.Rows_2" localSheetId="35">#REF!</definedName>
    <definedName name="_188Z_740053D7_608F_4C4F_B0A8_D75BC3C073CD_.wvu.Rows_2" localSheetId="39">#REF!</definedName>
    <definedName name="_188Z_740053D7_608F_4C4F_B0A8_D75BC3C073CD_.wvu.Rows_2" localSheetId="40">#REF!</definedName>
    <definedName name="_188Z_740053D7_608F_4C4F_B0A8_D75BC3C073CD_.wvu.Rows_2" localSheetId="41">#REF!</definedName>
    <definedName name="_188Z_740053D7_608F_4C4F_B0A8_D75BC3C073CD_.wvu.Rows_2">#REF!</definedName>
    <definedName name="_189Z_740053D7_608F_4C4F_B0A8_D75BC3C073CD_.wvu.Rows_3" localSheetId="35">#REF!</definedName>
    <definedName name="_189Z_740053D7_608F_4C4F_B0A8_D75BC3C073CD_.wvu.Rows_3" localSheetId="39">#REF!</definedName>
    <definedName name="_189Z_740053D7_608F_4C4F_B0A8_D75BC3C073CD_.wvu.Rows_3" localSheetId="40">#REF!</definedName>
    <definedName name="_189Z_740053D7_608F_4C4F_B0A8_D75BC3C073CD_.wvu.Rows_3" localSheetId="41">#REF!</definedName>
    <definedName name="_189Z_740053D7_608F_4C4F_B0A8_D75BC3C073CD_.wvu.Rows_3">#REF!</definedName>
    <definedName name="_190Z_740053D7_608F_4C4F_B0A8_D75BC3C073CD_.wvu.Rows_4" localSheetId="35">#REF!</definedName>
    <definedName name="_190Z_740053D7_608F_4C4F_B0A8_D75BC3C073CD_.wvu.Rows_4" localSheetId="39">#REF!</definedName>
    <definedName name="_190Z_740053D7_608F_4C4F_B0A8_D75BC3C073CD_.wvu.Rows_4" localSheetId="40">#REF!</definedName>
    <definedName name="_190Z_740053D7_608F_4C4F_B0A8_D75BC3C073CD_.wvu.Rows_4" localSheetId="41">#REF!</definedName>
    <definedName name="_190Z_740053D7_608F_4C4F_B0A8_D75BC3C073CD_.wvu.Rows_4">#REF!</definedName>
    <definedName name="_191Z_76249A5B_0201_43D1_BB87_B659AAAE34BA_.wvu.Cols_1" localSheetId="35">(#REF!,#REF!,#REF!,#REF!)</definedName>
    <definedName name="_191Z_76249A5B_0201_43D1_BB87_B659AAAE34BA_.wvu.Cols_1" localSheetId="39">(#REF!,#REF!,#REF!,#REF!)</definedName>
    <definedName name="_191Z_76249A5B_0201_43D1_BB87_B659AAAE34BA_.wvu.Cols_1" localSheetId="40">(#REF!,#REF!,#REF!,#REF!)</definedName>
    <definedName name="_191Z_76249A5B_0201_43D1_BB87_B659AAAE34BA_.wvu.Cols_1" localSheetId="41">(#REF!,#REF!,#REF!,#REF!)</definedName>
    <definedName name="_191Z_76249A5B_0201_43D1_BB87_B659AAAE34BA_.wvu.Cols_1">(#REF!,#REF!,#REF!,#REF!)</definedName>
    <definedName name="_192Z_76249A5B_0201_43D1_BB87_B659AAAE34BA_.wvu.Cols_2" localSheetId="35">(#REF!,#REF!,#REF!,#REF!)</definedName>
    <definedName name="_192Z_76249A5B_0201_43D1_BB87_B659AAAE34BA_.wvu.Cols_2" localSheetId="39">(#REF!,#REF!,#REF!,#REF!)</definedName>
    <definedName name="_192Z_76249A5B_0201_43D1_BB87_B659AAAE34BA_.wvu.Cols_2" localSheetId="40">(#REF!,#REF!,#REF!,#REF!)</definedName>
    <definedName name="_192Z_76249A5B_0201_43D1_BB87_B659AAAE34BA_.wvu.Cols_2" localSheetId="41">(#REF!,#REF!,#REF!,#REF!)</definedName>
    <definedName name="_192Z_76249A5B_0201_43D1_BB87_B659AAAE34BA_.wvu.Cols_2">(#REF!,#REF!,#REF!,#REF!)</definedName>
    <definedName name="_193Z_76249A5B_0201_43D1_BB87_B659AAAE34BA_.wvu.Cols_3" localSheetId="35">(#REF!,#REF!,#REF!,#REF!)</definedName>
    <definedName name="_193Z_76249A5B_0201_43D1_BB87_B659AAAE34BA_.wvu.Cols_3" localSheetId="39">(#REF!,#REF!,#REF!,#REF!)</definedName>
    <definedName name="_193Z_76249A5B_0201_43D1_BB87_B659AAAE34BA_.wvu.Cols_3" localSheetId="40">(#REF!,#REF!,#REF!,#REF!)</definedName>
    <definedName name="_193Z_76249A5B_0201_43D1_BB87_B659AAAE34BA_.wvu.Cols_3" localSheetId="41">(#REF!,#REF!,#REF!,#REF!)</definedName>
    <definedName name="_193Z_76249A5B_0201_43D1_BB87_B659AAAE34BA_.wvu.Cols_3">(#REF!,#REF!,#REF!,#REF!)</definedName>
    <definedName name="_194Z_76249A5B_0201_43D1_BB87_B659AAAE34BA_.wvu.FilterData_1" localSheetId="35">#REF!</definedName>
    <definedName name="_194Z_76249A5B_0201_43D1_BB87_B659AAAE34BA_.wvu.FilterData_1" localSheetId="39">#REF!</definedName>
    <definedName name="_194Z_76249A5B_0201_43D1_BB87_B659AAAE34BA_.wvu.FilterData_1" localSheetId="40">#REF!</definedName>
    <definedName name="_194Z_76249A5B_0201_43D1_BB87_B659AAAE34BA_.wvu.FilterData_1" localSheetId="41">#REF!</definedName>
    <definedName name="_194Z_76249A5B_0201_43D1_BB87_B659AAAE34BA_.wvu.FilterData_1">#REF!</definedName>
    <definedName name="_195Z_76249A5B_0201_43D1_BB87_B659AAAE34BA_.wvu.FilterData_2" localSheetId="35">#REF!</definedName>
    <definedName name="_195Z_76249A5B_0201_43D1_BB87_B659AAAE34BA_.wvu.FilterData_2" localSheetId="39">#REF!</definedName>
    <definedName name="_195Z_76249A5B_0201_43D1_BB87_B659AAAE34BA_.wvu.FilterData_2" localSheetId="40">#REF!</definedName>
    <definedName name="_195Z_76249A5B_0201_43D1_BB87_B659AAAE34BA_.wvu.FilterData_2" localSheetId="41">#REF!</definedName>
    <definedName name="_195Z_76249A5B_0201_43D1_BB87_B659AAAE34BA_.wvu.FilterData_2">#REF!</definedName>
    <definedName name="_196Z_76249A5B_0201_43D1_BB87_B659AAAE34BA_.wvu.FilterData_3" localSheetId="35">#REF!</definedName>
    <definedName name="_196Z_76249A5B_0201_43D1_BB87_B659AAAE34BA_.wvu.FilterData_3" localSheetId="39">#REF!</definedName>
    <definedName name="_196Z_76249A5B_0201_43D1_BB87_B659AAAE34BA_.wvu.FilterData_3" localSheetId="40">#REF!</definedName>
    <definedName name="_196Z_76249A5B_0201_43D1_BB87_B659AAAE34BA_.wvu.FilterData_3" localSheetId="41">#REF!</definedName>
    <definedName name="_196Z_76249A5B_0201_43D1_BB87_B659AAAE34BA_.wvu.FilterData_3">#REF!</definedName>
    <definedName name="_197Z_76249A5B_0201_43D1_BB87_B659AAAE34BA_.wvu.PrintArea_1" localSheetId="35">#REF!</definedName>
    <definedName name="_197Z_76249A5B_0201_43D1_BB87_B659AAAE34BA_.wvu.PrintArea_1" localSheetId="39">#REF!</definedName>
    <definedName name="_197Z_76249A5B_0201_43D1_BB87_B659AAAE34BA_.wvu.PrintArea_1" localSheetId="40">#REF!</definedName>
    <definedName name="_197Z_76249A5B_0201_43D1_BB87_B659AAAE34BA_.wvu.PrintArea_1" localSheetId="41">#REF!</definedName>
    <definedName name="_197Z_76249A5B_0201_43D1_BB87_B659AAAE34BA_.wvu.PrintArea_1">#REF!</definedName>
    <definedName name="_198Z_76249A5B_0201_43D1_BB87_B659AAAE34BA_.wvu.PrintArea_2" localSheetId="35">#REF!</definedName>
    <definedName name="_198Z_76249A5B_0201_43D1_BB87_B659AAAE34BA_.wvu.PrintArea_2" localSheetId="39">#REF!</definedName>
    <definedName name="_198Z_76249A5B_0201_43D1_BB87_B659AAAE34BA_.wvu.PrintArea_2" localSheetId="40">#REF!</definedName>
    <definedName name="_198Z_76249A5B_0201_43D1_BB87_B659AAAE34BA_.wvu.PrintArea_2" localSheetId="41">#REF!</definedName>
    <definedName name="_198Z_76249A5B_0201_43D1_BB87_B659AAAE34BA_.wvu.PrintArea_2">#REF!</definedName>
    <definedName name="_199Z_76249A5B_0201_43D1_BB87_B659AAAE34BA_.wvu.PrintArea_3" localSheetId="35">#REF!</definedName>
    <definedName name="_199Z_76249A5B_0201_43D1_BB87_B659AAAE34BA_.wvu.PrintArea_3" localSheetId="39">#REF!</definedName>
    <definedName name="_199Z_76249A5B_0201_43D1_BB87_B659AAAE34BA_.wvu.PrintArea_3" localSheetId="40">#REF!</definedName>
    <definedName name="_199Z_76249A5B_0201_43D1_BB87_B659AAAE34BA_.wvu.PrintArea_3" localSheetId="41">#REF!</definedName>
    <definedName name="_199Z_76249A5B_0201_43D1_BB87_B659AAAE34BA_.wvu.PrintArea_3">#REF!</definedName>
    <definedName name="_19End_Bal_1" localSheetId="35">#REF!</definedName>
    <definedName name="_19End_Bal_1" localSheetId="39">#REF!</definedName>
    <definedName name="_19End_Bal_1" localSheetId="40">#REF!</definedName>
    <definedName name="_19End_Bal_1" localSheetId="41">#REF!</definedName>
    <definedName name="_19End_Bal_1">#REF!</definedName>
    <definedName name="_2___xlnm.Print_Area_2" localSheetId="35">#REF!</definedName>
    <definedName name="_2___xlnm.Print_Area_2" localSheetId="39">#REF!</definedName>
    <definedName name="_2___xlnm.Print_Area_2" localSheetId="40">#REF!</definedName>
    <definedName name="_2___xlnm.Print_Area_2" localSheetId="41">#REF!</definedName>
    <definedName name="_2___xlnm.Print_Area_2">#REF!</definedName>
    <definedName name="_200Z_76249A5B_0201_43D1_BB87_B659AAAE34BA_.wvu.PrintTitles_1" localSheetId="35">#REF!</definedName>
    <definedName name="_200Z_76249A5B_0201_43D1_BB87_B659AAAE34BA_.wvu.PrintTitles_1" localSheetId="39">#REF!</definedName>
    <definedName name="_200Z_76249A5B_0201_43D1_BB87_B659AAAE34BA_.wvu.PrintTitles_1" localSheetId="40">#REF!</definedName>
    <definedName name="_200Z_76249A5B_0201_43D1_BB87_B659AAAE34BA_.wvu.PrintTitles_1" localSheetId="41">#REF!</definedName>
    <definedName name="_200Z_76249A5B_0201_43D1_BB87_B659AAAE34BA_.wvu.PrintTitles_1">#REF!</definedName>
    <definedName name="_201Z_76249A5B_0201_43D1_BB87_B659AAAE34BA_.wvu.PrintTitles_2" localSheetId="35">#REF!</definedName>
    <definedName name="_201Z_76249A5B_0201_43D1_BB87_B659AAAE34BA_.wvu.PrintTitles_2" localSheetId="39">#REF!</definedName>
    <definedName name="_201Z_76249A5B_0201_43D1_BB87_B659AAAE34BA_.wvu.PrintTitles_2" localSheetId="40">#REF!</definedName>
    <definedName name="_201Z_76249A5B_0201_43D1_BB87_B659AAAE34BA_.wvu.PrintTitles_2" localSheetId="41">#REF!</definedName>
    <definedName name="_201Z_76249A5B_0201_43D1_BB87_B659AAAE34BA_.wvu.PrintTitles_2">#REF!</definedName>
    <definedName name="_202Z_76249A5B_0201_43D1_BB87_B659AAAE34BA_.wvu.PrintTitles_3" localSheetId="35">#REF!</definedName>
    <definedName name="_202Z_76249A5B_0201_43D1_BB87_B659AAAE34BA_.wvu.PrintTitles_3" localSheetId="39">#REF!</definedName>
    <definedName name="_202Z_76249A5B_0201_43D1_BB87_B659AAAE34BA_.wvu.PrintTitles_3" localSheetId="40">#REF!</definedName>
    <definedName name="_202Z_76249A5B_0201_43D1_BB87_B659AAAE34BA_.wvu.PrintTitles_3" localSheetId="41">#REF!</definedName>
    <definedName name="_202Z_76249A5B_0201_43D1_BB87_B659AAAE34BA_.wvu.PrintTitles_3">#REF!</definedName>
    <definedName name="_203Z_76249A5B_0201_43D1_BB87_B659AAAE34BA_.wvu.Rows_1" localSheetId="35">#REF!</definedName>
    <definedName name="_203Z_76249A5B_0201_43D1_BB87_B659AAAE34BA_.wvu.Rows_1" localSheetId="39">#REF!</definedName>
    <definedName name="_203Z_76249A5B_0201_43D1_BB87_B659AAAE34BA_.wvu.Rows_1" localSheetId="40">#REF!</definedName>
    <definedName name="_203Z_76249A5B_0201_43D1_BB87_B659AAAE34BA_.wvu.Rows_1" localSheetId="41">#REF!</definedName>
    <definedName name="_203Z_76249A5B_0201_43D1_BB87_B659AAAE34BA_.wvu.Rows_1">#REF!</definedName>
    <definedName name="_204Z_764A2444_E0A0_4775_A7A5_C547CC828AEE_.wvu.Cols_1" localSheetId="35">(#REF!,#REF!,#REF!,#REF!)</definedName>
    <definedName name="_204Z_764A2444_E0A0_4775_A7A5_C547CC828AEE_.wvu.Cols_1" localSheetId="39">(#REF!,#REF!,#REF!,#REF!)</definedName>
    <definedName name="_204Z_764A2444_E0A0_4775_A7A5_C547CC828AEE_.wvu.Cols_1" localSheetId="40">(#REF!,#REF!,#REF!,#REF!)</definedName>
    <definedName name="_204Z_764A2444_E0A0_4775_A7A5_C547CC828AEE_.wvu.Cols_1" localSheetId="41">(#REF!,#REF!,#REF!,#REF!)</definedName>
    <definedName name="_204Z_764A2444_E0A0_4775_A7A5_C547CC828AEE_.wvu.Cols_1">(#REF!,#REF!,#REF!,#REF!)</definedName>
    <definedName name="_205Z_764A2444_E0A0_4775_A7A5_C547CC828AEE_.wvu.Cols_2" localSheetId="35">(#REF!,#REF!,#REF!,#REF!)</definedName>
    <definedName name="_205Z_764A2444_E0A0_4775_A7A5_C547CC828AEE_.wvu.Cols_2" localSheetId="39">(#REF!,#REF!,#REF!,#REF!)</definedName>
    <definedName name="_205Z_764A2444_E0A0_4775_A7A5_C547CC828AEE_.wvu.Cols_2" localSheetId="40">(#REF!,#REF!,#REF!,#REF!)</definedName>
    <definedName name="_205Z_764A2444_E0A0_4775_A7A5_C547CC828AEE_.wvu.Cols_2" localSheetId="41">(#REF!,#REF!,#REF!,#REF!)</definedName>
    <definedName name="_205Z_764A2444_E0A0_4775_A7A5_C547CC828AEE_.wvu.Cols_2">(#REF!,#REF!,#REF!,#REF!)</definedName>
    <definedName name="_206Z_764A2444_E0A0_4775_A7A5_C547CC828AEE_.wvu.Cols_3" localSheetId="35">(#REF!,#REF!,#REF!,#REF!)</definedName>
    <definedName name="_206Z_764A2444_E0A0_4775_A7A5_C547CC828AEE_.wvu.Cols_3" localSheetId="39">(#REF!,#REF!,#REF!,#REF!)</definedName>
    <definedName name="_206Z_764A2444_E0A0_4775_A7A5_C547CC828AEE_.wvu.Cols_3" localSheetId="40">(#REF!,#REF!,#REF!,#REF!)</definedName>
    <definedName name="_206Z_764A2444_E0A0_4775_A7A5_C547CC828AEE_.wvu.Cols_3" localSheetId="41">(#REF!,#REF!,#REF!,#REF!)</definedName>
    <definedName name="_206Z_764A2444_E0A0_4775_A7A5_C547CC828AEE_.wvu.Cols_3">(#REF!,#REF!,#REF!,#REF!)</definedName>
    <definedName name="_207Z_764A2444_E0A0_4775_A7A5_C547CC828AEE_.wvu.FilterData_1" localSheetId="35">#REF!</definedName>
    <definedName name="_207Z_764A2444_E0A0_4775_A7A5_C547CC828AEE_.wvu.FilterData_1" localSheetId="39">#REF!</definedName>
    <definedName name="_207Z_764A2444_E0A0_4775_A7A5_C547CC828AEE_.wvu.FilterData_1" localSheetId="40">#REF!</definedName>
    <definedName name="_207Z_764A2444_E0A0_4775_A7A5_C547CC828AEE_.wvu.FilterData_1" localSheetId="41">#REF!</definedName>
    <definedName name="_207Z_764A2444_E0A0_4775_A7A5_C547CC828AEE_.wvu.FilterData_1">#REF!</definedName>
    <definedName name="_208Z_764A2444_E0A0_4775_A7A5_C547CC828AEE_.wvu.FilterData_2" localSheetId="35">#REF!</definedName>
    <definedName name="_208Z_764A2444_E0A0_4775_A7A5_C547CC828AEE_.wvu.FilterData_2" localSheetId="39">#REF!</definedName>
    <definedName name="_208Z_764A2444_E0A0_4775_A7A5_C547CC828AEE_.wvu.FilterData_2" localSheetId="40">#REF!</definedName>
    <definedName name="_208Z_764A2444_E0A0_4775_A7A5_C547CC828AEE_.wvu.FilterData_2" localSheetId="41">#REF!</definedName>
    <definedName name="_208Z_764A2444_E0A0_4775_A7A5_C547CC828AEE_.wvu.FilterData_2">#REF!</definedName>
    <definedName name="_209Z_764A2444_E0A0_4775_A7A5_C547CC828AEE_.wvu.FilterData_3" localSheetId="35">#REF!</definedName>
    <definedName name="_209Z_764A2444_E0A0_4775_A7A5_C547CC828AEE_.wvu.FilterData_3" localSheetId="39">#REF!</definedName>
    <definedName name="_209Z_764A2444_E0A0_4775_A7A5_C547CC828AEE_.wvu.FilterData_3" localSheetId="40">#REF!</definedName>
    <definedName name="_209Z_764A2444_E0A0_4775_A7A5_C547CC828AEE_.wvu.FilterData_3" localSheetId="41">#REF!</definedName>
    <definedName name="_209Z_764A2444_E0A0_4775_A7A5_C547CC828AEE_.wvu.FilterData_3">#REF!</definedName>
    <definedName name="_20End_Bal_2">"#REF!"</definedName>
    <definedName name="_210Z_764A2444_E0A0_4775_A7A5_C547CC828AEE_.wvu.PrintArea_1" localSheetId="35">#REF!</definedName>
    <definedName name="_210Z_764A2444_E0A0_4775_A7A5_C547CC828AEE_.wvu.PrintArea_1" localSheetId="39">#REF!</definedName>
    <definedName name="_210Z_764A2444_E0A0_4775_A7A5_C547CC828AEE_.wvu.PrintArea_1" localSheetId="40">#REF!</definedName>
    <definedName name="_210Z_764A2444_E0A0_4775_A7A5_C547CC828AEE_.wvu.PrintArea_1" localSheetId="41">#REF!</definedName>
    <definedName name="_210Z_764A2444_E0A0_4775_A7A5_C547CC828AEE_.wvu.PrintArea_1">#REF!</definedName>
    <definedName name="_211Z_764A2444_E0A0_4775_A7A5_C547CC828AEE_.wvu.PrintArea_2" localSheetId="35">#REF!</definedName>
    <definedName name="_211Z_764A2444_E0A0_4775_A7A5_C547CC828AEE_.wvu.PrintArea_2" localSheetId="39">#REF!</definedName>
    <definedName name="_211Z_764A2444_E0A0_4775_A7A5_C547CC828AEE_.wvu.PrintArea_2" localSheetId="40">#REF!</definedName>
    <definedName name="_211Z_764A2444_E0A0_4775_A7A5_C547CC828AEE_.wvu.PrintArea_2" localSheetId="41">#REF!</definedName>
    <definedName name="_211Z_764A2444_E0A0_4775_A7A5_C547CC828AEE_.wvu.PrintArea_2">#REF!</definedName>
    <definedName name="_212Z_764A2444_E0A0_4775_A7A5_C547CC828AEE_.wvu.PrintArea_3" localSheetId="35">#REF!</definedName>
    <definedName name="_212Z_764A2444_E0A0_4775_A7A5_C547CC828AEE_.wvu.PrintArea_3" localSheetId="39">#REF!</definedName>
    <definedName name="_212Z_764A2444_E0A0_4775_A7A5_C547CC828AEE_.wvu.PrintArea_3" localSheetId="40">#REF!</definedName>
    <definedName name="_212Z_764A2444_E0A0_4775_A7A5_C547CC828AEE_.wvu.PrintArea_3" localSheetId="41">#REF!</definedName>
    <definedName name="_212Z_764A2444_E0A0_4775_A7A5_C547CC828AEE_.wvu.PrintArea_3">#REF!</definedName>
    <definedName name="_213Z_764A2444_E0A0_4775_A7A5_C547CC828AEE_.wvu.PrintTitles_1" localSheetId="35">#REF!</definedName>
    <definedName name="_213Z_764A2444_E0A0_4775_A7A5_C547CC828AEE_.wvu.PrintTitles_1" localSheetId="39">#REF!</definedName>
    <definedName name="_213Z_764A2444_E0A0_4775_A7A5_C547CC828AEE_.wvu.PrintTitles_1" localSheetId="40">#REF!</definedName>
    <definedName name="_213Z_764A2444_E0A0_4775_A7A5_C547CC828AEE_.wvu.PrintTitles_1" localSheetId="41">#REF!</definedName>
    <definedName name="_213Z_764A2444_E0A0_4775_A7A5_C547CC828AEE_.wvu.PrintTitles_1">#REF!</definedName>
    <definedName name="_214Z_764A2444_E0A0_4775_A7A5_C547CC828AEE_.wvu.PrintTitles_2" localSheetId="35">#REF!</definedName>
    <definedName name="_214Z_764A2444_E0A0_4775_A7A5_C547CC828AEE_.wvu.PrintTitles_2" localSheetId="39">#REF!</definedName>
    <definedName name="_214Z_764A2444_E0A0_4775_A7A5_C547CC828AEE_.wvu.PrintTitles_2" localSheetId="40">#REF!</definedName>
    <definedName name="_214Z_764A2444_E0A0_4775_A7A5_C547CC828AEE_.wvu.PrintTitles_2" localSheetId="41">#REF!</definedName>
    <definedName name="_214Z_764A2444_E0A0_4775_A7A5_C547CC828AEE_.wvu.PrintTitles_2">#REF!</definedName>
    <definedName name="_215Z_764A2444_E0A0_4775_A7A5_C547CC828AEE_.wvu.PrintTitles_3" localSheetId="35">#REF!</definedName>
    <definedName name="_215Z_764A2444_E0A0_4775_A7A5_C547CC828AEE_.wvu.PrintTitles_3" localSheetId="39">#REF!</definedName>
    <definedName name="_215Z_764A2444_E0A0_4775_A7A5_C547CC828AEE_.wvu.PrintTitles_3" localSheetId="40">#REF!</definedName>
    <definedName name="_215Z_764A2444_E0A0_4775_A7A5_C547CC828AEE_.wvu.PrintTitles_3" localSheetId="41">#REF!</definedName>
    <definedName name="_215Z_764A2444_E0A0_4775_A7A5_C547CC828AEE_.wvu.PrintTitles_3">#REF!</definedName>
    <definedName name="_216Z_764A2444_E0A0_4775_A7A5_C547CC828AEE_.wvu.PrintTitles_4" localSheetId="35">#REF!</definedName>
    <definedName name="_216Z_764A2444_E0A0_4775_A7A5_C547CC828AEE_.wvu.PrintTitles_4" localSheetId="39">#REF!</definedName>
    <definedName name="_216Z_764A2444_E0A0_4775_A7A5_C547CC828AEE_.wvu.PrintTitles_4" localSheetId="40">#REF!</definedName>
    <definedName name="_216Z_764A2444_E0A0_4775_A7A5_C547CC828AEE_.wvu.PrintTitles_4" localSheetId="41">#REF!</definedName>
    <definedName name="_216Z_764A2444_E0A0_4775_A7A5_C547CC828AEE_.wvu.PrintTitles_4">#REF!</definedName>
    <definedName name="_217Z_764A2444_E0A0_4775_A7A5_C547CC828AEE_.wvu.Rows_1" localSheetId="35">#REF!</definedName>
    <definedName name="_217Z_764A2444_E0A0_4775_A7A5_C547CC828AEE_.wvu.Rows_1" localSheetId="39">#REF!</definedName>
    <definedName name="_217Z_764A2444_E0A0_4775_A7A5_C547CC828AEE_.wvu.Rows_1" localSheetId="40">#REF!</definedName>
    <definedName name="_217Z_764A2444_E0A0_4775_A7A5_C547CC828AEE_.wvu.Rows_1" localSheetId="41">#REF!</definedName>
    <definedName name="_217Z_764A2444_E0A0_4775_A7A5_C547CC828AEE_.wvu.Rows_1">#REF!</definedName>
    <definedName name="_218Z_764A2444_E0A0_4775_A7A5_C547CC828AEE_.wvu.Rows_2" localSheetId="35">#REF!</definedName>
    <definedName name="_218Z_764A2444_E0A0_4775_A7A5_C547CC828AEE_.wvu.Rows_2" localSheetId="39">#REF!</definedName>
    <definedName name="_218Z_764A2444_E0A0_4775_A7A5_C547CC828AEE_.wvu.Rows_2" localSheetId="40">#REF!</definedName>
    <definedName name="_218Z_764A2444_E0A0_4775_A7A5_C547CC828AEE_.wvu.Rows_2" localSheetId="41">#REF!</definedName>
    <definedName name="_218Z_764A2444_E0A0_4775_A7A5_C547CC828AEE_.wvu.Rows_2">#REF!</definedName>
    <definedName name="_219Z_764A2444_E0A0_4775_A7A5_C547CC828AEE_.wvu.Rows_3" localSheetId="35">#REF!</definedName>
    <definedName name="_219Z_764A2444_E0A0_4775_A7A5_C547CC828AEE_.wvu.Rows_3" localSheetId="39">#REF!</definedName>
    <definedName name="_219Z_764A2444_E0A0_4775_A7A5_C547CC828AEE_.wvu.Rows_3" localSheetId="40">#REF!</definedName>
    <definedName name="_219Z_764A2444_E0A0_4775_A7A5_C547CC828AEE_.wvu.Rows_3" localSheetId="41">#REF!</definedName>
    <definedName name="_219Z_764A2444_E0A0_4775_A7A5_C547CC828AEE_.wvu.Rows_3">#REF!</definedName>
    <definedName name="_220Z_76FC4188_0E95_4D5E_B380_1B5C4379523A_.wvu.Cols_1" localSheetId="35">(#REF!,#REF!,#REF!,#REF!)</definedName>
    <definedName name="_220Z_76FC4188_0E95_4D5E_B380_1B5C4379523A_.wvu.Cols_1" localSheetId="39">(#REF!,#REF!,#REF!,#REF!)</definedName>
    <definedName name="_220Z_76FC4188_0E95_4D5E_B380_1B5C4379523A_.wvu.Cols_1" localSheetId="40">(#REF!,#REF!,#REF!,#REF!)</definedName>
    <definedName name="_220Z_76FC4188_0E95_4D5E_B380_1B5C4379523A_.wvu.Cols_1" localSheetId="41">(#REF!,#REF!,#REF!,#REF!)</definedName>
    <definedName name="_220Z_76FC4188_0E95_4D5E_B380_1B5C4379523A_.wvu.Cols_1">(#REF!,#REF!,#REF!,#REF!)</definedName>
    <definedName name="_221Z_76FC4188_0E95_4D5E_B380_1B5C4379523A_.wvu.Cols_2" localSheetId="35">(#REF!,#REF!,#REF!,#REF!)</definedName>
    <definedName name="_221Z_76FC4188_0E95_4D5E_B380_1B5C4379523A_.wvu.Cols_2" localSheetId="39">(#REF!,#REF!,#REF!,#REF!)</definedName>
    <definedName name="_221Z_76FC4188_0E95_4D5E_B380_1B5C4379523A_.wvu.Cols_2" localSheetId="40">(#REF!,#REF!,#REF!,#REF!)</definedName>
    <definedName name="_221Z_76FC4188_0E95_4D5E_B380_1B5C4379523A_.wvu.Cols_2" localSheetId="41">(#REF!,#REF!,#REF!,#REF!)</definedName>
    <definedName name="_221Z_76FC4188_0E95_4D5E_B380_1B5C4379523A_.wvu.Cols_2">(#REF!,#REF!,#REF!,#REF!)</definedName>
    <definedName name="_222Z_76FC4188_0E95_4D5E_B380_1B5C4379523A_.wvu.Cols_3" localSheetId="35">(#REF!,#REF!,#REF!,#REF!)</definedName>
    <definedName name="_222Z_76FC4188_0E95_4D5E_B380_1B5C4379523A_.wvu.Cols_3" localSheetId="39">(#REF!,#REF!,#REF!,#REF!)</definedName>
    <definedName name="_222Z_76FC4188_0E95_4D5E_B380_1B5C4379523A_.wvu.Cols_3" localSheetId="40">(#REF!,#REF!,#REF!,#REF!)</definedName>
    <definedName name="_222Z_76FC4188_0E95_4D5E_B380_1B5C4379523A_.wvu.Cols_3" localSheetId="41">(#REF!,#REF!,#REF!,#REF!)</definedName>
    <definedName name="_222Z_76FC4188_0E95_4D5E_B380_1B5C4379523A_.wvu.Cols_3">(#REF!,#REF!,#REF!,#REF!)</definedName>
    <definedName name="_223Z_76FC4188_0E95_4D5E_B380_1B5C4379523A_.wvu.FilterData_1" localSheetId="35">#REF!</definedName>
    <definedName name="_223Z_76FC4188_0E95_4D5E_B380_1B5C4379523A_.wvu.FilterData_1" localSheetId="39">#REF!</definedName>
    <definedName name="_223Z_76FC4188_0E95_4D5E_B380_1B5C4379523A_.wvu.FilterData_1" localSheetId="40">#REF!</definedName>
    <definedName name="_223Z_76FC4188_0E95_4D5E_B380_1B5C4379523A_.wvu.FilterData_1" localSheetId="41">#REF!</definedName>
    <definedName name="_223Z_76FC4188_0E95_4D5E_B380_1B5C4379523A_.wvu.FilterData_1">#REF!</definedName>
    <definedName name="_224Z_76FC4188_0E95_4D5E_B380_1B5C4379523A_.wvu.FilterData_2" localSheetId="35">#REF!</definedName>
    <definedName name="_224Z_76FC4188_0E95_4D5E_B380_1B5C4379523A_.wvu.FilterData_2" localSheetId="39">#REF!</definedName>
    <definedName name="_224Z_76FC4188_0E95_4D5E_B380_1B5C4379523A_.wvu.FilterData_2" localSheetId="40">#REF!</definedName>
    <definedName name="_224Z_76FC4188_0E95_4D5E_B380_1B5C4379523A_.wvu.FilterData_2" localSheetId="41">#REF!</definedName>
    <definedName name="_224Z_76FC4188_0E95_4D5E_B380_1B5C4379523A_.wvu.FilterData_2">#REF!</definedName>
    <definedName name="_225Z_76FC4188_0E95_4D5E_B380_1B5C4379523A_.wvu.FilterData_3" localSheetId="35">#REF!</definedName>
    <definedName name="_225Z_76FC4188_0E95_4D5E_B380_1B5C4379523A_.wvu.FilterData_3" localSheetId="39">#REF!</definedName>
    <definedName name="_225Z_76FC4188_0E95_4D5E_B380_1B5C4379523A_.wvu.FilterData_3" localSheetId="40">#REF!</definedName>
    <definedName name="_225Z_76FC4188_0E95_4D5E_B380_1B5C4379523A_.wvu.FilterData_3" localSheetId="41">#REF!</definedName>
    <definedName name="_225Z_76FC4188_0E95_4D5E_B380_1B5C4379523A_.wvu.FilterData_3">#REF!</definedName>
    <definedName name="_226Z_76FC4188_0E95_4D5E_B380_1B5C4379523A_.wvu.PrintArea_1" localSheetId="35">#REF!</definedName>
    <definedName name="_226Z_76FC4188_0E95_4D5E_B380_1B5C4379523A_.wvu.PrintArea_1" localSheetId="39">#REF!</definedName>
    <definedName name="_226Z_76FC4188_0E95_4D5E_B380_1B5C4379523A_.wvu.PrintArea_1" localSheetId="40">#REF!</definedName>
    <definedName name="_226Z_76FC4188_0E95_4D5E_B380_1B5C4379523A_.wvu.PrintArea_1" localSheetId="41">#REF!</definedName>
    <definedName name="_226Z_76FC4188_0E95_4D5E_B380_1B5C4379523A_.wvu.PrintArea_1">#REF!</definedName>
    <definedName name="_227Z_76FC4188_0E95_4D5E_B380_1B5C4379523A_.wvu.PrintArea_2" localSheetId="35">#REF!</definedName>
    <definedName name="_227Z_76FC4188_0E95_4D5E_B380_1B5C4379523A_.wvu.PrintArea_2" localSheetId="39">#REF!</definedName>
    <definedName name="_227Z_76FC4188_0E95_4D5E_B380_1B5C4379523A_.wvu.PrintArea_2" localSheetId="40">#REF!</definedName>
    <definedName name="_227Z_76FC4188_0E95_4D5E_B380_1B5C4379523A_.wvu.PrintArea_2" localSheetId="41">#REF!</definedName>
    <definedName name="_227Z_76FC4188_0E95_4D5E_B380_1B5C4379523A_.wvu.PrintArea_2">#REF!</definedName>
    <definedName name="_228Z_76FC4188_0E95_4D5E_B380_1B5C4379523A_.wvu.PrintArea_3" localSheetId="35">#REF!</definedName>
    <definedName name="_228Z_76FC4188_0E95_4D5E_B380_1B5C4379523A_.wvu.PrintArea_3" localSheetId="39">#REF!</definedName>
    <definedName name="_228Z_76FC4188_0E95_4D5E_B380_1B5C4379523A_.wvu.PrintArea_3" localSheetId="40">#REF!</definedName>
    <definedName name="_228Z_76FC4188_0E95_4D5E_B380_1B5C4379523A_.wvu.PrintArea_3" localSheetId="41">#REF!</definedName>
    <definedName name="_228Z_76FC4188_0E95_4D5E_B380_1B5C4379523A_.wvu.PrintArea_3">#REF!</definedName>
    <definedName name="_229Z_76FC4188_0E95_4D5E_B380_1B5C4379523A_.wvu.PrintTitles_1" localSheetId="35">#REF!</definedName>
    <definedName name="_229Z_76FC4188_0E95_4D5E_B380_1B5C4379523A_.wvu.PrintTitles_1" localSheetId="39">#REF!</definedName>
    <definedName name="_229Z_76FC4188_0E95_4D5E_B380_1B5C4379523A_.wvu.PrintTitles_1" localSheetId="40">#REF!</definedName>
    <definedName name="_229Z_76FC4188_0E95_4D5E_B380_1B5C4379523A_.wvu.PrintTitles_1" localSheetId="41">#REF!</definedName>
    <definedName name="_229Z_76FC4188_0E95_4D5E_B380_1B5C4379523A_.wvu.PrintTitles_1">#REF!</definedName>
    <definedName name="_22Excel_BuiltIn_Database_1" localSheetId="35">#REF!</definedName>
    <definedName name="_22Excel_BuiltIn_Database_1" localSheetId="39">#REF!</definedName>
    <definedName name="_22Excel_BuiltIn_Database_1" localSheetId="40">#REF!</definedName>
    <definedName name="_22Excel_BuiltIn_Database_1" localSheetId="41">#REF!</definedName>
    <definedName name="_22Excel_BuiltIn_Database_1">#REF!</definedName>
    <definedName name="_230Z_76FC4188_0E95_4D5E_B380_1B5C4379523A_.wvu.PrintTitles_2" localSheetId="35">#REF!</definedName>
    <definedName name="_230Z_76FC4188_0E95_4D5E_B380_1B5C4379523A_.wvu.PrintTitles_2" localSheetId="39">#REF!</definedName>
    <definedName name="_230Z_76FC4188_0E95_4D5E_B380_1B5C4379523A_.wvu.PrintTitles_2" localSheetId="40">#REF!</definedName>
    <definedName name="_230Z_76FC4188_0E95_4D5E_B380_1B5C4379523A_.wvu.PrintTitles_2" localSheetId="41">#REF!</definedName>
    <definedName name="_230Z_76FC4188_0E95_4D5E_B380_1B5C4379523A_.wvu.PrintTitles_2">#REF!</definedName>
    <definedName name="_231Z_76FC4188_0E95_4D5E_B380_1B5C4379523A_.wvu.PrintTitles_3" localSheetId="35">#REF!</definedName>
    <definedName name="_231Z_76FC4188_0E95_4D5E_B380_1B5C4379523A_.wvu.PrintTitles_3" localSheetId="39">#REF!</definedName>
    <definedName name="_231Z_76FC4188_0E95_4D5E_B380_1B5C4379523A_.wvu.PrintTitles_3" localSheetId="40">#REF!</definedName>
    <definedName name="_231Z_76FC4188_0E95_4D5E_B380_1B5C4379523A_.wvu.PrintTitles_3" localSheetId="41">#REF!</definedName>
    <definedName name="_231Z_76FC4188_0E95_4D5E_B380_1B5C4379523A_.wvu.PrintTitles_3">#REF!</definedName>
    <definedName name="_232Z_76FC4188_0E95_4D5E_B380_1B5C4379523A_.wvu.Rows_1" localSheetId="35">#REF!</definedName>
    <definedName name="_232Z_76FC4188_0E95_4D5E_B380_1B5C4379523A_.wvu.Rows_1" localSheetId="39">#REF!</definedName>
    <definedName name="_232Z_76FC4188_0E95_4D5E_B380_1B5C4379523A_.wvu.Rows_1" localSheetId="40">#REF!</definedName>
    <definedName name="_232Z_76FC4188_0E95_4D5E_B380_1B5C4379523A_.wvu.Rows_1" localSheetId="41">#REF!</definedName>
    <definedName name="_232Z_76FC4188_0E95_4D5E_B380_1B5C4379523A_.wvu.Rows_1">#REF!</definedName>
    <definedName name="_233Z_77118CAB_39C8_4F54_A5B5_3A9F656AEC64_.wvu.Cols_1" localSheetId="35">(#REF!,#REF!,#REF!,#REF!,#REF!,#REF!,#REF!)</definedName>
    <definedName name="_233Z_77118CAB_39C8_4F54_A5B5_3A9F656AEC64_.wvu.Cols_1" localSheetId="39">(#REF!,#REF!,#REF!,#REF!,#REF!,#REF!,#REF!)</definedName>
    <definedName name="_233Z_77118CAB_39C8_4F54_A5B5_3A9F656AEC64_.wvu.Cols_1" localSheetId="40">(#REF!,#REF!,#REF!,#REF!,#REF!,#REF!,#REF!)</definedName>
    <definedName name="_233Z_77118CAB_39C8_4F54_A5B5_3A9F656AEC64_.wvu.Cols_1" localSheetId="41">(#REF!,#REF!,#REF!,#REF!,#REF!,#REF!,#REF!)</definedName>
    <definedName name="_233Z_77118CAB_39C8_4F54_A5B5_3A9F656AEC64_.wvu.Cols_1">(#REF!,#REF!,#REF!,#REF!,#REF!,#REF!,#REF!)</definedName>
    <definedName name="_234Z_77118CAB_39C8_4F54_A5B5_3A9F656AEC64_.wvu.Cols_2" localSheetId="35">(#REF!,#REF!,#REF!,#REF!,#REF!,#REF!,#REF!)</definedName>
    <definedName name="_234Z_77118CAB_39C8_4F54_A5B5_3A9F656AEC64_.wvu.Cols_2" localSheetId="39">(#REF!,#REF!,#REF!,#REF!,#REF!,#REF!,#REF!)</definedName>
    <definedName name="_234Z_77118CAB_39C8_4F54_A5B5_3A9F656AEC64_.wvu.Cols_2" localSheetId="40">(#REF!,#REF!,#REF!,#REF!,#REF!,#REF!,#REF!)</definedName>
    <definedName name="_234Z_77118CAB_39C8_4F54_A5B5_3A9F656AEC64_.wvu.Cols_2" localSheetId="41">(#REF!,#REF!,#REF!,#REF!,#REF!,#REF!,#REF!)</definedName>
    <definedName name="_234Z_77118CAB_39C8_4F54_A5B5_3A9F656AEC64_.wvu.Cols_2">(#REF!,#REF!,#REF!,#REF!,#REF!,#REF!,#REF!)</definedName>
    <definedName name="_235Z_77118CAB_39C8_4F54_A5B5_3A9F656AEC64_.wvu.Cols_3" localSheetId="35">(#REF!,#REF!,#REF!,#REF!,#REF!,#REF!,#REF!)</definedName>
    <definedName name="_235Z_77118CAB_39C8_4F54_A5B5_3A9F656AEC64_.wvu.Cols_3" localSheetId="39">(#REF!,#REF!,#REF!,#REF!,#REF!,#REF!,#REF!)</definedName>
    <definedName name="_235Z_77118CAB_39C8_4F54_A5B5_3A9F656AEC64_.wvu.Cols_3" localSheetId="40">(#REF!,#REF!,#REF!,#REF!,#REF!,#REF!,#REF!)</definedName>
    <definedName name="_235Z_77118CAB_39C8_4F54_A5B5_3A9F656AEC64_.wvu.Cols_3" localSheetId="41">(#REF!,#REF!,#REF!,#REF!,#REF!,#REF!,#REF!)</definedName>
    <definedName name="_235Z_77118CAB_39C8_4F54_A5B5_3A9F656AEC64_.wvu.Cols_3">(#REF!,#REF!,#REF!,#REF!,#REF!,#REF!,#REF!)</definedName>
    <definedName name="_236Z_77118CAB_39C8_4F54_A5B5_3A9F656AEC64_.wvu.FilterData_1" localSheetId="35">#REF!</definedName>
    <definedName name="_236Z_77118CAB_39C8_4F54_A5B5_3A9F656AEC64_.wvu.FilterData_1" localSheetId="39">#REF!</definedName>
    <definedName name="_236Z_77118CAB_39C8_4F54_A5B5_3A9F656AEC64_.wvu.FilterData_1" localSheetId="40">#REF!</definedName>
    <definedName name="_236Z_77118CAB_39C8_4F54_A5B5_3A9F656AEC64_.wvu.FilterData_1" localSheetId="41">#REF!</definedName>
    <definedName name="_236Z_77118CAB_39C8_4F54_A5B5_3A9F656AEC64_.wvu.FilterData_1">#REF!</definedName>
    <definedName name="_237Z_77118CAB_39C8_4F54_A5B5_3A9F656AEC64_.wvu.FilterData_2" localSheetId="35">#REF!</definedName>
    <definedName name="_237Z_77118CAB_39C8_4F54_A5B5_3A9F656AEC64_.wvu.FilterData_2" localSheetId="39">#REF!</definedName>
    <definedName name="_237Z_77118CAB_39C8_4F54_A5B5_3A9F656AEC64_.wvu.FilterData_2" localSheetId="40">#REF!</definedName>
    <definedName name="_237Z_77118CAB_39C8_4F54_A5B5_3A9F656AEC64_.wvu.FilterData_2" localSheetId="41">#REF!</definedName>
    <definedName name="_237Z_77118CAB_39C8_4F54_A5B5_3A9F656AEC64_.wvu.FilterData_2">#REF!</definedName>
    <definedName name="_238Z_77118CAB_39C8_4F54_A5B5_3A9F656AEC64_.wvu.FilterData_3" localSheetId="35">#REF!</definedName>
    <definedName name="_238Z_77118CAB_39C8_4F54_A5B5_3A9F656AEC64_.wvu.FilterData_3" localSheetId="39">#REF!</definedName>
    <definedName name="_238Z_77118CAB_39C8_4F54_A5B5_3A9F656AEC64_.wvu.FilterData_3" localSheetId="40">#REF!</definedName>
    <definedName name="_238Z_77118CAB_39C8_4F54_A5B5_3A9F656AEC64_.wvu.FilterData_3" localSheetId="41">#REF!</definedName>
    <definedName name="_238Z_77118CAB_39C8_4F54_A5B5_3A9F656AEC64_.wvu.FilterData_3">#REF!</definedName>
    <definedName name="_239Z_77118CAB_39C8_4F54_A5B5_3A9F656AEC64_.wvu.PrintArea_1" localSheetId="35">#REF!</definedName>
    <definedName name="_239Z_77118CAB_39C8_4F54_A5B5_3A9F656AEC64_.wvu.PrintArea_1" localSheetId="39">#REF!</definedName>
    <definedName name="_239Z_77118CAB_39C8_4F54_A5B5_3A9F656AEC64_.wvu.PrintArea_1" localSheetId="40">#REF!</definedName>
    <definedName name="_239Z_77118CAB_39C8_4F54_A5B5_3A9F656AEC64_.wvu.PrintArea_1" localSheetId="41">#REF!</definedName>
    <definedName name="_239Z_77118CAB_39C8_4F54_A5B5_3A9F656AEC64_.wvu.PrintArea_1">#REF!</definedName>
    <definedName name="_23Excel_BuiltIn_Database_2" localSheetId="35">#REF!</definedName>
    <definedName name="_23Excel_BuiltIn_Database_2" localSheetId="39">#REF!</definedName>
    <definedName name="_23Excel_BuiltIn_Database_2" localSheetId="40">#REF!</definedName>
    <definedName name="_23Excel_BuiltIn_Database_2" localSheetId="41">#REF!</definedName>
    <definedName name="_23Excel_BuiltIn_Database_2">#REF!</definedName>
    <definedName name="_240Z_77118CAB_39C8_4F54_A5B5_3A9F656AEC64_.wvu.PrintArea_2" localSheetId="35">#REF!</definedName>
    <definedName name="_240Z_77118CAB_39C8_4F54_A5B5_3A9F656AEC64_.wvu.PrintArea_2" localSheetId="39">#REF!</definedName>
    <definedName name="_240Z_77118CAB_39C8_4F54_A5B5_3A9F656AEC64_.wvu.PrintArea_2" localSheetId="40">#REF!</definedName>
    <definedName name="_240Z_77118CAB_39C8_4F54_A5B5_3A9F656AEC64_.wvu.PrintArea_2" localSheetId="41">#REF!</definedName>
    <definedName name="_240Z_77118CAB_39C8_4F54_A5B5_3A9F656AEC64_.wvu.PrintArea_2">#REF!</definedName>
    <definedName name="_241Z_77118CAB_39C8_4F54_A5B5_3A9F656AEC64_.wvu.PrintArea_3" localSheetId="35">#REF!</definedName>
    <definedName name="_241Z_77118CAB_39C8_4F54_A5B5_3A9F656AEC64_.wvu.PrintArea_3" localSheetId="39">#REF!</definedName>
    <definedName name="_241Z_77118CAB_39C8_4F54_A5B5_3A9F656AEC64_.wvu.PrintArea_3" localSheetId="40">#REF!</definedName>
    <definedName name="_241Z_77118CAB_39C8_4F54_A5B5_3A9F656AEC64_.wvu.PrintArea_3" localSheetId="41">#REF!</definedName>
    <definedName name="_241Z_77118CAB_39C8_4F54_A5B5_3A9F656AEC64_.wvu.PrintArea_3">#REF!</definedName>
    <definedName name="_242Z_77118CAB_39C8_4F54_A5B5_3A9F656AEC64_.wvu.PrintTitles_1" localSheetId="35">#REF!</definedName>
    <definedName name="_242Z_77118CAB_39C8_4F54_A5B5_3A9F656AEC64_.wvu.PrintTitles_1" localSheetId="39">#REF!</definedName>
    <definedName name="_242Z_77118CAB_39C8_4F54_A5B5_3A9F656AEC64_.wvu.PrintTitles_1" localSheetId="40">#REF!</definedName>
    <definedName name="_242Z_77118CAB_39C8_4F54_A5B5_3A9F656AEC64_.wvu.PrintTitles_1" localSheetId="41">#REF!</definedName>
    <definedName name="_242Z_77118CAB_39C8_4F54_A5B5_3A9F656AEC64_.wvu.PrintTitles_1">#REF!</definedName>
    <definedName name="_243Z_77118CAB_39C8_4F54_A5B5_3A9F656AEC64_.wvu.PrintTitles_2" localSheetId="35">#REF!</definedName>
    <definedName name="_243Z_77118CAB_39C8_4F54_A5B5_3A9F656AEC64_.wvu.PrintTitles_2" localSheetId="39">#REF!</definedName>
    <definedName name="_243Z_77118CAB_39C8_4F54_A5B5_3A9F656AEC64_.wvu.PrintTitles_2" localSheetId="40">#REF!</definedName>
    <definedName name="_243Z_77118CAB_39C8_4F54_A5B5_3A9F656AEC64_.wvu.PrintTitles_2" localSheetId="41">#REF!</definedName>
    <definedName name="_243Z_77118CAB_39C8_4F54_A5B5_3A9F656AEC64_.wvu.PrintTitles_2">#REF!</definedName>
    <definedName name="_244Z_77118CAB_39C8_4F54_A5B5_3A9F656AEC64_.wvu.PrintTitles_3" localSheetId="35">#REF!</definedName>
    <definedName name="_244Z_77118CAB_39C8_4F54_A5B5_3A9F656AEC64_.wvu.PrintTitles_3" localSheetId="39">#REF!</definedName>
    <definedName name="_244Z_77118CAB_39C8_4F54_A5B5_3A9F656AEC64_.wvu.PrintTitles_3" localSheetId="40">#REF!</definedName>
    <definedName name="_244Z_77118CAB_39C8_4F54_A5B5_3A9F656AEC64_.wvu.PrintTitles_3" localSheetId="41">#REF!</definedName>
    <definedName name="_244Z_77118CAB_39C8_4F54_A5B5_3A9F656AEC64_.wvu.PrintTitles_3">#REF!</definedName>
    <definedName name="_245Z_77118CAB_39C8_4F54_A5B5_3A9F656AEC64_.wvu.Rows_1" localSheetId="35">#REF!</definedName>
    <definedName name="_245Z_77118CAB_39C8_4F54_A5B5_3A9F656AEC64_.wvu.Rows_1" localSheetId="39">#REF!</definedName>
    <definedName name="_245Z_77118CAB_39C8_4F54_A5B5_3A9F656AEC64_.wvu.Rows_1" localSheetId="40">#REF!</definedName>
    <definedName name="_245Z_77118CAB_39C8_4F54_A5B5_3A9F656AEC64_.wvu.Rows_1" localSheetId="41">#REF!</definedName>
    <definedName name="_245Z_77118CAB_39C8_4F54_A5B5_3A9F656AEC64_.wvu.Rows_1">#REF!</definedName>
    <definedName name="_246Z_7787C75F_3178_4AB9_9BF6_14C706E76660_.wvu.Cols_1" localSheetId="35">(#REF!,#REF!,#REF!,#REF!)</definedName>
    <definedName name="_246Z_7787C75F_3178_4AB9_9BF6_14C706E76660_.wvu.Cols_1" localSheetId="39">(#REF!,#REF!,#REF!,#REF!)</definedName>
    <definedName name="_246Z_7787C75F_3178_4AB9_9BF6_14C706E76660_.wvu.Cols_1" localSheetId="40">(#REF!,#REF!,#REF!,#REF!)</definedName>
    <definedName name="_246Z_7787C75F_3178_4AB9_9BF6_14C706E76660_.wvu.Cols_1" localSheetId="41">(#REF!,#REF!,#REF!,#REF!)</definedName>
    <definedName name="_246Z_7787C75F_3178_4AB9_9BF6_14C706E76660_.wvu.Cols_1">(#REF!,#REF!,#REF!,#REF!)</definedName>
    <definedName name="_247Z_7787C75F_3178_4AB9_9BF6_14C706E76660_.wvu.Cols_2" localSheetId="35">(#REF!,#REF!,#REF!,#REF!)</definedName>
    <definedName name="_247Z_7787C75F_3178_4AB9_9BF6_14C706E76660_.wvu.Cols_2" localSheetId="39">(#REF!,#REF!,#REF!,#REF!)</definedName>
    <definedName name="_247Z_7787C75F_3178_4AB9_9BF6_14C706E76660_.wvu.Cols_2" localSheetId="40">(#REF!,#REF!,#REF!,#REF!)</definedName>
    <definedName name="_247Z_7787C75F_3178_4AB9_9BF6_14C706E76660_.wvu.Cols_2" localSheetId="41">(#REF!,#REF!,#REF!,#REF!)</definedName>
    <definedName name="_247Z_7787C75F_3178_4AB9_9BF6_14C706E76660_.wvu.Cols_2">(#REF!,#REF!,#REF!,#REF!)</definedName>
    <definedName name="_248Z_7787C75F_3178_4AB9_9BF6_14C706E76660_.wvu.Cols_3" localSheetId="35">(#REF!,#REF!,#REF!,#REF!)</definedName>
    <definedName name="_248Z_7787C75F_3178_4AB9_9BF6_14C706E76660_.wvu.Cols_3" localSheetId="39">(#REF!,#REF!,#REF!,#REF!)</definedName>
    <definedName name="_248Z_7787C75F_3178_4AB9_9BF6_14C706E76660_.wvu.Cols_3" localSheetId="40">(#REF!,#REF!,#REF!,#REF!)</definedName>
    <definedName name="_248Z_7787C75F_3178_4AB9_9BF6_14C706E76660_.wvu.Cols_3" localSheetId="41">(#REF!,#REF!,#REF!,#REF!)</definedName>
    <definedName name="_248Z_7787C75F_3178_4AB9_9BF6_14C706E76660_.wvu.Cols_3">(#REF!,#REF!,#REF!,#REF!)</definedName>
    <definedName name="_249Z_7787C75F_3178_4AB9_9BF6_14C706E76660_.wvu.FilterData_1" localSheetId="35">#REF!</definedName>
    <definedName name="_249Z_7787C75F_3178_4AB9_9BF6_14C706E76660_.wvu.FilterData_1" localSheetId="39">#REF!</definedName>
    <definedName name="_249Z_7787C75F_3178_4AB9_9BF6_14C706E76660_.wvu.FilterData_1" localSheetId="40">#REF!</definedName>
    <definedName name="_249Z_7787C75F_3178_4AB9_9BF6_14C706E76660_.wvu.FilterData_1" localSheetId="41">#REF!</definedName>
    <definedName name="_249Z_7787C75F_3178_4AB9_9BF6_14C706E76660_.wvu.FilterData_1">#REF!</definedName>
    <definedName name="_24Excel_BuiltIn_Database_3" localSheetId="35">#REF!</definedName>
    <definedName name="_24Excel_BuiltIn_Database_3" localSheetId="39">#REF!</definedName>
    <definedName name="_24Excel_BuiltIn_Database_3" localSheetId="40">#REF!</definedName>
    <definedName name="_24Excel_BuiltIn_Database_3" localSheetId="41">#REF!</definedName>
    <definedName name="_24Excel_BuiltIn_Database_3">#REF!</definedName>
    <definedName name="_25_Mar_96" localSheetId="35">#REF!</definedName>
    <definedName name="_25_Mar_96" localSheetId="39">#REF!</definedName>
    <definedName name="_25_Mar_96" localSheetId="40">#REF!</definedName>
    <definedName name="_25_Mar_96" localSheetId="41">#REF!</definedName>
    <definedName name="_25_Mar_96">#REF!</definedName>
    <definedName name="_250Z_7787C75F_3178_4AB9_9BF6_14C706E76660_.wvu.FilterData_2" localSheetId="35">#REF!</definedName>
    <definedName name="_250Z_7787C75F_3178_4AB9_9BF6_14C706E76660_.wvu.FilterData_2" localSheetId="39">#REF!</definedName>
    <definedName name="_250Z_7787C75F_3178_4AB9_9BF6_14C706E76660_.wvu.FilterData_2" localSheetId="40">#REF!</definedName>
    <definedName name="_250Z_7787C75F_3178_4AB9_9BF6_14C706E76660_.wvu.FilterData_2" localSheetId="41">#REF!</definedName>
    <definedName name="_250Z_7787C75F_3178_4AB9_9BF6_14C706E76660_.wvu.FilterData_2">#REF!</definedName>
    <definedName name="_251Z_7787C75F_3178_4AB9_9BF6_14C706E76660_.wvu.FilterData_3" localSheetId="35">#REF!</definedName>
    <definedName name="_251Z_7787C75F_3178_4AB9_9BF6_14C706E76660_.wvu.FilterData_3" localSheetId="39">#REF!</definedName>
    <definedName name="_251Z_7787C75F_3178_4AB9_9BF6_14C706E76660_.wvu.FilterData_3" localSheetId="40">#REF!</definedName>
    <definedName name="_251Z_7787C75F_3178_4AB9_9BF6_14C706E76660_.wvu.FilterData_3" localSheetId="41">#REF!</definedName>
    <definedName name="_251Z_7787C75F_3178_4AB9_9BF6_14C706E76660_.wvu.FilterData_3">#REF!</definedName>
    <definedName name="_252Z_7787C75F_3178_4AB9_9BF6_14C706E76660_.wvu.PrintArea_1" localSheetId="35">#REF!</definedName>
    <definedName name="_252Z_7787C75F_3178_4AB9_9BF6_14C706E76660_.wvu.PrintArea_1" localSheetId="39">#REF!</definedName>
    <definedName name="_252Z_7787C75F_3178_4AB9_9BF6_14C706E76660_.wvu.PrintArea_1" localSheetId="40">#REF!</definedName>
    <definedName name="_252Z_7787C75F_3178_4AB9_9BF6_14C706E76660_.wvu.PrintArea_1" localSheetId="41">#REF!</definedName>
    <definedName name="_252Z_7787C75F_3178_4AB9_9BF6_14C706E76660_.wvu.PrintArea_1">#REF!</definedName>
    <definedName name="_253Z_7787C75F_3178_4AB9_9BF6_14C706E76660_.wvu.PrintArea_2" localSheetId="35">#REF!</definedName>
    <definedName name="_253Z_7787C75F_3178_4AB9_9BF6_14C706E76660_.wvu.PrintArea_2" localSheetId="39">#REF!</definedName>
    <definedName name="_253Z_7787C75F_3178_4AB9_9BF6_14C706E76660_.wvu.PrintArea_2" localSheetId="40">#REF!</definedName>
    <definedName name="_253Z_7787C75F_3178_4AB9_9BF6_14C706E76660_.wvu.PrintArea_2" localSheetId="41">#REF!</definedName>
    <definedName name="_253Z_7787C75F_3178_4AB9_9BF6_14C706E76660_.wvu.PrintArea_2">#REF!</definedName>
    <definedName name="_254Z_7787C75F_3178_4AB9_9BF6_14C706E76660_.wvu.PrintArea_3" localSheetId="35">#REF!</definedName>
    <definedName name="_254Z_7787C75F_3178_4AB9_9BF6_14C706E76660_.wvu.PrintArea_3" localSheetId="39">#REF!</definedName>
    <definedName name="_254Z_7787C75F_3178_4AB9_9BF6_14C706E76660_.wvu.PrintArea_3" localSheetId="40">#REF!</definedName>
    <definedName name="_254Z_7787C75F_3178_4AB9_9BF6_14C706E76660_.wvu.PrintArea_3" localSheetId="41">#REF!</definedName>
    <definedName name="_254Z_7787C75F_3178_4AB9_9BF6_14C706E76660_.wvu.PrintArea_3">#REF!</definedName>
    <definedName name="_255Z_7787C75F_3178_4AB9_9BF6_14C706E76660_.wvu.PrintTitles_1" localSheetId="35">#REF!</definedName>
    <definedName name="_255Z_7787C75F_3178_4AB9_9BF6_14C706E76660_.wvu.PrintTitles_1" localSheetId="39">#REF!</definedName>
    <definedName name="_255Z_7787C75F_3178_4AB9_9BF6_14C706E76660_.wvu.PrintTitles_1" localSheetId="40">#REF!</definedName>
    <definedName name="_255Z_7787C75F_3178_4AB9_9BF6_14C706E76660_.wvu.PrintTitles_1" localSheetId="41">#REF!</definedName>
    <definedName name="_255Z_7787C75F_3178_4AB9_9BF6_14C706E76660_.wvu.PrintTitles_1">#REF!</definedName>
    <definedName name="_256Z_7787C75F_3178_4AB9_9BF6_14C706E76660_.wvu.PrintTitles_2" localSheetId="35">#REF!</definedName>
    <definedName name="_256Z_7787C75F_3178_4AB9_9BF6_14C706E76660_.wvu.PrintTitles_2" localSheetId="39">#REF!</definedName>
    <definedName name="_256Z_7787C75F_3178_4AB9_9BF6_14C706E76660_.wvu.PrintTitles_2" localSheetId="40">#REF!</definedName>
    <definedName name="_256Z_7787C75F_3178_4AB9_9BF6_14C706E76660_.wvu.PrintTitles_2" localSheetId="41">#REF!</definedName>
    <definedName name="_256Z_7787C75F_3178_4AB9_9BF6_14C706E76660_.wvu.PrintTitles_2">#REF!</definedName>
    <definedName name="_257Z_7787C75F_3178_4AB9_9BF6_14C706E76660_.wvu.PrintTitles_3" localSheetId="35">#REF!</definedName>
    <definedName name="_257Z_7787C75F_3178_4AB9_9BF6_14C706E76660_.wvu.PrintTitles_3" localSheetId="39">#REF!</definedName>
    <definedName name="_257Z_7787C75F_3178_4AB9_9BF6_14C706E76660_.wvu.PrintTitles_3" localSheetId="40">#REF!</definedName>
    <definedName name="_257Z_7787C75F_3178_4AB9_9BF6_14C706E76660_.wvu.PrintTitles_3" localSheetId="41">#REF!</definedName>
    <definedName name="_257Z_7787C75F_3178_4AB9_9BF6_14C706E76660_.wvu.PrintTitles_3">#REF!</definedName>
    <definedName name="_258Z_7787C75F_3178_4AB9_9BF6_14C706E76660_.wvu.Rows_1" localSheetId="35">#REF!</definedName>
    <definedName name="_258Z_7787C75F_3178_4AB9_9BF6_14C706E76660_.wvu.Rows_1" localSheetId="39">#REF!</definedName>
    <definedName name="_258Z_7787C75F_3178_4AB9_9BF6_14C706E76660_.wvu.Rows_1" localSheetId="40">#REF!</definedName>
    <definedName name="_258Z_7787C75F_3178_4AB9_9BF6_14C706E76660_.wvu.Rows_1" localSheetId="41">#REF!</definedName>
    <definedName name="_258Z_7787C75F_3178_4AB9_9BF6_14C706E76660_.wvu.Rows_1">#REF!</definedName>
    <definedName name="_259Z_77B4E3CB_544E_4C1D_AB95_840BDF90FDE6_.wvu.FilterData_1" localSheetId="35">#REF!</definedName>
    <definedName name="_259Z_77B4E3CB_544E_4C1D_AB95_840BDF90FDE6_.wvu.FilterData_1" localSheetId="39">#REF!</definedName>
    <definedName name="_259Z_77B4E3CB_544E_4C1D_AB95_840BDF90FDE6_.wvu.FilterData_1" localSheetId="40">#REF!</definedName>
    <definedName name="_259Z_77B4E3CB_544E_4C1D_AB95_840BDF90FDE6_.wvu.FilterData_1" localSheetId="41">#REF!</definedName>
    <definedName name="_259Z_77B4E3CB_544E_4C1D_AB95_840BDF90FDE6_.wvu.FilterData_1">#REF!</definedName>
    <definedName name="_25Excel_BuiltIn_Print_Area_1" localSheetId="35">#REF!</definedName>
    <definedName name="_25Excel_BuiltIn_Print_Area_1" localSheetId="39">#REF!</definedName>
    <definedName name="_25Excel_BuiltIn_Print_Area_1" localSheetId="40">#REF!</definedName>
    <definedName name="_25Excel_BuiltIn_Print_Area_1" localSheetId="41">#REF!</definedName>
    <definedName name="_25Excel_BuiltIn_Print_Area_1">#REF!</definedName>
    <definedName name="_260Z_90BA7687_AF1A_492F_8EAD_94B2BFE9EE27_.wvu.FilterData_1" localSheetId="35">#REF!</definedName>
    <definedName name="_260Z_90BA7687_AF1A_492F_8EAD_94B2BFE9EE27_.wvu.FilterData_1" localSheetId="39">#REF!</definedName>
    <definedName name="_260Z_90BA7687_AF1A_492F_8EAD_94B2BFE9EE27_.wvu.FilterData_1" localSheetId="40">#REF!</definedName>
    <definedName name="_260Z_90BA7687_AF1A_492F_8EAD_94B2BFE9EE27_.wvu.FilterData_1" localSheetId="41">#REF!</definedName>
    <definedName name="_260Z_90BA7687_AF1A_492F_8EAD_94B2BFE9EE27_.wvu.FilterData_1">#REF!</definedName>
    <definedName name="_261Z_90BA7687_AF1A_492F_8EAD_94B2BFE9EE27_.wvu.FilterData_2" localSheetId="35">#REF!</definedName>
    <definedName name="_261Z_90BA7687_AF1A_492F_8EAD_94B2BFE9EE27_.wvu.FilterData_2" localSheetId="39">#REF!</definedName>
    <definedName name="_261Z_90BA7687_AF1A_492F_8EAD_94B2BFE9EE27_.wvu.FilterData_2" localSheetId="40">#REF!</definedName>
    <definedName name="_261Z_90BA7687_AF1A_492F_8EAD_94B2BFE9EE27_.wvu.FilterData_2" localSheetId="41">#REF!</definedName>
    <definedName name="_261Z_90BA7687_AF1A_492F_8EAD_94B2BFE9EE27_.wvu.FilterData_2">#REF!</definedName>
    <definedName name="_262Z_90BA7687_AF1A_492F_8EAD_94B2BFE9EE27_.wvu.FilterData_3" localSheetId="35">#REF!</definedName>
    <definedName name="_262Z_90BA7687_AF1A_492F_8EAD_94B2BFE9EE27_.wvu.FilterData_3" localSheetId="39">#REF!</definedName>
    <definedName name="_262Z_90BA7687_AF1A_492F_8EAD_94B2BFE9EE27_.wvu.FilterData_3" localSheetId="40">#REF!</definedName>
    <definedName name="_262Z_90BA7687_AF1A_492F_8EAD_94B2BFE9EE27_.wvu.FilterData_3" localSheetId="41">#REF!</definedName>
    <definedName name="_262Z_90BA7687_AF1A_492F_8EAD_94B2BFE9EE27_.wvu.FilterData_3">#REF!</definedName>
    <definedName name="_263Z_9891169C_1C0A_4229_B15E_9486EEC1BF9D_.wvu.Cols_1" localSheetId="35">(#REF!,#REF!,#REF!,#REF!)</definedName>
    <definedName name="_263Z_9891169C_1C0A_4229_B15E_9486EEC1BF9D_.wvu.Cols_1" localSheetId="39">(#REF!,#REF!,#REF!,#REF!)</definedName>
    <definedName name="_263Z_9891169C_1C0A_4229_B15E_9486EEC1BF9D_.wvu.Cols_1" localSheetId="40">(#REF!,#REF!,#REF!,#REF!)</definedName>
    <definedName name="_263Z_9891169C_1C0A_4229_B15E_9486EEC1BF9D_.wvu.Cols_1" localSheetId="41">(#REF!,#REF!,#REF!,#REF!)</definedName>
    <definedName name="_263Z_9891169C_1C0A_4229_B15E_9486EEC1BF9D_.wvu.Cols_1">(#REF!,#REF!,#REF!,#REF!)</definedName>
    <definedName name="_264Z_9891169C_1C0A_4229_B15E_9486EEC1BF9D_.wvu.Cols_2" localSheetId="35">(#REF!,#REF!,#REF!,#REF!)</definedName>
    <definedName name="_264Z_9891169C_1C0A_4229_B15E_9486EEC1BF9D_.wvu.Cols_2" localSheetId="39">(#REF!,#REF!,#REF!,#REF!)</definedName>
    <definedName name="_264Z_9891169C_1C0A_4229_B15E_9486EEC1BF9D_.wvu.Cols_2" localSheetId="40">(#REF!,#REF!,#REF!,#REF!)</definedName>
    <definedName name="_264Z_9891169C_1C0A_4229_B15E_9486EEC1BF9D_.wvu.Cols_2" localSheetId="41">(#REF!,#REF!,#REF!,#REF!)</definedName>
    <definedName name="_264Z_9891169C_1C0A_4229_B15E_9486EEC1BF9D_.wvu.Cols_2">(#REF!,#REF!,#REF!,#REF!)</definedName>
    <definedName name="_265Z_9891169C_1C0A_4229_B15E_9486EEC1BF9D_.wvu.Cols_3" localSheetId="35">(#REF!,#REF!,#REF!,#REF!)</definedName>
    <definedName name="_265Z_9891169C_1C0A_4229_B15E_9486EEC1BF9D_.wvu.Cols_3" localSheetId="39">(#REF!,#REF!,#REF!,#REF!)</definedName>
    <definedName name="_265Z_9891169C_1C0A_4229_B15E_9486EEC1BF9D_.wvu.Cols_3" localSheetId="40">(#REF!,#REF!,#REF!,#REF!)</definedName>
    <definedName name="_265Z_9891169C_1C0A_4229_B15E_9486EEC1BF9D_.wvu.Cols_3" localSheetId="41">(#REF!,#REF!,#REF!,#REF!)</definedName>
    <definedName name="_265Z_9891169C_1C0A_4229_B15E_9486EEC1BF9D_.wvu.Cols_3">(#REF!,#REF!,#REF!,#REF!)</definedName>
    <definedName name="_266Z_9891169C_1C0A_4229_B15E_9486EEC1BF9D_.wvu.FilterData_1" localSheetId="35">#REF!</definedName>
    <definedName name="_266Z_9891169C_1C0A_4229_B15E_9486EEC1BF9D_.wvu.FilterData_1" localSheetId="39">#REF!</definedName>
    <definedName name="_266Z_9891169C_1C0A_4229_B15E_9486EEC1BF9D_.wvu.FilterData_1" localSheetId="40">#REF!</definedName>
    <definedName name="_266Z_9891169C_1C0A_4229_B15E_9486EEC1BF9D_.wvu.FilterData_1" localSheetId="41">#REF!</definedName>
    <definedName name="_266Z_9891169C_1C0A_4229_B15E_9486EEC1BF9D_.wvu.FilterData_1">#REF!</definedName>
    <definedName name="_267Z_9891169C_1C0A_4229_B15E_9486EEC1BF9D_.wvu.FilterData_2" localSheetId="35">#REF!</definedName>
    <definedName name="_267Z_9891169C_1C0A_4229_B15E_9486EEC1BF9D_.wvu.FilterData_2" localSheetId="39">#REF!</definedName>
    <definedName name="_267Z_9891169C_1C0A_4229_B15E_9486EEC1BF9D_.wvu.FilterData_2" localSheetId="40">#REF!</definedName>
    <definedName name="_267Z_9891169C_1C0A_4229_B15E_9486EEC1BF9D_.wvu.FilterData_2" localSheetId="41">#REF!</definedName>
    <definedName name="_267Z_9891169C_1C0A_4229_B15E_9486EEC1BF9D_.wvu.FilterData_2">#REF!</definedName>
    <definedName name="_268Z_9891169C_1C0A_4229_B15E_9486EEC1BF9D_.wvu.FilterData_3" localSheetId="35">#REF!</definedName>
    <definedName name="_268Z_9891169C_1C0A_4229_B15E_9486EEC1BF9D_.wvu.FilterData_3" localSheetId="39">#REF!</definedName>
    <definedName name="_268Z_9891169C_1C0A_4229_B15E_9486EEC1BF9D_.wvu.FilterData_3" localSheetId="40">#REF!</definedName>
    <definedName name="_268Z_9891169C_1C0A_4229_B15E_9486EEC1BF9D_.wvu.FilterData_3" localSheetId="41">#REF!</definedName>
    <definedName name="_268Z_9891169C_1C0A_4229_B15E_9486EEC1BF9D_.wvu.FilterData_3">#REF!</definedName>
    <definedName name="_269Z_9891169C_1C0A_4229_B15E_9486EEC1BF9D_.wvu.PrintArea_1" localSheetId="35">#REF!</definedName>
    <definedName name="_269Z_9891169C_1C0A_4229_B15E_9486EEC1BF9D_.wvu.PrintArea_1" localSheetId="39">#REF!</definedName>
    <definedName name="_269Z_9891169C_1C0A_4229_B15E_9486EEC1BF9D_.wvu.PrintArea_1" localSheetId="40">#REF!</definedName>
    <definedName name="_269Z_9891169C_1C0A_4229_B15E_9486EEC1BF9D_.wvu.PrintArea_1" localSheetId="41">#REF!</definedName>
    <definedName name="_269Z_9891169C_1C0A_4229_B15E_9486EEC1BF9D_.wvu.PrintArea_1">#REF!</definedName>
    <definedName name="_26Excel_BuiltIn_Print_Area_3" localSheetId="35">[7]расчет!#REF!</definedName>
    <definedName name="_26Excel_BuiltIn_Print_Area_3" localSheetId="39">[7]расчет!#REF!</definedName>
    <definedName name="_26Excel_BuiltIn_Print_Area_3" localSheetId="40">[7]расчет!#REF!</definedName>
    <definedName name="_26Excel_BuiltIn_Print_Area_3" localSheetId="41">[7]расчет!#REF!</definedName>
    <definedName name="_26Excel_BuiltIn_Print_Area_3">[7]расчет!#REF!</definedName>
    <definedName name="_270Z_9891169C_1C0A_4229_B15E_9486EEC1BF9D_.wvu.PrintArea_2" localSheetId="35">#REF!</definedName>
    <definedName name="_270Z_9891169C_1C0A_4229_B15E_9486EEC1BF9D_.wvu.PrintArea_2" localSheetId="39">#REF!</definedName>
    <definedName name="_270Z_9891169C_1C0A_4229_B15E_9486EEC1BF9D_.wvu.PrintArea_2" localSheetId="40">#REF!</definedName>
    <definedName name="_270Z_9891169C_1C0A_4229_B15E_9486EEC1BF9D_.wvu.PrintArea_2" localSheetId="41">#REF!</definedName>
    <definedName name="_270Z_9891169C_1C0A_4229_B15E_9486EEC1BF9D_.wvu.PrintArea_2">#REF!</definedName>
    <definedName name="_271Z_9891169C_1C0A_4229_B15E_9486EEC1BF9D_.wvu.PrintArea_3" localSheetId="35">#REF!</definedName>
    <definedName name="_271Z_9891169C_1C0A_4229_B15E_9486EEC1BF9D_.wvu.PrintArea_3" localSheetId="39">#REF!</definedName>
    <definedName name="_271Z_9891169C_1C0A_4229_B15E_9486EEC1BF9D_.wvu.PrintArea_3" localSheetId="40">#REF!</definedName>
    <definedName name="_271Z_9891169C_1C0A_4229_B15E_9486EEC1BF9D_.wvu.PrintArea_3" localSheetId="41">#REF!</definedName>
    <definedName name="_271Z_9891169C_1C0A_4229_B15E_9486EEC1BF9D_.wvu.PrintArea_3">#REF!</definedName>
    <definedName name="_272Z_9891169C_1C0A_4229_B15E_9486EEC1BF9D_.wvu.PrintTitles_1" localSheetId="35">#REF!</definedName>
    <definedName name="_272Z_9891169C_1C0A_4229_B15E_9486EEC1BF9D_.wvu.PrintTitles_1" localSheetId="39">#REF!</definedName>
    <definedName name="_272Z_9891169C_1C0A_4229_B15E_9486EEC1BF9D_.wvu.PrintTitles_1" localSheetId="40">#REF!</definedName>
    <definedName name="_272Z_9891169C_1C0A_4229_B15E_9486EEC1BF9D_.wvu.PrintTitles_1" localSheetId="41">#REF!</definedName>
    <definedName name="_272Z_9891169C_1C0A_4229_B15E_9486EEC1BF9D_.wvu.PrintTitles_1">#REF!</definedName>
    <definedName name="_273Z_9891169C_1C0A_4229_B15E_9486EEC1BF9D_.wvu.PrintTitles_2" localSheetId="35">#REF!</definedName>
    <definedName name="_273Z_9891169C_1C0A_4229_B15E_9486EEC1BF9D_.wvu.PrintTitles_2" localSheetId="39">#REF!</definedName>
    <definedName name="_273Z_9891169C_1C0A_4229_B15E_9486EEC1BF9D_.wvu.PrintTitles_2" localSheetId="40">#REF!</definedName>
    <definedName name="_273Z_9891169C_1C0A_4229_B15E_9486EEC1BF9D_.wvu.PrintTitles_2" localSheetId="41">#REF!</definedName>
    <definedName name="_273Z_9891169C_1C0A_4229_B15E_9486EEC1BF9D_.wvu.PrintTitles_2">#REF!</definedName>
    <definedName name="_274Z_9891169C_1C0A_4229_B15E_9486EEC1BF9D_.wvu.PrintTitles_3" localSheetId="35">#REF!</definedName>
    <definedName name="_274Z_9891169C_1C0A_4229_B15E_9486EEC1BF9D_.wvu.PrintTitles_3" localSheetId="39">#REF!</definedName>
    <definedName name="_274Z_9891169C_1C0A_4229_B15E_9486EEC1BF9D_.wvu.PrintTitles_3" localSheetId="40">#REF!</definedName>
    <definedName name="_274Z_9891169C_1C0A_4229_B15E_9486EEC1BF9D_.wvu.PrintTitles_3" localSheetId="41">#REF!</definedName>
    <definedName name="_274Z_9891169C_1C0A_4229_B15E_9486EEC1BF9D_.wvu.PrintTitles_3">#REF!</definedName>
    <definedName name="_275Z_9BF66AF7_5801_43B0_B186_CDB16FB0F680_.wvu.FilterData_1" localSheetId="35">#REF!</definedName>
    <definedName name="_275Z_9BF66AF7_5801_43B0_B186_CDB16FB0F680_.wvu.FilterData_1" localSheetId="39">#REF!</definedName>
    <definedName name="_275Z_9BF66AF7_5801_43B0_B186_CDB16FB0F680_.wvu.FilterData_1" localSheetId="40">#REF!</definedName>
    <definedName name="_275Z_9BF66AF7_5801_43B0_B186_CDB16FB0F680_.wvu.FilterData_1" localSheetId="41">#REF!</definedName>
    <definedName name="_275Z_9BF66AF7_5801_43B0_B186_CDB16FB0F680_.wvu.FilterData_1">#REF!</definedName>
    <definedName name="_276Z_9BF66AF7_5801_43B0_B186_CDB16FB0F680_.wvu.FilterData_2" localSheetId="35">#REF!</definedName>
    <definedName name="_276Z_9BF66AF7_5801_43B0_B186_CDB16FB0F680_.wvu.FilterData_2" localSheetId="39">#REF!</definedName>
    <definedName name="_276Z_9BF66AF7_5801_43B0_B186_CDB16FB0F680_.wvu.FilterData_2" localSheetId="40">#REF!</definedName>
    <definedName name="_276Z_9BF66AF7_5801_43B0_B186_CDB16FB0F680_.wvu.FilterData_2" localSheetId="41">#REF!</definedName>
    <definedName name="_276Z_9BF66AF7_5801_43B0_B186_CDB16FB0F680_.wvu.FilterData_2">#REF!</definedName>
    <definedName name="_277Z_9BF66AF7_5801_43B0_B186_CDB16FB0F680_.wvu.FilterData_3" localSheetId="35">#REF!</definedName>
    <definedName name="_277Z_9BF66AF7_5801_43B0_B186_CDB16FB0F680_.wvu.FilterData_3" localSheetId="39">#REF!</definedName>
    <definedName name="_277Z_9BF66AF7_5801_43B0_B186_CDB16FB0F680_.wvu.FilterData_3" localSheetId="40">#REF!</definedName>
    <definedName name="_277Z_9BF66AF7_5801_43B0_B186_CDB16FB0F680_.wvu.FilterData_3" localSheetId="41">#REF!</definedName>
    <definedName name="_277Z_9BF66AF7_5801_43B0_B186_CDB16FB0F680_.wvu.FilterData_3">#REF!</definedName>
    <definedName name="_278Z_A9CAB9FD_8F22_476F_BF35_F5E94F3F1FB9_.wvu.FilterData_1" localSheetId="35">#REF!</definedName>
    <definedName name="_278Z_A9CAB9FD_8F22_476F_BF35_F5E94F3F1FB9_.wvu.FilterData_1" localSheetId="39">#REF!</definedName>
    <definedName name="_278Z_A9CAB9FD_8F22_476F_BF35_F5E94F3F1FB9_.wvu.FilterData_1" localSheetId="40">#REF!</definedName>
    <definedName name="_278Z_A9CAB9FD_8F22_476F_BF35_F5E94F3F1FB9_.wvu.FilterData_1" localSheetId="41">#REF!</definedName>
    <definedName name="_278Z_A9CAB9FD_8F22_476F_BF35_F5E94F3F1FB9_.wvu.FilterData_1">#REF!</definedName>
    <definedName name="_279Z_A9CAB9FD_8F22_476F_BF35_F5E94F3F1FB9_.wvu.FilterData_2" localSheetId="35">#REF!</definedName>
    <definedName name="_279Z_A9CAB9FD_8F22_476F_BF35_F5E94F3F1FB9_.wvu.FilterData_2" localSheetId="39">#REF!</definedName>
    <definedName name="_279Z_A9CAB9FD_8F22_476F_BF35_F5E94F3F1FB9_.wvu.FilterData_2" localSheetId="40">#REF!</definedName>
    <definedName name="_279Z_A9CAB9FD_8F22_476F_BF35_F5E94F3F1FB9_.wvu.FilterData_2" localSheetId="41">#REF!</definedName>
    <definedName name="_279Z_A9CAB9FD_8F22_476F_BF35_F5E94F3F1FB9_.wvu.FilterData_2">#REF!</definedName>
    <definedName name="_27Excel_BuiltIn_Print_Area_4" localSheetId="35">#REF!</definedName>
    <definedName name="_27Excel_BuiltIn_Print_Area_4" localSheetId="39">#REF!</definedName>
    <definedName name="_27Excel_BuiltIn_Print_Area_4" localSheetId="40">#REF!</definedName>
    <definedName name="_27Excel_BuiltIn_Print_Area_4" localSheetId="41">#REF!</definedName>
    <definedName name="_27Excel_BuiltIn_Print_Area_4">#REF!</definedName>
    <definedName name="_280Z_A9CAB9FD_8F22_476F_BF35_F5E94F3F1FB9_.wvu.FilterData_3" localSheetId="35">#REF!</definedName>
    <definedName name="_280Z_A9CAB9FD_8F22_476F_BF35_F5E94F3F1FB9_.wvu.FilterData_3" localSheetId="39">#REF!</definedName>
    <definedName name="_280Z_A9CAB9FD_8F22_476F_BF35_F5E94F3F1FB9_.wvu.FilterData_3" localSheetId="40">#REF!</definedName>
    <definedName name="_280Z_A9CAB9FD_8F22_476F_BF35_F5E94F3F1FB9_.wvu.FilterData_3" localSheetId="41">#REF!</definedName>
    <definedName name="_280Z_A9CAB9FD_8F22_476F_BF35_F5E94F3F1FB9_.wvu.FilterData_3">#REF!</definedName>
    <definedName name="_281Z_ABACD3CC_7888_46F4_B9F8_F4C7FE35EFB6_.wvu.FilterData_1" localSheetId="35">#REF!</definedName>
    <definedName name="_281Z_ABACD3CC_7888_46F4_B9F8_F4C7FE35EFB6_.wvu.FilterData_1" localSheetId="39">#REF!</definedName>
    <definedName name="_281Z_ABACD3CC_7888_46F4_B9F8_F4C7FE35EFB6_.wvu.FilterData_1" localSheetId="40">#REF!</definedName>
    <definedName name="_281Z_ABACD3CC_7888_46F4_B9F8_F4C7FE35EFB6_.wvu.FilterData_1" localSheetId="41">#REF!</definedName>
    <definedName name="_281Z_ABACD3CC_7888_46F4_B9F8_F4C7FE35EFB6_.wvu.FilterData_1">#REF!</definedName>
    <definedName name="_282Z_ABACD3CC_7888_46F4_B9F8_F4C7FE35EFB6_.wvu.FilterData_2" localSheetId="35">#REF!</definedName>
    <definedName name="_282Z_ABACD3CC_7888_46F4_B9F8_F4C7FE35EFB6_.wvu.FilterData_2" localSheetId="39">#REF!</definedName>
    <definedName name="_282Z_ABACD3CC_7888_46F4_B9F8_F4C7FE35EFB6_.wvu.FilterData_2" localSheetId="40">#REF!</definedName>
    <definedName name="_282Z_ABACD3CC_7888_46F4_B9F8_F4C7FE35EFB6_.wvu.FilterData_2" localSheetId="41">#REF!</definedName>
    <definedName name="_282Z_ABACD3CC_7888_46F4_B9F8_F4C7FE35EFB6_.wvu.FilterData_2">#REF!</definedName>
    <definedName name="_283Z_ABACD3CC_7888_46F4_B9F8_F4C7FE35EFB6_.wvu.FilterData_3" localSheetId="35">#REF!</definedName>
    <definedName name="_283Z_ABACD3CC_7888_46F4_B9F8_F4C7FE35EFB6_.wvu.FilterData_3" localSheetId="39">#REF!</definedName>
    <definedName name="_283Z_ABACD3CC_7888_46F4_B9F8_F4C7FE35EFB6_.wvu.FilterData_3" localSheetId="40">#REF!</definedName>
    <definedName name="_283Z_ABACD3CC_7888_46F4_B9F8_F4C7FE35EFB6_.wvu.FilterData_3" localSheetId="41">#REF!</definedName>
    <definedName name="_283Z_ABACD3CC_7888_46F4_B9F8_F4C7FE35EFB6_.wvu.FilterData_3">#REF!</definedName>
    <definedName name="_284Z_AD60EB50_60E6_48DF_A1AC_B39907DD38B6_.wvu.Cols_1" localSheetId="35">(#REF!,#REF!,#REF!)</definedName>
    <definedName name="_284Z_AD60EB50_60E6_48DF_A1AC_B39907DD38B6_.wvu.Cols_1" localSheetId="39">(#REF!,#REF!,#REF!)</definedName>
    <definedName name="_284Z_AD60EB50_60E6_48DF_A1AC_B39907DD38B6_.wvu.Cols_1" localSheetId="40">(#REF!,#REF!,#REF!)</definedName>
    <definedName name="_284Z_AD60EB50_60E6_48DF_A1AC_B39907DD38B6_.wvu.Cols_1" localSheetId="41">(#REF!,#REF!,#REF!)</definedName>
    <definedName name="_284Z_AD60EB50_60E6_48DF_A1AC_B39907DD38B6_.wvu.Cols_1">(#REF!,#REF!,#REF!)</definedName>
    <definedName name="_285Z_AD60EB50_60E6_48DF_A1AC_B39907DD38B6_.wvu.Cols_2" localSheetId="35">(#REF!,#REF!,#REF!)</definedName>
    <definedName name="_285Z_AD60EB50_60E6_48DF_A1AC_B39907DD38B6_.wvu.Cols_2" localSheetId="39">(#REF!,#REF!,#REF!)</definedName>
    <definedName name="_285Z_AD60EB50_60E6_48DF_A1AC_B39907DD38B6_.wvu.Cols_2" localSheetId="40">(#REF!,#REF!,#REF!)</definedName>
    <definedName name="_285Z_AD60EB50_60E6_48DF_A1AC_B39907DD38B6_.wvu.Cols_2" localSheetId="41">(#REF!,#REF!,#REF!)</definedName>
    <definedName name="_285Z_AD60EB50_60E6_48DF_A1AC_B39907DD38B6_.wvu.Cols_2">(#REF!,#REF!,#REF!)</definedName>
    <definedName name="_286Z_AD60EB50_60E6_48DF_A1AC_B39907DD38B6_.wvu.Cols_3" localSheetId="35">(#REF!,#REF!,#REF!)</definedName>
    <definedName name="_286Z_AD60EB50_60E6_48DF_A1AC_B39907DD38B6_.wvu.Cols_3" localSheetId="39">(#REF!,#REF!,#REF!)</definedName>
    <definedName name="_286Z_AD60EB50_60E6_48DF_A1AC_B39907DD38B6_.wvu.Cols_3" localSheetId="40">(#REF!,#REF!,#REF!)</definedName>
    <definedName name="_286Z_AD60EB50_60E6_48DF_A1AC_B39907DD38B6_.wvu.Cols_3" localSheetId="41">(#REF!,#REF!,#REF!)</definedName>
    <definedName name="_286Z_AD60EB50_60E6_48DF_A1AC_B39907DD38B6_.wvu.Cols_3">(#REF!,#REF!,#REF!)</definedName>
    <definedName name="_287Z_AD60EB50_60E6_48DF_A1AC_B39907DD38B6_.wvu.Cols_4" localSheetId="35">(#REF!,#REF!,#REF!)</definedName>
    <definedName name="_287Z_AD60EB50_60E6_48DF_A1AC_B39907DD38B6_.wvu.Cols_4" localSheetId="39">(#REF!,#REF!,#REF!)</definedName>
    <definedName name="_287Z_AD60EB50_60E6_48DF_A1AC_B39907DD38B6_.wvu.Cols_4" localSheetId="40">(#REF!,#REF!,#REF!)</definedName>
    <definedName name="_287Z_AD60EB50_60E6_48DF_A1AC_B39907DD38B6_.wvu.Cols_4" localSheetId="41">(#REF!,#REF!,#REF!)</definedName>
    <definedName name="_287Z_AD60EB50_60E6_48DF_A1AC_B39907DD38B6_.wvu.Cols_4">(#REF!,#REF!,#REF!)</definedName>
    <definedName name="_288Z_AD60EB50_60E6_48DF_A1AC_B39907DD38B6_.wvu.FilterData_1" localSheetId="35">#REF!</definedName>
    <definedName name="_288Z_AD60EB50_60E6_48DF_A1AC_B39907DD38B6_.wvu.FilterData_1" localSheetId="39">#REF!</definedName>
    <definedName name="_288Z_AD60EB50_60E6_48DF_A1AC_B39907DD38B6_.wvu.FilterData_1" localSheetId="40">#REF!</definedName>
    <definedName name="_288Z_AD60EB50_60E6_48DF_A1AC_B39907DD38B6_.wvu.FilterData_1" localSheetId="41">#REF!</definedName>
    <definedName name="_288Z_AD60EB50_60E6_48DF_A1AC_B39907DD38B6_.wvu.FilterData_1">#REF!</definedName>
    <definedName name="_289Z_AD60EB50_60E6_48DF_A1AC_B39907DD38B6_.wvu.FilterData_2" localSheetId="35">#REF!</definedName>
    <definedName name="_289Z_AD60EB50_60E6_48DF_A1AC_B39907DD38B6_.wvu.FilterData_2" localSheetId="39">#REF!</definedName>
    <definedName name="_289Z_AD60EB50_60E6_48DF_A1AC_B39907DD38B6_.wvu.FilterData_2" localSheetId="40">#REF!</definedName>
    <definedName name="_289Z_AD60EB50_60E6_48DF_A1AC_B39907DD38B6_.wvu.FilterData_2" localSheetId="41">#REF!</definedName>
    <definedName name="_289Z_AD60EB50_60E6_48DF_A1AC_B39907DD38B6_.wvu.FilterData_2">#REF!</definedName>
    <definedName name="_28Excel_BuiltIn_Print_Area_6" localSheetId="35">#REF!</definedName>
    <definedName name="_28Excel_BuiltIn_Print_Area_6" localSheetId="39">#REF!</definedName>
    <definedName name="_28Excel_BuiltIn_Print_Area_6" localSheetId="40">#REF!</definedName>
    <definedName name="_28Excel_BuiltIn_Print_Area_6" localSheetId="41">#REF!</definedName>
    <definedName name="_28Excel_BuiltIn_Print_Area_6">#REF!</definedName>
    <definedName name="_290Z_AD60EB50_60E6_48DF_A1AC_B39907DD38B6_.wvu.FilterData_3" localSheetId="35">#REF!</definedName>
    <definedName name="_290Z_AD60EB50_60E6_48DF_A1AC_B39907DD38B6_.wvu.FilterData_3" localSheetId="39">#REF!</definedName>
    <definedName name="_290Z_AD60EB50_60E6_48DF_A1AC_B39907DD38B6_.wvu.FilterData_3" localSheetId="40">#REF!</definedName>
    <definedName name="_290Z_AD60EB50_60E6_48DF_A1AC_B39907DD38B6_.wvu.FilterData_3" localSheetId="41">#REF!</definedName>
    <definedName name="_290Z_AD60EB50_60E6_48DF_A1AC_B39907DD38B6_.wvu.FilterData_3">#REF!</definedName>
    <definedName name="_291Z_AD60EB50_60E6_48DF_A1AC_B39907DD38B6_.wvu.PrintArea_1" localSheetId="35">#REF!</definedName>
    <definedName name="_291Z_AD60EB50_60E6_48DF_A1AC_B39907DD38B6_.wvu.PrintArea_1" localSheetId="39">#REF!</definedName>
    <definedName name="_291Z_AD60EB50_60E6_48DF_A1AC_B39907DD38B6_.wvu.PrintArea_1" localSheetId="40">#REF!</definedName>
    <definedName name="_291Z_AD60EB50_60E6_48DF_A1AC_B39907DD38B6_.wvu.PrintArea_1" localSheetId="41">#REF!</definedName>
    <definedName name="_291Z_AD60EB50_60E6_48DF_A1AC_B39907DD38B6_.wvu.PrintArea_1">#REF!</definedName>
    <definedName name="_292Z_AD60EB50_60E6_48DF_A1AC_B39907DD38B6_.wvu.PrintArea_2" localSheetId="35">#REF!</definedName>
    <definedName name="_292Z_AD60EB50_60E6_48DF_A1AC_B39907DD38B6_.wvu.PrintArea_2" localSheetId="39">#REF!</definedName>
    <definedName name="_292Z_AD60EB50_60E6_48DF_A1AC_B39907DD38B6_.wvu.PrintArea_2" localSheetId="40">#REF!</definedName>
    <definedName name="_292Z_AD60EB50_60E6_48DF_A1AC_B39907DD38B6_.wvu.PrintArea_2" localSheetId="41">#REF!</definedName>
    <definedName name="_292Z_AD60EB50_60E6_48DF_A1AC_B39907DD38B6_.wvu.PrintArea_2">#REF!</definedName>
    <definedName name="_293Z_AD60EB50_60E6_48DF_A1AC_B39907DD38B6_.wvu.PrintArea_3" localSheetId="35">#REF!</definedName>
    <definedName name="_293Z_AD60EB50_60E6_48DF_A1AC_B39907DD38B6_.wvu.PrintArea_3" localSheetId="39">#REF!</definedName>
    <definedName name="_293Z_AD60EB50_60E6_48DF_A1AC_B39907DD38B6_.wvu.PrintArea_3" localSheetId="40">#REF!</definedName>
    <definedName name="_293Z_AD60EB50_60E6_48DF_A1AC_B39907DD38B6_.wvu.PrintArea_3" localSheetId="41">#REF!</definedName>
    <definedName name="_293Z_AD60EB50_60E6_48DF_A1AC_B39907DD38B6_.wvu.PrintArea_3">#REF!</definedName>
    <definedName name="_294Z_AD60EB50_60E6_48DF_A1AC_B39907DD38B6_.wvu.PrintArea_4" localSheetId="35">#REF!</definedName>
    <definedName name="_294Z_AD60EB50_60E6_48DF_A1AC_B39907DD38B6_.wvu.PrintArea_4" localSheetId="39">#REF!</definedName>
    <definedName name="_294Z_AD60EB50_60E6_48DF_A1AC_B39907DD38B6_.wvu.PrintArea_4" localSheetId="40">#REF!</definedName>
    <definedName name="_294Z_AD60EB50_60E6_48DF_A1AC_B39907DD38B6_.wvu.PrintArea_4" localSheetId="41">#REF!</definedName>
    <definedName name="_294Z_AD60EB50_60E6_48DF_A1AC_B39907DD38B6_.wvu.PrintArea_4">#REF!</definedName>
    <definedName name="_295Z_AD60EB50_60E6_48DF_A1AC_B39907DD38B6_.wvu.PrintTitles_1" localSheetId="35">#REF!</definedName>
    <definedName name="_295Z_AD60EB50_60E6_48DF_A1AC_B39907DD38B6_.wvu.PrintTitles_1" localSheetId="39">#REF!</definedName>
    <definedName name="_295Z_AD60EB50_60E6_48DF_A1AC_B39907DD38B6_.wvu.PrintTitles_1" localSheetId="40">#REF!</definedName>
    <definedName name="_295Z_AD60EB50_60E6_48DF_A1AC_B39907DD38B6_.wvu.PrintTitles_1" localSheetId="41">#REF!</definedName>
    <definedName name="_295Z_AD60EB50_60E6_48DF_A1AC_B39907DD38B6_.wvu.PrintTitles_1">#REF!</definedName>
    <definedName name="_296Z_AD60EB50_60E6_48DF_A1AC_B39907DD38B6_.wvu.PrintTitles_2" localSheetId="35">#REF!</definedName>
    <definedName name="_296Z_AD60EB50_60E6_48DF_A1AC_B39907DD38B6_.wvu.PrintTitles_2" localSheetId="39">#REF!</definedName>
    <definedName name="_296Z_AD60EB50_60E6_48DF_A1AC_B39907DD38B6_.wvu.PrintTitles_2" localSheetId="40">#REF!</definedName>
    <definedName name="_296Z_AD60EB50_60E6_48DF_A1AC_B39907DD38B6_.wvu.PrintTitles_2" localSheetId="41">#REF!</definedName>
    <definedName name="_296Z_AD60EB50_60E6_48DF_A1AC_B39907DD38B6_.wvu.PrintTitles_2">#REF!</definedName>
    <definedName name="_297Z_AD60EB50_60E6_48DF_A1AC_B39907DD38B6_.wvu.PrintTitles_3" localSheetId="35">#REF!</definedName>
    <definedName name="_297Z_AD60EB50_60E6_48DF_A1AC_B39907DD38B6_.wvu.PrintTitles_3" localSheetId="39">#REF!</definedName>
    <definedName name="_297Z_AD60EB50_60E6_48DF_A1AC_B39907DD38B6_.wvu.PrintTitles_3" localSheetId="40">#REF!</definedName>
    <definedName name="_297Z_AD60EB50_60E6_48DF_A1AC_B39907DD38B6_.wvu.PrintTitles_3" localSheetId="41">#REF!</definedName>
    <definedName name="_297Z_AD60EB50_60E6_48DF_A1AC_B39907DD38B6_.wvu.PrintTitles_3">#REF!</definedName>
    <definedName name="_298Z_AD60EB50_60E6_48DF_A1AC_B39907DD38B6_.wvu.Rows_1" localSheetId="35">#REF!</definedName>
    <definedName name="_298Z_AD60EB50_60E6_48DF_A1AC_B39907DD38B6_.wvu.Rows_1" localSheetId="39">#REF!</definedName>
    <definedName name="_298Z_AD60EB50_60E6_48DF_A1AC_B39907DD38B6_.wvu.Rows_1" localSheetId="40">#REF!</definedName>
    <definedName name="_298Z_AD60EB50_60E6_48DF_A1AC_B39907DD38B6_.wvu.Rows_1" localSheetId="41">#REF!</definedName>
    <definedName name="_298Z_AD60EB50_60E6_48DF_A1AC_B39907DD38B6_.wvu.Rows_1">#REF!</definedName>
    <definedName name="_299Z_AD60EB50_60E6_48DF_A1AC_B39907DD38B6_.wvu.Rows_2" localSheetId="35">#REF!</definedName>
    <definedName name="_299Z_AD60EB50_60E6_48DF_A1AC_B39907DD38B6_.wvu.Rows_2" localSheetId="39">#REF!</definedName>
    <definedName name="_299Z_AD60EB50_60E6_48DF_A1AC_B39907DD38B6_.wvu.Rows_2" localSheetId="40">#REF!</definedName>
    <definedName name="_299Z_AD60EB50_60E6_48DF_A1AC_B39907DD38B6_.wvu.Rows_2" localSheetId="41">#REF!</definedName>
    <definedName name="_299Z_AD60EB50_60E6_48DF_A1AC_B39907DD38B6_.wvu.Rows_2">#REF!</definedName>
    <definedName name="_29Excel_BuiltIn_Print_Titles_1" localSheetId="35">#REF!</definedName>
    <definedName name="_29Excel_BuiltIn_Print_Titles_1" localSheetId="39">#REF!</definedName>
    <definedName name="_29Excel_BuiltIn_Print_Titles_1" localSheetId="40">#REF!</definedName>
    <definedName name="_29Excel_BuiltIn_Print_Titles_1" localSheetId="41">#REF!</definedName>
    <definedName name="_29Excel_BuiltIn_Print_Titles_1">#REF!</definedName>
    <definedName name="_3___xlnm.Print_Area_3" localSheetId="35">#REF!</definedName>
    <definedName name="_3___xlnm.Print_Area_3" localSheetId="39">#REF!</definedName>
    <definedName name="_3___xlnm.Print_Area_3" localSheetId="40">#REF!</definedName>
    <definedName name="_3___xlnm.Print_Area_3" localSheetId="41">#REF!</definedName>
    <definedName name="_3___xlnm.Print_Area_3">#REF!</definedName>
    <definedName name="_300Z_AD60EB50_60E6_48DF_A1AC_B39907DD38B6_.wvu.Rows_3" localSheetId="35">#REF!</definedName>
    <definedName name="_300Z_AD60EB50_60E6_48DF_A1AC_B39907DD38B6_.wvu.Rows_3" localSheetId="39">#REF!</definedName>
    <definedName name="_300Z_AD60EB50_60E6_48DF_A1AC_B39907DD38B6_.wvu.Rows_3" localSheetId="40">#REF!</definedName>
    <definedName name="_300Z_AD60EB50_60E6_48DF_A1AC_B39907DD38B6_.wvu.Rows_3" localSheetId="41">#REF!</definedName>
    <definedName name="_300Z_AD60EB50_60E6_48DF_A1AC_B39907DD38B6_.wvu.Rows_3">#REF!</definedName>
    <definedName name="_301Z_AD60EB50_60E6_48DF_A1AC_B39907DD38B6_.wvu.Rows_4" localSheetId="35">#REF!</definedName>
    <definedName name="_301Z_AD60EB50_60E6_48DF_A1AC_B39907DD38B6_.wvu.Rows_4" localSheetId="39">#REF!</definedName>
    <definedName name="_301Z_AD60EB50_60E6_48DF_A1AC_B39907DD38B6_.wvu.Rows_4" localSheetId="40">#REF!</definedName>
    <definedName name="_301Z_AD60EB50_60E6_48DF_A1AC_B39907DD38B6_.wvu.Rows_4" localSheetId="41">#REF!</definedName>
    <definedName name="_301Z_AD60EB50_60E6_48DF_A1AC_B39907DD38B6_.wvu.Rows_4">#REF!</definedName>
    <definedName name="_302Z_B081DCCF_74C5_4C50_B5F9_43233D39EBA2_.wvu.Cols_1" localSheetId="35">(#REF!,#REF!,#REF!,#REF!)</definedName>
    <definedName name="_302Z_B081DCCF_74C5_4C50_B5F9_43233D39EBA2_.wvu.Cols_1" localSheetId="39">(#REF!,#REF!,#REF!,#REF!)</definedName>
    <definedName name="_302Z_B081DCCF_74C5_4C50_B5F9_43233D39EBA2_.wvu.Cols_1" localSheetId="40">(#REF!,#REF!,#REF!,#REF!)</definedName>
    <definedName name="_302Z_B081DCCF_74C5_4C50_B5F9_43233D39EBA2_.wvu.Cols_1" localSheetId="41">(#REF!,#REF!,#REF!,#REF!)</definedName>
    <definedName name="_302Z_B081DCCF_74C5_4C50_B5F9_43233D39EBA2_.wvu.Cols_1">(#REF!,#REF!,#REF!,#REF!)</definedName>
    <definedName name="_303Z_B081DCCF_74C5_4C50_B5F9_43233D39EBA2_.wvu.Cols_2" localSheetId="35">(#REF!,#REF!,#REF!,#REF!)</definedName>
    <definedName name="_303Z_B081DCCF_74C5_4C50_B5F9_43233D39EBA2_.wvu.Cols_2" localSheetId="39">(#REF!,#REF!,#REF!,#REF!)</definedName>
    <definedName name="_303Z_B081DCCF_74C5_4C50_B5F9_43233D39EBA2_.wvu.Cols_2" localSheetId="40">(#REF!,#REF!,#REF!,#REF!)</definedName>
    <definedName name="_303Z_B081DCCF_74C5_4C50_B5F9_43233D39EBA2_.wvu.Cols_2" localSheetId="41">(#REF!,#REF!,#REF!,#REF!)</definedName>
    <definedName name="_303Z_B081DCCF_74C5_4C50_B5F9_43233D39EBA2_.wvu.Cols_2">(#REF!,#REF!,#REF!,#REF!)</definedName>
    <definedName name="_304Z_B081DCCF_74C5_4C50_B5F9_43233D39EBA2_.wvu.Cols_3" localSheetId="35">(#REF!,#REF!,#REF!,#REF!)</definedName>
    <definedName name="_304Z_B081DCCF_74C5_4C50_B5F9_43233D39EBA2_.wvu.Cols_3" localSheetId="39">(#REF!,#REF!,#REF!,#REF!)</definedName>
    <definedName name="_304Z_B081DCCF_74C5_4C50_B5F9_43233D39EBA2_.wvu.Cols_3" localSheetId="40">(#REF!,#REF!,#REF!,#REF!)</definedName>
    <definedName name="_304Z_B081DCCF_74C5_4C50_B5F9_43233D39EBA2_.wvu.Cols_3" localSheetId="41">(#REF!,#REF!,#REF!,#REF!)</definedName>
    <definedName name="_304Z_B081DCCF_74C5_4C50_B5F9_43233D39EBA2_.wvu.Cols_3">(#REF!,#REF!,#REF!,#REF!)</definedName>
    <definedName name="_305Z_B081DCCF_74C5_4C50_B5F9_43233D39EBA2_.wvu.Cols_4" localSheetId="35">(#REF!,#REF!,#REF!,#REF!)</definedName>
    <definedName name="_305Z_B081DCCF_74C5_4C50_B5F9_43233D39EBA2_.wvu.Cols_4" localSheetId="39">(#REF!,#REF!,#REF!,#REF!)</definedName>
    <definedName name="_305Z_B081DCCF_74C5_4C50_B5F9_43233D39EBA2_.wvu.Cols_4" localSheetId="40">(#REF!,#REF!,#REF!,#REF!)</definedName>
    <definedName name="_305Z_B081DCCF_74C5_4C50_B5F9_43233D39EBA2_.wvu.Cols_4" localSheetId="41">(#REF!,#REF!,#REF!,#REF!)</definedName>
    <definedName name="_305Z_B081DCCF_74C5_4C50_B5F9_43233D39EBA2_.wvu.Cols_4">(#REF!,#REF!,#REF!,#REF!)</definedName>
    <definedName name="_306Z_B081DCCF_74C5_4C50_B5F9_43233D39EBA2_.wvu.FilterData_1" localSheetId="35">#REF!</definedName>
    <definedName name="_306Z_B081DCCF_74C5_4C50_B5F9_43233D39EBA2_.wvu.FilterData_1" localSheetId="39">#REF!</definedName>
    <definedName name="_306Z_B081DCCF_74C5_4C50_B5F9_43233D39EBA2_.wvu.FilterData_1" localSheetId="40">#REF!</definedName>
    <definedName name="_306Z_B081DCCF_74C5_4C50_B5F9_43233D39EBA2_.wvu.FilterData_1" localSheetId="41">#REF!</definedName>
    <definedName name="_306Z_B081DCCF_74C5_4C50_B5F9_43233D39EBA2_.wvu.FilterData_1">#REF!</definedName>
    <definedName name="_307Z_B081DCCF_74C5_4C50_B5F9_43233D39EBA2_.wvu.FilterData_2" localSheetId="35">#REF!</definedName>
    <definedName name="_307Z_B081DCCF_74C5_4C50_B5F9_43233D39EBA2_.wvu.FilterData_2" localSheetId="39">#REF!</definedName>
    <definedName name="_307Z_B081DCCF_74C5_4C50_B5F9_43233D39EBA2_.wvu.FilterData_2" localSheetId="40">#REF!</definedName>
    <definedName name="_307Z_B081DCCF_74C5_4C50_B5F9_43233D39EBA2_.wvu.FilterData_2" localSheetId="41">#REF!</definedName>
    <definedName name="_307Z_B081DCCF_74C5_4C50_B5F9_43233D39EBA2_.wvu.FilterData_2">#REF!</definedName>
    <definedName name="_308Z_B081DCCF_74C5_4C50_B5F9_43233D39EBA2_.wvu.FilterData_3" localSheetId="35">#REF!</definedName>
    <definedName name="_308Z_B081DCCF_74C5_4C50_B5F9_43233D39EBA2_.wvu.FilterData_3" localSheetId="39">#REF!</definedName>
    <definedName name="_308Z_B081DCCF_74C5_4C50_B5F9_43233D39EBA2_.wvu.FilterData_3" localSheetId="40">#REF!</definedName>
    <definedName name="_308Z_B081DCCF_74C5_4C50_B5F9_43233D39EBA2_.wvu.FilterData_3" localSheetId="41">#REF!</definedName>
    <definedName name="_308Z_B081DCCF_74C5_4C50_B5F9_43233D39EBA2_.wvu.FilterData_3">#REF!</definedName>
    <definedName name="_309Z_B081DCCF_74C5_4C50_B5F9_43233D39EBA2_.wvu.PrintArea_1" localSheetId="35">#REF!</definedName>
    <definedName name="_309Z_B081DCCF_74C5_4C50_B5F9_43233D39EBA2_.wvu.PrintArea_1" localSheetId="39">#REF!</definedName>
    <definedName name="_309Z_B081DCCF_74C5_4C50_B5F9_43233D39EBA2_.wvu.PrintArea_1" localSheetId="40">#REF!</definedName>
    <definedName name="_309Z_B081DCCF_74C5_4C50_B5F9_43233D39EBA2_.wvu.PrintArea_1" localSheetId="41">#REF!</definedName>
    <definedName name="_309Z_B081DCCF_74C5_4C50_B5F9_43233D39EBA2_.wvu.PrintArea_1">#REF!</definedName>
    <definedName name="_30Excel_BuiltIn_Print_Titles_2" localSheetId="35">#REF!</definedName>
    <definedName name="_30Excel_BuiltIn_Print_Titles_2" localSheetId="39">#REF!</definedName>
    <definedName name="_30Excel_BuiltIn_Print_Titles_2" localSheetId="40">#REF!</definedName>
    <definedName name="_30Excel_BuiltIn_Print_Titles_2" localSheetId="41">#REF!</definedName>
    <definedName name="_30Excel_BuiltIn_Print_Titles_2">#REF!</definedName>
    <definedName name="_310Z_B081DCCF_74C5_4C50_B5F9_43233D39EBA2_.wvu.PrintArea_2" localSheetId="35">#REF!</definedName>
    <definedName name="_310Z_B081DCCF_74C5_4C50_B5F9_43233D39EBA2_.wvu.PrintArea_2" localSheetId="39">#REF!</definedName>
    <definedName name="_310Z_B081DCCF_74C5_4C50_B5F9_43233D39EBA2_.wvu.PrintArea_2" localSheetId="40">#REF!</definedName>
    <definedName name="_310Z_B081DCCF_74C5_4C50_B5F9_43233D39EBA2_.wvu.PrintArea_2" localSheetId="41">#REF!</definedName>
    <definedName name="_310Z_B081DCCF_74C5_4C50_B5F9_43233D39EBA2_.wvu.PrintArea_2">#REF!</definedName>
    <definedName name="_311Z_B081DCCF_74C5_4C50_B5F9_43233D39EBA2_.wvu.PrintArea_3" localSheetId="35">#REF!</definedName>
    <definedName name="_311Z_B081DCCF_74C5_4C50_B5F9_43233D39EBA2_.wvu.PrintArea_3" localSheetId="39">#REF!</definedName>
    <definedName name="_311Z_B081DCCF_74C5_4C50_B5F9_43233D39EBA2_.wvu.PrintArea_3" localSheetId="40">#REF!</definedName>
    <definedName name="_311Z_B081DCCF_74C5_4C50_B5F9_43233D39EBA2_.wvu.PrintArea_3" localSheetId="41">#REF!</definedName>
    <definedName name="_311Z_B081DCCF_74C5_4C50_B5F9_43233D39EBA2_.wvu.PrintArea_3">#REF!</definedName>
    <definedName name="_312Z_B081DCCF_74C5_4C50_B5F9_43233D39EBA2_.wvu.PrintArea_4" localSheetId="35">#REF!</definedName>
    <definedName name="_312Z_B081DCCF_74C5_4C50_B5F9_43233D39EBA2_.wvu.PrintArea_4" localSheetId="39">#REF!</definedName>
    <definedName name="_312Z_B081DCCF_74C5_4C50_B5F9_43233D39EBA2_.wvu.PrintArea_4" localSheetId="40">#REF!</definedName>
    <definedName name="_312Z_B081DCCF_74C5_4C50_B5F9_43233D39EBA2_.wvu.PrintArea_4" localSheetId="41">#REF!</definedName>
    <definedName name="_312Z_B081DCCF_74C5_4C50_B5F9_43233D39EBA2_.wvu.PrintArea_4">#REF!</definedName>
    <definedName name="_313Z_B081DCCF_74C5_4C50_B5F9_43233D39EBA2_.wvu.PrintTitles_1" localSheetId="35">#REF!</definedName>
    <definedName name="_313Z_B081DCCF_74C5_4C50_B5F9_43233D39EBA2_.wvu.PrintTitles_1" localSheetId="39">#REF!</definedName>
    <definedName name="_313Z_B081DCCF_74C5_4C50_B5F9_43233D39EBA2_.wvu.PrintTitles_1" localSheetId="40">#REF!</definedName>
    <definedName name="_313Z_B081DCCF_74C5_4C50_B5F9_43233D39EBA2_.wvu.PrintTitles_1" localSheetId="41">#REF!</definedName>
    <definedName name="_313Z_B081DCCF_74C5_4C50_B5F9_43233D39EBA2_.wvu.PrintTitles_1">#REF!</definedName>
    <definedName name="_314Z_B081DCCF_74C5_4C50_B5F9_43233D39EBA2_.wvu.PrintTitles_2" localSheetId="35">#REF!</definedName>
    <definedName name="_314Z_B081DCCF_74C5_4C50_B5F9_43233D39EBA2_.wvu.PrintTitles_2" localSheetId="39">#REF!</definedName>
    <definedName name="_314Z_B081DCCF_74C5_4C50_B5F9_43233D39EBA2_.wvu.PrintTitles_2" localSheetId="40">#REF!</definedName>
    <definedName name="_314Z_B081DCCF_74C5_4C50_B5F9_43233D39EBA2_.wvu.PrintTitles_2" localSheetId="41">#REF!</definedName>
    <definedName name="_314Z_B081DCCF_74C5_4C50_B5F9_43233D39EBA2_.wvu.PrintTitles_2">#REF!</definedName>
    <definedName name="_315Z_B081DCCF_74C5_4C50_B5F9_43233D39EBA2_.wvu.PrintTitles_3" localSheetId="35">#REF!</definedName>
    <definedName name="_315Z_B081DCCF_74C5_4C50_B5F9_43233D39EBA2_.wvu.PrintTitles_3" localSheetId="39">#REF!</definedName>
    <definedName name="_315Z_B081DCCF_74C5_4C50_B5F9_43233D39EBA2_.wvu.PrintTitles_3" localSheetId="40">#REF!</definedName>
    <definedName name="_315Z_B081DCCF_74C5_4C50_B5F9_43233D39EBA2_.wvu.PrintTitles_3" localSheetId="41">#REF!</definedName>
    <definedName name="_315Z_B081DCCF_74C5_4C50_B5F9_43233D39EBA2_.wvu.PrintTitles_3">#REF!</definedName>
    <definedName name="_316Z_B081DCCF_74C5_4C50_B5F9_43233D39EBA2_.wvu.Rows_1" localSheetId="35">#REF!</definedName>
    <definedName name="_316Z_B081DCCF_74C5_4C50_B5F9_43233D39EBA2_.wvu.Rows_1" localSheetId="39">#REF!</definedName>
    <definedName name="_316Z_B081DCCF_74C5_4C50_B5F9_43233D39EBA2_.wvu.Rows_1" localSheetId="40">#REF!</definedName>
    <definedName name="_316Z_B081DCCF_74C5_4C50_B5F9_43233D39EBA2_.wvu.Rows_1" localSheetId="41">#REF!</definedName>
    <definedName name="_316Z_B081DCCF_74C5_4C50_B5F9_43233D39EBA2_.wvu.Rows_1">#REF!</definedName>
    <definedName name="_317Z_B081DCCF_74C5_4C50_B5F9_43233D39EBA2_.wvu.Rows_2" localSheetId="35">#REF!</definedName>
    <definedName name="_317Z_B081DCCF_74C5_4C50_B5F9_43233D39EBA2_.wvu.Rows_2" localSheetId="39">#REF!</definedName>
    <definedName name="_317Z_B081DCCF_74C5_4C50_B5F9_43233D39EBA2_.wvu.Rows_2" localSheetId="40">#REF!</definedName>
    <definedName name="_317Z_B081DCCF_74C5_4C50_B5F9_43233D39EBA2_.wvu.Rows_2" localSheetId="41">#REF!</definedName>
    <definedName name="_317Z_B081DCCF_74C5_4C50_B5F9_43233D39EBA2_.wvu.Rows_2">#REF!</definedName>
    <definedName name="_318Z_B081DCCF_74C5_4C50_B5F9_43233D39EBA2_.wvu.Rows_3" localSheetId="35">#REF!</definedName>
    <definedName name="_318Z_B081DCCF_74C5_4C50_B5F9_43233D39EBA2_.wvu.Rows_3" localSheetId="39">#REF!</definedName>
    <definedName name="_318Z_B081DCCF_74C5_4C50_B5F9_43233D39EBA2_.wvu.Rows_3" localSheetId="40">#REF!</definedName>
    <definedName name="_318Z_B081DCCF_74C5_4C50_B5F9_43233D39EBA2_.wvu.Rows_3" localSheetId="41">#REF!</definedName>
    <definedName name="_318Z_B081DCCF_74C5_4C50_B5F9_43233D39EBA2_.wvu.Rows_3">#REF!</definedName>
    <definedName name="_319Z_B081DCCF_74C5_4C50_B5F9_43233D39EBA2_.wvu.Rows_4" localSheetId="35">#REF!</definedName>
    <definedName name="_319Z_B081DCCF_74C5_4C50_B5F9_43233D39EBA2_.wvu.Rows_4" localSheetId="39">#REF!</definedName>
    <definedName name="_319Z_B081DCCF_74C5_4C50_B5F9_43233D39EBA2_.wvu.Rows_4" localSheetId="40">#REF!</definedName>
    <definedName name="_319Z_B081DCCF_74C5_4C50_B5F9_43233D39EBA2_.wvu.Rows_4" localSheetId="41">#REF!</definedName>
    <definedName name="_319Z_B081DCCF_74C5_4C50_B5F9_43233D39EBA2_.wvu.Rows_4">#REF!</definedName>
    <definedName name="_31Excel_BuiltIn_Print_Titles_4" localSheetId="35">#REF!</definedName>
    <definedName name="_31Excel_BuiltIn_Print_Titles_4" localSheetId="39">#REF!</definedName>
    <definedName name="_31Excel_BuiltIn_Print_Titles_4" localSheetId="40">#REF!</definedName>
    <definedName name="_31Excel_BuiltIn_Print_Titles_4" localSheetId="41">#REF!</definedName>
    <definedName name="_31Excel_BuiltIn_Print_Titles_4">#REF!</definedName>
    <definedName name="_320Z_B24E0928_48F8_4634_96CC_242A5574D8AF_.wvu.Cols_1" localSheetId="35">(#REF!,#REF!,#REF!,#REF!)</definedName>
    <definedName name="_320Z_B24E0928_48F8_4634_96CC_242A5574D8AF_.wvu.Cols_1" localSheetId="39">(#REF!,#REF!,#REF!,#REF!)</definedName>
    <definedName name="_320Z_B24E0928_48F8_4634_96CC_242A5574D8AF_.wvu.Cols_1" localSheetId="40">(#REF!,#REF!,#REF!,#REF!)</definedName>
    <definedName name="_320Z_B24E0928_48F8_4634_96CC_242A5574D8AF_.wvu.Cols_1" localSheetId="41">(#REF!,#REF!,#REF!,#REF!)</definedName>
    <definedName name="_320Z_B24E0928_48F8_4634_96CC_242A5574D8AF_.wvu.Cols_1">(#REF!,#REF!,#REF!,#REF!)</definedName>
    <definedName name="_321Z_B24E0928_48F8_4634_96CC_242A5574D8AF_.wvu.Cols_2" localSheetId="35">(#REF!,#REF!,#REF!,#REF!)</definedName>
    <definedName name="_321Z_B24E0928_48F8_4634_96CC_242A5574D8AF_.wvu.Cols_2" localSheetId="39">(#REF!,#REF!,#REF!,#REF!)</definedName>
    <definedName name="_321Z_B24E0928_48F8_4634_96CC_242A5574D8AF_.wvu.Cols_2" localSheetId="40">(#REF!,#REF!,#REF!,#REF!)</definedName>
    <definedName name="_321Z_B24E0928_48F8_4634_96CC_242A5574D8AF_.wvu.Cols_2" localSheetId="41">(#REF!,#REF!,#REF!,#REF!)</definedName>
    <definedName name="_321Z_B24E0928_48F8_4634_96CC_242A5574D8AF_.wvu.Cols_2">(#REF!,#REF!,#REF!,#REF!)</definedName>
    <definedName name="_322Z_B24E0928_48F8_4634_96CC_242A5574D8AF_.wvu.Cols_3" localSheetId="35">(#REF!,#REF!,#REF!,#REF!)</definedName>
    <definedName name="_322Z_B24E0928_48F8_4634_96CC_242A5574D8AF_.wvu.Cols_3" localSheetId="39">(#REF!,#REF!,#REF!,#REF!)</definedName>
    <definedName name="_322Z_B24E0928_48F8_4634_96CC_242A5574D8AF_.wvu.Cols_3" localSheetId="40">(#REF!,#REF!,#REF!,#REF!)</definedName>
    <definedName name="_322Z_B24E0928_48F8_4634_96CC_242A5574D8AF_.wvu.Cols_3" localSheetId="41">(#REF!,#REF!,#REF!,#REF!)</definedName>
    <definedName name="_322Z_B24E0928_48F8_4634_96CC_242A5574D8AF_.wvu.Cols_3">(#REF!,#REF!,#REF!,#REF!)</definedName>
    <definedName name="_323Z_B24E0928_48F8_4634_96CC_242A5574D8AF_.wvu.Cols_4" localSheetId="35">(#REF!,#REF!,#REF!,#REF!)</definedName>
    <definedName name="_323Z_B24E0928_48F8_4634_96CC_242A5574D8AF_.wvu.Cols_4" localSheetId="39">(#REF!,#REF!,#REF!,#REF!)</definedName>
    <definedName name="_323Z_B24E0928_48F8_4634_96CC_242A5574D8AF_.wvu.Cols_4" localSheetId="40">(#REF!,#REF!,#REF!,#REF!)</definedName>
    <definedName name="_323Z_B24E0928_48F8_4634_96CC_242A5574D8AF_.wvu.Cols_4" localSheetId="41">(#REF!,#REF!,#REF!,#REF!)</definedName>
    <definedName name="_323Z_B24E0928_48F8_4634_96CC_242A5574D8AF_.wvu.Cols_4">(#REF!,#REF!,#REF!,#REF!)</definedName>
    <definedName name="_324Z_B24E0928_48F8_4634_96CC_242A5574D8AF_.wvu.FilterData_1" localSheetId="35">#REF!</definedName>
    <definedName name="_324Z_B24E0928_48F8_4634_96CC_242A5574D8AF_.wvu.FilterData_1" localSheetId="39">#REF!</definedName>
    <definedName name="_324Z_B24E0928_48F8_4634_96CC_242A5574D8AF_.wvu.FilterData_1" localSheetId="40">#REF!</definedName>
    <definedName name="_324Z_B24E0928_48F8_4634_96CC_242A5574D8AF_.wvu.FilterData_1" localSheetId="41">#REF!</definedName>
    <definedName name="_324Z_B24E0928_48F8_4634_96CC_242A5574D8AF_.wvu.FilterData_1">#REF!</definedName>
    <definedName name="_325Z_B24E0928_48F8_4634_96CC_242A5574D8AF_.wvu.FilterData_2" localSheetId="35">#REF!</definedName>
    <definedName name="_325Z_B24E0928_48F8_4634_96CC_242A5574D8AF_.wvu.FilterData_2" localSheetId="39">#REF!</definedName>
    <definedName name="_325Z_B24E0928_48F8_4634_96CC_242A5574D8AF_.wvu.FilterData_2" localSheetId="40">#REF!</definedName>
    <definedName name="_325Z_B24E0928_48F8_4634_96CC_242A5574D8AF_.wvu.FilterData_2" localSheetId="41">#REF!</definedName>
    <definedName name="_325Z_B24E0928_48F8_4634_96CC_242A5574D8AF_.wvu.FilterData_2">#REF!</definedName>
    <definedName name="_326Z_B24E0928_48F8_4634_96CC_242A5574D8AF_.wvu.FilterData_3" localSheetId="35">#REF!</definedName>
    <definedName name="_326Z_B24E0928_48F8_4634_96CC_242A5574D8AF_.wvu.FilterData_3" localSheetId="39">#REF!</definedName>
    <definedName name="_326Z_B24E0928_48F8_4634_96CC_242A5574D8AF_.wvu.FilterData_3" localSheetId="40">#REF!</definedName>
    <definedName name="_326Z_B24E0928_48F8_4634_96CC_242A5574D8AF_.wvu.FilterData_3" localSheetId="41">#REF!</definedName>
    <definedName name="_326Z_B24E0928_48F8_4634_96CC_242A5574D8AF_.wvu.FilterData_3">#REF!</definedName>
    <definedName name="_327Z_B24E0928_48F8_4634_96CC_242A5574D8AF_.wvu.PrintArea_1" localSheetId="35">#REF!</definedName>
    <definedName name="_327Z_B24E0928_48F8_4634_96CC_242A5574D8AF_.wvu.PrintArea_1" localSheetId="39">#REF!</definedName>
    <definedName name="_327Z_B24E0928_48F8_4634_96CC_242A5574D8AF_.wvu.PrintArea_1" localSheetId="40">#REF!</definedName>
    <definedName name="_327Z_B24E0928_48F8_4634_96CC_242A5574D8AF_.wvu.PrintArea_1" localSheetId="41">#REF!</definedName>
    <definedName name="_327Z_B24E0928_48F8_4634_96CC_242A5574D8AF_.wvu.PrintArea_1">#REF!</definedName>
    <definedName name="_328Z_B24E0928_48F8_4634_96CC_242A5574D8AF_.wvu.PrintArea_2" localSheetId="35">#REF!</definedName>
    <definedName name="_328Z_B24E0928_48F8_4634_96CC_242A5574D8AF_.wvu.PrintArea_2" localSheetId="39">#REF!</definedName>
    <definedName name="_328Z_B24E0928_48F8_4634_96CC_242A5574D8AF_.wvu.PrintArea_2" localSheetId="40">#REF!</definedName>
    <definedName name="_328Z_B24E0928_48F8_4634_96CC_242A5574D8AF_.wvu.PrintArea_2" localSheetId="41">#REF!</definedName>
    <definedName name="_328Z_B24E0928_48F8_4634_96CC_242A5574D8AF_.wvu.PrintArea_2">#REF!</definedName>
    <definedName name="_329Z_B24E0928_48F8_4634_96CC_242A5574D8AF_.wvu.PrintArea_3" localSheetId="35">#REF!</definedName>
    <definedName name="_329Z_B24E0928_48F8_4634_96CC_242A5574D8AF_.wvu.PrintArea_3" localSheetId="39">#REF!</definedName>
    <definedName name="_329Z_B24E0928_48F8_4634_96CC_242A5574D8AF_.wvu.PrintArea_3" localSheetId="40">#REF!</definedName>
    <definedName name="_329Z_B24E0928_48F8_4634_96CC_242A5574D8AF_.wvu.PrintArea_3" localSheetId="41">#REF!</definedName>
    <definedName name="_329Z_B24E0928_48F8_4634_96CC_242A5574D8AF_.wvu.PrintArea_3">#REF!</definedName>
    <definedName name="_32Full_Print_1" localSheetId="35">#REF!</definedName>
    <definedName name="_32Full_Print_1" localSheetId="39">#REF!</definedName>
    <definedName name="_32Full_Print_1" localSheetId="40">#REF!</definedName>
    <definedName name="_32Full_Print_1" localSheetId="41">#REF!</definedName>
    <definedName name="_32Full_Print_1">#REF!</definedName>
    <definedName name="_330Z_B24E0928_48F8_4634_96CC_242A5574D8AF_.wvu.PrintArea_4" localSheetId="35">#REF!</definedName>
    <definedName name="_330Z_B24E0928_48F8_4634_96CC_242A5574D8AF_.wvu.PrintArea_4" localSheetId="39">#REF!</definedName>
    <definedName name="_330Z_B24E0928_48F8_4634_96CC_242A5574D8AF_.wvu.PrintArea_4" localSheetId="40">#REF!</definedName>
    <definedName name="_330Z_B24E0928_48F8_4634_96CC_242A5574D8AF_.wvu.PrintArea_4" localSheetId="41">#REF!</definedName>
    <definedName name="_330Z_B24E0928_48F8_4634_96CC_242A5574D8AF_.wvu.PrintArea_4">#REF!</definedName>
    <definedName name="_331Z_B24E0928_48F8_4634_96CC_242A5574D8AF_.wvu.PrintTitles_1" localSheetId="35">#REF!</definedName>
    <definedName name="_331Z_B24E0928_48F8_4634_96CC_242A5574D8AF_.wvu.PrintTitles_1" localSheetId="39">#REF!</definedName>
    <definedName name="_331Z_B24E0928_48F8_4634_96CC_242A5574D8AF_.wvu.PrintTitles_1" localSheetId="40">#REF!</definedName>
    <definedName name="_331Z_B24E0928_48F8_4634_96CC_242A5574D8AF_.wvu.PrintTitles_1" localSheetId="41">#REF!</definedName>
    <definedName name="_331Z_B24E0928_48F8_4634_96CC_242A5574D8AF_.wvu.PrintTitles_1">#REF!</definedName>
    <definedName name="_332Z_B24E0928_48F8_4634_96CC_242A5574D8AF_.wvu.PrintTitles_2" localSheetId="35">#REF!</definedName>
    <definedName name="_332Z_B24E0928_48F8_4634_96CC_242A5574D8AF_.wvu.PrintTitles_2" localSheetId="39">#REF!</definedName>
    <definedName name="_332Z_B24E0928_48F8_4634_96CC_242A5574D8AF_.wvu.PrintTitles_2" localSheetId="40">#REF!</definedName>
    <definedName name="_332Z_B24E0928_48F8_4634_96CC_242A5574D8AF_.wvu.PrintTitles_2" localSheetId="41">#REF!</definedName>
    <definedName name="_332Z_B24E0928_48F8_4634_96CC_242A5574D8AF_.wvu.PrintTitles_2">#REF!</definedName>
    <definedName name="_333Z_B24E0928_48F8_4634_96CC_242A5574D8AF_.wvu.PrintTitles_3" localSheetId="35">#REF!</definedName>
    <definedName name="_333Z_B24E0928_48F8_4634_96CC_242A5574D8AF_.wvu.PrintTitles_3" localSheetId="39">#REF!</definedName>
    <definedName name="_333Z_B24E0928_48F8_4634_96CC_242A5574D8AF_.wvu.PrintTitles_3" localSheetId="40">#REF!</definedName>
    <definedName name="_333Z_B24E0928_48F8_4634_96CC_242A5574D8AF_.wvu.PrintTitles_3" localSheetId="41">#REF!</definedName>
    <definedName name="_333Z_B24E0928_48F8_4634_96CC_242A5574D8AF_.wvu.PrintTitles_3">#REF!</definedName>
    <definedName name="_334Z_B24E0928_48F8_4634_96CC_242A5574D8AF_.wvu.Rows_1" localSheetId="35">#REF!</definedName>
    <definedName name="_334Z_B24E0928_48F8_4634_96CC_242A5574D8AF_.wvu.Rows_1" localSheetId="39">#REF!</definedName>
    <definedName name="_334Z_B24E0928_48F8_4634_96CC_242A5574D8AF_.wvu.Rows_1" localSheetId="40">#REF!</definedName>
    <definedName name="_334Z_B24E0928_48F8_4634_96CC_242A5574D8AF_.wvu.Rows_1" localSheetId="41">#REF!</definedName>
    <definedName name="_334Z_B24E0928_48F8_4634_96CC_242A5574D8AF_.wvu.Rows_1">#REF!</definedName>
    <definedName name="_335Z_B24E0928_48F8_4634_96CC_242A5574D8AF_.wvu.Rows_2" localSheetId="35">#REF!</definedName>
    <definedName name="_335Z_B24E0928_48F8_4634_96CC_242A5574D8AF_.wvu.Rows_2" localSheetId="39">#REF!</definedName>
    <definedName name="_335Z_B24E0928_48F8_4634_96CC_242A5574D8AF_.wvu.Rows_2" localSheetId="40">#REF!</definedName>
    <definedName name="_335Z_B24E0928_48F8_4634_96CC_242A5574D8AF_.wvu.Rows_2" localSheetId="41">#REF!</definedName>
    <definedName name="_335Z_B24E0928_48F8_4634_96CC_242A5574D8AF_.wvu.Rows_2">#REF!</definedName>
    <definedName name="_336Z_B24E0928_48F8_4634_96CC_242A5574D8AF_.wvu.Rows_3" localSheetId="35">#REF!</definedName>
    <definedName name="_336Z_B24E0928_48F8_4634_96CC_242A5574D8AF_.wvu.Rows_3" localSheetId="39">#REF!</definedName>
    <definedName name="_336Z_B24E0928_48F8_4634_96CC_242A5574D8AF_.wvu.Rows_3" localSheetId="40">#REF!</definedName>
    <definedName name="_336Z_B24E0928_48F8_4634_96CC_242A5574D8AF_.wvu.Rows_3" localSheetId="41">#REF!</definedName>
    <definedName name="_336Z_B24E0928_48F8_4634_96CC_242A5574D8AF_.wvu.Rows_3">#REF!</definedName>
    <definedName name="_337Z_B24E0928_48F8_4634_96CC_242A5574D8AF_.wvu.Rows_4" localSheetId="35">#REF!</definedName>
    <definedName name="_337Z_B24E0928_48F8_4634_96CC_242A5574D8AF_.wvu.Rows_4" localSheetId="39">#REF!</definedName>
    <definedName name="_337Z_B24E0928_48F8_4634_96CC_242A5574D8AF_.wvu.Rows_4" localSheetId="40">#REF!</definedName>
    <definedName name="_337Z_B24E0928_48F8_4634_96CC_242A5574D8AF_.wvu.Rows_4" localSheetId="41">#REF!</definedName>
    <definedName name="_337Z_B24E0928_48F8_4634_96CC_242A5574D8AF_.wvu.Rows_4">#REF!</definedName>
    <definedName name="_338Z_B75793DE_7E7D_426D_9BBA_3875CDD2D98B_.wvu.FilterData_1" localSheetId="35">#REF!</definedName>
    <definedName name="_338Z_B75793DE_7E7D_426D_9BBA_3875CDD2D98B_.wvu.FilterData_1" localSheetId="39">#REF!</definedName>
    <definedName name="_338Z_B75793DE_7E7D_426D_9BBA_3875CDD2D98B_.wvu.FilterData_1" localSheetId="40">#REF!</definedName>
    <definedName name="_338Z_B75793DE_7E7D_426D_9BBA_3875CDD2D98B_.wvu.FilterData_1" localSheetId="41">#REF!</definedName>
    <definedName name="_338Z_B75793DE_7E7D_426D_9BBA_3875CDD2D98B_.wvu.FilterData_1">#REF!</definedName>
    <definedName name="_339Z_B75793DE_7E7D_426D_9BBA_3875CDD2D98B_.wvu.FilterData_2" localSheetId="35">#REF!</definedName>
    <definedName name="_339Z_B75793DE_7E7D_426D_9BBA_3875CDD2D98B_.wvu.FilterData_2" localSheetId="39">#REF!</definedName>
    <definedName name="_339Z_B75793DE_7E7D_426D_9BBA_3875CDD2D98B_.wvu.FilterData_2" localSheetId="40">#REF!</definedName>
    <definedName name="_339Z_B75793DE_7E7D_426D_9BBA_3875CDD2D98B_.wvu.FilterData_2" localSheetId="41">#REF!</definedName>
    <definedName name="_339Z_B75793DE_7E7D_426D_9BBA_3875CDD2D98B_.wvu.FilterData_2">#REF!</definedName>
    <definedName name="_33Full_Print_2">"#REF!"</definedName>
    <definedName name="_340Z_B75793DE_7E7D_426D_9BBA_3875CDD2D98B_.wvu.FilterData_3" localSheetId="35">#REF!</definedName>
    <definedName name="_340Z_B75793DE_7E7D_426D_9BBA_3875CDD2D98B_.wvu.FilterData_3" localSheetId="39">#REF!</definedName>
    <definedName name="_340Z_B75793DE_7E7D_426D_9BBA_3875CDD2D98B_.wvu.FilterData_3" localSheetId="40">#REF!</definedName>
    <definedName name="_340Z_B75793DE_7E7D_426D_9BBA_3875CDD2D98B_.wvu.FilterData_3" localSheetId="41">#REF!</definedName>
    <definedName name="_340Z_B75793DE_7E7D_426D_9BBA_3875CDD2D98B_.wvu.FilterData_3">#REF!</definedName>
    <definedName name="_341Z_BE03D95B_F68A_49E3_BE28_EE02217854F6_.wvu.Cols_1" localSheetId="35">(#REF!,#REF!,#REF!,#REF!)</definedName>
    <definedName name="_341Z_BE03D95B_F68A_49E3_BE28_EE02217854F6_.wvu.Cols_1" localSheetId="39">(#REF!,#REF!,#REF!,#REF!)</definedName>
    <definedName name="_341Z_BE03D95B_F68A_49E3_BE28_EE02217854F6_.wvu.Cols_1" localSheetId="40">(#REF!,#REF!,#REF!,#REF!)</definedName>
    <definedName name="_341Z_BE03D95B_F68A_49E3_BE28_EE02217854F6_.wvu.Cols_1" localSheetId="41">(#REF!,#REF!,#REF!,#REF!)</definedName>
    <definedName name="_341Z_BE03D95B_F68A_49E3_BE28_EE02217854F6_.wvu.Cols_1">(#REF!,#REF!,#REF!,#REF!)</definedName>
    <definedName name="_342Z_BE03D95B_F68A_49E3_BE28_EE02217854F6_.wvu.Cols_2" localSheetId="35">(#REF!,#REF!,#REF!,#REF!)</definedName>
    <definedName name="_342Z_BE03D95B_F68A_49E3_BE28_EE02217854F6_.wvu.Cols_2" localSheetId="39">(#REF!,#REF!,#REF!,#REF!)</definedName>
    <definedName name="_342Z_BE03D95B_F68A_49E3_BE28_EE02217854F6_.wvu.Cols_2" localSheetId="40">(#REF!,#REF!,#REF!,#REF!)</definedName>
    <definedName name="_342Z_BE03D95B_F68A_49E3_BE28_EE02217854F6_.wvu.Cols_2" localSheetId="41">(#REF!,#REF!,#REF!,#REF!)</definedName>
    <definedName name="_342Z_BE03D95B_F68A_49E3_BE28_EE02217854F6_.wvu.Cols_2">(#REF!,#REF!,#REF!,#REF!)</definedName>
    <definedName name="_343Z_BE03D95B_F68A_49E3_BE28_EE02217854F6_.wvu.Cols_3" localSheetId="35">(#REF!,#REF!,#REF!,#REF!)</definedName>
    <definedName name="_343Z_BE03D95B_F68A_49E3_BE28_EE02217854F6_.wvu.Cols_3" localSheetId="39">(#REF!,#REF!,#REF!,#REF!)</definedName>
    <definedName name="_343Z_BE03D95B_F68A_49E3_BE28_EE02217854F6_.wvu.Cols_3" localSheetId="40">(#REF!,#REF!,#REF!,#REF!)</definedName>
    <definedName name="_343Z_BE03D95B_F68A_49E3_BE28_EE02217854F6_.wvu.Cols_3" localSheetId="41">(#REF!,#REF!,#REF!,#REF!)</definedName>
    <definedName name="_343Z_BE03D95B_F68A_49E3_BE28_EE02217854F6_.wvu.Cols_3">(#REF!,#REF!,#REF!,#REF!)</definedName>
    <definedName name="_344Z_BE03D95B_F68A_49E3_BE28_EE02217854F6_.wvu.FilterData_1" localSheetId="35">#REF!</definedName>
    <definedName name="_344Z_BE03D95B_F68A_49E3_BE28_EE02217854F6_.wvu.FilterData_1" localSheetId="39">#REF!</definedName>
    <definedName name="_344Z_BE03D95B_F68A_49E3_BE28_EE02217854F6_.wvu.FilterData_1" localSheetId="40">#REF!</definedName>
    <definedName name="_344Z_BE03D95B_F68A_49E3_BE28_EE02217854F6_.wvu.FilterData_1" localSheetId="41">#REF!</definedName>
    <definedName name="_344Z_BE03D95B_F68A_49E3_BE28_EE02217854F6_.wvu.FilterData_1">#REF!</definedName>
    <definedName name="_345Z_BE03D95B_F68A_49E3_BE28_EE02217854F6_.wvu.FilterData_2" localSheetId="35">#REF!</definedName>
    <definedName name="_345Z_BE03D95B_F68A_49E3_BE28_EE02217854F6_.wvu.FilterData_2" localSheetId="39">#REF!</definedName>
    <definedName name="_345Z_BE03D95B_F68A_49E3_BE28_EE02217854F6_.wvu.FilterData_2" localSheetId="40">#REF!</definedName>
    <definedName name="_345Z_BE03D95B_F68A_49E3_BE28_EE02217854F6_.wvu.FilterData_2" localSheetId="41">#REF!</definedName>
    <definedName name="_345Z_BE03D95B_F68A_49E3_BE28_EE02217854F6_.wvu.FilterData_2">#REF!</definedName>
    <definedName name="_346Z_BE03D95B_F68A_49E3_BE28_EE02217854F6_.wvu.FilterData_3" localSheetId="35">#REF!</definedName>
    <definedName name="_346Z_BE03D95B_F68A_49E3_BE28_EE02217854F6_.wvu.FilterData_3" localSheetId="39">#REF!</definedName>
    <definedName name="_346Z_BE03D95B_F68A_49E3_BE28_EE02217854F6_.wvu.FilterData_3" localSheetId="40">#REF!</definedName>
    <definedName name="_346Z_BE03D95B_F68A_49E3_BE28_EE02217854F6_.wvu.FilterData_3" localSheetId="41">#REF!</definedName>
    <definedName name="_346Z_BE03D95B_F68A_49E3_BE28_EE02217854F6_.wvu.FilterData_3">#REF!</definedName>
    <definedName name="_347Z_BE03D95B_F68A_49E3_BE28_EE02217854F6_.wvu.PrintArea_1" localSheetId="35">#REF!</definedName>
    <definedName name="_347Z_BE03D95B_F68A_49E3_BE28_EE02217854F6_.wvu.PrintArea_1" localSheetId="39">#REF!</definedName>
    <definedName name="_347Z_BE03D95B_F68A_49E3_BE28_EE02217854F6_.wvu.PrintArea_1" localSheetId="40">#REF!</definedName>
    <definedName name="_347Z_BE03D95B_F68A_49E3_BE28_EE02217854F6_.wvu.PrintArea_1" localSheetId="41">#REF!</definedName>
    <definedName name="_347Z_BE03D95B_F68A_49E3_BE28_EE02217854F6_.wvu.PrintArea_1">#REF!</definedName>
    <definedName name="_348Z_BE03D95B_F68A_49E3_BE28_EE02217854F6_.wvu.PrintArea_2" localSheetId="35">#REF!</definedName>
    <definedName name="_348Z_BE03D95B_F68A_49E3_BE28_EE02217854F6_.wvu.PrintArea_2" localSheetId="39">#REF!</definedName>
    <definedName name="_348Z_BE03D95B_F68A_49E3_BE28_EE02217854F6_.wvu.PrintArea_2" localSheetId="40">#REF!</definedName>
    <definedName name="_348Z_BE03D95B_F68A_49E3_BE28_EE02217854F6_.wvu.PrintArea_2" localSheetId="41">#REF!</definedName>
    <definedName name="_348Z_BE03D95B_F68A_49E3_BE28_EE02217854F6_.wvu.PrintArea_2">#REF!</definedName>
    <definedName name="_349Z_BE03D95B_F68A_49E3_BE28_EE02217854F6_.wvu.PrintArea_3" localSheetId="35">#REF!</definedName>
    <definedName name="_349Z_BE03D95B_F68A_49E3_BE28_EE02217854F6_.wvu.PrintArea_3" localSheetId="39">#REF!</definedName>
    <definedName name="_349Z_BE03D95B_F68A_49E3_BE28_EE02217854F6_.wvu.PrintArea_3" localSheetId="40">#REF!</definedName>
    <definedName name="_349Z_BE03D95B_F68A_49E3_BE28_EE02217854F6_.wvu.PrintArea_3" localSheetId="41">#REF!</definedName>
    <definedName name="_349Z_BE03D95B_F68A_49E3_BE28_EE02217854F6_.wvu.PrintArea_3">#REF!</definedName>
    <definedName name="_34Header_Row_1" localSheetId="35">ROW(#REF!)</definedName>
    <definedName name="_34Header_Row_1" localSheetId="39">ROW(#REF!)</definedName>
    <definedName name="_34Header_Row_1" localSheetId="40">ROW(#REF!)</definedName>
    <definedName name="_34Header_Row_1" localSheetId="41">ROW(#REF!)</definedName>
    <definedName name="_34Header_Row_1">ROW(#REF!)</definedName>
    <definedName name="_350Z_BE03D95B_F68A_49E3_BE28_EE02217854F6_.wvu.PrintTitles_1" localSheetId="35">#REF!</definedName>
    <definedName name="_350Z_BE03D95B_F68A_49E3_BE28_EE02217854F6_.wvu.PrintTitles_1" localSheetId="39">#REF!</definedName>
    <definedName name="_350Z_BE03D95B_F68A_49E3_BE28_EE02217854F6_.wvu.PrintTitles_1" localSheetId="40">#REF!</definedName>
    <definedName name="_350Z_BE03D95B_F68A_49E3_BE28_EE02217854F6_.wvu.PrintTitles_1" localSheetId="41">#REF!</definedName>
    <definedName name="_350Z_BE03D95B_F68A_49E3_BE28_EE02217854F6_.wvu.PrintTitles_1">#REF!</definedName>
    <definedName name="_351Z_BE03D95B_F68A_49E3_BE28_EE02217854F6_.wvu.PrintTitles_2" localSheetId="35">#REF!</definedName>
    <definedName name="_351Z_BE03D95B_F68A_49E3_BE28_EE02217854F6_.wvu.PrintTitles_2" localSheetId="39">#REF!</definedName>
    <definedName name="_351Z_BE03D95B_F68A_49E3_BE28_EE02217854F6_.wvu.PrintTitles_2" localSheetId="40">#REF!</definedName>
    <definedName name="_351Z_BE03D95B_F68A_49E3_BE28_EE02217854F6_.wvu.PrintTitles_2" localSheetId="41">#REF!</definedName>
    <definedName name="_351Z_BE03D95B_F68A_49E3_BE28_EE02217854F6_.wvu.PrintTitles_2">#REF!</definedName>
    <definedName name="_352Z_BE03D95B_F68A_49E3_BE28_EE02217854F6_.wvu.PrintTitles_3" localSheetId="35">#REF!</definedName>
    <definedName name="_352Z_BE03D95B_F68A_49E3_BE28_EE02217854F6_.wvu.PrintTitles_3" localSheetId="39">#REF!</definedName>
    <definedName name="_352Z_BE03D95B_F68A_49E3_BE28_EE02217854F6_.wvu.PrintTitles_3" localSheetId="40">#REF!</definedName>
    <definedName name="_352Z_BE03D95B_F68A_49E3_BE28_EE02217854F6_.wvu.PrintTitles_3" localSheetId="41">#REF!</definedName>
    <definedName name="_352Z_BE03D95B_F68A_49E3_BE28_EE02217854F6_.wvu.PrintTitles_3">#REF!</definedName>
    <definedName name="_353Z_E4A0252D_C40A_420C_B55E_1B580B0E131E_.wvu.FilterData_1" localSheetId="35">#REF!</definedName>
    <definedName name="_353Z_E4A0252D_C40A_420C_B55E_1B580B0E131E_.wvu.FilterData_1" localSheetId="39">#REF!</definedName>
    <definedName name="_353Z_E4A0252D_C40A_420C_B55E_1B580B0E131E_.wvu.FilterData_1" localSheetId="40">#REF!</definedName>
    <definedName name="_353Z_E4A0252D_C40A_420C_B55E_1B580B0E131E_.wvu.FilterData_1" localSheetId="41">#REF!</definedName>
    <definedName name="_353Z_E4A0252D_C40A_420C_B55E_1B580B0E131E_.wvu.FilterData_1">#REF!</definedName>
    <definedName name="_354Z_E4A0252D_C40A_420C_B55E_1B580B0E131E_.wvu.FilterData_2" localSheetId="35">#REF!</definedName>
    <definedName name="_354Z_E4A0252D_C40A_420C_B55E_1B580B0E131E_.wvu.FilterData_2" localSheetId="39">#REF!</definedName>
    <definedName name="_354Z_E4A0252D_C40A_420C_B55E_1B580B0E131E_.wvu.FilterData_2" localSheetId="40">#REF!</definedName>
    <definedName name="_354Z_E4A0252D_C40A_420C_B55E_1B580B0E131E_.wvu.FilterData_2" localSheetId="41">#REF!</definedName>
    <definedName name="_354Z_E4A0252D_C40A_420C_B55E_1B580B0E131E_.wvu.FilterData_2">#REF!</definedName>
    <definedName name="_355Z_E4A0252D_C40A_420C_B55E_1B580B0E131E_.wvu.FilterData_3" localSheetId="35">#REF!</definedName>
    <definedName name="_355Z_E4A0252D_C40A_420C_B55E_1B580B0E131E_.wvu.FilterData_3" localSheetId="39">#REF!</definedName>
    <definedName name="_355Z_E4A0252D_C40A_420C_B55E_1B580B0E131E_.wvu.FilterData_3" localSheetId="40">#REF!</definedName>
    <definedName name="_355Z_E4A0252D_C40A_420C_B55E_1B580B0E131E_.wvu.FilterData_3" localSheetId="41">#REF!</definedName>
    <definedName name="_355Z_E4A0252D_C40A_420C_B55E_1B580B0E131E_.wvu.FilterData_3">#REF!</definedName>
    <definedName name="_356Z_E95CBE07_2729_40E0_A102_3B962E30E9D4_.wvu.Cols_1" localSheetId="35">(#REF!,#REF!,#REF!,#REF!)</definedName>
    <definedName name="_356Z_E95CBE07_2729_40E0_A102_3B962E30E9D4_.wvu.Cols_1" localSheetId="39">(#REF!,#REF!,#REF!,#REF!)</definedName>
    <definedName name="_356Z_E95CBE07_2729_40E0_A102_3B962E30E9D4_.wvu.Cols_1" localSheetId="40">(#REF!,#REF!,#REF!,#REF!)</definedName>
    <definedName name="_356Z_E95CBE07_2729_40E0_A102_3B962E30E9D4_.wvu.Cols_1" localSheetId="41">(#REF!,#REF!,#REF!,#REF!)</definedName>
    <definedName name="_356Z_E95CBE07_2729_40E0_A102_3B962E30E9D4_.wvu.Cols_1">(#REF!,#REF!,#REF!,#REF!)</definedName>
    <definedName name="_357Z_E95CBE07_2729_40E0_A102_3B962E30E9D4_.wvu.Cols_2" localSheetId="35">(#REF!,#REF!,#REF!,#REF!)</definedName>
    <definedName name="_357Z_E95CBE07_2729_40E0_A102_3B962E30E9D4_.wvu.Cols_2" localSheetId="39">(#REF!,#REF!,#REF!,#REF!)</definedName>
    <definedName name="_357Z_E95CBE07_2729_40E0_A102_3B962E30E9D4_.wvu.Cols_2" localSheetId="40">(#REF!,#REF!,#REF!,#REF!)</definedName>
    <definedName name="_357Z_E95CBE07_2729_40E0_A102_3B962E30E9D4_.wvu.Cols_2" localSheetId="41">(#REF!,#REF!,#REF!,#REF!)</definedName>
    <definedName name="_357Z_E95CBE07_2729_40E0_A102_3B962E30E9D4_.wvu.Cols_2">(#REF!,#REF!,#REF!,#REF!)</definedName>
    <definedName name="_358Z_E95CBE07_2729_40E0_A102_3B962E30E9D4_.wvu.Cols_3" localSheetId="35">(#REF!,#REF!,#REF!,#REF!)</definedName>
    <definedName name="_358Z_E95CBE07_2729_40E0_A102_3B962E30E9D4_.wvu.Cols_3" localSheetId="39">(#REF!,#REF!,#REF!,#REF!)</definedName>
    <definedName name="_358Z_E95CBE07_2729_40E0_A102_3B962E30E9D4_.wvu.Cols_3" localSheetId="40">(#REF!,#REF!,#REF!,#REF!)</definedName>
    <definedName name="_358Z_E95CBE07_2729_40E0_A102_3B962E30E9D4_.wvu.Cols_3" localSheetId="41">(#REF!,#REF!,#REF!,#REF!)</definedName>
    <definedName name="_358Z_E95CBE07_2729_40E0_A102_3B962E30E9D4_.wvu.Cols_3">(#REF!,#REF!,#REF!,#REF!)</definedName>
    <definedName name="_359Z_E95CBE07_2729_40E0_A102_3B962E30E9D4_.wvu.FilterData_1" localSheetId="35">#REF!</definedName>
    <definedName name="_359Z_E95CBE07_2729_40E0_A102_3B962E30E9D4_.wvu.FilterData_1" localSheetId="39">#REF!</definedName>
    <definedName name="_359Z_E95CBE07_2729_40E0_A102_3B962E30E9D4_.wvu.FilterData_1" localSheetId="40">#REF!</definedName>
    <definedName name="_359Z_E95CBE07_2729_40E0_A102_3B962E30E9D4_.wvu.FilterData_1" localSheetId="41">#REF!</definedName>
    <definedName name="_359Z_E95CBE07_2729_40E0_A102_3B962E30E9D4_.wvu.FilterData_1">#REF!</definedName>
    <definedName name="_35Header_Row_2" localSheetId="35">ROW(#REF!)</definedName>
    <definedName name="_35Header_Row_2" localSheetId="39">ROW(#REF!)</definedName>
    <definedName name="_35Header_Row_2" localSheetId="40">ROW(#REF!)</definedName>
    <definedName name="_35Header_Row_2" localSheetId="41">ROW(#REF!)</definedName>
    <definedName name="_35Header_Row_2">ROW(#REF!)</definedName>
    <definedName name="_360Z_E95CBE07_2729_40E0_A102_3B962E30E9D4_.wvu.FilterData_2" localSheetId="35">#REF!</definedName>
    <definedName name="_360Z_E95CBE07_2729_40E0_A102_3B962E30E9D4_.wvu.FilterData_2" localSheetId="39">#REF!</definedName>
    <definedName name="_360Z_E95CBE07_2729_40E0_A102_3B962E30E9D4_.wvu.FilterData_2" localSheetId="40">#REF!</definedName>
    <definedName name="_360Z_E95CBE07_2729_40E0_A102_3B962E30E9D4_.wvu.FilterData_2" localSheetId="41">#REF!</definedName>
    <definedName name="_360Z_E95CBE07_2729_40E0_A102_3B962E30E9D4_.wvu.FilterData_2">#REF!</definedName>
    <definedName name="_361Z_E95CBE07_2729_40E0_A102_3B962E30E9D4_.wvu.FilterData_3" localSheetId="35">#REF!</definedName>
    <definedName name="_361Z_E95CBE07_2729_40E0_A102_3B962E30E9D4_.wvu.FilterData_3" localSheetId="39">#REF!</definedName>
    <definedName name="_361Z_E95CBE07_2729_40E0_A102_3B962E30E9D4_.wvu.FilterData_3" localSheetId="40">#REF!</definedName>
    <definedName name="_361Z_E95CBE07_2729_40E0_A102_3B962E30E9D4_.wvu.FilterData_3" localSheetId="41">#REF!</definedName>
    <definedName name="_361Z_E95CBE07_2729_40E0_A102_3B962E30E9D4_.wvu.FilterData_3">#REF!</definedName>
    <definedName name="_362Z_E95CBE07_2729_40E0_A102_3B962E30E9D4_.wvu.PrintArea_1" localSheetId="35">#REF!</definedName>
    <definedName name="_362Z_E95CBE07_2729_40E0_A102_3B962E30E9D4_.wvu.PrintArea_1" localSheetId="39">#REF!</definedName>
    <definedName name="_362Z_E95CBE07_2729_40E0_A102_3B962E30E9D4_.wvu.PrintArea_1" localSheetId="40">#REF!</definedName>
    <definedName name="_362Z_E95CBE07_2729_40E0_A102_3B962E30E9D4_.wvu.PrintArea_1" localSheetId="41">#REF!</definedName>
    <definedName name="_362Z_E95CBE07_2729_40E0_A102_3B962E30E9D4_.wvu.PrintArea_1">#REF!</definedName>
    <definedName name="_363Z_E95CBE07_2729_40E0_A102_3B962E30E9D4_.wvu.PrintArea_2" localSheetId="35">#REF!</definedName>
    <definedName name="_363Z_E95CBE07_2729_40E0_A102_3B962E30E9D4_.wvu.PrintArea_2" localSheetId="39">#REF!</definedName>
    <definedName name="_363Z_E95CBE07_2729_40E0_A102_3B962E30E9D4_.wvu.PrintArea_2" localSheetId="40">#REF!</definedName>
    <definedName name="_363Z_E95CBE07_2729_40E0_A102_3B962E30E9D4_.wvu.PrintArea_2" localSheetId="41">#REF!</definedName>
    <definedName name="_363Z_E95CBE07_2729_40E0_A102_3B962E30E9D4_.wvu.PrintArea_2">#REF!</definedName>
    <definedName name="_364Z_E95CBE07_2729_40E0_A102_3B962E30E9D4_.wvu.PrintArea_3" localSheetId="35">#REF!</definedName>
    <definedName name="_364Z_E95CBE07_2729_40E0_A102_3B962E30E9D4_.wvu.PrintArea_3" localSheetId="39">#REF!</definedName>
    <definedName name="_364Z_E95CBE07_2729_40E0_A102_3B962E30E9D4_.wvu.PrintArea_3" localSheetId="40">#REF!</definedName>
    <definedName name="_364Z_E95CBE07_2729_40E0_A102_3B962E30E9D4_.wvu.PrintArea_3" localSheetId="41">#REF!</definedName>
    <definedName name="_364Z_E95CBE07_2729_40E0_A102_3B962E30E9D4_.wvu.PrintArea_3">#REF!</definedName>
    <definedName name="_365Z_E95CBE07_2729_40E0_A102_3B962E30E9D4_.wvu.PrintTitles_1" localSheetId="35">#REF!</definedName>
    <definedName name="_365Z_E95CBE07_2729_40E0_A102_3B962E30E9D4_.wvu.PrintTitles_1" localSheetId="39">#REF!</definedName>
    <definedName name="_365Z_E95CBE07_2729_40E0_A102_3B962E30E9D4_.wvu.PrintTitles_1" localSheetId="40">#REF!</definedName>
    <definedName name="_365Z_E95CBE07_2729_40E0_A102_3B962E30E9D4_.wvu.PrintTitles_1" localSheetId="41">#REF!</definedName>
    <definedName name="_365Z_E95CBE07_2729_40E0_A102_3B962E30E9D4_.wvu.PrintTitles_1">#REF!</definedName>
    <definedName name="_366Z_E95CBE07_2729_40E0_A102_3B962E30E9D4_.wvu.PrintTitles_2" localSheetId="35">#REF!</definedName>
    <definedName name="_366Z_E95CBE07_2729_40E0_A102_3B962E30E9D4_.wvu.PrintTitles_2" localSheetId="39">#REF!</definedName>
    <definedName name="_366Z_E95CBE07_2729_40E0_A102_3B962E30E9D4_.wvu.PrintTitles_2" localSheetId="40">#REF!</definedName>
    <definedName name="_366Z_E95CBE07_2729_40E0_A102_3B962E30E9D4_.wvu.PrintTitles_2" localSheetId="41">#REF!</definedName>
    <definedName name="_366Z_E95CBE07_2729_40E0_A102_3B962E30E9D4_.wvu.PrintTitles_2">#REF!</definedName>
    <definedName name="_367Z_E95CBE07_2729_40E0_A102_3B962E30E9D4_.wvu.PrintTitles_3" localSheetId="35">#REF!</definedName>
    <definedName name="_367Z_E95CBE07_2729_40E0_A102_3B962E30E9D4_.wvu.PrintTitles_3" localSheetId="39">#REF!</definedName>
    <definedName name="_367Z_E95CBE07_2729_40E0_A102_3B962E30E9D4_.wvu.PrintTitles_3" localSheetId="40">#REF!</definedName>
    <definedName name="_367Z_E95CBE07_2729_40E0_A102_3B962E30E9D4_.wvu.PrintTitles_3" localSheetId="41">#REF!</definedName>
    <definedName name="_367Z_E95CBE07_2729_40E0_A102_3B962E30E9D4_.wvu.PrintTitles_3">#REF!</definedName>
    <definedName name="_368Z_E95CBE07_2729_40E0_A102_3B962E30E9D4_.wvu.Rows_1" localSheetId="35">(#REF!,#REF!,#REF!,#REF!,#REF!,#REF!,#REF!,#REF!,#REF!,#REF!,#REF!,#REF!,#REF!,#REF!,#REF!,#REF!,#REF!,#REF!,#REF!,#REF!,#REF!,#REF!,#REF!,#REF!,#REF!,#REF!,#REF!,#REF!,#REF!,#REF!)</definedName>
    <definedName name="_368Z_E95CBE07_2729_40E0_A102_3B962E30E9D4_.wvu.Rows_1" localSheetId="39">(#REF!,#REF!,#REF!,#REF!,#REF!,#REF!,#REF!,#REF!,#REF!,#REF!,#REF!,#REF!,#REF!,#REF!,#REF!,#REF!,#REF!,#REF!,#REF!,#REF!,#REF!,#REF!,#REF!,#REF!,#REF!,#REF!,#REF!,#REF!,#REF!,#REF!)</definedName>
    <definedName name="_368Z_E95CBE07_2729_40E0_A102_3B962E30E9D4_.wvu.Rows_1" localSheetId="40">(#REF!,#REF!,#REF!,#REF!,#REF!,#REF!,#REF!,#REF!,#REF!,#REF!,#REF!,#REF!,#REF!,#REF!,#REF!,#REF!,#REF!,#REF!,#REF!,#REF!,#REF!,#REF!,#REF!,#REF!,#REF!,#REF!,#REF!,#REF!,#REF!,#REF!)</definedName>
    <definedName name="_368Z_E95CBE07_2729_40E0_A102_3B962E30E9D4_.wvu.Rows_1" localSheetId="41">(#REF!,#REF!,#REF!,#REF!,#REF!,#REF!,#REF!,#REF!,#REF!,#REF!,#REF!,#REF!,#REF!,#REF!,#REF!,#REF!,#REF!,#REF!,#REF!,#REF!,#REF!,#REF!,#REF!,#REF!,#REF!,#REF!,#REF!,#REF!,#REF!,#REF!)</definedName>
    <definedName name="_368Z_E95CBE07_2729_40E0_A102_3B962E30E9D4_.wvu.Rows_1">(#REF!,#REF!,#REF!,#REF!,#REF!,#REF!,#REF!,#REF!,#REF!,#REF!,#REF!,#REF!,#REF!,#REF!,#REF!,#REF!,#REF!,#REF!,#REF!,#REF!,#REF!,#REF!,#REF!,#REF!,#REF!,#REF!,#REF!,#REF!,#REF!,#REF!)</definedName>
    <definedName name="_369Z_E95CBE07_2729_40E0_A102_3B962E30E9D4_.wvu.Rows_2" localSheetId="35">(#REF!,#REF!,#REF!,#REF!,#REF!,#REF!,#REF!,#REF!,#REF!,#REF!,#REF!,#REF!,#REF!,#REF!,#REF!,#REF!,#REF!,#REF!,#REF!,#REF!,#REF!,#REF!,#REF!,#REF!,#REF!,#REF!,#REF!,#REF!,#REF!,#REF!)</definedName>
    <definedName name="_369Z_E95CBE07_2729_40E0_A102_3B962E30E9D4_.wvu.Rows_2" localSheetId="39">(#REF!,#REF!,#REF!,#REF!,#REF!,#REF!,#REF!,#REF!,#REF!,#REF!,#REF!,#REF!,#REF!,#REF!,#REF!,#REF!,#REF!,#REF!,#REF!,#REF!,#REF!,#REF!,#REF!,#REF!,#REF!,#REF!,#REF!,#REF!,#REF!,#REF!)</definedName>
    <definedName name="_369Z_E95CBE07_2729_40E0_A102_3B962E30E9D4_.wvu.Rows_2" localSheetId="40">(#REF!,#REF!,#REF!,#REF!,#REF!,#REF!,#REF!,#REF!,#REF!,#REF!,#REF!,#REF!,#REF!,#REF!,#REF!,#REF!,#REF!,#REF!,#REF!,#REF!,#REF!,#REF!,#REF!,#REF!,#REF!,#REF!,#REF!,#REF!,#REF!,#REF!)</definedName>
    <definedName name="_369Z_E95CBE07_2729_40E0_A102_3B962E30E9D4_.wvu.Rows_2" localSheetId="41">(#REF!,#REF!,#REF!,#REF!,#REF!,#REF!,#REF!,#REF!,#REF!,#REF!,#REF!,#REF!,#REF!,#REF!,#REF!,#REF!,#REF!,#REF!,#REF!,#REF!,#REF!,#REF!,#REF!,#REF!,#REF!,#REF!,#REF!,#REF!,#REF!,#REF!)</definedName>
    <definedName name="_369Z_E95CBE07_2729_40E0_A102_3B962E30E9D4_.wvu.Rows_2">(#REF!,#REF!,#REF!,#REF!,#REF!,#REF!,#REF!,#REF!,#REF!,#REF!,#REF!,#REF!,#REF!,#REF!,#REF!,#REF!,#REF!,#REF!,#REF!,#REF!,#REF!,#REF!,#REF!,#REF!,#REF!,#REF!,#REF!,#REF!,#REF!,#REF!)</definedName>
    <definedName name="_36HTML_OBDlg2_1">1</definedName>
    <definedName name="_370Z_E95CBE07_2729_40E0_A102_3B962E30E9D4_.wvu.Rows_3" localSheetId="35">(#REF!,#REF!,#REF!,#REF!,#REF!,#REF!,#REF!,#REF!,#REF!,#REF!,#REF!,#REF!,#REF!,#REF!,#REF!,#REF!,#REF!,#REF!,#REF!,#REF!,#REF!,#REF!,#REF!,#REF!,#REF!,#REF!,#REF!,#REF!,#REF!,#REF!)</definedName>
    <definedName name="_370Z_E95CBE07_2729_40E0_A102_3B962E30E9D4_.wvu.Rows_3" localSheetId="39">(#REF!,#REF!,#REF!,#REF!,#REF!,#REF!,#REF!,#REF!,#REF!,#REF!,#REF!,#REF!,#REF!,#REF!,#REF!,#REF!,#REF!,#REF!,#REF!,#REF!,#REF!,#REF!,#REF!,#REF!,#REF!,#REF!,#REF!,#REF!,#REF!,#REF!)</definedName>
    <definedName name="_370Z_E95CBE07_2729_40E0_A102_3B962E30E9D4_.wvu.Rows_3" localSheetId="40">(#REF!,#REF!,#REF!,#REF!,#REF!,#REF!,#REF!,#REF!,#REF!,#REF!,#REF!,#REF!,#REF!,#REF!,#REF!,#REF!,#REF!,#REF!,#REF!,#REF!,#REF!,#REF!,#REF!,#REF!,#REF!,#REF!,#REF!,#REF!,#REF!,#REF!)</definedName>
    <definedName name="_370Z_E95CBE07_2729_40E0_A102_3B962E30E9D4_.wvu.Rows_3" localSheetId="41">(#REF!,#REF!,#REF!,#REF!,#REF!,#REF!,#REF!,#REF!,#REF!,#REF!,#REF!,#REF!,#REF!,#REF!,#REF!,#REF!,#REF!,#REF!,#REF!,#REF!,#REF!,#REF!,#REF!,#REF!,#REF!,#REF!,#REF!,#REF!,#REF!,#REF!)</definedName>
    <definedName name="_370Z_E95CBE07_2729_40E0_A102_3B962E30E9D4_.wvu.Rows_3">(#REF!,#REF!,#REF!,#REF!,#REF!,#REF!,#REF!,#REF!,#REF!,#REF!,#REF!,#REF!,#REF!,#REF!,#REF!,#REF!,#REF!,#REF!,#REF!,#REF!,#REF!,#REF!,#REF!,#REF!,#REF!,#REF!,#REF!,#REF!,#REF!,#REF!)</definedName>
    <definedName name="_371Z_E97F3CB5_2B85_4D23_8590_473E997FDCA5_.wvu.Cols_1" localSheetId="35">(#REF!,#REF!,#REF!)</definedName>
    <definedName name="_371Z_E97F3CB5_2B85_4D23_8590_473E997FDCA5_.wvu.Cols_1" localSheetId="39">(#REF!,#REF!,#REF!)</definedName>
    <definedName name="_371Z_E97F3CB5_2B85_4D23_8590_473E997FDCA5_.wvu.Cols_1" localSheetId="40">(#REF!,#REF!,#REF!)</definedName>
    <definedName name="_371Z_E97F3CB5_2B85_4D23_8590_473E997FDCA5_.wvu.Cols_1" localSheetId="41">(#REF!,#REF!,#REF!)</definedName>
    <definedName name="_371Z_E97F3CB5_2B85_4D23_8590_473E997FDCA5_.wvu.Cols_1">(#REF!,#REF!,#REF!)</definedName>
    <definedName name="_372Z_E97F3CB5_2B85_4D23_8590_473E997FDCA5_.wvu.Cols_2" localSheetId="35">(#REF!,#REF!,#REF!)</definedName>
    <definedName name="_372Z_E97F3CB5_2B85_4D23_8590_473E997FDCA5_.wvu.Cols_2" localSheetId="39">(#REF!,#REF!,#REF!)</definedName>
    <definedName name="_372Z_E97F3CB5_2B85_4D23_8590_473E997FDCA5_.wvu.Cols_2" localSheetId="40">(#REF!,#REF!,#REF!)</definedName>
    <definedName name="_372Z_E97F3CB5_2B85_4D23_8590_473E997FDCA5_.wvu.Cols_2" localSheetId="41">(#REF!,#REF!,#REF!)</definedName>
    <definedName name="_372Z_E97F3CB5_2B85_4D23_8590_473E997FDCA5_.wvu.Cols_2">(#REF!,#REF!,#REF!)</definedName>
    <definedName name="_373Z_E97F3CB5_2B85_4D23_8590_473E997FDCA5_.wvu.Cols_3" localSheetId="35">(#REF!,#REF!,#REF!)</definedName>
    <definedName name="_373Z_E97F3CB5_2B85_4D23_8590_473E997FDCA5_.wvu.Cols_3" localSheetId="39">(#REF!,#REF!,#REF!)</definedName>
    <definedName name="_373Z_E97F3CB5_2B85_4D23_8590_473E997FDCA5_.wvu.Cols_3" localSheetId="40">(#REF!,#REF!,#REF!)</definedName>
    <definedName name="_373Z_E97F3CB5_2B85_4D23_8590_473E997FDCA5_.wvu.Cols_3" localSheetId="41">(#REF!,#REF!,#REF!)</definedName>
    <definedName name="_373Z_E97F3CB5_2B85_4D23_8590_473E997FDCA5_.wvu.Cols_3">(#REF!,#REF!,#REF!)</definedName>
    <definedName name="_374Z_E97F3CB5_2B85_4D23_8590_473E997FDCA5_.wvu.FilterData_1" localSheetId="35">#REF!</definedName>
    <definedName name="_374Z_E97F3CB5_2B85_4D23_8590_473E997FDCA5_.wvu.FilterData_1" localSheetId="39">#REF!</definedName>
    <definedName name="_374Z_E97F3CB5_2B85_4D23_8590_473E997FDCA5_.wvu.FilterData_1" localSheetId="40">#REF!</definedName>
    <definedName name="_374Z_E97F3CB5_2B85_4D23_8590_473E997FDCA5_.wvu.FilterData_1" localSheetId="41">#REF!</definedName>
    <definedName name="_374Z_E97F3CB5_2B85_4D23_8590_473E997FDCA5_.wvu.FilterData_1">#REF!</definedName>
    <definedName name="_375Z_E97F3CB5_2B85_4D23_8590_473E997FDCA5_.wvu.FilterData_2" localSheetId="35">#REF!</definedName>
    <definedName name="_375Z_E97F3CB5_2B85_4D23_8590_473E997FDCA5_.wvu.FilterData_2" localSheetId="39">#REF!</definedName>
    <definedName name="_375Z_E97F3CB5_2B85_4D23_8590_473E997FDCA5_.wvu.FilterData_2" localSheetId="40">#REF!</definedName>
    <definedName name="_375Z_E97F3CB5_2B85_4D23_8590_473E997FDCA5_.wvu.FilterData_2" localSheetId="41">#REF!</definedName>
    <definedName name="_375Z_E97F3CB5_2B85_4D23_8590_473E997FDCA5_.wvu.FilterData_2">#REF!</definedName>
    <definedName name="_376Z_E97F3CB5_2B85_4D23_8590_473E997FDCA5_.wvu.FilterData_3" localSheetId="35">#REF!</definedName>
    <definedName name="_376Z_E97F3CB5_2B85_4D23_8590_473E997FDCA5_.wvu.FilterData_3" localSheetId="39">#REF!</definedName>
    <definedName name="_376Z_E97F3CB5_2B85_4D23_8590_473E997FDCA5_.wvu.FilterData_3" localSheetId="40">#REF!</definedName>
    <definedName name="_376Z_E97F3CB5_2B85_4D23_8590_473E997FDCA5_.wvu.FilterData_3" localSheetId="41">#REF!</definedName>
    <definedName name="_376Z_E97F3CB5_2B85_4D23_8590_473E997FDCA5_.wvu.FilterData_3">#REF!</definedName>
    <definedName name="_377Z_E97F3CB5_2B85_4D23_8590_473E997FDCA5_.wvu.PrintArea_1" localSheetId="35">#REF!</definedName>
    <definedName name="_377Z_E97F3CB5_2B85_4D23_8590_473E997FDCA5_.wvu.PrintArea_1" localSheetId="39">#REF!</definedName>
    <definedName name="_377Z_E97F3CB5_2B85_4D23_8590_473E997FDCA5_.wvu.PrintArea_1" localSheetId="40">#REF!</definedName>
    <definedName name="_377Z_E97F3CB5_2B85_4D23_8590_473E997FDCA5_.wvu.PrintArea_1" localSheetId="41">#REF!</definedName>
    <definedName name="_377Z_E97F3CB5_2B85_4D23_8590_473E997FDCA5_.wvu.PrintArea_1">#REF!</definedName>
    <definedName name="_378Z_E97F3CB5_2B85_4D23_8590_473E997FDCA5_.wvu.PrintArea_2" localSheetId="35">#REF!</definedName>
    <definedName name="_378Z_E97F3CB5_2B85_4D23_8590_473E997FDCA5_.wvu.PrintArea_2" localSheetId="39">#REF!</definedName>
    <definedName name="_378Z_E97F3CB5_2B85_4D23_8590_473E997FDCA5_.wvu.PrintArea_2" localSheetId="40">#REF!</definedName>
    <definedName name="_378Z_E97F3CB5_2B85_4D23_8590_473E997FDCA5_.wvu.PrintArea_2" localSheetId="41">#REF!</definedName>
    <definedName name="_378Z_E97F3CB5_2B85_4D23_8590_473E997FDCA5_.wvu.PrintArea_2">#REF!</definedName>
    <definedName name="_379Z_E97F3CB5_2B85_4D23_8590_473E997FDCA5_.wvu.PrintArea_3" localSheetId="35">#REF!</definedName>
    <definedName name="_379Z_E97F3CB5_2B85_4D23_8590_473E997FDCA5_.wvu.PrintArea_3" localSheetId="39">#REF!</definedName>
    <definedName name="_379Z_E97F3CB5_2B85_4D23_8590_473E997FDCA5_.wvu.PrintArea_3" localSheetId="40">#REF!</definedName>
    <definedName name="_379Z_E97F3CB5_2B85_4D23_8590_473E997FDCA5_.wvu.PrintArea_3" localSheetId="41">#REF!</definedName>
    <definedName name="_379Z_E97F3CB5_2B85_4D23_8590_473E997FDCA5_.wvu.PrintArea_3">#REF!</definedName>
    <definedName name="_37HTML_OBDlg4_1">1</definedName>
    <definedName name="_380Z_E97F3CB5_2B85_4D23_8590_473E997FDCA5_.wvu.PrintTitles_1" localSheetId="35">#REF!</definedName>
    <definedName name="_380Z_E97F3CB5_2B85_4D23_8590_473E997FDCA5_.wvu.PrintTitles_1" localSheetId="39">#REF!</definedName>
    <definedName name="_380Z_E97F3CB5_2B85_4D23_8590_473E997FDCA5_.wvu.PrintTitles_1" localSheetId="40">#REF!</definedName>
    <definedName name="_380Z_E97F3CB5_2B85_4D23_8590_473E997FDCA5_.wvu.PrintTitles_1" localSheetId="41">#REF!</definedName>
    <definedName name="_380Z_E97F3CB5_2B85_4D23_8590_473E997FDCA5_.wvu.PrintTitles_1">#REF!</definedName>
    <definedName name="_381Z_E97F3CB5_2B85_4D23_8590_473E997FDCA5_.wvu.PrintTitles_2" localSheetId="35">#REF!</definedName>
    <definedName name="_381Z_E97F3CB5_2B85_4D23_8590_473E997FDCA5_.wvu.PrintTitles_2" localSheetId="39">#REF!</definedName>
    <definedName name="_381Z_E97F3CB5_2B85_4D23_8590_473E997FDCA5_.wvu.PrintTitles_2" localSheetId="40">#REF!</definedName>
    <definedName name="_381Z_E97F3CB5_2B85_4D23_8590_473E997FDCA5_.wvu.PrintTitles_2" localSheetId="41">#REF!</definedName>
    <definedName name="_381Z_E97F3CB5_2B85_4D23_8590_473E997FDCA5_.wvu.PrintTitles_2">#REF!</definedName>
    <definedName name="_382Z_E97F3CB5_2B85_4D23_8590_473E997FDCA5_.wvu.PrintTitles_3" localSheetId="35">#REF!</definedName>
    <definedName name="_382Z_E97F3CB5_2B85_4D23_8590_473E997FDCA5_.wvu.PrintTitles_3" localSheetId="39">#REF!</definedName>
    <definedName name="_382Z_E97F3CB5_2B85_4D23_8590_473E997FDCA5_.wvu.PrintTitles_3" localSheetId="40">#REF!</definedName>
    <definedName name="_382Z_E97F3CB5_2B85_4D23_8590_473E997FDCA5_.wvu.PrintTitles_3" localSheetId="41">#REF!</definedName>
    <definedName name="_382Z_E97F3CB5_2B85_4D23_8590_473E997FDCA5_.wvu.PrintTitles_3">#REF!</definedName>
    <definedName name="_383Z_E97F3CB5_2B85_4D23_8590_473E997FDCA5_.wvu.PrintTitles_4" localSheetId="35">#REF!</definedName>
    <definedName name="_383Z_E97F3CB5_2B85_4D23_8590_473E997FDCA5_.wvu.PrintTitles_4" localSheetId="39">#REF!</definedName>
    <definedName name="_383Z_E97F3CB5_2B85_4D23_8590_473E997FDCA5_.wvu.PrintTitles_4" localSheetId="40">#REF!</definedName>
    <definedName name="_383Z_E97F3CB5_2B85_4D23_8590_473E997FDCA5_.wvu.PrintTitles_4" localSheetId="41">#REF!</definedName>
    <definedName name="_383Z_E97F3CB5_2B85_4D23_8590_473E997FDCA5_.wvu.PrintTitles_4">#REF!</definedName>
    <definedName name="_384Z_E97F3CB5_2B85_4D23_8590_473E997FDCA5_.wvu.Rows_1" localSheetId="35">#REF!</definedName>
    <definedName name="_384Z_E97F3CB5_2B85_4D23_8590_473E997FDCA5_.wvu.Rows_1" localSheetId="39">#REF!</definedName>
    <definedName name="_384Z_E97F3CB5_2B85_4D23_8590_473E997FDCA5_.wvu.Rows_1" localSheetId="40">#REF!</definedName>
    <definedName name="_384Z_E97F3CB5_2B85_4D23_8590_473E997FDCA5_.wvu.Rows_1" localSheetId="41">#REF!</definedName>
    <definedName name="_384Z_E97F3CB5_2B85_4D23_8590_473E997FDCA5_.wvu.Rows_1">#REF!</definedName>
    <definedName name="_385Z_E97F3CB5_2B85_4D23_8590_473E997FDCA5_.wvu.Rows_2" localSheetId="35">#REF!</definedName>
    <definedName name="_385Z_E97F3CB5_2B85_4D23_8590_473E997FDCA5_.wvu.Rows_2" localSheetId="39">#REF!</definedName>
    <definedName name="_385Z_E97F3CB5_2B85_4D23_8590_473E997FDCA5_.wvu.Rows_2" localSheetId="40">#REF!</definedName>
    <definedName name="_385Z_E97F3CB5_2B85_4D23_8590_473E997FDCA5_.wvu.Rows_2" localSheetId="41">#REF!</definedName>
    <definedName name="_385Z_E97F3CB5_2B85_4D23_8590_473E997FDCA5_.wvu.Rows_2">#REF!</definedName>
    <definedName name="_386Z_E97F3CB5_2B85_4D23_8590_473E997FDCA5_.wvu.Rows_3" localSheetId="35">#REF!</definedName>
    <definedName name="_386Z_E97F3CB5_2B85_4D23_8590_473E997FDCA5_.wvu.Rows_3" localSheetId="39">#REF!</definedName>
    <definedName name="_386Z_E97F3CB5_2B85_4D23_8590_473E997FDCA5_.wvu.Rows_3" localSheetId="40">#REF!</definedName>
    <definedName name="_386Z_E97F3CB5_2B85_4D23_8590_473E997FDCA5_.wvu.Rows_3" localSheetId="41">#REF!</definedName>
    <definedName name="_386Z_E97F3CB5_2B85_4D23_8590_473E997FDCA5_.wvu.Rows_3">#REF!</definedName>
    <definedName name="_387Z_EF451A40_B70B_4629_A1DB_66918B4A396E_.wvu.Cols_1" localSheetId="35">(#REF!,#REF!,#REF!)</definedName>
    <definedName name="_387Z_EF451A40_B70B_4629_A1DB_66918B4A396E_.wvu.Cols_1" localSheetId="39">(#REF!,#REF!,#REF!)</definedName>
    <definedName name="_387Z_EF451A40_B70B_4629_A1DB_66918B4A396E_.wvu.Cols_1" localSheetId="40">(#REF!,#REF!,#REF!)</definedName>
    <definedName name="_387Z_EF451A40_B70B_4629_A1DB_66918B4A396E_.wvu.Cols_1" localSheetId="41">(#REF!,#REF!,#REF!)</definedName>
    <definedName name="_387Z_EF451A40_B70B_4629_A1DB_66918B4A396E_.wvu.Cols_1">(#REF!,#REF!,#REF!)</definedName>
    <definedName name="_388Z_EF451A40_B70B_4629_A1DB_66918B4A396E_.wvu.Cols_2" localSheetId="35">(#REF!,#REF!,#REF!)</definedName>
    <definedName name="_388Z_EF451A40_B70B_4629_A1DB_66918B4A396E_.wvu.Cols_2" localSheetId="39">(#REF!,#REF!,#REF!)</definedName>
    <definedName name="_388Z_EF451A40_B70B_4629_A1DB_66918B4A396E_.wvu.Cols_2" localSheetId="40">(#REF!,#REF!,#REF!)</definedName>
    <definedName name="_388Z_EF451A40_B70B_4629_A1DB_66918B4A396E_.wvu.Cols_2" localSheetId="41">(#REF!,#REF!,#REF!)</definedName>
    <definedName name="_388Z_EF451A40_B70B_4629_A1DB_66918B4A396E_.wvu.Cols_2">(#REF!,#REF!,#REF!)</definedName>
    <definedName name="_389Z_EF451A40_B70B_4629_A1DB_66918B4A396E_.wvu.Cols_3" localSheetId="35">(#REF!,#REF!,#REF!)</definedName>
    <definedName name="_389Z_EF451A40_B70B_4629_A1DB_66918B4A396E_.wvu.Cols_3" localSheetId="39">(#REF!,#REF!,#REF!)</definedName>
    <definedName name="_389Z_EF451A40_B70B_4629_A1DB_66918B4A396E_.wvu.Cols_3" localSheetId="40">(#REF!,#REF!,#REF!)</definedName>
    <definedName name="_389Z_EF451A40_B70B_4629_A1DB_66918B4A396E_.wvu.Cols_3" localSheetId="41">(#REF!,#REF!,#REF!)</definedName>
    <definedName name="_389Z_EF451A40_B70B_4629_A1DB_66918B4A396E_.wvu.Cols_3">(#REF!,#REF!,#REF!)</definedName>
    <definedName name="_38Interest_Rate_1" localSheetId="35">#REF!</definedName>
    <definedName name="_38Interest_Rate_1" localSheetId="39">#REF!</definedName>
    <definedName name="_38Interest_Rate_1" localSheetId="40">#REF!</definedName>
    <definedName name="_38Interest_Rate_1" localSheetId="41">#REF!</definedName>
    <definedName name="_38Interest_Rate_1">#REF!</definedName>
    <definedName name="_390Z_EF451A40_B70B_4629_A1DB_66918B4A396E_.wvu.Cols_4" localSheetId="35">(#REF!,#REF!,#REF!)</definedName>
    <definedName name="_390Z_EF451A40_B70B_4629_A1DB_66918B4A396E_.wvu.Cols_4" localSheetId="39">(#REF!,#REF!,#REF!)</definedName>
    <definedName name="_390Z_EF451A40_B70B_4629_A1DB_66918B4A396E_.wvu.Cols_4" localSheetId="40">(#REF!,#REF!,#REF!)</definedName>
    <definedName name="_390Z_EF451A40_B70B_4629_A1DB_66918B4A396E_.wvu.Cols_4" localSheetId="41">(#REF!,#REF!,#REF!)</definedName>
    <definedName name="_390Z_EF451A40_B70B_4629_A1DB_66918B4A396E_.wvu.Cols_4">(#REF!,#REF!,#REF!)</definedName>
    <definedName name="_391Z_EF451A40_B70B_4629_A1DB_66918B4A396E_.wvu.FilterData_1" localSheetId="35">#REF!</definedName>
    <definedName name="_391Z_EF451A40_B70B_4629_A1DB_66918B4A396E_.wvu.FilterData_1" localSheetId="39">#REF!</definedName>
    <definedName name="_391Z_EF451A40_B70B_4629_A1DB_66918B4A396E_.wvu.FilterData_1" localSheetId="40">#REF!</definedName>
    <definedName name="_391Z_EF451A40_B70B_4629_A1DB_66918B4A396E_.wvu.FilterData_1" localSheetId="41">#REF!</definedName>
    <definedName name="_391Z_EF451A40_B70B_4629_A1DB_66918B4A396E_.wvu.FilterData_1">#REF!</definedName>
    <definedName name="_392Z_EF451A40_B70B_4629_A1DB_66918B4A396E_.wvu.FilterData_2" localSheetId="35">#REF!</definedName>
    <definedName name="_392Z_EF451A40_B70B_4629_A1DB_66918B4A396E_.wvu.FilterData_2" localSheetId="39">#REF!</definedName>
    <definedName name="_392Z_EF451A40_B70B_4629_A1DB_66918B4A396E_.wvu.FilterData_2" localSheetId="40">#REF!</definedName>
    <definedName name="_392Z_EF451A40_B70B_4629_A1DB_66918B4A396E_.wvu.FilterData_2" localSheetId="41">#REF!</definedName>
    <definedName name="_392Z_EF451A40_B70B_4629_A1DB_66918B4A396E_.wvu.FilterData_2">#REF!</definedName>
    <definedName name="_393Z_EF451A40_B70B_4629_A1DB_66918B4A396E_.wvu.FilterData_3" localSheetId="35">#REF!</definedName>
    <definedName name="_393Z_EF451A40_B70B_4629_A1DB_66918B4A396E_.wvu.FilterData_3" localSheetId="39">#REF!</definedName>
    <definedName name="_393Z_EF451A40_B70B_4629_A1DB_66918B4A396E_.wvu.FilterData_3" localSheetId="40">#REF!</definedName>
    <definedName name="_393Z_EF451A40_B70B_4629_A1DB_66918B4A396E_.wvu.FilterData_3" localSheetId="41">#REF!</definedName>
    <definedName name="_393Z_EF451A40_B70B_4629_A1DB_66918B4A396E_.wvu.FilterData_3">#REF!</definedName>
    <definedName name="_394Z_EF451A40_B70B_4629_A1DB_66918B4A396E_.wvu.PrintArea_1" localSheetId="35">#REF!</definedName>
    <definedName name="_394Z_EF451A40_B70B_4629_A1DB_66918B4A396E_.wvu.PrintArea_1" localSheetId="39">#REF!</definedName>
    <definedName name="_394Z_EF451A40_B70B_4629_A1DB_66918B4A396E_.wvu.PrintArea_1" localSheetId="40">#REF!</definedName>
    <definedName name="_394Z_EF451A40_B70B_4629_A1DB_66918B4A396E_.wvu.PrintArea_1" localSheetId="41">#REF!</definedName>
    <definedName name="_394Z_EF451A40_B70B_4629_A1DB_66918B4A396E_.wvu.PrintArea_1">#REF!</definedName>
    <definedName name="_395Z_EF451A40_B70B_4629_A1DB_66918B4A396E_.wvu.PrintArea_2" localSheetId="35">#REF!</definedName>
    <definedName name="_395Z_EF451A40_B70B_4629_A1DB_66918B4A396E_.wvu.PrintArea_2" localSheetId="39">#REF!</definedName>
    <definedName name="_395Z_EF451A40_B70B_4629_A1DB_66918B4A396E_.wvu.PrintArea_2" localSheetId="40">#REF!</definedName>
    <definedName name="_395Z_EF451A40_B70B_4629_A1DB_66918B4A396E_.wvu.PrintArea_2" localSheetId="41">#REF!</definedName>
    <definedName name="_395Z_EF451A40_B70B_4629_A1DB_66918B4A396E_.wvu.PrintArea_2">#REF!</definedName>
    <definedName name="_396Z_EF451A40_B70B_4629_A1DB_66918B4A396E_.wvu.PrintArea_3" localSheetId="35">#REF!</definedName>
    <definedName name="_396Z_EF451A40_B70B_4629_A1DB_66918B4A396E_.wvu.PrintArea_3" localSheetId="39">#REF!</definedName>
    <definedName name="_396Z_EF451A40_B70B_4629_A1DB_66918B4A396E_.wvu.PrintArea_3" localSheetId="40">#REF!</definedName>
    <definedName name="_396Z_EF451A40_B70B_4629_A1DB_66918B4A396E_.wvu.PrintArea_3" localSheetId="41">#REF!</definedName>
    <definedName name="_396Z_EF451A40_B70B_4629_A1DB_66918B4A396E_.wvu.PrintArea_3">#REF!</definedName>
    <definedName name="_397Z_EF451A40_B70B_4629_A1DB_66918B4A396E_.wvu.PrintArea_4" localSheetId="35">#REF!</definedName>
    <definedName name="_397Z_EF451A40_B70B_4629_A1DB_66918B4A396E_.wvu.PrintArea_4" localSheetId="39">#REF!</definedName>
    <definedName name="_397Z_EF451A40_B70B_4629_A1DB_66918B4A396E_.wvu.PrintArea_4" localSheetId="40">#REF!</definedName>
    <definedName name="_397Z_EF451A40_B70B_4629_A1DB_66918B4A396E_.wvu.PrintArea_4" localSheetId="41">#REF!</definedName>
    <definedName name="_397Z_EF451A40_B70B_4629_A1DB_66918B4A396E_.wvu.PrintArea_4">#REF!</definedName>
    <definedName name="_398Z_EF451A40_B70B_4629_A1DB_66918B4A396E_.wvu.PrintTitles_1" localSheetId="35">#REF!</definedName>
    <definedName name="_398Z_EF451A40_B70B_4629_A1DB_66918B4A396E_.wvu.PrintTitles_1" localSheetId="39">#REF!</definedName>
    <definedName name="_398Z_EF451A40_B70B_4629_A1DB_66918B4A396E_.wvu.PrintTitles_1" localSheetId="40">#REF!</definedName>
    <definedName name="_398Z_EF451A40_B70B_4629_A1DB_66918B4A396E_.wvu.PrintTitles_1" localSheetId="41">#REF!</definedName>
    <definedName name="_398Z_EF451A40_B70B_4629_A1DB_66918B4A396E_.wvu.PrintTitles_1">#REF!</definedName>
    <definedName name="_399Z_EF451A40_B70B_4629_A1DB_66918B4A396E_.wvu.PrintTitles_2" localSheetId="35">#REF!</definedName>
    <definedName name="_399Z_EF451A40_B70B_4629_A1DB_66918B4A396E_.wvu.PrintTitles_2" localSheetId="39">#REF!</definedName>
    <definedName name="_399Z_EF451A40_B70B_4629_A1DB_66918B4A396E_.wvu.PrintTitles_2" localSheetId="40">#REF!</definedName>
    <definedName name="_399Z_EF451A40_B70B_4629_A1DB_66918B4A396E_.wvu.PrintTitles_2" localSheetId="41">#REF!</definedName>
    <definedName name="_399Z_EF451A40_B70B_4629_A1DB_66918B4A396E_.wvu.PrintTitles_2">#REF!</definedName>
    <definedName name="_39Interest_Rate_2" localSheetId="35">#REF!</definedName>
    <definedName name="_39Interest_Rate_2" localSheetId="39">#REF!</definedName>
    <definedName name="_39Interest_Rate_2" localSheetId="40">#REF!</definedName>
    <definedName name="_39Interest_Rate_2" localSheetId="41">#REF!</definedName>
    <definedName name="_39Interest_Rate_2">#REF!</definedName>
    <definedName name="_4___xlnm.Print_Titles_1" localSheetId="35">#REF!</definedName>
    <definedName name="_4___xlnm.Print_Titles_1" localSheetId="39">#REF!</definedName>
    <definedName name="_4___xlnm.Print_Titles_1" localSheetId="40">#REF!</definedName>
    <definedName name="_4___xlnm.Print_Titles_1" localSheetId="41">#REF!</definedName>
    <definedName name="_4___xlnm.Print_Titles_1">#REF!</definedName>
    <definedName name="_400Z_EF451A40_B70B_4629_A1DB_66918B4A396E_.wvu.PrintTitles_3" localSheetId="35">#REF!</definedName>
    <definedName name="_400Z_EF451A40_B70B_4629_A1DB_66918B4A396E_.wvu.PrintTitles_3" localSheetId="39">#REF!</definedName>
    <definedName name="_400Z_EF451A40_B70B_4629_A1DB_66918B4A396E_.wvu.PrintTitles_3" localSheetId="40">#REF!</definedName>
    <definedName name="_400Z_EF451A40_B70B_4629_A1DB_66918B4A396E_.wvu.PrintTitles_3" localSheetId="41">#REF!</definedName>
    <definedName name="_400Z_EF451A40_B70B_4629_A1DB_66918B4A396E_.wvu.PrintTitles_3">#REF!</definedName>
    <definedName name="_401Z_EF451A40_B70B_4629_A1DB_66918B4A396E_.wvu.Rows_1" localSheetId="35">#REF!</definedName>
    <definedName name="_401Z_EF451A40_B70B_4629_A1DB_66918B4A396E_.wvu.Rows_1" localSheetId="39">#REF!</definedName>
    <definedName name="_401Z_EF451A40_B70B_4629_A1DB_66918B4A396E_.wvu.Rows_1" localSheetId="40">#REF!</definedName>
    <definedName name="_401Z_EF451A40_B70B_4629_A1DB_66918B4A396E_.wvu.Rows_1" localSheetId="41">#REF!</definedName>
    <definedName name="_401Z_EF451A40_B70B_4629_A1DB_66918B4A396E_.wvu.Rows_1">#REF!</definedName>
    <definedName name="_402Z_EF451A40_B70B_4629_A1DB_66918B4A396E_.wvu.Rows_2" localSheetId="35">#REF!</definedName>
    <definedName name="_402Z_EF451A40_B70B_4629_A1DB_66918B4A396E_.wvu.Rows_2" localSheetId="39">#REF!</definedName>
    <definedName name="_402Z_EF451A40_B70B_4629_A1DB_66918B4A396E_.wvu.Rows_2" localSheetId="40">#REF!</definedName>
    <definedName name="_402Z_EF451A40_B70B_4629_A1DB_66918B4A396E_.wvu.Rows_2" localSheetId="41">#REF!</definedName>
    <definedName name="_402Z_EF451A40_B70B_4629_A1DB_66918B4A396E_.wvu.Rows_2">#REF!</definedName>
    <definedName name="_403Z_EF451A40_B70B_4629_A1DB_66918B4A396E_.wvu.Rows_3" localSheetId="35">#REF!</definedName>
    <definedName name="_403Z_EF451A40_B70B_4629_A1DB_66918B4A396E_.wvu.Rows_3" localSheetId="39">#REF!</definedName>
    <definedName name="_403Z_EF451A40_B70B_4629_A1DB_66918B4A396E_.wvu.Rows_3" localSheetId="40">#REF!</definedName>
    <definedName name="_403Z_EF451A40_B70B_4629_A1DB_66918B4A396E_.wvu.Rows_3" localSheetId="41">#REF!</definedName>
    <definedName name="_403Z_EF451A40_B70B_4629_A1DB_66918B4A396E_.wvu.Rows_3">#REF!</definedName>
    <definedName name="_404Z_EF451A40_B70B_4629_A1DB_66918B4A396E_.wvu.Rows_4" localSheetId="35">#REF!</definedName>
    <definedName name="_404Z_EF451A40_B70B_4629_A1DB_66918B4A396E_.wvu.Rows_4" localSheetId="39">#REF!</definedName>
    <definedName name="_404Z_EF451A40_B70B_4629_A1DB_66918B4A396E_.wvu.Rows_4" localSheetId="40">#REF!</definedName>
    <definedName name="_404Z_EF451A40_B70B_4629_A1DB_66918B4A396E_.wvu.Rows_4" localSheetId="41">#REF!</definedName>
    <definedName name="_404Z_EF451A40_B70B_4629_A1DB_66918B4A396E_.wvu.Rows_4">#REF!</definedName>
    <definedName name="_405Z_F4C63B21_3662_44F9_8F92_F52B2C7D27C5_.wvu.FilterData_1" localSheetId="35">#REF!</definedName>
    <definedName name="_405Z_F4C63B21_3662_44F9_8F92_F52B2C7D27C5_.wvu.FilterData_1" localSheetId="39">#REF!</definedName>
    <definedName name="_405Z_F4C63B21_3662_44F9_8F92_F52B2C7D27C5_.wvu.FilterData_1" localSheetId="40">#REF!</definedName>
    <definedName name="_405Z_F4C63B21_3662_44F9_8F92_F52B2C7D27C5_.wvu.FilterData_1" localSheetId="41">#REF!</definedName>
    <definedName name="_405Z_F4C63B21_3662_44F9_8F92_F52B2C7D27C5_.wvu.FilterData_1">#REF!</definedName>
    <definedName name="_406Z_F4C63B21_3662_44F9_8F92_F52B2C7D27C5_.wvu.FilterData_2" localSheetId="35">#REF!</definedName>
    <definedName name="_406Z_F4C63B21_3662_44F9_8F92_F52B2C7D27C5_.wvu.FilterData_2" localSheetId="39">#REF!</definedName>
    <definedName name="_406Z_F4C63B21_3662_44F9_8F92_F52B2C7D27C5_.wvu.FilterData_2" localSheetId="40">#REF!</definedName>
    <definedName name="_406Z_F4C63B21_3662_44F9_8F92_F52B2C7D27C5_.wvu.FilterData_2" localSheetId="41">#REF!</definedName>
    <definedName name="_406Z_F4C63B21_3662_44F9_8F92_F52B2C7D27C5_.wvu.FilterData_2">#REF!</definedName>
    <definedName name="_407Z_F4C63B21_3662_44F9_8F92_F52B2C7D27C5_.wvu.FilterData_3" localSheetId="35">#REF!</definedName>
    <definedName name="_407Z_F4C63B21_3662_44F9_8F92_F52B2C7D27C5_.wvu.FilterData_3" localSheetId="39">#REF!</definedName>
    <definedName name="_407Z_F4C63B21_3662_44F9_8F92_F52B2C7D27C5_.wvu.FilterData_3" localSheetId="40">#REF!</definedName>
    <definedName name="_407Z_F4C63B21_3662_44F9_8F92_F52B2C7D27C5_.wvu.FilterData_3" localSheetId="41">#REF!</definedName>
    <definedName name="_407Z_F4C63B21_3662_44F9_8F92_F52B2C7D27C5_.wvu.FilterData_3">#REF!</definedName>
    <definedName name="_408Z_F9598418_B411_4E5A_BEE0_FB27C1E9ECBE_.wvu.FilterData_1" localSheetId="35">#REF!</definedName>
    <definedName name="_408Z_F9598418_B411_4E5A_BEE0_FB27C1E9ECBE_.wvu.FilterData_1" localSheetId="39">#REF!</definedName>
    <definedName name="_408Z_F9598418_B411_4E5A_BEE0_FB27C1E9ECBE_.wvu.FilterData_1" localSheetId="40">#REF!</definedName>
    <definedName name="_408Z_F9598418_B411_4E5A_BEE0_FB27C1E9ECBE_.wvu.FilterData_1" localSheetId="41">#REF!</definedName>
    <definedName name="_408Z_F9598418_B411_4E5A_BEE0_FB27C1E9ECBE_.wvu.FilterData_1">#REF!</definedName>
    <definedName name="_409Z_F9598418_B411_4E5A_BEE0_FB27C1E9ECBE_.wvu.FilterData_2" localSheetId="35">#REF!</definedName>
    <definedName name="_409Z_F9598418_B411_4E5A_BEE0_FB27C1E9ECBE_.wvu.FilterData_2" localSheetId="39">#REF!</definedName>
    <definedName name="_409Z_F9598418_B411_4E5A_BEE0_FB27C1E9ECBE_.wvu.FilterData_2" localSheetId="40">#REF!</definedName>
    <definedName name="_409Z_F9598418_B411_4E5A_BEE0_FB27C1E9ECBE_.wvu.FilterData_2" localSheetId="41">#REF!</definedName>
    <definedName name="_409Z_F9598418_B411_4E5A_BEE0_FB27C1E9ECBE_.wvu.FilterData_2">#REF!</definedName>
    <definedName name="_40Interest_Rate_3" localSheetId="35">#REF!</definedName>
    <definedName name="_40Interest_Rate_3" localSheetId="39">#REF!</definedName>
    <definedName name="_40Interest_Rate_3" localSheetId="40">#REF!</definedName>
    <definedName name="_40Interest_Rate_3" localSheetId="41">#REF!</definedName>
    <definedName name="_40Interest_Rate_3">#REF!</definedName>
    <definedName name="_410Z_F9598418_B411_4E5A_BEE0_FB27C1E9ECBE_.wvu.FilterData_3" localSheetId="35">#REF!</definedName>
    <definedName name="_410Z_F9598418_B411_4E5A_BEE0_FB27C1E9ECBE_.wvu.FilterData_3" localSheetId="39">#REF!</definedName>
    <definedName name="_410Z_F9598418_B411_4E5A_BEE0_FB27C1E9ECBE_.wvu.FilterData_3" localSheetId="40">#REF!</definedName>
    <definedName name="_410Z_F9598418_B411_4E5A_BEE0_FB27C1E9ECBE_.wvu.FilterData_3" localSheetId="41">#REF!</definedName>
    <definedName name="_410Z_F9598418_B411_4E5A_BEE0_FB27C1E9ECBE_.wvu.FilterData_3">#REF!</definedName>
    <definedName name="_411Z_FC48D59E_2E49_46D5_AABD_74F2D40C8A23_.wvu.Cols_1" localSheetId="35">(#REF!,#REF!,#REF!,#REF!,#REF!)</definedName>
    <definedName name="_411Z_FC48D59E_2E49_46D5_AABD_74F2D40C8A23_.wvu.Cols_1" localSheetId="39">(#REF!,#REF!,#REF!,#REF!,#REF!)</definedName>
    <definedName name="_411Z_FC48D59E_2E49_46D5_AABD_74F2D40C8A23_.wvu.Cols_1" localSheetId="40">(#REF!,#REF!,#REF!,#REF!,#REF!)</definedName>
    <definedName name="_411Z_FC48D59E_2E49_46D5_AABD_74F2D40C8A23_.wvu.Cols_1" localSheetId="41">(#REF!,#REF!,#REF!,#REF!,#REF!)</definedName>
    <definedName name="_411Z_FC48D59E_2E49_46D5_AABD_74F2D40C8A23_.wvu.Cols_1">(#REF!,#REF!,#REF!,#REF!,#REF!)</definedName>
    <definedName name="_412Z_FC48D59E_2E49_46D5_AABD_74F2D40C8A23_.wvu.Cols_2" localSheetId="35">(#REF!,#REF!,#REF!,#REF!,#REF!)</definedName>
    <definedName name="_412Z_FC48D59E_2E49_46D5_AABD_74F2D40C8A23_.wvu.Cols_2" localSheetId="39">(#REF!,#REF!,#REF!,#REF!,#REF!)</definedName>
    <definedName name="_412Z_FC48D59E_2E49_46D5_AABD_74F2D40C8A23_.wvu.Cols_2" localSheetId="40">(#REF!,#REF!,#REF!,#REF!,#REF!)</definedName>
    <definedName name="_412Z_FC48D59E_2E49_46D5_AABD_74F2D40C8A23_.wvu.Cols_2" localSheetId="41">(#REF!,#REF!,#REF!,#REF!,#REF!)</definedName>
    <definedName name="_412Z_FC48D59E_2E49_46D5_AABD_74F2D40C8A23_.wvu.Cols_2">(#REF!,#REF!,#REF!,#REF!,#REF!)</definedName>
    <definedName name="_413Z_FC48D59E_2E49_46D5_AABD_74F2D40C8A23_.wvu.Cols_3" localSheetId="35">(#REF!,#REF!,#REF!,#REF!,#REF!)</definedName>
    <definedName name="_413Z_FC48D59E_2E49_46D5_AABD_74F2D40C8A23_.wvu.Cols_3" localSheetId="39">(#REF!,#REF!,#REF!,#REF!,#REF!)</definedName>
    <definedName name="_413Z_FC48D59E_2E49_46D5_AABD_74F2D40C8A23_.wvu.Cols_3" localSheetId="40">(#REF!,#REF!,#REF!,#REF!,#REF!)</definedName>
    <definedName name="_413Z_FC48D59E_2E49_46D5_AABD_74F2D40C8A23_.wvu.Cols_3" localSheetId="41">(#REF!,#REF!,#REF!,#REF!,#REF!)</definedName>
    <definedName name="_413Z_FC48D59E_2E49_46D5_AABD_74F2D40C8A23_.wvu.Cols_3">(#REF!,#REF!,#REF!,#REF!,#REF!)</definedName>
    <definedName name="_414Z_FC48D59E_2E49_46D5_AABD_74F2D40C8A23_.wvu.FilterData_1" localSheetId="35">#REF!</definedName>
    <definedName name="_414Z_FC48D59E_2E49_46D5_AABD_74F2D40C8A23_.wvu.FilterData_1" localSheetId="39">#REF!</definedName>
    <definedName name="_414Z_FC48D59E_2E49_46D5_AABD_74F2D40C8A23_.wvu.FilterData_1" localSheetId="40">#REF!</definedName>
    <definedName name="_414Z_FC48D59E_2E49_46D5_AABD_74F2D40C8A23_.wvu.FilterData_1" localSheetId="41">#REF!</definedName>
    <definedName name="_414Z_FC48D59E_2E49_46D5_AABD_74F2D40C8A23_.wvu.FilterData_1">#REF!</definedName>
    <definedName name="_415Z_FC48D59E_2E49_46D5_AABD_74F2D40C8A23_.wvu.FilterData_2" localSheetId="35">#REF!</definedName>
    <definedName name="_415Z_FC48D59E_2E49_46D5_AABD_74F2D40C8A23_.wvu.FilterData_2" localSheetId="39">#REF!</definedName>
    <definedName name="_415Z_FC48D59E_2E49_46D5_AABD_74F2D40C8A23_.wvu.FilterData_2" localSheetId="40">#REF!</definedName>
    <definedName name="_415Z_FC48D59E_2E49_46D5_AABD_74F2D40C8A23_.wvu.FilterData_2" localSheetId="41">#REF!</definedName>
    <definedName name="_415Z_FC48D59E_2E49_46D5_AABD_74F2D40C8A23_.wvu.FilterData_2">#REF!</definedName>
    <definedName name="_416Z_FC48D59E_2E49_46D5_AABD_74F2D40C8A23_.wvu.FilterData_3" localSheetId="35">#REF!</definedName>
    <definedName name="_416Z_FC48D59E_2E49_46D5_AABD_74F2D40C8A23_.wvu.FilterData_3" localSheetId="39">#REF!</definedName>
    <definedName name="_416Z_FC48D59E_2E49_46D5_AABD_74F2D40C8A23_.wvu.FilterData_3" localSheetId="40">#REF!</definedName>
    <definedName name="_416Z_FC48D59E_2E49_46D5_AABD_74F2D40C8A23_.wvu.FilterData_3" localSheetId="41">#REF!</definedName>
    <definedName name="_416Z_FC48D59E_2E49_46D5_AABD_74F2D40C8A23_.wvu.FilterData_3">#REF!</definedName>
    <definedName name="_417Z_FC48D59E_2E49_46D5_AABD_74F2D40C8A23_.wvu.PrintArea_1" localSheetId="35">#REF!</definedName>
    <definedName name="_417Z_FC48D59E_2E49_46D5_AABD_74F2D40C8A23_.wvu.PrintArea_1" localSheetId="39">#REF!</definedName>
    <definedName name="_417Z_FC48D59E_2E49_46D5_AABD_74F2D40C8A23_.wvu.PrintArea_1" localSheetId="40">#REF!</definedName>
    <definedName name="_417Z_FC48D59E_2E49_46D5_AABD_74F2D40C8A23_.wvu.PrintArea_1" localSheetId="41">#REF!</definedName>
    <definedName name="_417Z_FC48D59E_2E49_46D5_AABD_74F2D40C8A23_.wvu.PrintArea_1">#REF!</definedName>
    <definedName name="_418Z_FC48D59E_2E49_46D5_AABD_74F2D40C8A23_.wvu.PrintArea_2" localSheetId="35">#REF!</definedName>
    <definedName name="_418Z_FC48D59E_2E49_46D5_AABD_74F2D40C8A23_.wvu.PrintArea_2" localSheetId="39">#REF!</definedName>
    <definedName name="_418Z_FC48D59E_2E49_46D5_AABD_74F2D40C8A23_.wvu.PrintArea_2" localSheetId="40">#REF!</definedName>
    <definedName name="_418Z_FC48D59E_2E49_46D5_AABD_74F2D40C8A23_.wvu.PrintArea_2" localSheetId="41">#REF!</definedName>
    <definedName name="_418Z_FC48D59E_2E49_46D5_AABD_74F2D40C8A23_.wvu.PrintArea_2">#REF!</definedName>
    <definedName name="_419Z_FC48D59E_2E49_46D5_AABD_74F2D40C8A23_.wvu.PrintArea_3" localSheetId="35">#REF!</definedName>
    <definedName name="_419Z_FC48D59E_2E49_46D5_AABD_74F2D40C8A23_.wvu.PrintArea_3" localSheetId="39">#REF!</definedName>
    <definedName name="_419Z_FC48D59E_2E49_46D5_AABD_74F2D40C8A23_.wvu.PrintArea_3" localSheetId="40">#REF!</definedName>
    <definedName name="_419Z_FC48D59E_2E49_46D5_AABD_74F2D40C8A23_.wvu.PrintArea_3" localSheetId="41">#REF!</definedName>
    <definedName name="_419Z_FC48D59E_2E49_46D5_AABD_74F2D40C8A23_.wvu.PrintArea_3">#REF!</definedName>
    <definedName name="_41Interest_Rate_4" localSheetId="35">#REF!</definedName>
    <definedName name="_41Interest_Rate_4" localSheetId="39">#REF!</definedName>
    <definedName name="_41Interest_Rate_4" localSheetId="40">#REF!</definedName>
    <definedName name="_41Interest_Rate_4" localSheetId="41">#REF!</definedName>
    <definedName name="_41Interest_Rate_4">#REF!</definedName>
    <definedName name="_420Z_FC48D59E_2E49_46D5_AABD_74F2D40C8A23_.wvu.PrintTitles_1" localSheetId="35">#REF!</definedName>
    <definedName name="_420Z_FC48D59E_2E49_46D5_AABD_74F2D40C8A23_.wvu.PrintTitles_1" localSheetId="39">#REF!</definedName>
    <definedName name="_420Z_FC48D59E_2E49_46D5_AABD_74F2D40C8A23_.wvu.PrintTitles_1" localSheetId="40">#REF!</definedName>
    <definedName name="_420Z_FC48D59E_2E49_46D5_AABD_74F2D40C8A23_.wvu.PrintTitles_1" localSheetId="41">#REF!</definedName>
    <definedName name="_420Z_FC48D59E_2E49_46D5_AABD_74F2D40C8A23_.wvu.PrintTitles_1">#REF!</definedName>
    <definedName name="_421Z_FC48D59E_2E49_46D5_AABD_74F2D40C8A23_.wvu.PrintTitles_2" localSheetId="35">#REF!</definedName>
    <definedName name="_421Z_FC48D59E_2E49_46D5_AABD_74F2D40C8A23_.wvu.PrintTitles_2" localSheetId="39">#REF!</definedName>
    <definedName name="_421Z_FC48D59E_2E49_46D5_AABD_74F2D40C8A23_.wvu.PrintTitles_2" localSheetId="40">#REF!</definedName>
    <definedName name="_421Z_FC48D59E_2E49_46D5_AABD_74F2D40C8A23_.wvu.PrintTitles_2" localSheetId="41">#REF!</definedName>
    <definedName name="_421Z_FC48D59E_2E49_46D5_AABD_74F2D40C8A23_.wvu.PrintTitles_2">#REF!</definedName>
    <definedName name="_422Z_FC48D59E_2E49_46D5_AABD_74F2D40C8A23_.wvu.PrintTitles_3" localSheetId="35">#REF!</definedName>
    <definedName name="_422Z_FC48D59E_2E49_46D5_AABD_74F2D40C8A23_.wvu.PrintTitles_3" localSheetId="39">#REF!</definedName>
    <definedName name="_422Z_FC48D59E_2E49_46D5_AABD_74F2D40C8A23_.wvu.PrintTitles_3" localSheetId="40">#REF!</definedName>
    <definedName name="_422Z_FC48D59E_2E49_46D5_AABD_74F2D40C8A23_.wvu.PrintTitles_3" localSheetId="41">#REF!</definedName>
    <definedName name="_422Z_FC48D59E_2E49_46D5_AABD_74F2D40C8A23_.wvu.PrintTitles_3">#REF!</definedName>
    <definedName name="_423Z_FC48D59E_2E49_46D5_AABD_74F2D40C8A23_.wvu.Rows_1" localSheetId="35">(#REF!,#REF!,#REF!,#REF!,#REF!,#REF!,#REF!,#REF!,#REF!,#REF!,#REF!,#REF!,#REF!,#REF!,#REF!,#REF!,#REF!,#REF!,#REF!,#REF!,#REF!,#REF!,#REF!,#REF!,#REF!,#REF!)</definedName>
    <definedName name="_423Z_FC48D59E_2E49_46D5_AABD_74F2D40C8A23_.wvu.Rows_1" localSheetId="39">(#REF!,#REF!,#REF!,#REF!,#REF!,#REF!,#REF!,#REF!,#REF!,#REF!,#REF!,#REF!,#REF!,#REF!,#REF!,#REF!,#REF!,#REF!,#REF!,#REF!,#REF!,#REF!,#REF!,#REF!,#REF!,#REF!)</definedName>
    <definedName name="_423Z_FC48D59E_2E49_46D5_AABD_74F2D40C8A23_.wvu.Rows_1" localSheetId="40">(#REF!,#REF!,#REF!,#REF!,#REF!,#REF!,#REF!,#REF!,#REF!,#REF!,#REF!,#REF!,#REF!,#REF!,#REF!,#REF!,#REF!,#REF!,#REF!,#REF!,#REF!,#REF!,#REF!,#REF!,#REF!,#REF!)</definedName>
    <definedName name="_423Z_FC48D59E_2E49_46D5_AABD_74F2D40C8A23_.wvu.Rows_1" localSheetId="41">(#REF!,#REF!,#REF!,#REF!,#REF!,#REF!,#REF!,#REF!,#REF!,#REF!,#REF!,#REF!,#REF!,#REF!,#REF!,#REF!,#REF!,#REF!,#REF!,#REF!,#REF!,#REF!,#REF!,#REF!,#REF!,#REF!)</definedName>
    <definedName name="_423Z_FC48D59E_2E49_46D5_AABD_74F2D40C8A23_.wvu.Rows_1">(#REF!,#REF!,#REF!,#REF!,#REF!,#REF!,#REF!,#REF!,#REF!,#REF!,#REF!,#REF!,#REF!,#REF!,#REF!,#REF!,#REF!,#REF!,#REF!,#REF!,#REF!,#REF!,#REF!,#REF!,#REF!,#REF!)</definedName>
    <definedName name="_424Z_FC48D59E_2E49_46D5_AABD_74F2D40C8A23_.wvu.Rows_2" localSheetId="35">(#REF!,#REF!,#REF!,#REF!,#REF!,#REF!,#REF!,#REF!,#REF!,#REF!,#REF!,#REF!,#REF!,#REF!,#REF!,#REF!,#REF!,#REF!,#REF!,#REF!,#REF!,#REF!,#REF!,#REF!,#REF!,#REF!)</definedName>
    <definedName name="_424Z_FC48D59E_2E49_46D5_AABD_74F2D40C8A23_.wvu.Rows_2" localSheetId="39">(#REF!,#REF!,#REF!,#REF!,#REF!,#REF!,#REF!,#REF!,#REF!,#REF!,#REF!,#REF!,#REF!,#REF!,#REF!,#REF!,#REF!,#REF!,#REF!,#REF!,#REF!,#REF!,#REF!,#REF!,#REF!,#REF!)</definedName>
    <definedName name="_424Z_FC48D59E_2E49_46D5_AABD_74F2D40C8A23_.wvu.Rows_2" localSheetId="40">(#REF!,#REF!,#REF!,#REF!,#REF!,#REF!,#REF!,#REF!,#REF!,#REF!,#REF!,#REF!,#REF!,#REF!,#REF!,#REF!,#REF!,#REF!,#REF!,#REF!,#REF!,#REF!,#REF!,#REF!,#REF!,#REF!)</definedName>
    <definedName name="_424Z_FC48D59E_2E49_46D5_AABD_74F2D40C8A23_.wvu.Rows_2" localSheetId="41">(#REF!,#REF!,#REF!,#REF!,#REF!,#REF!,#REF!,#REF!,#REF!,#REF!,#REF!,#REF!,#REF!,#REF!,#REF!,#REF!,#REF!,#REF!,#REF!,#REF!,#REF!,#REF!,#REF!,#REF!,#REF!,#REF!)</definedName>
    <definedName name="_424Z_FC48D59E_2E49_46D5_AABD_74F2D40C8A23_.wvu.Rows_2">(#REF!,#REF!,#REF!,#REF!,#REF!,#REF!,#REF!,#REF!,#REF!,#REF!,#REF!,#REF!,#REF!,#REF!,#REF!,#REF!,#REF!,#REF!,#REF!,#REF!,#REF!,#REF!,#REF!,#REF!,#REF!,#REF!)</definedName>
    <definedName name="_425Z_FC48D59E_2E49_46D5_AABD_74F2D40C8A23_.wvu.Rows_3" localSheetId="35">(#REF!,#REF!,#REF!,#REF!,#REF!,#REF!,#REF!,#REF!,#REF!,#REF!,#REF!,#REF!,#REF!,#REF!,#REF!,#REF!,#REF!,#REF!,#REF!,#REF!,#REF!,#REF!,#REF!,#REF!,#REF!,#REF!)</definedName>
    <definedName name="_425Z_FC48D59E_2E49_46D5_AABD_74F2D40C8A23_.wvu.Rows_3" localSheetId="39">(#REF!,#REF!,#REF!,#REF!,#REF!,#REF!,#REF!,#REF!,#REF!,#REF!,#REF!,#REF!,#REF!,#REF!,#REF!,#REF!,#REF!,#REF!,#REF!,#REF!,#REF!,#REF!,#REF!,#REF!,#REF!,#REF!)</definedName>
    <definedName name="_425Z_FC48D59E_2E49_46D5_AABD_74F2D40C8A23_.wvu.Rows_3" localSheetId="40">(#REF!,#REF!,#REF!,#REF!,#REF!,#REF!,#REF!,#REF!,#REF!,#REF!,#REF!,#REF!,#REF!,#REF!,#REF!,#REF!,#REF!,#REF!,#REF!,#REF!,#REF!,#REF!,#REF!,#REF!,#REF!,#REF!)</definedName>
    <definedName name="_425Z_FC48D59E_2E49_46D5_AABD_74F2D40C8A23_.wvu.Rows_3" localSheetId="41">(#REF!,#REF!,#REF!,#REF!,#REF!,#REF!,#REF!,#REF!,#REF!,#REF!,#REF!,#REF!,#REF!,#REF!,#REF!,#REF!,#REF!,#REF!,#REF!,#REF!,#REF!,#REF!,#REF!,#REF!,#REF!,#REF!)</definedName>
    <definedName name="_425Z_FC48D59E_2E49_46D5_AABD_74F2D40C8A23_.wvu.Rows_3">(#REF!,#REF!,#REF!,#REF!,#REF!,#REF!,#REF!,#REF!,#REF!,#REF!,#REF!,#REF!,#REF!,#REF!,#REF!,#REF!,#REF!,#REF!,#REF!,#REF!,#REF!,#REF!,#REF!,#REF!,#REF!,#REF!)</definedName>
    <definedName name="_426Z_FEEA5DE4_33B1_4219_945B_661EC5505B1D_.wvu.Cols_1" localSheetId="35">(#REF!,#REF!,#REF!,#REF!)</definedName>
    <definedName name="_426Z_FEEA5DE4_33B1_4219_945B_661EC5505B1D_.wvu.Cols_1" localSheetId="39">(#REF!,#REF!,#REF!,#REF!)</definedName>
    <definedName name="_426Z_FEEA5DE4_33B1_4219_945B_661EC5505B1D_.wvu.Cols_1" localSheetId="40">(#REF!,#REF!,#REF!,#REF!)</definedName>
    <definedName name="_426Z_FEEA5DE4_33B1_4219_945B_661EC5505B1D_.wvu.Cols_1" localSheetId="41">(#REF!,#REF!,#REF!,#REF!)</definedName>
    <definedName name="_426Z_FEEA5DE4_33B1_4219_945B_661EC5505B1D_.wvu.Cols_1">(#REF!,#REF!,#REF!,#REF!)</definedName>
    <definedName name="_427Z_FEEA5DE4_33B1_4219_945B_661EC5505B1D_.wvu.Cols_2" localSheetId="35">(#REF!,#REF!,#REF!,#REF!)</definedName>
    <definedName name="_427Z_FEEA5DE4_33B1_4219_945B_661EC5505B1D_.wvu.Cols_2" localSheetId="39">(#REF!,#REF!,#REF!,#REF!)</definedName>
    <definedName name="_427Z_FEEA5DE4_33B1_4219_945B_661EC5505B1D_.wvu.Cols_2" localSheetId="40">(#REF!,#REF!,#REF!,#REF!)</definedName>
    <definedName name="_427Z_FEEA5DE4_33B1_4219_945B_661EC5505B1D_.wvu.Cols_2" localSheetId="41">(#REF!,#REF!,#REF!,#REF!)</definedName>
    <definedName name="_427Z_FEEA5DE4_33B1_4219_945B_661EC5505B1D_.wvu.Cols_2">(#REF!,#REF!,#REF!,#REF!)</definedName>
    <definedName name="_428Z_FEEA5DE4_33B1_4219_945B_661EC5505B1D_.wvu.Cols_3" localSheetId="35">(#REF!,#REF!,#REF!,#REF!)</definedName>
    <definedName name="_428Z_FEEA5DE4_33B1_4219_945B_661EC5505B1D_.wvu.Cols_3" localSheetId="39">(#REF!,#REF!,#REF!,#REF!)</definedName>
    <definedName name="_428Z_FEEA5DE4_33B1_4219_945B_661EC5505B1D_.wvu.Cols_3" localSheetId="40">(#REF!,#REF!,#REF!,#REF!)</definedName>
    <definedName name="_428Z_FEEA5DE4_33B1_4219_945B_661EC5505B1D_.wvu.Cols_3" localSheetId="41">(#REF!,#REF!,#REF!,#REF!)</definedName>
    <definedName name="_428Z_FEEA5DE4_33B1_4219_945B_661EC5505B1D_.wvu.Cols_3">(#REF!,#REF!,#REF!,#REF!)</definedName>
    <definedName name="_429Z_FEEA5DE4_33B1_4219_945B_661EC5505B1D_.wvu.FilterData_1" localSheetId="35">#REF!</definedName>
    <definedName name="_429Z_FEEA5DE4_33B1_4219_945B_661EC5505B1D_.wvu.FilterData_1" localSheetId="39">#REF!</definedName>
    <definedName name="_429Z_FEEA5DE4_33B1_4219_945B_661EC5505B1D_.wvu.FilterData_1" localSheetId="40">#REF!</definedName>
    <definedName name="_429Z_FEEA5DE4_33B1_4219_945B_661EC5505B1D_.wvu.FilterData_1" localSheetId="41">#REF!</definedName>
    <definedName name="_429Z_FEEA5DE4_33B1_4219_945B_661EC5505B1D_.wvu.FilterData_1">#REF!</definedName>
    <definedName name="_42Loan_Amount_1" localSheetId="35">#REF!</definedName>
    <definedName name="_42Loan_Amount_1" localSheetId="39">#REF!</definedName>
    <definedName name="_42Loan_Amount_1" localSheetId="40">#REF!</definedName>
    <definedName name="_42Loan_Amount_1" localSheetId="41">#REF!</definedName>
    <definedName name="_42Loan_Amount_1">#REF!</definedName>
    <definedName name="_430Z_FEEA5DE4_33B1_4219_945B_661EC5505B1D_.wvu.FilterData_2" localSheetId="35">#REF!</definedName>
    <definedName name="_430Z_FEEA5DE4_33B1_4219_945B_661EC5505B1D_.wvu.FilterData_2" localSheetId="39">#REF!</definedName>
    <definedName name="_430Z_FEEA5DE4_33B1_4219_945B_661EC5505B1D_.wvu.FilterData_2" localSheetId="40">#REF!</definedName>
    <definedName name="_430Z_FEEA5DE4_33B1_4219_945B_661EC5505B1D_.wvu.FilterData_2" localSheetId="41">#REF!</definedName>
    <definedName name="_430Z_FEEA5DE4_33B1_4219_945B_661EC5505B1D_.wvu.FilterData_2">#REF!</definedName>
    <definedName name="_431Z_FEEA5DE4_33B1_4219_945B_661EC5505B1D_.wvu.FilterData_3" localSheetId="35">#REF!</definedName>
    <definedName name="_431Z_FEEA5DE4_33B1_4219_945B_661EC5505B1D_.wvu.FilterData_3" localSheetId="39">#REF!</definedName>
    <definedName name="_431Z_FEEA5DE4_33B1_4219_945B_661EC5505B1D_.wvu.FilterData_3" localSheetId="40">#REF!</definedName>
    <definedName name="_431Z_FEEA5DE4_33B1_4219_945B_661EC5505B1D_.wvu.FilterData_3" localSheetId="41">#REF!</definedName>
    <definedName name="_431Z_FEEA5DE4_33B1_4219_945B_661EC5505B1D_.wvu.FilterData_3">#REF!</definedName>
    <definedName name="_432Z_FEEA5DE4_33B1_4219_945B_661EC5505B1D_.wvu.PrintArea_1" localSheetId="35">#REF!</definedName>
    <definedName name="_432Z_FEEA5DE4_33B1_4219_945B_661EC5505B1D_.wvu.PrintArea_1" localSheetId="39">#REF!</definedName>
    <definedName name="_432Z_FEEA5DE4_33B1_4219_945B_661EC5505B1D_.wvu.PrintArea_1" localSheetId="40">#REF!</definedName>
    <definedName name="_432Z_FEEA5DE4_33B1_4219_945B_661EC5505B1D_.wvu.PrintArea_1" localSheetId="41">#REF!</definedName>
    <definedName name="_432Z_FEEA5DE4_33B1_4219_945B_661EC5505B1D_.wvu.PrintArea_1">#REF!</definedName>
    <definedName name="_433Z_FEEA5DE4_33B1_4219_945B_661EC5505B1D_.wvu.PrintArea_2" localSheetId="35">#REF!</definedName>
    <definedName name="_433Z_FEEA5DE4_33B1_4219_945B_661EC5505B1D_.wvu.PrintArea_2" localSheetId="39">#REF!</definedName>
    <definedName name="_433Z_FEEA5DE4_33B1_4219_945B_661EC5505B1D_.wvu.PrintArea_2" localSheetId="40">#REF!</definedName>
    <definedName name="_433Z_FEEA5DE4_33B1_4219_945B_661EC5505B1D_.wvu.PrintArea_2" localSheetId="41">#REF!</definedName>
    <definedName name="_433Z_FEEA5DE4_33B1_4219_945B_661EC5505B1D_.wvu.PrintArea_2">#REF!</definedName>
    <definedName name="_434Z_FEEA5DE4_33B1_4219_945B_661EC5505B1D_.wvu.PrintArea_3" localSheetId="35">#REF!</definedName>
    <definedName name="_434Z_FEEA5DE4_33B1_4219_945B_661EC5505B1D_.wvu.PrintArea_3" localSheetId="39">#REF!</definedName>
    <definedName name="_434Z_FEEA5DE4_33B1_4219_945B_661EC5505B1D_.wvu.PrintArea_3" localSheetId="40">#REF!</definedName>
    <definedName name="_434Z_FEEA5DE4_33B1_4219_945B_661EC5505B1D_.wvu.PrintArea_3" localSheetId="41">#REF!</definedName>
    <definedName name="_434Z_FEEA5DE4_33B1_4219_945B_661EC5505B1D_.wvu.PrintArea_3">#REF!</definedName>
    <definedName name="_435Z_FEEA5DE4_33B1_4219_945B_661EC5505B1D_.wvu.PrintTitles_1" localSheetId="35">#REF!</definedName>
    <definedName name="_435Z_FEEA5DE4_33B1_4219_945B_661EC5505B1D_.wvu.PrintTitles_1" localSheetId="39">#REF!</definedName>
    <definedName name="_435Z_FEEA5DE4_33B1_4219_945B_661EC5505B1D_.wvu.PrintTitles_1" localSheetId="40">#REF!</definedName>
    <definedName name="_435Z_FEEA5DE4_33B1_4219_945B_661EC5505B1D_.wvu.PrintTitles_1" localSheetId="41">#REF!</definedName>
    <definedName name="_435Z_FEEA5DE4_33B1_4219_945B_661EC5505B1D_.wvu.PrintTitles_1">#REF!</definedName>
    <definedName name="_436Z_FEEA5DE4_33B1_4219_945B_661EC5505B1D_.wvu.PrintTitles_2" localSheetId="35">#REF!</definedName>
    <definedName name="_436Z_FEEA5DE4_33B1_4219_945B_661EC5505B1D_.wvu.PrintTitles_2" localSheetId="39">#REF!</definedName>
    <definedName name="_436Z_FEEA5DE4_33B1_4219_945B_661EC5505B1D_.wvu.PrintTitles_2" localSheetId="40">#REF!</definedName>
    <definedName name="_436Z_FEEA5DE4_33B1_4219_945B_661EC5505B1D_.wvu.PrintTitles_2" localSheetId="41">#REF!</definedName>
    <definedName name="_436Z_FEEA5DE4_33B1_4219_945B_661EC5505B1D_.wvu.PrintTitles_2">#REF!</definedName>
    <definedName name="_437Z_FEEA5DE4_33B1_4219_945B_661EC5505B1D_.wvu.PrintTitles_3" localSheetId="35">#REF!</definedName>
    <definedName name="_437Z_FEEA5DE4_33B1_4219_945B_661EC5505B1D_.wvu.PrintTitles_3" localSheetId="39">#REF!</definedName>
    <definedName name="_437Z_FEEA5DE4_33B1_4219_945B_661EC5505B1D_.wvu.PrintTitles_3" localSheetId="40">#REF!</definedName>
    <definedName name="_437Z_FEEA5DE4_33B1_4219_945B_661EC5505B1D_.wvu.PrintTitles_3" localSheetId="41">#REF!</definedName>
    <definedName name="_437Z_FEEA5DE4_33B1_4219_945B_661EC5505B1D_.wvu.PrintTitles_3">#REF!</definedName>
    <definedName name="_438Z_FEEA5DE4_33B1_4219_945B_661EC5505B1D_.wvu.Rows_1" localSheetId="35">#REF!</definedName>
    <definedName name="_438Z_FEEA5DE4_33B1_4219_945B_661EC5505B1D_.wvu.Rows_1" localSheetId="39">#REF!</definedName>
    <definedName name="_438Z_FEEA5DE4_33B1_4219_945B_661EC5505B1D_.wvu.Rows_1" localSheetId="40">#REF!</definedName>
    <definedName name="_438Z_FEEA5DE4_33B1_4219_945B_661EC5505B1D_.wvu.Rows_1" localSheetId="41">#REF!</definedName>
    <definedName name="_438Z_FEEA5DE4_33B1_4219_945B_661EC5505B1D_.wvu.Rows_1">#REF!</definedName>
    <definedName name="_43Loan_Amount_2">"#REF!"</definedName>
    <definedName name="_44Loan_Start_1" localSheetId="35">#REF!</definedName>
    <definedName name="_44Loan_Start_1" localSheetId="39">#REF!</definedName>
    <definedName name="_44Loan_Start_1" localSheetId="40">#REF!</definedName>
    <definedName name="_44Loan_Start_1" localSheetId="41">#REF!</definedName>
    <definedName name="_44Loan_Start_1">#REF!</definedName>
    <definedName name="_45">#N/A</definedName>
    <definedName name="_45_1">"#N/A"</definedName>
    <definedName name="_45Loan_Start_2">"#REF!"</definedName>
    <definedName name="_46Loan_Years_1" localSheetId="35">#REF!</definedName>
    <definedName name="_46Loan_Years_1" localSheetId="39">#REF!</definedName>
    <definedName name="_46Loan_Years_1" localSheetId="40">#REF!</definedName>
    <definedName name="_46Loan_Years_1" localSheetId="41">#REF!</definedName>
    <definedName name="_46Loan_Years_1">#REF!</definedName>
    <definedName name="_47Loan_Years_2">"#REF!"</definedName>
    <definedName name="_48Z_0E030490_2146_4A1D_8766_215B9B665D4B_.wvu.Cols_1" localSheetId="35">(#REF!,#REF!,#REF!,#REF!)</definedName>
    <definedName name="_48Z_0E030490_2146_4A1D_8766_215B9B665D4B_.wvu.Cols_1" localSheetId="39">(#REF!,#REF!,#REF!,#REF!)</definedName>
    <definedName name="_48Z_0E030490_2146_4A1D_8766_215B9B665D4B_.wvu.Cols_1" localSheetId="40">(#REF!,#REF!,#REF!,#REF!)</definedName>
    <definedName name="_48Z_0E030490_2146_4A1D_8766_215B9B665D4B_.wvu.Cols_1" localSheetId="41">(#REF!,#REF!,#REF!,#REF!)</definedName>
    <definedName name="_48Z_0E030490_2146_4A1D_8766_215B9B665D4B_.wvu.Cols_1">(#REF!,#REF!,#REF!,#REF!)</definedName>
    <definedName name="_49Z_0E030490_2146_4A1D_8766_215B9B665D4B_.wvu.Cols_2" localSheetId="35">(#REF!,#REF!,#REF!,#REF!)</definedName>
    <definedName name="_49Z_0E030490_2146_4A1D_8766_215B9B665D4B_.wvu.Cols_2" localSheetId="39">(#REF!,#REF!,#REF!,#REF!)</definedName>
    <definedName name="_49Z_0E030490_2146_4A1D_8766_215B9B665D4B_.wvu.Cols_2" localSheetId="40">(#REF!,#REF!,#REF!,#REF!)</definedName>
    <definedName name="_49Z_0E030490_2146_4A1D_8766_215B9B665D4B_.wvu.Cols_2" localSheetId="41">(#REF!,#REF!,#REF!,#REF!)</definedName>
    <definedName name="_49Z_0E030490_2146_4A1D_8766_215B9B665D4B_.wvu.Cols_2">(#REF!,#REF!,#REF!,#REF!)</definedName>
    <definedName name="_5___xlnm.Print_Titles_2" localSheetId="35">#REF!</definedName>
    <definedName name="_5___xlnm.Print_Titles_2" localSheetId="39">#REF!</definedName>
    <definedName name="_5___xlnm.Print_Titles_2" localSheetId="40">#REF!</definedName>
    <definedName name="_5___xlnm.Print_Titles_2" localSheetId="41">#REF!</definedName>
    <definedName name="_5___xlnm.Print_Titles_2">#REF!</definedName>
    <definedName name="_50Z_0E030490_2146_4A1D_8766_215B9B665D4B_.wvu.Cols_3" localSheetId="35">(#REF!,#REF!,#REF!,#REF!)</definedName>
    <definedName name="_50Z_0E030490_2146_4A1D_8766_215B9B665D4B_.wvu.Cols_3" localSheetId="39">(#REF!,#REF!,#REF!,#REF!)</definedName>
    <definedName name="_50Z_0E030490_2146_4A1D_8766_215B9B665D4B_.wvu.Cols_3" localSheetId="40">(#REF!,#REF!,#REF!,#REF!)</definedName>
    <definedName name="_50Z_0E030490_2146_4A1D_8766_215B9B665D4B_.wvu.Cols_3" localSheetId="41">(#REF!,#REF!,#REF!,#REF!)</definedName>
    <definedName name="_50Z_0E030490_2146_4A1D_8766_215B9B665D4B_.wvu.Cols_3">(#REF!,#REF!,#REF!,#REF!)</definedName>
    <definedName name="_51Z_0E030490_2146_4A1D_8766_215B9B665D4B_.wvu.FilterData_1" localSheetId="35">#REF!</definedName>
    <definedName name="_51Z_0E030490_2146_4A1D_8766_215B9B665D4B_.wvu.FilterData_1" localSheetId="39">#REF!</definedName>
    <definedName name="_51Z_0E030490_2146_4A1D_8766_215B9B665D4B_.wvu.FilterData_1" localSheetId="40">#REF!</definedName>
    <definedName name="_51Z_0E030490_2146_4A1D_8766_215B9B665D4B_.wvu.FilterData_1" localSheetId="41">#REF!</definedName>
    <definedName name="_51Z_0E030490_2146_4A1D_8766_215B9B665D4B_.wvu.FilterData_1">#REF!</definedName>
    <definedName name="_52Z_0E030490_2146_4A1D_8766_215B9B665D4B_.wvu.FilterData_2" localSheetId="35">#REF!</definedName>
    <definedName name="_52Z_0E030490_2146_4A1D_8766_215B9B665D4B_.wvu.FilterData_2" localSheetId="39">#REF!</definedName>
    <definedName name="_52Z_0E030490_2146_4A1D_8766_215B9B665D4B_.wvu.FilterData_2" localSheetId="40">#REF!</definedName>
    <definedName name="_52Z_0E030490_2146_4A1D_8766_215B9B665D4B_.wvu.FilterData_2" localSheetId="41">#REF!</definedName>
    <definedName name="_52Z_0E030490_2146_4A1D_8766_215B9B665D4B_.wvu.FilterData_2">#REF!</definedName>
    <definedName name="_53Z_0E030490_2146_4A1D_8766_215B9B665D4B_.wvu.FilterData_3" localSheetId="35">#REF!</definedName>
    <definedName name="_53Z_0E030490_2146_4A1D_8766_215B9B665D4B_.wvu.FilterData_3" localSheetId="39">#REF!</definedName>
    <definedName name="_53Z_0E030490_2146_4A1D_8766_215B9B665D4B_.wvu.FilterData_3" localSheetId="40">#REF!</definedName>
    <definedName name="_53Z_0E030490_2146_4A1D_8766_215B9B665D4B_.wvu.FilterData_3" localSheetId="41">#REF!</definedName>
    <definedName name="_53Z_0E030490_2146_4A1D_8766_215B9B665D4B_.wvu.FilterData_3">#REF!</definedName>
    <definedName name="_54Z_0E030490_2146_4A1D_8766_215B9B665D4B_.wvu.PrintArea_1" localSheetId="35">#REF!</definedName>
    <definedName name="_54Z_0E030490_2146_4A1D_8766_215B9B665D4B_.wvu.PrintArea_1" localSheetId="39">#REF!</definedName>
    <definedName name="_54Z_0E030490_2146_4A1D_8766_215B9B665D4B_.wvu.PrintArea_1" localSheetId="40">#REF!</definedName>
    <definedName name="_54Z_0E030490_2146_4A1D_8766_215B9B665D4B_.wvu.PrintArea_1" localSheetId="41">#REF!</definedName>
    <definedName name="_54Z_0E030490_2146_4A1D_8766_215B9B665D4B_.wvu.PrintArea_1">#REF!</definedName>
    <definedName name="_55Z_0E030490_2146_4A1D_8766_215B9B665D4B_.wvu.PrintArea_2" localSheetId="35">#REF!</definedName>
    <definedName name="_55Z_0E030490_2146_4A1D_8766_215B9B665D4B_.wvu.PrintArea_2" localSheetId="39">#REF!</definedName>
    <definedName name="_55Z_0E030490_2146_4A1D_8766_215B9B665D4B_.wvu.PrintArea_2" localSheetId="40">#REF!</definedName>
    <definedName name="_55Z_0E030490_2146_4A1D_8766_215B9B665D4B_.wvu.PrintArea_2" localSheetId="41">#REF!</definedName>
    <definedName name="_55Z_0E030490_2146_4A1D_8766_215B9B665D4B_.wvu.PrintArea_2">#REF!</definedName>
    <definedName name="_56Z_0E030490_2146_4A1D_8766_215B9B665D4B_.wvu.PrintArea_3" localSheetId="35">#REF!</definedName>
    <definedName name="_56Z_0E030490_2146_4A1D_8766_215B9B665D4B_.wvu.PrintArea_3" localSheetId="39">#REF!</definedName>
    <definedName name="_56Z_0E030490_2146_4A1D_8766_215B9B665D4B_.wvu.PrintArea_3" localSheetId="40">#REF!</definedName>
    <definedName name="_56Z_0E030490_2146_4A1D_8766_215B9B665D4B_.wvu.PrintArea_3" localSheetId="41">#REF!</definedName>
    <definedName name="_56Z_0E030490_2146_4A1D_8766_215B9B665D4B_.wvu.PrintArea_3">#REF!</definedName>
    <definedName name="_57Z_0E030490_2146_4A1D_8766_215B9B665D4B_.wvu.PrintTitles_1" localSheetId="35">#REF!</definedName>
    <definedName name="_57Z_0E030490_2146_4A1D_8766_215B9B665D4B_.wvu.PrintTitles_1" localSheetId="39">#REF!</definedName>
    <definedName name="_57Z_0E030490_2146_4A1D_8766_215B9B665D4B_.wvu.PrintTitles_1" localSheetId="40">#REF!</definedName>
    <definedName name="_57Z_0E030490_2146_4A1D_8766_215B9B665D4B_.wvu.PrintTitles_1" localSheetId="41">#REF!</definedName>
    <definedName name="_57Z_0E030490_2146_4A1D_8766_215B9B665D4B_.wvu.PrintTitles_1">#REF!</definedName>
    <definedName name="_58Z_0E030490_2146_4A1D_8766_215B9B665D4B_.wvu.PrintTitles_2" localSheetId="35">#REF!</definedName>
    <definedName name="_58Z_0E030490_2146_4A1D_8766_215B9B665D4B_.wvu.PrintTitles_2" localSheetId="39">#REF!</definedName>
    <definedName name="_58Z_0E030490_2146_4A1D_8766_215B9B665D4B_.wvu.PrintTitles_2" localSheetId="40">#REF!</definedName>
    <definedName name="_58Z_0E030490_2146_4A1D_8766_215B9B665D4B_.wvu.PrintTitles_2" localSheetId="41">#REF!</definedName>
    <definedName name="_58Z_0E030490_2146_4A1D_8766_215B9B665D4B_.wvu.PrintTitles_2">#REF!</definedName>
    <definedName name="_59Z_0E030490_2146_4A1D_8766_215B9B665D4B_.wvu.PrintTitles_3" localSheetId="35">#REF!</definedName>
    <definedName name="_59Z_0E030490_2146_4A1D_8766_215B9B665D4B_.wvu.PrintTitles_3" localSheetId="39">#REF!</definedName>
    <definedName name="_59Z_0E030490_2146_4A1D_8766_215B9B665D4B_.wvu.PrintTitles_3" localSheetId="40">#REF!</definedName>
    <definedName name="_59Z_0E030490_2146_4A1D_8766_215B9B665D4B_.wvu.PrintTitles_3" localSheetId="41">#REF!</definedName>
    <definedName name="_59Z_0E030490_2146_4A1D_8766_215B9B665D4B_.wvu.PrintTitles_3">#REF!</definedName>
    <definedName name="_6___xlnm.Print_Titles_3" localSheetId="35">#REF!</definedName>
    <definedName name="_6___xlnm.Print_Titles_3" localSheetId="39">#REF!</definedName>
    <definedName name="_6___xlnm.Print_Titles_3" localSheetId="40">#REF!</definedName>
    <definedName name="_6___xlnm.Print_Titles_3" localSheetId="41">#REF!</definedName>
    <definedName name="_6___xlnm.Print_Titles_3">#REF!</definedName>
    <definedName name="_60Z_0E030490_2146_4A1D_8766_215B9B665D4B_.wvu.Rows_1" localSheetId="35">(#REF!,#REF!,#REF!,#REF!,#REF!,#REF!,#REF!,#REF!,#REF!,#REF!,#REF!,#REF!,#REF!,#REF!,#REF!,#REF!,#REF!,#REF!,#REF!,#REF!,#REF!,#REF!,#REF!,#REF!,#REF!,#REF!,#REF!,#REF!,#REF!,#REF!,#REF!,#REF!,#REF!,#REF!,#REF!,#REF!,#REF!,#REF!,#REF!,#REF!)</definedName>
    <definedName name="_60Z_0E030490_2146_4A1D_8766_215B9B665D4B_.wvu.Rows_1" localSheetId="39">(#REF!,#REF!,#REF!,#REF!,#REF!,#REF!,#REF!,#REF!,#REF!,#REF!,#REF!,#REF!,#REF!,#REF!,#REF!,#REF!,#REF!,#REF!,#REF!,#REF!,#REF!,#REF!,#REF!,#REF!,#REF!,#REF!,#REF!,#REF!,#REF!,#REF!,#REF!,#REF!,#REF!,#REF!,#REF!,#REF!,#REF!,#REF!,#REF!,#REF!)</definedName>
    <definedName name="_60Z_0E030490_2146_4A1D_8766_215B9B665D4B_.wvu.Rows_1" localSheetId="40">(#REF!,#REF!,#REF!,#REF!,#REF!,#REF!,#REF!,#REF!,#REF!,#REF!,#REF!,#REF!,#REF!,#REF!,#REF!,#REF!,#REF!,#REF!,#REF!,#REF!,#REF!,#REF!,#REF!,#REF!,#REF!,#REF!,#REF!,#REF!,#REF!,#REF!,#REF!,#REF!,#REF!,#REF!,#REF!,#REF!,#REF!,#REF!,#REF!,#REF!)</definedName>
    <definedName name="_60Z_0E030490_2146_4A1D_8766_215B9B665D4B_.wvu.Rows_1" localSheetId="41">(#REF!,#REF!,#REF!,#REF!,#REF!,#REF!,#REF!,#REF!,#REF!,#REF!,#REF!,#REF!,#REF!,#REF!,#REF!,#REF!,#REF!,#REF!,#REF!,#REF!,#REF!,#REF!,#REF!,#REF!,#REF!,#REF!,#REF!,#REF!,#REF!,#REF!,#REF!,#REF!,#REF!,#REF!,#REF!,#REF!,#REF!,#REF!,#REF!,#REF!)</definedName>
    <definedName name="_60Z_0E030490_2146_4A1D_8766_215B9B665D4B_.wvu.Rows_1">(#REF!,#REF!,#REF!,#REF!,#REF!,#REF!,#REF!,#REF!,#REF!,#REF!,#REF!,#REF!,#REF!,#REF!,#REF!,#REF!,#REF!,#REF!,#REF!,#REF!,#REF!,#REF!,#REF!,#REF!,#REF!,#REF!,#REF!,#REF!,#REF!,#REF!,#REF!,#REF!,#REF!,#REF!,#REF!,#REF!,#REF!,#REF!,#REF!,#REF!)</definedName>
    <definedName name="_61Z_0E030490_2146_4A1D_8766_215B9B665D4B_.wvu.Rows_2" localSheetId="35">(#REF!,#REF!,#REF!,#REF!,#REF!,#REF!,#REF!,#REF!,#REF!,#REF!,#REF!,#REF!,#REF!,#REF!,#REF!,#REF!,#REF!,#REF!,#REF!,#REF!,#REF!,#REF!,#REF!,#REF!,#REF!,#REF!,#REF!,#REF!,#REF!,#REF!,#REF!,#REF!,#REF!,#REF!,#REF!,#REF!,#REF!,#REF!,#REF!,#REF!)</definedName>
    <definedName name="_61Z_0E030490_2146_4A1D_8766_215B9B665D4B_.wvu.Rows_2" localSheetId="39">(#REF!,#REF!,#REF!,#REF!,#REF!,#REF!,#REF!,#REF!,#REF!,#REF!,#REF!,#REF!,#REF!,#REF!,#REF!,#REF!,#REF!,#REF!,#REF!,#REF!,#REF!,#REF!,#REF!,#REF!,#REF!,#REF!,#REF!,#REF!,#REF!,#REF!,#REF!,#REF!,#REF!,#REF!,#REF!,#REF!,#REF!,#REF!,#REF!,#REF!)</definedName>
    <definedName name="_61Z_0E030490_2146_4A1D_8766_215B9B665D4B_.wvu.Rows_2" localSheetId="40">(#REF!,#REF!,#REF!,#REF!,#REF!,#REF!,#REF!,#REF!,#REF!,#REF!,#REF!,#REF!,#REF!,#REF!,#REF!,#REF!,#REF!,#REF!,#REF!,#REF!,#REF!,#REF!,#REF!,#REF!,#REF!,#REF!,#REF!,#REF!,#REF!,#REF!,#REF!,#REF!,#REF!,#REF!,#REF!,#REF!,#REF!,#REF!,#REF!,#REF!)</definedName>
    <definedName name="_61Z_0E030490_2146_4A1D_8766_215B9B665D4B_.wvu.Rows_2" localSheetId="41">(#REF!,#REF!,#REF!,#REF!,#REF!,#REF!,#REF!,#REF!,#REF!,#REF!,#REF!,#REF!,#REF!,#REF!,#REF!,#REF!,#REF!,#REF!,#REF!,#REF!,#REF!,#REF!,#REF!,#REF!,#REF!,#REF!,#REF!,#REF!,#REF!,#REF!,#REF!,#REF!,#REF!,#REF!,#REF!,#REF!,#REF!,#REF!,#REF!,#REF!)</definedName>
    <definedName name="_61Z_0E030490_2146_4A1D_8766_215B9B665D4B_.wvu.Rows_2">(#REF!,#REF!,#REF!,#REF!,#REF!,#REF!,#REF!,#REF!,#REF!,#REF!,#REF!,#REF!,#REF!,#REF!,#REF!,#REF!,#REF!,#REF!,#REF!,#REF!,#REF!,#REF!,#REF!,#REF!,#REF!,#REF!,#REF!,#REF!,#REF!,#REF!,#REF!,#REF!,#REF!,#REF!,#REF!,#REF!,#REF!,#REF!,#REF!,#REF!)</definedName>
    <definedName name="_62Z_0E030490_2146_4A1D_8766_215B9B665D4B_.wvu.Rows_3" localSheetId="35">(#REF!,#REF!,#REF!,#REF!,#REF!,#REF!,#REF!,#REF!,#REF!,#REF!,#REF!,#REF!,#REF!,#REF!,#REF!,#REF!,#REF!,#REF!,#REF!,#REF!,#REF!,#REF!,#REF!,#REF!,#REF!,#REF!,#REF!,#REF!,#REF!,#REF!,#REF!,#REF!,#REF!,#REF!,#REF!,#REF!,#REF!,#REF!,#REF!,#REF!)</definedName>
    <definedName name="_62Z_0E030490_2146_4A1D_8766_215B9B665D4B_.wvu.Rows_3" localSheetId="39">(#REF!,#REF!,#REF!,#REF!,#REF!,#REF!,#REF!,#REF!,#REF!,#REF!,#REF!,#REF!,#REF!,#REF!,#REF!,#REF!,#REF!,#REF!,#REF!,#REF!,#REF!,#REF!,#REF!,#REF!,#REF!,#REF!,#REF!,#REF!,#REF!,#REF!,#REF!,#REF!,#REF!,#REF!,#REF!,#REF!,#REF!,#REF!,#REF!,#REF!)</definedName>
    <definedName name="_62Z_0E030490_2146_4A1D_8766_215B9B665D4B_.wvu.Rows_3" localSheetId="40">(#REF!,#REF!,#REF!,#REF!,#REF!,#REF!,#REF!,#REF!,#REF!,#REF!,#REF!,#REF!,#REF!,#REF!,#REF!,#REF!,#REF!,#REF!,#REF!,#REF!,#REF!,#REF!,#REF!,#REF!,#REF!,#REF!,#REF!,#REF!,#REF!,#REF!,#REF!,#REF!,#REF!,#REF!,#REF!,#REF!,#REF!,#REF!,#REF!,#REF!)</definedName>
    <definedName name="_62Z_0E030490_2146_4A1D_8766_215B9B665D4B_.wvu.Rows_3" localSheetId="41">(#REF!,#REF!,#REF!,#REF!,#REF!,#REF!,#REF!,#REF!,#REF!,#REF!,#REF!,#REF!,#REF!,#REF!,#REF!,#REF!,#REF!,#REF!,#REF!,#REF!,#REF!,#REF!,#REF!,#REF!,#REF!,#REF!,#REF!,#REF!,#REF!,#REF!,#REF!,#REF!,#REF!,#REF!,#REF!,#REF!,#REF!,#REF!,#REF!,#REF!)</definedName>
    <definedName name="_62Z_0E030490_2146_4A1D_8766_215B9B665D4B_.wvu.Rows_3">(#REF!,#REF!,#REF!,#REF!,#REF!,#REF!,#REF!,#REF!,#REF!,#REF!,#REF!,#REF!,#REF!,#REF!,#REF!,#REF!,#REF!,#REF!,#REF!,#REF!,#REF!,#REF!,#REF!,#REF!,#REF!,#REF!,#REF!,#REF!,#REF!,#REF!,#REF!,#REF!,#REF!,#REF!,#REF!,#REF!,#REF!,#REF!,#REF!,#REF!)</definedName>
    <definedName name="_63Z_148324D7_BC91_4435_AB9B_9CD0CA177669_.wvu.FilterData_1" localSheetId="35">#REF!</definedName>
    <definedName name="_63Z_148324D7_BC91_4435_AB9B_9CD0CA177669_.wvu.FilterData_1" localSheetId="39">#REF!</definedName>
    <definedName name="_63Z_148324D7_BC91_4435_AB9B_9CD0CA177669_.wvu.FilterData_1" localSheetId="40">#REF!</definedName>
    <definedName name="_63Z_148324D7_BC91_4435_AB9B_9CD0CA177669_.wvu.FilterData_1" localSheetId="41">#REF!</definedName>
    <definedName name="_63Z_148324D7_BC91_4435_AB9B_9CD0CA177669_.wvu.FilterData_1">#REF!</definedName>
    <definedName name="_64Z_148324D7_BC91_4435_AB9B_9CD0CA177669_.wvu.FilterData_2" localSheetId="35">#REF!</definedName>
    <definedName name="_64Z_148324D7_BC91_4435_AB9B_9CD0CA177669_.wvu.FilterData_2" localSheetId="39">#REF!</definedName>
    <definedName name="_64Z_148324D7_BC91_4435_AB9B_9CD0CA177669_.wvu.FilterData_2" localSheetId="40">#REF!</definedName>
    <definedName name="_64Z_148324D7_BC91_4435_AB9B_9CD0CA177669_.wvu.FilterData_2" localSheetId="41">#REF!</definedName>
    <definedName name="_64Z_148324D7_BC91_4435_AB9B_9CD0CA177669_.wvu.FilterData_2">#REF!</definedName>
    <definedName name="_65Z_148324D7_BC91_4435_AB9B_9CD0CA177669_.wvu.FilterData_3" localSheetId="35">#REF!</definedName>
    <definedName name="_65Z_148324D7_BC91_4435_AB9B_9CD0CA177669_.wvu.FilterData_3" localSheetId="39">#REF!</definedName>
    <definedName name="_65Z_148324D7_BC91_4435_AB9B_9CD0CA177669_.wvu.FilterData_3" localSheetId="40">#REF!</definedName>
    <definedName name="_65Z_148324D7_BC91_4435_AB9B_9CD0CA177669_.wvu.FilterData_3" localSheetId="41">#REF!</definedName>
    <definedName name="_65Z_148324D7_BC91_4435_AB9B_9CD0CA177669_.wvu.FilterData_3">#REF!</definedName>
    <definedName name="_66Z_17818A2C_6B3E_4ABF_92D0_9532A35027B9_.wvu.Cols_1" localSheetId="35">(#REF!,#REF!,#REF!,#REF!)</definedName>
    <definedName name="_66Z_17818A2C_6B3E_4ABF_92D0_9532A35027B9_.wvu.Cols_1" localSheetId="39">(#REF!,#REF!,#REF!,#REF!)</definedName>
    <definedName name="_66Z_17818A2C_6B3E_4ABF_92D0_9532A35027B9_.wvu.Cols_1" localSheetId="40">(#REF!,#REF!,#REF!,#REF!)</definedName>
    <definedName name="_66Z_17818A2C_6B3E_4ABF_92D0_9532A35027B9_.wvu.Cols_1" localSheetId="41">(#REF!,#REF!,#REF!,#REF!)</definedName>
    <definedName name="_66Z_17818A2C_6B3E_4ABF_92D0_9532A35027B9_.wvu.Cols_1">(#REF!,#REF!,#REF!,#REF!)</definedName>
    <definedName name="_67Z_17818A2C_6B3E_4ABF_92D0_9532A35027B9_.wvu.Cols_2" localSheetId="35">(#REF!,#REF!,#REF!,#REF!)</definedName>
    <definedName name="_67Z_17818A2C_6B3E_4ABF_92D0_9532A35027B9_.wvu.Cols_2" localSheetId="39">(#REF!,#REF!,#REF!,#REF!)</definedName>
    <definedName name="_67Z_17818A2C_6B3E_4ABF_92D0_9532A35027B9_.wvu.Cols_2" localSheetId="40">(#REF!,#REF!,#REF!,#REF!)</definedName>
    <definedName name="_67Z_17818A2C_6B3E_4ABF_92D0_9532A35027B9_.wvu.Cols_2" localSheetId="41">(#REF!,#REF!,#REF!,#REF!)</definedName>
    <definedName name="_67Z_17818A2C_6B3E_4ABF_92D0_9532A35027B9_.wvu.Cols_2">(#REF!,#REF!,#REF!,#REF!)</definedName>
    <definedName name="_68Z_17818A2C_6B3E_4ABF_92D0_9532A35027B9_.wvu.Cols_3" localSheetId="35">(#REF!,#REF!,#REF!,#REF!)</definedName>
    <definedName name="_68Z_17818A2C_6B3E_4ABF_92D0_9532A35027B9_.wvu.Cols_3" localSheetId="39">(#REF!,#REF!,#REF!,#REF!)</definedName>
    <definedName name="_68Z_17818A2C_6B3E_4ABF_92D0_9532A35027B9_.wvu.Cols_3" localSheetId="40">(#REF!,#REF!,#REF!,#REF!)</definedName>
    <definedName name="_68Z_17818A2C_6B3E_4ABF_92D0_9532A35027B9_.wvu.Cols_3" localSheetId="41">(#REF!,#REF!,#REF!,#REF!)</definedName>
    <definedName name="_68Z_17818A2C_6B3E_4ABF_92D0_9532A35027B9_.wvu.Cols_3">(#REF!,#REF!,#REF!,#REF!)</definedName>
    <definedName name="_69Z_17818A2C_6B3E_4ABF_92D0_9532A35027B9_.wvu.FilterData_1" localSheetId="35">#REF!</definedName>
    <definedName name="_69Z_17818A2C_6B3E_4ABF_92D0_9532A35027B9_.wvu.FilterData_1" localSheetId="39">#REF!</definedName>
    <definedName name="_69Z_17818A2C_6B3E_4ABF_92D0_9532A35027B9_.wvu.FilterData_1" localSheetId="40">#REF!</definedName>
    <definedName name="_69Z_17818A2C_6B3E_4ABF_92D0_9532A35027B9_.wvu.FilterData_1" localSheetId="41">#REF!</definedName>
    <definedName name="_69Z_17818A2C_6B3E_4ABF_92D0_9532A35027B9_.wvu.FilterData_1">#REF!</definedName>
    <definedName name="_7__xlnm._FilterDatabase_1" localSheetId="35">#REF!</definedName>
    <definedName name="_7__xlnm._FilterDatabase_1" localSheetId="39">#REF!</definedName>
    <definedName name="_7__xlnm._FilterDatabase_1" localSheetId="40">#REF!</definedName>
    <definedName name="_7__xlnm._FilterDatabase_1" localSheetId="41">#REF!</definedName>
    <definedName name="_7__xlnm._FilterDatabase_1">#REF!</definedName>
    <definedName name="_70Z_17818A2C_6B3E_4ABF_92D0_9532A35027B9_.wvu.FilterData_2" localSheetId="35">#REF!</definedName>
    <definedName name="_70Z_17818A2C_6B3E_4ABF_92D0_9532A35027B9_.wvu.FilterData_2" localSheetId="39">#REF!</definedName>
    <definedName name="_70Z_17818A2C_6B3E_4ABF_92D0_9532A35027B9_.wvu.FilterData_2" localSheetId="40">#REF!</definedName>
    <definedName name="_70Z_17818A2C_6B3E_4ABF_92D0_9532A35027B9_.wvu.FilterData_2" localSheetId="41">#REF!</definedName>
    <definedName name="_70Z_17818A2C_6B3E_4ABF_92D0_9532A35027B9_.wvu.FilterData_2">#REF!</definedName>
    <definedName name="_71Z_17818A2C_6B3E_4ABF_92D0_9532A35027B9_.wvu.FilterData_3" localSheetId="35">#REF!</definedName>
    <definedName name="_71Z_17818A2C_6B3E_4ABF_92D0_9532A35027B9_.wvu.FilterData_3" localSheetId="39">#REF!</definedName>
    <definedName name="_71Z_17818A2C_6B3E_4ABF_92D0_9532A35027B9_.wvu.FilterData_3" localSheetId="40">#REF!</definedName>
    <definedName name="_71Z_17818A2C_6B3E_4ABF_92D0_9532A35027B9_.wvu.FilterData_3" localSheetId="41">#REF!</definedName>
    <definedName name="_71Z_17818A2C_6B3E_4ABF_92D0_9532A35027B9_.wvu.FilterData_3">#REF!</definedName>
    <definedName name="_72Z_17818A2C_6B3E_4ABF_92D0_9532A35027B9_.wvu.PrintArea_1" localSheetId="35">#REF!</definedName>
    <definedName name="_72Z_17818A2C_6B3E_4ABF_92D0_9532A35027B9_.wvu.PrintArea_1" localSheetId="39">#REF!</definedName>
    <definedName name="_72Z_17818A2C_6B3E_4ABF_92D0_9532A35027B9_.wvu.PrintArea_1" localSheetId="40">#REF!</definedName>
    <definedName name="_72Z_17818A2C_6B3E_4ABF_92D0_9532A35027B9_.wvu.PrintArea_1" localSheetId="41">#REF!</definedName>
    <definedName name="_72Z_17818A2C_6B3E_4ABF_92D0_9532A35027B9_.wvu.PrintArea_1">#REF!</definedName>
    <definedName name="_73Z_17818A2C_6B3E_4ABF_92D0_9532A35027B9_.wvu.PrintArea_2" localSheetId="35">#REF!</definedName>
    <definedName name="_73Z_17818A2C_6B3E_4ABF_92D0_9532A35027B9_.wvu.PrintArea_2" localSheetId="39">#REF!</definedName>
    <definedName name="_73Z_17818A2C_6B3E_4ABF_92D0_9532A35027B9_.wvu.PrintArea_2" localSheetId="40">#REF!</definedName>
    <definedName name="_73Z_17818A2C_6B3E_4ABF_92D0_9532A35027B9_.wvu.PrintArea_2" localSheetId="41">#REF!</definedName>
    <definedName name="_73Z_17818A2C_6B3E_4ABF_92D0_9532A35027B9_.wvu.PrintArea_2">#REF!</definedName>
    <definedName name="_74Z_17818A2C_6B3E_4ABF_92D0_9532A35027B9_.wvu.PrintArea_3" localSheetId="35">#REF!</definedName>
    <definedName name="_74Z_17818A2C_6B3E_4ABF_92D0_9532A35027B9_.wvu.PrintArea_3" localSheetId="39">#REF!</definedName>
    <definedName name="_74Z_17818A2C_6B3E_4ABF_92D0_9532A35027B9_.wvu.PrintArea_3" localSheetId="40">#REF!</definedName>
    <definedName name="_74Z_17818A2C_6B3E_4ABF_92D0_9532A35027B9_.wvu.PrintArea_3" localSheetId="41">#REF!</definedName>
    <definedName name="_74Z_17818A2C_6B3E_4ABF_92D0_9532A35027B9_.wvu.PrintArea_3">#REF!</definedName>
    <definedName name="_75Z_17818A2C_6B3E_4ABF_92D0_9532A35027B9_.wvu.PrintTitles_1" localSheetId="35">#REF!</definedName>
    <definedName name="_75Z_17818A2C_6B3E_4ABF_92D0_9532A35027B9_.wvu.PrintTitles_1" localSheetId="39">#REF!</definedName>
    <definedName name="_75Z_17818A2C_6B3E_4ABF_92D0_9532A35027B9_.wvu.PrintTitles_1" localSheetId="40">#REF!</definedName>
    <definedName name="_75Z_17818A2C_6B3E_4ABF_92D0_9532A35027B9_.wvu.PrintTitles_1" localSheetId="41">#REF!</definedName>
    <definedName name="_75Z_17818A2C_6B3E_4ABF_92D0_9532A35027B9_.wvu.PrintTitles_1">#REF!</definedName>
    <definedName name="_76Z_17818A2C_6B3E_4ABF_92D0_9532A35027B9_.wvu.PrintTitles_2" localSheetId="35">#REF!</definedName>
    <definedName name="_76Z_17818A2C_6B3E_4ABF_92D0_9532A35027B9_.wvu.PrintTitles_2" localSheetId="39">#REF!</definedName>
    <definedName name="_76Z_17818A2C_6B3E_4ABF_92D0_9532A35027B9_.wvu.PrintTitles_2" localSheetId="40">#REF!</definedName>
    <definedName name="_76Z_17818A2C_6B3E_4ABF_92D0_9532A35027B9_.wvu.PrintTitles_2" localSheetId="41">#REF!</definedName>
    <definedName name="_76Z_17818A2C_6B3E_4ABF_92D0_9532A35027B9_.wvu.PrintTitles_2">#REF!</definedName>
    <definedName name="_77Z_17818A2C_6B3E_4ABF_92D0_9532A35027B9_.wvu.PrintTitles_3" localSheetId="35">#REF!</definedName>
    <definedName name="_77Z_17818A2C_6B3E_4ABF_92D0_9532A35027B9_.wvu.PrintTitles_3" localSheetId="39">#REF!</definedName>
    <definedName name="_77Z_17818A2C_6B3E_4ABF_92D0_9532A35027B9_.wvu.PrintTitles_3" localSheetId="40">#REF!</definedName>
    <definedName name="_77Z_17818A2C_6B3E_4ABF_92D0_9532A35027B9_.wvu.PrintTitles_3" localSheetId="41">#REF!</definedName>
    <definedName name="_77Z_17818A2C_6B3E_4ABF_92D0_9532A35027B9_.wvu.PrintTitles_3">#REF!</definedName>
    <definedName name="_78Z_17818A2C_6B3E_4ABF_92D0_9532A35027B9_.wvu.Rows_1" localSheetId="35">#REF!</definedName>
    <definedName name="_78Z_17818A2C_6B3E_4ABF_92D0_9532A35027B9_.wvu.Rows_1" localSheetId="39">#REF!</definedName>
    <definedName name="_78Z_17818A2C_6B3E_4ABF_92D0_9532A35027B9_.wvu.Rows_1" localSheetId="40">#REF!</definedName>
    <definedName name="_78Z_17818A2C_6B3E_4ABF_92D0_9532A35027B9_.wvu.Rows_1" localSheetId="41">#REF!</definedName>
    <definedName name="_78Z_17818A2C_6B3E_4ABF_92D0_9532A35027B9_.wvu.Rows_1">#REF!</definedName>
    <definedName name="_79Z_207CA567_3C3F_462C_BD32_AA01E0B7AC7A_.wvu.FilterData_1" localSheetId="35">#REF!</definedName>
    <definedName name="_79Z_207CA567_3C3F_462C_BD32_AA01E0B7AC7A_.wvu.FilterData_1" localSheetId="39">#REF!</definedName>
    <definedName name="_79Z_207CA567_3C3F_462C_BD32_AA01E0B7AC7A_.wvu.FilterData_1" localSheetId="40">#REF!</definedName>
    <definedName name="_79Z_207CA567_3C3F_462C_BD32_AA01E0B7AC7A_.wvu.FilterData_1" localSheetId="41">#REF!</definedName>
    <definedName name="_79Z_207CA567_3C3F_462C_BD32_AA01E0B7AC7A_.wvu.FilterData_1">#REF!</definedName>
    <definedName name="_8__xlnm._FilterDatabase_2" localSheetId="35">#REF!</definedName>
    <definedName name="_8__xlnm._FilterDatabase_2" localSheetId="39">#REF!</definedName>
    <definedName name="_8__xlnm._FilterDatabase_2" localSheetId="40">#REF!</definedName>
    <definedName name="_8__xlnm._FilterDatabase_2" localSheetId="41">#REF!</definedName>
    <definedName name="_8__xlnm._FilterDatabase_2">#REF!</definedName>
    <definedName name="_80Z_22A877D7_E0FF_4848_A7AF_63C2A2E199F3_.wvu.FilterData_1" localSheetId="35">#REF!</definedName>
    <definedName name="_80Z_22A877D7_E0FF_4848_A7AF_63C2A2E199F3_.wvu.FilterData_1" localSheetId="39">#REF!</definedName>
    <definedName name="_80Z_22A877D7_E0FF_4848_A7AF_63C2A2E199F3_.wvu.FilterData_1" localSheetId="40">#REF!</definedName>
    <definedName name="_80Z_22A877D7_E0FF_4848_A7AF_63C2A2E199F3_.wvu.FilterData_1" localSheetId="41">#REF!</definedName>
    <definedName name="_80Z_22A877D7_E0FF_4848_A7AF_63C2A2E199F3_.wvu.FilterData_1">#REF!</definedName>
    <definedName name="_81Z_22A877D7_E0FF_4848_A7AF_63C2A2E199F3_.wvu.FilterData_2" localSheetId="35">#REF!</definedName>
    <definedName name="_81Z_22A877D7_E0FF_4848_A7AF_63C2A2E199F3_.wvu.FilterData_2" localSheetId="39">#REF!</definedName>
    <definedName name="_81Z_22A877D7_E0FF_4848_A7AF_63C2A2E199F3_.wvu.FilterData_2" localSheetId="40">#REF!</definedName>
    <definedName name="_81Z_22A877D7_E0FF_4848_A7AF_63C2A2E199F3_.wvu.FilterData_2" localSheetId="41">#REF!</definedName>
    <definedName name="_81Z_22A877D7_E0FF_4848_A7AF_63C2A2E199F3_.wvu.FilterData_2">#REF!</definedName>
    <definedName name="_82Z_22A877D7_E0FF_4848_A7AF_63C2A2E199F3_.wvu.FilterData_3" localSheetId="35">#REF!</definedName>
    <definedName name="_82Z_22A877D7_E0FF_4848_A7AF_63C2A2E199F3_.wvu.FilterData_3" localSheetId="39">#REF!</definedName>
    <definedName name="_82Z_22A877D7_E0FF_4848_A7AF_63C2A2E199F3_.wvu.FilterData_3" localSheetId="40">#REF!</definedName>
    <definedName name="_82Z_22A877D7_E0FF_4848_A7AF_63C2A2E199F3_.wvu.FilterData_3" localSheetId="41">#REF!</definedName>
    <definedName name="_82Z_22A877D7_E0FF_4848_A7AF_63C2A2E199F3_.wvu.FilterData_3">#REF!</definedName>
    <definedName name="_83Z_2E77E9C9_FE0C_486B_9C3F_E914A3B960B9_.wvu.FilterData_1" localSheetId="35">#REF!</definedName>
    <definedName name="_83Z_2E77E9C9_FE0C_486B_9C3F_E914A3B960B9_.wvu.FilterData_1" localSheetId="39">#REF!</definedName>
    <definedName name="_83Z_2E77E9C9_FE0C_486B_9C3F_E914A3B960B9_.wvu.FilterData_1" localSheetId="40">#REF!</definedName>
    <definedName name="_83Z_2E77E9C9_FE0C_486B_9C3F_E914A3B960B9_.wvu.FilterData_1" localSheetId="41">#REF!</definedName>
    <definedName name="_83Z_2E77E9C9_FE0C_486B_9C3F_E914A3B960B9_.wvu.FilterData_1">#REF!</definedName>
    <definedName name="_84Z_2E77E9C9_FE0C_486B_9C3F_E914A3B960B9_.wvu.FilterData_2" localSheetId="35">#REF!</definedName>
    <definedName name="_84Z_2E77E9C9_FE0C_486B_9C3F_E914A3B960B9_.wvu.FilterData_2" localSheetId="39">#REF!</definedName>
    <definedName name="_84Z_2E77E9C9_FE0C_486B_9C3F_E914A3B960B9_.wvu.FilterData_2" localSheetId="40">#REF!</definedName>
    <definedName name="_84Z_2E77E9C9_FE0C_486B_9C3F_E914A3B960B9_.wvu.FilterData_2" localSheetId="41">#REF!</definedName>
    <definedName name="_84Z_2E77E9C9_FE0C_486B_9C3F_E914A3B960B9_.wvu.FilterData_2">#REF!</definedName>
    <definedName name="_85Z_2E77E9C9_FE0C_486B_9C3F_E914A3B960B9_.wvu.FilterData_3" localSheetId="35">#REF!</definedName>
    <definedName name="_85Z_2E77E9C9_FE0C_486B_9C3F_E914A3B960B9_.wvu.FilterData_3" localSheetId="39">#REF!</definedName>
    <definedName name="_85Z_2E77E9C9_FE0C_486B_9C3F_E914A3B960B9_.wvu.FilterData_3" localSheetId="40">#REF!</definedName>
    <definedName name="_85Z_2E77E9C9_FE0C_486B_9C3F_E914A3B960B9_.wvu.FilterData_3" localSheetId="41">#REF!</definedName>
    <definedName name="_85Z_2E77E9C9_FE0C_486B_9C3F_E914A3B960B9_.wvu.FilterData_3">#REF!</definedName>
    <definedName name="_86Z_2F40F828_2A67_48AC_B838_1FFC12176295_.wvu.FilterData_1" localSheetId="35">#REF!</definedName>
    <definedName name="_86Z_2F40F828_2A67_48AC_B838_1FFC12176295_.wvu.FilterData_1" localSheetId="39">#REF!</definedName>
    <definedName name="_86Z_2F40F828_2A67_48AC_B838_1FFC12176295_.wvu.FilterData_1" localSheetId="40">#REF!</definedName>
    <definedName name="_86Z_2F40F828_2A67_48AC_B838_1FFC12176295_.wvu.FilterData_1" localSheetId="41">#REF!</definedName>
    <definedName name="_86Z_2F40F828_2A67_48AC_B838_1FFC12176295_.wvu.FilterData_1">#REF!</definedName>
    <definedName name="_87Z_2F40F828_2A67_48AC_B838_1FFC12176295_.wvu.FilterData_2" localSheetId="35">#REF!</definedName>
    <definedName name="_87Z_2F40F828_2A67_48AC_B838_1FFC12176295_.wvu.FilterData_2" localSheetId="39">#REF!</definedName>
    <definedName name="_87Z_2F40F828_2A67_48AC_B838_1FFC12176295_.wvu.FilterData_2" localSheetId="40">#REF!</definedName>
    <definedName name="_87Z_2F40F828_2A67_48AC_B838_1FFC12176295_.wvu.FilterData_2" localSheetId="41">#REF!</definedName>
    <definedName name="_87Z_2F40F828_2A67_48AC_B838_1FFC12176295_.wvu.FilterData_2">#REF!</definedName>
    <definedName name="_88Z_2F40F828_2A67_48AC_B838_1FFC12176295_.wvu.FilterData_3" localSheetId="35">#REF!</definedName>
    <definedName name="_88Z_2F40F828_2A67_48AC_B838_1FFC12176295_.wvu.FilterData_3" localSheetId="39">#REF!</definedName>
    <definedName name="_88Z_2F40F828_2A67_48AC_B838_1FFC12176295_.wvu.FilterData_3" localSheetId="40">#REF!</definedName>
    <definedName name="_88Z_2F40F828_2A67_48AC_B838_1FFC12176295_.wvu.FilterData_3" localSheetId="41">#REF!</definedName>
    <definedName name="_88Z_2F40F828_2A67_48AC_B838_1FFC12176295_.wvu.FilterData_3">#REF!</definedName>
    <definedName name="_89Z_36C9CC61_38F0_477C_BA08_6C67DAE2B022_.wvu.Cols_1" localSheetId="35">(#REF!,#REF!,#REF!,#REF!)</definedName>
    <definedName name="_89Z_36C9CC61_38F0_477C_BA08_6C67DAE2B022_.wvu.Cols_1" localSheetId="39">(#REF!,#REF!,#REF!,#REF!)</definedName>
    <definedName name="_89Z_36C9CC61_38F0_477C_BA08_6C67DAE2B022_.wvu.Cols_1" localSheetId="40">(#REF!,#REF!,#REF!,#REF!)</definedName>
    <definedName name="_89Z_36C9CC61_38F0_477C_BA08_6C67DAE2B022_.wvu.Cols_1" localSheetId="41">(#REF!,#REF!,#REF!,#REF!)</definedName>
    <definedName name="_89Z_36C9CC61_38F0_477C_BA08_6C67DAE2B022_.wvu.Cols_1">(#REF!,#REF!,#REF!,#REF!)</definedName>
    <definedName name="_9__xlnm._FilterDatabase_3" localSheetId="35">#REF!</definedName>
    <definedName name="_9__xlnm._FilterDatabase_3" localSheetId="39">#REF!</definedName>
    <definedName name="_9__xlnm._FilterDatabase_3" localSheetId="40">#REF!</definedName>
    <definedName name="_9__xlnm._FilterDatabase_3" localSheetId="41">#REF!</definedName>
    <definedName name="_9__xlnm._FilterDatabase_3">#REF!</definedName>
    <definedName name="_90Z_36C9CC61_38F0_477C_BA08_6C67DAE2B022_.wvu.Cols_2" localSheetId="35">(#REF!,#REF!,#REF!,#REF!)</definedName>
    <definedName name="_90Z_36C9CC61_38F0_477C_BA08_6C67DAE2B022_.wvu.Cols_2" localSheetId="39">(#REF!,#REF!,#REF!,#REF!)</definedName>
    <definedName name="_90Z_36C9CC61_38F0_477C_BA08_6C67DAE2B022_.wvu.Cols_2" localSheetId="40">(#REF!,#REF!,#REF!,#REF!)</definedName>
    <definedName name="_90Z_36C9CC61_38F0_477C_BA08_6C67DAE2B022_.wvu.Cols_2" localSheetId="41">(#REF!,#REF!,#REF!,#REF!)</definedName>
    <definedName name="_90Z_36C9CC61_38F0_477C_BA08_6C67DAE2B022_.wvu.Cols_2">(#REF!,#REF!,#REF!,#REF!)</definedName>
    <definedName name="_91Z_36C9CC61_38F0_477C_BA08_6C67DAE2B022_.wvu.Cols_3" localSheetId="35">(#REF!,#REF!,#REF!,#REF!)</definedName>
    <definedName name="_91Z_36C9CC61_38F0_477C_BA08_6C67DAE2B022_.wvu.Cols_3" localSheetId="39">(#REF!,#REF!,#REF!,#REF!)</definedName>
    <definedName name="_91Z_36C9CC61_38F0_477C_BA08_6C67DAE2B022_.wvu.Cols_3" localSheetId="40">(#REF!,#REF!,#REF!,#REF!)</definedName>
    <definedName name="_91Z_36C9CC61_38F0_477C_BA08_6C67DAE2B022_.wvu.Cols_3" localSheetId="41">(#REF!,#REF!,#REF!,#REF!)</definedName>
    <definedName name="_91Z_36C9CC61_38F0_477C_BA08_6C67DAE2B022_.wvu.Cols_3">(#REF!,#REF!,#REF!,#REF!)</definedName>
    <definedName name="_92Z_36C9CC61_38F0_477C_BA08_6C67DAE2B022_.wvu.Cols_4" localSheetId="35">(#REF!,#REF!,#REF!,#REF!)</definedName>
    <definedName name="_92Z_36C9CC61_38F0_477C_BA08_6C67DAE2B022_.wvu.Cols_4" localSheetId="39">(#REF!,#REF!,#REF!,#REF!)</definedName>
    <definedName name="_92Z_36C9CC61_38F0_477C_BA08_6C67DAE2B022_.wvu.Cols_4" localSheetId="40">(#REF!,#REF!,#REF!,#REF!)</definedName>
    <definedName name="_92Z_36C9CC61_38F0_477C_BA08_6C67DAE2B022_.wvu.Cols_4" localSheetId="41">(#REF!,#REF!,#REF!,#REF!)</definedName>
    <definedName name="_92Z_36C9CC61_38F0_477C_BA08_6C67DAE2B022_.wvu.Cols_4">(#REF!,#REF!,#REF!,#REF!)</definedName>
    <definedName name="_93Z_36C9CC61_38F0_477C_BA08_6C67DAE2B022_.wvu.FilterData_1" localSheetId="35">#REF!</definedName>
    <definedName name="_93Z_36C9CC61_38F0_477C_BA08_6C67DAE2B022_.wvu.FilterData_1" localSheetId="39">#REF!</definedName>
    <definedName name="_93Z_36C9CC61_38F0_477C_BA08_6C67DAE2B022_.wvu.FilterData_1" localSheetId="40">#REF!</definedName>
    <definedName name="_93Z_36C9CC61_38F0_477C_BA08_6C67DAE2B022_.wvu.FilterData_1" localSheetId="41">#REF!</definedName>
    <definedName name="_93Z_36C9CC61_38F0_477C_BA08_6C67DAE2B022_.wvu.FilterData_1">#REF!</definedName>
    <definedName name="_94Z_36C9CC61_38F0_477C_BA08_6C67DAE2B022_.wvu.FilterData_2" localSheetId="35">#REF!</definedName>
    <definedName name="_94Z_36C9CC61_38F0_477C_BA08_6C67DAE2B022_.wvu.FilterData_2" localSheetId="39">#REF!</definedName>
    <definedName name="_94Z_36C9CC61_38F0_477C_BA08_6C67DAE2B022_.wvu.FilterData_2" localSheetId="40">#REF!</definedName>
    <definedName name="_94Z_36C9CC61_38F0_477C_BA08_6C67DAE2B022_.wvu.FilterData_2" localSheetId="41">#REF!</definedName>
    <definedName name="_94Z_36C9CC61_38F0_477C_BA08_6C67DAE2B022_.wvu.FilterData_2">#REF!</definedName>
    <definedName name="_95Z_36C9CC61_38F0_477C_BA08_6C67DAE2B022_.wvu.FilterData_3" localSheetId="35">#REF!</definedName>
    <definedName name="_95Z_36C9CC61_38F0_477C_BA08_6C67DAE2B022_.wvu.FilterData_3" localSheetId="39">#REF!</definedName>
    <definedName name="_95Z_36C9CC61_38F0_477C_BA08_6C67DAE2B022_.wvu.FilterData_3" localSheetId="40">#REF!</definedName>
    <definedName name="_95Z_36C9CC61_38F0_477C_BA08_6C67DAE2B022_.wvu.FilterData_3" localSheetId="41">#REF!</definedName>
    <definedName name="_95Z_36C9CC61_38F0_477C_BA08_6C67DAE2B022_.wvu.FilterData_3">#REF!</definedName>
    <definedName name="_96Z_36C9CC61_38F0_477C_BA08_6C67DAE2B022_.wvu.PrintArea_1" localSheetId="35">#REF!</definedName>
    <definedName name="_96Z_36C9CC61_38F0_477C_BA08_6C67DAE2B022_.wvu.PrintArea_1" localSheetId="39">#REF!</definedName>
    <definedName name="_96Z_36C9CC61_38F0_477C_BA08_6C67DAE2B022_.wvu.PrintArea_1" localSheetId="40">#REF!</definedName>
    <definedName name="_96Z_36C9CC61_38F0_477C_BA08_6C67DAE2B022_.wvu.PrintArea_1" localSheetId="41">#REF!</definedName>
    <definedName name="_96Z_36C9CC61_38F0_477C_BA08_6C67DAE2B022_.wvu.PrintArea_1">#REF!</definedName>
    <definedName name="_97Z_36C9CC61_38F0_477C_BA08_6C67DAE2B022_.wvu.PrintArea_2" localSheetId="35">#REF!</definedName>
    <definedName name="_97Z_36C9CC61_38F0_477C_BA08_6C67DAE2B022_.wvu.PrintArea_2" localSheetId="39">#REF!</definedName>
    <definedName name="_97Z_36C9CC61_38F0_477C_BA08_6C67DAE2B022_.wvu.PrintArea_2" localSheetId="40">#REF!</definedName>
    <definedName name="_97Z_36C9CC61_38F0_477C_BA08_6C67DAE2B022_.wvu.PrintArea_2" localSheetId="41">#REF!</definedName>
    <definedName name="_97Z_36C9CC61_38F0_477C_BA08_6C67DAE2B022_.wvu.PrintArea_2">#REF!</definedName>
    <definedName name="_98Z_36C9CC61_38F0_477C_BA08_6C67DAE2B022_.wvu.PrintArea_3" localSheetId="35">#REF!</definedName>
    <definedName name="_98Z_36C9CC61_38F0_477C_BA08_6C67DAE2B022_.wvu.PrintArea_3" localSheetId="39">#REF!</definedName>
    <definedName name="_98Z_36C9CC61_38F0_477C_BA08_6C67DAE2B022_.wvu.PrintArea_3" localSheetId="40">#REF!</definedName>
    <definedName name="_98Z_36C9CC61_38F0_477C_BA08_6C67DAE2B022_.wvu.PrintArea_3" localSheetId="41">#REF!</definedName>
    <definedName name="_98Z_36C9CC61_38F0_477C_BA08_6C67DAE2B022_.wvu.PrintArea_3">#REF!</definedName>
    <definedName name="_99Z_36C9CC61_38F0_477C_BA08_6C67DAE2B022_.wvu.PrintArea_4" localSheetId="35">#REF!</definedName>
    <definedName name="_99Z_36C9CC61_38F0_477C_BA08_6C67DAE2B022_.wvu.PrintArea_4" localSheetId="39">#REF!</definedName>
    <definedName name="_99Z_36C9CC61_38F0_477C_BA08_6C67DAE2B022_.wvu.PrintArea_4" localSheetId="40">#REF!</definedName>
    <definedName name="_99Z_36C9CC61_38F0_477C_BA08_6C67DAE2B022_.wvu.PrintArea_4" localSheetId="41">#REF!</definedName>
    <definedName name="_99Z_36C9CC61_38F0_477C_BA08_6C67DAE2B022_.wvu.PrintArea_4">#REF!</definedName>
    <definedName name="_a" localSheetId="35">#REF!</definedName>
    <definedName name="_a" localSheetId="39">#REF!</definedName>
    <definedName name="_a" localSheetId="40">#REF!</definedName>
    <definedName name="_a" localSheetId="41">#REF!</definedName>
    <definedName name="_a">#REF!</definedName>
    <definedName name="_AER2003">'[2]ex-rates'!$D$10</definedName>
    <definedName name="_AER2004">'[2]ex-rates'!$F$10</definedName>
    <definedName name="_AER2006">'[3]ex-rates'!$F$10</definedName>
    <definedName name="_CER2003">'[2]ex-rates'!$D$9</definedName>
    <definedName name="_CER2004">'[2]ex-rates'!$F$9</definedName>
    <definedName name="_DAT1" localSheetId="35">#REF!</definedName>
    <definedName name="_DAT1" localSheetId="39">#REF!</definedName>
    <definedName name="_DAT1" localSheetId="40">#REF!</definedName>
    <definedName name="_DAT1" localSheetId="41">#REF!</definedName>
    <definedName name="_DAT1">#REF!</definedName>
    <definedName name="_DAT10" localSheetId="35">#REF!</definedName>
    <definedName name="_DAT10" localSheetId="39">#REF!</definedName>
    <definedName name="_DAT10" localSheetId="40">#REF!</definedName>
    <definedName name="_DAT10" localSheetId="41">#REF!</definedName>
    <definedName name="_DAT10">#REF!</definedName>
    <definedName name="_DAT2" localSheetId="35">#REF!</definedName>
    <definedName name="_DAT2" localSheetId="39">#REF!</definedName>
    <definedName name="_DAT2" localSheetId="40">#REF!</definedName>
    <definedName name="_DAT2" localSheetId="41">#REF!</definedName>
    <definedName name="_DAT2">#REF!</definedName>
    <definedName name="_DAT3" localSheetId="35">#REF!</definedName>
    <definedName name="_DAT3" localSheetId="39">#REF!</definedName>
    <definedName name="_DAT3" localSheetId="40">#REF!</definedName>
    <definedName name="_DAT3" localSheetId="41">#REF!</definedName>
    <definedName name="_DAT3">#REF!</definedName>
    <definedName name="_DAT4" localSheetId="35">#REF!</definedName>
    <definedName name="_DAT4" localSheetId="39">#REF!</definedName>
    <definedName name="_DAT4" localSheetId="40">#REF!</definedName>
    <definedName name="_DAT4" localSheetId="41">#REF!</definedName>
    <definedName name="_DAT4">#REF!</definedName>
    <definedName name="_DAT5" localSheetId="35">#REF!</definedName>
    <definedName name="_DAT5" localSheetId="39">#REF!</definedName>
    <definedName name="_DAT5" localSheetId="40">#REF!</definedName>
    <definedName name="_DAT5" localSheetId="41">#REF!</definedName>
    <definedName name="_DAT5">#REF!</definedName>
    <definedName name="_DAT6" localSheetId="35">#REF!</definedName>
    <definedName name="_DAT6" localSheetId="39">#REF!</definedName>
    <definedName name="_DAT6" localSheetId="40">#REF!</definedName>
    <definedName name="_DAT6" localSheetId="41">#REF!</definedName>
    <definedName name="_DAT6">#REF!</definedName>
    <definedName name="_DAT7" localSheetId="35">#REF!</definedName>
    <definedName name="_DAT7" localSheetId="39">#REF!</definedName>
    <definedName name="_DAT7" localSheetId="40">#REF!</definedName>
    <definedName name="_DAT7" localSheetId="41">#REF!</definedName>
    <definedName name="_DAT7">#REF!</definedName>
    <definedName name="_DAT8" localSheetId="35">#REF!</definedName>
    <definedName name="_DAT8" localSheetId="39">#REF!</definedName>
    <definedName name="_DAT8" localSheetId="40">#REF!</definedName>
    <definedName name="_DAT8" localSheetId="41">#REF!</definedName>
    <definedName name="_DAT8">#REF!</definedName>
    <definedName name="_DAT9" localSheetId="35">#REF!</definedName>
    <definedName name="_DAT9" localSheetId="39">#REF!</definedName>
    <definedName name="_DAT9" localSheetId="40">#REF!</definedName>
    <definedName name="_DAT9" localSheetId="41">#REF!</definedName>
    <definedName name="_DAT9">#REF!</definedName>
    <definedName name="_enr1" localSheetId="35">#REF!</definedName>
    <definedName name="_enr1" localSheetId="39">#REF!</definedName>
    <definedName name="_enr1" localSheetId="40">#REF!</definedName>
    <definedName name="_enr1" localSheetId="41">#REF!</definedName>
    <definedName name="_enr1">#REF!</definedName>
    <definedName name="_enr111" localSheetId="35">#REF!</definedName>
    <definedName name="_enr111" localSheetId="39">#REF!</definedName>
    <definedName name="_enr111" localSheetId="40">#REF!</definedName>
    <definedName name="_enr111" localSheetId="41">#REF!</definedName>
    <definedName name="_enr111">#REF!</definedName>
    <definedName name="_Order1" hidden="1">255</definedName>
    <definedName name="_Sort" localSheetId="35" hidden="1">#REF!</definedName>
    <definedName name="_Sort" localSheetId="39" hidden="1">#REF!</definedName>
    <definedName name="_Sort" localSheetId="40" hidden="1">#REF!</definedName>
    <definedName name="_Sort" localSheetId="41" hidden="1">#REF!</definedName>
    <definedName name="_Sort" hidden="1">#REF!</definedName>
    <definedName name="_SP1" localSheetId="35">[1]FES!#REF!</definedName>
    <definedName name="_SP1" localSheetId="39">[1]FES!#REF!</definedName>
    <definedName name="_SP1" localSheetId="40">[1]FES!#REF!</definedName>
    <definedName name="_SP1" localSheetId="41">[1]FES!#REF!</definedName>
    <definedName name="_SP1">[1]FES!#REF!</definedName>
    <definedName name="_SP10" localSheetId="35">[1]FES!#REF!</definedName>
    <definedName name="_SP10" localSheetId="39">[1]FES!#REF!</definedName>
    <definedName name="_SP10" localSheetId="40">[1]FES!#REF!</definedName>
    <definedName name="_SP10" localSheetId="41">[1]FES!#REF!</definedName>
    <definedName name="_SP10">[1]FES!#REF!</definedName>
    <definedName name="_SP11" localSheetId="35">[1]FES!#REF!</definedName>
    <definedName name="_SP11" localSheetId="39">[1]FES!#REF!</definedName>
    <definedName name="_SP11" localSheetId="40">[1]FES!#REF!</definedName>
    <definedName name="_SP11" localSheetId="41">[1]FES!#REF!</definedName>
    <definedName name="_SP11">[1]FES!#REF!</definedName>
    <definedName name="_SP12" localSheetId="35">[1]FES!#REF!</definedName>
    <definedName name="_SP12" localSheetId="39">[1]FES!#REF!</definedName>
    <definedName name="_SP12" localSheetId="40">[1]FES!#REF!</definedName>
    <definedName name="_SP12" localSheetId="41">[1]FES!#REF!</definedName>
    <definedName name="_SP12">[1]FES!#REF!</definedName>
    <definedName name="_SP13" localSheetId="35">[1]FES!#REF!</definedName>
    <definedName name="_SP13" localSheetId="39">[1]FES!#REF!</definedName>
    <definedName name="_SP13" localSheetId="40">[1]FES!#REF!</definedName>
    <definedName name="_SP13" localSheetId="41">[1]FES!#REF!</definedName>
    <definedName name="_SP13">[1]FES!#REF!</definedName>
    <definedName name="_SP14" localSheetId="35">[1]FES!#REF!</definedName>
    <definedName name="_SP14" localSheetId="39">[1]FES!#REF!</definedName>
    <definedName name="_SP14" localSheetId="40">[1]FES!#REF!</definedName>
    <definedName name="_SP14" localSheetId="41">[1]FES!#REF!</definedName>
    <definedName name="_SP14">[1]FES!#REF!</definedName>
    <definedName name="_SP15" localSheetId="35">[1]FES!#REF!</definedName>
    <definedName name="_SP15" localSheetId="39">[1]FES!#REF!</definedName>
    <definedName name="_SP15" localSheetId="40">[1]FES!#REF!</definedName>
    <definedName name="_SP15" localSheetId="41">[1]FES!#REF!</definedName>
    <definedName name="_SP15">[1]FES!#REF!</definedName>
    <definedName name="_SP16" localSheetId="35">[1]FES!#REF!</definedName>
    <definedName name="_SP16" localSheetId="39">[1]FES!#REF!</definedName>
    <definedName name="_SP16" localSheetId="40">[1]FES!#REF!</definedName>
    <definedName name="_SP16" localSheetId="41">[1]FES!#REF!</definedName>
    <definedName name="_SP16">[1]FES!#REF!</definedName>
    <definedName name="_SP17" localSheetId="35">[1]FES!#REF!</definedName>
    <definedName name="_SP17" localSheetId="39">[1]FES!#REF!</definedName>
    <definedName name="_SP17" localSheetId="40">[1]FES!#REF!</definedName>
    <definedName name="_SP17" localSheetId="41">[1]FES!#REF!</definedName>
    <definedName name="_SP17">[1]FES!#REF!</definedName>
    <definedName name="_SP18" localSheetId="35">[1]FES!#REF!</definedName>
    <definedName name="_SP18" localSheetId="39">[1]FES!#REF!</definedName>
    <definedName name="_SP18" localSheetId="40">[1]FES!#REF!</definedName>
    <definedName name="_SP18" localSheetId="41">[1]FES!#REF!</definedName>
    <definedName name="_SP18">[1]FES!#REF!</definedName>
    <definedName name="_SP19" localSheetId="35">[1]FES!#REF!</definedName>
    <definedName name="_SP19" localSheetId="39">[1]FES!#REF!</definedName>
    <definedName name="_SP19" localSheetId="40">[1]FES!#REF!</definedName>
    <definedName name="_SP19" localSheetId="41">[1]FES!#REF!</definedName>
    <definedName name="_SP19">[1]FES!#REF!</definedName>
    <definedName name="_SP2" localSheetId="35">[1]FES!#REF!</definedName>
    <definedName name="_SP2" localSheetId="39">[1]FES!#REF!</definedName>
    <definedName name="_SP2" localSheetId="40">[1]FES!#REF!</definedName>
    <definedName name="_SP2" localSheetId="41">[1]FES!#REF!</definedName>
    <definedName name="_SP2">[1]FES!#REF!</definedName>
    <definedName name="_SP20" localSheetId="35">[1]FES!#REF!</definedName>
    <definedName name="_SP20" localSheetId="39">[1]FES!#REF!</definedName>
    <definedName name="_SP20" localSheetId="40">[1]FES!#REF!</definedName>
    <definedName name="_SP20" localSheetId="41">[1]FES!#REF!</definedName>
    <definedName name="_SP20">[1]FES!#REF!</definedName>
    <definedName name="_SP3" localSheetId="35">[1]FES!#REF!</definedName>
    <definedName name="_SP3" localSheetId="39">[1]FES!#REF!</definedName>
    <definedName name="_SP3" localSheetId="40">[1]FES!#REF!</definedName>
    <definedName name="_SP3" localSheetId="41">[1]FES!#REF!</definedName>
    <definedName name="_SP3">[1]FES!#REF!</definedName>
    <definedName name="_SP4" localSheetId="35">[1]FES!#REF!</definedName>
    <definedName name="_SP4" localSheetId="39">[1]FES!#REF!</definedName>
    <definedName name="_SP4" localSheetId="40">[1]FES!#REF!</definedName>
    <definedName name="_SP4" localSheetId="41">[1]FES!#REF!</definedName>
    <definedName name="_SP4">[1]FES!#REF!</definedName>
    <definedName name="_SP5" localSheetId="35">[1]FES!#REF!</definedName>
    <definedName name="_SP5" localSheetId="39">[1]FES!#REF!</definedName>
    <definedName name="_SP5" localSheetId="40">[1]FES!#REF!</definedName>
    <definedName name="_SP5" localSheetId="41">[1]FES!#REF!</definedName>
    <definedName name="_SP5">[1]FES!#REF!</definedName>
    <definedName name="_SP7" localSheetId="35">[1]FES!#REF!</definedName>
    <definedName name="_SP7" localSheetId="39">[1]FES!#REF!</definedName>
    <definedName name="_SP7" localSheetId="40">[1]FES!#REF!</definedName>
    <definedName name="_SP7" localSheetId="41">[1]FES!#REF!</definedName>
    <definedName name="_SP7">[1]FES!#REF!</definedName>
    <definedName name="_SP8" localSheetId="35">[1]FES!#REF!</definedName>
    <definedName name="_SP8" localSheetId="39">[1]FES!#REF!</definedName>
    <definedName name="_SP8" localSheetId="40">[1]FES!#REF!</definedName>
    <definedName name="_SP8" localSheetId="41">[1]FES!#REF!</definedName>
    <definedName name="_SP8">[1]FES!#REF!</definedName>
    <definedName name="_SP9" localSheetId="35">[1]FES!#REF!</definedName>
    <definedName name="_SP9" localSheetId="39">[1]FES!#REF!</definedName>
    <definedName name="_SP9" localSheetId="40">[1]FES!#REF!</definedName>
    <definedName name="_SP9" localSheetId="41">[1]FES!#REF!</definedName>
    <definedName name="_SP9">[1]FES!#REF!</definedName>
    <definedName name="_ZT04" localSheetId="35">#REF!</definedName>
    <definedName name="_ZT04" localSheetId="39">#REF!</definedName>
    <definedName name="_ZT04" localSheetId="40">#REF!</definedName>
    <definedName name="_ZT04" localSheetId="41">#REF!</definedName>
    <definedName name="_ZT04">#REF!</definedName>
    <definedName name="_ZT08" localSheetId="35">#REF!</definedName>
    <definedName name="_ZT08" localSheetId="39">#REF!</definedName>
    <definedName name="_ZT08" localSheetId="40">#REF!</definedName>
    <definedName name="_ZT08" localSheetId="41">#REF!</definedName>
    <definedName name="_ZT08">#REF!</definedName>
    <definedName name="_ZT09" localSheetId="35">#REF!</definedName>
    <definedName name="_ZT09" localSheetId="39">#REF!</definedName>
    <definedName name="_ZT09" localSheetId="40">#REF!</definedName>
    <definedName name="_ZT09" localSheetId="41">#REF!</definedName>
    <definedName name="_ZT09">#REF!</definedName>
    <definedName name="_xlnm._FilterDatabase" localSheetId="12" hidden="1">'НАС-1гр (Вагай)'!$A$7:$P$7</definedName>
    <definedName name="_xlnm._FilterDatabase" localSheetId="13" hidden="1">'НАС-2гр (Вагай)2018-2022'!$A$7:$P$7</definedName>
    <definedName name="_xlnm._FilterDatabase" localSheetId="19" hidden="1">'НАС-2гр(Красн) (2018-2022 гг)'!$A$7:$P$7</definedName>
    <definedName name="_xlnm._FilterDatabase" localSheetId="25" hidden="1">'НАС-2гр(Омут)(2018-2022гг)'!$A$7:$P$7</definedName>
    <definedName name="_xlnm._FilterDatabase" localSheetId="31" hidden="1">'НАС-2гр-СИТ (2018-2022 гг)'!$A$7:$P$7</definedName>
    <definedName name="a" localSheetId="43" hidden="1">{#N/A,#N/A,FALSE,"HMF";#N/A,#N/A,FALSE,"FACIL";#N/A,#N/A,FALSE,"HMFINANCE";#N/A,#N/A,FALSE,"HMEUROPE";#N/A,#N/A,FALSE,"HHAB CONSO";#N/A,#N/A,FALSE,"PAB";#N/A,#N/A,FALSE,"MMC";#N/A,#N/A,FALSE,"THAI";#N/A,#N/A,FALSE,"SINPA";#N/A,#N/A,FALSE,"POLAND"}</definedName>
    <definedName name="a" hidden="1">{#N/A,#N/A,FALSE,"HMF";#N/A,#N/A,FALSE,"FACIL";#N/A,#N/A,FALSE,"HMFINANCE";#N/A,#N/A,FALSE,"HMEUROPE";#N/A,#N/A,FALSE,"HHAB CONSO";#N/A,#N/A,FALSE,"PAB";#N/A,#N/A,FALSE,"MMC";#N/A,#N/A,FALSE,"THAI";#N/A,#N/A,FALSE,"SINPA";#N/A,#N/A,FALSE,"POLAND"}</definedName>
    <definedName name="Account_Balance" localSheetId="35">#REF!</definedName>
    <definedName name="Account_Balance" localSheetId="39">#REF!</definedName>
    <definedName name="Account_Balance" localSheetId="40">#REF!</definedName>
    <definedName name="Account_Balance" localSheetId="41">#REF!</definedName>
    <definedName name="Account_Balance">#REF!</definedName>
    <definedName name="Act_Obj_Comp" localSheetId="35">#REF!</definedName>
    <definedName name="Act_Obj_Comp" localSheetId="39">#REF!</definedName>
    <definedName name="Act_Obj_Comp" localSheetId="40">#REF!</definedName>
    <definedName name="Act_Obj_Comp" localSheetId="41">#REF!</definedName>
    <definedName name="Act_Obj_Comp">#REF!</definedName>
    <definedName name="Act_Obj_PwC_Example" localSheetId="35">#REF!</definedName>
    <definedName name="Act_Obj_PwC_Example" localSheetId="39">#REF!</definedName>
    <definedName name="Act_Obj_PwC_Example" localSheetId="40">#REF!</definedName>
    <definedName name="Act_Obj_PwC_Example" localSheetId="41">#REF!</definedName>
    <definedName name="Act_Obj_PwC_Example">#REF!</definedName>
    <definedName name="Act_PM" localSheetId="35">#REF!</definedName>
    <definedName name="Act_PM" localSheetId="39">#REF!</definedName>
    <definedName name="Act_PM" localSheetId="40">#REF!</definedName>
    <definedName name="Act_PM" localSheetId="41">#REF!</definedName>
    <definedName name="Act_PM">#REF!</definedName>
    <definedName name="Act_Total" localSheetId="35">#REF!</definedName>
    <definedName name="Act_Total" localSheetId="39">#REF!</definedName>
    <definedName name="Act_Total" localSheetId="40">#REF!</definedName>
    <definedName name="Act_Total" localSheetId="41">#REF!</definedName>
    <definedName name="Act_Total">#REF!</definedName>
    <definedName name="adss">#N/A</definedName>
    <definedName name="adss_1">#N/A</definedName>
    <definedName name="adss_18">#N/A</definedName>
    <definedName name="adss_9">#N/A</definedName>
    <definedName name="AER">'[8]IS-$'!$G$7</definedName>
    <definedName name="Age" localSheetId="35">#REF!</definedName>
    <definedName name="Age" localSheetId="39">#REF!</definedName>
    <definedName name="Age" localSheetId="40">#REF!</definedName>
    <definedName name="Age" localSheetId="41">#REF!</definedName>
    <definedName name="Age">#REF!</definedName>
    <definedName name="AI" localSheetId="35">'[9]Group Structure'!#REF!</definedName>
    <definedName name="AI" localSheetId="39">'[9]Group Structure'!#REF!</definedName>
    <definedName name="AI" localSheetId="40">'[9]Group Structure'!#REF!</definedName>
    <definedName name="AI" localSheetId="41">'[9]Group Structure'!#REF!</definedName>
    <definedName name="AI">'[9]Group Structure'!#REF!</definedName>
    <definedName name="alx_f" localSheetId="35">#REF!</definedName>
    <definedName name="alx_f" localSheetId="39">#REF!</definedName>
    <definedName name="alx_f" localSheetId="40">#REF!</definedName>
    <definedName name="alx_f" localSheetId="41">#REF!</definedName>
    <definedName name="alx_f">#REF!</definedName>
    <definedName name="alx_m" localSheetId="35">#REF!</definedName>
    <definedName name="alx_m" localSheetId="39">#REF!</definedName>
    <definedName name="alx_m" localSheetId="40">#REF!</definedName>
    <definedName name="alx_m" localSheetId="41">#REF!</definedName>
    <definedName name="alx_m">#REF!</definedName>
    <definedName name="ALYK" localSheetId="35">#REF!</definedName>
    <definedName name="ALYK" localSheetId="39">#REF!</definedName>
    <definedName name="ALYK" localSheetId="40">#REF!</definedName>
    <definedName name="ALYK" localSheetId="41">#REF!</definedName>
    <definedName name="ALYK">#REF!</definedName>
    <definedName name="AMTP" localSheetId="35">#REF!</definedName>
    <definedName name="AMTP" localSheetId="39">#REF!</definedName>
    <definedName name="AMTP" localSheetId="40">#REF!</definedName>
    <definedName name="AMTP" localSheetId="41">#REF!</definedName>
    <definedName name="AMTP">#REF!</definedName>
    <definedName name="ARA_Threshold" localSheetId="35">#REF!</definedName>
    <definedName name="ARA_Threshold" localSheetId="39">#REF!</definedName>
    <definedName name="ARA_Threshold" localSheetId="40">#REF!</definedName>
    <definedName name="ARA_Threshold" localSheetId="41">#REF!</definedName>
    <definedName name="ARA_Threshold">#REF!</definedName>
    <definedName name="ARP_Threshold" localSheetId="35">#REF!</definedName>
    <definedName name="ARP_Threshold" localSheetId="39">#REF!</definedName>
    <definedName name="ARP_Threshold" localSheetId="40">#REF!</definedName>
    <definedName name="ARP_Threshold" localSheetId="41">#REF!</definedName>
    <definedName name="ARP_Threshold">#REF!</definedName>
    <definedName name="AS" localSheetId="35">#REF!</definedName>
    <definedName name="AS" localSheetId="39">#REF!</definedName>
    <definedName name="AS" localSheetId="40">#REF!</definedName>
    <definedName name="AS" localSheetId="41">#REF!</definedName>
    <definedName name="AS">#REF!</definedName>
    <definedName name="AS2DocOpenMode" hidden="1">"AS2DocumentEdit"</definedName>
    <definedName name="AS2DocOpenMode1" hidden="1">"AS2DocumentBrowse"</definedName>
    <definedName name="AS2HasNoAutoHeaderFooter">"OFF"</definedName>
    <definedName name="AS2ReportLS" hidden="1">1</definedName>
    <definedName name="AS2StaticLS" localSheetId="35" hidden="1">#REF!</definedName>
    <definedName name="AS2StaticLS" localSheetId="39" hidden="1">#REF!</definedName>
    <definedName name="AS2StaticLS" localSheetId="40" hidden="1">#REF!</definedName>
    <definedName name="AS2StaticLS" localSheetId="41" hidden="1">#REF!</definedName>
    <definedName name="AS2StaticLS" hidden="1">#REF!</definedName>
    <definedName name="AS2SyncStepLS" hidden="1">0</definedName>
    <definedName name="AS2TickmarkLS" localSheetId="35" hidden="1">#REF!</definedName>
    <definedName name="AS2TickmarkLS" localSheetId="39" hidden="1">#REF!</definedName>
    <definedName name="AS2TickmarkLS" localSheetId="40" hidden="1">#REF!</definedName>
    <definedName name="AS2TickmarkLS" localSheetId="41" hidden="1">#REF!</definedName>
    <definedName name="AS2TickmarkLS" hidden="1">#REF!</definedName>
    <definedName name="AS2VersionLS" hidden="1">300</definedName>
    <definedName name="asd">#N/A</definedName>
    <definedName name="asd_1">#N/A</definedName>
    <definedName name="asd_1_1">#N/A</definedName>
    <definedName name="asd_10">#N/A</definedName>
    <definedName name="asd_11">#N/A</definedName>
    <definedName name="asd_12">#N/A</definedName>
    <definedName name="asd_13">#N/A</definedName>
    <definedName name="asd_14">#N/A</definedName>
    <definedName name="asd_15">#N/A</definedName>
    <definedName name="asd_16">#N/A</definedName>
    <definedName name="asd_17">#N/A</definedName>
    <definedName name="asd_18">#N/A</definedName>
    <definedName name="asd_2">#N/A</definedName>
    <definedName name="asd_20">#N/A</definedName>
    <definedName name="asd_3">#N/A</definedName>
    <definedName name="asd_4">#N/A</definedName>
    <definedName name="asd_5">#N/A</definedName>
    <definedName name="asd_6">#N/A</definedName>
    <definedName name="asd_7">#N/A</definedName>
    <definedName name="asd_9">#N/A</definedName>
    <definedName name="asdfg">#N/A</definedName>
    <definedName name="asdfg_1">#N/A</definedName>
    <definedName name="asdfg_18">#N/A</definedName>
    <definedName name="asdfg_9">#N/A</definedName>
    <definedName name="avg_rate" localSheetId="35">#REF!</definedName>
    <definedName name="avg_rate" localSheetId="39">#REF!</definedName>
    <definedName name="avg_rate" localSheetId="40">#REF!</definedName>
    <definedName name="avg_rate" localSheetId="41">#REF!</definedName>
    <definedName name="avg_rate">#REF!</definedName>
    <definedName name="b" localSheetId="43" hidden="1">{#N/A,#N/A,FALSE,"HMF";#N/A,#N/A,FALSE,"FACIL";#N/A,#N/A,FALSE,"HMFINANCE";#N/A,#N/A,FALSE,"HMEUROPE";#N/A,#N/A,FALSE,"HHAB CONSO";#N/A,#N/A,FALSE,"PAB";#N/A,#N/A,FALSE,"MMC";#N/A,#N/A,FALSE,"THAI";#N/A,#N/A,FALSE,"SINPA";#N/A,#N/A,FALSE,"POLAND"}</definedName>
    <definedName name="b" hidden="1">{#N/A,#N/A,FALSE,"HMF";#N/A,#N/A,FALSE,"FACIL";#N/A,#N/A,FALSE,"HMFINANCE";#N/A,#N/A,FALSE,"HMEUROPE";#N/A,#N/A,FALSE,"HHAB CONSO";#N/A,#N/A,FALSE,"PAB";#N/A,#N/A,FALSE,"MMC";#N/A,#N/A,FALSE,"THAI";#N/A,#N/A,FALSE,"SINPA";#N/A,#N/A,FALSE,"POLAND"}</definedName>
    <definedName name="BAL" localSheetId="43">[10]Баланс!$F$10:$AD$14</definedName>
    <definedName name="BAL" localSheetId="12">[11]Баланс!$F$10:$AD$14</definedName>
    <definedName name="BAL" localSheetId="25">[12]Баланс!$F$10:$AD$14</definedName>
    <definedName name="BAL" localSheetId="24">[12]Баланс!$F$10:$AD$14</definedName>
    <definedName name="BAL" localSheetId="34">[13]Баланс!$F$10:$AD$14</definedName>
    <definedName name="BAL" localSheetId="35">[13]Баланс!$F$10:$AD$14</definedName>
    <definedName name="BAL" localSheetId="37">[11]Баланс!$F$10:$AD$14</definedName>
    <definedName name="BAL" localSheetId="38">[11]Баланс!$F$10:$AD$14</definedName>
    <definedName name="BAL" localSheetId="39">[11]Баланс!$F$10:$AD$14</definedName>
    <definedName name="BAL" localSheetId="40">[11]Баланс!$F$10:$AD$14</definedName>
    <definedName name="BAL" localSheetId="41">[11]Баланс!$F$10:$AD$14</definedName>
    <definedName name="BAL" localSheetId="65">[14]Баланс!$F$10:$AD$14</definedName>
    <definedName name="BAL" localSheetId="54">[14]Баланс!$F$10:$AD$14</definedName>
    <definedName name="BAL" localSheetId="57">[14]Баланс!$F$10:$AD$14</definedName>
    <definedName name="BAL" localSheetId="60">[14]Баланс!$F$10:$AD$14</definedName>
    <definedName name="BAL" localSheetId="64">[14]Баланс!$F$10:$AD$14</definedName>
    <definedName name="BAL" localSheetId="56">[14]Баланс!$F$10:$AD$14</definedName>
    <definedName name="BAL" localSheetId="59">[14]Баланс!$F$10:$AD$14</definedName>
    <definedName name="BAL" localSheetId="16">[11]Баланс!$F$10:$AD$14</definedName>
    <definedName name="BAL" localSheetId="22">[15]Баланс!$F$10:$AD$14</definedName>
    <definedName name="BAL" localSheetId="28">[11]Баланс!$F$10:$AD$14</definedName>
    <definedName name="BAL">[11]Баланс!$F$10:$AD$14</definedName>
    <definedName name="Balance">'[16]Ф-1'!$C$17:$G$108</definedName>
    <definedName name="Beg_Bal" localSheetId="35">#REF!</definedName>
    <definedName name="Beg_Bal" localSheetId="39">#REF!</definedName>
    <definedName name="Beg_Bal" localSheetId="40">#REF!</definedName>
    <definedName name="Beg_Bal" localSheetId="41">#REF!</definedName>
    <definedName name="Beg_Bal">#REF!</definedName>
    <definedName name="Beg_Bal_9" localSheetId="35">#REF!</definedName>
    <definedName name="Beg_Bal_9" localSheetId="39">#REF!</definedName>
    <definedName name="Beg_Bal_9" localSheetId="40">#REF!</definedName>
    <definedName name="Beg_Bal_9" localSheetId="41">#REF!</definedName>
    <definedName name="Beg_Bal_9">#REF!</definedName>
    <definedName name="beg_per" localSheetId="43">'[17]Резерв по отпускам'!$C$2</definedName>
    <definedName name="beg_per">'[18]Резерв по отпускам'!$C$2</definedName>
    <definedName name="BenefAge" localSheetId="35">#REF!</definedName>
    <definedName name="BenefAge" localSheetId="39">#REF!</definedName>
    <definedName name="BenefAge" localSheetId="40">#REF!</definedName>
    <definedName name="BenefAge" localSheetId="41">#REF!</definedName>
    <definedName name="BenefAge">#REF!</definedName>
    <definedName name="BenefSex" localSheetId="35">#REF!</definedName>
    <definedName name="BenefSex" localSheetId="39">#REF!</definedName>
    <definedName name="BenefSex" localSheetId="40">#REF!</definedName>
    <definedName name="BenefSex" localSheetId="41">#REF!</definedName>
    <definedName name="BenefSex">#REF!</definedName>
    <definedName name="BG_Del" hidden="1">15</definedName>
    <definedName name="BG_Ins" hidden="1">4</definedName>
    <definedName name="BG_Mod" hidden="1">6</definedName>
    <definedName name="Bon">[19]Variables!$D$11</definedName>
    <definedName name="c_date" localSheetId="35">#REF!</definedName>
    <definedName name="c_date" localSheetId="39">#REF!</definedName>
    <definedName name="c_date" localSheetId="40">#REF!</definedName>
    <definedName name="c_date" localSheetId="41">#REF!</definedName>
    <definedName name="c_date">#REF!</definedName>
    <definedName name="c_rate" localSheetId="35">#REF!</definedName>
    <definedName name="c_rate" localSheetId="39">#REF!</definedName>
    <definedName name="c_rate" localSheetId="40">#REF!</definedName>
    <definedName name="c_rate" localSheetId="41">#REF!</definedName>
    <definedName name="c_rate">#REF!</definedName>
    <definedName name="CALC_IDENTIFIER" localSheetId="25">#REF!</definedName>
    <definedName name="CALC_IDENTIFIER" localSheetId="24">#REF!</definedName>
    <definedName name="CALC_IDENTIFIER" localSheetId="34">[20]TECHSHEET!$G$20</definedName>
    <definedName name="CALC_IDENTIFIER" localSheetId="35">[20]TECHSHEET!$G$20</definedName>
    <definedName name="CALC_IDENTIFIER" localSheetId="16">[21]TECHSHEET!$G$20</definedName>
    <definedName name="CALC_IDENTIFIER" localSheetId="22">[22]TECHSHEET!$G$20</definedName>
    <definedName name="CALC_IDENTIFIER" localSheetId="28">[21]TECHSHEET!$G$20</definedName>
    <definedName name="CALC_IDENTIFIER">[21]TECHSHEET!$G$20</definedName>
    <definedName name="CCY">[23]списки!$A$1:$A$12</definedName>
    <definedName name="CF_AccruedExpenses" localSheetId="35">#REF!</definedName>
    <definedName name="CF_AccruedExpenses" localSheetId="39">#REF!</definedName>
    <definedName name="CF_AccruedExpenses" localSheetId="40">#REF!</definedName>
    <definedName name="CF_AccruedExpenses" localSheetId="41">#REF!</definedName>
    <definedName name="CF_AccruedExpenses">#REF!</definedName>
    <definedName name="CF_Cash" localSheetId="35">#REF!</definedName>
    <definedName name="CF_Cash" localSheetId="39">#REF!</definedName>
    <definedName name="CF_Cash" localSheetId="40">#REF!</definedName>
    <definedName name="CF_Cash" localSheetId="41">#REF!</definedName>
    <definedName name="CF_Cash">#REF!</definedName>
    <definedName name="CF_CurrentLTDebit" localSheetId="35">#REF!</definedName>
    <definedName name="CF_CurrentLTDebit" localSheetId="39">#REF!</definedName>
    <definedName name="CF_CurrentLTDebit" localSheetId="40">#REF!</definedName>
    <definedName name="CF_CurrentLTDebit" localSheetId="41">#REF!</definedName>
    <definedName name="CF_CurrentLTDebit">#REF!</definedName>
    <definedName name="CF_DeferredTax" localSheetId="35">#REF!</definedName>
    <definedName name="CF_DeferredTax" localSheetId="39">#REF!</definedName>
    <definedName name="CF_DeferredTax" localSheetId="40">#REF!</definedName>
    <definedName name="CF_DeferredTax" localSheetId="41">#REF!</definedName>
    <definedName name="CF_DeferredTax">#REF!</definedName>
    <definedName name="CF_Dividends" localSheetId="35">#REF!</definedName>
    <definedName name="CF_Dividends" localSheetId="39">#REF!</definedName>
    <definedName name="CF_Dividends" localSheetId="40">#REF!</definedName>
    <definedName name="CF_Dividends" localSheetId="41">#REF!</definedName>
    <definedName name="CF_Dividends">#REF!</definedName>
    <definedName name="CF_Intangibles" localSheetId="35">#REF!</definedName>
    <definedName name="CF_Intangibles" localSheetId="39">#REF!</definedName>
    <definedName name="CF_Intangibles" localSheetId="40">#REF!</definedName>
    <definedName name="CF_Intangibles" localSheetId="41">#REF!</definedName>
    <definedName name="CF_Intangibles">#REF!</definedName>
    <definedName name="CF_Inventories" localSheetId="35">#REF!</definedName>
    <definedName name="CF_Inventories" localSheetId="39">#REF!</definedName>
    <definedName name="CF_Inventories" localSheetId="40">#REF!</definedName>
    <definedName name="CF_Inventories" localSheetId="41">#REF!</definedName>
    <definedName name="CF_Inventories">#REF!</definedName>
    <definedName name="CF_Investments" localSheetId="35">#REF!</definedName>
    <definedName name="CF_Investments" localSheetId="39">#REF!</definedName>
    <definedName name="CF_Investments" localSheetId="40">#REF!</definedName>
    <definedName name="CF_Investments" localSheetId="41">#REF!</definedName>
    <definedName name="CF_Investments">#REF!</definedName>
    <definedName name="CF_LTDebt" localSheetId="35">#REF!</definedName>
    <definedName name="CF_LTDebt" localSheetId="39">#REF!</definedName>
    <definedName name="CF_LTDebt" localSheetId="40">#REF!</definedName>
    <definedName name="CF_LTDebt" localSheetId="41">#REF!</definedName>
    <definedName name="CF_LTDebt">#REF!</definedName>
    <definedName name="CF_NetIncome" localSheetId="35">#REF!</definedName>
    <definedName name="CF_NetIncome" localSheetId="39">#REF!</definedName>
    <definedName name="CF_NetIncome" localSheetId="40">#REF!</definedName>
    <definedName name="CF_NetIncome" localSheetId="41">#REF!</definedName>
    <definedName name="CF_NetIncome">#REF!</definedName>
    <definedName name="CF_Payables" localSheetId="35">#REF!</definedName>
    <definedName name="CF_Payables" localSheetId="39">#REF!</definedName>
    <definedName name="CF_Payables" localSheetId="40">#REF!</definedName>
    <definedName name="CF_Payables" localSheetId="41">#REF!</definedName>
    <definedName name="CF_Payables">#REF!</definedName>
    <definedName name="CF_PrepaidExpenses" localSheetId="35">#REF!</definedName>
    <definedName name="CF_PrepaidExpenses" localSheetId="39">#REF!</definedName>
    <definedName name="CF_PrepaidExpenses" localSheetId="40">#REF!</definedName>
    <definedName name="CF_PrepaidExpenses" localSheetId="41">#REF!</definedName>
    <definedName name="CF_PrepaidExpenses">#REF!</definedName>
    <definedName name="CF_Property" localSheetId="35">#REF!</definedName>
    <definedName name="CF_Property" localSheetId="39">#REF!</definedName>
    <definedName name="CF_Property" localSheetId="40">#REF!</definedName>
    <definedName name="CF_Property" localSheetId="41">#REF!</definedName>
    <definedName name="CF_Property">#REF!</definedName>
    <definedName name="CF_Receivables" localSheetId="35">#REF!</definedName>
    <definedName name="CF_Receivables" localSheetId="39">#REF!</definedName>
    <definedName name="CF_Receivables" localSheetId="40">#REF!</definedName>
    <definedName name="CF_Receivables" localSheetId="41">#REF!</definedName>
    <definedName name="CF_Receivables">#REF!</definedName>
    <definedName name="CF_Shares" localSheetId="35">#REF!</definedName>
    <definedName name="CF_Shares" localSheetId="39">#REF!</definedName>
    <definedName name="CF_Shares" localSheetId="40">#REF!</definedName>
    <definedName name="CF_Shares" localSheetId="41">#REF!</definedName>
    <definedName name="CF_Shares">#REF!</definedName>
    <definedName name="CF_Taxation" localSheetId="35">#REF!</definedName>
    <definedName name="CF_Taxation" localSheetId="39">#REF!</definedName>
    <definedName name="CF_Taxation" localSheetId="40">#REF!</definedName>
    <definedName name="CF_Taxation" localSheetId="41">#REF!</definedName>
    <definedName name="CF_Taxation">#REF!</definedName>
    <definedName name="CHOP" localSheetId="35">#REF!</definedName>
    <definedName name="CHOP" localSheetId="39">#REF!</definedName>
    <definedName name="CHOP" localSheetId="40">#REF!</definedName>
    <definedName name="CHOP" localSheetId="41">#REF!</definedName>
    <definedName name="CHOP">#REF!</definedName>
    <definedName name="CHOPM" localSheetId="35">'[9]Group Structure'!#REF!</definedName>
    <definedName name="CHOPM" localSheetId="39">'[9]Group Structure'!#REF!</definedName>
    <definedName name="CHOPM" localSheetId="40">'[9]Group Structure'!#REF!</definedName>
    <definedName name="CHOPM" localSheetId="41">'[9]Group Structure'!#REF!</definedName>
    <definedName name="CHOPM">'[9]Group Structure'!#REF!</definedName>
    <definedName name="CIPCondition">[16]Справочники!$AL$5:$AL$10</definedName>
    <definedName name="CLASSES" localSheetId="43">[24]свод!$B$21:$B$21</definedName>
    <definedName name="CLASSES">[25]свод!$B$21:$B$21</definedName>
    <definedName name="ClDate">[26]Info!$E$6</definedName>
    <definedName name="CMPs" localSheetId="35">#REF!</definedName>
    <definedName name="CMPs" localSheetId="39">#REF!</definedName>
    <definedName name="CMPs" localSheetId="40">#REF!</definedName>
    <definedName name="CMPs" localSheetId="41">#REF!</definedName>
    <definedName name="CMPs">#REF!</definedName>
    <definedName name="CMPv" localSheetId="35">#REF!</definedName>
    <definedName name="CMPv" localSheetId="39">#REF!</definedName>
    <definedName name="CMPv" localSheetId="40">#REF!</definedName>
    <definedName name="CMPv" localSheetId="41">#REF!</definedName>
    <definedName name="CMPv">#REF!</definedName>
    <definedName name="Cname1" localSheetId="43">'[27]Russian BS97'!#REF!</definedName>
    <definedName name="Cname1" localSheetId="35">'[28]Russian BS97'!#REF!</definedName>
    <definedName name="Cname1" localSheetId="39">'[28]Russian BS97'!#REF!</definedName>
    <definedName name="Cname1" localSheetId="40">'[28]Russian BS97'!#REF!</definedName>
    <definedName name="Cname1" localSheetId="41">'[28]Russian BS97'!#REF!</definedName>
    <definedName name="Cname1">'[28]Russian BS97'!#REF!</definedName>
    <definedName name="Cname2" localSheetId="43">'[27]Russian BS97'!#REF!</definedName>
    <definedName name="Cname2" localSheetId="35">'[28]Russian BS97'!#REF!</definedName>
    <definedName name="Cname2" localSheetId="39">'[28]Russian BS97'!#REF!</definedName>
    <definedName name="Cname2" localSheetId="40">'[28]Russian BS97'!#REF!</definedName>
    <definedName name="Cname2" localSheetId="41">'[28]Russian BS97'!#REF!</definedName>
    <definedName name="Cname2">'[28]Russian BS97'!#REF!</definedName>
    <definedName name="CompName">[26]Info!$F$2</definedName>
    <definedName name="CompNameE">[26]Info!$G$2</definedName>
    <definedName name="CompOt">#N/A</definedName>
    <definedName name="CompOt_1">#N/A</definedName>
    <definedName name="CompOt_1_1">#N/A</definedName>
    <definedName name="CompOt_10">#N/A</definedName>
    <definedName name="CompOt_11">#N/A</definedName>
    <definedName name="CompOt_12">#N/A</definedName>
    <definedName name="CompOt_13">#N/A</definedName>
    <definedName name="CompOt_14">#N/A</definedName>
    <definedName name="CompOt_15">#N/A</definedName>
    <definedName name="CompOt_16">#N/A</definedName>
    <definedName name="CompOt_17">#N/A</definedName>
    <definedName name="CompOt_18">#N/A</definedName>
    <definedName name="CompOt_2">#N/A</definedName>
    <definedName name="CompOt_20">#N/A</definedName>
    <definedName name="CompOt_3">#N/A</definedName>
    <definedName name="CompOt_4">#N/A</definedName>
    <definedName name="CompOt_5">#N/A</definedName>
    <definedName name="CompOt_6">#N/A</definedName>
    <definedName name="CompOt_7">#N/A</definedName>
    <definedName name="CompOt_9">#N/A</definedName>
    <definedName name="CompRas">#N/A</definedName>
    <definedName name="CompRas_1">#N/A</definedName>
    <definedName name="CompRas_1_1">#N/A</definedName>
    <definedName name="CompRas_10">#N/A</definedName>
    <definedName name="CompRas_11">#N/A</definedName>
    <definedName name="CompRas_12">#N/A</definedName>
    <definedName name="CompRas_13">#N/A</definedName>
    <definedName name="CompRas_14">#N/A</definedName>
    <definedName name="CompRas_15">#N/A</definedName>
    <definedName name="CompRas_16">#N/A</definedName>
    <definedName name="CompRas_17">#N/A</definedName>
    <definedName name="CompRas_18">#N/A</definedName>
    <definedName name="CompRas_2">#N/A</definedName>
    <definedName name="CompRas_20">#N/A</definedName>
    <definedName name="CompRas_3">#N/A</definedName>
    <definedName name="CompRas_4">#N/A</definedName>
    <definedName name="CompRas_5">#N/A</definedName>
    <definedName name="CompRas_6">#N/A</definedName>
    <definedName name="CompRas_7">#N/A</definedName>
    <definedName name="CompRas_9">#N/A</definedName>
    <definedName name="conf1" localSheetId="35">#REF!</definedName>
    <definedName name="conf1" localSheetId="39">#REF!</definedName>
    <definedName name="conf1" localSheetId="40">#REF!</definedName>
    <definedName name="conf1" localSheetId="41">#REF!</definedName>
    <definedName name="conf1">#REF!</definedName>
    <definedName name="conf111" localSheetId="35">#REF!</definedName>
    <definedName name="conf111" localSheetId="39">#REF!</definedName>
    <definedName name="conf111" localSheetId="40">#REF!</definedName>
    <definedName name="conf111" localSheetId="41">#REF!</definedName>
    <definedName name="conf111">#REF!</definedName>
    <definedName name="conf2" localSheetId="35">#REF!</definedName>
    <definedName name="conf2" localSheetId="39">#REF!</definedName>
    <definedName name="conf2" localSheetId="40">#REF!</definedName>
    <definedName name="conf2" localSheetId="41">#REF!</definedName>
    <definedName name="conf2">#REF!</definedName>
    <definedName name="conf222" localSheetId="35">#REF!</definedName>
    <definedName name="conf222" localSheetId="39">#REF!</definedName>
    <definedName name="conf222" localSheetId="40">#REF!</definedName>
    <definedName name="conf222" localSheetId="41">#REF!</definedName>
    <definedName name="conf222">#REF!</definedName>
    <definedName name="confl" localSheetId="35">#REF!</definedName>
    <definedName name="confl" localSheetId="39">#REF!</definedName>
    <definedName name="confl" localSheetId="40">#REF!</definedName>
    <definedName name="confl" localSheetId="41">#REF!</definedName>
    <definedName name="confl">#REF!</definedName>
    <definedName name="conflict" localSheetId="35">#REF!</definedName>
    <definedName name="conflict" localSheetId="39">#REF!</definedName>
    <definedName name="conflict" localSheetId="40">#REF!</definedName>
    <definedName name="conflict" localSheetId="41">#REF!</definedName>
    <definedName name="conflict">#REF!</definedName>
    <definedName name="conflict1" localSheetId="35">#REF!</definedName>
    <definedName name="conflict1" localSheetId="39">#REF!</definedName>
    <definedName name="conflict1" localSheetId="40">#REF!</definedName>
    <definedName name="conflict1" localSheetId="41">#REF!</definedName>
    <definedName name="conflict1">#REF!</definedName>
    <definedName name="conflict2" localSheetId="35">#REF!</definedName>
    <definedName name="conflict2" localSheetId="39">#REF!</definedName>
    <definedName name="conflict2" localSheetId="40">#REF!</definedName>
    <definedName name="conflict2" localSheetId="41">#REF!</definedName>
    <definedName name="conflict2">#REF!</definedName>
    <definedName name="conflll" localSheetId="35">#REF!</definedName>
    <definedName name="conflll" localSheetId="39">#REF!</definedName>
    <definedName name="conflll" localSheetId="40">#REF!</definedName>
    <definedName name="conflll" localSheetId="41">#REF!</definedName>
    <definedName name="conflll">#REF!</definedName>
    <definedName name="Consolidate_KAMA?">TRUE</definedName>
    <definedName name="ConstCost" localSheetId="35">#REF!</definedName>
    <definedName name="ConstCost" localSheetId="39">#REF!</definedName>
    <definedName name="ConstCost" localSheetId="40">#REF!</definedName>
    <definedName name="ConstCost" localSheetId="41">#REF!</definedName>
    <definedName name="ConstCost">#REF!</definedName>
    <definedName name="Cook" localSheetId="43">'[27]Russian BS97'!#REF!</definedName>
    <definedName name="Cook" localSheetId="35">'[28]Russian BS97'!#REF!</definedName>
    <definedName name="Cook" localSheetId="39">'[28]Russian BS97'!#REF!</definedName>
    <definedName name="Cook" localSheetId="40">'[28]Russian BS97'!#REF!</definedName>
    <definedName name="Cook" localSheetId="41">'[28]Russian BS97'!#REF!</definedName>
    <definedName name="Cook">'[28]Russian BS97'!#REF!</definedName>
    <definedName name="COORDINATION" localSheetId="35">#REF!</definedName>
    <definedName name="COORDINATION" localSheetId="39">#REF!</definedName>
    <definedName name="COORDINATION" localSheetId="40">#REF!</definedName>
    <definedName name="COORDINATION" localSheetId="41">#REF!</definedName>
    <definedName name="COORDINATION">#REF!</definedName>
    <definedName name="Correction">'[29]Final schedule'!$C$3</definedName>
    <definedName name="CR" localSheetId="35">#REF!</definedName>
    <definedName name="CR" localSheetId="39">#REF!</definedName>
    <definedName name="CR" localSheetId="40">#REF!</definedName>
    <definedName name="CR" localSheetId="41">#REF!</definedName>
    <definedName name="CR">#REF!</definedName>
    <definedName name="CR_1" localSheetId="35">#REF!</definedName>
    <definedName name="CR_1" localSheetId="39">#REF!</definedName>
    <definedName name="CR_1" localSheetId="40">#REF!</definedName>
    <definedName name="CR_1" localSheetId="41">#REF!</definedName>
    <definedName name="CR_1">#REF!</definedName>
    <definedName name="CR_2" localSheetId="43">[30]Variables!#REF!</definedName>
    <definedName name="CR_2" localSheetId="35">[31]Variables!#REF!</definedName>
    <definedName name="CR_2" localSheetId="39">[31]Variables!#REF!</definedName>
    <definedName name="CR_2" localSheetId="40">[31]Variables!#REF!</definedName>
    <definedName name="CR_2" localSheetId="41">[31]Variables!#REF!</definedName>
    <definedName name="CR_2">[31]Variables!#REF!</definedName>
    <definedName name="cred">'[32]Проводки''02'!$B$37:$C$37,'[32]Проводки''02'!$B$50:$C$50,'[32]Проводки''02'!$B$53:$C$53,'[32]Проводки''02'!$B$69:$C$69,'[32]Проводки''02'!$B$78:$C$78,'[32]Проводки''02'!$B$81:$C$81,'[32]Проводки''02'!$B$84:$C$84,'[32]Проводки''02'!$C$89,'[32]Проводки''02'!$B$89,'[32]Проводки''02'!$B$98:$C$98,'[32]Проводки''02'!$B$101:$C$101,'[32]Проводки''02'!$B$104:$C$104,'[32]Проводки''02'!$B$108:$C$108,'[32]Проводки''02'!$B$111:$C$111,'[32]Проводки''02'!$B$118:$C$119,'[32]Проводки''02'!$C$119,'[32]Проводки''02'!$B$121:$C$121,'[32]Проводки''02'!$B$124:$C$124,'[32]Проводки''02'!$B$127:$C$127,'[32]Проводки''02'!$B$130:$C$130,'[32]Проводки''02'!$B$138:$C$138</definedName>
    <definedName name="cred_17">([33]Восстановл_Лист10!$B$37:$C$37,[33]Восстановл_Лист10!$B$50:$C$50,[33]Восстановл_Лист10!$B$53:$C$53,[33]Восстановл_Лист10!$B$69:$C$69,[33]Восстановл_Лист10!$B$78:$C$78,[33]Восстановл_Лист10!$B$81:$C$81,[33]Восстановл_Лист10!$B$84:$C$84,[33]Восстановл_Лист10!$C$89,[33]Восстановл_Лист10!$B$89,[33]Восстановл_Лист10!$B$98:$C$98,[33]Восстановл_Лист10!$B$101:$C$101,[33]Восстановл_Лист10!$B$104:$C$104,[33]Восстановл_Лист10!$B$108:$C$108,[33]Восстановл_Лист10!$B$111:$C$111,[33]Восстановл_Лист10!$B$118:$C$119,[33]Восстановл_Лист10!$C$119,[33]Восстановл_Лист10!$B$121:$C$121,[33]Восстановл_Лист10!$B$124:$C$124,[33]Восстановл_Лист10!$B$127:$C$127,[33]Восстановл_Лист10!$B$130:$C$130,[33]Восстановл_Лист10!$B$138:$C$138)</definedName>
    <definedName name="cred_3" localSheetId="43">[34]Проводки_02!$B$37:$C$37,[34]Проводки_02!$B$50:$C$50,[34]Проводки_02!$B$53:$C$53,[34]Проводки_02!$B$69:$C$69,[34]Проводки_02!$B$78:$C$78,[34]Проводки_02!$B$81:$C$81,[34]Проводки_02!$B$84:$C$84,[34]Проводки_02!$C$89,[34]Проводки_02!$B$89,[34]Проводки_02!$B$98:$C$98,[34]Проводки_02!$B$101:$C$101,[34]Проводки_02!$B$104:$C$104,[34]Проводки_02!$B$108:$C$108,[34]Проводки_02!$B$111:$C$111,[34]Проводки_02!$B$118:$C$119,[34]Проводки_02!$C$119,[34]Проводки_02!$B$121:$C$121,[34]Проводки_02!$B$124:$C$124,[34]Проводки_02!$B$127:$C$127,[34]Проводки_02!$B$130:$C$130,[34]Проводки_02!$B$138:$C$138</definedName>
    <definedName name="cred_3">[35]Проводки_02!$B$37:$C$37,[35]Проводки_02!$B$50:$C$50,[35]Проводки_02!$B$53:$C$53,[35]Проводки_02!$B$69:$C$69,[35]Проводки_02!$B$78:$C$78,[35]Проводки_02!$B$81:$C$81,[35]Проводки_02!$B$84:$C$84,[35]Проводки_02!$C$89,[35]Проводки_02!$B$89,[35]Проводки_02!$B$98:$C$98,[35]Проводки_02!$B$101:$C$101,[35]Проводки_02!$B$104:$C$104,[35]Проводки_02!$B$108:$C$108,[35]Проводки_02!$B$111:$C$111,[35]Проводки_02!$B$118:$C$119,[35]Проводки_02!$C$119,[35]Проводки_02!$B$121:$C$121,[35]Проводки_02!$B$124:$C$124,[35]Проводки_02!$B$127:$C$127,[35]Проводки_02!$B$130:$C$130,[35]Проводки_02!$B$138:$C$138</definedName>
    <definedName name="cred_4">([33]Восстановл_Лист10!$B$37:$C$37,[33]Восстановл_Лист10!$B$50:$C$50,[33]Восстановл_Лист10!$B$53:$C$53,[33]Восстановл_Лист10!$B$69:$C$69,[33]Восстановл_Лист10!$B$78:$C$78,[33]Восстановл_Лист10!$B$81:$C$81,[33]Восстановл_Лист10!$B$84:$C$84,[33]Восстановл_Лист10!$C$89,[33]Восстановл_Лист10!$B$89,[33]Восстановл_Лист10!$B$98:$C$98,[33]Восстановл_Лист10!$B$101:$C$101,[33]Восстановл_Лист10!$B$104:$C$104,[33]Восстановл_Лист10!$B$108:$C$108,[33]Восстановл_Лист10!$B$111:$C$111,[33]Восстановл_Лист10!$B$118:$C$119,[33]Восстановл_Лист10!$C$119,[33]Восстановл_Лист10!$B$121:$C$121,[33]Восстановл_Лист10!$B$124:$C$124,[33]Восстановл_Лист10!$B$127:$C$127,[33]Восстановл_Лист10!$B$130:$C$130,[33]Восстановл_Лист10!$B$138:$C$138)</definedName>
    <definedName name="creddd">'[36]Проводки''02'!$B$37:$C$37,'[36]Проводки''02'!$B$50:$C$50,'[36]Проводки''02'!$B$53:$C$53,'[36]Проводки''02'!$B$69:$C$69,'[36]Проводки''02'!$B$78:$C$78,'[36]Проводки''02'!$B$81:$C$81,'[36]Проводки''02'!$B$84:$C$84,'[36]Проводки''02'!$C$89,'[36]Проводки''02'!$B$89,'[36]Проводки''02'!$B$98:$C$98,'[36]Проводки''02'!$B$101:$C$101,'[36]Проводки''02'!$B$104:$C$104,'[36]Проводки''02'!$B$108:$C$108,'[36]Проводки''02'!$B$111:$C$111,'[36]Проводки''02'!$B$118:$C$119,'[36]Проводки''02'!$C$119,'[36]Проводки''02'!$B$121:$C$121,'[36]Проводки''02'!$B$124:$C$124,'[36]Проводки''02'!$B$127:$C$127,'[36]Проводки''02'!$B$130:$C$130,'[36]Проводки''02'!$B$138:$C$138</definedName>
    <definedName name="credits" localSheetId="35">'[37]Проводки''02'!$B$37:$C$37,'[37]Проводки''02'!$B$50:$C$50,'[37]Проводки''02'!$B$53:$C$53,'[37]Проводки''02'!$B$69:$C$69,'[37]Проводки''02'!$B$78:$C$78,'[37]Проводки''02'!$B$81:$C$81,'[37]Проводки''02'!$B$84:$C$84,'[37]Проводки''02'!$C$89,'[37]Проводки''02'!$B$89,'[37]Проводки''02'!$B$99:$C$99,'[37]Проводки''02'!#REF!,'[37]Проводки''02'!#REF!,'[37]Проводки''02'!#REF!,'[37]Проводки''02'!#REF!,'[37]Проводки''02'!$B$123:$C$124,'[37]Проводки''02'!$C$124,'[37]Проводки''02'!$B$126:$C$126,'[37]Проводки''02'!$B$129:$C$129,'[37]Проводки''02'!$B$132:$C$132,'[37]Проводки''02'!$B$135:$C$135,'[37]Проводки''02'!$B$144:$C$144</definedName>
    <definedName name="credits" localSheetId="39">'[37]Проводки''02'!$B$37:$C$37,'[37]Проводки''02'!$B$50:$C$50,'[37]Проводки''02'!$B$53:$C$53,'[37]Проводки''02'!$B$69:$C$69,'[37]Проводки''02'!$B$78:$C$78,'[37]Проводки''02'!$B$81:$C$81,'[37]Проводки''02'!$B$84:$C$84,'[37]Проводки''02'!$C$89,'[37]Проводки''02'!$B$89,'[37]Проводки''02'!$B$99:$C$99,'[37]Проводки''02'!#REF!,'[37]Проводки''02'!#REF!,'[37]Проводки''02'!#REF!,'[37]Проводки''02'!#REF!,'[37]Проводки''02'!$B$123:$C$124,'[37]Проводки''02'!$C$124,'[37]Проводки''02'!$B$126:$C$126,'[37]Проводки''02'!$B$129:$C$129,'[37]Проводки''02'!$B$132:$C$132,'[37]Проводки''02'!$B$135:$C$135,'[37]Проводки''02'!$B$144:$C$144</definedName>
    <definedName name="credits" localSheetId="40">'[37]Проводки''02'!$B$37:$C$37,'[37]Проводки''02'!$B$50:$C$50,'[37]Проводки''02'!$B$53:$C$53,'[37]Проводки''02'!$B$69:$C$69,'[37]Проводки''02'!$B$78:$C$78,'[37]Проводки''02'!$B$81:$C$81,'[37]Проводки''02'!$B$84:$C$84,'[37]Проводки''02'!$C$89,'[37]Проводки''02'!$B$89,'[37]Проводки''02'!$B$99:$C$99,'[37]Проводки''02'!#REF!,'[37]Проводки''02'!#REF!,'[37]Проводки''02'!#REF!,'[37]Проводки''02'!#REF!,'[37]Проводки''02'!$B$123:$C$124,'[37]Проводки''02'!$C$124,'[37]Проводки''02'!$B$126:$C$126,'[37]Проводки''02'!$B$129:$C$129,'[37]Проводки''02'!$B$132:$C$132,'[37]Проводки''02'!$B$135:$C$135,'[37]Проводки''02'!$B$144:$C$144</definedName>
    <definedName name="credits" localSheetId="41">'[37]Проводки''02'!$B$37:$C$37,'[37]Проводки''02'!$B$50:$C$50,'[37]Проводки''02'!$B$53:$C$53,'[37]Проводки''02'!$B$69:$C$69,'[37]Проводки''02'!$B$78:$C$78,'[37]Проводки''02'!$B$81:$C$81,'[37]Проводки''02'!$B$84:$C$84,'[37]Проводки''02'!$C$89,'[37]Проводки''02'!$B$89,'[37]Проводки''02'!$B$99:$C$99,'[37]Проводки''02'!#REF!,'[37]Проводки''02'!#REF!,'[37]Проводки''02'!#REF!,'[37]Проводки''02'!#REF!,'[37]Проводки''02'!$B$123:$C$124,'[37]Проводки''02'!$C$124,'[37]Проводки''02'!$B$126:$C$126,'[37]Проводки''02'!$B$129:$C$129,'[37]Проводки''02'!$B$132:$C$132,'[37]Проводки''02'!$B$135:$C$135,'[37]Проводки''02'!$B$144:$C$144</definedName>
    <definedName name="credits">'[37]Проводки''02'!$B$37:$C$37,'[37]Проводки''02'!$B$50:$C$50,'[37]Проводки''02'!$B$53:$C$53,'[37]Проводки''02'!$B$69:$C$69,'[37]Проводки''02'!$B$78:$C$78,'[37]Проводки''02'!$B$81:$C$81,'[37]Проводки''02'!$B$84:$C$84,'[37]Проводки''02'!$C$89,'[37]Проводки''02'!$B$89,'[37]Проводки''02'!$B$99:$C$99,'[37]Проводки''02'!#REF!,'[37]Проводки''02'!#REF!,'[37]Проводки''02'!#REF!,'[37]Проводки''02'!#REF!,'[37]Проводки''02'!$B$123:$C$124,'[37]Проводки''02'!$C$124,'[37]Проводки''02'!$B$126:$C$126,'[37]Проводки''02'!$B$129:$C$129,'[37]Проводки''02'!$B$132:$C$132,'[37]Проводки''02'!$B$135:$C$135,'[37]Проводки''02'!$B$144:$C$144</definedName>
    <definedName name="CRr" localSheetId="43">[30]Variables!#REF!</definedName>
    <definedName name="CRr" localSheetId="35">[31]Variables!#REF!</definedName>
    <definedName name="CRr" localSheetId="39">[31]Variables!#REF!</definedName>
    <definedName name="CRr" localSheetId="40">[31]Variables!#REF!</definedName>
    <definedName name="CRr" localSheetId="41">[31]Variables!#REF!</definedName>
    <definedName name="CRr">[31]Variables!#REF!</definedName>
    <definedName name="CRМ" localSheetId="43">[30]Variables!#REF!</definedName>
    <definedName name="CRМ" localSheetId="35">[31]Variables!#REF!</definedName>
    <definedName name="CRМ" localSheetId="39">[31]Variables!#REF!</definedName>
    <definedName name="CRМ" localSheetId="40">[31]Variables!#REF!</definedName>
    <definedName name="CRМ" localSheetId="41">[31]Variables!#REF!</definedName>
    <definedName name="CRМ">[31]Variables!#REF!</definedName>
    <definedName name="ct_int">#N/A</definedName>
    <definedName name="curr">[38]Группа!$F$2:$F$4</definedName>
    <definedName name="CurrDate" localSheetId="35">#REF!</definedName>
    <definedName name="CurrDate" localSheetId="39">#REF!</definedName>
    <definedName name="CurrDate" localSheetId="40">#REF!</definedName>
    <definedName name="CurrDate" localSheetId="41">#REF!</definedName>
    <definedName name="CurrDate">#REF!</definedName>
    <definedName name="CurStr" localSheetId="35">#REF!</definedName>
    <definedName name="CurStr" localSheetId="39">#REF!</definedName>
    <definedName name="CurStr" localSheetId="40">#REF!</definedName>
    <definedName name="CurStr" localSheetId="41">#REF!</definedName>
    <definedName name="CurStr">#REF!</definedName>
    <definedName name="CY_Cash" localSheetId="35">'[39]PAR Diff expl '!#REF!</definedName>
    <definedName name="CY_Cash" localSheetId="39">'[39]PAR Diff expl '!#REF!</definedName>
    <definedName name="CY_Cash" localSheetId="40">'[39]PAR Diff expl '!#REF!</definedName>
    <definedName name="CY_Cash" localSheetId="41">'[39]PAR Diff expl '!#REF!</definedName>
    <definedName name="CY_Cash">'[39]PAR Diff expl '!#REF!</definedName>
    <definedName name="CY_Current_Liabilities" localSheetId="35">'[39]PAR Diff expl '!#REF!</definedName>
    <definedName name="CY_Current_Liabilities" localSheetId="39">'[39]PAR Diff expl '!#REF!</definedName>
    <definedName name="CY_Current_Liabilities" localSheetId="40">'[39]PAR Diff expl '!#REF!</definedName>
    <definedName name="CY_Current_Liabilities" localSheetId="41">'[39]PAR Diff expl '!#REF!</definedName>
    <definedName name="CY_Current_Liabilities">'[39]PAR Diff expl '!#REF!</definedName>
    <definedName name="CY_Def_Revenues" localSheetId="35">'[39]PAR Diff expl '!#REF!</definedName>
    <definedName name="CY_Def_Revenues" localSheetId="39">'[39]PAR Diff expl '!#REF!</definedName>
    <definedName name="CY_Def_Revenues" localSheetId="40">'[39]PAR Diff expl '!#REF!</definedName>
    <definedName name="CY_Def_Revenues" localSheetId="41">'[39]PAR Diff expl '!#REF!</definedName>
    <definedName name="CY_Def_Revenues">'[39]PAR Diff expl '!#REF!</definedName>
    <definedName name="CY_Inventory" localSheetId="35">'[39]PAR Diff expl '!#REF!</definedName>
    <definedName name="CY_Inventory" localSheetId="39">'[39]PAR Diff expl '!#REF!</definedName>
    <definedName name="CY_Inventory" localSheetId="40">'[39]PAR Diff expl '!#REF!</definedName>
    <definedName name="CY_Inventory" localSheetId="41">'[39]PAR Diff expl '!#REF!</definedName>
    <definedName name="CY_Inventory">'[39]PAR Diff expl '!#REF!</definedName>
    <definedName name="CY_LIABIL_EQUITY" localSheetId="35">'[39]PAR Diff expl '!#REF!</definedName>
    <definedName name="CY_LIABIL_EQUITY" localSheetId="39">'[39]PAR Diff expl '!#REF!</definedName>
    <definedName name="CY_LIABIL_EQUITY" localSheetId="40">'[39]PAR Diff expl '!#REF!</definedName>
    <definedName name="CY_LIABIL_EQUITY" localSheetId="41">'[39]PAR Diff expl '!#REF!</definedName>
    <definedName name="CY_LIABIL_EQUITY">'[39]PAR Diff expl '!#REF!</definedName>
    <definedName name="CY_LT_ASSETS" localSheetId="35">'[39]PAR Diff expl '!#REF!</definedName>
    <definedName name="CY_LT_ASSETS" localSheetId="39">'[39]PAR Diff expl '!#REF!</definedName>
    <definedName name="CY_LT_ASSETS" localSheetId="40">'[39]PAR Diff expl '!#REF!</definedName>
    <definedName name="CY_LT_ASSETS" localSheetId="41">'[39]PAR Diff expl '!#REF!</definedName>
    <definedName name="CY_LT_ASSETS">'[39]PAR Diff expl '!#REF!</definedName>
    <definedName name="CY_LT_Debt" localSheetId="35">'[39]PAR Diff expl '!#REF!</definedName>
    <definedName name="CY_LT_Debt" localSheetId="39">'[39]PAR Diff expl '!#REF!</definedName>
    <definedName name="CY_LT_Debt" localSheetId="40">'[39]PAR Diff expl '!#REF!</definedName>
    <definedName name="CY_LT_Debt" localSheetId="41">'[39]PAR Diff expl '!#REF!</definedName>
    <definedName name="CY_LT_Debt">'[39]PAR Diff expl '!#REF!</definedName>
    <definedName name="CY_LT_Loans" localSheetId="35">'[39]PAR Diff expl '!#REF!</definedName>
    <definedName name="CY_LT_Loans" localSheetId="39">'[39]PAR Diff expl '!#REF!</definedName>
    <definedName name="CY_LT_Loans" localSheetId="40">'[39]PAR Diff expl '!#REF!</definedName>
    <definedName name="CY_LT_Loans" localSheetId="41">'[39]PAR Diff expl '!#REF!</definedName>
    <definedName name="CY_LT_Loans">'[39]PAR Diff expl '!#REF!</definedName>
    <definedName name="CY_LT_Receivables" localSheetId="35">'[39]PAR Diff expl '!#REF!</definedName>
    <definedName name="CY_LT_Receivables" localSheetId="39">'[39]PAR Diff expl '!#REF!</definedName>
    <definedName name="CY_LT_Receivables" localSheetId="40">'[39]PAR Diff expl '!#REF!</definedName>
    <definedName name="CY_LT_Receivables" localSheetId="41">'[39]PAR Diff expl '!#REF!</definedName>
    <definedName name="CY_LT_Receivables">'[39]PAR Diff expl '!#REF!</definedName>
    <definedName name="CY_NET_INCOME">'[40]Income Statement'!$G$28</definedName>
    <definedName name="CY_SH_Receivables" localSheetId="35">'[39]PAR Diff expl '!#REF!</definedName>
    <definedName name="CY_SH_Receivables" localSheetId="39">'[39]PAR Diff expl '!#REF!</definedName>
    <definedName name="CY_SH_Receivables" localSheetId="40">'[39]PAR Diff expl '!#REF!</definedName>
    <definedName name="CY_SH_Receivables" localSheetId="41">'[39]PAR Diff expl '!#REF!</definedName>
    <definedName name="CY_SH_Receivables">'[39]PAR Diff expl '!#REF!</definedName>
    <definedName name="CY_ST_Loans" localSheetId="35">'[39]PAR Diff expl '!#REF!</definedName>
    <definedName name="CY_ST_Loans" localSheetId="39">'[39]PAR Diff expl '!#REF!</definedName>
    <definedName name="CY_ST_Loans" localSheetId="40">'[39]PAR Diff expl '!#REF!</definedName>
    <definedName name="CY_ST_Loans" localSheetId="41">'[39]PAR Diff expl '!#REF!</definedName>
    <definedName name="CY_ST_Loans">'[39]PAR Diff expl '!#REF!</definedName>
    <definedName name="CY_ST_Notes_Rec" localSheetId="35">'[39]PAR Diff expl '!#REF!</definedName>
    <definedName name="CY_ST_Notes_Rec" localSheetId="39">'[39]PAR Diff expl '!#REF!</definedName>
    <definedName name="CY_ST_Notes_Rec" localSheetId="40">'[39]PAR Diff expl '!#REF!</definedName>
    <definedName name="CY_ST_Notes_Rec" localSheetId="41">'[39]PAR Diff expl '!#REF!</definedName>
    <definedName name="CY_ST_Notes_Rec">'[39]PAR Diff expl '!#REF!</definedName>
    <definedName name="CY_ST_Payables" localSheetId="35">'[39]PAR Diff expl '!#REF!</definedName>
    <definedName name="CY_ST_Payables" localSheetId="39">'[39]PAR Diff expl '!#REF!</definedName>
    <definedName name="CY_ST_Payables" localSheetId="40">'[39]PAR Diff expl '!#REF!</definedName>
    <definedName name="CY_ST_Payables" localSheetId="41">'[39]PAR Diff expl '!#REF!</definedName>
    <definedName name="CY_ST_Payables">'[39]PAR Diff expl '!#REF!</definedName>
    <definedName name="CY_ST_Receivables" localSheetId="35">'[39]PAR Diff expl '!#REF!</definedName>
    <definedName name="CY_ST_Receivables" localSheetId="39">'[39]PAR Diff expl '!#REF!</definedName>
    <definedName name="CY_ST_Receivables" localSheetId="40">'[39]PAR Diff expl '!#REF!</definedName>
    <definedName name="CY_ST_Receivables" localSheetId="41">'[39]PAR Diff expl '!#REF!</definedName>
    <definedName name="CY_ST_Receivables">'[39]PAR Diff expl '!#REF!</definedName>
    <definedName name="CY_ST_Trade_Rec" localSheetId="35">'[39]PAR Diff expl '!#REF!</definedName>
    <definedName name="CY_ST_Trade_Rec" localSheetId="39">'[39]PAR Diff expl '!#REF!</definedName>
    <definedName name="CY_ST_Trade_Rec" localSheetId="40">'[39]PAR Diff expl '!#REF!</definedName>
    <definedName name="CY_ST_Trade_Rec" localSheetId="41">'[39]PAR Diff expl '!#REF!</definedName>
    <definedName name="CY_ST_Trade_Rec">'[39]PAR Diff expl '!#REF!</definedName>
    <definedName name="CY_TOTAL_ASSETS" localSheetId="35">'[39]PAR Diff expl '!#REF!</definedName>
    <definedName name="CY_TOTAL_ASSETS" localSheetId="39">'[39]PAR Diff expl '!#REF!</definedName>
    <definedName name="CY_TOTAL_ASSETS" localSheetId="40">'[39]PAR Diff expl '!#REF!</definedName>
    <definedName name="CY_TOTAL_ASSETS" localSheetId="41">'[39]PAR Diff expl '!#REF!</definedName>
    <definedName name="CY_TOTAL_ASSETS">'[39]PAR Diff expl '!#REF!</definedName>
    <definedName name="CY_TOTAL_CURR_ASSETS" localSheetId="35">'[39]PAR Diff expl '!#REF!</definedName>
    <definedName name="CY_TOTAL_CURR_ASSETS" localSheetId="39">'[39]PAR Diff expl '!#REF!</definedName>
    <definedName name="CY_TOTAL_CURR_ASSETS" localSheetId="40">'[39]PAR Diff expl '!#REF!</definedName>
    <definedName name="CY_TOTAL_CURR_ASSETS" localSheetId="41">'[39]PAR Diff expl '!#REF!</definedName>
    <definedName name="CY_TOTAL_CURR_ASSETS">'[39]PAR Diff expl '!#REF!</definedName>
    <definedName name="CY_TOTAL_EQUITY" localSheetId="35">'[39]PAR Diff expl '!#REF!</definedName>
    <definedName name="CY_TOTAL_EQUITY" localSheetId="39">'[39]PAR Diff expl '!#REF!</definedName>
    <definedName name="CY_TOTAL_EQUITY" localSheetId="40">'[39]PAR Diff expl '!#REF!</definedName>
    <definedName name="CY_TOTAL_EQUITY" localSheetId="41">'[39]PAR Diff expl '!#REF!</definedName>
    <definedName name="CY_TOTAL_EQUITY">'[39]PAR Diff expl '!#REF!</definedName>
    <definedName name="CY_Trade_Payables" localSheetId="35">'[39]PAR Diff expl '!#REF!</definedName>
    <definedName name="CY_Trade_Payables" localSheetId="39">'[39]PAR Diff expl '!#REF!</definedName>
    <definedName name="CY_Trade_Payables" localSheetId="40">'[39]PAR Diff expl '!#REF!</definedName>
    <definedName name="CY_Trade_Payables" localSheetId="41">'[39]PAR Diff expl '!#REF!</definedName>
    <definedName name="CY_Trade_Payables">'[39]PAR Diff expl '!#REF!</definedName>
    <definedName name="CY_VAT_Purch">'[41]RAS BS'!$H$27</definedName>
    <definedName name="Data" localSheetId="35">#REF!</definedName>
    <definedName name="Data" localSheetId="39">#REF!</definedName>
    <definedName name="Data" localSheetId="40">#REF!</definedName>
    <definedName name="Data" localSheetId="41">#REF!</definedName>
    <definedName name="Data">#REF!</definedName>
    <definedName name="Data_9" localSheetId="35">#REF!</definedName>
    <definedName name="Data_9" localSheetId="39">#REF!</definedName>
    <definedName name="Data_9" localSheetId="40">#REF!</definedName>
    <definedName name="Data_9" localSheetId="41">#REF!</definedName>
    <definedName name="Data_9">#REF!</definedName>
    <definedName name="Date" localSheetId="35">#REF!</definedName>
    <definedName name="Date" localSheetId="39">#REF!</definedName>
    <definedName name="Date" localSheetId="40">#REF!</definedName>
    <definedName name="Date" localSheetId="41">#REF!</definedName>
    <definedName name="Date">#REF!</definedName>
    <definedName name="DatItog" localSheetId="35">#REF!</definedName>
    <definedName name="DatItog" localSheetId="39">#REF!</definedName>
    <definedName name="DatItog" localSheetId="40">#REF!</definedName>
    <definedName name="DatItog" localSheetId="41">#REF!</definedName>
    <definedName name="DatItog">#REF!</definedName>
    <definedName name="db_fot" localSheetId="35">#REF!</definedName>
    <definedName name="db_fot" localSheetId="39">#REF!</definedName>
    <definedName name="db_fot" localSheetId="40">#REF!</definedName>
    <definedName name="db_fot" localSheetId="41">#REF!</definedName>
    <definedName name="db_fot">#REF!</definedName>
    <definedName name="del" localSheetId="35">#REF!</definedName>
    <definedName name="del" localSheetId="39">#REF!</definedName>
    <definedName name="del" localSheetId="40">#REF!</definedName>
    <definedName name="del" localSheetId="41">#REF!</definedName>
    <definedName name="del">#REF!</definedName>
    <definedName name="dfg">#N/A</definedName>
    <definedName name="dfg_1">#N/A</definedName>
    <definedName name="dfg_1_1">#N/A</definedName>
    <definedName name="dfg_10">#N/A</definedName>
    <definedName name="dfg_11">#N/A</definedName>
    <definedName name="dfg_12">#N/A</definedName>
    <definedName name="dfg_13">#N/A</definedName>
    <definedName name="dfg_14">#N/A</definedName>
    <definedName name="dfg_15">#N/A</definedName>
    <definedName name="dfg_16">#N/A</definedName>
    <definedName name="dfg_17">#N/A</definedName>
    <definedName name="dfg_18">#N/A</definedName>
    <definedName name="dfg_2">#N/A</definedName>
    <definedName name="dfg_20">#N/A</definedName>
    <definedName name="dfg_3">#N/A</definedName>
    <definedName name="dfg_4">#N/A</definedName>
    <definedName name="dfg_5">#N/A</definedName>
    <definedName name="dfg_6">#N/A</definedName>
    <definedName name="dfg_7">#N/A</definedName>
    <definedName name="dfg_9">#N/A</definedName>
    <definedName name="Difference" localSheetId="35">#REF!</definedName>
    <definedName name="Difference" localSheetId="39">#REF!</definedName>
    <definedName name="Difference" localSheetId="40">#REF!</definedName>
    <definedName name="Difference" localSheetId="41">#REF!</definedName>
    <definedName name="Difference">#REF!</definedName>
    <definedName name="dim_category">[42]Dimensions!$E$1:$E$4</definedName>
    <definedName name="dim_category_1">#N/A</definedName>
    <definedName name="dim_cfo">[42]Dimensions!$L$1:$L$31</definedName>
    <definedName name="dim_cfo_1">#N/A</definedName>
    <definedName name="dim_entity">[42]Dimensions!$B$1:$B$42</definedName>
    <definedName name="dim_entity_1">#N/A</definedName>
    <definedName name="dim_forecast">[42]Dimensions!$H$1:$H$25</definedName>
    <definedName name="dim_forecast_1">#N/A</definedName>
    <definedName name="dim_year">[42]Dimensions!$O$1:$O$15</definedName>
    <definedName name="dim_year_1">#N/A</definedName>
    <definedName name="Disaggregations" localSheetId="35">#REF!</definedName>
    <definedName name="Disaggregations" localSheetId="39">#REF!</definedName>
    <definedName name="Disaggregations" localSheetId="40">#REF!</definedName>
    <definedName name="Disaggregations" localSheetId="41">#REF!</definedName>
    <definedName name="Disaggregations">#REF!</definedName>
    <definedName name="discount">[43]Valuations!$D$45</definedName>
    <definedName name="Dollar95" localSheetId="35">#REF!</definedName>
    <definedName name="Dollar95" localSheetId="39">#REF!</definedName>
    <definedName name="Dollar95" localSheetId="40">#REF!</definedName>
    <definedName name="Dollar95" localSheetId="41">#REF!</definedName>
    <definedName name="Dollar95">#REF!</definedName>
    <definedName name="dr" localSheetId="35">[43]Valuations!#REF!</definedName>
    <definedName name="dr" localSheetId="39">[43]Valuations!#REF!</definedName>
    <definedName name="dr" localSheetId="40">[43]Valuations!#REF!</definedName>
    <definedName name="dr" localSheetId="41">[43]Valuations!#REF!</definedName>
    <definedName name="dr">[43]Valuations!#REF!</definedName>
    <definedName name="End_Bal" localSheetId="35">#REF!</definedName>
    <definedName name="End_Bal" localSheetId="39">#REF!</definedName>
    <definedName name="End_Bal" localSheetId="40">#REF!</definedName>
    <definedName name="End_Bal" localSheetId="41">#REF!</definedName>
    <definedName name="End_Bal">#REF!</definedName>
    <definedName name="End_Bal_15" localSheetId="35">#REF!</definedName>
    <definedName name="End_Bal_15" localSheetId="39">#REF!</definedName>
    <definedName name="End_Bal_15" localSheetId="40">#REF!</definedName>
    <definedName name="End_Bal_15" localSheetId="41">#REF!</definedName>
    <definedName name="End_Bal_15">#REF!</definedName>
    <definedName name="End_Bal_2" localSheetId="35">#REF!</definedName>
    <definedName name="End_Bal_2" localSheetId="39">#REF!</definedName>
    <definedName name="End_Bal_2" localSheetId="40">#REF!</definedName>
    <definedName name="End_Bal_2" localSheetId="41">#REF!</definedName>
    <definedName name="End_Bal_2">#REF!</definedName>
    <definedName name="end_per" localSheetId="43">'[17]Резерв по отпускам'!$C$3</definedName>
    <definedName name="end_per">'[18]Резерв по отпускам'!$C$3</definedName>
    <definedName name="enr" localSheetId="35">#REF!</definedName>
    <definedName name="enr" localSheetId="39">#REF!</definedName>
    <definedName name="enr" localSheetId="40">#REF!</definedName>
    <definedName name="enr" localSheetId="41">#REF!</definedName>
    <definedName name="enr">#REF!</definedName>
    <definedName name="eqwwq" hidden="1">"AS2DocumentBrowse"</definedName>
    <definedName name="er" localSheetId="43" hidden="1">{#N/A,#N/A,FALSE,"HMF";#N/A,#N/A,FALSE,"FACIL";#N/A,#N/A,FALSE,"HMFINANCE";#N/A,#N/A,FALSE,"HMEUROPE";#N/A,#N/A,FALSE,"HHAB CONSO";#N/A,#N/A,FALSE,"PAB";#N/A,#N/A,FALSE,"MMC";#N/A,#N/A,FALSE,"THAI";#N/A,#N/A,FALSE,"SINPA";#N/A,#N/A,FALSE,"POLAND"}</definedName>
    <definedName name="er" hidden="1">{#N/A,#N/A,FALSE,"HMF";#N/A,#N/A,FALSE,"FACIL";#N/A,#N/A,FALSE,"HMFINANCE";#N/A,#N/A,FALSE,"HMEUROPE";#N/A,#N/A,FALSE,"HHAB CONSO";#N/A,#N/A,FALSE,"PAB";#N/A,#N/A,FALSE,"MMC";#N/A,#N/A,FALSE,"THAI";#N/A,#N/A,FALSE,"SINPA";#N/A,#N/A,FALSE,"POLAND"}</definedName>
    <definedName name="ERP" localSheetId="35">#REF!</definedName>
    <definedName name="ERP" localSheetId="39">#REF!</definedName>
    <definedName name="ERP" localSheetId="40">#REF!</definedName>
    <definedName name="ERP" localSheetId="41">#REF!</definedName>
    <definedName name="ERP">#REF!</definedName>
    <definedName name="Err_Date_Numb" localSheetId="35">#REF!</definedName>
    <definedName name="Err_Date_Numb" localSheetId="39">#REF!</definedName>
    <definedName name="Err_Date_Numb" localSheetId="40">#REF!</definedName>
    <definedName name="Err_Date_Numb" localSheetId="41">#REF!</definedName>
    <definedName name="Err_Date_Numb">#REF!</definedName>
    <definedName name="Err_Date_Today" localSheetId="35">#REF!</definedName>
    <definedName name="Err_Date_Today" localSheetId="39">#REF!</definedName>
    <definedName name="Err_Date_Today" localSheetId="40">#REF!</definedName>
    <definedName name="Err_Date_Today" localSheetId="41">#REF!</definedName>
    <definedName name="Err_Date_Today">#REF!</definedName>
    <definedName name="Err_Empty" localSheetId="35">#REF!</definedName>
    <definedName name="Err_Empty" localSheetId="39">#REF!</definedName>
    <definedName name="Err_Empty" localSheetId="40">#REF!</definedName>
    <definedName name="Err_Empty" localSheetId="41">#REF!</definedName>
    <definedName name="Err_Empty">#REF!</definedName>
    <definedName name="Err_Eval_Blank" localSheetId="35">#REF!</definedName>
    <definedName name="Err_Eval_Blank" localSheetId="39">#REF!</definedName>
    <definedName name="Err_Eval_Blank" localSheetId="40">#REF!</definedName>
    <definedName name="Err_Eval_Blank" localSheetId="41">#REF!</definedName>
    <definedName name="Err_Eval_Blank">#REF!</definedName>
    <definedName name="Err_Fail_Verbiage" localSheetId="35">#REF!</definedName>
    <definedName name="Err_Fail_Verbiage" localSheetId="39">#REF!</definedName>
    <definedName name="Err_Fail_Verbiage" localSheetId="40">#REF!</definedName>
    <definedName name="Err_Fail_Verbiage" localSheetId="41">#REF!</definedName>
    <definedName name="Err_Fail_Verbiage">#REF!</definedName>
    <definedName name="Err_InfoCheck" localSheetId="35">#REF!</definedName>
    <definedName name="Err_InfoCheck" localSheetId="39">#REF!</definedName>
    <definedName name="Err_InfoCheck" localSheetId="40">#REF!</definedName>
    <definedName name="Err_InfoCheck" localSheetId="41">#REF!</definedName>
    <definedName name="Err_InfoCheck">#REF!</definedName>
    <definedName name="Err_NotesBox" localSheetId="35">#REF!</definedName>
    <definedName name="Err_NotesBox" localSheetId="39">#REF!</definedName>
    <definedName name="Err_NotesBox" localSheetId="40">#REF!</definedName>
    <definedName name="Err_NotesBox" localSheetId="41">#REF!</definedName>
    <definedName name="Err_NotesBox">#REF!</definedName>
    <definedName name="Err_Rand_1" localSheetId="35">#REF!</definedName>
    <definedName name="Err_Rand_1" localSheetId="39">#REF!</definedName>
    <definedName name="Err_Rand_1" localSheetId="40">#REF!</definedName>
    <definedName name="Err_Rand_1" localSheetId="41">#REF!</definedName>
    <definedName name="Err_Rand_1">#REF!</definedName>
    <definedName name="Err_Random" localSheetId="35">#REF!</definedName>
    <definedName name="Err_Random" localSheetId="39">#REF!</definedName>
    <definedName name="Err_Random" localSheetId="40">#REF!</definedName>
    <definedName name="Err_Random" localSheetId="41">#REF!</definedName>
    <definedName name="Err_Random">#REF!</definedName>
    <definedName name="Err_SampErr" localSheetId="35">#REF!</definedName>
    <definedName name="Err_SampErr" localSheetId="39">#REF!</definedName>
    <definedName name="Err_SampErr" localSheetId="40">#REF!</definedName>
    <definedName name="Err_SampErr" localSheetId="41">#REF!</definedName>
    <definedName name="Err_SampErr">#REF!</definedName>
    <definedName name="Err_StopCode" localSheetId="35">#REF!</definedName>
    <definedName name="Err_StopCode" localSheetId="39">#REF!</definedName>
    <definedName name="Err_StopCode" localSheetId="40">#REF!</definedName>
    <definedName name="Err_StopCode" localSheetId="41">#REF!</definedName>
    <definedName name="Err_StopCode">#REF!</definedName>
    <definedName name="Erreduc" localSheetId="35">#REF!</definedName>
    <definedName name="Erreduc" localSheetId="39">#REF!</definedName>
    <definedName name="Erreduc" localSheetId="40">#REF!</definedName>
    <definedName name="Erreduc" localSheetId="41">#REF!</definedName>
    <definedName name="Erreduc">#REF!</definedName>
    <definedName name="ESN" localSheetId="35">#REF!</definedName>
    <definedName name="ESN" localSheetId="39">#REF!</definedName>
    <definedName name="ESN" localSheetId="40">#REF!</definedName>
    <definedName name="ESN" localSheetId="41">#REF!</definedName>
    <definedName name="ESN">#REF!</definedName>
    <definedName name="ESN_1" localSheetId="35">#REF!</definedName>
    <definedName name="ESN_1" localSheetId="39">#REF!</definedName>
    <definedName name="ESN_1" localSheetId="40">#REF!</definedName>
    <definedName name="ESN_1" localSheetId="41">#REF!</definedName>
    <definedName name="ESN_1">#REF!</definedName>
    <definedName name="ETF" localSheetId="35">'[9]Group Structure'!#REF!</definedName>
    <definedName name="ETF" localSheetId="39">'[9]Group Structure'!#REF!</definedName>
    <definedName name="ETF" localSheetId="40">'[9]Group Structure'!#REF!</definedName>
    <definedName name="ETF" localSheetId="41">'[9]Group Structure'!#REF!</definedName>
    <definedName name="ETF">'[9]Group Structure'!#REF!</definedName>
    <definedName name="EV__EVCOM_OPTIONS__" hidden="1">8</definedName>
    <definedName name="EV__EXPOPTIONS__" hidden="1">0</definedName>
    <definedName name="EV__LASTREFTIME__" hidden="1">"20.09.2011 9:59:06"</definedName>
    <definedName name="EV__MAXEXPCOLS__" hidden="1">100</definedName>
    <definedName name="EV__MAXEXPROWS__" hidden="1">1000</definedName>
    <definedName name="EV__MEMORYCVW__" hidden="1">0</definedName>
    <definedName name="EV__WBEVMODE__" hidden="1">0</definedName>
    <definedName name="EV__WBREFOPTIONS__" hidden="1">4</definedName>
    <definedName name="EV__WBVERSION__" hidden="1">0</definedName>
    <definedName name="Eval_TM" localSheetId="35">#REF!</definedName>
    <definedName name="Eval_TM" localSheetId="39">#REF!</definedName>
    <definedName name="Eval_TM" localSheetId="40">#REF!</definedName>
    <definedName name="Eval_TM" localSheetId="41">#REF!</definedName>
    <definedName name="Eval_TM">#REF!</definedName>
    <definedName name="Eval_TTMR" localSheetId="35">#REF!</definedName>
    <definedName name="Eval_TTMR" localSheetId="39">#REF!</definedName>
    <definedName name="Eval_TTMR" localSheetId="40">#REF!</definedName>
    <definedName name="Eval_TTMR" localSheetId="41">#REF!</definedName>
    <definedName name="Eval_TTMR">#REF!</definedName>
    <definedName name="ew">#N/A</definedName>
    <definedName name="ew_1">#N/A</definedName>
    <definedName name="ew_1_1">#N/A</definedName>
    <definedName name="ew_10">#N/A</definedName>
    <definedName name="ew_11">#N/A</definedName>
    <definedName name="ew_12">#N/A</definedName>
    <definedName name="ew_13">#N/A</definedName>
    <definedName name="ew_14">#N/A</definedName>
    <definedName name="ew_15">#N/A</definedName>
    <definedName name="ew_16">#N/A</definedName>
    <definedName name="ew_17">#N/A</definedName>
    <definedName name="ew_18">#N/A</definedName>
    <definedName name="ew_2">#N/A</definedName>
    <definedName name="ew_20">#N/A</definedName>
    <definedName name="ew_3">#N/A</definedName>
    <definedName name="ew_4">#N/A</definedName>
    <definedName name="ew_5">#N/A</definedName>
    <definedName name="ew_6">#N/A</definedName>
    <definedName name="ew_7">#N/A</definedName>
    <definedName name="ew_9">#N/A</definedName>
    <definedName name="Excel_BuiltIn__FilterDatabase" localSheetId="35">'[7]Бюджет ЦТВ'!#REF!</definedName>
    <definedName name="Excel_BuiltIn__FilterDatabase" localSheetId="39">'[7]Бюджет ЦТВ'!#REF!</definedName>
    <definedName name="Excel_BuiltIn__FilterDatabase" localSheetId="40">'[7]Бюджет ЦТВ'!#REF!</definedName>
    <definedName name="Excel_BuiltIn__FilterDatabase" localSheetId="41">'[7]Бюджет ЦТВ'!#REF!</definedName>
    <definedName name="Excel_BuiltIn__FilterDatabase">'[7]Бюджет ЦТВ'!#REF!</definedName>
    <definedName name="Excel_BuiltIn__FilterDatabase_1">'[44]Форма сетевой график ЭРСБ'!$A$43:$AC$82</definedName>
    <definedName name="Excel_BuiltIn__FilterDatabase_15">#N/A</definedName>
    <definedName name="Excel_BuiltIn_Database" localSheetId="35">#REF!</definedName>
    <definedName name="Excel_BuiltIn_Database" localSheetId="39">#REF!</definedName>
    <definedName name="Excel_BuiltIn_Database" localSheetId="40">#REF!</definedName>
    <definedName name="Excel_BuiltIn_Database" localSheetId="41">#REF!</definedName>
    <definedName name="Excel_BuiltIn_Database">#REF!</definedName>
    <definedName name="Expected_balance" localSheetId="35">#REF!</definedName>
    <definedName name="Expected_balance" localSheetId="39">#REF!</definedName>
    <definedName name="Expected_balance" localSheetId="40">#REF!</definedName>
    <definedName name="Expected_balance" localSheetId="41">#REF!</definedName>
    <definedName name="Expected_balance">#REF!</definedName>
    <definedName name="Extra_Pay" localSheetId="35">#REF!</definedName>
    <definedName name="Extra_Pay" localSheetId="39">#REF!</definedName>
    <definedName name="Extra_Pay" localSheetId="40">#REF!</definedName>
    <definedName name="Extra_Pay" localSheetId="41">#REF!</definedName>
    <definedName name="Extra_Pay">#REF!</definedName>
    <definedName name="f" localSheetId="35">'[45]RAS BS'!#REF!</definedName>
    <definedName name="f" localSheetId="39">'[45]RAS BS'!#REF!</definedName>
    <definedName name="f" localSheetId="40">'[45]RAS BS'!#REF!</definedName>
    <definedName name="f" localSheetId="41">'[45]RAS BS'!#REF!</definedName>
    <definedName name="f">'[45]RAS BS'!#REF!</definedName>
    <definedName name="FAP" localSheetId="35">#REF!</definedName>
    <definedName name="FAP" localSheetId="39">#REF!</definedName>
    <definedName name="FAP" localSheetId="40">#REF!</definedName>
    <definedName name="FAP" localSheetId="41">#REF!</definedName>
    <definedName name="FAP">#REF!</definedName>
    <definedName name="ff" localSheetId="35">'[45]RAS BS'!#REF!</definedName>
    <definedName name="ff" localSheetId="39">'[45]RAS BS'!#REF!</definedName>
    <definedName name="ff" localSheetId="40">'[45]RAS BS'!#REF!</definedName>
    <definedName name="ff" localSheetId="41">'[45]RAS BS'!#REF!</definedName>
    <definedName name="ff">'[45]RAS BS'!#REF!</definedName>
    <definedName name="ffff" localSheetId="35">'[45]RAS BS'!#REF!</definedName>
    <definedName name="ffff" localSheetId="39">'[45]RAS BS'!#REF!</definedName>
    <definedName name="ffff" localSheetId="40">'[45]RAS BS'!#REF!</definedName>
    <definedName name="ffff" localSheetId="41">'[45]RAS BS'!#REF!</definedName>
    <definedName name="ffff">'[45]RAS BS'!#REF!</definedName>
    <definedName name="fffff" localSheetId="35">'[45]RAS BS'!#REF!</definedName>
    <definedName name="fffff" localSheetId="39">'[45]RAS BS'!#REF!</definedName>
    <definedName name="fffff" localSheetId="40">'[45]RAS BS'!#REF!</definedName>
    <definedName name="fffff" localSheetId="41">'[45]RAS BS'!#REF!</definedName>
    <definedName name="fffff">'[45]RAS BS'!#REF!</definedName>
    <definedName name="fg">#N/A</definedName>
    <definedName name="fg_1">#N/A</definedName>
    <definedName name="fg_1_1">#N/A</definedName>
    <definedName name="fg_10">#N/A</definedName>
    <definedName name="fg_11">#N/A</definedName>
    <definedName name="fg_12">#N/A</definedName>
    <definedName name="fg_13">#N/A</definedName>
    <definedName name="fg_14">#N/A</definedName>
    <definedName name="fg_15">#N/A</definedName>
    <definedName name="fg_16">#N/A</definedName>
    <definedName name="fg_17">#N/A</definedName>
    <definedName name="fg_18">#N/A</definedName>
    <definedName name="fg_2">#N/A</definedName>
    <definedName name="fg_20">#N/A</definedName>
    <definedName name="fg_3">#N/A</definedName>
    <definedName name="fg_4">#N/A</definedName>
    <definedName name="fg_5">#N/A</definedName>
    <definedName name="fg_6">#N/A</definedName>
    <definedName name="fg_7">#N/A</definedName>
    <definedName name="fg_9">#N/A</definedName>
    <definedName name="fgh">#N/A</definedName>
    <definedName name="fgh_1">#N/A</definedName>
    <definedName name="fgh_18">#N/A</definedName>
    <definedName name="fgh_9">#N/A</definedName>
    <definedName name="fghfh222" localSheetId="35">#REF!</definedName>
    <definedName name="fghfh222" localSheetId="39">#REF!</definedName>
    <definedName name="fghfh222" localSheetId="40">#REF!</definedName>
    <definedName name="fghfh222" localSheetId="41">#REF!</definedName>
    <definedName name="fghfh222">#REF!</definedName>
    <definedName name="forg" localSheetId="35">'[46]зп осн цех'!#REF!</definedName>
    <definedName name="forg" localSheetId="39">'[46]зп осн цех'!#REF!</definedName>
    <definedName name="forg" localSheetId="40">'[46]зп осн цех'!#REF!</definedName>
    <definedName name="forg" localSheetId="41">'[46]зп осн цех'!#REF!</definedName>
    <definedName name="forg">'[46]зп осн цех'!#REF!</definedName>
    <definedName name="FP" localSheetId="35">#REF!</definedName>
    <definedName name="FP" localSheetId="39">#REF!</definedName>
    <definedName name="FP" localSheetId="40">#REF!</definedName>
    <definedName name="FP" localSheetId="41">#REF!</definedName>
    <definedName name="FP">#REF!</definedName>
    <definedName name="fs_dth" localSheetId="35">#REF!</definedName>
    <definedName name="fs_dth" localSheetId="39">#REF!</definedName>
    <definedName name="fs_dth" localSheetId="40">#REF!</definedName>
    <definedName name="fs_dth" localSheetId="41">#REF!</definedName>
    <definedName name="fs_dth">#REF!</definedName>
    <definedName name="fs_ill" localSheetId="35">#REF!</definedName>
    <definedName name="fs_ill" localSheetId="39">#REF!</definedName>
    <definedName name="fs_ill" localSheetId="40">#REF!</definedName>
    <definedName name="fs_ill" localSheetId="41">#REF!</definedName>
    <definedName name="fs_ill">#REF!</definedName>
    <definedName name="fs_wdl" localSheetId="35">#REF!</definedName>
    <definedName name="fs_wdl" localSheetId="39">#REF!</definedName>
    <definedName name="fs_wdl" localSheetId="40">#REF!</definedName>
    <definedName name="fs_wdl" localSheetId="41">#REF!</definedName>
    <definedName name="fs_wdl">#REF!</definedName>
    <definedName name="fsdsdsd" localSheetId="35">'[45]RAS BS'!#REF!</definedName>
    <definedName name="fsdsdsd" localSheetId="39">'[45]RAS BS'!#REF!</definedName>
    <definedName name="fsdsdsd" localSheetId="40">'[45]RAS BS'!#REF!</definedName>
    <definedName name="fsdsdsd" localSheetId="41">'[45]RAS BS'!#REF!</definedName>
    <definedName name="fsdsdsd">'[45]RAS BS'!#REF!</definedName>
    <definedName name="Full_Print" localSheetId="35">#REF!</definedName>
    <definedName name="Full_Print" localSheetId="39">#REF!</definedName>
    <definedName name="Full_Print" localSheetId="40">#REF!</definedName>
    <definedName name="Full_Print" localSheetId="41">#REF!</definedName>
    <definedName name="Full_Print">#REF!</definedName>
    <definedName name="Full_Print_15" localSheetId="35">#REF!</definedName>
    <definedName name="Full_Print_15" localSheetId="39">#REF!</definedName>
    <definedName name="Full_Print_15" localSheetId="40">#REF!</definedName>
    <definedName name="Full_Print_15" localSheetId="41">#REF!</definedName>
    <definedName name="Full_Print_15">#REF!</definedName>
    <definedName name="Full_Print_2" localSheetId="35">#REF!</definedName>
    <definedName name="Full_Print_2" localSheetId="39">#REF!</definedName>
    <definedName name="Full_Print_2" localSheetId="40">#REF!</definedName>
    <definedName name="Full_Print_2" localSheetId="41">#REF!</definedName>
    <definedName name="Full_Print_2">#REF!</definedName>
    <definedName name="Fund_I" localSheetId="35">#REF!</definedName>
    <definedName name="Fund_I" localSheetId="39">#REF!</definedName>
    <definedName name="Fund_I" localSheetId="40">#REF!</definedName>
    <definedName name="Fund_I" localSheetId="41">#REF!</definedName>
    <definedName name="Fund_I">#REF!</definedName>
    <definedName name="Fund_prom" localSheetId="35">#REF!</definedName>
    <definedName name="Fund_prom" localSheetId="39">#REF!</definedName>
    <definedName name="Fund_prom" localSheetId="40">#REF!</definedName>
    <definedName name="Fund_prom" localSheetId="41">#REF!</definedName>
    <definedName name="Fund_prom">#REF!</definedName>
    <definedName name="Fund_s" localSheetId="35">#REF!</definedName>
    <definedName name="Fund_s" localSheetId="39">#REF!</definedName>
    <definedName name="Fund_s" localSheetId="40">#REF!</definedName>
    <definedName name="Fund_s" localSheetId="41">#REF!</definedName>
    <definedName name="Fund_s">#REF!</definedName>
    <definedName name="Fund_ss_max_pay_inc" localSheetId="35">#REF!</definedName>
    <definedName name="Fund_ss_max_pay_inc" localSheetId="39">#REF!</definedName>
    <definedName name="Fund_ss_max_pay_inc" localSheetId="40">#REF!</definedName>
    <definedName name="Fund_ss_max_pay_inc" localSheetId="41">#REF!</definedName>
    <definedName name="Fund_ss_max_pay_inc">#REF!</definedName>
    <definedName name="g" localSheetId="35">'[45]RAS BS'!#REF!</definedName>
    <definedName name="g" localSheetId="39">'[45]RAS BS'!#REF!</definedName>
    <definedName name="g" localSheetId="40">'[45]RAS BS'!#REF!</definedName>
    <definedName name="g" localSheetId="41">'[45]RAS BS'!#REF!</definedName>
    <definedName name="g">'[45]RAS BS'!#REF!</definedName>
    <definedName name="GenDir" localSheetId="35">#REF!</definedName>
    <definedName name="GenDir" localSheetId="39">#REF!</definedName>
    <definedName name="GenDir" localSheetId="40">#REF!</definedName>
    <definedName name="GenDir" localSheetId="41">#REF!</definedName>
    <definedName name="GenDir">#REF!</definedName>
    <definedName name="GMK" localSheetId="35">#REF!</definedName>
    <definedName name="GMK" localSheetId="39">#REF!</definedName>
    <definedName name="GMK" localSheetId="40">#REF!</definedName>
    <definedName name="GMK" localSheetId="41">#REF!</definedName>
    <definedName name="GMK">#REF!</definedName>
    <definedName name="GMK_COGs">'[47]CB RUS prelim'!$D$227</definedName>
    <definedName name="GMK_Sales">'[47]CB RUS prelim'!$D$215</definedName>
    <definedName name="GMK_Stock">'[47]CB RUS prelim'!$D$65</definedName>
    <definedName name="GN" localSheetId="35">#REF!</definedName>
    <definedName name="GN" localSheetId="39">#REF!</definedName>
    <definedName name="GN" localSheetId="40">#REF!</definedName>
    <definedName name="GN" localSheetId="41">#REF!</definedName>
    <definedName name="GN">#REF!</definedName>
    <definedName name="god">[48]Титульный!$F$10</definedName>
    <definedName name="group">[26]Grouplist!$A$3:$G$56</definedName>
    <definedName name="half98" localSheetId="35">#REF!</definedName>
    <definedName name="half98" localSheetId="39">#REF!</definedName>
    <definedName name="half98" localSheetId="40">#REF!</definedName>
    <definedName name="half98" localSheetId="41">#REF!</definedName>
    <definedName name="half98">#REF!</definedName>
    <definedName name="Header_Row" localSheetId="35">ROW(#REF!)</definedName>
    <definedName name="Header_Row" localSheetId="39">ROW(#REF!)</definedName>
    <definedName name="Header_Row" localSheetId="40">ROW(#REF!)</definedName>
    <definedName name="Header_Row" localSheetId="41">ROW(#REF!)</definedName>
    <definedName name="Header_Row">ROW(#REF!)</definedName>
    <definedName name="Header_Row_15" localSheetId="35" hidden="1">ROW(#REF!)</definedName>
    <definedName name="Header_Row_15" localSheetId="39" hidden="1">ROW(#REF!)</definedName>
    <definedName name="Header_Row_15" localSheetId="40" hidden="1">ROW(#REF!)</definedName>
    <definedName name="Header_Row_15" localSheetId="41" hidden="1">ROW(#REF!)</definedName>
    <definedName name="Header_Row_15" hidden="1">ROW(#REF!)</definedName>
    <definedName name="Header_Row_2" localSheetId="35" hidden="1">ROW(#REF!)</definedName>
    <definedName name="Header_Row_2" localSheetId="39" hidden="1">ROW(#REF!)</definedName>
    <definedName name="Header_Row_2" localSheetId="40" hidden="1">ROW(#REF!)</definedName>
    <definedName name="Header_Row_2" localSheetId="41" hidden="1">ROW(#REF!)</definedName>
    <definedName name="Header_Row_2" hidden="1">ROW(#REF!)</definedName>
    <definedName name="hgkghj" localSheetId="43" hidden="1">{#N/A,#N/A,TRUE,"Лист1";#N/A,#N/A,TRUE,"Лист2";#N/A,#N/A,TRUE,"Лист3"}</definedName>
    <definedName name="hgkghj" hidden="1">{#N/A,#N/A,TRUE,"Лист1";#N/A,#N/A,TRUE,"Лист2";#N/A,#N/A,TRUE,"Лист3"}</definedName>
    <definedName name="hh" localSheetId="35">#REF!</definedName>
    <definedName name="hh" localSheetId="39">#REF!</definedName>
    <definedName name="hh" localSheetId="40">#REF!</definedName>
    <definedName name="hh" localSheetId="41">#REF!</definedName>
    <definedName name="hh">#REF!</definedName>
    <definedName name="Hide4">#N/A</definedName>
    <definedName name="hkjlhl" localSheetId="35">#REF!</definedName>
    <definedName name="hkjlhl" localSheetId="39">#REF!</definedName>
    <definedName name="hkjlhl" localSheetId="40">#REF!</definedName>
    <definedName name="hkjlhl" localSheetId="41">#REF!</definedName>
    <definedName name="hkjlhl">#REF!</definedName>
    <definedName name="homr" localSheetId="35">#REF!</definedName>
    <definedName name="homr" localSheetId="39">#REF!</definedName>
    <definedName name="homr" localSheetId="40">#REF!</definedName>
    <definedName name="homr" localSheetId="41">#REF!</definedName>
    <definedName name="homr">#REF!</definedName>
    <definedName name="homr1" localSheetId="35">#REF!</definedName>
    <definedName name="homr1" localSheetId="39">#REF!</definedName>
    <definedName name="homr1" localSheetId="40">#REF!</definedName>
    <definedName name="homr1" localSheetId="41">#REF!</definedName>
    <definedName name="homr1">#REF!</definedName>
    <definedName name="HTML_CodePage" hidden="1">1252</definedName>
    <definedName name="HTML_Control" localSheetId="43" hidden="1">{"'Sheet1'!$A$1:$G$85"}</definedName>
    <definedName name="HTML_Control" hidden="1">{"'Sheet1'!$A$1:$G$85"}</definedName>
    <definedName name="HTML_Description" hidden="1">""</definedName>
    <definedName name="HTML_Email" hidden="1">""</definedName>
    <definedName name="HTML_Header" hidden="1">"Sheet1"</definedName>
    <definedName name="HTML_LastUpdate" hidden="1">"2/24/99"</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 hidden="1">"C:\1S\AworkSIBAL\ФИНПЛАН\Платежи-поступления\MyHTML.htm"</definedName>
    <definedName name="HTML_PathFileMac" hidden="1">"Macintosh HD:HomePageStuff:New_Home_Page:datafile:histret.html"</definedName>
    <definedName name="HTML_Title" hidden="1">"Historical Returns on Stocks, Bonds and Bills"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IAS_I" localSheetId="35">#REF!</definedName>
    <definedName name="IAS_I" localSheetId="39">#REF!</definedName>
    <definedName name="IAS_I" localSheetId="40">#REF!</definedName>
    <definedName name="IAS_I" localSheetId="41">#REF!</definedName>
    <definedName name="IAS_I">#REF!</definedName>
    <definedName name="IAS_prom" localSheetId="35">#REF!</definedName>
    <definedName name="IAS_prom" localSheetId="39">#REF!</definedName>
    <definedName name="IAS_prom" localSheetId="40">#REF!</definedName>
    <definedName name="IAS_prom" localSheetId="41">#REF!</definedName>
    <definedName name="IAS_prom">#REF!</definedName>
    <definedName name="IAS_s" localSheetId="35">#REF!</definedName>
    <definedName name="IAS_s" localSheetId="39">#REF!</definedName>
    <definedName name="IAS_s" localSheetId="40">#REF!</definedName>
    <definedName name="IAS_s" localSheetId="41">#REF!</definedName>
    <definedName name="IAS_s">#REF!</definedName>
    <definedName name="IAS_ss_max_pay_inc" localSheetId="35">#REF!</definedName>
    <definedName name="IAS_ss_max_pay_inc" localSheetId="39">#REF!</definedName>
    <definedName name="IAS_ss_max_pay_inc" localSheetId="40">#REF!</definedName>
    <definedName name="IAS_ss_max_pay_inc" localSheetId="41">#REF!</definedName>
    <definedName name="IAS_ss_max_pay_inc">#REF!</definedName>
    <definedName name="index_for_95" localSheetId="35">#REF!</definedName>
    <definedName name="index_for_95" localSheetId="39">#REF!</definedName>
    <definedName name="index_for_95" localSheetId="40">#REF!</definedName>
    <definedName name="index_for_95" localSheetId="41">#REF!</definedName>
    <definedName name="index_for_95">#REF!</definedName>
    <definedName name="index_for_96" localSheetId="35">#REF!</definedName>
    <definedName name="index_for_96" localSheetId="39">#REF!</definedName>
    <definedName name="index_for_96" localSheetId="40">#REF!</definedName>
    <definedName name="index_for_96" localSheetId="41">#REF!</definedName>
    <definedName name="index_for_96">#REF!</definedName>
    <definedName name="index_for_97" localSheetId="35">#REF!</definedName>
    <definedName name="index_for_97" localSheetId="39">#REF!</definedName>
    <definedName name="index_for_97" localSheetId="40">#REF!</definedName>
    <definedName name="index_for_97" localSheetId="41">#REF!</definedName>
    <definedName name="index_for_97">#REF!</definedName>
    <definedName name="index_for_half_97" localSheetId="35">#REF!</definedName>
    <definedName name="index_for_half_97" localSheetId="39">#REF!</definedName>
    <definedName name="index_for_half_97" localSheetId="40">#REF!</definedName>
    <definedName name="index_for_half_97" localSheetId="41">#REF!</definedName>
    <definedName name="index_for_half_97">#REF!</definedName>
    <definedName name="INS" localSheetId="35">#REF!</definedName>
    <definedName name="INS" localSheetId="39">#REF!</definedName>
    <definedName name="INS" localSheetId="40">#REF!</definedName>
    <definedName name="INS" localSheetId="41">#REF!</definedName>
    <definedName name="INS">#REF!</definedName>
    <definedName name="Int" localSheetId="35">#REF!</definedName>
    <definedName name="Int" localSheetId="39">#REF!</definedName>
    <definedName name="Int" localSheetId="40">#REF!</definedName>
    <definedName name="Int" localSheetId="41">#REF!</definedName>
    <definedName name="Int">#REF!</definedName>
    <definedName name="Intangibles" localSheetId="35">[16]Справочники!#REF!</definedName>
    <definedName name="Intangibles" localSheetId="39">[16]Справочники!#REF!</definedName>
    <definedName name="Intangibles" localSheetId="40">[16]Справочники!#REF!</definedName>
    <definedName name="Intangibles" localSheetId="41">[16]Справочники!#REF!</definedName>
    <definedName name="Intangibles">[16]Справочники!#REF!</definedName>
    <definedName name="interest" localSheetId="35">#REF!</definedName>
    <definedName name="interest" localSheetId="39">#REF!</definedName>
    <definedName name="interest" localSheetId="40">#REF!</definedName>
    <definedName name="interest" localSheetId="41">#REF!</definedName>
    <definedName name="interest">#REF!</definedName>
    <definedName name="interest_1" localSheetId="35">#REF!</definedName>
    <definedName name="interest_1" localSheetId="39">#REF!</definedName>
    <definedName name="interest_1" localSheetId="40">#REF!</definedName>
    <definedName name="interest_1" localSheetId="41">#REF!</definedName>
    <definedName name="interest_1">#REF!</definedName>
    <definedName name="Interest_Rate" localSheetId="35">#REF!</definedName>
    <definedName name="Interest_Rate" localSheetId="39">#REF!</definedName>
    <definedName name="Interest_Rate" localSheetId="40">#REF!</definedName>
    <definedName name="Interest_Rate" localSheetId="41">#REF!</definedName>
    <definedName name="Interest_Rate">#REF!</definedName>
    <definedName name="Interest_Rate_1">"#REF!"</definedName>
    <definedName name="Interest_Rate_1_1">"#REF!"</definedName>
    <definedName name="Interest_Rate_15" localSheetId="35">#REF!</definedName>
    <definedName name="Interest_Rate_15" localSheetId="39">#REF!</definedName>
    <definedName name="Interest_Rate_15" localSheetId="40">#REF!</definedName>
    <definedName name="Interest_Rate_15" localSheetId="41">#REF!</definedName>
    <definedName name="Interest_Rate_15">#REF!</definedName>
    <definedName name="Interest_Rate_2" localSheetId="35">#REF!</definedName>
    <definedName name="Interest_Rate_2" localSheetId="39">#REF!</definedName>
    <definedName name="Interest_Rate_2" localSheetId="40">#REF!</definedName>
    <definedName name="Interest_Rate_2" localSheetId="41">#REF!</definedName>
    <definedName name="Interest_Rate_2">#REF!</definedName>
    <definedName name="interest1" localSheetId="35">#REF!</definedName>
    <definedName name="interest1" localSheetId="39">#REF!</definedName>
    <definedName name="interest1" localSheetId="40">#REF!</definedName>
    <definedName name="interest1" localSheetId="41">#REF!</definedName>
    <definedName name="interest1">#REF!</definedName>
    <definedName name="Inv" localSheetId="35">#REF!</definedName>
    <definedName name="Inv" localSheetId="39">#REF!</definedName>
    <definedName name="Inv" localSheetId="40">#REF!</definedName>
    <definedName name="Inv" localSheetId="41">#REF!</definedName>
    <definedName name="Inv">#REF!</definedName>
    <definedName name="Inventory_Population" localSheetId="35">#REF!</definedName>
    <definedName name="Inventory_Population" localSheetId="39">#REF!</definedName>
    <definedName name="Inventory_Population" localSheetId="40">#REF!</definedName>
    <definedName name="Inventory_Population" localSheetId="41">#REF!</definedName>
    <definedName name="Inventory_Population">#REF!</definedName>
    <definedName name="invest" localSheetId="35">#REF!</definedName>
    <definedName name="invest" localSheetId="39">#REF!</definedName>
    <definedName name="invest" localSheetId="40">#REF!</definedName>
    <definedName name="invest" localSheetId="41">#REF!</definedName>
    <definedName name="invest">#REF!</definedName>
    <definedName name="Investm">[49]!Возврат</definedName>
    <definedName name="IpY" localSheetId="35">#REF!</definedName>
    <definedName name="IpY" localSheetId="39">#REF!</definedName>
    <definedName name="IpY" localSheetId="40">#REF!</definedName>
    <definedName name="IpY" localSheetId="41">#REF!</definedName>
    <definedName name="IpY">#REF!</definedName>
    <definedName name="Ir" localSheetId="35">#REF!</definedName>
    <definedName name="Ir" localSheetId="39">#REF!</definedName>
    <definedName name="Ir" localSheetId="40">#REF!</definedName>
    <definedName name="Ir" localSheetId="41">#REF!</definedName>
    <definedName name="Ir">#REF!</definedName>
    <definedName name="IRP" localSheetId="35">#REF!</definedName>
    <definedName name="IRP" localSheetId="39">#REF!</definedName>
    <definedName name="IRP" localSheetId="40">#REF!</definedName>
    <definedName name="IRP" localSheetId="41">#REF!</definedName>
    <definedName name="IRP">#REF!</definedName>
    <definedName name="IT" localSheetId="35">#REF!</definedName>
    <definedName name="IT" localSheetId="39">#REF!</definedName>
    <definedName name="IT" localSheetId="40">#REF!</definedName>
    <definedName name="IT" localSheetId="41">#REF!</definedName>
    <definedName name="IT">#REF!</definedName>
    <definedName name="itax" localSheetId="35">#REF!</definedName>
    <definedName name="itax" localSheetId="39">#REF!</definedName>
    <definedName name="itax" localSheetId="40">#REF!</definedName>
    <definedName name="itax" localSheetId="41">#REF!</definedName>
    <definedName name="itax">#REF!</definedName>
    <definedName name="JET" localSheetId="35">#REF!</definedName>
    <definedName name="JET" localSheetId="39">#REF!</definedName>
    <definedName name="JET" localSheetId="40">#REF!</definedName>
    <definedName name="JET" localSheetId="41">#REF!</definedName>
    <definedName name="JET">#REF!</definedName>
    <definedName name="jhjkhk" localSheetId="43">[30]Variables!#REF!</definedName>
    <definedName name="jhjkhk" localSheetId="35">[31]Variables!#REF!</definedName>
    <definedName name="jhjkhk" localSheetId="39">[31]Variables!#REF!</definedName>
    <definedName name="jhjkhk" localSheetId="40">[31]Variables!#REF!</definedName>
    <definedName name="jhjkhk" localSheetId="41">[31]Variables!#REF!</definedName>
    <definedName name="jhjkhk">[31]Variables!#REF!</definedName>
    <definedName name="k">#N/A</definedName>
    <definedName name="k_1">#N/A</definedName>
    <definedName name="k_1_1">#N/A</definedName>
    <definedName name="k_10">#N/A</definedName>
    <definedName name="k_11">#N/A</definedName>
    <definedName name="k_12">#N/A</definedName>
    <definedName name="k_13">#N/A</definedName>
    <definedName name="k_14">#N/A</definedName>
    <definedName name="k_15">#N/A</definedName>
    <definedName name="k_16">#N/A</definedName>
    <definedName name="k_17">#N/A</definedName>
    <definedName name="k_18">#N/A</definedName>
    <definedName name="k_2">#N/A</definedName>
    <definedName name="k_20">#N/A</definedName>
    <definedName name="k_3">#N/A</definedName>
    <definedName name="k_4">#N/A</definedName>
    <definedName name="k_5">#N/A</definedName>
    <definedName name="k_6">#N/A</definedName>
    <definedName name="k_7">#N/A</definedName>
    <definedName name="k_9" localSheetId="43">CompOt</definedName>
    <definedName name="k_9">CompOt</definedName>
    <definedName name="kBNT" localSheetId="43" hidden="1">{"'РП (2)'!$A$5:$S$150"}</definedName>
    <definedName name="kBNT" hidden="1">{"'РП (2)'!$A$5:$S$150"}</definedName>
    <definedName name="KGMK" localSheetId="35">#REF!</definedName>
    <definedName name="KGMK" localSheetId="39">#REF!</definedName>
    <definedName name="KGMK" localSheetId="40">#REF!</definedName>
    <definedName name="KGMK" localSheetId="41">#REF!</definedName>
    <definedName name="KGMK">#REF!</definedName>
    <definedName name="KGMK_COGs">'[47]CB RUS prelim'!$F$227</definedName>
    <definedName name="KGMK_Sales">'[47]CB RUS prelim'!$F$216</definedName>
    <definedName name="KGMK_Stock">'[47]CB RUS prelim'!$F$65</definedName>
    <definedName name="KLBT" localSheetId="35">'[9]Group Structure'!#REF!</definedName>
    <definedName name="KLBT" localSheetId="39">'[9]Group Structure'!#REF!</definedName>
    <definedName name="KLBT" localSheetId="40">'[9]Group Structure'!#REF!</definedName>
    <definedName name="KLBT" localSheetId="41">'[9]Group Structure'!#REF!</definedName>
    <definedName name="KLBT">'[9]Group Structure'!#REF!</definedName>
    <definedName name="KPMG" localSheetId="43">'[27]Russian BS97'!#REF!</definedName>
    <definedName name="KPMG" localSheetId="35">'[28]Russian BS97'!#REF!</definedName>
    <definedName name="KPMG" localSheetId="39">'[28]Russian BS97'!#REF!</definedName>
    <definedName name="KPMG" localSheetId="40">'[28]Russian BS97'!#REF!</definedName>
    <definedName name="KPMG" localSheetId="41">'[28]Russian BS97'!#REF!</definedName>
    <definedName name="KPMG">'[28]Russian BS97'!#REF!</definedName>
    <definedName name="KRP" localSheetId="35">#REF!</definedName>
    <definedName name="KRP" localSheetId="39">#REF!</definedName>
    <definedName name="KRP" localSheetId="40">#REF!</definedName>
    <definedName name="KRP" localSheetId="41">#REF!</definedName>
    <definedName name="KRP">#REF!</definedName>
    <definedName name="KSV" localSheetId="35">'[9]Group Structure'!#REF!</definedName>
    <definedName name="KSV" localSheetId="39">'[9]Group Structure'!#REF!</definedName>
    <definedName name="KSV" localSheetId="40">'[9]Group Structure'!#REF!</definedName>
    <definedName name="KSV" localSheetId="41">'[9]Group Structure'!#REF!</definedName>
    <definedName name="KSV">'[9]Group Structure'!#REF!</definedName>
    <definedName name="KSZ" localSheetId="35">'[9]Group Structure'!#REF!</definedName>
    <definedName name="KSZ" localSheetId="39">'[9]Group Structure'!#REF!</definedName>
    <definedName name="KSZ" localSheetId="40">'[9]Group Structure'!#REF!</definedName>
    <definedName name="KSZ" localSheetId="41">'[9]Group Structure'!#REF!</definedName>
    <definedName name="KSZ">'[9]Group Structure'!#REF!</definedName>
    <definedName name="lang">'[50]Tier 31.12.08'!$C$4</definedName>
    <definedName name="Last_Row">#N/A</definedName>
    <definedName name="Last_Row_1">"#N/A"</definedName>
    <definedName name="Last_Row_1_1" localSheetId="43">IF(Values_Entered_1_1,'[44]Форма сетевой график ЭРСБ'!Header_Row+Number_of_Payments_1_1,'[44]Форма сетевой график ЭРСБ'!Header_Row)</definedName>
    <definedName name="Last_Row_1_1" localSheetId="35">#N/A</definedName>
    <definedName name="Last_Row_1_1" localSheetId="39">#N/A</definedName>
    <definedName name="Last_Row_1_1" localSheetId="40">#N/A</definedName>
    <definedName name="Last_Row_1_1" localSheetId="41">#N/A</definedName>
    <definedName name="Last_Row_1_1">IF(Values_Entered_1_1,'[44]Форма сетевой график ЭРСБ'!Header_Row+Number_of_Payments_1_1,'[44]Форма сетевой график ЭРСБ'!Header_Row)</definedName>
    <definedName name="Last_Row_10">#N/A</definedName>
    <definedName name="Last_Row_11">#N/A</definedName>
    <definedName name="Last_Row_12">#N/A</definedName>
    <definedName name="Last_Row_13">#N/A</definedName>
    <definedName name="Last_Row_14">#N/A</definedName>
    <definedName name="Last_Row_15">#N/A</definedName>
    <definedName name="Last_Row_16">#N/A</definedName>
    <definedName name="Last_Row_17">#N/A</definedName>
    <definedName name="Last_Row_18">#N/A</definedName>
    <definedName name="Last_Row_2">#N/A</definedName>
    <definedName name="Last_Row_20">#N/A</definedName>
    <definedName name="Last_Row_3">#N/A</definedName>
    <definedName name="Last_Row_4">#N/A</definedName>
    <definedName name="Last_Row_5">#N/A</definedName>
    <definedName name="Last_Row_6">#N/A</definedName>
    <definedName name="Last_Row_7">#N/A</definedName>
    <definedName name="Last_Row_9">#N/A</definedName>
    <definedName name="LEAVCODE" localSheetId="35">#REF!</definedName>
    <definedName name="LEAVCODE" localSheetId="39">#REF!</definedName>
    <definedName name="LEAVCODE" localSheetId="40">#REF!</definedName>
    <definedName name="LEAVCODE" localSheetId="41">#REF!</definedName>
    <definedName name="LEAVCODE">#REF!</definedName>
    <definedName name="LIBOR" localSheetId="35">#REF!</definedName>
    <definedName name="LIBOR" localSheetId="39">#REF!</definedName>
    <definedName name="LIBOR" localSheetId="40">#REF!</definedName>
    <definedName name="LIBOR" localSheetId="41">#REF!</definedName>
    <definedName name="LIBOR">#REF!</definedName>
    <definedName name="lkj" localSheetId="35">#REF!</definedName>
    <definedName name="lkj" localSheetId="39">#REF!</definedName>
    <definedName name="lkj" localSheetId="40">#REF!</definedName>
    <definedName name="lkj" localSheetId="41">#REF!</definedName>
    <definedName name="lkj">#REF!</definedName>
    <definedName name="lkjl" localSheetId="35">#REF!</definedName>
    <definedName name="lkjl" localSheetId="39">#REF!</definedName>
    <definedName name="lkjl" localSheetId="40">#REF!</definedName>
    <definedName name="lkjl" localSheetId="41">#REF!</definedName>
    <definedName name="lkjl">#REF!</definedName>
    <definedName name="Loan_Amount" localSheetId="35">#REF!</definedName>
    <definedName name="Loan_Amount" localSheetId="39">#REF!</definedName>
    <definedName name="Loan_Amount" localSheetId="40">#REF!</definedName>
    <definedName name="Loan_Amount" localSheetId="41">#REF!</definedName>
    <definedName name="Loan_Amount">#REF!</definedName>
    <definedName name="Loan_Amount_15" localSheetId="35">#REF!</definedName>
    <definedName name="Loan_Amount_15" localSheetId="39">#REF!</definedName>
    <definedName name="Loan_Amount_15" localSheetId="40">#REF!</definedName>
    <definedName name="Loan_Amount_15" localSheetId="41">#REF!</definedName>
    <definedName name="Loan_Amount_15">#REF!</definedName>
    <definedName name="Loan_Amount_2" localSheetId="35">#REF!</definedName>
    <definedName name="Loan_Amount_2" localSheetId="39">#REF!</definedName>
    <definedName name="Loan_Amount_2" localSheetId="40">#REF!</definedName>
    <definedName name="Loan_Amount_2" localSheetId="41">#REF!</definedName>
    <definedName name="Loan_Amount_2">#REF!</definedName>
    <definedName name="Loan_Start" localSheetId="35">#REF!</definedName>
    <definedName name="Loan_Start" localSheetId="39">#REF!</definedName>
    <definedName name="Loan_Start" localSheetId="40">#REF!</definedName>
    <definedName name="Loan_Start" localSheetId="41">#REF!</definedName>
    <definedName name="Loan_Start">#REF!</definedName>
    <definedName name="Loan_Start_15" localSheetId="35">#REF!</definedName>
    <definedName name="Loan_Start_15" localSheetId="39">#REF!</definedName>
    <definedName name="Loan_Start_15" localSheetId="40">#REF!</definedName>
    <definedName name="Loan_Start_15" localSheetId="41">#REF!</definedName>
    <definedName name="Loan_Start_15">#REF!</definedName>
    <definedName name="Loan_Start_2" localSheetId="35">#REF!</definedName>
    <definedName name="Loan_Start_2" localSheetId="39">#REF!</definedName>
    <definedName name="Loan_Start_2" localSheetId="40">#REF!</definedName>
    <definedName name="Loan_Start_2" localSheetId="41">#REF!</definedName>
    <definedName name="Loan_Start_2">#REF!</definedName>
    <definedName name="Loan_Years" localSheetId="35">#REF!</definedName>
    <definedName name="Loan_Years" localSheetId="39">#REF!</definedName>
    <definedName name="Loan_Years" localSheetId="40">#REF!</definedName>
    <definedName name="Loan_Years" localSheetId="41">#REF!</definedName>
    <definedName name="Loan_Years">#REF!</definedName>
    <definedName name="Loan_Years_15" localSheetId="35">#REF!</definedName>
    <definedName name="Loan_Years_15" localSheetId="39">#REF!</definedName>
    <definedName name="Loan_Years_15" localSheetId="40">#REF!</definedName>
    <definedName name="Loan_Years_15" localSheetId="41">#REF!</definedName>
    <definedName name="Loan_Years_15">#REF!</definedName>
    <definedName name="Loan_Years_2" localSheetId="35">#REF!</definedName>
    <definedName name="Loan_Years_2" localSheetId="39">#REF!</definedName>
    <definedName name="Loan_Years_2" localSheetId="40">#REF!</definedName>
    <definedName name="Loan_Years_2" localSheetId="41">#REF!</definedName>
    <definedName name="Loan_Years_2">#REF!</definedName>
    <definedName name="LSP" localSheetId="35">'[9]Group Structure'!#REF!</definedName>
    <definedName name="LSP" localSheetId="39">'[9]Group Structure'!#REF!</definedName>
    <definedName name="LSP" localSheetId="40">'[9]Group Structure'!#REF!</definedName>
    <definedName name="LSP" localSheetId="41">'[9]Group Structure'!#REF!</definedName>
    <definedName name="LSP">'[9]Group Structure'!#REF!</definedName>
    <definedName name="LZRK" localSheetId="35">'[9]Group Structure'!#REF!</definedName>
    <definedName name="LZRK" localSheetId="39">'[9]Group Structure'!#REF!</definedName>
    <definedName name="LZRK" localSheetId="40">'[9]Group Structure'!#REF!</definedName>
    <definedName name="LZRK" localSheetId="41">'[9]Group Structure'!#REF!</definedName>
    <definedName name="LZRK">'[9]Group Structure'!#REF!</definedName>
    <definedName name="LZT" localSheetId="35">'[9]Group Structure'!#REF!</definedName>
    <definedName name="LZT" localSheetId="39">'[9]Group Structure'!#REF!</definedName>
    <definedName name="LZT" localSheetId="40">'[9]Group Structure'!#REF!</definedName>
    <definedName name="LZT" localSheetId="41">'[9]Group Structure'!#REF!</definedName>
    <definedName name="LZT">'[9]Group Structure'!#REF!</definedName>
    <definedName name="mdx_f" localSheetId="35">#REF!</definedName>
    <definedName name="mdx_f" localSheetId="39">#REF!</definedName>
    <definedName name="mdx_f" localSheetId="40">#REF!</definedName>
    <definedName name="mdx_f" localSheetId="41">#REF!</definedName>
    <definedName name="mdx_f">#REF!</definedName>
    <definedName name="mdx_m" localSheetId="35">#REF!</definedName>
    <definedName name="mdx_m" localSheetId="39">#REF!</definedName>
    <definedName name="mdx_m" localSheetId="40">#REF!</definedName>
    <definedName name="mdx_m" localSheetId="41">#REF!</definedName>
    <definedName name="mdx_m">#REF!</definedName>
    <definedName name="merx_f" localSheetId="35">#REF!</definedName>
    <definedName name="merx_f" localSheetId="39">#REF!</definedName>
    <definedName name="merx_f" localSheetId="40">#REF!</definedName>
    <definedName name="merx_f" localSheetId="41">#REF!</definedName>
    <definedName name="merx_f">#REF!</definedName>
    <definedName name="merx_m" localSheetId="35">#REF!</definedName>
    <definedName name="merx_m" localSheetId="39">#REF!</definedName>
    <definedName name="merx_m" localSheetId="40">#REF!</definedName>
    <definedName name="merx_m" localSheetId="41">#REF!</definedName>
    <definedName name="merx_m">#REF!</definedName>
    <definedName name="methodA" localSheetId="35">#REF!</definedName>
    <definedName name="methodA" localSheetId="39">#REF!</definedName>
    <definedName name="methodA" localSheetId="40">#REF!</definedName>
    <definedName name="methodA" localSheetId="41">#REF!</definedName>
    <definedName name="methodA">#REF!</definedName>
    <definedName name="MEWarning" hidden="1">1</definedName>
    <definedName name="mft">[51]Assumptions!$C$1</definedName>
    <definedName name="mi_re_end01">[37]УрРасч!$H$31,[37]УрРасч!$H$29</definedName>
    <definedName name="MONC" localSheetId="35">#REF!</definedName>
    <definedName name="MONC" localSheetId="39">#REF!</definedName>
    <definedName name="MONC" localSheetId="40">#REF!</definedName>
    <definedName name="MONC" localSheetId="41">#REF!</definedName>
    <definedName name="MONC">#REF!</definedName>
    <definedName name="Monetary_Precision" localSheetId="35">#REF!</definedName>
    <definedName name="Monetary_Precision" localSheetId="39">#REF!</definedName>
    <definedName name="Monetary_Precision" localSheetId="40">#REF!</definedName>
    <definedName name="Monetary_Precision" localSheetId="41">#REF!</definedName>
    <definedName name="Monetary_Precision">#REF!</definedName>
    <definedName name="MOVE_TO_Calc_PL_20">#N/A</definedName>
    <definedName name="MOVE_TO_Calc_PL_26">#N/A</definedName>
    <definedName name="MOVE_TO_Calc_PL_40">#N/A</definedName>
    <definedName name="MOVE_TO_Calc_PL_45">#N/A</definedName>
    <definedName name="MOVE_TO_Calc_PL_sale">#N/A</definedName>
    <definedName name="MOVE_TO_EXIT">#N/A</definedName>
    <definedName name="MOVE_TO_IAS_BS">#N/A</definedName>
    <definedName name="MOVE_TO_IAS_CF">#N/A</definedName>
    <definedName name="MOVE_TO_Inf_PLit_Menu">#N/A</definedName>
    <definedName name="MOVE_TO_Inf26">#N/A</definedName>
    <definedName name="MOVE_TO_Inf45">#N/A</definedName>
    <definedName name="MOVE_TO_Inf47">#N/A</definedName>
    <definedName name="MOVE_TO_Menu_Fin">#N/A</definedName>
    <definedName name="MOVE_TO_SummLedg_CB">#N/A</definedName>
    <definedName name="move2">#N/A</definedName>
    <definedName name="MYAGE" localSheetId="35">#REF!</definedName>
    <definedName name="MYAGE" localSheetId="39">#REF!</definedName>
    <definedName name="MYAGE" localSheetId="40">#REF!</definedName>
    <definedName name="MYAGE" localSheetId="41">#REF!</definedName>
    <definedName name="MYAGE">#REF!</definedName>
    <definedName name="NachGod" localSheetId="35">#REF!</definedName>
    <definedName name="NachGod" localSheetId="39">#REF!</definedName>
    <definedName name="NachGod" localSheetId="40">#REF!</definedName>
    <definedName name="NachGod" localSheetId="41">#REF!</definedName>
    <definedName name="NachGod">#REF!</definedName>
    <definedName name="NaimNBaz" localSheetId="35">#REF!</definedName>
    <definedName name="NaimNBaz" localSheetId="39">#REF!</definedName>
    <definedName name="NaimNBaz" localSheetId="40">#REF!</definedName>
    <definedName name="NaimNBaz" localSheetId="41">#REF!</definedName>
    <definedName name="NaimNBaz">#REF!</definedName>
    <definedName name="NBaza" localSheetId="35">#REF!</definedName>
    <definedName name="NBaza" localSheetId="39">#REF!</definedName>
    <definedName name="NBaza" localSheetId="40">#REF!</definedName>
    <definedName name="NBaza" localSheetId="41">#REF!</definedName>
    <definedName name="NBaza">#REF!</definedName>
    <definedName name="nds">[48]TEHSHEET!$F$10</definedName>
    <definedName name="New" localSheetId="43">[52]RJE!$E$6:$H$8,[52]RJE!$P$6:$P$8</definedName>
    <definedName name="New">[53]RJE!$E$6:$H$8,[53]RJE!$P$6:$P$8</definedName>
    <definedName name="NGB" localSheetId="35">#REF!</definedName>
    <definedName name="NGB" localSheetId="39">#REF!</definedName>
    <definedName name="NGB" localSheetId="40">#REF!</definedName>
    <definedName name="NGB" localSheetId="41">#REF!</definedName>
    <definedName name="NGB">#REF!</definedName>
    <definedName name="NGMK" localSheetId="35">#REF!</definedName>
    <definedName name="NGMK" localSheetId="39">#REF!</definedName>
    <definedName name="NGMK" localSheetId="40">#REF!</definedName>
    <definedName name="NGMK" localSheetId="41">#REF!</definedName>
    <definedName name="NGMK">#REF!</definedName>
    <definedName name="NH" localSheetId="35">#REF!</definedName>
    <definedName name="NH" localSheetId="39">#REF!</definedName>
    <definedName name="NH" localSheetId="40">#REF!</definedName>
    <definedName name="NH" localSheetId="41">#REF!</definedName>
    <definedName name="NH">#REF!</definedName>
    <definedName name="NIH" localSheetId="35">#REF!</definedName>
    <definedName name="NIH" localSheetId="39">#REF!</definedName>
    <definedName name="NIH" localSheetId="40">#REF!</definedName>
    <definedName name="NIH" localSheetId="41">#REF!</definedName>
    <definedName name="NIH">#REF!</definedName>
    <definedName name="NINV" localSheetId="35">#REF!</definedName>
    <definedName name="NINV" localSheetId="39">#REF!</definedName>
    <definedName name="NINV" localSheetId="40">#REF!</definedName>
    <definedName name="NINV" localSheetId="41">#REF!</definedName>
    <definedName name="NINV">#REF!</definedName>
    <definedName name="NMET" localSheetId="35">#REF!</definedName>
    <definedName name="NMET" localSheetId="39">#REF!</definedName>
    <definedName name="NMET" localSheetId="40">#REF!</definedName>
    <definedName name="NMET" localSheetId="41">#REF!</definedName>
    <definedName name="NMET">#REF!</definedName>
    <definedName name="NMH" localSheetId="35">#REF!</definedName>
    <definedName name="NMH" localSheetId="39">#REF!</definedName>
    <definedName name="NMH" localSheetId="40">#REF!</definedName>
    <definedName name="NMH" localSheetId="41">#REF!</definedName>
    <definedName name="NMH">#REF!</definedName>
    <definedName name="NN_Metal_Holding_SA" localSheetId="35">#REF!</definedName>
    <definedName name="NN_Metal_Holding_SA" localSheetId="39">#REF!</definedName>
    <definedName name="NN_Metal_Holding_SA" localSheetId="40">#REF!</definedName>
    <definedName name="NN_Metal_Holding_SA" localSheetId="41">#REF!</definedName>
    <definedName name="NN_Metal_Holding_SA">#REF!</definedName>
    <definedName name="NN_Participants" localSheetId="35">#REF!</definedName>
    <definedName name="NN_Participants" localSheetId="39">#REF!</definedName>
    <definedName name="NN_Participants" localSheetId="40">#REF!</definedName>
    <definedName name="NN_Participants" localSheetId="41">#REF!</definedName>
    <definedName name="NN_Participants">#REF!</definedName>
    <definedName name="NomBaz" localSheetId="35">#REF!</definedName>
    <definedName name="NomBaz" localSheetId="39">#REF!</definedName>
    <definedName name="NomBaz" localSheetId="40">#REF!</definedName>
    <definedName name="NomBaz" localSheetId="41">#REF!</definedName>
    <definedName name="NomBaz">#REF!</definedName>
    <definedName name="NOR" localSheetId="35">#REF!</definedName>
    <definedName name="NOR" localSheetId="39">#REF!</definedName>
    <definedName name="NOR" localSheetId="40">#REF!</definedName>
    <definedName name="NOR" localSheetId="41">#REF!</definedName>
    <definedName name="NOR">#REF!</definedName>
    <definedName name="NORI" localSheetId="35">#REF!</definedName>
    <definedName name="NORI" localSheetId="39">#REF!</definedName>
    <definedName name="NORI" localSheetId="40">#REF!</definedName>
    <definedName name="NORI" localSheetId="41">#REF!</definedName>
    <definedName name="NORI">#REF!</definedName>
    <definedName name="Norilsk_Holding_SA" localSheetId="35">#REF!</definedName>
    <definedName name="Norilsk_Holding_SA" localSheetId="39">#REF!</definedName>
    <definedName name="Norilsk_Holding_SA" localSheetId="40">#REF!</definedName>
    <definedName name="Norilsk_Holding_SA" localSheetId="41">#REF!</definedName>
    <definedName name="Norilsk_Holding_SA">#REF!</definedName>
    <definedName name="NPH" localSheetId="35">#REF!</definedName>
    <definedName name="NPH" localSheetId="39">#REF!</definedName>
    <definedName name="NPH" localSheetId="40">#REF!</definedName>
    <definedName name="NPH" localSheetId="41">#REF!</definedName>
    <definedName name="NPH">#REF!</definedName>
    <definedName name="NTPO" localSheetId="35">#REF!</definedName>
    <definedName name="NTPO" localSheetId="39">#REF!</definedName>
    <definedName name="NTPO" localSheetId="40">#REF!</definedName>
    <definedName name="NTPO" localSheetId="41">#REF!</definedName>
    <definedName name="NTPO">#REF!</definedName>
    <definedName name="Num_Pmt_Per_Year" localSheetId="35">#REF!</definedName>
    <definedName name="Num_Pmt_Per_Year" localSheetId="39">#REF!</definedName>
    <definedName name="Num_Pmt_Per_Year" localSheetId="40">#REF!</definedName>
    <definedName name="Num_Pmt_Per_Year" localSheetId="41">#REF!</definedName>
    <definedName name="Num_Pmt_Per_Year">#REF!</definedName>
    <definedName name="Number" localSheetId="35">#REF!</definedName>
    <definedName name="Number" localSheetId="39">#REF!</definedName>
    <definedName name="Number" localSheetId="40">#REF!</definedName>
    <definedName name="Number" localSheetId="41">#REF!</definedName>
    <definedName name="Number">#REF!</definedName>
    <definedName name="Number_of_Payments">#N/A</definedName>
    <definedName name="Number_of_Payments_1" localSheetId="43">MATCH(0.01,End_Bal,-1)+1</definedName>
    <definedName name="Number_of_Payments_1" localSheetId="35">MATCH(0.01,'ПрН Ситник'!End_Bal,-1)+1</definedName>
    <definedName name="Number_of_Payments_1" localSheetId="39">MATCH(0.01,'Утеч Краснояр'!End_Bal,-1)+1</definedName>
    <definedName name="Number_of_Payments_1" localSheetId="40">MATCH(0.01,'Утеч Омутин'!End_Bal,-1)+1</definedName>
    <definedName name="Number_of_Payments_1" localSheetId="41">MATCH(0.01,'Утеч Ситн.'!End_Bal,-1)+1</definedName>
    <definedName name="Number_of_Payments_1">MATCH(0.01,End_Bal,-1)+1</definedName>
    <definedName name="Number_of_Payments_1_1" localSheetId="35">MATCH(0.01,'[44]Форма сетевой график ЭРСБ'!End_Bal,-1)+1</definedName>
    <definedName name="Number_of_Payments_1_1" localSheetId="39">MATCH(0.01,'[44]Форма сетевой график ЭРСБ'!End_Bal,-1)+1</definedName>
    <definedName name="Number_of_Payments_1_1" localSheetId="40">MATCH(0.01,'[44]Форма сетевой график ЭРСБ'!End_Bal,-1)+1</definedName>
    <definedName name="Number_of_Payments_1_1" localSheetId="41">MATCH(0.01,'[44]Форма сетевой график ЭРСБ'!End_Bal,-1)+1</definedName>
    <definedName name="Number_of_Payments_1_1">MATCH(0.01,'[44]Форма сетевой график ЭРСБ'!End_Bal,-1)+1</definedName>
    <definedName name="Number_of_Payments_10" localSheetId="43">MATCH(0.01,End_Bal,-1)+1</definedName>
    <definedName name="Number_of_Payments_10" localSheetId="35">MATCH(0.01,'ПрН Ситник'!End_Bal,-1)+1</definedName>
    <definedName name="Number_of_Payments_10" localSheetId="39">MATCH(0.01,'Утеч Краснояр'!End_Bal,-1)+1</definedName>
    <definedName name="Number_of_Payments_10" localSheetId="40">MATCH(0.01,'Утеч Омутин'!End_Bal,-1)+1</definedName>
    <definedName name="Number_of_Payments_10" localSheetId="41">MATCH(0.01,'Утеч Ситн.'!End_Bal,-1)+1</definedName>
    <definedName name="Number_of_Payments_10">MATCH(0.01,End_Bal,-1)+1</definedName>
    <definedName name="Number_of_Payments_11" localSheetId="43">MATCH(0.01,End_Bal,-1)+1</definedName>
    <definedName name="Number_of_Payments_11" localSheetId="35">MATCH(0.01,'ПрН Ситник'!End_Bal,-1)+1</definedName>
    <definedName name="Number_of_Payments_11" localSheetId="39">MATCH(0.01,'Утеч Краснояр'!End_Bal,-1)+1</definedName>
    <definedName name="Number_of_Payments_11" localSheetId="40">MATCH(0.01,'Утеч Омутин'!End_Bal,-1)+1</definedName>
    <definedName name="Number_of_Payments_11" localSheetId="41">MATCH(0.01,'Утеч Ситн.'!End_Bal,-1)+1</definedName>
    <definedName name="Number_of_Payments_11">MATCH(0.01,End_Bal,-1)+1</definedName>
    <definedName name="Number_of_Payments_12" localSheetId="43">MATCH(0.01,End_Bal,-1)+1</definedName>
    <definedName name="Number_of_Payments_12" localSheetId="35">MATCH(0.01,'ПрН Ситник'!End_Bal,-1)+1</definedName>
    <definedName name="Number_of_Payments_12" localSheetId="39">MATCH(0.01,'Утеч Краснояр'!End_Bal,-1)+1</definedName>
    <definedName name="Number_of_Payments_12" localSheetId="40">MATCH(0.01,'Утеч Омутин'!End_Bal,-1)+1</definedName>
    <definedName name="Number_of_Payments_12" localSheetId="41">MATCH(0.01,'Утеч Ситн.'!End_Bal,-1)+1</definedName>
    <definedName name="Number_of_Payments_12">MATCH(0.01,End_Bal,-1)+1</definedName>
    <definedName name="Number_of_Payments_13" localSheetId="43">MATCH(0.01,End_Bal,-1)+1</definedName>
    <definedName name="Number_of_Payments_13" localSheetId="35">MATCH(0.01,'ПрН Ситник'!End_Bal,-1)+1</definedName>
    <definedName name="Number_of_Payments_13" localSheetId="39">MATCH(0.01,'Утеч Краснояр'!End_Bal,-1)+1</definedName>
    <definedName name="Number_of_Payments_13" localSheetId="40">MATCH(0.01,'Утеч Омутин'!End_Bal,-1)+1</definedName>
    <definedName name="Number_of_Payments_13" localSheetId="41">MATCH(0.01,'Утеч Ситн.'!End_Bal,-1)+1</definedName>
    <definedName name="Number_of_Payments_13">MATCH(0.01,End_Bal,-1)+1</definedName>
    <definedName name="Number_of_Payments_14" localSheetId="43">MATCH(0.01,End_Bal,-1)+1</definedName>
    <definedName name="Number_of_Payments_14" localSheetId="35">MATCH(0.01,'ПрН Ситник'!End_Bal,-1)+1</definedName>
    <definedName name="Number_of_Payments_14" localSheetId="39">MATCH(0.01,'Утеч Краснояр'!End_Bal,-1)+1</definedName>
    <definedName name="Number_of_Payments_14" localSheetId="40">MATCH(0.01,'Утеч Омутин'!End_Bal,-1)+1</definedName>
    <definedName name="Number_of_Payments_14" localSheetId="41">MATCH(0.01,'Утеч Ситн.'!End_Bal,-1)+1</definedName>
    <definedName name="Number_of_Payments_14">MATCH(0.01,End_Bal,-1)+1</definedName>
    <definedName name="Number_of_Payments_15" localSheetId="43">MATCH(0.01,End_Bal_15,-1)+1</definedName>
    <definedName name="Number_of_Payments_15" localSheetId="35">MATCH(0.01,'ПрН Ситник'!End_Bal_15,-1)+1</definedName>
    <definedName name="Number_of_Payments_15" localSheetId="39">MATCH(0.01,'Утеч Краснояр'!End_Bal_15,-1)+1</definedName>
    <definedName name="Number_of_Payments_15" localSheetId="40">MATCH(0.01,'Утеч Омутин'!End_Bal_15,-1)+1</definedName>
    <definedName name="Number_of_Payments_15" localSheetId="41">MATCH(0.01,'Утеч Ситн.'!End_Bal_15,-1)+1</definedName>
    <definedName name="Number_of_Payments_15">MATCH(0.01,End_Bal_15,-1)+1</definedName>
    <definedName name="Number_of_Payments_16" localSheetId="43">MATCH(0.01,End_Bal,-1)+1</definedName>
    <definedName name="Number_of_Payments_16" localSheetId="35">MATCH(0.01,'ПрН Ситник'!End_Bal,-1)+1</definedName>
    <definedName name="Number_of_Payments_16" localSheetId="39">MATCH(0.01,'Утеч Краснояр'!End_Bal,-1)+1</definedName>
    <definedName name="Number_of_Payments_16" localSheetId="40">MATCH(0.01,'Утеч Омутин'!End_Bal,-1)+1</definedName>
    <definedName name="Number_of_Payments_16" localSheetId="41">MATCH(0.01,'Утеч Ситн.'!End_Bal,-1)+1</definedName>
    <definedName name="Number_of_Payments_16">MATCH(0.01,End_Bal,-1)+1</definedName>
    <definedName name="Number_of_Payments_17" localSheetId="43">MATCH(0.01,End_Bal,-1)+1</definedName>
    <definedName name="Number_of_Payments_17" localSheetId="35">MATCH(0.01,'ПрН Ситник'!End_Bal,-1)+1</definedName>
    <definedName name="Number_of_Payments_17" localSheetId="39">MATCH(0.01,'Утеч Краснояр'!End_Bal,-1)+1</definedName>
    <definedName name="Number_of_Payments_17" localSheetId="40">MATCH(0.01,'Утеч Омутин'!End_Bal,-1)+1</definedName>
    <definedName name="Number_of_Payments_17" localSheetId="41">MATCH(0.01,'Утеч Ситн.'!End_Bal,-1)+1</definedName>
    <definedName name="Number_of_Payments_17">MATCH(0.01,End_Bal,-1)+1</definedName>
    <definedName name="Number_of_Payments_18" localSheetId="43">MATCH(0.01,End_Bal,-1)+1</definedName>
    <definedName name="Number_of_Payments_18" localSheetId="35">MATCH(0.01,'ПрН Ситник'!End_Bal,-1)+1</definedName>
    <definedName name="Number_of_Payments_18" localSheetId="39">MATCH(0.01,'Утеч Краснояр'!End_Bal,-1)+1</definedName>
    <definedName name="Number_of_Payments_18" localSheetId="40">MATCH(0.01,'Утеч Омутин'!End_Bal,-1)+1</definedName>
    <definedName name="Number_of_Payments_18" localSheetId="41">MATCH(0.01,'Утеч Ситн.'!End_Bal,-1)+1</definedName>
    <definedName name="Number_of_Payments_18">MATCH(0.01,End_Bal,-1)+1</definedName>
    <definedName name="Number_of_Payments_2" localSheetId="43">MATCH(0.01,End_Bal_2,-1)+1</definedName>
    <definedName name="Number_of_Payments_2" localSheetId="35">MATCH(0.01,'ПрН Ситник'!End_Bal_2,-1)+1</definedName>
    <definedName name="Number_of_Payments_2" localSheetId="39">MATCH(0.01,'Утеч Краснояр'!End_Bal_2,-1)+1</definedName>
    <definedName name="Number_of_Payments_2" localSheetId="40">MATCH(0.01,'Утеч Омутин'!End_Bal_2,-1)+1</definedName>
    <definedName name="Number_of_Payments_2" localSheetId="41">MATCH(0.01,'Утеч Ситн.'!End_Bal_2,-1)+1</definedName>
    <definedName name="Number_of_Payments_2">MATCH(0.01,End_Bal_2,-1)+1</definedName>
    <definedName name="Number_of_Payments_20" localSheetId="43">MATCH(0.01,End_Bal,-1)+1</definedName>
    <definedName name="Number_of_Payments_20" localSheetId="35">MATCH(0.01,'ПрН Ситник'!End_Bal,-1)+1</definedName>
    <definedName name="Number_of_Payments_20" localSheetId="39">MATCH(0.01,'Утеч Краснояр'!End_Bal,-1)+1</definedName>
    <definedName name="Number_of_Payments_20" localSheetId="40">MATCH(0.01,'Утеч Омутин'!End_Bal,-1)+1</definedName>
    <definedName name="Number_of_Payments_20" localSheetId="41">MATCH(0.01,'Утеч Ситн.'!End_Bal,-1)+1</definedName>
    <definedName name="Number_of_Payments_20">MATCH(0.01,End_Bal,-1)+1</definedName>
    <definedName name="Number_of_Payments_3" localSheetId="43">MATCH(0.01,End_Bal,-1)+1</definedName>
    <definedName name="Number_of_Payments_3" localSheetId="35">MATCH(0.01,'ПрН Ситник'!End_Bal,-1)+1</definedName>
    <definedName name="Number_of_Payments_3" localSheetId="39">MATCH(0.01,'Утеч Краснояр'!End_Bal,-1)+1</definedName>
    <definedName name="Number_of_Payments_3" localSheetId="40">MATCH(0.01,'Утеч Омутин'!End_Bal,-1)+1</definedName>
    <definedName name="Number_of_Payments_3" localSheetId="41">MATCH(0.01,'Утеч Ситн.'!End_Bal,-1)+1</definedName>
    <definedName name="Number_of_Payments_3">MATCH(0.01,End_Bal,-1)+1</definedName>
    <definedName name="Number_of_Payments_4" localSheetId="43">MATCH(0.01,End_Bal,-1)+1</definedName>
    <definedName name="Number_of_Payments_4" localSheetId="35">MATCH(0.01,'ПрН Ситник'!End_Bal,-1)+1</definedName>
    <definedName name="Number_of_Payments_4" localSheetId="39">MATCH(0.01,'Утеч Краснояр'!End_Bal,-1)+1</definedName>
    <definedName name="Number_of_Payments_4" localSheetId="40">MATCH(0.01,'Утеч Омутин'!End_Bal,-1)+1</definedName>
    <definedName name="Number_of_Payments_4" localSheetId="41">MATCH(0.01,'Утеч Ситн.'!End_Bal,-1)+1</definedName>
    <definedName name="Number_of_Payments_4">MATCH(0.01,End_Bal,-1)+1</definedName>
    <definedName name="Number_of_Payments_5" localSheetId="43">MATCH(0.01,End_Bal,-1)+1</definedName>
    <definedName name="Number_of_Payments_5" localSheetId="35">MATCH(0.01,'ПрН Ситник'!End_Bal,-1)+1</definedName>
    <definedName name="Number_of_Payments_5" localSheetId="39">MATCH(0.01,'Утеч Краснояр'!End_Bal,-1)+1</definedName>
    <definedName name="Number_of_Payments_5" localSheetId="40">MATCH(0.01,'Утеч Омутин'!End_Bal,-1)+1</definedName>
    <definedName name="Number_of_Payments_5" localSheetId="41">MATCH(0.01,'Утеч Ситн.'!End_Bal,-1)+1</definedName>
    <definedName name="Number_of_Payments_5">MATCH(0.01,End_Bal,-1)+1</definedName>
    <definedName name="Number_of_Payments_6" localSheetId="43">MATCH(0.01,End_Bal,-1)+1</definedName>
    <definedName name="Number_of_Payments_6" localSheetId="35">MATCH(0.01,'ПрН Ситник'!End_Bal,-1)+1</definedName>
    <definedName name="Number_of_Payments_6" localSheetId="39">MATCH(0.01,'Утеч Краснояр'!End_Bal,-1)+1</definedName>
    <definedName name="Number_of_Payments_6" localSheetId="40">MATCH(0.01,'Утеч Омутин'!End_Bal,-1)+1</definedName>
    <definedName name="Number_of_Payments_6" localSheetId="41">MATCH(0.01,'Утеч Ситн.'!End_Bal,-1)+1</definedName>
    <definedName name="Number_of_Payments_6">MATCH(0.01,End_Bal,-1)+1</definedName>
    <definedName name="Number_of_Payments_7" localSheetId="43">MATCH(0.01,End_Bal,-1)+1</definedName>
    <definedName name="Number_of_Payments_7" localSheetId="35">MATCH(0.01,'ПрН Ситник'!End_Bal,-1)+1</definedName>
    <definedName name="Number_of_Payments_7" localSheetId="39">MATCH(0.01,'Утеч Краснояр'!End_Bal,-1)+1</definedName>
    <definedName name="Number_of_Payments_7" localSheetId="40">MATCH(0.01,'Утеч Омутин'!End_Bal,-1)+1</definedName>
    <definedName name="Number_of_Payments_7" localSheetId="41">MATCH(0.01,'Утеч Ситн.'!End_Bal,-1)+1</definedName>
    <definedName name="Number_of_Payments_7">MATCH(0.01,End_Bal,-1)+1</definedName>
    <definedName name="Number_of_Payments_9">#N/A</definedName>
    <definedName name="o_date" localSheetId="35">#REF!</definedName>
    <definedName name="o_date" localSheetId="39">#REF!</definedName>
    <definedName name="o_date" localSheetId="40">#REF!</definedName>
    <definedName name="o_date" localSheetId="41">#REF!</definedName>
    <definedName name="o_date">#REF!</definedName>
    <definedName name="o_rate" localSheetId="35">#REF!</definedName>
    <definedName name="o_rate" localSheetId="39">#REF!</definedName>
    <definedName name="o_rate" localSheetId="40">#REF!</definedName>
    <definedName name="o_rate" localSheetId="41">#REF!</definedName>
    <definedName name="o_rate">#REF!</definedName>
    <definedName name="ObjectCondition">[16]Справочники!$AD$5:$AD$7</definedName>
    <definedName name="ODZ" localSheetId="35">#REF!</definedName>
    <definedName name="ODZ" localSheetId="39">#REF!</definedName>
    <definedName name="ODZ" localSheetId="40">#REF!</definedName>
    <definedName name="ODZ" localSheetId="41">#REF!</definedName>
    <definedName name="ODZ">#REF!</definedName>
    <definedName name="ok">[54]Контроль!$E$1</definedName>
    <definedName name="OKZ" localSheetId="35">#REF!</definedName>
    <definedName name="OKZ" localSheetId="39">#REF!</definedName>
    <definedName name="OKZ" localSheetId="40">#REF!</definedName>
    <definedName name="OKZ" localSheetId="41">#REF!</definedName>
    <definedName name="OKZ">#REF!</definedName>
    <definedName name="OMZ" localSheetId="35">#REF!</definedName>
    <definedName name="OMZ" localSheetId="39">#REF!</definedName>
    <definedName name="OMZ" localSheetId="40">#REF!</definedName>
    <definedName name="OMZ" localSheetId="41">#REF!</definedName>
    <definedName name="OMZ">#REF!</definedName>
    <definedName name="OpDate">[26]Info!$E$5</definedName>
    <definedName name="OutC" localSheetId="35">#REF!</definedName>
    <definedName name="OutC" localSheetId="39">#REF!</definedName>
    <definedName name="OutC" localSheetId="40">#REF!</definedName>
    <definedName name="OutC" localSheetId="41">#REF!</definedName>
    <definedName name="OutC">#REF!</definedName>
    <definedName name="Pay_Date" localSheetId="35">#REF!</definedName>
    <definedName name="Pay_Date" localSheetId="39">#REF!</definedName>
    <definedName name="Pay_Date" localSheetId="40">#REF!</definedName>
    <definedName name="Pay_Date" localSheetId="41">#REF!</definedName>
    <definedName name="Pay_Date">#REF!</definedName>
    <definedName name="Pay_Num" localSheetId="35">#REF!</definedName>
    <definedName name="Pay_Num" localSheetId="39">#REF!</definedName>
    <definedName name="Pay_Num" localSheetId="40">#REF!</definedName>
    <definedName name="Pay_Num" localSheetId="41">#REF!</definedName>
    <definedName name="Pay_Num">#REF!</definedName>
    <definedName name="Payment_Date" localSheetId="43">DATE(YEAR(Loan_Start),MONTH(Loan_Start)+Payment_Number,DAY(Loan_Start))</definedName>
    <definedName name="Payment_Date" localSheetId="35">DATE(YEAR('ПрН Ситник'!Loan_Start),MONTH('ПрН Ситник'!Loan_Start)+Payment_Number,DAY('ПрН Ситник'!Loan_Start))</definedName>
    <definedName name="Payment_Date" localSheetId="39">DATE(YEAR('Утеч Краснояр'!Loan_Start),MONTH('Утеч Краснояр'!Loan_Start)+Payment_Number,DAY('Утеч Краснояр'!Loan_Start))</definedName>
    <definedName name="Payment_Date" localSheetId="40">DATE(YEAR('Утеч Омутин'!Loan_Start),MONTH('Утеч Омутин'!Loan_Start)+Payment_Number,DAY('Утеч Омутин'!Loan_Start))</definedName>
    <definedName name="Payment_Date" localSheetId="41">DATE(YEAR('Утеч Ситн.'!Loan_Start),MONTH('Утеч Ситн.'!Loan_Start)+Payment_Number,DAY('Утеч Ситн.'!Loan_Start))</definedName>
    <definedName name="Payment_Date">DATE(YEAR(Loan_Start),MONTH(Loan_Start)+Payment_Number,DAY(Loan_Start))</definedName>
    <definedName name="Payment_Date_1_1">NA()</definedName>
    <definedName name="Payment_Date_2">NA()</definedName>
    <definedName name="Percent_Treshhold" localSheetId="43">'[45]RAS BS'!#REF!</definedName>
    <definedName name="Percent_Treshhold" localSheetId="35">'[45]RAS BS'!#REF!</definedName>
    <definedName name="Percent_Treshhold" localSheetId="39">'[45]RAS BS'!#REF!</definedName>
    <definedName name="Percent_Treshhold" localSheetId="40">'[45]RAS BS'!#REF!</definedName>
    <definedName name="Percent_Treshhold" localSheetId="41">'[45]RAS BS'!#REF!</definedName>
    <definedName name="Percent_Treshhold">'[45]RAS BS'!#REF!</definedName>
    <definedName name="Period" localSheetId="35">#REF!</definedName>
    <definedName name="Period" localSheetId="39">#REF!</definedName>
    <definedName name="Period" localSheetId="40">#REF!</definedName>
    <definedName name="Period" localSheetId="41">#REF!</definedName>
    <definedName name="Period">#REF!</definedName>
    <definedName name="period_len" localSheetId="35">#REF!</definedName>
    <definedName name="period_len" localSheetId="39">#REF!</definedName>
    <definedName name="period_len" localSheetId="40">#REF!</definedName>
    <definedName name="period_len" localSheetId="41">#REF!</definedName>
    <definedName name="period_len">#REF!</definedName>
    <definedName name="Persent_Treshhold" localSheetId="43">'[45]RAS BS'!#REF!</definedName>
    <definedName name="Persent_Treshhold" localSheetId="35">'[45]RAS BS'!#REF!</definedName>
    <definedName name="Persent_Treshhold" localSheetId="39">'[45]RAS BS'!#REF!</definedName>
    <definedName name="Persent_Treshhold" localSheetId="40">'[45]RAS BS'!#REF!</definedName>
    <definedName name="Persent_Treshhold" localSheetId="41">'[45]RAS BS'!#REF!</definedName>
    <definedName name="Persent_Treshhold">'[45]RAS BS'!#REF!</definedName>
    <definedName name="PGST" localSheetId="43">'[9]Group Structure'!#REF!</definedName>
    <definedName name="PGST" localSheetId="35">'[9]Group Structure'!#REF!</definedName>
    <definedName name="PGST" localSheetId="39">'[9]Group Structure'!#REF!</definedName>
    <definedName name="PGST" localSheetId="40">'[9]Group Structure'!#REF!</definedName>
    <definedName name="PGST" localSheetId="41">'[9]Group Structure'!#REF!</definedName>
    <definedName name="PGST">'[9]Group Structure'!#REF!</definedName>
    <definedName name="PLP" localSheetId="35">#REF!</definedName>
    <definedName name="PLP" localSheetId="39">#REF!</definedName>
    <definedName name="PLP" localSheetId="40">#REF!</definedName>
    <definedName name="PLP" localSheetId="41">#REF!</definedName>
    <definedName name="PLP">#REF!</definedName>
    <definedName name="PLS" localSheetId="35">#REF!</definedName>
    <definedName name="PLS" localSheetId="39">#REF!</definedName>
    <definedName name="PLS" localSheetId="40">#REF!</definedName>
    <definedName name="PLS" localSheetId="41">#REF!</definedName>
    <definedName name="PLS">#REF!</definedName>
    <definedName name="PME" localSheetId="35">#REF!</definedName>
    <definedName name="PME" localSheetId="39">#REF!</definedName>
    <definedName name="PME" localSheetId="40">#REF!</definedName>
    <definedName name="PME" localSheetId="41">#REF!</definedName>
    <definedName name="PME">#REF!</definedName>
    <definedName name="PN" localSheetId="35">#REF!</definedName>
    <definedName name="PN" localSheetId="39">#REF!</definedName>
    <definedName name="PN" localSheetId="40">#REF!</definedName>
    <definedName name="PN" localSheetId="41">#REF!</definedName>
    <definedName name="PN">#REF!</definedName>
    <definedName name="Podr" localSheetId="35">#REF!</definedName>
    <definedName name="Podr" localSheetId="39">#REF!</definedName>
    <definedName name="Podr" localSheetId="40">#REF!</definedName>
    <definedName name="Podr" localSheetId="41">#REF!</definedName>
    <definedName name="Podr">#REF!</definedName>
    <definedName name="polta" localSheetId="43">'[55]2001'!#REF!</definedName>
    <definedName name="polta" localSheetId="35">'[55]2001'!#REF!</definedName>
    <definedName name="polta" localSheetId="39">'[55]2001'!#REF!</definedName>
    <definedName name="polta" localSheetId="40">'[55]2001'!#REF!</definedName>
    <definedName name="polta" localSheetId="41">'[55]2001'!#REF!</definedName>
    <definedName name="polta">'[55]2001'!#REF!</definedName>
    <definedName name="POLYUS_COGs">'[47]CB RUS prelim'!$J$227</definedName>
    <definedName name="Polyus_Sales">'[47]CB RUS prelim'!$J$215</definedName>
    <definedName name="Polyus_Stock">'[47]CB RUS prelim'!$J$65</definedName>
    <definedName name="Pop_Imm_T" localSheetId="35">#REF!</definedName>
    <definedName name="Pop_Imm_T" localSheetId="39">#REF!</definedName>
    <definedName name="Pop_Imm_T" localSheetId="40">#REF!</definedName>
    <definedName name="Pop_Imm_T" localSheetId="41">#REF!</definedName>
    <definedName name="Pop_Imm_T">#REF!</definedName>
    <definedName name="Pop_Samp_It" localSheetId="35">#REF!</definedName>
    <definedName name="Pop_Samp_It" localSheetId="39">#REF!</definedName>
    <definedName name="Pop_Samp_It" localSheetId="40">#REF!</definedName>
    <definedName name="Pop_Samp_It" localSheetId="41">#REF!</definedName>
    <definedName name="Pop_Samp_It">#REF!</definedName>
    <definedName name="Pop_Samp_T" localSheetId="35">#REF!</definedName>
    <definedName name="Pop_Samp_T" localSheetId="39">#REF!</definedName>
    <definedName name="Pop_Samp_T" localSheetId="40">#REF!</definedName>
    <definedName name="Pop_Samp_T" localSheetId="41">#REF!</definedName>
    <definedName name="Pop_Samp_T">#REF!</definedName>
    <definedName name="Pop_Sig_Def" localSheetId="35">#REF!</definedName>
    <definedName name="Pop_Sig_Def" localSheetId="39">#REF!</definedName>
    <definedName name="Pop_Sig_Def" localSheetId="40">#REF!</definedName>
    <definedName name="Pop_Sig_Def" localSheetId="41">#REF!</definedName>
    <definedName name="Pop_Sig_Def">#REF!</definedName>
    <definedName name="Pop_Sig_It" localSheetId="35">#REF!</definedName>
    <definedName name="Pop_Sig_It" localSheetId="39">#REF!</definedName>
    <definedName name="Pop_Sig_It" localSheetId="40">#REF!</definedName>
    <definedName name="Pop_Sig_It" localSheetId="41">#REF!</definedName>
    <definedName name="Pop_Sig_It">#REF!</definedName>
    <definedName name="Pop_Sig_T" localSheetId="35">#REF!</definedName>
    <definedName name="Pop_Sig_T" localSheetId="39">#REF!</definedName>
    <definedName name="Pop_Sig_T" localSheetId="40">#REF!</definedName>
    <definedName name="Pop_Sig_T" localSheetId="41">#REF!</definedName>
    <definedName name="Pop_Sig_T">#REF!</definedName>
    <definedName name="Pop_SU" localSheetId="35">#REF!</definedName>
    <definedName name="Pop_SU" localSheetId="39">#REF!</definedName>
    <definedName name="Pop_SU" localSheetId="40">#REF!</definedName>
    <definedName name="Pop_SU" localSheetId="41">#REF!</definedName>
    <definedName name="Pop_SU">#REF!</definedName>
    <definedName name="Population_Inventory" localSheetId="35">#REF!</definedName>
    <definedName name="Population_Inventory" localSheetId="39">#REF!</definedName>
    <definedName name="Population_Inventory" localSheetId="40">#REF!</definedName>
    <definedName name="Population_Inventory" localSheetId="41">#REF!</definedName>
    <definedName name="Population_Inventory">#REF!</definedName>
    <definedName name="POs" localSheetId="35">#REF!</definedName>
    <definedName name="POs" localSheetId="39">#REF!</definedName>
    <definedName name="POs" localSheetId="40">#REF!</definedName>
    <definedName name="POs" localSheetId="41">#REF!</definedName>
    <definedName name="POs">#REF!</definedName>
    <definedName name="POv" localSheetId="35">#REF!</definedName>
    <definedName name="POv" localSheetId="39">#REF!</definedName>
    <definedName name="POv" localSheetId="40">#REF!</definedName>
    <definedName name="POv" localSheetId="41">#REF!</definedName>
    <definedName name="POv">#REF!</definedName>
    <definedName name="pp" localSheetId="35">#REF!</definedName>
    <definedName name="pp" localSheetId="39">#REF!</definedName>
    <definedName name="pp" localSheetId="40">#REF!</definedName>
    <definedName name="pp" localSheetId="41">#REF!</definedName>
    <definedName name="pp">#REF!</definedName>
    <definedName name="ppp" localSheetId="35">'[45]RAS BS'!#REF!</definedName>
    <definedName name="ppp" localSheetId="39">'[45]RAS BS'!#REF!</definedName>
    <definedName name="ppp" localSheetId="40">'[45]RAS BS'!#REF!</definedName>
    <definedName name="ppp" localSheetId="41">'[45]RAS BS'!#REF!</definedName>
    <definedName name="ppp">'[45]RAS BS'!#REF!</definedName>
    <definedName name="PPPIA">[29]PPPI!$F$1:$G$65536</definedName>
    <definedName name="PPPIC" localSheetId="35">#REF!</definedName>
    <definedName name="PPPIC" localSheetId="39">#REF!</definedName>
    <definedName name="PPPIC" localSheetId="40">#REF!</definedName>
    <definedName name="PPPIC" localSheetId="41">#REF!</definedName>
    <definedName name="PPPIC">#REF!</definedName>
    <definedName name="PPPIO">[29]PPPI!$D$1:$E$65536</definedName>
    <definedName name="PpY" localSheetId="35">#REF!</definedName>
    <definedName name="PpY" localSheetId="39">#REF!</definedName>
    <definedName name="PpY" localSheetId="40">#REF!</definedName>
    <definedName name="PpY" localSheetId="41">#REF!</definedName>
    <definedName name="PpY">#REF!</definedName>
    <definedName name="Prepared_by" localSheetId="35">#REF!</definedName>
    <definedName name="Prepared_by" localSheetId="39">#REF!</definedName>
    <definedName name="Prepared_by" localSheetId="40">#REF!</definedName>
    <definedName name="Prepared_by" localSheetId="41">#REF!</definedName>
    <definedName name="Prepared_by">#REF!</definedName>
    <definedName name="PrevDate" localSheetId="35">#REF!</definedName>
    <definedName name="PrevDate" localSheetId="39">#REF!</definedName>
    <definedName name="PrevDate" localSheetId="40">#REF!</definedName>
    <definedName name="PrevDate" localSheetId="41">#REF!</definedName>
    <definedName name="PrevDate">#REF!</definedName>
    <definedName name="Price" localSheetId="35">#REF!</definedName>
    <definedName name="Price" localSheetId="39">#REF!</definedName>
    <definedName name="Price" localSheetId="40">#REF!</definedName>
    <definedName name="Price" localSheetId="41">#REF!</definedName>
    <definedName name="Price">#REF!</definedName>
    <definedName name="Price5" localSheetId="35">#REF!</definedName>
    <definedName name="Price5" localSheetId="39">#REF!</definedName>
    <definedName name="Price5" localSheetId="40">#REF!</definedName>
    <definedName name="Price5" localSheetId="41">#REF!</definedName>
    <definedName name="Price5">#REF!</definedName>
    <definedName name="Princ" localSheetId="35">#REF!</definedName>
    <definedName name="Princ" localSheetId="39">#REF!</definedName>
    <definedName name="Princ" localSheetId="40">#REF!</definedName>
    <definedName name="Princ" localSheetId="41">#REF!</definedName>
    <definedName name="Princ">#REF!</definedName>
    <definedName name="Pring_Titles" localSheetId="43">'[56]#REF'!$A$1:$IV$16</definedName>
    <definedName name="Pring_Titles">'[57]#REF'!$A$1:$IV$16</definedName>
    <definedName name="Print_Area_Reset">#N/A</definedName>
    <definedName name="Print_Area_Reset_9">#N/A</definedName>
    <definedName name="PrMater" localSheetId="35">#REF!</definedName>
    <definedName name="PrMater" localSheetId="39">#REF!</definedName>
    <definedName name="PrMater" localSheetId="40">#REF!</definedName>
    <definedName name="PrMater" localSheetId="41">#REF!</definedName>
    <definedName name="PrMater">#REF!</definedName>
    <definedName name="promd_Запрос_с_16_по_19" localSheetId="35">#REF!</definedName>
    <definedName name="promd_Запрос_с_16_по_19" localSheetId="39">#REF!</definedName>
    <definedName name="promd_Запрос_с_16_по_19" localSheetId="40">#REF!</definedName>
    <definedName name="promd_Запрос_с_16_по_19" localSheetId="41">#REF!</definedName>
    <definedName name="promd_Запрос_с_16_по_19">#REF!</definedName>
    <definedName name="PrPU" localSheetId="35">#REF!</definedName>
    <definedName name="PrPU" localSheetId="39">#REF!</definedName>
    <definedName name="PrPU" localSheetId="40">#REF!</definedName>
    <definedName name="PrPU" localSheetId="41">#REF!</definedName>
    <definedName name="PrPU">#REF!</definedName>
    <definedName name="PRrusbs95" localSheetId="35">#REF!</definedName>
    <definedName name="PRrusbs95" localSheetId="39">#REF!</definedName>
    <definedName name="PRrusbs95" localSheetId="40">#REF!</definedName>
    <definedName name="PRrusbs95" localSheetId="41">#REF!</definedName>
    <definedName name="PRrusbs95">#REF!</definedName>
    <definedName name="PrUSbs95" localSheetId="35">#REF!</definedName>
    <definedName name="PrUSbs95" localSheetId="39">#REF!</definedName>
    <definedName name="PrUSbs95" localSheetId="40">#REF!</definedName>
    <definedName name="PrUSbs95" localSheetId="41">#REF!</definedName>
    <definedName name="PrUSbs95">#REF!</definedName>
    <definedName name="PSDSd" localSheetId="35">'[45]RAS BS'!#REF!</definedName>
    <definedName name="PSDSd" localSheetId="39">'[45]RAS BS'!#REF!</definedName>
    <definedName name="PSDSd" localSheetId="40">'[45]RAS BS'!#REF!</definedName>
    <definedName name="PSDSd" localSheetId="41">'[45]RAS BS'!#REF!</definedName>
    <definedName name="PSDSd">'[45]RAS BS'!#REF!</definedName>
    <definedName name="ptax" localSheetId="35">#REF!</definedName>
    <definedName name="ptax" localSheetId="39">#REF!</definedName>
    <definedName name="ptax" localSheetId="40">#REF!</definedName>
    <definedName name="ptax" localSheetId="41">#REF!</definedName>
    <definedName name="ptax">#REF!</definedName>
    <definedName name="PY_Cash" localSheetId="35">'[39]PAR Diff expl '!#REF!</definedName>
    <definedName name="PY_Cash" localSheetId="39">'[39]PAR Diff expl '!#REF!</definedName>
    <definedName name="PY_Cash" localSheetId="40">'[39]PAR Diff expl '!#REF!</definedName>
    <definedName name="PY_Cash" localSheetId="41">'[39]PAR Diff expl '!#REF!</definedName>
    <definedName name="PY_Cash">'[39]PAR Diff expl '!#REF!</definedName>
    <definedName name="PY_Current_Liabilities" localSheetId="35">'[39]PAR Diff expl '!#REF!</definedName>
    <definedName name="PY_Current_Liabilities" localSheetId="39">'[39]PAR Diff expl '!#REF!</definedName>
    <definedName name="PY_Current_Liabilities" localSheetId="40">'[39]PAR Diff expl '!#REF!</definedName>
    <definedName name="PY_Current_Liabilities" localSheetId="41">'[39]PAR Diff expl '!#REF!</definedName>
    <definedName name="PY_Current_Liabilities">'[39]PAR Diff expl '!#REF!</definedName>
    <definedName name="PY_Def_Revenues" localSheetId="35">'[39]PAR Diff expl '!#REF!</definedName>
    <definedName name="PY_Def_Revenues" localSheetId="39">'[39]PAR Diff expl '!#REF!</definedName>
    <definedName name="PY_Def_Revenues" localSheetId="40">'[39]PAR Diff expl '!#REF!</definedName>
    <definedName name="PY_Def_Revenues" localSheetId="41">'[39]PAR Diff expl '!#REF!</definedName>
    <definedName name="PY_Def_Revenues">'[39]PAR Diff expl '!#REF!</definedName>
    <definedName name="PY_Inventory" localSheetId="35">'[39]PAR Diff expl '!#REF!</definedName>
    <definedName name="PY_Inventory" localSheetId="39">'[39]PAR Diff expl '!#REF!</definedName>
    <definedName name="PY_Inventory" localSheetId="40">'[39]PAR Diff expl '!#REF!</definedName>
    <definedName name="PY_Inventory" localSheetId="41">'[39]PAR Diff expl '!#REF!</definedName>
    <definedName name="PY_Inventory">'[39]PAR Diff expl '!#REF!</definedName>
    <definedName name="PY_LIABIL_EQUITY" localSheetId="35">'[39]PAR Diff expl '!#REF!</definedName>
    <definedName name="PY_LIABIL_EQUITY" localSheetId="39">'[39]PAR Diff expl '!#REF!</definedName>
    <definedName name="PY_LIABIL_EQUITY" localSheetId="40">'[39]PAR Diff expl '!#REF!</definedName>
    <definedName name="PY_LIABIL_EQUITY" localSheetId="41">'[39]PAR Diff expl '!#REF!</definedName>
    <definedName name="PY_LIABIL_EQUITY">'[39]PAR Diff expl '!#REF!</definedName>
    <definedName name="PY_LT_ASSETS" localSheetId="35">'[39]PAR Diff expl '!#REF!</definedName>
    <definedName name="PY_LT_ASSETS" localSheetId="39">'[39]PAR Diff expl '!#REF!</definedName>
    <definedName name="PY_LT_ASSETS" localSheetId="40">'[39]PAR Diff expl '!#REF!</definedName>
    <definedName name="PY_LT_ASSETS" localSheetId="41">'[39]PAR Diff expl '!#REF!</definedName>
    <definedName name="PY_LT_ASSETS">'[39]PAR Diff expl '!#REF!</definedName>
    <definedName name="PY_LT_Debt" localSheetId="35">'[39]PAR Diff expl '!#REF!</definedName>
    <definedName name="PY_LT_Debt" localSheetId="39">'[39]PAR Diff expl '!#REF!</definedName>
    <definedName name="PY_LT_Debt" localSheetId="40">'[39]PAR Diff expl '!#REF!</definedName>
    <definedName name="PY_LT_Debt" localSheetId="41">'[39]PAR Diff expl '!#REF!</definedName>
    <definedName name="PY_LT_Debt">'[39]PAR Diff expl '!#REF!</definedName>
    <definedName name="PY_LT_Loans" localSheetId="35">'[39]PAR Diff expl '!#REF!</definedName>
    <definedName name="PY_LT_Loans" localSheetId="39">'[39]PAR Diff expl '!#REF!</definedName>
    <definedName name="PY_LT_Loans" localSheetId="40">'[39]PAR Diff expl '!#REF!</definedName>
    <definedName name="PY_LT_Loans" localSheetId="41">'[39]PAR Diff expl '!#REF!</definedName>
    <definedName name="PY_LT_Loans">'[39]PAR Diff expl '!#REF!</definedName>
    <definedName name="PY_LT_Receivables" localSheetId="35">'[39]PAR Diff expl '!#REF!</definedName>
    <definedName name="PY_LT_Receivables" localSheetId="39">'[39]PAR Diff expl '!#REF!</definedName>
    <definedName name="PY_LT_Receivables" localSheetId="40">'[39]PAR Diff expl '!#REF!</definedName>
    <definedName name="PY_LT_Receivables" localSheetId="41">'[39]PAR Diff expl '!#REF!</definedName>
    <definedName name="PY_LT_Receivables">'[39]PAR Diff expl '!#REF!</definedName>
    <definedName name="PY_SH_Receivables" localSheetId="35">'[39]PAR Diff expl '!#REF!</definedName>
    <definedName name="PY_SH_Receivables" localSheetId="39">'[39]PAR Diff expl '!#REF!</definedName>
    <definedName name="PY_SH_Receivables" localSheetId="40">'[39]PAR Diff expl '!#REF!</definedName>
    <definedName name="PY_SH_Receivables" localSheetId="41">'[39]PAR Diff expl '!#REF!</definedName>
    <definedName name="PY_SH_Receivables">'[39]PAR Diff expl '!#REF!</definedName>
    <definedName name="PY_ST_Loans" localSheetId="35">'[39]PAR Diff expl '!#REF!</definedName>
    <definedName name="PY_ST_Loans" localSheetId="39">'[39]PAR Diff expl '!#REF!</definedName>
    <definedName name="PY_ST_Loans" localSheetId="40">'[39]PAR Diff expl '!#REF!</definedName>
    <definedName name="PY_ST_Loans" localSheetId="41">'[39]PAR Diff expl '!#REF!</definedName>
    <definedName name="PY_ST_Loans">'[39]PAR Diff expl '!#REF!</definedName>
    <definedName name="PY_ST_Notes_Rec" localSheetId="35">'[39]PAR Diff expl '!#REF!</definedName>
    <definedName name="PY_ST_Notes_Rec" localSheetId="39">'[39]PAR Diff expl '!#REF!</definedName>
    <definedName name="PY_ST_Notes_Rec" localSheetId="40">'[39]PAR Diff expl '!#REF!</definedName>
    <definedName name="PY_ST_Notes_Rec" localSheetId="41">'[39]PAR Diff expl '!#REF!</definedName>
    <definedName name="PY_ST_Notes_Rec">'[39]PAR Diff expl '!#REF!</definedName>
    <definedName name="PY_ST_Payables" localSheetId="35">'[39]PAR Diff expl '!#REF!</definedName>
    <definedName name="PY_ST_Payables" localSheetId="39">'[39]PAR Diff expl '!#REF!</definedName>
    <definedName name="PY_ST_Payables" localSheetId="40">'[39]PAR Diff expl '!#REF!</definedName>
    <definedName name="PY_ST_Payables" localSheetId="41">'[39]PAR Diff expl '!#REF!</definedName>
    <definedName name="PY_ST_Payables">'[39]PAR Diff expl '!#REF!</definedName>
    <definedName name="PY_ST_Receivables" localSheetId="35">'[39]PAR Diff expl '!#REF!</definedName>
    <definedName name="PY_ST_Receivables" localSheetId="39">'[39]PAR Diff expl '!#REF!</definedName>
    <definedName name="PY_ST_Receivables" localSheetId="40">'[39]PAR Diff expl '!#REF!</definedName>
    <definedName name="PY_ST_Receivables" localSheetId="41">'[39]PAR Diff expl '!#REF!</definedName>
    <definedName name="PY_ST_Receivables">'[39]PAR Diff expl '!#REF!</definedName>
    <definedName name="PY_ST_Trade_Rec" localSheetId="35">'[39]PAR Diff expl '!#REF!</definedName>
    <definedName name="PY_ST_Trade_Rec" localSheetId="39">'[39]PAR Diff expl '!#REF!</definedName>
    <definedName name="PY_ST_Trade_Rec" localSheetId="40">'[39]PAR Diff expl '!#REF!</definedName>
    <definedName name="PY_ST_Trade_Rec" localSheetId="41">'[39]PAR Diff expl '!#REF!</definedName>
    <definedName name="PY_ST_Trade_Rec">'[39]PAR Diff expl '!#REF!</definedName>
    <definedName name="PY_TOTAL_ASSETS" localSheetId="35">'[39]PAR Diff expl '!#REF!</definedName>
    <definedName name="PY_TOTAL_ASSETS" localSheetId="39">'[39]PAR Diff expl '!#REF!</definedName>
    <definedName name="PY_TOTAL_ASSETS" localSheetId="40">'[39]PAR Diff expl '!#REF!</definedName>
    <definedName name="PY_TOTAL_ASSETS" localSheetId="41">'[39]PAR Diff expl '!#REF!</definedName>
    <definedName name="PY_TOTAL_ASSETS">'[39]PAR Diff expl '!#REF!</definedName>
    <definedName name="PY_TOTAL_CURR_ASSETS" localSheetId="35">'[39]PAR Diff expl '!#REF!</definedName>
    <definedName name="PY_TOTAL_CURR_ASSETS" localSheetId="39">'[39]PAR Diff expl '!#REF!</definedName>
    <definedName name="PY_TOTAL_CURR_ASSETS" localSheetId="40">'[39]PAR Diff expl '!#REF!</definedName>
    <definedName name="PY_TOTAL_CURR_ASSETS" localSheetId="41">'[39]PAR Diff expl '!#REF!</definedName>
    <definedName name="PY_TOTAL_CURR_ASSETS">'[39]PAR Diff expl '!#REF!</definedName>
    <definedName name="PY_TOTAL_EQUITY" localSheetId="35">'[39]PAR Diff expl '!#REF!</definedName>
    <definedName name="PY_TOTAL_EQUITY" localSheetId="39">'[39]PAR Diff expl '!#REF!</definedName>
    <definedName name="PY_TOTAL_EQUITY" localSheetId="40">'[39]PAR Diff expl '!#REF!</definedName>
    <definedName name="PY_TOTAL_EQUITY" localSheetId="41">'[39]PAR Diff expl '!#REF!</definedName>
    <definedName name="PY_TOTAL_EQUITY">'[39]PAR Diff expl '!#REF!</definedName>
    <definedName name="PY_Trade_Payables" localSheetId="35">'[39]PAR Diff expl '!#REF!</definedName>
    <definedName name="PY_Trade_Payables" localSheetId="39">'[39]PAR Diff expl '!#REF!</definedName>
    <definedName name="PY_Trade_Payables" localSheetId="40">'[39]PAR Diff expl '!#REF!</definedName>
    <definedName name="PY_Trade_Payables" localSheetId="41">'[39]PAR Diff expl '!#REF!</definedName>
    <definedName name="PY_Trade_Payables">'[39]PAR Diff expl '!#REF!</definedName>
    <definedName name="PY_VAT_Purch" localSheetId="35">'[39]PAR Diff expl '!#REF!</definedName>
    <definedName name="PY_VAT_Purch" localSheetId="39">'[39]PAR Diff expl '!#REF!</definedName>
    <definedName name="PY_VAT_Purch" localSheetId="40">'[39]PAR Diff expl '!#REF!</definedName>
    <definedName name="PY_VAT_Purch" localSheetId="41">'[39]PAR Diff expl '!#REF!</definedName>
    <definedName name="PY_VAT_Purch">'[39]PAR Diff expl '!#REF!</definedName>
    <definedName name="QW" localSheetId="35">#REF!</definedName>
    <definedName name="QW" localSheetId="39">#REF!</definedName>
    <definedName name="QW" localSheetId="40">#REF!</definedName>
    <definedName name="QW" localSheetId="41">#REF!</definedName>
    <definedName name="QW">#REF!</definedName>
    <definedName name="qwrqwrqwrq" localSheetId="35">#REF!</definedName>
    <definedName name="qwrqwrqwrq" localSheetId="39">#REF!</definedName>
    <definedName name="qwrqwrqwrq" localSheetId="40">#REF!</definedName>
    <definedName name="qwrqwrqwrq" localSheetId="41">#REF!</definedName>
    <definedName name="qwrqwrqwrq">#REF!</definedName>
    <definedName name="R_Factor" localSheetId="35">#REF!</definedName>
    <definedName name="R_Factor" localSheetId="39">#REF!</definedName>
    <definedName name="R_Factor" localSheetId="40">#REF!</definedName>
    <definedName name="R_Factor" localSheetId="41">#REF!</definedName>
    <definedName name="R_Factor">#REF!</definedName>
    <definedName name="RAO" localSheetId="35">#REF!</definedName>
    <definedName name="RAO" localSheetId="39">#REF!</definedName>
    <definedName name="RAO" localSheetId="40">#REF!</definedName>
    <definedName name="RAO" localSheetId="41">#REF!</definedName>
    <definedName name="RAO">#REF!</definedName>
    <definedName name="rate" localSheetId="35">#REF!</definedName>
    <definedName name="rate" localSheetId="39">#REF!</definedName>
    <definedName name="rate" localSheetId="40">#REF!</definedName>
    <definedName name="rate" localSheetId="41">#REF!</definedName>
    <definedName name="rate">#REF!</definedName>
    <definedName name="rate2" localSheetId="35">#REF!</definedName>
    <definedName name="rate2" localSheetId="39">#REF!</definedName>
    <definedName name="rate2" localSheetId="40">#REF!</definedName>
    <definedName name="rate2" localSheetId="41">#REF!</definedName>
    <definedName name="rate2">#REF!</definedName>
    <definedName name="Region" localSheetId="43">[58]Справочники!$B$3</definedName>
    <definedName name="Region">[59]Справочники!$B$3</definedName>
    <definedName name="region_name">[48]Титульный!$F$8</definedName>
    <definedName name="REN" localSheetId="35">#REF!</definedName>
    <definedName name="REN" localSheetId="39">#REF!</definedName>
    <definedName name="REN" localSheetId="40">#REF!</definedName>
    <definedName name="REN" localSheetId="41">#REF!</definedName>
    <definedName name="REN">#REF!</definedName>
    <definedName name="Rent" localSheetId="35">#REF!</definedName>
    <definedName name="Rent" localSheetId="39">#REF!</definedName>
    <definedName name="Rent" localSheetId="40">#REF!</definedName>
    <definedName name="Rent" localSheetId="41">#REF!</definedName>
    <definedName name="Rent">#REF!</definedName>
    <definedName name="ReportingDate">'[60]Final schedule'!$C$2</definedName>
    <definedName name="RepYear">[26]Info!$E$7</definedName>
    <definedName name="Residual_difference" localSheetId="35">#REF!</definedName>
    <definedName name="Residual_difference" localSheetId="39">#REF!</definedName>
    <definedName name="Residual_difference" localSheetId="40">#REF!</definedName>
    <definedName name="Residual_difference" localSheetId="41">#REF!</definedName>
    <definedName name="Residual_difference">#REF!</definedName>
    <definedName name="ret_ann_f" localSheetId="35">#REF!</definedName>
    <definedName name="ret_ann_f" localSheetId="39">#REF!</definedName>
    <definedName name="ret_ann_f" localSheetId="40">#REF!</definedName>
    <definedName name="ret_ann_f" localSheetId="41">#REF!</definedName>
    <definedName name="ret_ann_f">#REF!</definedName>
    <definedName name="ret_ann_m" localSheetId="35">#REF!</definedName>
    <definedName name="ret_ann_m" localSheetId="39">#REF!</definedName>
    <definedName name="ret_ann_m" localSheetId="40">#REF!</definedName>
    <definedName name="ret_ann_m" localSheetId="41">#REF!</definedName>
    <definedName name="ret_ann_m">#REF!</definedName>
    <definedName name="ret_dar_f" localSheetId="35">#REF!</definedName>
    <definedName name="ret_dar_f" localSheetId="39">#REF!</definedName>
    <definedName name="ret_dar_f" localSheetId="40">#REF!</definedName>
    <definedName name="ret_dar_f" localSheetId="41">#REF!</definedName>
    <definedName name="ret_dar_f">#REF!</definedName>
    <definedName name="ret_dar_m" localSheetId="35">#REF!</definedName>
    <definedName name="ret_dar_m" localSheetId="39">#REF!</definedName>
    <definedName name="ret_dar_m" localSheetId="40">#REF!</definedName>
    <definedName name="ret_dar_m" localSheetId="41">#REF!</definedName>
    <definedName name="ret_dar_m">#REF!</definedName>
    <definedName name="RETPENS" localSheetId="35">#REF!</definedName>
    <definedName name="RETPENS" localSheetId="39">#REF!</definedName>
    <definedName name="RETPENS" localSheetId="40">#REF!</definedName>
    <definedName name="RETPENS" localSheetId="41">#REF!</definedName>
    <definedName name="RETPENS">#REF!</definedName>
    <definedName name="Reviewed_by" localSheetId="35">#REF!</definedName>
    <definedName name="Reviewed_by" localSheetId="39">#REF!</definedName>
    <definedName name="Reviewed_by" localSheetId="40">#REF!</definedName>
    <definedName name="Reviewed_by" localSheetId="41">#REF!</definedName>
    <definedName name="Reviewed_by">#REF!</definedName>
    <definedName name="RIM" localSheetId="35">'[9]Group Structure'!#REF!</definedName>
    <definedName name="RIM" localSheetId="39">'[9]Group Structure'!#REF!</definedName>
    <definedName name="RIM" localSheetId="40">'[9]Group Structure'!#REF!</definedName>
    <definedName name="RIM" localSheetId="41">'[9]Group Structure'!#REF!</definedName>
    <definedName name="RIM">'[9]Group Structure'!#REF!</definedName>
    <definedName name="Rl" localSheetId="35">#REF!</definedName>
    <definedName name="Rl" localSheetId="39">#REF!</definedName>
    <definedName name="Rl" localSheetId="40">#REF!</definedName>
    <definedName name="Rl" localSheetId="41">#REF!</definedName>
    <definedName name="Rl">#REF!</definedName>
    <definedName name="roll" localSheetId="35">#REF!</definedName>
    <definedName name="roll" localSheetId="39">#REF!</definedName>
    <definedName name="roll" localSheetId="40">#REF!</definedName>
    <definedName name="roll" localSheetId="41">#REF!</definedName>
    <definedName name="roll">#REF!</definedName>
    <definedName name="rows">[37]АКРасч!$A$1:$IV$5,[37]АКРасч!$A$7:$IV$22,[37]АКРасч!$A$24:$IV$41,[37]АКРасч!$A$43:$IV$54,[37]АКРасч!$A$55:$IV$56,[37]АКРасч!$A$58:$IV$71,[37]АКРасч!$A$72:$IV$98</definedName>
    <definedName name="rows1">[32]АКРасч!$A$1:$IV$5,[32]АКРасч!$A$7:$IV$22,[32]АКРасч!$A$24:$IV$41,[32]АКРасч!$A$43:$IV$54,[32]АКРасч!$A$55:$IV$56,[32]АКРасч!$A$58:$IV$71,[32]АКРасч!$A$72:$IV$98</definedName>
    <definedName name="rows1_17">([33]Восстановл_Лист11!$1:$5,[33]Восстановл_Лист11!$7:$22,[33]Восстановл_Лист11!$24:$41,[33]Восстановл_Лист11!$43:$54,[33]Восстановл_Лист11!$55:$56,[33]Восстановл_Лист11!$58:$71,[33]Восстановл_Лист11!$72:$98)</definedName>
    <definedName name="rows1_3" localSheetId="43">[34]АКРасч!$1:$5,[34]АКРасч!$7:$22,[34]АКРасч!$24:$41,[34]АКРасч!$43:$54,[34]АКРасч!$55:$56,[34]АКРасч!$58:$71,[34]АКРасч!$72:$98</definedName>
    <definedName name="rows1_3">[35]АКРасч!$1:$5,[35]АКРасч!$7:$22,[35]АКРасч!$24:$41,[35]АКРасч!$43:$54,[35]АКРасч!$55:$56,[35]АКРасч!$58:$71,[35]АКРасч!$72:$98</definedName>
    <definedName name="rows1_4">([33]Восстановл_Лист11!$1:$5,[33]Восстановл_Лист11!$7:$22,[33]Восстановл_Лист11!$24:$41,[33]Восстановл_Лист11!$43:$54,[33]Восстановл_Лист11!$55:$56,[33]Восстановл_Лист11!$58:$71,[33]Восстановл_Лист11!$72:$98)</definedName>
    <definedName name="RUR_treshhold" localSheetId="35">'[45]RAS BS'!#REF!</definedName>
    <definedName name="RUR_treshhold" localSheetId="39">'[45]RAS BS'!#REF!</definedName>
    <definedName name="RUR_treshhold" localSheetId="40">'[45]RAS BS'!#REF!</definedName>
    <definedName name="RUR_treshhold" localSheetId="41">'[45]RAS BS'!#REF!</definedName>
    <definedName name="RUR_treshhold">'[45]RAS BS'!#REF!</definedName>
    <definedName name="RV" localSheetId="35">#REF!</definedName>
    <definedName name="RV" localSheetId="39">#REF!</definedName>
    <definedName name="RV" localSheetId="40">#REF!</definedName>
    <definedName name="RV" localSheetId="41">#REF!</definedName>
    <definedName name="RV">#REF!</definedName>
    <definedName name="S_AcctDes" localSheetId="35">#REF!</definedName>
    <definedName name="S_AcctDes" localSheetId="39">#REF!</definedName>
    <definedName name="S_AcctDes" localSheetId="40">#REF!</definedName>
    <definedName name="S_AcctDes" localSheetId="41">#REF!</definedName>
    <definedName name="S_AcctDes">#REF!</definedName>
    <definedName name="S_Adjust" localSheetId="35">#REF!</definedName>
    <definedName name="S_Adjust" localSheetId="39">#REF!</definedName>
    <definedName name="S_Adjust" localSheetId="40">#REF!</definedName>
    <definedName name="S_Adjust" localSheetId="41">#REF!</definedName>
    <definedName name="S_Adjust">#REF!</definedName>
    <definedName name="S_Adjust_Data" localSheetId="35">#REF!</definedName>
    <definedName name="S_Adjust_Data" localSheetId="39">#REF!</definedName>
    <definedName name="S_Adjust_Data" localSheetId="40">#REF!</definedName>
    <definedName name="S_Adjust_Data" localSheetId="41">#REF!</definedName>
    <definedName name="S_Adjust_Data">#REF!</definedName>
    <definedName name="S_Adjust_GT" localSheetId="35">#REF!</definedName>
    <definedName name="S_Adjust_GT" localSheetId="39">#REF!</definedName>
    <definedName name="S_Adjust_GT" localSheetId="40">#REF!</definedName>
    <definedName name="S_Adjust_GT" localSheetId="41">#REF!</definedName>
    <definedName name="S_Adjust_GT">#REF!</definedName>
    <definedName name="S_AJE_Tot" localSheetId="35">#REF!</definedName>
    <definedName name="S_AJE_Tot" localSheetId="39">#REF!</definedName>
    <definedName name="S_AJE_Tot" localSheetId="40">#REF!</definedName>
    <definedName name="S_AJE_Tot" localSheetId="41">#REF!</definedName>
    <definedName name="S_AJE_Tot">#REF!</definedName>
    <definedName name="S_AJE_Tot_Data" localSheetId="35">#REF!</definedName>
    <definedName name="S_AJE_Tot_Data" localSheetId="39">#REF!</definedName>
    <definedName name="S_AJE_Tot_Data" localSheetId="40">#REF!</definedName>
    <definedName name="S_AJE_Tot_Data" localSheetId="41">#REF!</definedName>
    <definedName name="S_AJE_Tot_Data">#REF!</definedName>
    <definedName name="S_AJE_Tot_GT" localSheetId="35">#REF!</definedName>
    <definedName name="S_AJE_Tot_GT" localSheetId="39">#REF!</definedName>
    <definedName name="S_AJE_Tot_GT" localSheetId="40">#REF!</definedName>
    <definedName name="S_AJE_Tot_GT" localSheetId="41">#REF!</definedName>
    <definedName name="S_AJE_Tot_GT">#REF!</definedName>
    <definedName name="S_CompNum" localSheetId="35">#REF!</definedName>
    <definedName name="S_CompNum" localSheetId="39">#REF!</definedName>
    <definedName name="S_CompNum" localSheetId="40">#REF!</definedName>
    <definedName name="S_CompNum" localSheetId="41">#REF!</definedName>
    <definedName name="S_CompNum">#REF!</definedName>
    <definedName name="S_CY_Beg" localSheetId="35">#REF!</definedName>
    <definedName name="S_CY_Beg" localSheetId="39">#REF!</definedName>
    <definedName name="S_CY_Beg" localSheetId="40">#REF!</definedName>
    <definedName name="S_CY_Beg" localSheetId="41">#REF!</definedName>
    <definedName name="S_CY_Beg">#REF!</definedName>
    <definedName name="S_CY_Beg_Data" localSheetId="35">#REF!</definedName>
    <definedName name="S_CY_Beg_Data" localSheetId="39">#REF!</definedName>
    <definedName name="S_CY_Beg_Data" localSheetId="40">#REF!</definedName>
    <definedName name="S_CY_Beg_Data" localSheetId="41">#REF!</definedName>
    <definedName name="S_CY_Beg_Data">#REF!</definedName>
    <definedName name="S_CY_Beg_GT" localSheetId="35">#REF!</definedName>
    <definedName name="S_CY_Beg_GT" localSheetId="39">#REF!</definedName>
    <definedName name="S_CY_Beg_GT" localSheetId="40">#REF!</definedName>
    <definedName name="S_CY_Beg_GT" localSheetId="41">#REF!</definedName>
    <definedName name="S_CY_Beg_GT">#REF!</definedName>
    <definedName name="S_CY_End" localSheetId="35">#REF!</definedName>
    <definedName name="S_CY_End" localSheetId="39">#REF!</definedName>
    <definedName name="S_CY_End" localSheetId="40">#REF!</definedName>
    <definedName name="S_CY_End" localSheetId="41">#REF!</definedName>
    <definedName name="S_CY_End">#REF!</definedName>
    <definedName name="S_CY_End_Data" localSheetId="35">#REF!</definedName>
    <definedName name="S_CY_End_Data" localSheetId="39">#REF!</definedName>
    <definedName name="S_CY_End_Data" localSheetId="40">#REF!</definedName>
    <definedName name="S_CY_End_Data" localSheetId="41">#REF!</definedName>
    <definedName name="S_CY_End_Data">#REF!</definedName>
    <definedName name="S_CY_End_GT" localSheetId="35">#REF!</definedName>
    <definedName name="S_CY_End_GT" localSheetId="39">#REF!</definedName>
    <definedName name="S_CY_End_GT" localSheetId="40">#REF!</definedName>
    <definedName name="S_CY_End_GT" localSheetId="41">#REF!</definedName>
    <definedName name="S_CY_End_GT">#REF!</definedName>
    <definedName name="S_Diff_Amt" localSheetId="35">#REF!</definedName>
    <definedName name="S_Diff_Amt" localSheetId="39">#REF!</definedName>
    <definedName name="S_Diff_Amt" localSheetId="40">#REF!</definedName>
    <definedName name="S_Diff_Amt" localSheetId="41">#REF!</definedName>
    <definedName name="S_Diff_Amt">#REF!</definedName>
    <definedName name="S_Diff_Pct" localSheetId="35">#REF!</definedName>
    <definedName name="S_Diff_Pct" localSheetId="39">#REF!</definedName>
    <definedName name="S_Diff_Pct" localSheetId="40">#REF!</definedName>
    <definedName name="S_Diff_Pct" localSheetId="41">#REF!</definedName>
    <definedName name="S_Diff_Pct">#REF!</definedName>
    <definedName name="S_GrpNum" localSheetId="35">#REF!</definedName>
    <definedName name="S_GrpNum" localSheetId="39">#REF!</definedName>
    <definedName name="S_GrpNum" localSheetId="40">#REF!</definedName>
    <definedName name="S_GrpNum" localSheetId="41">#REF!</definedName>
    <definedName name="S_GrpNum">#REF!</definedName>
    <definedName name="S_Headings" localSheetId="35">#REF!</definedName>
    <definedName name="S_Headings" localSheetId="39">#REF!</definedName>
    <definedName name="S_Headings" localSheetId="40">#REF!</definedName>
    <definedName name="S_Headings" localSheetId="41">#REF!</definedName>
    <definedName name="S_Headings">#REF!</definedName>
    <definedName name="S_KeyValue" localSheetId="35">#REF!</definedName>
    <definedName name="S_KeyValue" localSheetId="39">#REF!</definedName>
    <definedName name="S_KeyValue" localSheetId="40">#REF!</definedName>
    <definedName name="S_KeyValue" localSheetId="41">#REF!</definedName>
    <definedName name="S_KeyValue">#REF!</definedName>
    <definedName name="S_PY_End" localSheetId="35">#REF!</definedName>
    <definedName name="S_PY_End" localSheetId="39">#REF!</definedName>
    <definedName name="S_PY_End" localSheetId="40">#REF!</definedName>
    <definedName name="S_PY_End" localSheetId="41">#REF!</definedName>
    <definedName name="S_PY_End">#REF!</definedName>
    <definedName name="S_PY_End_Data" localSheetId="35">#REF!</definedName>
    <definedName name="S_PY_End_Data" localSheetId="39">#REF!</definedName>
    <definedName name="S_PY_End_Data" localSheetId="40">#REF!</definedName>
    <definedName name="S_PY_End_Data" localSheetId="41">#REF!</definedName>
    <definedName name="S_PY_End_Data">#REF!</definedName>
    <definedName name="S_PY_End_GT" localSheetId="35">#REF!</definedName>
    <definedName name="S_PY_End_GT" localSheetId="39">#REF!</definedName>
    <definedName name="S_PY_End_GT" localSheetId="40">#REF!</definedName>
    <definedName name="S_PY_End_GT" localSheetId="41">#REF!</definedName>
    <definedName name="S_PY_End_GT">#REF!</definedName>
    <definedName name="S_RJE_Tot" localSheetId="35">#REF!</definedName>
    <definedName name="S_RJE_Tot" localSheetId="39">#REF!</definedName>
    <definedName name="S_RJE_Tot" localSheetId="40">#REF!</definedName>
    <definedName name="S_RJE_Tot" localSheetId="41">#REF!</definedName>
    <definedName name="S_RJE_Tot">#REF!</definedName>
    <definedName name="S_RJE_Tot_Data" localSheetId="35">#REF!</definedName>
    <definedName name="S_RJE_Tot_Data" localSheetId="39">#REF!</definedName>
    <definedName name="S_RJE_Tot_Data" localSheetId="40">#REF!</definedName>
    <definedName name="S_RJE_Tot_Data" localSheetId="41">#REF!</definedName>
    <definedName name="S_RJE_Tot_Data">#REF!</definedName>
    <definedName name="S_RJE_Tot_GT" localSheetId="35">#REF!</definedName>
    <definedName name="S_RJE_Tot_GT" localSheetId="39">#REF!</definedName>
    <definedName name="S_RJE_Tot_GT" localSheetId="40">#REF!</definedName>
    <definedName name="S_RJE_Tot_GT" localSheetId="41">#REF!</definedName>
    <definedName name="S_RJE_Tot_GT">#REF!</definedName>
    <definedName name="S_RowNum" localSheetId="35">#REF!</definedName>
    <definedName name="S_RowNum" localSheetId="39">#REF!</definedName>
    <definedName name="S_RowNum" localSheetId="40">#REF!</definedName>
    <definedName name="S_RowNum" localSheetId="41">#REF!</definedName>
    <definedName name="S_RowNum">#REF!</definedName>
    <definedName name="S1_" localSheetId="35">#REF!</definedName>
    <definedName name="S1_" localSheetId="39">#REF!</definedName>
    <definedName name="S1_" localSheetId="40">#REF!</definedName>
    <definedName name="S1_" localSheetId="41">#REF!</definedName>
    <definedName name="S1_">#REF!</definedName>
    <definedName name="S10_" localSheetId="35">#REF!</definedName>
    <definedName name="S10_" localSheetId="39">#REF!</definedName>
    <definedName name="S10_" localSheetId="40">#REF!</definedName>
    <definedName name="S10_" localSheetId="41">#REF!</definedName>
    <definedName name="S10_">#REF!</definedName>
    <definedName name="S11_" localSheetId="35">#REF!</definedName>
    <definedName name="S11_" localSheetId="39">#REF!</definedName>
    <definedName name="S11_" localSheetId="40">#REF!</definedName>
    <definedName name="S11_" localSheetId="41">#REF!</definedName>
    <definedName name="S11_">#REF!</definedName>
    <definedName name="S12_" localSheetId="35">#REF!</definedName>
    <definedName name="S12_" localSheetId="39">#REF!</definedName>
    <definedName name="S12_" localSheetId="40">#REF!</definedName>
    <definedName name="S12_" localSheetId="41">#REF!</definedName>
    <definedName name="S12_">#REF!</definedName>
    <definedName name="S13_" localSheetId="35">#REF!</definedName>
    <definedName name="S13_" localSheetId="39">#REF!</definedName>
    <definedName name="S13_" localSheetId="40">#REF!</definedName>
    <definedName name="S13_" localSheetId="41">#REF!</definedName>
    <definedName name="S13_">#REF!</definedName>
    <definedName name="S14_" localSheetId="35">#REF!</definedName>
    <definedName name="S14_" localSheetId="39">#REF!</definedName>
    <definedName name="S14_" localSheetId="40">#REF!</definedName>
    <definedName name="S14_" localSheetId="41">#REF!</definedName>
    <definedName name="S14_">#REF!</definedName>
    <definedName name="S15_" localSheetId="35">#REF!</definedName>
    <definedName name="S15_" localSheetId="39">#REF!</definedName>
    <definedName name="S15_" localSheetId="40">#REF!</definedName>
    <definedName name="S15_" localSheetId="41">#REF!</definedName>
    <definedName name="S15_">#REF!</definedName>
    <definedName name="S16_" localSheetId="35">#REF!</definedName>
    <definedName name="S16_" localSheetId="39">#REF!</definedName>
    <definedName name="S16_" localSheetId="40">#REF!</definedName>
    <definedName name="S16_" localSheetId="41">#REF!</definedName>
    <definedName name="S16_">#REF!</definedName>
    <definedName name="S17_" localSheetId="35">#REF!</definedName>
    <definedName name="S17_" localSheetId="39">#REF!</definedName>
    <definedName name="S17_" localSheetId="40">#REF!</definedName>
    <definedName name="S17_" localSheetId="41">#REF!</definedName>
    <definedName name="S17_">#REF!</definedName>
    <definedName name="S18_" localSheetId="35">#REF!</definedName>
    <definedName name="S18_" localSheetId="39">#REF!</definedName>
    <definedName name="S18_" localSheetId="40">#REF!</definedName>
    <definedName name="S18_" localSheetId="41">#REF!</definedName>
    <definedName name="S18_">#REF!</definedName>
    <definedName name="S19_" localSheetId="35">#REF!</definedName>
    <definedName name="S19_" localSheetId="39">#REF!</definedName>
    <definedName name="S19_" localSheetId="40">#REF!</definedName>
    <definedName name="S19_" localSheetId="41">#REF!</definedName>
    <definedName name="S19_">#REF!</definedName>
    <definedName name="S2_" localSheetId="35">#REF!</definedName>
    <definedName name="S2_" localSheetId="39">#REF!</definedName>
    <definedName name="S2_" localSheetId="40">#REF!</definedName>
    <definedName name="S2_" localSheetId="41">#REF!</definedName>
    <definedName name="S2_">#REF!</definedName>
    <definedName name="S20_" localSheetId="35">#REF!</definedName>
    <definedName name="S20_" localSheetId="39">#REF!</definedName>
    <definedName name="S20_" localSheetId="40">#REF!</definedName>
    <definedName name="S20_" localSheetId="41">#REF!</definedName>
    <definedName name="S20_">#REF!</definedName>
    <definedName name="S3_" localSheetId="35">#REF!</definedName>
    <definedName name="S3_" localSheetId="39">#REF!</definedName>
    <definedName name="S3_" localSheetId="40">#REF!</definedName>
    <definedName name="S3_" localSheetId="41">#REF!</definedName>
    <definedName name="S3_">#REF!</definedName>
    <definedName name="S4_" localSheetId="35">#REF!</definedName>
    <definedName name="S4_" localSheetId="39">#REF!</definedName>
    <definedName name="S4_" localSheetId="40">#REF!</definedName>
    <definedName name="S4_" localSheetId="41">#REF!</definedName>
    <definedName name="S4_">#REF!</definedName>
    <definedName name="S5_" localSheetId="35">#REF!</definedName>
    <definedName name="S5_" localSheetId="39">#REF!</definedName>
    <definedName name="S5_" localSheetId="40">#REF!</definedName>
    <definedName name="S5_" localSheetId="41">#REF!</definedName>
    <definedName name="S5_">#REF!</definedName>
    <definedName name="S6_" localSheetId="35">#REF!</definedName>
    <definedName name="S6_" localSheetId="39">#REF!</definedName>
    <definedName name="S6_" localSheetId="40">#REF!</definedName>
    <definedName name="S6_" localSheetId="41">#REF!</definedName>
    <definedName name="S6_">#REF!</definedName>
    <definedName name="S7_" localSheetId="35">#REF!</definedName>
    <definedName name="S7_" localSheetId="39">#REF!</definedName>
    <definedName name="S7_" localSheetId="40">#REF!</definedName>
    <definedName name="S7_" localSheetId="41">#REF!</definedName>
    <definedName name="S7_">#REF!</definedName>
    <definedName name="S8_" localSheetId="35">#REF!</definedName>
    <definedName name="S8_" localSheetId="39">#REF!</definedName>
    <definedName name="S8_" localSheetId="40">#REF!</definedName>
    <definedName name="S8_" localSheetId="41">#REF!</definedName>
    <definedName name="S8_">#REF!</definedName>
    <definedName name="S9_" localSheetId="35">#REF!</definedName>
    <definedName name="S9_" localSheetId="39">#REF!</definedName>
    <definedName name="S9_" localSheetId="40">#REF!</definedName>
    <definedName name="S9_" localSheetId="41">#REF!</definedName>
    <definedName name="S9_">#REF!</definedName>
    <definedName name="SAF" localSheetId="35">#REF!</definedName>
    <definedName name="SAF" localSheetId="39">#REF!</definedName>
    <definedName name="SAF" localSheetId="40">#REF!</definedName>
    <definedName name="SAF" localSheetId="41">#REF!</definedName>
    <definedName name="SAF">#REF!</definedName>
    <definedName name="Safiser" localSheetId="35">#REF!</definedName>
    <definedName name="Safiser" localSheetId="39">#REF!</definedName>
    <definedName name="Safiser" localSheetId="40">#REF!</definedName>
    <definedName name="Safiser" localSheetId="41">#REF!</definedName>
    <definedName name="Safiser">#REF!</definedName>
    <definedName name="Samp_EM_Per" localSheetId="35">#REF!</definedName>
    <definedName name="Samp_EM_Per" localSheetId="39">#REF!</definedName>
    <definedName name="Samp_EM_Per" localSheetId="40">#REF!</definedName>
    <definedName name="Samp_EM_Per" localSheetId="41">#REF!</definedName>
    <definedName name="Samp_EM_Per">#REF!</definedName>
    <definedName name="Samp_EM_T" localSheetId="35">#REF!</definedName>
    <definedName name="Samp_EM_T" localSheetId="39">#REF!</definedName>
    <definedName name="Samp_EM_T" localSheetId="40">#REF!</definedName>
    <definedName name="Samp_EM_T" localSheetId="41">#REF!</definedName>
    <definedName name="Samp_EM_T">#REF!</definedName>
    <definedName name="Samp_Factor" localSheetId="35">#REF!</definedName>
    <definedName name="Samp_Factor" localSheetId="39">#REF!</definedName>
    <definedName name="Samp_Factor" localSheetId="40">#REF!</definedName>
    <definedName name="Samp_Factor" localSheetId="41">#REF!</definedName>
    <definedName name="Samp_Factor">#REF!</definedName>
    <definedName name="Samp_Min_SS" localSheetId="35">#REF!</definedName>
    <definedName name="Samp_Min_SS" localSheetId="39">#REF!</definedName>
    <definedName name="Samp_Min_SS" localSheetId="40">#REF!</definedName>
    <definedName name="Samp_Min_SS" localSheetId="41">#REF!</definedName>
    <definedName name="Samp_Min_SS">#REF!</definedName>
    <definedName name="Samp_MTM" localSheetId="35">#REF!</definedName>
    <definedName name="Samp_MTM" localSheetId="39">#REF!</definedName>
    <definedName name="Samp_MTM" localSheetId="40">#REF!</definedName>
    <definedName name="Samp_MTM" localSheetId="41">#REF!</definedName>
    <definedName name="Samp_MTM">#REF!</definedName>
    <definedName name="Samp_PM" localSheetId="35">#REF!</definedName>
    <definedName name="Samp_PM" localSheetId="39">#REF!</definedName>
    <definedName name="Samp_PM" localSheetId="40">#REF!</definedName>
    <definedName name="Samp_PM" localSheetId="41">#REF!</definedName>
    <definedName name="Samp_PM">#REF!</definedName>
    <definedName name="Samp_Pre" localSheetId="35">#REF!</definedName>
    <definedName name="Samp_Pre" localSheetId="39">#REF!</definedName>
    <definedName name="Samp_Pre" localSheetId="40">#REF!</definedName>
    <definedName name="Samp_Pre" localSheetId="41">#REF!</definedName>
    <definedName name="Samp_Pre">#REF!</definedName>
    <definedName name="Samp_Pre_T" localSheetId="35">#REF!</definedName>
    <definedName name="Samp_Pre_T" localSheetId="39">#REF!</definedName>
    <definedName name="Samp_Pre_T" localSheetId="40">#REF!</definedName>
    <definedName name="Samp_Pre_T" localSheetId="41">#REF!</definedName>
    <definedName name="Samp_Pre_T">#REF!</definedName>
    <definedName name="Samp_RTB" localSheetId="35">#REF!</definedName>
    <definedName name="Samp_RTB" localSheetId="39">#REF!</definedName>
    <definedName name="Samp_RTB" localSheetId="40">#REF!</definedName>
    <definedName name="Samp_RTB" localSheetId="41">#REF!</definedName>
    <definedName name="Samp_RTB">#REF!</definedName>
    <definedName name="Samp_RTB_Desc" localSheetId="35">#REF!</definedName>
    <definedName name="Samp_RTB_Desc" localSheetId="39">#REF!</definedName>
    <definedName name="Samp_RTB_Desc" localSheetId="40">#REF!</definedName>
    <definedName name="Samp_RTB_Desc" localSheetId="41">#REF!</definedName>
    <definedName name="Samp_RTB_Desc">#REF!</definedName>
    <definedName name="Samp_Sel" localSheetId="35">#REF!</definedName>
    <definedName name="Samp_Sel" localSheetId="39">#REF!</definedName>
    <definedName name="Samp_Sel" localSheetId="40">#REF!</definedName>
    <definedName name="Samp_Sel" localSheetId="41">#REF!</definedName>
    <definedName name="Samp_Sel">#REF!</definedName>
    <definedName name="Samp_Small_Adj" localSheetId="35">#REF!</definedName>
    <definedName name="Samp_Small_Adj" localSheetId="39">#REF!</definedName>
    <definedName name="Samp_Small_Adj" localSheetId="40">#REF!</definedName>
    <definedName name="Samp_Small_Adj" localSheetId="41">#REF!</definedName>
    <definedName name="Samp_Small_Adj">#REF!</definedName>
    <definedName name="Samp_SS" localSheetId="35">#REF!</definedName>
    <definedName name="Samp_SS" localSheetId="39">#REF!</definedName>
    <definedName name="Samp_SS" localSheetId="40">#REF!</definedName>
    <definedName name="Samp_SS" localSheetId="41">#REF!</definedName>
    <definedName name="Samp_SS">#REF!</definedName>
    <definedName name="Samp_TM_Diff" localSheetId="35">#REF!</definedName>
    <definedName name="Samp_TM_Diff" localSheetId="39">#REF!</definedName>
    <definedName name="Samp_TM_Diff" localSheetId="40">#REF!</definedName>
    <definedName name="Samp_TM_Diff" localSheetId="41">#REF!</definedName>
    <definedName name="Samp_TM_Diff">#REF!</definedName>
    <definedName name="Samp_TM_Exp_Diff" localSheetId="35">#REF!</definedName>
    <definedName name="Samp_TM_Exp_Diff" localSheetId="39">#REF!</definedName>
    <definedName name="Samp_TM_Exp_Diff" localSheetId="40">#REF!</definedName>
    <definedName name="Samp_TM_Exp_Diff" localSheetId="41">#REF!</definedName>
    <definedName name="Samp_TM_Exp_Diff">#REF!</definedName>
    <definedName name="Samp_TM_N" localSheetId="35">#REF!</definedName>
    <definedName name="Samp_TM_N" localSheetId="39">#REF!</definedName>
    <definedName name="Samp_TM_N" localSheetId="40">#REF!</definedName>
    <definedName name="Samp_TM_N" localSheetId="41">#REF!</definedName>
    <definedName name="Samp_TM_N">#REF!</definedName>
    <definedName name="Samp_TM_Y" localSheetId="35">#REF!</definedName>
    <definedName name="Samp_TM_Y" localSheetId="39">#REF!</definedName>
    <definedName name="Samp_TM_Y" localSheetId="40">#REF!</definedName>
    <definedName name="Samp_TM_Y" localSheetId="41">#REF!</definedName>
    <definedName name="Samp_TM_Y">#REF!</definedName>
    <definedName name="Sampr_Factor" localSheetId="35">#REF!</definedName>
    <definedName name="Sampr_Factor" localSheetId="39">#REF!</definedName>
    <definedName name="Sampr_Factor" localSheetId="40">#REF!</definedName>
    <definedName name="Sampr_Factor" localSheetId="41">#REF!</definedName>
    <definedName name="Sampr_Factor">#REF!</definedName>
    <definedName name="SC_preret_inc" localSheetId="43">[61]results_assumptions!$B$7</definedName>
    <definedName name="SC_preret_inc">[62]results_assumptions!$B$7</definedName>
    <definedName name="Sched_Pay" localSheetId="35">#REF!</definedName>
    <definedName name="Sched_Pay" localSheetId="39">#REF!</definedName>
    <definedName name="Sched_Pay" localSheetId="40">#REF!</definedName>
    <definedName name="Sched_Pay" localSheetId="41">#REF!</definedName>
    <definedName name="Sched_Pay">#REF!</definedName>
    <definedName name="Scheduled_Extra_Payments" localSheetId="35">#REF!</definedName>
    <definedName name="Scheduled_Extra_Payments" localSheetId="39">#REF!</definedName>
    <definedName name="Scheduled_Extra_Payments" localSheetId="40">#REF!</definedName>
    <definedName name="Scheduled_Extra_Payments" localSheetId="41">#REF!</definedName>
    <definedName name="Scheduled_Extra_Payments">#REF!</definedName>
    <definedName name="Scheduled_Extra_Payments_9" localSheetId="35">#REF!</definedName>
    <definedName name="Scheduled_Extra_Payments_9" localSheetId="39">#REF!</definedName>
    <definedName name="Scheduled_Extra_Payments_9" localSheetId="40">#REF!</definedName>
    <definedName name="Scheduled_Extra_Payments_9" localSheetId="41">#REF!</definedName>
    <definedName name="Scheduled_Extra_Payments_9">#REF!</definedName>
    <definedName name="Scheduled_Interest_Rate" localSheetId="35">#REF!</definedName>
    <definedName name="Scheduled_Interest_Rate" localSheetId="39">#REF!</definedName>
    <definedName name="Scheduled_Interest_Rate" localSheetId="40">#REF!</definedName>
    <definedName name="Scheduled_Interest_Rate" localSheetId="41">#REF!</definedName>
    <definedName name="Scheduled_Interest_Rate">#REF!</definedName>
    <definedName name="Scheduled_Monthly_Payment" localSheetId="35">#REF!</definedName>
    <definedName name="Scheduled_Monthly_Payment" localSheetId="39">#REF!</definedName>
    <definedName name="Scheduled_Monthly_Payment" localSheetId="40">#REF!</definedName>
    <definedName name="Scheduled_Monthly_Payment" localSheetId="41">#REF!</definedName>
    <definedName name="Scheduled_Monthly_Payment">#REF!</definedName>
    <definedName name="sdasf">#N/A</definedName>
    <definedName name="sdasf_1">#N/A</definedName>
    <definedName name="sdasf_18">#N/A</definedName>
    <definedName name="sdasf_9">#N/A</definedName>
    <definedName name="sdsdsd" localSheetId="35">'[45]RAS BS'!#REF!</definedName>
    <definedName name="sdsdsd" localSheetId="39">'[45]RAS BS'!#REF!</definedName>
    <definedName name="sdsdsd" localSheetId="40">'[45]RAS BS'!#REF!</definedName>
    <definedName name="sdsdsd" localSheetId="41">'[45]RAS BS'!#REF!</definedName>
    <definedName name="sdsdsd">'[45]RAS BS'!#REF!</definedName>
    <definedName name="SEX" localSheetId="35">#REF!</definedName>
    <definedName name="SEX" localSheetId="39">#REF!</definedName>
    <definedName name="SEX" localSheetId="40">#REF!</definedName>
    <definedName name="SEX" localSheetId="41">#REF!</definedName>
    <definedName name="SEX">#REF!</definedName>
    <definedName name="sfds" hidden="1">19</definedName>
    <definedName name="SG" localSheetId="35">'[9]Group Structure'!#REF!</definedName>
    <definedName name="SG" localSheetId="39">'[9]Group Structure'!#REF!</definedName>
    <definedName name="SG" localSheetId="40">'[9]Group Structure'!#REF!</definedName>
    <definedName name="SG" localSheetId="41">'[9]Group Structure'!#REF!</definedName>
    <definedName name="SG">'[9]Group Structure'!#REF!</definedName>
    <definedName name="SN" localSheetId="35">#REF!</definedName>
    <definedName name="SN" localSheetId="39">#REF!</definedName>
    <definedName name="SN" localSheetId="40">#REF!</definedName>
    <definedName name="SN" localSheetId="41">#REF!</definedName>
    <definedName name="SN">#REF!</definedName>
    <definedName name="sp_ann_f" localSheetId="35">#REF!</definedName>
    <definedName name="sp_ann_f" localSheetId="39">#REF!</definedName>
    <definedName name="sp_ann_f" localSheetId="40">#REF!</definedName>
    <definedName name="sp_ann_f" localSheetId="41">#REF!</definedName>
    <definedName name="sp_ann_f">#REF!</definedName>
    <definedName name="SPP" localSheetId="35">#REF!</definedName>
    <definedName name="SPP" localSheetId="39">#REF!</definedName>
    <definedName name="SPP" localSheetId="40">#REF!</definedName>
    <definedName name="SPP" localSheetId="41">#REF!</definedName>
    <definedName name="SPP">#REF!</definedName>
    <definedName name="SPTN" localSheetId="35">'[9]Group Structure'!#REF!</definedName>
    <definedName name="SPTN" localSheetId="39">'[9]Group Structure'!#REF!</definedName>
    <definedName name="SPTN" localSheetId="40">'[9]Group Structure'!#REF!</definedName>
    <definedName name="SPTN" localSheetId="41">'[9]Group Structure'!#REF!</definedName>
    <definedName name="SPTN">'[9]Group Structure'!#REF!</definedName>
    <definedName name="ss_acc" localSheetId="35">#REF!</definedName>
    <definedName name="ss_acc" localSheetId="39">#REF!</definedName>
    <definedName name="ss_acc" localSheetId="40">#REF!</definedName>
    <definedName name="ss_acc" localSheetId="41">#REF!</definedName>
    <definedName name="ss_acc">#REF!</definedName>
    <definedName name="ss_er_cbn" localSheetId="35">#REF!</definedName>
    <definedName name="ss_er_cbn" localSheetId="39">#REF!</definedName>
    <definedName name="ss_er_cbn" localSheetId="40">#REF!</definedName>
    <definedName name="ss_er_cbn" localSheetId="41">#REF!</definedName>
    <definedName name="ss_er_cbn">#REF!</definedName>
    <definedName name="ss_max_pay" localSheetId="35">#REF!</definedName>
    <definedName name="ss_max_pay" localSheetId="39">#REF!</definedName>
    <definedName name="ss_max_pay" localSheetId="40">#REF!</definedName>
    <definedName name="ss_max_pay" localSheetId="41">#REF!</definedName>
    <definedName name="ss_max_pay">#REF!</definedName>
    <definedName name="ss_months" localSheetId="35">#REF!</definedName>
    <definedName name="ss_months" localSheetId="39">#REF!</definedName>
    <definedName name="ss_months" localSheetId="40">#REF!</definedName>
    <definedName name="ss_months" localSheetId="41">#REF!</definedName>
    <definedName name="ss_months">#REF!</definedName>
    <definedName name="Strat_2_T" localSheetId="35">#REF!</definedName>
    <definedName name="Strat_2_T" localSheetId="39">#REF!</definedName>
    <definedName name="Strat_2_T" localSheetId="40">#REF!</definedName>
    <definedName name="Strat_2_T" localSheetId="41">#REF!</definedName>
    <definedName name="Strat_2_T">#REF!</definedName>
    <definedName name="Strat_Dec" localSheetId="35">#REF!</definedName>
    <definedName name="Strat_Dec" localSheetId="39">#REF!</definedName>
    <definedName name="Strat_Dec" localSheetId="40">#REF!</definedName>
    <definedName name="Strat_Dec" localSheetId="41">#REF!</definedName>
    <definedName name="Strat_Dec">#REF!</definedName>
    <definedName name="Strat_Def" localSheetId="35">#REF!</definedName>
    <definedName name="Strat_Def" localSheetId="39">#REF!</definedName>
    <definedName name="Strat_Def" localSheetId="40">#REF!</definedName>
    <definedName name="Strat_Def" localSheetId="41">#REF!</definedName>
    <definedName name="Strat_Def">#REF!</definedName>
    <definedName name="Strat_T_It" localSheetId="35">#REF!</definedName>
    <definedName name="Strat_T_It" localSheetId="39">#REF!</definedName>
    <definedName name="Strat_T_It" localSheetId="40">#REF!</definedName>
    <definedName name="Strat_T_It" localSheetId="41">#REF!</definedName>
    <definedName name="Strat_T_It">#REF!</definedName>
    <definedName name="Strat_T_T" localSheetId="35">#REF!</definedName>
    <definedName name="Strat_T_T" localSheetId="39">#REF!</definedName>
    <definedName name="Strat_T_T" localSheetId="40">#REF!</definedName>
    <definedName name="Strat_T_T" localSheetId="41">#REF!</definedName>
    <definedName name="Strat_T_T">#REF!</definedName>
    <definedName name="SV">[19]Variables!$D$12</definedName>
    <definedName name="SVC" localSheetId="35">#REF!</definedName>
    <definedName name="SVC" localSheetId="39">#REF!</definedName>
    <definedName name="SVC" localSheetId="40">#REF!</definedName>
    <definedName name="SVC" localSheetId="41">#REF!</definedName>
    <definedName name="SVC">#REF!</definedName>
    <definedName name="SVs" localSheetId="35">#REF!</definedName>
    <definedName name="SVs" localSheetId="39">#REF!</definedName>
    <definedName name="SVs" localSheetId="40">#REF!</definedName>
    <definedName name="SVs" localSheetId="41">#REF!</definedName>
    <definedName name="SVs">#REF!</definedName>
    <definedName name="tabl" localSheetId="35">'[46]зп осн цех'!#REF!</definedName>
    <definedName name="tabl" localSheetId="39">'[46]зп осн цех'!#REF!</definedName>
    <definedName name="tabl" localSheetId="40">'[46]зп осн цех'!#REF!</definedName>
    <definedName name="tabl" localSheetId="41">'[46]зп осн цех'!#REF!</definedName>
    <definedName name="tabl">'[46]зп осн цех'!#REF!</definedName>
    <definedName name="tax">[51]Assumptions!$G$13</definedName>
    <definedName name="temp_period" localSheetId="35">#REF!</definedName>
    <definedName name="temp_period" localSheetId="39">#REF!</definedName>
    <definedName name="temp_period" localSheetId="40">#REF!</definedName>
    <definedName name="temp_period" localSheetId="41">#REF!</definedName>
    <definedName name="temp_period">#REF!</definedName>
    <definedName name="TEMPLATE_SPHERE" localSheetId="25">#REF!</definedName>
    <definedName name="TEMPLATE_SPHERE" localSheetId="24">#REF!</definedName>
    <definedName name="TEMPLATE_SPHERE" localSheetId="34">[20]TECHSHEET!$G$6</definedName>
    <definedName name="TEMPLATE_SPHERE" localSheetId="35">[20]TECHSHEET!$G$6</definedName>
    <definedName name="TEMPLATE_SPHERE" localSheetId="16">[21]TECHSHEET!$G$6</definedName>
    <definedName name="TEMPLATE_SPHERE" localSheetId="22">[22]TECHSHEET!$G$6</definedName>
    <definedName name="TEMPLATE_SPHERE" localSheetId="28">[21]TECHSHEET!$G$6</definedName>
    <definedName name="TEMPLATE_SPHERE">[21]TECHSHEET!$G$6</definedName>
    <definedName name="TES" localSheetId="35">#REF!</definedName>
    <definedName name="TES" localSheetId="39">#REF!</definedName>
    <definedName name="TES" localSheetId="40">#REF!</definedName>
    <definedName name="TES" localSheetId="41">#REF!</definedName>
    <definedName name="TES">#REF!</definedName>
    <definedName name="Test_ND" localSheetId="35">#REF!</definedName>
    <definedName name="Test_ND" localSheetId="39">#REF!</definedName>
    <definedName name="Test_ND" localSheetId="40">#REF!</definedName>
    <definedName name="Test_ND" localSheetId="41">#REF!</definedName>
    <definedName name="Test_ND">#REF!</definedName>
    <definedName name="Test_Proj_Mis" localSheetId="35">#REF!</definedName>
    <definedName name="Test_Proj_Mis" localSheetId="39">#REF!</definedName>
    <definedName name="Test_Proj_Mis" localSheetId="40">#REF!</definedName>
    <definedName name="Test_Proj_Mis" localSheetId="41">#REF!</definedName>
    <definedName name="Test_Proj_Mis">#REF!</definedName>
    <definedName name="Test_Targ" localSheetId="35">#REF!</definedName>
    <definedName name="Test_Targ" localSheetId="39">#REF!</definedName>
    <definedName name="Test_Targ" localSheetId="40">#REF!</definedName>
    <definedName name="Test_Targ" localSheetId="41">#REF!</definedName>
    <definedName name="Test_Targ">#REF!</definedName>
    <definedName name="Test_Total_T" localSheetId="35">#REF!</definedName>
    <definedName name="Test_Total_T" localSheetId="39">#REF!</definedName>
    <definedName name="Test_Total_T" localSheetId="40">#REF!</definedName>
    <definedName name="Test_Total_T" localSheetId="41">#REF!</definedName>
    <definedName name="Test_Total_T">#REF!</definedName>
    <definedName name="TEST0" localSheetId="35">#REF!</definedName>
    <definedName name="TEST0" localSheetId="39">#REF!</definedName>
    <definedName name="TEST0" localSheetId="40">#REF!</definedName>
    <definedName name="TEST0" localSheetId="41">#REF!</definedName>
    <definedName name="TEST0">#REF!</definedName>
    <definedName name="TEST1" localSheetId="35">#REF!</definedName>
    <definedName name="TEST1" localSheetId="39">#REF!</definedName>
    <definedName name="TEST1" localSheetId="40">#REF!</definedName>
    <definedName name="TEST1" localSheetId="41">#REF!</definedName>
    <definedName name="TEST1">#REF!</definedName>
    <definedName name="TESTHKEY" localSheetId="35">#REF!</definedName>
    <definedName name="TESTHKEY" localSheetId="39">#REF!</definedName>
    <definedName name="TESTHKEY" localSheetId="40">#REF!</definedName>
    <definedName name="TESTHKEY" localSheetId="41">#REF!</definedName>
    <definedName name="TESTHKEY">#REF!</definedName>
    <definedName name="TESTKEYS" localSheetId="35">#REF!</definedName>
    <definedName name="TESTKEYS" localSheetId="39">#REF!</definedName>
    <definedName name="TESTKEYS" localSheetId="40">#REF!</definedName>
    <definedName name="TESTKEYS" localSheetId="41">#REF!</definedName>
    <definedName name="TESTKEYS">#REF!</definedName>
    <definedName name="TESTVKEY" localSheetId="35">#REF!</definedName>
    <definedName name="TESTVKEY" localSheetId="39">#REF!</definedName>
    <definedName name="TESTVKEY" localSheetId="40">#REF!</definedName>
    <definedName name="TESTVKEY" localSheetId="41">#REF!</definedName>
    <definedName name="TESTVKEY">#REF!</definedName>
    <definedName name="TextRefCopy1" localSheetId="35">'[63]3'!#REF!</definedName>
    <definedName name="TextRefCopy1" localSheetId="39">'[63]3'!#REF!</definedName>
    <definedName name="TextRefCopy1" localSheetId="40">'[63]3'!#REF!</definedName>
    <definedName name="TextRefCopy1" localSheetId="41">'[63]3'!#REF!</definedName>
    <definedName name="TextRefCopy1">'[63]3'!#REF!</definedName>
    <definedName name="TextRefCopy10" localSheetId="35">#REF!</definedName>
    <definedName name="TextRefCopy10" localSheetId="39">#REF!</definedName>
    <definedName name="TextRefCopy10" localSheetId="40">#REF!</definedName>
    <definedName name="TextRefCopy10" localSheetId="41">#REF!</definedName>
    <definedName name="TextRefCopy10">#REF!</definedName>
    <definedName name="TextRefCopy100" localSheetId="35">'[64]WEST part adj.'!#REF!</definedName>
    <definedName name="TextRefCopy100" localSheetId="39">'[64]WEST part adj.'!#REF!</definedName>
    <definedName name="TextRefCopy100" localSheetId="40">'[64]WEST part adj.'!#REF!</definedName>
    <definedName name="TextRefCopy100" localSheetId="41">'[64]WEST part adj.'!#REF!</definedName>
    <definedName name="TextRefCopy100">'[64]WEST part adj.'!#REF!</definedName>
    <definedName name="TextRefCopy101" localSheetId="35">#REF!</definedName>
    <definedName name="TextRefCopy101" localSheetId="39">#REF!</definedName>
    <definedName name="TextRefCopy101" localSheetId="40">#REF!</definedName>
    <definedName name="TextRefCopy101" localSheetId="41">#REF!</definedName>
    <definedName name="TextRefCopy101">#REF!</definedName>
    <definedName name="TextRefCopy102" localSheetId="35">[65]AJE!#REF!</definedName>
    <definedName name="TextRefCopy102" localSheetId="39">[65]AJE!#REF!</definedName>
    <definedName name="TextRefCopy102" localSheetId="40">[65]AJE!#REF!</definedName>
    <definedName name="TextRefCopy102" localSheetId="41">[65]AJE!#REF!</definedName>
    <definedName name="TextRefCopy102">[65]AJE!#REF!</definedName>
    <definedName name="TextRefCopy1022">[66]Tickmarks!$C$66</definedName>
    <definedName name="TextRefCopy103" localSheetId="35">[65]AJE!#REF!</definedName>
    <definedName name="TextRefCopy103" localSheetId="39">[65]AJE!#REF!</definedName>
    <definedName name="TextRefCopy103" localSheetId="40">[65]AJE!#REF!</definedName>
    <definedName name="TextRefCopy103" localSheetId="41">[65]AJE!#REF!</definedName>
    <definedName name="TextRefCopy103">[65]AJE!#REF!</definedName>
    <definedName name="TextRefCopy104" localSheetId="35">[65]AJE!#REF!</definedName>
    <definedName name="TextRefCopy104" localSheetId="39">[65]AJE!#REF!</definedName>
    <definedName name="TextRefCopy104" localSheetId="40">[65]AJE!#REF!</definedName>
    <definedName name="TextRefCopy104" localSheetId="41">[65]AJE!#REF!</definedName>
    <definedName name="TextRefCopy104">[65]AJE!#REF!</definedName>
    <definedName name="TextRefCopy105" localSheetId="35">[65]AJE!#REF!</definedName>
    <definedName name="TextRefCopy105" localSheetId="39">[65]AJE!#REF!</definedName>
    <definedName name="TextRefCopy105" localSheetId="40">[65]AJE!#REF!</definedName>
    <definedName name="TextRefCopy105" localSheetId="41">[65]AJE!#REF!</definedName>
    <definedName name="TextRefCopy105">[65]AJE!#REF!</definedName>
    <definedName name="TextRefCopy106" localSheetId="35">[65]AJE!#REF!</definedName>
    <definedName name="TextRefCopy106" localSheetId="39">[65]AJE!#REF!</definedName>
    <definedName name="TextRefCopy106" localSheetId="40">[65]AJE!#REF!</definedName>
    <definedName name="TextRefCopy106" localSheetId="41">[65]AJE!#REF!</definedName>
    <definedName name="TextRefCopy106">[65]AJE!#REF!</definedName>
    <definedName name="TextRefCopy107" localSheetId="35">[65]AJE!#REF!</definedName>
    <definedName name="TextRefCopy107" localSheetId="39">[65]AJE!#REF!</definedName>
    <definedName name="TextRefCopy107" localSheetId="40">[65]AJE!#REF!</definedName>
    <definedName name="TextRefCopy107" localSheetId="41">[65]AJE!#REF!</definedName>
    <definedName name="TextRefCopy107">[65]AJE!#REF!</definedName>
    <definedName name="TextRefCopy108" localSheetId="35">[65]AJE!#REF!</definedName>
    <definedName name="TextRefCopy108" localSheetId="39">[65]AJE!#REF!</definedName>
    <definedName name="TextRefCopy108" localSheetId="40">[65]AJE!#REF!</definedName>
    <definedName name="TextRefCopy108" localSheetId="41">[65]AJE!#REF!</definedName>
    <definedName name="TextRefCopy108">[65]AJE!#REF!</definedName>
    <definedName name="TextRefCopy109" localSheetId="35">[65]AJE!#REF!</definedName>
    <definedName name="TextRefCopy109" localSheetId="39">[65]AJE!#REF!</definedName>
    <definedName name="TextRefCopy109" localSheetId="40">[65]AJE!#REF!</definedName>
    <definedName name="TextRefCopy109" localSheetId="41">[65]AJE!#REF!</definedName>
    <definedName name="TextRefCopy109">[65]AJE!#REF!</definedName>
    <definedName name="TextRefCopy11" localSheetId="35">[65]BS!#REF!</definedName>
    <definedName name="TextRefCopy11" localSheetId="39">[65]BS!#REF!</definedName>
    <definedName name="TextRefCopy11" localSheetId="40">[65]BS!#REF!</definedName>
    <definedName name="TextRefCopy11" localSheetId="41">[65]BS!#REF!</definedName>
    <definedName name="TextRefCopy11">[65]BS!#REF!</definedName>
    <definedName name="TextRefCopy110" localSheetId="35">[65]AJE!#REF!</definedName>
    <definedName name="TextRefCopy110" localSheetId="39">[65]AJE!#REF!</definedName>
    <definedName name="TextRefCopy110" localSheetId="40">[65]AJE!#REF!</definedName>
    <definedName name="TextRefCopy110" localSheetId="41">[65]AJE!#REF!</definedName>
    <definedName name="TextRefCopy110">[65]AJE!#REF!</definedName>
    <definedName name="TextRefCopy111" localSheetId="35">[65]AJE!#REF!</definedName>
    <definedName name="TextRefCopy111" localSheetId="39">[65]AJE!#REF!</definedName>
    <definedName name="TextRefCopy111" localSheetId="40">[65]AJE!#REF!</definedName>
    <definedName name="TextRefCopy111" localSheetId="41">[65]AJE!#REF!</definedName>
    <definedName name="TextRefCopy111">[65]AJE!#REF!</definedName>
    <definedName name="TextRefCopy112" localSheetId="35">[65]AJE!#REF!</definedName>
    <definedName name="TextRefCopy112" localSheetId="39">[65]AJE!#REF!</definedName>
    <definedName name="TextRefCopy112" localSheetId="40">[65]AJE!#REF!</definedName>
    <definedName name="TextRefCopy112" localSheetId="41">[65]AJE!#REF!</definedName>
    <definedName name="TextRefCopy112">[65]AJE!#REF!</definedName>
    <definedName name="TextRefCopy113" localSheetId="35">[65]AJE!#REF!</definedName>
    <definedName name="TextRefCopy113" localSheetId="39">[65]AJE!#REF!</definedName>
    <definedName name="TextRefCopy113" localSheetId="40">[65]AJE!#REF!</definedName>
    <definedName name="TextRefCopy113" localSheetId="41">[65]AJE!#REF!</definedName>
    <definedName name="TextRefCopy113">[65]AJE!#REF!</definedName>
    <definedName name="TextRefCopy114" localSheetId="35">[65]AJE!#REF!</definedName>
    <definedName name="TextRefCopy114" localSheetId="39">[65]AJE!#REF!</definedName>
    <definedName name="TextRefCopy114" localSheetId="40">[65]AJE!#REF!</definedName>
    <definedName name="TextRefCopy114" localSheetId="41">[65]AJE!#REF!</definedName>
    <definedName name="TextRefCopy114">[65]AJE!#REF!</definedName>
    <definedName name="TextRefCopy115" localSheetId="35">[65]AJE!#REF!</definedName>
    <definedName name="TextRefCopy115" localSheetId="39">[65]AJE!#REF!</definedName>
    <definedName name="TextRefCopy115" localSheetId="40">[65]AJE!#REF!</definedName>
    <definedName name="TextRefCopy115" localSheetId="41">[65]AJE!#REF!</definedName>
    <definedName name="TextRefCopy115">[65]AJE!#REF!</definedName>
    <definedName name="TextRefCopy116" localSheetId="35">[65]AJE!#REF!</definedName>
    <definedName name="TextRefCopy116" localSheetId="39">[65]AJE!#REF!</definedName>
    <definedName name="TextRefCopy116" localSheetId="40">[65]AJE!#REF!</definedName>
    <definedName name="TextRefCopy116" localSheetId="41">[65]AJE!#REF!</definedName>
    <definedName name="TextRefCopy116">[65]AJE!#REF!</definedName>
    <definedName name="TextRefCopy117" localSheetId="35">[65]AJE!#REF!</definedName>
    <definedName name="TextRefCopy117" localSheetId="39">[65]AJE!#REF!</definedName>
    <definedName name="TextRefCopy117" localSheetId="40">[65]AJE!#REF!</definedName>
    <definedName name="TextRefCopy117" localSheetId="41">[65]AJE!#REF!</definedName>
    <definedName name="TextRefCopy117">[65]AJE!#REF!</definedName>
    <definedName name="TextRefCopy1171" localSheetId="35">#REF!</definedName>
    <definedName name="TextRefCopy1171" localSheetId="39">#REF!</definedName>
    <definedName name="TextRefCopy1171" localSheetId="40">#REF!</definedName>
    <definedName name="TextRefCopy1171" localSheetId="41">#REF!</definedName>
    <definedName name="TextRefCopy1171">#REF!</definedName>
    <definedName name="TextRefCopy118" localSheetId="35">[65]AJE!#REF!</definedName>
    <definedName name="TextRefCopy118" localSheetId="39">[65]AJE!#REF!</definedName>
    <definedName name="TextRefCopy118" localSheetId="40">[65]AJE!#REF!</definedName>
    <definedName name="TextRefCopy118" localSheetId="41">[65]AJE!#REF!</definedName>
    <definedName name="TextRefCopy118">[65]AJE!#REF!</definedName>
    <definedName name="TextRefCopy119" localSheetId="35">[65]AJE!#REF!</definedName>
    <definedName name="TextRefCopy119" localSheetId="39">[65]AJE!#REF!</definedName>
    <definedName name="TextRefCopy119" localSheetId="40">[65]AJE!#REF!</definedName>
    <definedName name="TextRefCopy119" localSheetId="41">[65]AJE!#REF!</definedName>
    <definedName name="TextRefCopy119">[65]AJE!#REF!</definedName>
    <definedName name="TextRefCopy12" localSheetId="35">#REF!</definedName>
    <definedName name="TextRefCopy12" localSheetId="39">#REF!</definedName>
    <definedName name="TextRefCopy12" localSheetId="40">#REF!</definedName>
    <definedName name="TextRefCopy12" localSheetId="41">#REF!</definedName>
    <definedName name="TextRefCopy12">#REF!</definedName>
    <definedName name="TextRefCopy120" localSheetId="35">[65]AJE!#REF!</definedName>
    <definedName name="TextRefCopy120" localSheetId="39">[65]AJE!#REF!</definedName>
    <definedName name="TextRefCopy120" localSheetId="40">[65]AJE!#REF!</definedName>
    <definedName name="TextRefCopy120" localSheetId="41">[65]AJE!#REF!</definedName>
    <definedName name="TextRefCopy120">[65]AJE!#REF!</definedName>
    <definedName name="TextRefCopy121" localSheetId="35">[65]AJE!#REF!</definedName>
    <definedName name="TextRefCopy121" localSheetId="39">[65]AJE!#REF!</definedName>
    <definedName name="TextRefCopy121" localSheetId="40">[65]AJE!#REF!</definedName>
    <definedName name="TextRefCopy121" localSheetId="41">[65]AJE!#REF!</definedName>
    <definedName name="TextRefCopy121">[65]AJE!#REF!</definedName>
    <definedName name="TextRefCopy122" localSheetId="35">[65]AJE!#REF!</definedName>
    <definedName name="TextRefCopy122" localSheetId="39">[65]AJE!#REF!</definedName>
    <definedName name="TextRefCopy122" localSheetId="40">[65]AJE!#REF!</definedName>
    <definedName name="TextRefCopy122" localSheetId="41">[65]AJE!#REF!</definedName>
    <definedName name="TextRefCopy122">[65]AJE!#REF!</definedName>
    <definedName name="TextRefCopy123" localSheetId="35">[65]AJE!#REF!</definedName>
    <definedName name="TextRefCopy123" localSheetId="39">[65]AJE!#REF!</definedName>
    <definedName name="TextRefCopy123" localSheetId="40">[65]AJE!#REF!</definedName>
    <definedName name="TextRefCopy123" localSheetId="41">[65]AJE!#REF!</definedName>
    <definedName name="TextRefCopy123">[65]AJE!#REF!</definedName>
    <definedName name="TextRefCopy124" localSheetId="35">[65]AJE!#REF!</definedName>
    <definedName name="TextRefCopy124" localSheetId="39">[65]AJE!#REF!</definedName>
    <definedName name="TextRefCopy124" localSheetId="40">[65]AJE!#REF!</definedName>
    <definedName name="TextRefCopy124" localSheetId="41">[65]AJE!#REF!</definedName>
    <definedName name="TextRefCopy124">[65]AJE!#REF!</definedName>
    <definedName name="TextRefCopy125" localSheetId="35">[65]AJE!#REF!</definedName>
    <definedName name="TextRefCopy125" localSheetId="39">[65]AJE!#REF!</definedName>
    <definedName name="TextRefCopy125" localSheetId="40">[65]AJE!#REF!</definedName>
    <definedName name="TextRefCopy125" localSheetId="41">[65]AJE!#REF!</definedName>
    <definedName name="TextRefCopy125">[65]AJE!#REF!</definedName>
    <definedName name="TextRefCopy126" localSheetId="35">[65]AJE!#REF!</definedName>
    <definedName name="TextRefCopy126" localSheetId="39">[65]AJE!#REF!</definedName>
    <definedName name="TextRefCopy126" localSheetId="40">[65]AJE!#REF!</definedName>
    <definedName name="TextRefCopy126" localSheetId="41">[65]AJE!#REF!</definedName>
    <definedName name="TextRefCopy126">[65]AJE!#REF!</definedName>
    <definedName name="TextRefCopy127" localSheetId="35">[65]AJE!#REF!</definedName>
    <definedName name="TextRefCopy127" localSheetId="39">[65]AJE!#REF!</definedName>
    <definedName name="TextRefCopy127" localSheetId="40">[65]AJE!#REF!</definedName>
    <definedName name="TextRefCopy127" localSheetId="41">[65]AJE!#REF!</definedName>
    <definedName name="TextRefCopy127">[65]AJE!#REF!</definedName>
    <definedName name="TextRefCopy128" localSheetId="35">[65]AJE!#REF!</definedName>
    <definedName name="TextRefCopy128" localSheetId="39">[65]AJE!#REF!</definedName>
    <definedName name="TextRefCopy128" localSheetId="40">[65]AJE!#REF!</definedName>
    <definedName name="TextRefCopy128" localSheetId="41">[65]AJE!#REF!</definedName>
    <definedName name="TextRefCopy128">[65]AJE!#REF!</definedName>
    <definedName name="TextRefCopy129" localSheetId="35">[65]AJE!#REF!</definedName>
    <definedName name="TextRefCopy129" localSheetId="39">[65]AJE!#REF!</definedName>
    <definedName name="TextRefCopy129" localSheetId="40">[65]AJE!#REF!</definedName>
    <definedName name="TextRefCopy129" localSheetId="41">[65]AJE!#REF!</definedName>
    <definedName name="TextRefCopy129">[65]AJE!#REF!</definedName>
    <definedName name="TextRefCopy13" localSheetId="35">[65]BS!#REF!</definedName>
    <definedName name="TextRefCopy13" localSheetId="39">[65]BS!#REF!</definedName>
    <definedName name="TextRefCopy13" localSheetId="40">[65]BS!#REF!</definedName>
    <definedName name="TextRefCopy13" localSheetId="41">[65]BS!#REF!</definedName>
    <definedName name="TextRefCopy13">[65]BS!#REF!</definedName>
    <definedName name="TextRefCopy130" localSheetId="35">[65]AJE!#REF!</definedName>
    <definedName name="TextRefCopy130" localSheetId="39">[65]AJE!#REF!</definedName>
    <definedName name="TextRefCopy130" localSheetId="40">[65]AJE!#REF!</definedName>
    <definedName name="TextRefCopy130" localSheetId="41">[65]AJE!#REF!</definedName>
    <definedName name="TextRefCopy130">[65]AJE!#REF!</definedName>
    <definedName name="TextRefCopy131" localSheetId="35">[65]AJE!#REF!</definedName>
    <definedName name="TextRefCopy131" localSheetId="39">[65]AJE!#REF!</definedName>
    <definedName name="TextRefCopy131" localSheetId="40">[65]AJE!#REF!</definedName>
    <definedName name="TextRefCopy131" localSheetId="41">[65]AJE!#REF!</definedName>
    <definedName name="TextRefCopy131">[65]AJE!#REF!</definedName>
    <definedName name="TextRefCopy132" localSheetId="35">[65]AJE!#REF!</definedName>
    <definedName name="TextRefCopy132" localSheetId="39">[65]AJE!#REF!</definedName>
    <definedName name="TextRefCopy132" localSheetId="40">[65]AJE!#REF!</definedName>
    <definedName name="TextRefCopy132" localSheetId="41">[65]AJE!#REF!</definedName>
    <definedName name="TextRefCopy132">[65]AJE!#REF!</definedName>
    <definedName name="TextRefCopy133" localSheetId="35">[65]AJE!#REF!</definedName>
    <definedName name="TextRefCopy133" localSheetId="39">[65]AJE!#REF!</definedName>
    <definedName name="TextRefCopy133" localSheetId="40">[65]AJE!#REF!</definedName>
    <definedName name="TextRefCopy133" localSheetId="41">[65]AJE!#REF!</definedName>
    <definedName name="TextRefCopy133">[65]AJE!#REF!</definedName>
    <definedName name="TextRefCopy134" localSheetId="35">[65]AJE!#REF!</definedName>
    <definedName name="TextRefCopy134" localSheetId="39">[65]AJE!#REF!</definedName>
    <definedName name="TextRefCopy134" localSheetId="40">[65]AJE!#REF!</definedName>
    <definedName name="TextRefCopy134" localSheetId="41">[65]AJE!#REF!</definedName>
    <definedName name="TextRefCopy134">[65]AJE!#REF!</definedName>
    <definedName name="TextRefCopy135" localSheetId="35">[65]AJE!#REF!</definedName>
    <definedName name="TextRefCopy135" localSheetId="39">[65]AJE!#REF!</definedName>
    <definedName name="TextRefCopy135" localSheetId="40">[65]AJE!#REF!</definedName>
    <definedName name="TextRefCopy135" localSheetId="41">[65]AJE!#REF!</definedName>
    <definedName name="TextRefCopy135">[65]AJE!#REF!</definedName>
    <definedName name="TextRefCopy136" localSheetId="35">[65]AJE!#REF!</definedName>
    <definedName name="TextRefCopy136" localSheetId="39">[65]AJE!#REF!</definedName>
    <definedName name="TextRefCopy136" localSheetId="40">[65]AJE!#REF!</definedName>
    <definedName name="TextRefCopy136" localSheetId="41">[65]AJE!#REF!</definedName>
    <definedName name="TextRefCopy136">[65]AJE!#REF!</definedName>
    <definedName name="TextRefCopy137" localSheetId="35">[65]AJE!#REF!</definedName>
    <definedName name="TextRefCopy137" localSheetId="39">[65]AJE!#REF!</definedName>
    <definedName name="TextRefCopy137" localSheetId="40">[65]AJE!#REF!</definedName>
    <definedName name="TextRefCopy137" localSheetId="41">[65]AJE!#REF!</definedName>
    <definedName name="TextRefCopy137">[65]AJE!#REF!</definedName>
    <definedName name="TextRefCopy138" localSheetId="35">[65]AJE!#REF!</definedName>
    <definedName name="TextRefCopy138" localSheetId="39">[65]AJE!#REF!</definedName>
    <definedName name="TextRefCopy138" localSheetId="40">[65]AJE!#REF!</definedName>
    <definedName name="TextRefCopy138" localSheetId="41">[65]AJE!#REF!</definedName>
    <definedName name="TextRefCopy138">[65]AJE!#REF!</definedName>
    <definedName name="TextRefCopy139" localSheetId="35">[65]AJE!#REF!</definedName>
    <definedName name="TextRefCopy139" localSheetId="39">[65]AJE!#REF!</definedName>
    <definedName name="TextRefCopy139" localSheetId="40">[65]AJE!#REF!</definedName>
    <definedName name="TextRefCopy139" localSheetId="41">[65]AJE!#REF!</definedName>
    <definedName name="TextRefCopy139">[65]AJE!#REF!</definedName>
    <definedName name="TextRefCopy14" localSheetId="35">#REF!</definedName>
    <definedName name="TextRefCopy14" localSheetId="39">#REF!</definedName>
    <definedName name="TextRefCopy14" localSheetId="40">#REF!</definedName>
    <definedName name="TextRefCopy14" localSheetId="41">#REF!</definedName>
    <definedName name="TextRefCopy14">#REF!</definedName>
    <definedName name="TextRefCopy140" localSheetId="35">[65]AJE!#REF!</definedName>
    <definedName name="TextRefCopy140" localSheetId="39">[65]AJE!#REF!</definedName>
    <definedName name="TextRefCopy140" localSheetId="40">[65]AJE!#REF!</definedName>
    <definedName name="TextRefCopy140" localSheetId="41">[65]AJE!#REF!</definedName>
    <definedName name="TextRefCopy140">[65]AJE!#REF!</definedName>
    <definedName name="TextRefCopy141" localSheetId="35">[65]AJE!#REF!</definedName>
    <definedName name="TextRefCopy141" localSheetId="39">[65]AJE!#REF!</definedName>
    <definedName name="TextRefCopy141" localSheetId="40">[65]AJE!#REF!</definedName>
    <definedName name="TextRefCopy141" localSheetId="41">[65]AJE!#REF!</definedName>
    <definedName name="TextRefCopy141">[65]AJE!#REF!</definedName>
    <definedName name="TextRefCopy142" localSheetId="35">[65]AJE!#REF!</definedName>
    <definedName name="TextRefCopy142" localSheetId="39">[65]AJE!#REF!</definedName>
    <definedName name="TextRefCopy142" localSheetId="40">[65]AJE!#REF!</definedName>
    <definedName name="TextRefCopy142" localSheetId="41">[65]AJE!#REF!</definedName>
    <definedName name="TextRefCopy142">[65]AJE!#REF!</definedName>
    <definedName name="TextRefCopy143" localSheetId="35">[65]AJE!#REF!</definedName>
    <definedName name="TextRefCopy143" localSheetId="39">[65]AJE!#REF!</definedName>
    <definedName name="TextRefCopy143" localSheetId="40">[65]AJE!#REF!</definedName>
    <definedName name="TextRefCopy143" localSheetId="41">[65]AJE!#REF!</definedName>
    <definedName name="TextRefCopy143">[65]AJE!#REF!</definedName>
    <definedName name="TextRefCopy144" localSheetId="35">[65]AJE!#REF!</definedName>
    <definedName name="TextRefCopy144" localSheetId="39">[65]AJE!#REF!</definedName>
    <definedName name="TextRefCopy144" localSheetId="40">[65]AJE!#REF!</definedName>
    <definedName name="TextRefCopy144" localSheetId="41">[65]AJE!#REF!</definedName>
    <definedName name="TextRefCopy144">[65]AJE!#REF!</definedName>
    <definedName name="TextRefCopy145" localSheetId="35">[65]AJE!#REF!</definedName>
    <definedName name="TextRefCopy145" localSheetId="39">[65]AJE!#REF!</definedName>
    <definedName name="TextRefCopy145" localSheetId="40">[65]AJE!#REF!</definedName>
    <definedName name="TextRefCopy145" localSheetId="41">[65]AJE!#REF!</definedName>
    <definedName name="TextRefCopy145">[65]AJE!#REF!</definedName>
    <definedName name="TextRefCopy146" localSheetId="35">[65]AJE!#REF!</definedName>
    <definedName name="TextRefCopy146" localSheetId="39">[65]AJE!#REF!</definedName>
    <definedName name="TextRefCopy146" localSheetId="40">[65]AJE!#REF!</definedName>
    <definedName name="TextRefCopy146" localSheetId="41">[65]AJE!#REF!</definedName>
    <definedName name="TextRefCopy146">[65]AJE!#REF!</definedName>
    <definedName name="TextRefCopy147" localSheetId="35">[65]AJE!#REF!</definedName>
    <definedName name="TextRefCopy147" localSheetId="39">[65]AJE!#REF!</definedName>
    <definedName name="TextRefCopy147" localSheetId="40">[65]AJE!#REF!</definedName>
    <definedName name="TextRefCopy147" localSheetId="41">[65]AJE!#REF!</definedName>
    <definedName name="TextRefCopy147">[65]AJE!#REF!</definedName>
    <definedName name="TextRefCopy148" localSheetId="35">[65]AJE!#REF!</definedName>
    <definedName name="TextRefCopy148" localSheetId="39">[65]AJE!#REF!</definedName>
    <definedName name="TextRefCopy148" localSheetId="40">[65]AJE!#REF!</definedName>
    <definedName name="TextRefCopy148" localSheetId="41">[65]AJE!#REF!</definedName>
    <definedName name="TextRefCopy148">[65]AJE!#REF!</definedName>
    <definedName name="TextRefCopy149" localSheetId="35">[65]AJE!#REF!</definedName>
    <definedName name="TextRefCopy149" localSheetId="39">[65]AJE!#REF!</definedName>
    <definedName name="TextRefCopy149" localSheetId="40">[65]AJE!#REF!</definedName>
    <definedName name="TextRefCopy149" localSheetId="41">[65]AJE!#REF!</definedName>
    <definedName name="TextRefCopy149">[65]AJE!#REF!</definedName>
    <definedName name="TextRefCopy15">'[67]ES-RUR'!$C$34</definedName>
    <definedName name="TextRefCopy150" localSheetId="35">[65]AJE!#REF!</definedName>
    <definedName name="TextRefCopy150" localSheetId="39">[65]AJE!#REF!</definedName>
    <definedName name="TextRefCopy150" localSheetId="40">[65]AJE!#REF!</definedName>
    <definedName name="TextRefCopy150" localSheetId="41">[65]AJE!#REF!</definedName>
    <definedName name="TextRefCopy150">[65]AJE!#REF!</definedName>
    <definedName name="TextRefCopy151" localSheetId="35">[65]AJE!#REF!</definedName>
    <definedName name="TextRefCopy151" localSheetId="39">[65]AJE!#REF!</definedName>
    <definedName name="TextRefCopy151" localSheetId="40">[65]AJE!#REF!</definedName>
    <definedName name="TextRefCopy151" localSheetId="41">[65]AJE!#REF!</definedName>
    <definedName name="TextRefCopy151">[65]AJE!#REF!</definedName>
    <definedName name="TextRefCopy152" localSheetId="35">[65]AJE!#REF!</definedName>
    <definedName name="TextRefCopy152" localSheetId="39">[65]AJE!#REF!</definedName>
    <definedName name="TextRefCopy152" localSheetId="40">[65]AJE!#REF!</definedName>
    <definedName name="TextRefCopy152" localSheetId="41">[65]AJE!#REF!</definedName>
    <definedName name="TextRefCopy152">[65]AJE!#REF!</definedName>
    <definedName name="TextRefCopy153" localSheetId="35">[65]AJE!#REF!</definedName>
    <definedName name="TextRefCopy153" localSheetId="39">[65]AJE!#REF!</definedName>
    <definedName name="TextRefCopy153" localSheetId="40">[65]AJE!#REF!</definedName>
    <definedName name="TextRefCopy153" localSheetId="41">[65]AJE!#REF!</definedName>
    <definedName name="TextRefCopy153">[65]AJE!#REF!</definedName>
    <definedName name="TextRefCopy154" localSheetId="35">[65]AJE!#REF!</definedName>
    <definedName name="TextRefCopy154" localSheetId="39">[65]AJE!#REF!</definedName>
    <definedName name="TextRefCopy154" localSheetId="40">[65]AJE!#REF!</definedName>
    <definedName name="TextRefCopy154" localSheetId="41">[65]AJE!#REF!</definedName>
    <definedName name="TextRefCopy154">[65]AJE!#REF!</definedName>
    <definedName name="TextRefCopy155" localSheetId="35">[65]AJE!#REF!</definedName>
    <definedName name="TextRefCopy155" localSheetId="39">[65]AJE!#REF!</definedName>
    <definedName name="TextRefCopy155" localSheetId="40">[65]AJE!#REF!</definedName>
    <definedName name="TextRefCopy155" localSheetId="41">[65]AJE!#REF!</definedName>
    <definedName name="TextRefCopy155">[65]AJE!#REF!</definedName>
    <definedName name="TextRefCopy156" localSheetId="35">[65]AJE!#REF!</definedName>
    <definedName name="TextRefCopy156" localSheetId="39">[65]AJE!#REF!</definedName>
    <definedName name="TextRefCopy156" localSheetId="40">[65]AJE!#REF!</definedName>
    <definedName name="TextRefCopy156" localSheetId="41">[65]AJE!#REF!</definedName>
    <definedName name="TextRefCopy156">[65]AJE!#REF!</definedName>
    <definedName name="TextRefCopy157" localSheetId="35">[65]AJE!#REF!</definedName>
    <definedName name="TextRefCopy157" localSheetId="39">[65]AJE!#REF!</definedName>
    <definedName name="TextRefCopy157" localSheetId="40">[65]AJE!#REF!</definedName>
    <definedName name="TextRefCopy157" localSheetId="41">[65]AJE!#REF!</definedName>
    <definedName name="TextRefCopy157">[65]AJE!#REF!</definedName>
    <definedName name="TextRefCopy158" localSheetId="35">[65]AJE!#REF!</definedName>
    <definedName name="TextRefCopy158" localSheetId="39">[65]AJE!#REF!</definedName>
    <definedName name="TextRefCopy158" localSheetId="40">[65]AJE!#REF!</definedName>
    <definedName name="TextRefCopy158" localSheetId="41">[65]AJE!#REF!</definedName>
    <definedName name="TextRefCopy158">[65]AJE!#REF!</definedName>
    <definedName name="TextRefCopy159" localSheetId="35">[65]AJE!#REF!</definedName>
    <definedName name="TextRefCopy159" localSheetId="39">[65]AJE!#REF!</definedName>
    <definedName name="TextRefCopy159" localSheetId="40">[65]AJE!#REF!</definedName>
    <definedName name="TextRefCopy159" localSheetId="41">[65]AJE!#REF!</definedName>
    <definedName name="TextRefCopy159">[65]AJE!#REF!</definedName>
    <definedName name="TextRefCopy16">'[67]ES-RUR'!$C$35</definedName>
    <definedName name="TextRefCopy160" localSheetId="35">[65]AJE!#REF!</definedName>
    <definedName name="TextRefCopy160" localSheetId="39">[65]AJE!#REF!</definedName>
    <definedName name="TextRefCopy160" localSheetId="40">[65]AJE!#REF!</definedName>
    <definedName name="TextRefCopy160" localSheetId="41">[65]AJE!#REF!</definedName>
    <definedName name="TextRefCopy160">[65]AJE!#REF!</definedName>
    <definedName name="TextRefCopy161" localSheetId="35">[65]AJE!#REF!</definedName>
    <definedName name="TextRefCopy161" localSheetId="39">[65]AJE!#REF!</definedName>
    <definedName name="TextRefCopy161" localSheetId="40">[65]AJE!#REF!</definedName>
    <definedName name="TextRefCopy161" localSheetId="41">[65]AJE!#REF!</definedName>
    <definedName name="TextRefCopy161">[65]AJE!#REF!</definedName>
    <definedName name="TextRefCopy162" localSheetId="35">[65]AJE!#REF!</definedName>
    <definedName name="TextRefCopy162" localSheetId="39">[65]AJE!#REF!</definedName>
    <definedName name="TextRefCopy162" localSheetId="40">[65]AJE!#REF!</definedName>
    <definedName name="TextRefCopy162" localSheetId="41">[65]AJE!#REF!</definedName>
    <definedName name="TextRefCopy162">[65]AJE!#REF!</definedName>
    <definedName name="TextRefCopy163" localSheetId="35">[65]AJE!#REF!</definedName>
    <definedName name="TextRefCopy163" localSheetId="39">[65]AJE!#REF!</definedName>
    <definedName name="TextRefCopy163" localSheetId="40">[65]AJE!#REF!</definedName>
    <definedName name="TextRefCopy163" localSheetId="41">[65]AJE!#REF!</definedName>
    <definedName name="TextRefCopy163">[65]AJE!#REF!</definedName>
    <definedName name="TextRefCopy164" localSheetId="35">[65]AJE!#REF!</definedName>
    <definedName name="TextRefCopy164" localSheetId="39">[65]AJE!#REF!</definedName>
    <definedName name="TextRefCopy164" localSheetId="40">[65]AJE!#REF!</definedName>
    <definedName name="TextRefCopy164" localSheetId="41">[65]AJE!#REF!</definedName>
    <definedName name="TextRefCopy164">[65]AJE!#REF!</definedName>
    <definedName name="TextRefCopy165" localSheetId="35">[65]AJE!#REF!</definedName>
    <definedName name="TextRefCopy165" localSheetId="39">[65]AJE!#REF!</definedName>
    <definedName name="TextRefCopy165" localSheetId="40">[65]AJE!#REF!</definedName>
    <definedName name="TextRefCopy165" localSheetId="41">[65]AJE!#REF!</definedName>
    <definedName name="TextRefCopy165">[65]AJE!#REF!</definedName>
    <definedName name="TextRefCopy166" localSheetId="35">[65]AJE!#REF!</definedName>
    <definedName name="TextRefCopy166" localSheetId="39">[65]AJE!#REF!</definedName>
    <definedName name="TextRefCopy166" localSheetId="40">[65]AJE!#REF!</definedName>
    <definedName name="TextRefCopy166" localSheetId="41">[65]AJE!#REF!</definedName>
    <definedName name="TextRefCopy166">[65]AJE!#REF!</definedName>
    <definedName name="TextRefCopy167" localSheetId="35">[65]AJE!#REF!</definedName>
    <definedName name="TextRefCopy167" localSheetId="39">[65]AJE!#REF!</definedName>
    <definedName name="TextRefCopy167" localSheetId="40">[65]AJE!#REF!</definedName>
    <definedName name="TextRefCopy167" localSheetId="41">[65]AJE!#REF!</definedName>
    <definedName name="TextRefCopy167">[65]AJE!#REF!</definedName>
    <definedName name="TextRefCopy168" localSheetId="35">[65]AJE!#REF!</definedName>
    <definedName name="TextRefCopy168" localSheetId="39">[65]AJE!#REF!</definedName>
    <definedName name="TextRefCopy168" localSheetId="40">[65]AJE!#REF!</definedName>
    <definedName name="TextRefCopy168" localSheetId="41">[65]AJE!#REF!</definedName>
    <definedName name="TextRefCopy168">[65]AJE!#REF!</definedName>
    <definedName name="TextRefCopy169" localSheetId="35">[65]AJE!#REF!</definedName>
    <definedName name="TextRefCopy169" localSheetId="39">[65]AJE!#REF!</definedName>
    <definedName name="TextRefCopy169" localSheetId="40">[65]AJE!#REF!</definedName>
    <definedName name="TextRefCopy169" localSheetId="41">[65]AJE!#REF!</definedName>
    <definedName name="TextRefCopy169">[65]AJE!#REF!</definedName>
    <definedName name="TextRefCopy17" localSheetId="35">'[68]ES-RUR'!#REF!</definedName>
    <definedName name="TextRefCopy17" localSheetId="39">'[68]ES-RUR'!#REF!</definedName>
    <definedName name="TextRefCopy17" localSheetId="40">'[68]ES-RUR'!#REF!</definedName>
    <definedName name="TextRefCopy17" localSheetId="41">'[68]ES-RUR'!#REF!</definedName>
    <definedName name="TextRefCopy17">'[68]ES-RUR'!#REF!</definedName>
    <definedName name="TextRefCopy170" localSheetId="35">[65]AJE!#REF!</definedName>
    <definedName name="TextRefCopy170" localSheetId="39">[65]AJE!#REF!</definedName>
    <definedName name="TextRefCopy170" localSheetId="40">[65]AJE!#REF!</definedName>
    <definedName name="TextRefCopy170" localSheetId="41">[65]AJE!#REF!</definedName>
    <definedName name="TextRefCopy170">[65]AJE!#REF!</definedName>
    <definedName name="TextRefCopy171" localSheetId="35">[65]AJE!#REF!</definedName>
    <definedName name="TextRefCopy171" localSheetId="39">[65]AJE!#REF!</definedName>
    <definedName name="TextRefCopy171" localSheetId="40">[65]AJE!#REF!</definedName>
    <definedName name="TextRefCopy171" localSheetId="41">[65]AJE!#REF!</definedName>
    <definedName name="TextRefCopy171">[65]AJE!#REF!</definedName>
    <definedName name="TextRefCopy172" localSheetId="35">[65]AJE!#REF!</definedName>
    <definedName name="TextRefCopy172" localSheetId="39">[65]AJE!#REF!</definedName>
    <definedName name="TextRefCopy172" localSheetId="40">[65]AJE!#REF!</definedName>
    <definedName name="TextRefCopy172" localSheetId="41">[65]AJE!#REF!</definedName>
    <definedName name="TextRefCopy172">[65]AJE!#REF!</definedName>
    <definedName name="TextRefCopy173" localSheetId="35">[65]AJE!#REF!</definedName>
    <definedName name="TextRefCopy173" localSheetId="39">[65]AJE!#REF!</definedName>
    <definedName name="TextRefCopy173" localSheetId="40">[65]AJE!#REF!</definedName>
    <definedName name="TextRefCopy173" localSheetId="41">[65]AJE!#REF!</definedName>
    <definedName name="TextRefCopy173">[65]AJE!#REF!</definedName>
    <definedName name="TextRefCopy174" localSheetId="35">[65]AJE!#REF!</definedName>
    <definedName name="TextRefCopy174" localSheetId="39">[65]AJE!#REF!</definedName>
    <definedName name="TextRefCopy174" localSheetId="40">[65]AJE!#REF!</definedName>
    <definedName name="TextRefCopy174" localSheetId="41">[65]AJE!#REF!</definedName>
    <definedName name="TextRefCopy174">[65]AJE!#REF!</definedName>
    <definedName name="TextRefCopy175" localSheetId="35">[65]AJE!#REF!</definedName>
    <definedName name="TextRefCopy175" localSheetId="39">[65]AJE!#REF!</definedName>
    <definedName name="TextRefCopy175" localSheetId="40">[65]AJE!#REF!</definedName>
    <definedName name="TextRefCopy175" localSheetId="41">[65]AJE!#REF!</definedName>
    <definedName name="TextRefCopy175">[65]AJE!#REF!</definedName>
    <definedName name="TextRefCopy176" localSheetId="35">[65]AJE!#REF!</definedName>
    <definedName name="TextRefCopy176" localSheetId="39">[65]AJE!#REF!</definedName>
    <definedName name="TextRefCopy176" localSheetId="40">[65]AJE!#REF!</definedName>
    <definedName name="TextRefCopy176" localSheetId="41">[65]AJE!#REF!</definedName>
    <definedName name="TextRefCopy176">[65]AJE!#REF!</definedName>
    <definedName name="TextRefCopy177" localSheetId="35">[65]AJE!#REF!</definedName>
    <definedName name="TextRefCopy177" localSheetId="39">[65]AJE!#REF!</definedName>
    <definedName name="TextRefCopy177" localSheetId="40">[65]AJE!#REF!</definedName>
    <definedName name="TextRefCopy177" localSheetId="41">[65]AJE!#REF!</definedName>
    <definedName name="TextRefCopy177">[65]AJE!#REF!</definedName>
    <definedName name="TextRefCopy178" localSheetId="35">[65]AJE!#REF!</definedName>
    <definedName name="TextRefCopy178" localSheetId="39">[65]AJE!#REF!</definedName>
    <definedName name="TextRefCopy178" localSheetId="40">[65]AJE!#REF!</definedName>
    <definedName name="TextRefCopy178" localSheetId="41">[65]AJE!#REF!</definedName>
    <definedName name="TextRefCopy178">[65]AJE!#REF!</definedName>
    <definedName name="TextRefCopy179" localSheetId="35">[65]AJE!#REF!</definedName>
    <definedName name="TextRefCopy179" localSheetId="39">[65]AJE!#REF!</definedName>
    <definedName name="TextRefCopy179" localSheetId="40">[65]AJE!#REF!</definedName>
    <definedName name="TextRefCopy179" localSheetId="41">[65]AJE!#REF!</definedName>
    <definedName name="TextRefCopy179">[65]AJE!#REF!</definedName>
    <definedName name="TextRefCopy18">'[67]ES-RUR'!$C$36</definedName>
    <definedName name="TextRefCopy180" localSheetId="35">[65]AJE!#REF!</definedName>
    <definedName name="TextRefCopy180" localSheetId="39">[65]AJE!#REF!</definedName>
    <definedName name="TextRefCopy180" localSheetId="40">[65]AJE!#REF!</definedName>
    <definedName name="TextRefCopy180" localSheetId="41">[65]AJE!#REF!</definedName>
    <definedName name="TextRefCopy180">[65]AJE!#REF!</definedName>
    <definedName name="TextRefCopy181" localSheetId="35">[65]AJE!#REF!</definedName>
    <definedName name="TextRefCopy181" localSheetId="39">[65]AJE!#REF!</definedName>
    <definedName name="TextRefCopy181" localSheetId="40">[65]AJE!#REF!</definedName>
    <definedName name="TextRefCopy181" localSheetId="41">[65]AJE!#REF!</definedName>
    <definedName name="TextRefCopy181">[65]AJE!#REF!</definedName>
    <definedName name="TextRefCopy182" localSheetId="35">[65]AJE!#REF!</definedName>
    <definedName name="TextRefCopy182" localSheetId="39">[65]AJE!#REF!</definedName>
    <definedName name="TextRefCopy182" localSheetId="40">[65]AJE!#REF!</definedName>
    <definedName name="TextRefCopy182" localSheetId="41">[65]AJE!#REF!</definedName>
    <definedName name="TextRefCopy182">[65]AJE!#REF!</definedName>
    <definedName name="TextRefCopy183" localSheetId="35">[65]AJE!#REF!</definedName>
    <definedName name="TextRefCopy183" localSheetId="39">[65]AJE!#REF!</definedName>
    <definedName name="TextRefCopy183" localSheetId="40">[65]AJE!#REF!</definedName>
    <definedName name="TextRefCopy183" localSheetId="41">[65]AJE!#REF!</definedName>
    <definedName name="TextRefCopy183">[65]AJE!#REF!</definedName>
    <definedName name="TextRefCopy184" localSheetId="35">[65]AJE!#REF!</definedName>
    <definedName name="TextRefCopy184" localSheetId="39">[65]AJE!#REF!</definedName>
    <definedName name="TextRefCopy184" localSheetId="40">[65]AJE!#REF!</definedName>
    <definedName name="TextRefCopy184" localSheetId="41">[65]AJE!#REF!</definedName>
    <definedName name="TextRefCopy184">[65]AJE!#REF!</definedName>
    <definedName name="TextRefCopy185" localSheetId="35">[65]AJE!#REF!</definedName>
    <definedName name="TextRefCopy185" localSheetId="39">[65]AJE!#REF!</definedName>
    <definedName name="TextRefCopy185" localSheetId="40">[65]AJE!#REF!</definedName>
    <definedName name="TextRefCopy185" localSheetId="41">[65]AJE!#REF!</definedName>
    <definedName name="TextRefCopy185">[65]AJE!#REF!</definedName>
    <definedName name="TextRefCopy186" localSheetId="35">[65]AJE!#REF!</definedName>
    <definedName name="TextRefCopy186" localSheetId="39">[65]AJE!#REF!</definedName>
    <definedName name="TextRefCopy186" localSheetId="40">[65]AJE!#REF!</definedName>
    <definedName name="TextRefCopy186" localSheetId="41">[65]AJE!#REF!</definedName>
    <definedName name="TextRefCopy186">[65]AJE!#REF!</definedName>
    <definedName name="TextRefCopy187" localSheetId="35">[65]AJE!#REF!</definedName>
    <definedName name="TextRefCopy187" localSheetId="39">[65]AJE!#REF!</definedName>
    <definedName name="TextRefCopy187" localSheetId="40">[65]AJE!#REF!</definedName>
    <definedName name="TextRefCopy187" localSheetId="41">[65]AJE!#REF!</definedName>
    <definedName name="TextRefCopy187">[65]AJE!#REF!</definedName>
    <definedName name="TextRefCopy188" localSheetId="35">[65]AJE!#REF!</definedName>
    <definedName name="TextRefCopy188" localSheetId="39">[65]AJE!#REF!</definedName>
    <definedName name="TextRefCopy188" localSheetId="40">[65]AJE!#REF!</definedName>
    <definedName name="TextRefCopy188" localSheetId="41">[65]AJE!#REF!</definedName>
    <definedName name="TextRefCopy188">[65]AJE!#REF!</definedName>
    <definedName name="TextRefCopy189" localSheetId="35">[65]AJE!#REF!</definedName>
    <definedName name="TextRefCopy189" localSheetId="39">[65]AJE!#REF!</definedName>
    <definedName name="TextRefCopy189" localSheetId="40">[65]AJE!#REF!</definedName>
    <definedName name="TextRefCopy189" localSheetId="41">[65]AJE!#REF!</definedName>
    <definedName name="TextRefCopy189">[65]AJE!#REF!</definedName>
    <definedName name="TextRefCopy19" localSheetId="35">'[68]ES-RUR'!#REF!</definedName>
    <definedName name="TextRefCopy19" localSheetId="39">'[68]ES-RUR'!#REF!</definedName>
    <definedName name="TextRefCopy19" localSheetId="40">'[68]ES-RUR'!#REF!</definedName>
    <definedName name="TextRefCopy19" localSheetId="41">'[68]ES-RUR'!#REF!</definedName>
    <definedName name="TextRefCopy19">'[68]ES-RUR'!#REF!</definedName>
    <definedName name="TextRefCopy190" localSheetId="35">[65]AJE!#REF!</definedName>
    <definedName name="TextRefCopy190" localSheetId="39">[65]AJE!#REF!</definedName>
    <definedName name="TextRefCopy190" localSheetId="40">[65]AJE!#REF!</definedName>
    <definedName name="TextRefCopy190" localSheetId="41">[65]AJE!#REF!</definedName>
    <definedName name="TextRefCopy190">[65]AJE!#REF!</definedName>
    <definedName name="TextRefCopy191" localSheetId="35">[65]AJE!#REF!</definedName>
    <definedName name="TextRefCopy191" localSheetId="39">[65]AJE!#REF!</definedName>
    <definedName name="TextRefCopy191" localSheetId="40">[65]AJE!#REF!</definedName>
    <definedName name="TextRefCopy191" localSheetId="41">[65]AJE!#REF!</definedName>
    <definedName name="TextRefCopy191">[65]AJE!#REF!</definedName>
    <definedName name="TextRefCopy192" localSheetId="35">[65]AJE!#REF!</definedName>
    <definedName name="TextRefCopy192" localSheetId="39">[65]AJE!#REF!</definedName>
    <definedName name="TextRefCopy192" localSheetId="40">[65]AJE!#REF!</definedName>
    <definedName name="TextRefCopy192" localSheetId="41">[65]AJE!#REF!</definedName>
    <definedName name="TextRefCopy192">[65]AJE!#REF!</definedName>
    <definedName name="TextRefCopy193" localSheetId="35">[65]AJE!#REF!</definedName>
    <definedName name="TextRefCopy193" localSheetId="39">[65]AJE!#REF!</definedName>
    <definedName name="TextRefCopy193" localSheetId="40">[65]AJE!#REF!</definedName>
    <definedName name="TextRefCopy193" localSheetId="41">[65]AJE!#REF!</definedName>
    <definedName name="TextRefCopy193">[65]AJE!#REF!</definedName>
    <definedName name="TextRefCopy194" localSheetId="35">[65]AJE!#REF!</definedName>
    <definedName name="TextRefCopy194" localSheetId="39">[65]AJE!#REF!</definedName>
    <definedName name="TextRefCopy194" localSheetId="40">[65]AJE!#REF!</definedName>
    <definedName name="TextRefCopy194" localSheetId="41">[65]AJE!#REF!</definedName>
    <definedName name="TextRefCopy194">[65]AJE!#REF!</definedName>
    <definedName name="TextRefCopy195" localSheetId="35">[65]AJE!#REF!</definedName>
    <definedName name="TextRefCopy195" localSheetId="39">[65]AJE!#REF!</definedName>
    <definedName name="TextRefCopy195" localSheetId="40">[65]AJE!#REF!</definedName>
    <definedName name="TextRefCopy195" localSheetId="41">[65]AJE!#REF!</definedName>
    <definedName name="TextRefCopy195">[65]AJE!#REF!</definedName>
    <definedName name="TextRefCopy196" localSheetId="35">[65]AJE!#REF!</definedName>
    <definedName name="TextRefCopy196" localSheetId="39">[65]AJE!#REF!</definedName>
    <definedName name="TextRefCopy196" localSheetId="40">[65]AJE!#REF!</definedName>
    <definedName name="TextRefCopy196" localSheetId="41">[65]AJE!#REF!</definedName>
    <definedName name="TextRefCopy196">[65]AJE!#REF!</definedName>
    <definedName name="TextRefCopy197" localSheetId="35">[65]AJE!#REF!</definedName>
    <definedName name="TextRefCopy197" localSheetId="39">[65]AJE!#REF!</definedName>
    <definedName name="TextRefCopy197" localSheetId="40">[65]AJE!#REF!</definedName>
    <definedName name="TextRefCopy197" localSheetId="41">[65]AJE!#REF!</definedName>
    <definedName name="TextRefCopy197">[65]AJE!#REF!</definedName>
    <definedName name="TextRefCopy198" localSheetId="35">[65]AJE!#REF!</definedName>
    <definedName name="TextRefCopy198" localSheetId="39">[65]AJE!#REF!</definedName>
    <definedName name="TextRefCopy198" localSheetId="40">[65]AJE!#REF!</definedName>
    <definedName name="TextRefCopy198" localSheetId="41">[65]AJE!#REF!</definedName>
    <definedName name="TextRefCopy198">[65]AJE!#REF!</definedName>
    <definedName name="TextRefCopy199" localSheetId="35">[65]AJE!#REF!</definedName>
    <definedName name="TextRefCopy199" localSheetId="39">[65]AJE!#REF!</definedName>
    <definedName name="TextRefCopy199" localSheetId="40">[65]AJE!#REF!</definedName>
    <definedName name="TextRefCopy199" localSheetId="41">[65]AJE!#REF!</definedName>
    <definedName name="TextRefCopy199">[65]AJE!#REF!</definedName>
    <definedName name="TextRefCopy2" localSheetId="35">'[63]3'!#REF!</definedName>
    <definedName name="TextRefCopy2" localSheetId="39">'[63]3'!#REF!</definedName>
    <definedName name="TextRefCopy2" localSheetId="40">'[63]3'!#REF!</definedName>
    <definedName name="TextRefCopy2" localSheetId="41">'[63]3'!#REF!</definedName>
    <definedName name="TextRefCopy2">'[63]3'!#REF!</definedName>
    <definedName name="TextRefCopy20" localSheetId="35">[69]ConsBS!#REF!</definedName>
    <definedName name="TextRefCopy20" localSheetId="39">[69]ConsBS!#REF!</definedName>
    <definedName name="TextRefCopy20" localSheetId="40">[69]ConsBS!#REF!</definedName>
    <definedName name="TextRefCopy20" localSheetId="41">[69]ConsBS!#REF!</definedName>
    <definedName name="TextRefCopy20">[69]ConsBS!#REF!</definedName>
    <definedName name="TextRefCopy200" localSheetId="35">[65]AJE!#REF!</definedName>
    <definedName name="TextRefCopy200" localSheetId="39">[65]AJE!#REF!</definedName>
    <definedName name="TextRefCopy200" localSheetId="40">[65]AJE!#REF!</definedName>
    <definedName name="TextRefCopy200" localSheetId="41">[65]AJE!#REF!</definedName>
    <definedName name="TextRefCopy200">[65]AJE!#REF!</definedName>
    <definedName name="TextRefCopy201" localSheetId="35">[65]AJE!#REF!</definedName>
    <definedName name="TextRefCopy201" localSheetId="39">[65]AJE!#REF!</definedName>
    <definedName name="TextRefCopy201" localSheetId="40">[65]AJE!#REF!</definedName>
    <definedName name="TextRefCopy201" localSheetId="41">[65]AJE!#REF!</definedName>
    <definedName name="TextRefCopy201">[65]AJE!#REF!</definedName>
    <definedName name="TextRefCopy202" localSheetId="35">[65]AJE!#REF!</definedName>
    <definedName name="TextRefCopy202" localSheetId="39">[65]AJE!#REF!</definedName>
    <definedName name="TextRefCopy202" localSheetId="40">[65]AJE!#REF!</definedName>
    <definedName name="TextRefCopy202" localSheetId="41">[65]AJE!#REF!</definedName>
    <definedName name="TextRefCopy202">[65]AJE!#REF!</definedName>
    <definedName name="TextRefCopy203" localSheetId="35">[65]AJE!#REF!</definedName>
    <definedName name="TextRefCopy203" localSheetId="39">[65]AJE!#REF!</definedName>
    <definedName name="TextRefCopy203" localSheetId="40">[65]AJE!#REF!</definedName>
    <definedName name="TextRefCopy203" localSheetId="41">[65]AJE!#REF!</definedName>
    <definedName name="TextRefCopy203">[65]AJE!#REF!</definedName>
    <definedName name="TextRefCopy204" localSheetId="35">[65]AJE!#REF!</definedName>
    <definedName name="TextRefCopy204" localSheetId="39">[65]AJE!#REF!</definedName>
    <definedName name="TextRefCopy204" localSheetId="40">[65]AJE!#REF!</definedName>
    <definedName name="TextRefCopy204" localSheetId="41">[65]AJE!#REF!</definedName>
    <definedName name="TextRefCopy204">[65]AJE!#REF!</definedName>
    <definedName name="TextRefCopy205" localSheetId="35">[65]AJE!#REF!</definedName>
    <definedName name="TextRefCopy205" localSheetId="39">[65]AJE!#REF!</definedName>
    <definedName name="TextRefCopy205" localSheetId="40">[65]AJE!#REF!</definedName>
    <definedName name="TextRefCopy205" localSheetId="41">[65]AJE!#REF!</definedName>
    <definedName name="TextRefCopy205">[65]AJE!#REF!</definedName>
    <definedName name="TextRefCopy206" localSheetId="35">[65]AJE!#REF!</definedName>
    <definedName name="TextRefCopy206" localSheetId="39">[65]AJE!#REF!</definedName>
    <definedName name="TextRefCopy206" localSheetId="40">[65]AJE!#REF!</definedName>
    <definedName name="TextRefCopy206" localSheetId="41">[65]AJE!#REF!</definedName>
    <definedName name="TextRefCopy206">[65]AJE!#REF!</definedName>
    <definedName name="TextRefCopy207" localSheetId="35">[65]AJE!#REF!</definedName>
    <definedName name="TextRefCopy207" localSheetId="39">[65]AJE!#REF!</definedName>
    <definedName name="TextRefCopy207" localSheetId="40">[65]AJE!#REF!</definedName>
    <definedName name="TextRefCopy207" localSheetId="41">[65]AJE!#REF!</definedName>
    <definedName name="TextRefCopy207">[65]AJE!#REF!</definedName>
    <definedName name="TextRefCopy208" localSheetId="35">[65]AJE!#REF!</definedName>
    <definedName name="TextRefCopy208" localSheetId="39">[65]AJE!#REF!</definedName>
    <definedName name="TextRefCopy208" localSheetId="40">[65]AJE!#REF!</definedName>
    <definedName name="TextRefCopy208" localSheetId="41">[65]AJE!#REF!</definedName>
    <definedName name="TextRefCopy208">[65]AJE!#REF!</definedName>
    <definedName name="TextRefCopy209" localSheetId="35">[65]AJE!#REF!</definedName>
    <definedName name="TextRefCopy209" localSheetId="39">[65]AJE!#REF!</definedName>
    <definedName name="TextRefCopy209" localSheetId="40">[65]AJE!#REF!</definedName>
    <definedName name="TextRefCopy209" localSheetId="41">[65]AJE!#REF!</definedName>
    <definedName name="TextRefCopy209">[65]AJE!#REF!</definedName>
    <definedName name="TextRefCopy21" localSheetId="35">#REF!</definedName>
    <definedName name="TextRefCopy21" localSheetId="39">#REF!</definedName>
    <definedName name="TextRefCopy21" localSheetId="40">#REF!</definedName>
    <definedName name="TextRefCopy21" localSheetId="41">#REF!</definedName>
    <definedName name="TextRefCopy21">#REF!</definedName>
    <definedName name="TextRefCopy210" localSheetId="35">[65]AJE!#REF!</definedName>
    <definedName name="TextRefCopy210" localSheetId="39">[65]AJE!#REF!</definedName>
    <definedName name="TextRefCopy210" localSheetId="40">[65]AJE!#REF!</definedName>
    <definedName name="TextRefCopy210" localSheetId="41">[65]AJE!#REF!</definedName>
    <definedName name="TextRefCopy210">[65]AJE!#REF!</definedName>
    <definedName name="TextRefCopy211" localSheetId="35">[65]AJE!#REF!</definedName>
    <definedName name="TextRefCopy211" localSheetId="39">[65]AJE!#REF!</definedName>
    <definedName name="TextRefCopy211" localSheetId="40">[65]AJE!#REF!</definedName>
    <definedName name="TextRefCopy211" localSheetId="41">[65]AJE!#REF!</definedName>
    <definedName name="TextRefCopy211">[65]AJE!#REF!</definedName>
    <definedName name="TextRefCopy212" localSheetId="35">[65]AJE!#REF!</definedName>
    <definedName name="TextRefCopy212" localSheetId="39">[65]AJE!#REF!</definedName>
    <definedName name="TextRefCopy212" localSheetId="40">[65]AJE!#REF!</definedName>
    <definedName name="TextRefCopy212" localSheetId="41">[65]AJE!#REF!</definedName>
    <definedName name="TextRefCopy212">[65]AJE!#REF!</definedName>
    <definedName name="TextRefCopy213" localSheetId="35">[65]AJE!#REF!</definedName>
    <definedName name="TextRefCopy213" localSheetId="39">[65]AJE!#REF!</definedName>
    <definedName name="TextRefCopy213" localSheetId="40">[65]AJE!#REF!</definedName>
    <definedName name="TextRefCopy213" localSheetId="41">[65]AJE!#REF!</definedName>
    <definedName name="TextRefCopy213">[65]AJE!#REF!</definedName>
    <definedName name="TextRefCopy214" localSheetId="35">[65]AJE!#REF!</definedName>
    <definedName name="TextRefCopy214" localSheetId="39">[65]AJE!#REF!</definedName>
    <definedName name="TextRefCopy214" localSheetId="40">[65]AJE!#REF!</definedName>
    <definedName name="TextRefCopy214" localSheetId="41">[65]AJE!#REF!</definedName>
    <definedName name="TextRefCopy214">[65]AJE!#REF!</definedName>
    <definedName name="TextRefCopy215" localSheetId="35">[65]AJE!#REF!</definedName>
    <definedName name="TextRefCopy215" localSheetId="39">[65]AJE!#REF!</definedName>
    <definedName name="TextRefCopy215" localSheetId="40">[65]AJE!#REF!</definedName>
    <definedName name="TextRefCopy215" localSheetId="41">[65]AJE!#REF!</definedName>
    <definedName name="TextRefCopy215">[65]AJE!#REF!</definedName>
    <definedName name="TextRefCopy216" localSheetId="35">[65]AJE!#REF!</definedName>
    <definedName name="TextRefCopy216" localSheetId="39">[65]AJE!#REF!</definedName>
    <definedName name="TextRefCopy216" localSheetId="40">[65]AJE!#REF!</definedName>
    <definedName name="TextRefCopy216" localSheetId="41">[65]AJE!#REF!</definedName>
    <definedName name="TextRefCopy216">[65]AJE!#REF!</definedName>
    <definedName name="TextRefCopy217" localSheetId="35">[65]AJE!#REF!</definedName>
    <definedName name="TextRefCopy217" localSheetId="39">[65]AJE!#REF!</definedName>
    <definedName name="TextRefCopy217" localSheetId="40">[65]AJE!#REF!</definedName>
    <definedName name="TextRefCopy217" localSheetId="41">[65]AJE!#REF!</definedName>
    <definedName name="TextRefCopy217">[65]AJE!#REF!</definedName>
    <definedName name="TextRefCopy218" localSheetId="35">[65]AJE!#REF!</definedName>
    <definedName name="TextRefCopy218" localSheetId="39">[65]AJE!#REF!</definedName>
    <definedName name="TextRefCopy218" localSheetId="40">[65]AJE!#REF!</definedName>
    <definedName name="TextRefCopy218" localSheetId="41">[65]AJE!#REF!</definedName>
    <definedName name="TextRefCopy218">[65]AJE!#REF!</definedName>
    <definedName name="TextRefCopy219" localSheetId="35">[65]AJE!#REF!</definedName>
    <definedName name="TextRefCopy219" localSheetId="39">[65]AJE!#REF!</definedName>
    <definedName name="TextRefCopy219" localSheetId="40">[65]AJE!#REF!</definedName>
    <definedName name="TextRefCopy219" localSheetId="41">[65]AJE!#REF!</definedName>
    <definedName name="TextRefCopy219">[65]AJE!#REF!</definedName>
    <definedName name="TextRefCopy22" localSheetId="35">'[2]44'!#REF!</definedName>
    <definedName name="TextRefCopy22" localSheetId="39">'[2]44'!#REF!</definedName>
    <definedName name="TextRefCopy22" localSheetId="40">'[2]44'!#REF!</definedName>
    <definedName name="TextRefCopy22" localSheetId="41">'[2]44'!#REF!</definedName>
    <definedName name="TextRefCopy22">'[2]44'!#REF!</definedName>
    <definedName name="TextRefCopy220" localSheetId="35">[65]AJE!#REF!</definedName>
    <definedName name="TextRefCopy220" localSheetId="39">[65]AJE!#REF!</definedName>
    <definedName name="TextRefCopy220" localSheetId="40">[65]AJE!#REF!</definedName>
    <definedName name="TextRefCopy220" localSheetId="41">[65]AJE!#REF!</definedName>
    <definedName name="TextRefCopy220">[65]AJE!#REF!</definedName>
    <definedName name="TextRefCopy221" localSheetId="35">[65]AJE!#REF!</definedName>
    <definedName name="TextRefCopy221" localSheetId="39">[65]AJE!#REF!</definedName>
    <definedName name="TextRefCopy221" localSheetId="40">[65]AJE!#REF!</definedName>
    <definedName name="TextRefCopy221" localSheetId="41">[65]AJE!#REF!</definedName>
    <definedName name="TextRefCopy221">[65]AJE!#REF!</definedName>
    <definedName name="TextRefCopy222" localSheetId="35">[65]AJE!#REF!</definedName>
    <definedName name="TextRefCopy222" localSheetId="39">[65]AJE!#REF!</definedName>
    <definedName name="TextRefCopy222" localSheetId="40">[65]AJE!#REF!</definedName>
    <definedName name="TextRefCopy222" localSheetId="41">[65]AJE!#REF!</definedName>
    <definedName name="TextRefCopy222">[65]AJE!#REF!</definedName>
    <definedName name="TextRefCopy223" localSheetId="35">[65]AJE!#REF!</definedName>
    <definedName name="TextRefCopy223" localSheetId="39">[65]AJE!#REF!</definedName>
    <definedName name="TextRefCopy223" localSheetId="40">[65]AJE!#REF!</definedName>
    <definedName name="TextRefCopy223" localSheetId="41">[65]AJE!#REF!</definedName>
    <definedName name="TextRefCopy223">[65]AJE!#REF!</definedName>
    <definedName name="TextRefCopy224" localSheetId="35">[65]AJE!#REF!</definedName>
    <definedName name="TextRefCopy224" localSheetId="39">[65]AJE!#REF!</definedName>
    <definedName name="TextRefCopy224" localSheetId="40">[65]AJE!#REF!</definedName>
    <definedName name="TextRefCopy224" localSheetId="41">[65]AJE!#REF!</definedName>
    <definedName name="TextRefCopy224">[65]AJE!#REF!</definedName>
    <definedName name="TextRefCopy225" localSheetId="35">[65]AJE!#REF!</definedName>
    <definedName name="TextRefCopy225" localSheetId="39">[65]AJE!#REF!</definedName>
    <definedName name="TextRefCopy225" localSheetId="40">[65]AJE!#REF!</definedName>
    <definedName name="TextRefCopy225" localSheetId="41">[65]AJE!#REF!</definedName>
    <definedName name="TextRefCopy225">[65]AJE!#REF!</definedName>
    <definedName name="TextRefCopy226" localSheetId="35">[65]AJE!#REF!</definedName>
    <definedName name="TextRefCopy226" localSheetId="39">[65]AJE!#REF!</definedName>
    <definedName name="TextRefCopy226" localSheetId="40">[65]AJE!#REF!</definedName>
    <definedName name="TextRefCopy226" localSheetId="41">[65]AJE!#REF!</definedName>
    <definedName name="TextRefCopy226">[65]AJE!#REF!</definedName>
    <definedName name="TextRefCopy227" localSheetId="35">[65]AJE!#REF!</definedName>
    <definedName name="TextRefCopy227" localSheetId="39">[65]AJE!#REF!</definedName>
    <definedName name="TextRefCopy227" localSheetId="40">[65]AJE!#REF!</definedName>
    <definedName name="TextRefCopy227" localSheetId="41">[65]AJE!#REF!</definedName>
    <definedName name="TextRefCopy227">[65]AJE!#REF!</definedName>
    <definedName name="TextRefCopy228" localSheetId="35">[65]AJE!#REF!</definedName>
    <definedName name="TextRefCopy228" localSheetId="39">[65]AJE!#REF!</definedName>
    <definedName name="TextRefCopy228" localSheetId="40">[65]AJE!#REF!</definedName>
    <definedName name="TextRefCopy228" localSheetId="41">[65]AJE!#REF!</definedName>
    <definedName name="TextRefCopy228">[65]AJE!#REF!</definedName>
    <definedName name="TextRefCopy229" localSheetId="35">[65]AJE!#REF!</definedName>
    <definedName name="TextRefCopy229" localSheetId="39">[65]AJE!#REF!</definedName>
    <definedName name="TextRefCopy229" localSheetId="40">[65]AJE!#REF!</definedName>
    <definedName name="TextRefCopy229" localSheetId="41">[65]AJE!#REF!</definedName>
    <definedName name="TextRefCopy229">[65]AJE!#REF!</definedName>
    <definedName name="TextRefCopy23" localSheetId="35">#REF!</definedName>
    <definedName name="TextRefCopy23" localSheetId="39">#REF!</definedName>
    <definedName name="TextRefCopy23" localSheetId="40">#REF!</definedName>
    <definedName name="TextRefCopy23" localSheetId="41">#REF!</definedName>
    <definedName name="TextRefCopy23">#REF!</definedName>
    <definedName name="TextRefCopy230" localSheetId="35">[65]AJE!#REF!</definedName>
    <definedName name="TextRefCopy230" localSheetId="39">[65]AJE!#REF!</definedName>
    <definedName name="TextRefCopy230" localSheetId="40">[65]AJE!#REF!</definedName>
    <definedName name="TextRefCopy230" localSheetId="41">[65]AJE!#REF!</definedName>
    <definedName name="TextRefCopy230">[65]AJE!#REF!</definedName>
    <definedName name="TextRefCopy231" localSheetId="35">[65]AJE!#REF!</definedName>
    <definedName name="TextRefCopy231" localSheetId="39">[65]AJE!#REF!</definedName>
    <definedName name="TextRefCopy231" localSheetId="40">[65]AJE!#REF!</definedName>
    <definedName name="TextRefCopy231" localSheetId="41">[65]AJE!#REF!</definedName>
    <definedName name="TextRefCopy231">[65]AJE!#REF!</definedName>
    <definedName name="TextRefCopy232" localSheetId="35">[65]AJE!#REF!</definedName>
    <definedName name="TextRefCopy232" localSheetId="39">[65]AJE!#REF!</definedName>
    <definedName name="TextRefCopy232" localSheetId="40">[65]AJE!#REF!</definedName>
    <definedName name="TextRefCopy232" localSheetId="41">[65]AJE!#REF!</definedName>
    <definedName name="TextRefCopy232">[65]AJE!#REF!</definedName>
    <definedName name="TextRefCopy233" localSheetId="35">[65]AJE!#REF!</definedName>
    <definedName name="TextRefCopy233" localSheetId="39">[65]AJE!#REF!</definedName>
    <definedName name="TextRefCopy233" localSheetId="40">[65]AJE!#REF!</definedName>
    <definedName name="TextRefCopy233" localSheetId="41">[65]AJE!#REF!</definedName>
    <definedName name="TextRefCopy233">[65]AJE!#REF!</definedName>
    <definedName name="TextRefCopy234" localSheetId="35">[65]AJE!#REF!</definedName>
    <definedName name="TextRefCopy234" localSheetId="39">[65]AJE!#REF!</definedName>
    <definedName name="TextRefCopy234" localSheetId="40">[65]AJE!#REF!</definedName>
    <definedName name="TextRefCopy234" localSheetId="41">[65]AJE!#REF!</definedName>
    <definedName name="TextRefCopy234">[65]AJE!#REF!</definedName>
    <definedName name="TextRefCopy235" localSheetId="35">[65]AJE!#REF!</definedName>
    <definedName name="TextRefCopy235" localSheetId="39">[65]AJE!#REF!</definedName>
    <definedName name="TextRefCopy235" localSheetId="40">[65]AJE!#REF!</definedName>
    <definedName name="TextRefCopy235" localSheetId="41">[65]AJE!#REF!</definedName>
    <definedName name="TextRefCopy235">[65]AJE!#REF!</definedName>
    <definedName name="TextRefCopy236" localSheetId="35">[65]AJE!#REF!</definedName>
    <definedName name="TextRefCopy236" localSheetId="39">[65]AJE!#REF!</definedName>
    <definedName name="TextRefCopy236" localSheetId="40">[65]AJE!#REF!</definedName>
    <definedName name="TextRefCopy236" localSheetId="41">[65]AJE!#REF!</definedName>
    <definedName name="TextRefCopy236">[65]AJE!#REF!</definedName>
    <definedName name="TextRefCopy237" localSheetId="35">[65]AJE!#REF!</definedName>
    <definedName name="TextRefCopy237" localSheetId="39">[65]AJE!#REF!</definedName>
    <definedName name="TextRefCopy237" localSheetId="40">[65]AJE!#REF!</definedName>
    <definedName name="TextRefCopy237" localSheetId="41">[65]AJE!#REF!</definedName>
    <definedName name="TextRefCopy237">[65]AJE!#REF!</definedName>
    <definedName name="TextRefCopy238" localSheetId="35">[65]AJE!#REF!</definedName>
    <definedName name="TextRefCopy238" localSheetId="39">[65]AJE!#REF!</definedName>
    <definedName name="TextRefCopy238" localSheetId="40">[65]AJE!#REF!</definedName>
    <definedName name="TextRefCopy238" localSheetId="41">[65]AJE!#REF!</definedName>
    <definedName name="TextRefCopy238">[65]AJE!#REF!</definedName>
    <definedName name="TextRefCopy239" localSheetId="35">[65]AJE!#REF!</definedName>
    <definedName name="TextRefCopy239" localSheetId="39">[65]AJE!#REF!</definedName>
    <definedName name="TextRefCopy239" localSheetId="40">[65]AJE!#REF!</definedName>
    <definedName name="TextRefCopy239" localSheetId="41">[65]AJE!#REF!</definedName>
    <definedName name="TextRefCopy239">[65]AJE!#REF!</definedName>
    <definedName name="TextRefCopy24" localSheetId="35">[70]Tickmarks!#REF!</definedName>
    <definedName name="TextRefCopy24" localSheetId="39">[70]Tickmarks!#REF!</definedName>
    <definedName name="TextRefCopy24" localSheetId="40">[70]Tickmarks!#REF!</definedName>
    <definedName name="TextRefCopy24" localSheetId="41">[70]Tickmarks!#REF!</definedName>
    <definedName name="TextRefCopy24">[70]Tickmarks!#REF!</definedName>
    <definedName name="TextRefCopy240" localSheetId="35">[65]AJE!#REF!</definedName>
    <definedName name="TextRefCopy240" localSheetId="39">[65]AJE!#REF!</definedName>
    <definedName name="TextRefCopy240" localSheetId="40">[65]AJE!#REF!</definedName>
    <definedName name="TextRefCopy240" localSheetId="41">[65]AJE!#REF!</definedName>
    <definedName name="TextRefCopy240">[65]AJE!#REF!</definedName>
    <definedName name="TextRefCopy241" localSheetId="35">[65]AJE!#REF!</definedName>
    <definedName name="TextRefCopy241" localSheetId="39">[65]AJE!#REF!</definedName>
    <definedName name="TextRefCopy241" localSheetId="40">[65]AJE!#REF!</definedName>
    <definedName name="TextRefCopy241" localSheetId="41">[65]AJE!#REF!</definedName>
    <definedName name="TextRefCopy241">[65]AJE!#REF!</definedName>
    <definedName name="TextRefCopy242" localSheetId="35">[65]AJE!#REF!</definedName>
    <definedName name="TextRefCopy242" localSheetId="39">[65]AJE!#REF!</definedName>
    <definedName name="TextRefCopy242" localSheetId="40">[65]AJE!#REF!</definedName>
    <definedName name="TextRefCopy242" localSheetId="41">[65]AJE!#REF!</definedName>
    <definedName name="TextRefCopy242">[65]AJE!#REF!</definedName>
    <definedName name="TextRefCopy243" localSheetId="35">[65]AJE!#REF!</definedName>
    <definedName name="TextRefCopy243" localSheetId="39">[65]AJE!#REF!</definedName>
    <definedName name="TextRefCopy243" localSheetId="40">[65]AJE!#REF!</definedName>
    <definedName name="TextRefCopy243" localSheetId="41">[65]AJE!#REF!</definedName>
    <definedName name="TextRefCopy243">[65]AJE!#REF!</definedName>
    <definedName name="TextRefCopy244" localSheetId="35">[65]AJE!#REF!</definedName>
    <definedName name="TextRefCopy244" localSheetId="39">[65]AJE!#REF!</definedName>
    <definedName name="TextRefCopy244" localSheetId="40">[65]AJE!#REF!</definedName>
    <definedName name="TextRefCopy244" localSheetId="41">[65]AJE!#REF!</definedName>
    <definedName name="TextRefCopy244">[65]AJE!#REF!</definedName>
    <definedName name="TextRefCopy245" localSheetId="35">[65]AJE!#REF!</definedName>
    <definedName name="TextRefCopy245" localSheetId="39">[65]AJE!#REF!</definedName>
    <definedName name="TextRefCopy245" localSheetId="40">[65]AJE!#REF!</definedName>
    <definedName name="TextRefCopy245" localSheetId="41">[65]AJE!#REF!</definedName>
    <definedName name="TextRefCopy245">[65]AJE!#REF!</definedName>
    <definedName name="TextRefCopy246" localSheetId="35">[65]AJE!#REF!</definedName>
    <definedName name="TextRefCopy246" localSheetId="39">[65]AJE!#REF!</definedName>
    <definedName name="TextRefCopy246" localSheetId="40">[65]AJE!#REF!</definedName>
    <definedName name="TextRefCopy246" localSheetId="41">[65]AJE!#REF!</definedName>
    <definedName name="TextRefCopy246">[65]AJE!#REF!</definedName>
    <definedName name="TextRefCopy247" localSheetId="35">[65]AJE!#REF!</definedName>
    <definedName name="TextRefCopy247" localSheetId="39">[65]AJE!#REF!</definedName>
    <definedName name="TextRefCopy247" localSheetId="40">[65]AJE!#REF!</definedName>
    <definedName name="TextRefCopy247" localSheetId="41">[65]AJE!#REF!</definedName>
    <definedName name="TextRefCopy247">[65]AJE!#REF!</definedName>
    <definedName name="TextRefCopy248" localSheetId="35">[65]AJE!#REF!</definedName>
    <definedName name="TextRefCopy248" localSheetId="39">[65]AJE!#REF!</definedName>
    <definedName name="TextRefCopy248" localSheetId="40">[65]AJE!#REF!</definedName>
    <definedName name="TextRefCopy248" localSheetId="41">[65]AJE!#REF!</definedName>
    <definedName name="TextRefCopy248">[65]AJE!#REF!</definedName>
    <definedName name="TextRefCopy249" localSheetId="35">[65]AJE!#REF!</definedName>
    <definedName name="TextRefCopy249" localSheetId="39">[65]AJE!#REF!</definedName>
    <definedName name="TextRefCopy249" localSheetId="40">[65]AJE!#REF!</definedName>
    <definedName name="TextRefCopy249" localSheetId="41">[65]AJE!#REF!</definedName>
    <definedName name="TextRefCopy249">[65]AJE!#REF!</definedName>
    <definedName name="TextRefCopy25" localSheetId="35">[70]Tickmarks!#REF!</definedName>
    <definedName name="TextRefCopy25" localSheetId="39">[70]Tickmarks!#REF!</definedName>
    <definedName name="TextRefCopy25" localSheetId="40">[70]Tickmarks!#REF!</definedName>
    <definedName name="TextRefCopy25" localSheetId="41">[70]Tickmarks!#REF!</definedName>
    <definedName name="TextRefCopy25">[70]Tickmarks!#REF!</definedName>
    <definedName name="TextRefCopy250" localSheetId="35">[65]AJE!#REF!</definedName>
    <definedName name="TextRefCopy250" localSheetId="39">[65]AJE!#REF!</definedName>
    <definedName name="TextRefCopy250" localSheetId="40">[65]AJE!#REF!</definedName>
    <definedName name="TextRefCopy250" localSheetId="41">[65]AJE!#REF!</definedName>
    <definedName name="TextRefCopy250">[65]AJE!#REF!</definedName>
    <definedName name="TextRefCopy251" localSheetId="35">[65]AJE!#REF!</definedName>
    <definedName name="TextRefCopy251" localSheetId="39">[65]AJE!#REF!</definedName>
    <definedName name="TextRefCopy251" localSheetId="40">[65]AJE!#REF!</definedName>
    <definedName name="TextRefCopy251" localSheetId="41">[65]AJE!#REF!</definedName>
    <definedName name="TextRefCopy251">[65]AJE!#REF!</definedName>
    <definedName name="TextRefCopy252" localSheetId="35">[65]AJE!#REF!</definedName>
    <definedName name="TextRefCopy252" localSheetId="39">[65]AJE!#REF!</definedName>
    <definedName name="TextRefCopy252" localSheetId="40">[65]AJE!#REF!</definedName>
    <definedName name="TextRefCopy252" localSheetId="41">[65]AJE!#REF!</definedName>
    <definedName name="TextRefCopy252">[65]AJE!#REF!</definedName>
    <definedName name="TextRefCopy253" localSheetId="35">[65]AJE!#REF!</definedName>
    <definedName name="TextRefCopy253" localSheetId="39">[65]AJE!#REF!</definedName>
    <definedName name="TextRefCopy253" localSheetId="40">[65]AJE!#REF!</definedName>
    <definedName name="TextRefCopy253" localSheetId="41">[65]AJE!#REF!</definedName>
    <definedName name="TextRefCopy253">[65]AJE!#REF!</definedName>
    <definedName name="TextRefCopy254" localSheetId="35">[65]AJE!#REF!</definedName>
    <definedName name="TextRefCopy254" localSheetId="39">[65]AJE!#REF!</definedName>
    <definedName name="TextRefCopy254" localSheetId="40">[65]AJE!#REF!</definedName>
    <definedName name="TextRefCopy254" localSheetId="41">[65]AJE!#REF!</definedName>
    <definedName name="TextRefCopy254">[65]AJE!#REF!</definedName>
    <definedName name="TextRefCopy255" localSheetId="35">[65]AJE!#REF!</definedName>
    <definedName name="TextRefCopy255" localSheetId="39">[65]AJE!#REF!</definedName>
    <definedName name="TextRefCopy255" localSheetId="40">[65]AJE!#REF!</definedName>
    <definedName name="TextRefCopy255" localSheetId="41">[65]AJE!#REF!</definedName>
    <definedName name="TextRefCopy255">[65]AJE!#REF!</definedName>
    <definedName name="TextRefCopy256" localSheetId="35">[65]AJE!#REF!</definedName>
    <definedName name="TextRefCopy256" localSheetId="39">[65]AJE!#REF!</definedName>
    <definedName name="TextRefCopy256" localSheetId="40">[65]AJE!#REF!</definedName>
    <definedName name="TextRefCopy256" localSheetId="41">[65]AJE!#REF!</definedName>
    <definedName name="TextRefCopy256">[65]AJE!#REF!</definedName>
    <definedName name="TextRefCopy257" localSheetId="35">[65]AJE!#REF!</definedName>
    <definedName name="TextRefCopy257" localSheetId="39">[65]AJE!#REF!</definedName>
    <definedName name="TextRefCopy257" localSheetId="40">[65]AJE!#REF!</definedName>
    <definedName name="TextRefCopy257" localSheetId="41">[65]AJE!#REF!</definedName>
    <definedName name="TextRefCopy257">[65]AJE!#REF!</definedName>
    <definedName name="TextRefCopy258" localSheetId="35">[65]AJE!#REF!</definedName>
    <definedName name="TextRefCopy258" localSheetId="39">[65]AJE!#REF!</definedName>
    <definedName name="TextRefCopy258" localSheetId="40">[65]AJE!#REF!</definedName>
    <definedName name="TextRefCopy258" localSheetId="41">[65]AJE!#REF!</definedName>
    <definedName name="TextRefCopy258">[65]AJE!#REF!</definedName>
    <definedName name="TextRefCopy259" localSheetId="35">[65]AJE!#REF!</definedName>
    <definedName name="TextRefCopy259" localSheetId="39">[65]AJE!#REF!</definedName>
    <definedName name="TextRefCopy259" localSheetId="40">[65]AJE!#REF!</definedName>
    <definedName name="TextRefCopy259" localSheetId="41">[65]AJE!#REF!</definedName>
    <definedName name="TextRefCopy259">[65]AJE!#REF!</definedName>
    <definedName name="TextRefCopy26" localSheetId="35">[70]Tickmarks!#REF!</definedName>
    <definedName name="TextRefCopy26" localSheetId="39">[70]Tickmarks!#REF!</definedName>
    <definedName name="TextRefCopy26" localSheetId="40">[70]Tickmarks!#REF!</definedName>
    <definedName name="TextRefCopy26" localSheetId="41">[70]Tickmarks!#REF!</definedName>
    <definedName name="TextRefCopy26">[70]Tickmarks!#REF!</definedName>
    <definedName name="TextRefCopy260" localSheetId="35">[65]AJE!#REF!</definedName>
    <definedName name="TextRefCopy260" localSheetId="39">[65]AJE!#REF!</definedName>
    <definedName name="TextRefCopy260" localSheetId="40">[65]AJE!#REF!</definedName>
    <definedName name="TextRefCopy260" localSheetId="41">[65]AJE!#REF!</definedName>
    <definedName name="TextRefCopy260">[65]AJE!#REF!</definedName>
    <definedName name="TextRefCopy261" localSheetId="35">[65]AJE!#REF!</definedName>
    <definedName name="TextRefCopy261" localSheetId="39">[65]AJE!#REF!</definedName>
    <definedName name="TextRefCopy261" localSheetId="40">[65]AJE!#REF!</definedName>
    <definedName name="TextRefCopy261" localSheetId="41">[65]AJE!#REF!</definedName>
    <definedName name="TextRefCopy261">[65]AJE!#REF!</definedName>
    <definedName name="TextRefCopy262" localSheetId="35">[65]AJE!#REF!</definedName>
    <definedName name="TextRefCopy262" localSheetId="39">[65]AJE!#REF!</definedName>
    <definedName name="TextRefCopy262" localSheetId="40">[65]AJE!#REF!</definedName>
    <definedName name="TextRefCopy262" localSheetId="41">[65]AJE!#REF!</definedName>
    <definedName name="TextRefCopy262">[65]AJE!#REF!</definedName>
    <definedName name="TextRefCopy263" localSheetId="35">[65]AJE!#REF!</definedName>
    <definedName name="TextRefCopy263" localSheetId="39">[65]AJE!#REF!</definedName>
    <definedName name="TextRefCopy263" localSheetId="40">[65]AJE!#REF!</definedName>
    <definedName name="TextRefCopy263" localSheetId="41">[65]AJE!#REF!</definedName>
    <definedName name="TextRefCopy263">[65]AJE!#REF!</definedName>
    <definedName name="TextRefCopy264" localSheetId="35">[65]AJE!#REF!</definedName>
    <definedName name="TextRefCopy264" localSheetId="39">[65]AJE!#REF!</definedName>
    <definedName name="TextRefCopy264" localSheetId="40">[65]AJE!#REF!</definedName>
    <definedName name="TextRefCopy264" localSheetId="41">[65]AJE!#REF!</definedName>
    <definedName name="TextRefCopy264">[65]AJE!#REF!</definedName>
    <definedName name="TextRefCopy265" localSheetId="35">[65]AJE!#REF!</definedName>
    <definedName name="TextRefCopy265" localSheetId="39">[65]AJE!#REF!</definedName>
    <definedName name="TextRefCopy265" localSheetId="40">[65]AJE!#REF!</definedName>
    <definedName name="TextRefCopy265" localSheetId="41">[65]AJE!#REF!</definedName>
    <definedName name="TextRefCopy265">[65]AJE!#REF!</definedName>
    <definedName name="TextRefCopy266" localSheetId="35">[65]AJE!#REF!</definedName>
    <definedName name="TextRefCopy266" localSheetId="39">[65]AJE!#REF!</definedName>
    <definedName name="TextRefCopy266" localSheetId="40">[65]AJE!#REF!</definedName>
    <definedName name="TextRefCopy266" localSheetId="41">[65]AJE!#REF!</definedName>
    <definedName name="TextRefCopy266">[65]AJE!#REF!</definedName>
    <definedName name="TextRefCopy267" localSheetId="35">[65]AJE!#REF!</definedName>
    <definedName name="TextRefCopy267" localSheetId="39">[65]AJE!#REF!</definedName>
    <definedName name="TextRefCopy267" localSheetId="40">[65]AJE!#REF!</definedName>
    <definedName name="TextRefCopy267" localSheetId="41">[65]AJE!#REF!</definedName>
    <definedName name="TextRefCopy267">[65]AJE!#REF!</definedName>
    <definedName name="TextRefCopy268" localSheetId="35">[65]AJE!#REF!</definedName>
    <definedName name="TextRefCopy268" localSheetId="39">[65]AJE!#REF!</definedName>
    <definedName name="TextRefCopy268" localSheetId="40">[65]AJE!#REF!</definedName>
    <definedName name="TextRefCopy268" localSheetId="41">[65]AJE!#REF!</definedName>
    <definedName name="TextRefCopy268">[65]AJE!#REF!</definedName>
    <definedName name="TextRefCopy269" localSheetId="35">[65]AJE!#REF!</definedName>
    <definedName name="TextRefCopy269" localSheetId="39">[65]AJE!#REF!</definedName>
    <definedName name="TextRefCopy269" localSheetId="40">[65]AJE!#REF!</definedName>
    <definedName name="TextRefCopy269" localSheetId="41">[65]AJE!#REF!</definedName>
    <definedName name="TextRefCopy269">[65]AJE!#REF!</definedName>
    <definedName name="TextRefCopy27" localSheetId="35">'[71]43'!#REF!</definedName>
    <definedName name="TextRefCopy27" localSheetId="39">'[71]43'!#REF!</definedName>
    <definedName name="TextRefCopy27" localSheetId="40">'[71]43'!#REF!</definedName>
    <definedName name="TextRefCopy27" localSheetId="41">'[71]43'!#REF!</definedName>
    <definedName name="TextRefCopy27">'[71]43'!#REF!</definedName>
    <definedName name="TextRefCopy270" localSheetId="35">[65]AJE!#REF!</definedName>
    <definedName name="TextRefCopy270" localSheetId="39">[65]AJE!#REF!</definedName>
    <definedName name="TextRefCopy270" localSheetId="40">[65]AJE!#REF!</definedName>
    <definedName name="TextRefCopy270" localSheetId="41">[65]AJE!#REF!</definedName>
    <definedName name="TextRefCopy270">[65]AJE!#REF!</definedName>
    <definedName name="TextRefCopy271" localSheetId="35">[65]AJE!#REF!</definedName>
    <definedName name="TextRefCopy271" localSheetId="39">[65]AJE!#REF!</definedName>
    <definedName name="TextRefCopy271" localSheetId="40">[65]AJE!#REF!</definedName>
    <definedName name="TextRefCopy271" localSheetId="41">[65]AJE!#REF!</definedName>
    <definedName name="TextRefCopy271">[65]AJE!#REF!</definedName>
    <definedName name="TextRefCopy272" localSheetId="35">[72]Tickmarks!#REF!</definedName>
    <definedName name="TextRefCopy272" localSheetId="39">[72]Tickmarks!#REF!</definedName>
    <definedName name="TextRefCopy272" localSheetId="40">[72]Tickmarks!#REF!</definedName>
    <definedName name="TextRefCopy272" localSheetId="41">[72]Tickmarks!#REF!</definedName>
    <definedName name="TextRefCopy272">[72]Tickmarks!#REF!</definedName>
    <definedName name="TextRefCopy273" localSheetId="35">#REF!</definedName>
    <definedName name="TextRefCopy273" localSheetId="39">#REF!</definedName>
    <definedName name="TextRefCopy273" localSheetId="40">#REF!</definedName>
    <definedName name="TextRefCopy273" localSheetId="41">#REF!</definedName>
    <definedName name="TextRefCopy273">#REF!</definedName>
    <definedName name="TextRefCopy274">'[73]Final Group Adj.'!$E$29</definedName>
    <definedName name="TextRefCopy275" localSheetId="35">[72]Tickmarks!#REF!</definedName>
    <definedName name="TextRefCopy275" localSheetId="39">[72]Tickmarks!#REF!</definedName>
    <definedName name="TextRefCopy275" localSheetId="40">[72]Tickmarks!#REF!</definedName>
    <definedName name="TextRefCopy275" localSheetId="41">[72]Tickmarks!#REF!</definedName>
    <definedName name="TextRefCopy275">[72]Tickmarks!#REF!</definedName>
    <definedName name="TextRefCopy276" localSheetId="35">'[72]Final Group Adj.'!#REF!</definedName>
    <definedName name="TextRefCopy276" localSheetId="39">'[72]Final Group Adj.'!#REF!</definedName>
    <definedName name="TextRefCopy276" localSheetId="40">'[72]Final Group Adj.'!#REF!</definedName>
    <definedName name="TextRefCopy276" localSheetId="41">'[72]Final Group Adj.'!#REF!</definedName>
    <definedName name="TextRefCopy276">'[72]Final Group Adj.'!#REF!</definedName>
    <definedName name="TextRefCopy277" localSheetId="35">'[72]Consol. adj.'!#REF!</definedName>
    <definedName name="TextRefCopy277" localSheetId="39">'[72]Consol. adj.'!#REF!</definedName>
    <definedName name="TextRefCopy277" localSheetId="40">'[72]Consol. adj.'!#REF!</definedName>
    <definedName name="TextRefCopy277" localSheetId="41">'[72]Consol. adj.'!#REF!</definedName>
    <definedName name="TextRefCopy277">'[72]Consol. adj.'!#REF!</definedName>
    <definedName name="TextRefCopy278" localSheetId="35">'[72]Consol. adj.'!#REF!</definedName>
    <definedName name="TextRefCopy278" localSheetId="39">'[72]Consol. adj.'!#REF!</definedName>
    <definedName name="TextRefCopy278" localSheetId="40">'[72]Consol. adj.'!#REF!</definedName>
    <definedName name="TextRefCopy278" localSheetId="41">'[72]Consol. adj.'!#REF!</definedName>
    <definedName name="TextRefCopy278">'[72]Consol. adj.'!#REF!</definedName>
    <definedName name="TextRefCopy279" localSheetId="35">'[72]Consol. adj.'!#REF!</definedName>
    <definedName name="TextRefCopy279" localSheetId="39">'[72]Consol. adj.'!#REF!</definedName>
    <definedName name="TextRefCopy279" localSheetId="40">'[72]Consol. adj.'!#REF!</definedName>
    <definedName name="TextRefCopy279" localSheetId="41">'[72]Consol. adj.'!#REF!</definedName>
    <definedName name="TextRefCopy279">'[72]Consol. adj.'!#REF!</definedName>
    <definedName name="TextRefCopy28" localSheetId="35">'[63]24'!#REF!</definedName>
    <definedName name="TextRefCopy28" localSheetId="39">'[63]24'!#REF!</definedName>
    <definedName name="TextRefCopy28" localSheetId="40">'[63]24'!#REF!</definedName>
    <definedName name="TextRefCopy28" localSheetId="41">'[63]24'!#REF!</definedName>
    <definedName name="TextRefCopy28">'[63]24'!#REF!</definedName>
    <definedName name="TextRefCopy280" localSheetId="35">#REF!</definedName>
    <definedName name="TextRefCopy280" localSheetId="39">#REF!</definedName>
    <definedName name="TextRefCopy280" localSheetId="40">#REF!</definedName>
    <definedName name="TextRefCopy280" localSheetId="41">#REF!</definedName>
    <definedName name="TextRefCopy280">#REF!</definedName>
    <definedName name="TextRefCopy281" localSheetId="35">'[72]Consol. adj.'!#REF!</definedName>
    <definedName name="TextRefCopy281" localSheetId="39">'[72]Consol. adj.'!#REF!</definedName>
    <definedName name="TextRefCopy281" localSheetId="40">'[72]Consol. adj.'!#REF!</definedName>
    <definedName name="TextRefCopy281" localSheetId="41">'[72]Consol. adj.'!#REF!</definedName>
    <definedName name="TextRefCopy281">'[72]Consol. adj.'!#REF!</definedName>
    <definedName name="TextRefCopy282" localSheetId="35">'[72]Consol. adj.'!#REF!</definedName>
    <definedName name="TextRefCopy282" localSheetId="39">'[72]Consol. adj.'!#REF!</definedName>
    <definedName name="TextRefCopy282" localSheetId="40">'[72]Consol. adj.'!#REF!</definedName>
    <definedName name="TextRefCopy282" localSheetId="41">'[72]Consol. adj.'!#REF!</definedName>
    <definedName name="TextRefCopy282">'[72]Consol. adj.'!#REF!</definedName>
    <definedName name="TextRefCopy283" localSheetId="35">'[72]Prelim. adj.'!#REF!</definedName>
    <definedName name="TextRefCopy283" localSheetId="39">'[72]Prelim. adj.'!#REF!</definedName>
    <definedName name="TextRefCopy283" localSheetId="40">'[72]Prelim. adj.'!#REF!</definedName>
    <definedName name="TextRefCopy283" localSheetId="41">'[72]Prelim. adj.'!#REF!</definedName>
    <definedName name="TextRefCopy283">'[72]Prelim. adj.'!#REF!</definedName>
    <definedName name="TextRefCopy284" localSheetId="35">'[72]Prelim. adj.'!#REF!</definedName>
    <definedName name="TextRefCopy284" localSheetId="39">'[72]Prelim. adj.'!#REF!</definedName>
    <definedName name="TextRefCopy284" localSheetId="40">'[72]Prelim. adj.'!#REF!</definedName>
    <definedName name="TextRefCopy284" localSheetId="41">'[72]Prelim. adj.'!#REF!</definedName>
    <definedName name="TextRefCopy284">'[72]Prelim. adj.'!#REF!</definedName>
    <definedName name="TextRefCopy285" localSheetId="35">'[72]Prelim. adj.'!#REF!</definedName>
    <definedName name="TextRefCopy285" localSheetId="39">'[72]Prelim. adj.'!#REF!</definedName>
    <definedName name="TextRefCopy285" localSheetId="40">'[72]Prelim. adj.'!#REF!</definedName>
    <definedName name="TextRefCopy285" localSheetId="41">'[72]Prelim. adj.'!#REF!</definedName>
    <definedName name="TextRefCopy285">'[72]Prelim. adj.'!#REF!</definedName>
    <definedName name="TextRefCopy286" localSheetId="35">'[72]Prelim. adj.'!#REF!</definedName>
    <definedName name="TextRefCopy286" localSheetId="39">'[72]Prelim. adj.'!#REF!</definedName>
    <definedName name="TextRefCopy286" localSheetId="40">'[72]Prelim. adj.'!#REF!</definedName>
    <definedName name="TextRefCopy286" localSheetId="41">'[72]Prelim. adj.'!#REF!</definedName>
    <definedName name="TextRefCopy286">'[72]Prelim. adj.'!#REF!</definedName>
    <definedName name="TextRefCopy287" localSheetId="35">'[72]Prelim. adj.'!#REF!</definedName>
    <definedName name="TextRefCopy287" localSheetId="39">'[72]Prelim. adj.'!#REF!</definedName>
    <definedName name="TextRefCopy287" localSheetId="40">'[72]Prelim. adj.'!#REF!</definedName>
    <definedName name="TextRefCopy287" localSheetId="41">'[72]Prelim. adj.'!#REF!</definedName>
    <definedName name="TextRefCopy287">'[72]Prelim. adj.'!#REF!</definedName>
    <definedName name="TextRefCopy288" localSheetId="35">'[72]Prelim. adj.'!#REF!</definedName>
    <definedName name="TextRefCopy288" localSheetId="39">'[72]Prelim. adj.'!#REF!</definedName>
    <definedName name="TextRefCopy288" localSheetId="40">'[72]Prelim. adj.'!#REF!</definedName>
    <definedName name="TextRefCopy288" localSheetId="41">'[72]Prelim. adj.'!#REF!</definedName>
    <definedName name="TextRefCopy288">'[72]Prelim. adj.'!#REF!</definedName>
    <definedName name="TextRefCopy289" localSheetId="35">'[72]Prelim. adj.'!#REF!</definedName>
    <definedName name="TextRefCopy289" localSheetId="39">'[72]Prelim. adj.'!#REF!</definedName>
    <definedName name="TextRefCopy289" localSheetId="40">'[72]Prelim. adj.'!#REF!</definedName>
    <definedName name="TextRefCopy289" localSheetId="41">'[72]Prelim. adj.'!#REF!</definedName>
    <definedName name="TextRefCopy289">'[72]Prelim. adj.'!#REF!</definedName>
    <definedName name="TextRefCopy29" localSheetId="43">'[74]7'!#REF!</definedName>
    <definedName name="TextRefCopy29" localSheetId="35">'[75]7'!#REF!</definedName>
    <definedName name="TextRefCopy29" localSheetId="39">'[75]7'!#REF!</definedName>
    <definedName name="TextRefCopy29" localSheetId="40">'[75]7'!#REF!</definedName>
    <definedName name="TextRefCopy29" localSheetId="41">'[75]7'!#REF!</definedName>
    <definedName name="TextRefCopy29">'[75]7'!#REF!</definedName>
    <definedName name="TextRefCopy290" localSheetId="35">'[72]Final Group Adj.'!#REF!</definedName>
    <definedName name="TextRefCopy290" localSheetId="39">'[72]Final Group Adj.'!#REF!</definedName>
    <definedName name="TextRefCopy290" localSheetId="40">'[72]Final Group Adj.'!#REF!</definedName>
    <definedName name="TextRefCopy290" localSheetId="41">'[72]Final Group Adj.'!#REF!</definedName>
    <definedName name="TextRefCopy290">'[72]Final Group Adj.'!#REF!</definedName>
    <definedName name="TextRefCopy291" localSheetId="35">'[72]WEST part adj.'!#REF!</definedName>
    <definedName name="TextRefCopy291" localSheetId="39">'[72]WEST part adj.'!#REF!</definedName>
    <definedName name="TextRefCopy291" localSheetId="40">'[72]WEST part adj.'!#REF!</definedName>
    <definedName name="TextRefCopy291" localSheetId="41">'[72]WEST part adj.'!#REF!</definedName>
    <definedName name="TextRefCopy291">'[72]WEST part adj.'!#REF!</definedName>
    <definedName name="TextRefCopy292" localSheetId="35">'[64]RUS prelim'!#REF!</definedName>
    <definedName name="TextRefCopy292" localSheetId="39">'[64]RUS prelim'!#REF!</definedName>
    <definedName name="TextRefCopy292" localSheetId="40">'[64]RUS prelim'!#REF!</definedName>
    <definedName name="TextRefCopy292" localSheetId="41">'[64]RUS prelim'!#REF!</definedName>
    <definedName name="TextRefCopy292">'[64]RUS prelim'!#REF!</definedName>
    <definedName name="TextRefCopy293" localSheetId="35">#REF!</definedName>
    <definedName name="TextRefCopy293" localSheetId="39">#REF!</definedName>
    <definedName name="TextRefCopy293" localSheetId="40">#REF!</definedName>
    <definedName name="TextRefCopy293" localSheetId="41">#REF!</definedName>
    <definedName name="TextRefCopy293">#REF!</definedName>
    <definedName name="TextRefCopy294" localSheetId="35">'[64]RUS prelim'!#REF!</definedName>
    <definedName name="TextRefCopy294" localSheetId="39">'[64]RUS prelim'!#REF!</definedName>
    <definedName name="TextRefCopy294" localSheetId="40">'[64]RUS prelim'!#REF!</definedName>
    <definedName name="TextRefCopy294" localSheetId="41">'[64]RUS prelim'!#REF!</definedName>
    <definedName name="TextRefCopy294">'[64]RUS prelim'!#REF!</definedName>
    <definedName name="TextRefCopy295" localSheetId="35">'[64]RUS prelim'!#REF!</definedName>
    <definedName name="TextRefCopy295" localSheetId="39">'[64]RUS prelim'!#REF!</definedName>
    <definedName name="TextRefCopy295" localSheetId="40">'[64]RUS prelim'!#REF!</definedName>
    <definedName name="TextRefCopy295" localSheetId="41">'[64]RUS prelim'!#REF!</definedName>
    <definedName name="TextRefCopy295">'[64]RUS prelim'!#REF!</definedName>
    <definedName name="TextRefCopy296" localSheetId="35">'[72]RUS prelim'!#REF!</definedName>
    <definedName name="TextRefCopy296" localSheetId="39">'[72]RUS prelim'!#REF!</definedName>
    <definedName name="TextRefCopy296" localSheetId="40">'[72]RUS prelim'!#REF!</definedName>
    <definedName name="TextRefCopy296" localSheetId="41">'[72]RUS prelim'!#REF!</definedName>
    <definedName name="TextRefCopy296">'[72]RUS prelim'!#REF!</definedName>
    <definedName name="TextRefCopy297" localSheetId="35">'[64]RUS prelim'!#REF!</definedName>
    <definedName name="TextRefCopy297" localSheetId="39">'[64]RUS prelim'!#REF!</definedName>
    <definedName name="TextRefCopy297" localSheetId="40">'[64]RUS prelim'!#REF!</definedName>
    <definedName name="TextRefCopy297" localSheetId="41">'[64]RUS prelim'!#REF!</definedName>
    <definedName name="TextRefCopy297">'[64]RUS prelim'!#REF!</definedName>
    <definedName name="TextRefCopy298" localSheetId="35">'[64]RUS prelim'!#REF!</definedName>
    <definedName name="TextRefCopy298" localSheetId="39">'[64]RUS prelim'!#REF!</definedName>
    <definedName name="TextRefCopy298" localSheetId="40">'[64]RUS prelim'!#REF!</definedName>
    <definedName name="TextRefCopy298" localSheetId="41">'[64]RUS prelim'!#REF!</definedName>
    <definedName name="TextRefCopy298">'[64]RUS prelim'!#REF!</definedName>
    <definedName name="TextRefCopy299" localSheetId="35">'[64]RUS prelim'!#REF!</definedName>
    <definedName name="TextRefCopy299" localSheetId="39">'[64]RUS prelim'!#REF!</definedName>
    <definedName name="TextRefCopy299" localSheetId="40">'[64]RUS prelim'!#REF!</definedName>
    <definedName name="TextRefCopy299" localSheetId="41">'[64]RUS prelim'!#REF!</definedName>
    <definedName name="TextRefCopy299">'[64]RUS prelim'!#REF!</definedName>
    <definedName name="TextRefCopy3" localSheetId="35">#REF!</definedName>
    <definedName name="TextRefCopy3" localSheetId="39">#REF!</definedName>
    <definedName name="TextRefCopy3" localSheetId="40">#REF!</definedName>
    <definedName name="TextRefCopy3" localSheetId="41">#REF!</definedName>
    <definedName name="TextRefCopy3">#REF!</definedName>
    <definedName name="TextRefCopy30" localSheetId="35">[70]Tickmarks!#REF!</definedName>
    <definedName name="TextRefCopy30" localSheetId="39">[70]Tickmarks!#REF!</definedName>
    <definedName name="TextRefCopy30" localSheetId="40">[70]Tickmarks!#REF!</definedName>
    <definedName name="TextRefCopy30" localSheetId="41">[70]Tickmarks!#REF!</definedName>
    <definedName name="TextRefCopy30">[70]Tickmarks!#REF!</definedName>
    <definedName name="TextRefCopy300" localSheetId="35">'[64]RUS prelim'!#REF!</definedName>
    <definedName name="TextRefCopy300" localSheetId="39">'[64]RUS prelim'!#REF!</definedName>
    <definedName name="TextRefCopy300" localSheetId="40">'[64]RUS prelim'!#REF!</definedName>
    <definedName name="TextRefCopy300" localSheetId="41">'[64]RUS prelim'!#REF!</definedName>
    <definedName name="TextRefCopy300">'[64]RUS prelim'!#REF!</definedName>
    <definedName name="TextRefCopy301" localSheetId="35">'[64]RUS prelim'!#REF!</definedName>
    <definedName name="TextRefCopy301" localSheetId="39">'[64]RUS prelim'!#REF!</definedName>
    <definedName name="TextRefCopy301" localSheetId="40">'[64]RUS prelim'!#REF!</definedName>
    <definedName name="TextRefCopy301" localSheetId="41">'[64]RUS prelim'!#REF!</definedName>
    <definedName name="TextRefCopy301">'[64]RUS prelim'!#REF!</definedName>
    <definedName name="TextRefCopy302" localSheetId="35">[72]Tickmarks!#REF!</definedName>
    <definedName name="TextRefCopy302" localSheetId="39">[72]Tickmarks!#REF!</definedName>
    <definedName name="TextRefCopy302" localSheetId="40">[72]Tickmarks!#REF!</definedName>
    <definedName name="TextRefCopy302" localSheetId="41">[72]Tickmarks!#REF!</definedName>
    <definedName name="TextRefCopy302">[72]Tickmarks!#REF!</definedName>
    <definedName name="TextRefCopy303" localSheetId="35">[72]Tickmarks!#REF!</definedName>
    <definedName name="TextRefCopy303" localSheetId="39">[72]Tickmarks!#REF!</definedName>
    <definedName name="TextRefCopy303" localSheetId="40">[72]Tickmarks!#REF!</definedName>
    <definedName name="TextRefCopy303" localSheetId="41">[72]Tickmarks!#REF!</definedName>
    <definedName name="TextRefCopy303">[72]Tickmarks!#REF!</definedName>
    <definedName name="TextRefCopy304" localSheetId="35">'[72]WEST part adj.'!#REF!</definedName>
    <definedName name="TextRefCopy304" localSheetId="39">'[72]WEST part adj.'!#REF!</definedName>
    <definedName name="TextRefCopy304" localSheetId="40">'[72]WEST part adj.'!#REF!</definedName>
    <definedName name="TextRefCopy304" localSheetId="41">'[72]WEST part adj.'!#REF!</definedName>
    <definedName name="TextRefCopy304">'[72]WEST part adj.'!#REF!</definedName>
    <definedName name="TextRefCopy305" localSheetId="35">'[72]WEST part adj.'!#REF!</definedName>
    <definedName name="TextRefCopy305" localSheetId="39">'[72]WEST part adj.'!#REF!</definedName>
    <definedName name="TextRefCopy305" localSheetId="40">'[72]WEST part adj.'!#REF!</definedName>
    <definedName name="TextRefCopy305" localSheetId="41">'[72]WEST part adj.'!#REF!</definedName>
    <definedName name="TextRefCopy305">'[72]WEST part adj.'!#REF!</definedName>
    <definedName name="TextRefCopy306" localSheetId="35">'[72]WEST part adj.'!#REF!</definedName>
    <definedName name="TextRefCopy306" localSheetId="39">'[72]WEST part adj.'!#REF!</definedName>
    <definedName name="TextRefCopy306" localSheetId="40">'[72]WEST part adj.'!#REF!</definedName>
    <definedName name="TextRefCopy306" localSheetId="41">'[72]WEST part adj.'!#REF!</definedName>
    <definedName name="TextRefCopy306">'[72]WEST part adj.'!#REF!</definedName>
    <definedName name="TextRefCopy307" localSheetId="35">'[76]Prelim. adj.'!#REF!</definedName>
    <definedName name="TextRefCopy307" localSheetId="39">'[76]Prelim. adj.'!#REF!</definedName>
    <definedName name="TextRefCopy307" localSheetId="40">'[76]Prelim. adj.'!#REF!</definedName>
    <definedName name="TextRefCopy307" localSheetId="41">'[76]Prelim. adj.'!#REF!</definedName>
    <definedName name="TextRefCopy307">'[76]Prelim. adj.'!#REF!</definedName>
    <definedName name="TextRefCopy308" localSheetId="35">'[64]Prelim. adj.'!#REF!</definedName>
    <definedName name="TextRefCopy308" localSheetId="39">'[64]Prelim. adj.'!#REF!</definedName>
    <definedName name="TextRefCopy308" localSheetId="40">'[64]Prelim. adj.'!#REF!</definedName>
    <definedName name="TextRefCopy308" localSheetId="41">'[64]Prelim. adj.'!#REF!</definedName>
    <definedName name="TextRefCopy308">'[64]Prelim. adj.'!#REF!</definedName>
    <definedName name="TextRefCopy309" localSheetId="35">'[64]Prelim. adj.'!#REF!</definedName>
    <definedName name="TextRefCopy309" localSheetId="39">'[64]Prelim. adj.'!#REF!</definedName>
    <definedName name="TextRefCopy309" localSheetId="40">'[64]Prelim. adj.'!#REF!</definedName>
    <definedName name="TextRefCopy309" localSheetId="41">'[64]Prelim. adj.'!#REF!</definedName>
    <definedName name="TextRefCopy309">'[64]Prelim. adj.'!#REF!</definedName>
    <definedName name="TextRefCopy31" localSheetId="35">#REF!</definedName>
    <definedName name="TextRefCopy31" localSheetId="39">#REF!</definedName>
    <definedName name="TextRefCopy31" localSheetId="40">#REF!</definedName>
    <definedName name="TextRefCopy31" localSheetId="41">#REF!</definedName>
    <definedName name="TextRefCopy31">#REF!</definedName>
    <definedName name="TextRefCopy310" localSheetId="35">'[64]Prelim. adj.'!#REF!</definedName>
    <definedName name="TextRefCopy310" localSheetId="39">'[64]Prelim. adj.'!#REF!</definedName>
    <definedName name="TextRefCopy310" localSheetId="40">'[64]Prelim. adj.'!#REF!</definedName>
    <definedName name="TextRefCopy310" localSheetId="41">'[64]Prelim. adj.'!#REF!</definedName>
    <definedName name="TextRefCopy310">'[64]Prelim. adj.'!#REF!</definedName>
    <definedName name="TextRefCopy311" localSheetId="35">'[64]WEST part adj.'!#REF!</definedName>
    <definedName name="TextRefCopy311" localSheetId="39">'[64]WEST part adj.'!#REF!</definedName>
    <definedName name="TextRefCopy311" localSheetId="40">'[64]WEST part adj.'!#REF!</definedName>
    <definedName name="TextRefCopy311" localSheetId="41">'[64]WEST part adj.'!#REF!</definedName>
    <definedName name="TextRefCopy311">'[64]WEST part adj.'!#REF!</definedName>
    <definedName name="TextRefCopy312" localSheetId="35">'[64]WEST part adj.'!#REF!</definedName>
    <definedName name="TextRefCopy312" localSheetId="39">'[64]WEST part adj.'!#REF!</definedName>
    <definedName name="TextRefCopy312" localSheetId="40">'[64]WEST part adj.'!#REF!</definedName>
    <definedName name="TextRefCopy312" localSheetId="41">'[64]WEST part adj.'!#REF!</definedName>
    <definedName name="TextRefCopy312">'[64]WEST part adj.'!#REF!</definedName>
    <definedName name="TextRefCopy313">'[73]Final Group Adj.'!$E$27</definedName>
    <definedName name="TextRefCopy314" localSheetId="35">'[64]RUS prelim'!#REF!</definedName>
    <definedName name="TextRefCopy314" localSheetId="39">'[64]RUS prelim'!#REF!</definedName>
    <definedName name="TextRefCopy314" localSheetId="40">'[64]RUS prelim'!#REF!</definedName>
    <definedName name="TextRefCopy314" localSheetId="41">'[64]RUS prelim'!#REF!</definedName>
    <definedName name="TextRefCopy314">'[64]RUS prelim'!#REF!</definedName>
    <definedName name="TextRefCopy315" localSheetId="43">[17]RJE!#REF!</definedName>
    <definedName name="TextRefCopy315" localSheetId="35">[18]RJE!#REF!</definedName>
    <definedName name="TextRefCopy315" localSheetId="39">[18]RJE!#REF!</definedName>
    <definedName name="TextRefCopy315" localSheetId="40">[18]RJE!#REF!</definedName>
    <definedName name="TextRefCopy315" localSheetId="41">[18]RJE!#REF!</definedName>
    <definedName name="TextRefCopy315">[18]RJE!#REF!</definedName>
    <definedName name="TextRefCopy316" localSheetId="35">'[64]RUS prelim'!#REF!</definedName>
    <definedName name="TextRefCopy316" localSheetId="39">'[64]RUS prelim'!#REF!</definedName>
    <definedName name="TextRefCopy316" localSheetId="40">'[64]RUS prelim'!#REF!</definedName>
    <definedName name="TextRefCopy316" localSheetId="41">'[64]RUS prelim'!#REF!</definedName>
    <definedName name="TextRefCopy316">'[64]RUS prelim'!#REF!</definedName>
    <definedName name="TextRefCopy317" localSheetId="35">'[64]RUS prelim'!#REF!</definedName>
    <definedName name="TextRefCopy317" localSheetId="39">'[64]RUS prelim'!#REF!</definedName>
    <definedName name="TextRefCopy317" localSheetId="40">'[64]RUS prelim'!#REF!</definedName>
    <definedName name="TextRefCopy317" localSheetId="41">'[64]RUS prelim'!#REF!</definedName>
    <definedName name="TextRefCopy317">'[64]RUS prelim'!#REF!</definedName>
    <definedName name="TextRefCopy318" localSheetId="35">'[64]RUS prelim'!#REF!</definedName>
    <definedName name="TextRefCopy318" localSheetId="39">'[64]RUS prelim'!#REF!</definedName>
    <definedName name="TextRefCopy318" localSheetId="40">'[64]RUS prelim'!#REF!</definedName>
    <definedName name="TextRefCopy318" localSheetId="41">'[64]RUS prelim'!#REF!</definedName>
    <definedName name="TextRefCopy318">'[64]RUS prelim'!#REF!</definedName>
    <definedName name="TextRefCopy319" localSheetId="35">'[64]RUS prelim'!#REF!</definedName>
    <definedName name="TextRefCopy319" localSheetId="39">'[64]RUS prelim'!#REF!</definedName>
    <definedName name="TextRefCopy319" localSheetId="40">'[64]RUS prelim'!#REF!</definedName>
    <definedName name="TextRefCopy319" localSheetId="41">'[64]RUS prelim'!#REF!</definedName>
    <definedName name="TextRefCopy319">'[64]RUS prelim'!#REF!</definedName>
    <definedName name="TextRefCopy32" localSheetId="35">[69]ConsBS!#REF!</definedName>
    <definedName name="TextRefCopy32" localSheetId="39">[69]ConsBS!#REF!</definedName>
    <definedName name="TextRefCopy32" localSheetId="40">[69]ConsBS!#REF!</definedName>
    <definedName name="TextRefCopy32" localSheetId="41">[69]ConsBS!#REF!</definedName>
    <definedName name="TextRefCopy32">[69]ConsBS!#REF!</definedName>
    <definedName name="TextRefCopy320" localSheetId="35">'[64]RUS prelim'!#REF!</definedName>
    <definedName name="TextRefCopy320" localSheetId="39">'[64]RUS prelim'!#REF!</definedName>
    <definedName name="TextRefCopy320" localSheetId="40">'[64]RUS prelim'!#REF!</definedName>
    <definedName name="TextRefCopy320" localSheetId="41">'[64]RUS prelim'!#REF!</definedName>
    <definedName name="TextRefCopy320">'[64]RUS prelim'!#REF!</definedName>
    <definedName name="TextRefCopy321" localSheetId="35">[73]Tickmarks!#REF!</definedName>
    <definedName name="TextRefCopy321" localSheetId="39">[73]Tickmarks!#REF!</definedName>
    <definedName name="TextRefCopy321" localSheetId="40">[73]Tickmarks!#REF!</definedName>
    <definedName name="TextRefCopy321" localSheetId="41">[73]Tickmarks!#REF!</definedName>
    <definedName name="TextRefCopy321">[73]Tickmarks!#REF!</definedName>
    <definedName name="TextRefCopy322" localSheetId="35">#REF!</definedName>
    <definedName name="TextRefCopy322" localSheetId="39">#REF!</definedName>
    <definedName name="TextRefCopy322" localSheetId="40">#REF!</definedName>
    <definedName name="TextRefCopy322" localSheetId="41">#REF!</definedName>
    <definedName name="TextRefCopy322">#REF!</definedName>
    <definedName name="TextRefCopy323" localSheetId="35">[73]Tickmarks!#REF!</definedName>
    <definedName name="TextRefCopy323" localSheetId="39">[73]Tickmarks!#REF!</definedName>
    <definedName name="TextRefCopy323" localSheetId="40">[73]Tickmarks!#REF!</definedName>
    <definedName name="TextRefCopy323" localSheetId="41">[73]Tickmarks!#REF!</definedName>
    <definedName name="TextRefCopy323">[73]Tickmarks!#REF!</definedName>
    <definedName name="TextRefCopy324" localSheetId="35">'[73]Consol. adj.'!#REF!</definedName>
    <definedName name="TextRefCopy324" localSheetId="39">'[73]Consol. adj.'!#REF!</definedName>
    <definedName name="TextRefCopy324" localSheetId="40">'[73]Consol. adj.'!#REF!</definedName>
    <definedName name="TextRefCopy324" localSheetId="41">'[73]Consol. adj.'!#REF!</definedName>
    <definedName name="TextRefCopy324">'[73]Consol. adj.'!#REF!</definedName>
    <definedName name="TextRefCopy325" localSheetId="35">'[73]Consol. adj.'!#REF!</definedName>
    <definedName name="TextRefCopy325" localSheetId="39">'[73]Consol. adj.'!#REF!</definedName>
    <definedName name="TextRefCopy325" localSheetId="40">'[73]Consol. adj.'!#REF!</definedName>
    <definedName name="TextRefCopy325" localSheetId="41">'[73]Consol. adj.'!#REF!</definedName>
    <definedName name="TextRefCopy325">'[73]Consol. adj.'!#REF!</definedName>
    <definedName name="TextRefCopy326" localSheetId="35">'[73]Consol. adj.'!#REF!</definedName>
    <definedName name="TextRefCopy326" localSheetId="39">'[73]Consol. adj.'!#REF!</definedName>
    <definedName name="TextRefCopy326" localSheetId="40">'[73]Consol. adj.'!#REF!</definedName>
    <definedName name="TextRefCopy326" localSheetId="41">'[73]Consol. adj.'!#REF!</definedName>
    <definedName name="TextRefCopy326">'[73]Consol. adj.'!#REF!</definedName>
    <definedName name="TextRefCopy327" localSheetId="35">'[73]Prelim. adj.'!#REF!</definedName>
    <definedName name="TextRefCopy327" localSheetId="39">'[73]Prelim. adj.'!#REF!</definedName>
    <definedName name="TextRefCopy327" localSheetId="40">'[73]Prelim. adj.'!#REF!</definedName>
    <definedName name="TextRefCopy327" localSheetId="41">'[73]Prelim. adj.'!#REF!</definedName>
    <definedName name="TextRefCopy327">'[73]Prelim. adj.'!#REF!</definedName>
    <definedName name="TextRefCopy328" localSheetId="35">'[73]Prelim. adj.'!#REF!</definedName>
    <definedName name="TextRefCopy328" localSheetId="39">'[73]Prelim. adj.'!#REF!</definedName>
    <definedName name="TextRefCopy328" localSheetId="40">'[73]Prelim. adj.'!#REF!</definedName>
    <definedName name="TextRefCopy328" localSheetId="41">'[73]Prelim. adj.'!#REF!</definedName>
    <definedName name="TextRefCopy328">'[73]Prelim. adj.'!#REF!</definedName>
    <definedName name="TextRefCopy329" localSheetId="35">'[73]Final Group Adj.'!#REF!</definedName>
    <definedName name="TextRefCopy329" localSheetId="39">'[73]Final Group Adj.'!#REF!</definedName>
    <definedName name="TextRefCopy329" localSheetId="40">'[73]Final Group Adj.'!#REF!</definedName>
    <definedName name="TextRefCopy329" localSheetId="41">'[73]Final Group Adj.'!#REF!</definedName>
    <definedName name="TextRefCopy329">'[73]Final Group Adj.'!#REF!</definedName>
    <definedName name="TextRefCopy33" localSheetId="35">[69]ConsIS!#REF!</definedName>
    <definedName name="TextRefCopy33" localSheetId="39">[69]ConsIS!#REF!</definedName>
    <definedName name="TextRefCopy33" localSheetId="40">[69]ConsIS!#REF!</definedName>
    <definedName name="TextRefCopy33" localSheetId="41">[69]ConsIS!#REF!</definedName>
    <definedName name="TextRefCopy33">[69]ConsIS!#REF!</definedName>
    <definedName name="TextRefCopy330" localSheetId="35">'[73]Final Group Adj.'!#REF!</definedName>
    <definedName name="TextRefCopy330" localSheetId="39">'[73]Final Group Adj.'!#REF!</definedName>
    <definedName name="TextRefCopy330" localSheetId="40">'[73]Final Group Adj.'!#REF!</definedName>
    <definedName name="TextRefCopy330" localSheetId="41">'[73]Final Group Adj.'!#REF!</definedName>
    <definedName name="TextRefCopy330">'[73]Final Group Adj.'!#REF!</definedName>
    <definedName name="TextRefCopy331">'[73]Final Group Adj.'!$E$32</definedName>
    <definedName name="TextRefCopy332" localSheetId="35">'[73]WEST part adj.'!#REF!</definedName>
    <definedName name="TextRefCopy332" localSheetId="39">'[73]WEST part adj.'!#REF!</definedName>
    <definedName name="TextRefCopy332" localSheetId="40">'[73]WEST part adj.'!#REF!</definedName>
    <definedName name="TextRefCopy332" localSheetId="41">'[73]WEST part adj.'!#REF!</definedName>
    <definedName name="TextRefCopy332">'[73]WEST part adj.'!#REF!</definedName>
    <definedName name="TextRefCopy333" localSheetId="35">'[73]WEST part adj.'!#REF!</definedName>
    <definedName name="TextRefCopy333" localSheetId="39">'[73]WEST part adj.'!#REF!</definedName>
    <definedName name="TextRefCopy333" localSheetId="40">'[73]WEST part adj.'!#REF!</definedName>
    <definedName name="TextRefCopy333" localSheetId="41">'[73]WEST part adj.'!#REF!</definedName>
    <definedName name="TextRefCopy333">'[73]WEST part adj.'!#REF!</definedName>
    <definedName name="TextRefCopy334" localSheetId="35">'[73]WEST part adj.'!#REF!</definedName>
    <definedName name="TextRefCopy334" localSheetId="39">'[73]WEST part adj.'!#REF!</definedName>
    <definedName name="TextRefCopy334" localSheetId="40">'[73]WEST part adj.'!#REF!</definedName>
    <definedName name="TextRefCopy334" localSheetId="41">'[73]WEST part adj.'!#REF!</definedName>
    <definedName name="TextRefCopy334">'[73]WEST part adj.'!#REF!</definedName>
    <definedName name="TextRefCopy335" localSheetId="35">'[64]WEST part adj.'!#REF!</definedName>
    <definedName name="TextRefCopy335" localSheetId="39">'[64]WEST part adj.'!#REF!</definedName>
    <definedName name="TextRefCopy335" localSheetId="40">'[64]WEST part adj.'!#REF!</definedName>
    <definedName name="TextRefCopy335" localSheetId="41">'[64]WEST part adj.'!#REF!</definedName>
    <definedName name="TextRefCopy335">'[64]WEST part adj.'!#REF!</definedName>
    <definedName name="TextRefCopy336" localSheetId="35">'[64]WEST part adj.'!#REF!</definedName>
    <definedName name="TextRefCopy336" localSheetId="39">'[64]WEST part adj.'!#REF!</definedName>
    <definedName name="TextRefCopy336" localSheetId="40">'[64]WEST part adj.'!#REF!</definedName>
    <definedName name="TextRefCopy336" localSheetId="41">'[64]WEST part adj.'!#REF!</definedName>
    <definedName name="TextRefCopy336">'[64]WEST part adj.'!#REF!</definedName>
    <definedName name="TextRefCopy337" localSheetId="35">'[73]Final Group Adj.'!#REF!</definedName>
    <definedName name="TextRefCopy337" localSheetId="39">'[73]Final Group Adj.'!#REF!</definedName>
    <definedName name="TextRefCopy337" localSheetId="40">'[73]Final Group Adj.'!#REF!</definedName>
    <definedName name="TextRefCopy337" localSheetId="41">'[73]Final Group Adj.'!#REF!</definedName>
    <definedName name="TextRefCopy337">'[73]Final Group Adj.'!#REF!</definedName>
    <definedName name="TextRefCopy338" localSheetId="35">'[73]Prelim. adj.'!#REF!</definedName>
    <definedName name="TextRefCopy338" localSheetId="39">'[73]Prelim. adj.'!#REF!</definedName>
    <definedName name="TextRefCopy338" localSheetId="40">'[73]Prelim. adj.'!#REF!</definedName>
    <definedName name="TextRefCopy338" localSheetId="41">'[73]Prelim. adj.'!#REF!</definedName>
    <definedName name="TextRefCopy338">'[73]Prelim. adj.'!#REF!</definedName>
    <definedName name="TextRefCopy339" localSheetId="35">'[64]RUS prelim'!#REF!</definedName>
    <definedName name="TextRefCopy339" localSheetId="39">'[64]RUS prelim'!#REF!</definedName>
    <definedName name="TextRefCopy339" localSheetId="40">'[64]RUS prelim'!#REF!</definedName>
    <definedName name="TextRefCopy339" localSheetId="41">'[64]RUS prelim'!#REF!</definedName>
    <definedName name="TextRefCopy339">'[64]RUS prelim'!#REF!</definedName>
    <definedName name="TextRefCopy34" localSheetId="35">[69]ConsBS!#REF!</definedName>
    <definedName name="TextRefCopy34" localSheetId="39">[69]ConsBS!#REF!</definedName>
    <definedName name="TextRefCopy34" localSheetId="40">[69]ConsBS!#REF!</definedName>
    <definedName name="TextRefCopy34" localSheetId="41">[69]ConsBS!#REF!</definedName>
    <definedName name="TextRefCopy34">[69]ConsBS!#REF!</definedName>
    <definedName name="TextRefCopy340" localSheetId="35">[73]Tickmarks!#REF!</definedName>
    <definedName name="TextRefCopy340" localSheetId="39">[73]Tickmarks!#REF!</definedName>
    <definedName name="TextRefCopy340" localSheetId="40">[73]Tickmarks!#REF!</definedName>
    <definedName name="TextRefCopy340" localSheetId="41">[73]Tickmarks!#REF!</definedName>
    <definedName name="TextRefCopy340">[73]Tickmarks!#REF!</definedName>
    <definedName name="TextRefCopy341" localSheetId="35">#REF!</definedName>
    <definedName name="TextRefCopy341" localSheetId="39">#REF!</definedName>
    <definedName name="TextRefCopy341" localSheetId="40">#REF!</definedName>
    <definedName name="TextRefCopy341" localSheetId="41">#REF!</definedName>
    <definedName name="TextRefCopy341">#REF!</definedName>
    <definedName name="TextRefCopy342" localSheetId="35">'[73]Consol. adj.'!#REF!</definedName>
    <definedName name="TextRefCopy342" localSheetId="39">'[73]Consol. adj.'!#REF!</definedName>
    <definedName name="TextRefCopy342" localSheetId="40">'[73]Consol. adj.'!#REF!</definedName>
    <definedName name="TextRefCopy342" localSheetId="41">'[73]Consol. adj.'!#REF!</definedName>
    <definedName name="TextRefCopy342">'[73]Consol. adj.'!#REF!</definedName>
    <definedName name="TextRefCopy343" localSheetId="35">'[73]WEST part adj.'!#REF!</definedName>
    <definedName name="TextRefCopy343" localSheetId="39">'[73]WEST part adj.'!#REF!</definedName>
    <definedName name="TextRefCopy343" localSheetId="40">'[73]WEST part adj.'!#REF!</definedName>
    <definedName name="TextRefCopy343" localSheetId="41">'[73]WEST part adj.'!#REF!</definedName>
    <definedName name="TextRefCopy343">'[73]WEST part adj.'!#REF!</definedName>
    <definedName name="TextRefCopy344" localSheetId="35">#REF!</definedName>
    <definedName name="TextRefCopy344" localSheetId="39">#REF!</definedName>
    <definedName name="TextRefCopy344" localSheetId="40">#REF!</definedName>
    <definedName name="TextRefCopy344" localSheetId="41">#REF!</definedName>
    <definedName name="TextRefCopy344">#REF!</definedName>
    <definedName name="TextRefCopy345" localSheetId="35">'[73]Final Group Adj.'!#REF!</definedName>
    <definedName name="TextRefCopy345" localSheetId="39">'[73]Final Group Adj.'!#REF!</definedName>
    <definedName name="TextRefCopy345" localSheetId="40">'[73]Final Group Adj.'!#REF!</definedName>
    <definedName name="TextRefCopy345" localSheetId="41">'[73]Final Group Adj.'!#REF!</definedName>
    <definedName name="TextRefCopy345">'[73]Final Group Adj.'!#REF!</definedName>
    <definedName name="TextRefCopy346" localSheetId="35">'[76]Prelim. adj.'!#REF!</definedName>
    <definedName name="TextRefCopy346" localSheetId="39">'[76]Prelim. adj.'!#REF!</definedName>
    <definedName name="TextRefCopy346" localSheetId="40">'[76]Prelim. adj.'!#REF!</definedName>
    <definedName name="TextRefCopy346" localSheetId="41">'[76]Prelim. adj.'!#REF!</definedName>
    <definedName name="TextRefCopy346">'[76]Prelim. adj.'!#REF!</definedName>
    <definedName name="TextRefCopy347" localSheetId="35">'[64]Prelim. adj.'!#REF!</definedName>
    <definedName name="TextRefCopy347" localSheetId="39">'[64]Prelim. adj.'!#REF!</definedName>
    <definedName name="TextRefCopy347" localSheetId="40">'[64]Prelim. adj.'!#REF!</definedName>
    <definedName name="TextRefCopy347" localSheetId="41">'[64]Prelim. adj.'!#REF!</definedName>
    <definedName name="TextRefCopy347">'[64]Prelim. adj.'!#REF!</definedName>
    <definedName name="TextRefCopy348" localSheetId="35">'[64]Prelim. adj.'!#REF!</definedName>
    <definedName name="TextRefCopy348" localSheetId="39">'[64]Prelim. adj.'!#REF!</definedName>
    <definedName name="TextRefCopy348" localSheetId="40">'[64]Prelim. adj.'!#REF!</definedName>
    <definedName name="TextRefCopy348" localSheetId="41">'[64]Prelim. adj.'!#REF!</definedName>
    <definedName name="TextRefCopy348">'[64]Prelim. adj.'!#REF!</definedName>
    <definedName name="TextRefCopy349" localSheetId="35">'[64]Prelim. adj.'!#REF!</definedName>
    <definedName name="TextRefCopy349" localSheetId="39">'[64]Prelim. adj.'!#REF!</definedName>
    <definedName name="TextRefCopy349" localSheetId="40">'[64]Prelim. adj.'!#REF!</definedName>
    <definedName name="TextRefCopy349" localSheetId="41">'[64]Prelim. adj.'!#REF!</definedName>
    <definedName name="TextRefCopy349">'[64]Prelim. adj.'!#REF!</definedName>
    <definedName name="TextRefCopy35" localSheetId="35">[69]ConsIS!#REF!</definedName>
    <definedName name="TextRefCopy35" localSheetId="39">[69]ConsIS!#REF!</definedName>
    <definedName name="TextRefCopy35" localSheetId="40">[69]ConsIS!#REF!</definedName>
    <definedName name="TextRefCopy35" localSheetId="41">[69]ConsIS!#REF!</definedName>
    <definedName name="TextRefCopy35">[69]ConsIS!#REF!</definedName>
    <definedName name="TextRefCopy350" localSheetId="35">'[64]WEST part adj.'!#REF!</definedName>
    <definedName name="TextRefCopy350" localSheetId="39">'[64]WEST part adj.'!#REF!</definedName>
    <definedName name="TextRefCopy350" localSheetId="40">'[64]WEST part adj.'!#REF!</definedName>
    <definedName name="TextRefCopy350" localSheetId="41">'[64]WEST part adj.'!#REF!</definedName>
    <definedName name="TextRefCopy350">'[64]WEST part adj.'!#REF!</definedName>
    <definedName name="TextRefCopy351" localSheetId="35">#REF!</definedName>
    <definedName name="TextRefCopy351" localSheetId="39">#REF!</definedName>
    <definedName name="TextRefCopy351" localSheetId="40">#REF!</definedName>
    <definedName name="TextRefCopy351" localSheetId="41">#REF!</definedName>
    <definedName name="TextRefCopy351">#REF!</definedName>
    <definedName name="TextRefCopy352">'[73]Final Group Adj.'!$E$36</definedName>
    <definedName name="TextRefCopy353" localSheetId="35">'[73]Prelim. adj.'!#REF!</definedName>
    <definedName name="TextRefCopy353" localSheetId="39">'[73]Prelim. adj.'!#REF!</definedName>
    <definedName name="TextRefCopy353" localSheetId="40">'[73]Prelim. adj.'!#REF!</definedName>
    <definedName name="TextRefCopy353" localSheetId="41">'[73]Prelim. adj.'!#REF!</definedName>
    <definedName name="TextRefCopy353">'[73]Prelim. adj.'!#REF!</definedName>
    <definedName name="TextRefCopy354" localSheetId="35">'[64]WEST part adj.'!#REF!</definedName>
    <definedName name="TextRefCopy354" localSheetId="39">'[64]WEST part adj.'!#REF!</definedName>
    <definedName name="TextRefCopy354" localSheetId="40">'[64]WEST part adj.'!#REF!</definedName>
    <definedName name="TextRefCopy354" localSheetId="41">'[64]WEST part adj.'!#REF!</definedName>
    <definedName name="TextRefCopy354">'[64]WEST part adj.'!#REF!</definedName>
    <definedName name="TextRefCopy355">'[73]Final Group Adj.'!$E$14</definedName>
    <definedName name="TextRefCopy356" localSheetId="35">'[73]Final Group Adj.'!#REF!</definedName>
    <definedName name="TextRefCopy356" localSheetId="39">'[73]Final Group Adj.'!#REF!</definedName>
    <definedName name="TextRefCopy356" localSheetId="40">'[73]Final Group Adj.'!#REF!</definedName>
    <definedName name="TextRefCopy356" localSheetId="41">'[73]Final Group Adj.'!#REF!</definedName>
    <definedName name="TextRefCopy356">'[73]Final Group Adj.'!#REF!</definedName>
    <definedName name="TextRefCopy357" localSheetId="35">'[73]Final Group Adj.'!#REF!</definedName>
    <definedName name="TextRefCopy357" localSheetId="39">'[73]Final Group Adj.'!#REF!</definedName>
    <definedName name="TextRefCopy357" localSheetId="40">'[73]Final Group Adj.'!#REF!</definedName>
    <definedName name="TextRefCopy357" localSheetId="41">'[73]Final Group Adj.'!#REF!</definedName>
    <definedName name="TextRefCopy357">'[73]Final Group Adj.'!#REF!</definedName>
    <definedName name="TextRefCopy358" localSheetId="35">[77]Tickmarks!#REF!</definedName>
    <definedName name="TextRefCopy358" localSheetId="39">[77]Tickmarks!#REF!</definedName>
    <definedName name="TextRefCopy358" localSheetId="40">[77]Tickmarks!#REF!</definedName>
    <definedName name="TextRefCopy358" localSheetId="41">[77]Tickmarks!#REF!</definedName>
    <definedName name="TextRefCopy358">[77]Tickmarks!#REF!</definedName>
    <definedName name="TextRefCopy359" localSheetId="35">[73]Tickmarks!#REF!</definedName>
    <definedName name="TextRefCopy359" localSheetId="39">[73]Tickmarks!#REF!</definedName>
    <definedName name="TextRefCopy359" localSheetId="40">[73]Tickmarks!#REF!</definedName>
    <definedName name="TextRefCopy359" localSheetId="41">[73]Tickmarks!#REF!</definedName>
    <definedName name="TextRefCopy359">[73]Tickmarks!#REF!</definedName>
    <definedName name="TextRefCopy36" localSheetId="35">[69]ConsBS!#REF!</definedName>
    <definedName name="TextRefCopy36" localSheetId="39">[69]ConsBS!#REF!</definedName>
    <definedName name="TextRefCopy36" localSheetId="40">[69]ConsBS!#REF!</definedName>
    <definedName name="TextRefCopy36" localSheetId="41">[69]ConsBS!#REF!</definedName>
    <definedName name="TextRefCopy36">[69]ConsBS!#REF!</definedName>
    <definedName name="TextRefCopy360" localSheetId="35">'[64]WEST part adj.'!#REF!</definedName>
    <definedName name="TextRefCopy360" localSheetId="39">'[64]WEST part adj.'!#REF!</definedName>
    <definedName name="TextRefCopy360" localSheetId="40">'[64]WEST part adj.'!#REF!</definedName>
    <definedName name="TextRefCopy360" localSheetId="41">'[64]WEST part adj.'!#REF!</definedName>
    <definedName name="TextRefCopy360">'[64]WEST part adj.'!#REF!</definedName>
    <definedName name="TextRefCopy361" localSheetId="35">'[64]WEST part adj.'!#REF!</definedName>
    <definedName name="TextRefCopy361" localSheetId="39">'[64]WEST part adj.'!#REF!</definedName>
    <definedName name="TextRefCopy361" localSheetId="40">'[64]WEST part adj.'!#REF!</definedName>
    <definedName name="TextRefCopy361" localSheetId="41">'[64]WEST part adj.'!#REF!</definedName>
    <definedName name="TextRefCopy361">'[64]WEST part adj.'!#REF!</definedName>
    <definedName name="TextRefCopy362" localSheetId="35">'[73]WEST part adj.'!#REF!</definedName>
    <definedName name="TextRefCopy362" localSheetId="39">'[73]WEST part adj.'!#REF!</definedName>
    <definedName name="TextRefCopy362" localSheetId="40">'[73]WEST part adj.'!#REF!</definedName>
    <definedName name="TextRefCopy362" localSheetId="41">'[73]WEST part adj.'!#REF!</definedName>
    <definedName name="TextRefCopy362">'[73]WEST part adj.'!#REF!</definedName>
    <definedName name="TextRefCopy363" localSheetId="35">[72]Tickmarks!#REF!</definedName>
    <definedName name="TextRefCopy363" localSheetId="39">[72]Tickmarks!#REF!</definedName>
    <definedName name="TextRefCopy363" localSheetId="40">[72]Tickmarks!#REF!</definedName>
    <definedName name="TextRefCopy363" localSheetId="41">[72]Tickmarks!#REF!</definedName>
    <definedName name="TextRefCopy363">[72]Tickmarks!#REF!</definedName>
    <definedName name="TextRefCopy364" localSheetId="35">'[72]WEST part adj.'!#REF!</definedName>
    <definedName name="TextRefCopy364" localSheetId="39">'[72]WEST part adj.'!#REF!</definedName>
    <definedName name="TextRefCopy364" localSheetId="40">'[72]WEST part adj.'!#REF!</definedName>
    <definedName name="TextRefCopy364" localSheetId="41">'[72]WEST part adj.'!#REF!</definedName>
    <definedName name="TextRefCopy364">'[72]WEST part adj.'!#REF!</definedName>
    <definedName name="TextRefCopy365" localSheetId="35">'[72]Consol. adj.'!#REF!</definedName>
    <definedName name="TextRefCopy365" localSheetId="39">'[72]Consol. adj.'!#REF!</definedName>
    <definedName name="TextRefCopy365" localSheetId="40">'[72]Consol. adj.'!#REF!</definedName>
    <definedName name="TextRefCopy365" localSheetId="41">'[72]Consol. adj.'!#REF!</definedName>
    <definedName name="TextRefCopy365">'[72]Consol. adj.'!#REF!</definedName>
    <definedName name="TextRefCopy366" localSheetId="35">[72]Tickmarks!#REF!</definedName>
    <definedName name="TextRefCopy366" localSheetId="39">[72]Tickmarks!#REF!</definedName>
    <definedName name="TextRefCopy366" localSheetId="40">[72]Tickmarks!#REF!</definedName>
    <definedName name="TextRefCopy366" localSheetId="41">[72]Tickmarks!#REF!</definedName>
    <definedName name="TextRefCopy366">[72]Tickmarks!#REF!</definedName>
    <definedName name="TextRefCopy367" localSheetId="35">[72]Tickmarks!#REF!</definedName>
    <definedName name="TextRefCopy367" localSheetId="39">[72]Tickmarks!#REF!</definedName>
    <definedName name="TextRefCopy367" localSheetId="40">[72]Tickmarks!#REF!</definedName>
    <definedName name="TextRefCopy367" localSheetId="41">[72]Tickmarks!#REF!</definedName>
    <definedName name="TextRefCopy367">[72]Tickmarks!#REF!</definedName>
    <definedName name="TextRefCopy368" localSheetId="35">[72]Tickmarks!#REF!</definedName>
    <definedName name="TextRefCopy368" localSheetId="39">[72]Tickmarks!#REF!</definedName>
    <definedName name="TextRefCopy368" localSheetId="40">[72]Tickmarks!#REF!</definedName>
    <definedName name="TextRefCopy368" localSheetId="41">[72]Tickmarks!#REF!</definedName>
    <definedName name="TextRefCopy368">[72]Tickmarks!#REF!</definedName>
    <definedName name="TextRefCopy369" localSheetId="35">[72]Tickmarks!#REF!</definedName>
    <definedName name="TextRefCopy369" localSheetId="39">[72]Tickmarks!#REF!</definedName>
    <definedName name="TextRefCopy369" localSheetId="40">[72]Tickmarks!#REF!</definedName>
    <definedName name="TextRefCopy369" localSheetId="41">[72]Tickmarks!#REF!</definedName>
    <definedName name="TextRefCopy369">[72]Tickmarks!#REF!</definedName>
    <definedName name="TextRefCopy37" localSheetId="35">[69]ConsBS!#REF!</definedName>
    <definedName name="TextRefCopy37" localSheetId="39">[69]ConsBS!#REF!</definedName>
    <definedName name="TextRefCopy37" localSheetId="40">[69]ConsBS!#REF!</definedName>
    <definedName name="TextRefCopy37" localSheetId="41">[69]ConsBS!#REF!</definedName>
    <definedName name="TextRefCopy37">[69]ConsBS!#REF!</definedName>
    <definedName name="TextRefCopy370" localSheetId="35">'[64]WEST part adj.'!#REF!</definedName>
    <definedName name="TextRefCopy370" localSheetId="39">'[64]WEST part adj.'!#REF!</definedName>
    <definedName name="TextRefCopy370" localSheetId="40">'[64]WEST part adj.'!#REF!</definedName>
    <definedName name="TextRefCopy370" localSheetId="41">'[64]WEST part adj.'!#REF!</definedName>
    <definedName name="TextRefCopy370">'[64]WEST part adj.'!#REF!</definedName>
    <definedName name="TextRefCopy372" localSheetId="35">'[64]WEST part adj.'!#REF!</definedName>
    <definedName name="TextRefCopy372" localSheetId="39">'[64]WEST part adj.'!#REF!</definedName>
    <definedName name="TextRefCopy372" localSheetId="40">'[64]WEST part adj.'!#REF!</definedName>
    <definedName name="TextRefCopy372" localSheetId="41">'[64]WEST part adj.'!#REF!</definedName>
    <definedName name="TextRefCopy372">'[64]WEST part adj.'!#REF!</definedName>
    <definedName name="TextRefCopy375" localSheetId="35">'[72]Final Group Adj.'!#REF!</definedName>
    <definedName name="TextRefCopy375" localSheetId="39">'[72]Final Group Adj.'!#REF!</definedName>
    <definedName name="TextRefCopy375" localSheetId="40">'[72]Final Group Adj.'!#REF!</definedName>
    <definedName name="TextRefCopy375" localSheetId="41">'[72]Final Group Adj.'!#REF!</definedName>
    <definedName name="TextRefCopy375">'[72]Final Group Adj.'!#REF!</definedName>
    <definedName name="TextRefCopy376" localSheetId="35">'[72]Final Group Adj.'!#REF!</definedName>
    <definedName name="TextRefCopy376" localSheetId="39">'[72]Final Group Adj.'!#REF!</definedName>
    <definedName name="TextRefCopy376" localSheetId="40">'[72]Final Group Adj.'!#REF!</definedName>
    <definedName name="TextRefCopy376" localSheetId="41">'[72]Final Group Adj.'!#REF!</definedName>
    <definedName name="TextRefCopy376">'[72]Final Group Adj.'!#REF!</definedName>
    <definedName name="TextRefCopy377" localSheetId="35">#REF!</definedName>
    <definedName name="TextRefCopy377" localSheetId="39">#REF!</definedName>
    <definedName name="TextRefCopy377" localSheetId="40">#REF!</definedName>
    <definedName name="TextRefCopy377" localSheetId="41">#REF!</definedName>
    <definedName name="TextRefCopy377">#REF!</definedName>
    <definedName name="TextRefCopy378" localSheetId="35">#REF!</definedName>
    <definedName name="TextRefCopy378" localSheetId="39">#REF!</definedName>
    <definedName name="TextRefCopy378" localSheetId="40">#REF!</definedName>
    <definedName name="TextRefCopy378" localSheetId="41">#REF!</definedName>
    <definedName name="TextRefCopy378">#REF!</definedName>
    <definedName name="TextRefCopy379" localSheetId="35">#REF!</definedName>
    <definedName name="TextRefCopy379" localSheetId="39">#REF!</definedName>
    <definedName name="TextRefCopy379" localSheetId="40">#REF!</definedName>
    <definedName name="TextRefCopy379" localSheetId="41">#REF!</definedName>
    <definedName name="TextRefCopy379">#REF!</definedName>
    <definedName name="TextRefCopy38" localSheetId="35">[69]ConsIS!#REF!</definedName>
    <definedName name="TextRefCopy38" localSheetId="39">[69]ConsIS!#REF!</definedName>
    <definedName name="TextRefCopy38" localSheetId="40">[69]ConsIS!#REF!</definedName>
    <definedName name="TextRefCopy38" localSheetId="41">[69]ConsIS!#REF!</definedName>
    <definedName name="TextRefCopy38">[69]ConsIS!#REF!</definedName>
    <definedName name="TextRefCopy382" localSheetId="35">'[64]RUS prelim'!#REF!</definedName>
    <definedName name="TextRefCopy382" localSheetId="39">'[64]RUS prelim'!#REF!</definedName>
    <definedName name="TextRefCopy382" localSheetId="40">'[64]RUS prelim'!#REF!</definedName>
    <definedName name="TextRefCopy382" localSheetId="41">'[64]RUS prelim'!#REF!</definedName>
    <definedName name="TextRefCopy382">'[64]RUS prelim'!#REF!</definedName>
    <definedName name="TextRefCopy383" localSheetId="35">'[64]RUS prelim'!#REF!</definedName>
    <definedName name="TextRefCopy383" localSheetId="39">'[64]RUS prelim'!#REF!</definedName>
    <definedName name="TextRefCopy383" localSheetId="40">'[64]RUS prelim'!#REF!</definedName>
    <definedName name="TextRefCopy383" localSheetId="41">'[64]RUS prelim'!#REF!</definedName>
    <definedName name="TextRefCopy383">'[64]RUS prelim'!#REF!</definedName>
    <definedName name="TextRefCopy384" localSheetId="35">'[64]RUS prelim'!#REF!</definedName>
    <definedName name="TextRefCopy384" localSheetId="39">'[64]RUS prelim'!#REF!</definedName>
    <definedName name="TextRefCopy384" localSheetId="40">'[64]RUS prelim'!#REF!</definedName>
    <definedName name="TextRefCopy384" localSheetId="41">'[64]RUS prelim'!#REF!</definedName>
    <definedName name="TextRefCopy384">'[64]RUS prelim'!#REF!</definedName>
    <definedName name="TextRefCopy385" localSheetId="35">'[64]RUS prelim'!#REF!</definedName>
    <definedName name="TextRefCopy385" localSheetId="39">'[64]RUS prelim'!#REF!</definedName>
    <definedName name="TextRefCopy385" localSheetId="40">'[64]RUS prelim'!#REF!</definedName>
    <definedName name="TextRefCopy385" localSheetId="41">'[64]RUS prelim'!#REF!</definedName>
    <definedName name="TextRefCopy385">'[64]RUS prelim'!#REF!</definedName>
    <definedName name="TextRefCopy386" localSheetId="35">'[64]RUS prelim'!#REF!</definedName>
    <definedName name="TextRefCopy386" localSheetId="39">'[64]RUS prelim'!#REF!</definedName>
    <definedName name="TextRefCopy386" localSheetId="40">'[64]RUS prelim'!#REF!</definedName>
    <definedName name="TextRefCopy386" localSheetId="41">'[64]RUS prelim'!#REF!</definedName>
    <definedName name="TextRefCopy386">'[64]RUS prelim'!#REF!</definedName>
    <definedName name="TextRefCopy387" localSheetId="35">'[64]RUS prelim'!#REF!</definedName>
    <definedName name="TextRefCopy387" localSheetId="39">'[64]RUS prelim'!#REF!</definedName>
    <definedName name="TextRefCopy387" localSheetId="40">'[64]RUS prelim'!#REF!</definedName>
    <definedName name="TextRefCopy387" localSheetId="41">'[64]RUS prelim'!#REF!</definedName>
    <definedName name="TextRefCopy387">'[64]RUS prelim'!#REF!</definedName>
    <definedName name="TextRefCopy388" localSheetId="35">'[64]RUS prelim'!#REF!</definedName>
    <definedName name="TextRefCopy388" localSheetId="39">'[64]RUS prelim'!#REF!</definedName>
    <definedName name="TextRefCopy388" localSheetId="40">'[64]RUS prelim'!#REF!</definedName>
    <definedName name="TextRefCopy388" localSheetId="41">'[64]RUS prelim'!#REF!</definedName>
    <definedName name="TextRefCopy388">'[64]RUS prelim'!#REF!</definedName>
    <definedName name="TextRefCopy389" localSheetId="35">'[64]RUS prelim'!#REF!</definedName>
    <definedName name="TextRefCopy389" localSheetId="39">'[64]RUS prelim'!#REF!</definedName>
    <definedName name="TextRefCopy389" localSheetId="40">'[64]RUS prelim'!#REF!</definedName>
    <definedName name="TextRefCopy389" localSheetId="41">'[64]RUS prelim'!#REF!</definedName>
    <definedName name="TextRefCopy389">'[64]RUS prelim'!#REF!</definedName>
    <definedName name="TextRefCopy39" localSheetId="35">[69]ConsBS!#REF!</definedName>
    <definedName name="TextRefCopy39" localSheetId="39">[69]ConsBS!#REF!</definedName>
    <definedName name="TextRefCopy39" localSheetId="40">[69]ConsBS!#REF!</definedName>
    <definedName name="TextRefCopy39" localSheetId="41">[69]ConsBS!#REF!</definedName>
    <definedName name="TextRefCopy39">[69]ConsBS!#REF!</definedName>
    <definedName name="TextRefCopy390" localSheetId="35">'[64]RUS prelim'!#REF!</definedName>
    <definedName name="TextRefCopy390" localSheetId="39">'[64]RUS prelim'!#REF!</definedName>
    <definedName name="TextRefCopy390" localSheetId="40">'[64]RUS prelim'!#REF!</definedName>
    <definedName name="TextRefCopy390" localSheetId="41">'[64]RUS prelim'!#REF!</definedName>
    <definedName name="TextRefCopy390">'[64]RUS prelim'!#REF!</definedName>
    <definedName name="TextRefCopy391" localSheetId="35">'[64]RUS prelim'!#REF!</definedName>
    <definedName name="TextRefCopy391" localSheetId="39">'[64]RUS prelim'!#REF!</definedName>
    <definedName name="TextRefCopy391" localSheetId="40">'[64]RUS prelim'!#REF!</definedName>
    <definedName name="TextRefCopy391" localSheetId="41">'[64]RUS prelim'!#REF!</definedName>
    <definedName name="TextRefCopy391">'[64]RUS prelim'!#REF!</definedName>
    <definedName name="TextRefCopy392" localSheetId="35">'[76]Prelim. adj.'!#REF!</definedName>
    <definedName name="TextRefCopy392" localSheetId="39">'[76]Prelim. adj.'!#REF!</definedName>
    <definedName name="TextRefCopy392" localSheetId="40">'[76]Prelim. adj.'!#REF!</definedName>
    <definedName name="TextRefCopy392" localSheetId="41">'[76]Prelim. adj.'!#REF!</definedName>
    <definedName name="TextRefCopy392">'[76]Prelim. adj.'!#REF!</definedName>
    <definedName name="TextRefCopy393" localSheetId="35">'[64]Consol. adj.'!#REF!</definedName>
    <definedName name="TextRefCopy393" localSheetId="39">'[64]Consol. adj.'!#REF!</definedName>
    <definedName name="TextRefCopy393" localSheetId="40">'[64]Consol. adj.'!#REF!</definedName>
    <definedName name="TextRefCopy393" localSheetId="41">'[64]Consol. adj.'!#REF!</definedName>
    <definedName name="TextRefCopy393">'[64]Consol. adj.'!#REF!</definedName>
    <definedName name="TextRefCopy394" localSheetId="35">'[64]RUS prelim'!#REF!</definedName>
    <definedName name="TextRefCopy394" localSheetId="39">'[64]RUS prelim'!#REF!</definedName>
    <definedName name="TextRefCopy394" localSheetId="40">'[64]RUS prelim'!#REF!</definedName>
    <definedName name="TextRefCopy394" localSheetId="41">'[64]RUS prelim'!#REF!</definedName>
    <definedName name="TextRefCopy394">'[64]RUS prelim'!#REF!</definedName>
    <definedName name="TextRefCopy395" localSheetId="35">'[76]Prelim. adj.'!#REF!</definedName>
    <definedName name="TextRefCopy395" localSheetId="39">'[76]Prelim. adj.'!#REF!</definedName>
    <definedName name="TextRefCopy395" localSheetId="40">'[76]Prelim. adj.'!#REF!</definedName>
    <definedName name="TextRefCopy395" localSheetId="41">'[76]Prelim. adj.'!#REF!</definedName>
    <definedName name="TextRefCopy395">'[76]Prelim. adj.'!#REF!</definedName>
    <definedName name="TextRefCopy396" localSheetId="35">'[64]Prelim. adj.'!#REF!</definedName>
    <definedName name="TextRefCopy396" localSheetId="39">'[64]Prelim. adj.'!#REF!</definedName>
    <definedName name="TextRefCopy396" localSheetId="40">'[64]Prelim. adj.'!#REF!</definedName>
    <definedName name="TextRefCopy396" localSheetId="41">'[64]Prelim. adj.'!#REF!</definedName>
    <definedName name="TextRefCopy396">'[64]Prelim. adj.'!#REF!</definedName>
    <definedName name="TextRefCopy397" localSheetId="35">'[64]Prelim. adj.'!#REF!</definedName>
    <definedName name="TextRefCopy397" localSheetId="39">'[64]Prelim. adj.'!#REF!</definedName>
    <definedName name="TextRefCopy397" localSheetId="40">'[64]Prelim. adj.'!#REF!</definedName>
    <definedName name="TextRefCopy397" localSheetId="41">'[64]Prelim. adj.'!#REF!</definedName>
    <definedName name="TextRefCopy397">'[64]Prelim. adj.'!#REF!</definedName>
    <definedName name="TextRefCopy398" localSheetId="35">'[64]Prelim. adj.'!#REF!</definedName>
    <definedName name="TextRefCopy398" localSheetId="39">'[64]Prelim. adj.'!#REF!</definedName>
    <definedName name="TextRefCopy398" localSheetId="40">'[64]Prelim. adj.'!#REF!</definedName>
    <definedName name="TextRefCopy398" localSheetId="41">'[64]Prelim. adj.'!#REF!</definedName>
    <definedName name="TextRefCopy398">'[64]Prelim. adj.'!#REF!</definedName>
    <definedName name="TextRefCopy399" localSheetId="35">'[64]Prelim. adj.'!#REF!</definedName>
    <definedName name="TextRefCopy399" localSheetId="39">'[64]Prelim. adj.'!#REF!</definedName>
    <definedName name="TextRefCopy399" localSheetId="40">'[64]Prelim. adj.'!#REF!</definedName>
    <definedName name="TextRefCopy399" localSheetId="41">'[64]Prelim. adj.'!#REF!</definedName>
    <definedName name="TextRefCopy399">'[64]Prelim. adj.'!#REF!</definedName>
    <definedName name="TextRefCopy4" localSheetId="35">#REF!</definedName>
    <definedName name="TextRefCopy4" localSheetId="39">#REF!</definedName>
    <definedName name="TextRefCopy4" localSheetId="40">#REF!</definedName>
    <definedName name="TextRefCopy4" localSheetId="41">#REF!</definedName>
    <definedName name="TextRefCopy4">#REF!</definedName>
    <definedName name="TextRefCopy40" localSheetId="35">[69]ConsIS!#REF!</definedName>
    <definedName name="TextRefCopy40" localSheetId="39">[69]ConsIS!#REF!</definedName>
    <definedName name="TextRefCopy40" localSheetId="40">[69]ConsIS!#REF!</definedName>
    <definedName name="TextRefCopy40" localSheetId="41">[69]ConsIS!#REF!</definedName>
    <definedName name="TextRefCopy40">[69]ConsIS!#REF!</definedName>
    <definedName name="TextRefCopy400" localSheetId="35">'[64]Prelim. adj.'!#REF!</definedName>
    <definedName name="TextRefCopy400" localSheetId="39">'[64]Prelim. adj.'!#REF!</definedName>
    <definedName name="TextRefCopy400" localSheetId="40">'[64]Prelim. adj.'!#REF!</definedName>
    <definedName name="TextRefCopy400" localSheetId="41">'[64]Prelim. adj.'!#REF!</definedName>
    <definedName name="TextRefCopy400">'[64]Prelim. adj.'!#REF!</definedName>
    <definedName name="TextRefCopy401" localSheetId="35">'[64]Prelim. adj.'!#REF!</definedName>
    <definedName name="TextRefCopy401" localSheetId="39">'[64]Prelim. adj.'!#REF!</definedName>
    <definedName name="TextRefCopy401" localSheetId="40">'[64]Prelim. adj.'!#REF!</definedName>
    <definedName name="TextRefCopy401" localSheetId="41">'[64]Prelim. adj.'!#REF!</definedName>
    <definedName name="TextRefCopy401">'[64]Prelim. adj.'!#REF!</definedName>
    <definedName name="TextRefCopy402" localSheetId="35">'[64]WEST part adj.'!#REF!</definedName>
    <definedName name="TextRefCopy402" localSheetId="39">'[64]WEST part adj.'!#REF!</definedName>
    <definedName name="TextRefCopy402" localSheetId="40">'[64]WEST part adj.'!#REF!</definedName>
    <definedName name="TextRefCopy402" localSheetId="41">'[64]WEST part adj.'!#REF!</definedName>
    <definedName name="TextRefCopy402">'[64]WEST part adj.'!#REF!</definedName>
    <definedName name="TextRefCopy403" localSheetId="35">'[64]RUS prelim'!#REF!</definedName>
    <definedName name="TextRefCopy403" localSheetId="39">'[64]RUS prelim'!#REF!</definedName>
    <definedName name="TextRefCopy403" localSheetId="40">'[64]RUS prelim'!#REF!</definedName>
    <definedName name="TextRefCopy403" localSheetId="41">'[64]RUS prelim'!#REF!</definedName>
    <definedName name="TextRefCopy403">'[64]RUS prelim'!#REF!</definedName>
    <definedName name="TextRefCopy405" localSheetId="35">'[64]WEST part adj.'!#REF!</definedName>
    <definedName name="TextRefCopy405" localSheetId="39">'[64]WEST part adj.'!#REF!</definedName>
    <definedName name="TextRefCopy405" localSheetId="40">'[64]WEST part adj.'!#REF!</definedName>
    <definedName name="TextRefCopy405" localSheetId="41">'[64]WEST part adj.'!#REF!</definedName>
    <definedName name="TextRefCopy405">'[64]WEST part adj.'!#REF!</definedName>
    <definedName name="TextRefCopy406" localSheetId="35">'[72]WEST part adj.'!#REF!</definedName>
    <definedName name="TextRefCopy406" localSheetId="39">'[72]WEST part adj.'!#REF!</definedName>
    <definedName name="TextRefCopy406" localSheetId="40">'[72]WEST part adj.'!#REF!</definedName>
    <definedName name="TextRefCopy406" localSheetId="41">'[72]WEST part adj.'!#REF!</definedName>
    <definedName name="TextRefCopy406">'[72]WEST part adj.'!#REF!</definedName>
    <definedName name="TextRefCopy409" localSheetId="35">'[64]Prelim. adj.'!#REF!</definedName>
    <definedName name="TextRefCopy409" localSheetId="39">'[64]Prelim. adj.'!#REF!</definedName>
    <definedName name="TextRefCopy409" localSheetId="40">'[64]Prelim. adj.'!#REF!</definedName>
    <definedName name="TextRefCopy409" localSheetId="41">'[64]Prelim. adj.'!#REF!</definedName>
    <definedName name="TextRefCopy409">'[64]Prelim. adj.'!#REF!</definedName>
    <definedName name="TextRefCopy41" localSheetId="35">[69]ConsBS!#REF!</definedName>
    <definedName name="TextRefCopy41" localSheetId="39">[69]ConsBS!#REF!</definedName>
    <definedName name="TextRefCopy41" localSheetId="40">[69]ConsBS!#REF!</definedName>
    <definedName name="TextRefCopy41" localSheetId="41">[69]ConsBS!#REF!</definedName>
    <definedName name="TextRefCopy41">[69]ConsBS!#REF!</definedName>
    <definedName name="TextRefCopy411" localSheetId="35">'[63]4-12 (P&amp;L)'!#REF!</definedName>
    <definedName name="TextRefCopy411" localSheetId="39">'[63]4-12 (P&amp;L)'!#REF!</definedName>
    <definedName name="TextRefCopy411" localSheetId="40">'[63]4-12 (P&amp;L)'!#REF!</definedName>
    <definedName name="TextRefCopy411" localSheetId="41">'[63]4-12 (P&amp;L)'!#REF!</definedName>
    <definedName name="TextRefCopy411">'[63]4-12 (P&amp;L)'!#REF!</definedName>
    <definedName name="TextRefCopy417" localSheetId="43">[78]RJE!$Q$109</definedName>
    <definedName name="TextRefCopy417">[79]RJE!$Q$109</definedName>
    <definedName name="TextRefCopy418" localSheetId="35">#REF!</definedName>
    <definedName name="TextRefCopy418" localSheetId="39">#REF!</definedName>
    <definedName name="TextRefCopy418" localSheetId="40">#REF!</definedName>
    <definedName name="TextRefCopy418" localSheetId="41">#REF!</definedName>
    <definedName name="TextRefCopy418">#REF!</definedName>
    <definedName name="TextRefCopy419" localSheetId="35">#REF!</definedName>
    <definedName name="TextRefCopy419" localSheetId="39">#REF!</definedName>
    <definedName name="TextRefCopy419" localSheetId="40">#REF!</definedName>
    <definedName name="TextRefCopy419" localSheetId="41">#REF!</definedName>
    <definedName name="TextRefCopy419">#REF!</definedName>
    <definedName name="TextRefCopy42" localSheetId="35">[69]ConsBS!#REF!</definedName>
    <definedName name="TextRefCopy42" localSheetId="39">[69]ConsBS!#REF!</definedName>
    <definedName name="TextRefCopy42" localSheetId="40">[69]ConsBS!#REF!</definedName>
    <definedName name="TextRefCopy42" localSheetId="41">[69]ConsBS!#REF!</definedName>
    <definedName name="TextRefCopy42">[69]ConsBS!#REF!</definedName>
    <definedName name="TextRefCopy420" localSheetId="35">#REF!</definedName>
    <definedName name="TextRefCopy420" localSheetId="39">#REF!</definedName>
    <definedName name="TextRefCopy420" localSheetId="40">#REF!</definedName>
    <definedName name="TextRefCopy420" localSheetId="41">#REF!</definedName>
    <definedName name="TextRefCopy420">#REF!</definedName>
    <definedName name="TextRefCopy421" localSheetId="35">#REF!</definedName>
    <definedName name="TextRefCopy421" localSheetId="39">#REF!</definedName>
    <definedName name="TextRefCopy421" localSheetId="40">#REF!</definedName>
    <definedName name="TextRefCopy421" localSheetId="41">#REF!</definedName>
    <definedName name="TextRefCopy421">#REF!</definedName>
    <definedName name="TextRefCopy422" localSheetId="35">'[63]24'!#REF!</definedName>
    <definedName name="TextRefCopy422" localSheetId="39">'[63]24'!#REF!</definedName>
    <definedName name="TextRefCopy422" localSheetId="40">'[63]24'!#REF!</definedName>
    <definedName name="TextRefCopy422" localSheetId="41">'[63]24'!#REF!</definedName>
    <definedName name="TextRefCopy422">'[63]24'!#REF!</definedName>
    <definedName name="TextRefCopy423" localSheetId="35">'[63]24'!#REF!</definedName>
    <definedName name="TextRefCopy423" localSheetId="39">'[63]24'!#REF!</definedName>
    <definedName name="TextRefCopy423" localSheetId="40">'[63]24'!#REF!</definedName>
    <definedName name="TextRefCopy423" localSheetId="41">'[63]24'!#REF!</definedName>
    <definedName name="TextRefCopy423">'[63]24'!#REF!</definedName>
    <definedName name="TextRefCopy425" localSheetId="35">'[71]21'!#REF!</definedName>
    <definedName name="TextRefCopy425" localSheetId="39">'[71]21'!#REF!</definedName>
    <definedName name="TextRefCopy425" localSheetId="40">'[71]21'!#REF!</definedName>
    <definedName name="TextRefCopy425" localSheetId="41">'[71]21'!#REF!</definedName>
    <definedName name="TextRefCopy425">'[71]21'!#REF!</definedName>
    <definedName name="TextRefCopy426" localSheetId="35">#REF!</definedName>
    <definedName name="TextRefCopy426" localSheetId="39">#REF!</definedName>
    <definedName name="TextRefCopy426" localSheetId="40">#REF!</definedName>
    <definedName name="TextRefCopy426" localSheetId="41">#REF!</definedName>
    <definedName name="TextRefCopy426">#REF!</definedName>
    <definedName name="TextRefCopy427" localSheetId="35">#REF!</definedName>
    <definedName name="TextRefCopy427" localSheetId="39">#REF!</definedName>
    <definedName name="TextRefCopy427" localSheetId="40">#REF!</definedName>
    <definedName name="TextRefCopy427" localSheetId="41">#REF!</definedName>
    <definedName name="TextRefCopy427">#REF!</definedName>
    <definedName name="TextRefCopy428" localSheetId="35">#REF!</definedName>
    <definedName name="TextRefCopy428" localSheetId="39">#REF!</definedName>
    <definedName name="TextRefCopy428" localSheetId="40">#REF!</definedName>
    <definedName name="TextRefCopy428" localSheetId="41">#REF!</definedName>
    <definedName name="TextRefCopy428">#REF!</definedName>
    <definedName name="TextRefCopy429" localSheetId="35">#REF!</definedName>
    <definedName name="TextRefCopy429" localSheetId="39">#REF!</definedName>
    <definedName name="TextRefCopy429" localSheetId="40">#REF!</definedName>
    <definedName name="TextRefCopy429" localSheetId="41">#REF!</definedName>
    <definedName name="TextRefCopy429">#REF!</definedName>
    <definedName name="TextRefCopy43" localSheetId="35">[69]ConsIS!#REF!</definedName>
    <definedName name="TextRefCopy43" localSheetId="39">[69]ConsIS!#REF!</definedName>
    <definedName name="TextRefCopy43" localSheetId="40">[69]ConsIS!#REF!</definedName>
    <definedName name="TextRefCopy43" localSheetId="41">[69]ConsIS!#REF!</definedName>
    <definedName name="TextRefCopy43">[69]ConsIS!#REF!</definedName>
    <definedName name="TextRefCopy430" localSheetId="35">#REF!</definedName>
    <definedName name="TextRefCopy430" localSheetId="39">#REF!</definedName>
    <definedName name="TextRefCopy430" localSheetId="40">#REF!</definedName>
    <definedName name="TextRefCopy430" localSheetId="41">#REF!</definedName>
    <definedName name="TextRefCopy430">#REF!</definedName>
    <definedName name="TextRefCopy431" localSheetId="35">'[63]24'!#REF!</definedName>
    <definedName name="TextRefCopy431" localSheetId="39">'[63]24'!#REF!</definedName>
    <definedName name="TextRefCopy431" localSheetId="40">'[63]24'!#REF!</definedName>
    <definedName name="TextRefCopy431" localSheetId="41">'[63]24'!#REF!</definedName>
    <definedName name="TextRefCopy431">'[63]24'!#REF!</definedName>
    <definedName name="TextRefCopy432" localSheetId="35">#REF!</definedName>
    <definedName name="TextRefCopy432" localSheetId="39">#REF!</definedName>
    <definedName name="TextRefCopy432" localSheetId="40">#REF!</definedName>
    <definedName name="TextRefCopy432" localSheetId="41">#REF!</definedName>
    <definedName name="TextRefCopy432">#REF!</definedName>
    <definedName name="TextRefCopy433" localSheetId="35">#REF!</definedName>
    <definedName name="TextRefCopy433" localSheetId="39">#REF!</definedName>
    <definedName name="TextRefCopy433" localSheetId="40">#REF!</definedName>
    <definedName name="TextRefCopy433" localSheetId="41">#REF!</definedName>
    <definedName name="TextRefCopy433">#REF!</definedName>
    <definedName name="TextRefCopy434" localSheetId="35">#REF!</definedName>
    <definedName name="TextRefCopy434" localSheetId="39">#REF!</definedName>
    <definedName name="TextRefCopy434" localSheetId="40">#REF!</definedName>
    <definedName name="TextRefCopy434" localSheetId="41">#REF!</definedName>
    <definedName name="TextRefCopy434">#REF!</definedName>
    <definedName name="TextRefCopy435" localSheetId="35">#REF!</definedName>
    <definedName name="TextRefCopy435" localSheetId="39">#REF!</definedName>
    <definedName name="TextRefCopy435" localSheetId="40">#REF!</definedName>
    <definedName name="TextRefCopy435" localSheetId="41">#REF!</definedName>
    <definedName name="TextRefCopy435">#REF!</definedName>
    <definedName name="TextRefCopy436" localSheetId="35">#REF!</definedName>
    <definedName name="TextRefCopy436" localSheetId="39">#REF!</definedName>
    <definedName name="TextRefCopy436" localSheetId="40">#REF!</definedName>
    <definedName name="TextRefCopy436" localSheetId="41">#REF!</definedName>
    <definedName name="TextRefCopy436">#REF!</definedName>
    <definedName name="TextRefCopy437" localSheetId="35">#REF!</definedName>
    <definedName name="TextRefCopy437" localSheetId="39">#REF!</definedName>
    <definedName name="TextRefCopy437" localSheetId="40">#REF!</definedName>
    <definedName name="TextRefCopy437" localSheetId="41">#REF!</definedName>
    <definedName name="TextRefCopy437">#REF!</definedName>
    <definedName name="TextRefCopy438" localSheetId="35">[71]Tickmarks!#REF!</definedName>
    <definedName name="TextRefCopy438" localSheetId="39">[71]Tickmarks!#REF!</definedName>
    <definedName name="TextRefCopy438" localSheetId="40">[71]Tickmarks!#REF!</definedName>
    <definedName name="TextRefCopy438" localSheetId="41">[71]Tickmarks!#REF!</definedName>
    <definedName name="TextRefCopy438">[71]Tickmarks!#REF!</definedName>
    <definedName name="TextRefCopy439" localSheetId="35">'[77]ADJ Norilsk'!#REF!</definedName>
    <definedName name="TextRefCopy439" localSheetId="39">'[77]ADJ Norilsk'!#REF!</definedName>
    <definedName name="TextRefCopy439" localSheetId="40">'[77]ADJ Norilsk'!#REF!</definedName>
    <definedName name="TextRefCopy439" localSheetId="41">'[77]ADJ Norilsk'!#REF!</definedName>
    <definedName name="TextRefCopy439">'[77]ADJ Norilsk'!#REF!</definedName>
    <definedName name="TextRefCopy44" localSheetId="35">[69]ConsBS!#REF!</definedName>
    <definedName name="TextRefCopy44" localSheetId="39">[69]ConsBS!#REF!</definedName>
    <definedName name="TextRefCopy44" localSheetId="40">[69]ConsBS!#REF!</definedName>
    <definedName name="TextRefCopy44" localSheetId="41">[69]ConsBS!#REF!</definedName>
    <definedName name="TextRefCopy44">[69]ConsBS!#REF!</definedName>
    <definedName name="TextRefCopy440" localSheetId="35">'[77]IS Norilsk'!#REF!</definedName>
    <definedName name="TextRefCopy440" localSheetId="39">'[77]IS Norilsk'!#REF!</definedName>
    <definedName name="TextRefCopy440" localSheetId="40">'[77]IS Norilsk'!#REF!</definedName>
    <definedName name="TextRefCopy440" localSheetId="41">'[77]IS Norilsk'!#REF!</definedName>
    <definedName name="TextRefCopy440">'[77]IS Norilsk'!#REF!</definedName>
    <definedName name="TextRefCopy441" localSheetId="35">'[71]43'!#REF!</definedName>
    <definedName name="TextRefCopy441" localSheetId="39">'[71]43'!#REF!</definedName>
    <definedName name="TextRefCopy441" localSheetId="40">'[71]43'!#REF!</definedName>
    <definedName name="TextRefCopy441" localSheetId="41">'[71]43'!#REF!</definedName>
    <definedName name="TextRefCopy441">'[71]43'!#REF!</definedName>
    <definedName name="TextRefCopy442" localSheetId="35">'[71]43'!#REF!</definedName>
    <definedName name="TextRefCopy442" localSheetId="39">'[71]43'!#REF!</definedName>
    <definedName name="TextRefCopy442" localSheetId="40">'[71]43'!#REF!</definedName>
    <definedName name="TextRefCopy442" localSheetId="41">'[71]43'!#REF!</definedName>
    <definedName name="TextRefCopy442">'[71]43'!#REF!</definedName>
    <definedName name="TextRefCopy443" localSheetId="35">'[71]43'!#REF!</definedName>
    <definedName name="TextRefCopy443" localSheetId="39">'[71]43'!#REF!</definedName>
    <definedName name="TextRefCopy443" localSheetId="40">'[71]43'!#REF!</definedName>
    <definedName name="TextRefCopy443" localSheetId="41">'[71]43'!#REF!</definedName>
    <definedName name="TextRefCopy443">'[71]43'!#REF!</definedName>
    <definedName name="TextRefCopy444" localSheetId="35">'[71]43'!#REF!</definedName>
    <definedName name="TextRefCopy444" localSheetId="39">'[71]43'!#REF!</definedName>
    <definedName name="TextRefCopy444" localSheetId="40">'[71]43'!#REF!</definedName>
    <definedName name="TextRefCopy444" localSheetId="41">'[71]43'!#REF!</definedName>
    <definedName name="TextRefCopy444">'[71]43'!#REF!</definedName>
    <definedName name="TextRefCopy445" localSheetId="35">'[71]43'!#REF!</definedName>
    <definedName name="TextRefCopy445" localSheetId="39">'[71]43'!#REF!</definedName>
    <definedName name="TextRefCopy445" localSheetId="40">'[71]43'!#REF!</definedName>
    <definedName name="TextRefCopy445" localSheetId="41">'[71]43'!#REF!</definedName>
    <definedName name="TextRefCopy445">'[71]43'!#REF!</definedName>
    <definedName name="TextRefCopy446" localSheetId="35">'[71]43'!#REF!</definedName>
    <definedName name="TextRefCopy446" localSheetId="39">'[71]43'!#REF!</definedName>
    <definedName name="TextRefCopy446" localSheetId="40">'[71]43'!#REF!</definedName>
    <definedName name="TextRefCopy446" localSheetId="41">'[71]43'!#REF!</definedName>
    <definedName name="TextRefCopy446">'[71]43'!#REF!</definedName>
    <definedName name="TextRefCopy447" localSheetId="35">'[71]43'!#REF!</definedName>
    <definedName name="TextRefCopy447" localSheetId="39">'[71]43'!#REF!</definedName>
    <definedName name="TextRefCopy447" localSheetId="40">'[71]43'!#REF!</definedName>
    <definedName name="TextRefCopy447" localSheetId="41">'[71]43'!#REF!</definedName>
    <definedName name="TextRefCopy447">'[71]43'!#REF!</definedName>
    <definedName name="TextRefCopy448" localSheetId="35">'[71]43'!#REF!</definedName>
    <definedName name="TextRefCopy448" localSheetId="39">'[71]43'!#REF!</definedName>
    <definedName name="TextRefCopy448" localSheetId="40">'[71]43'!#REF!</definedName>
    <definedName name="TextRefCopy448" localSheetId="41">'[71]43'!#REF!</definedName>
    <definedName name="TextRefCopy448">'[71]43'!#REF!</definedName>
    <definedName name="TextRefCopy449" localSheetId="35">'[77]IS Norilsk'!#REF!</definedName>
    <definedName name="TextRefCopy449" localSheetId="39">'[77]IS Norilsk'!#REF!</definedName>
    <definedName name="TextRefCopy449" localSheetId="40">'[77]IS Norilsk'!#REF!</definedName>
    <definedName name="TextRefCopy449" localSheetId="41">'[77]IS Norilsk'!#REF!</definedName>
    <definedName name="TextRefCopy449">'[77]IS Norilsk'!#REF!</definedName>
    <definedName name="TextRefCopy45" localSheetId="35">[69]ConsBS!#REF!</definedName>
    <definedName name="TextRefCopy45" localSheetId="39">[69]ConsBS!#REF!</definedName>
    <definedName name="TextRefCopy45" localSheetId="40">[69]ConsBS!#REF!</definedName>
    <definedName name="TextRefCopy45" localSheetId="41">[69]ConsBS!#REF!</definedName>
    <definedName name="TextRefCopy45">[69]ConsBS!#REF!</definedName>
    <definedName name="TextRefCopy451" localSheetId="35">'[77]IS Norilsk'!#REF!</definedName>
    <definedName name="TextRefCopy451" localSheetId="39">'[77]IS Norilsk'!#REF!</definedName>
    <definedName name="TextRefCopy451" localSheetId="40">'[77]IS Norilsk'!#REF!</definedName>
    <definedName name="TextRefCopy451" localSheetId="41">'[77]IS Norilsk'!#REF!</definedName>
    <definedName name="TextRefCopy451">'[77]IS Norilsk'!#REF!</definedName>
    <definedName name="TextRefCopy452" localSheetId="35">'[63]28'!#REF!</definedName>
    <definedName name="TextRefCopy452" localSheetId="39">'[63]28'!#REF!</definedName>
    <definedName name="TextRefCopy452" localSheetId="40">'[63]28'!#REF!</definedName>
    <definedName name="TextRefCopy452" localSheetId="41">'[63]28'!#REF!</definedName>
    <definedName name="TextRefCopy452">'[63]28'!#REF!</definedName>
    <definedName name="TextRefCopy453" localSheetId="35">'[63]21'!#REF!</definedName>
    <definedName name="TextRefCopy453" localSheetId="39">'[63]21'!#REF!</definedName>
    <definedName name="TextRefCopy453" localSheetId="40">'[63]21'!#REF!</definedName>
    <definedName name="TextRefCopy453" localSheetId="41">'[63]21'!#REF!</definedName>
    <definedName name="TextRefCopy453">'[63]21'!#REF!</definedName>
    <definedName name="TextRefCopy454" localSheetId="35">[77]Reconciliation!#REF!</definedName>
    <definedName name="TextRefCopy454" localSheetId="39">[77]Reconciliation!#REF!</definedName>
    <definedName name="TextRefCopy454" localSheetId="40">[77]Reconciliation!#REF!</definedName>
    <definedName name="TextRefCopy454" localSheetId="41">[77]Reconciliation!#REF!</definedName>
    <definedName name="TextRefCopy454">[77]Reconciliation!#REF!</definedName>
    <definedName name="TextRefCopy458" localSheetId="35">[77]Reconciliation!#REF!</definedName>
    <definedName name="TextRefCopy458" localSheetId="39">[77]Reconciliation!#REF!</definedName>
    <definedName name="TextRefCopy458" localSheetId="40">[77]Reconciliation!#REF!</definedName>
    <definedName name="TextRefCopy458" localSheetId="41">[77]Reconciliation!#REF!</definedName>
    <definedName name="TextRefCopy458">[77]Reconciliation!#REF!</definedName>
    <definedName name="TextRefCopy459" localSheetId="35">'[77]ADJ Norilsk'!#REF!</definedName>
    <definedName name="TextRefCopy459" localSheetId="39">'[77]ADJ Norilsk'!#REF!</definedName>
    <definedName name="TextRefCopy459" localSheetId="40">'[77]ADJ Norilsk'!#REF!</definedName>
    <definedName name="TextRefCopy459" localSheetId="41">'[77]ADJ Norilsk'!#REF!</definedName>
    <definedName name="TextRefCopy459">'[77]ADJ Norilsk'!#REF!</definedName>
    <definedName name="TextRefCopy46" localSheetId="35">[69]ConsIS!#REF!</definedName>
    <definedName name="TextRefCopy46" localSheetId="39">[69]ConsIS!#REF!</definedName>
    <definedName name="TextRefCopy46" localSheetId="40">[69]ConsIS!#REF!</definedName>
    <definedName name="TextRefCopy46" localSheetId="41">[69]ConsIS!#REF!</definedName>
    <definedName name="TextRefCopy46">[69]ConsIS!#REF!</definedName>
    <definedName name="TextRefCopy463" localSheetId="35">'[77]IS Norilsk'!#REF!</definedName>
    <definedName name="TextRefCopy463" localSheetId="39">'[77]IS Norilsk'!#REF!</definedName>
    <definedName name="TextRefCopy463" localSheetId="40">'[77]IS Norilsk'!#REF!</definedName>
    <definedName name="TextRefCopy463" localSheetId="41">'[77]IS Norilsk'!#REF!</definedName>
    <definedName name="TextRefCopy463">'[77]IS Norilsk'!#REF!</definedName>
    <definedName name="TextRefCopy464" localSheetId="35">'[77]ADJ Norilsk'!#REF!</definedName>
    <definedName name="TextRefCopy464" localSheetId="39">'[77]ADJ Norilsk'!#REF!</definedName>
    <definedName name="TextRefCopy464" localSheetId="40">'[77]ADJ Norilsk'!#REF!</definedName>
    <definedName name="TextRefCopy464" localSheetId="41">'[77]ADJ Norilsk'!#REF!</definedName>
    <definedName name="TextRefCopy464">'[77]ADJ Norilsk'!#REF!</definedName>
    <definedName name="TextRefCopy468" localSheetId="35">'[77]ADJ Norilsk'!#REF!</definedName>
    <definedName name="TextRefCopy468" localSheetId="39">'[77]ADJ Norilsk'!#REF!</definedName>
    <definedName name="TextRefCopy468" localSheetId="40">'[77]ADJ Norilsk'!#REF!</definedName>
    <definedName name="TextRefCopy468" localSheetId="41">'[77]ADJ Norilsk'!#REF!</definedName>
    <definedName name="TextRefCopy468">'[77]ADJ Norilsk'!#REF!</definedName>
    <definedName name="TextRefCopy47" localSheetId="35">[69]ConsBS!#REF!</definedName>
    <definedName name="TextRefCopy47" localSheetId="39">[69]ConsBS!#REF!</definedName>
    <definedName name="TextRefCopy47" localSheetId="40">[69]ConsBS!#REF!</definedName>
    <definedName name="TextRefCopy47" localSheetId="41">[69]ConsBS!#REF!</definedName>
    <definedName name="TextRefCopy47">[69]ConsBS!#REF!</definedName>
    <definedName name="TextRefCopy473">[2]Tickmarks!$H$207</definedName>
    <definedName name="TextRefCopy475" localSheetId="35">#REF!</definedName>
    <definedName name="TextRefCopy475" localSheetId="39">#REF!</definedName>
    <definedName name="TextRefCopy475" localSheetId="40">#REF!</definedName>
    <definedName name="TextRefCopy475" localSheetId="41">#REF!</definedName>
    <definedName name="TextRefCopy475">#REF!</definedName>
    <definedName name="TextRefCopy476" localSheetId="35">'[63]29'!#REF!</definedName>
    <definedName name="TextRefCopy476" localSheetId="39">'[63]29'!#REF!</definedName>
    <definedName name="TextRefCopy476" localSheetId="40">'[63]29'!#REF!</definedName>
    <definedName name="TextRefCopy476" localSheetId="41">'[63]29'!#REF!</definedName>
    <definedName name="TextRefCopy476">'[63]29'!#REF!</definedName>
    <definedName name="TextRefCopy478" localSheetId="35">[65]AJE!#REF!</definedName>
    <definedName name="TextRefCopy478" localSheetId="39">[65]AJE!#REF!</definedName>
    <definedName name="TextRefCopy478" localSheetId="40">[65]AJE!#REF!</definedName>
    <definedName name="TextRefCopy478" localSheetId="41">[65]AJE!#REF!</definedName>
    <definedName name="TextRefCopy478">[65]AJE!#REF!</definedName>
    <definedName name="TextRefCopy479" localSheetId="35">[65]AJE!#REF!</definedName>
    <definedName name="TextRefCopy479" localSheetId="39">[65]AJE!#REF!</definedName>
    <definedName name="TextRefCopy479" localSheetId="40">[65]AJE!#REF!</definedName>
    <definedName name="TextRefCopy479" localSheetId="41">[65]AJE!#REF!</definedName>
    <definedName name="TextRefCopy479">[65]AJE!#REF!</definedName>
    <definedName name="TextRefCopy48" localSheetId="35">[69]ConsIS!#REF!</definedName>
    <definedName name="TextRefCopy48" localSheetId="39">[69]ConsIS!#REF!</definedName>
    <definedName name="TextRefCopy48" localSheetId="40">[69]ConsIS!#REF!</definedName>
    <definedName name="TextRefCopy48" localSheetId="41">[69]ConsIS!#REF!</definedName>
    <definedName name="TextRefCopy48">[69]ConsIS!#REF!</definedName>
    <definedName name="TextRefCopy480" localSheetId="35">[65]AJE!#REF!</definedName>
    <definedName name="TextRefCopy480" localSheetId="39">[65]AJE!#REF!</definedName>
    <definedName name="TextRefCopy480" localSheetId="40">[65]AJE!#REF!</definedName>
    <definedName name="TextRefCopy480" localSheetId="41">[65]AJE!#REF!</definedName>
    <definedName name="TextRefCopy480">[65]AJE!#REF!</definedName>
    <definedName name="TextRefCopy481" localSheetId="35">[65]AJE!#REF!</definedName>
    <definedName name="TextRefCopy481" localSheetId="39">[65]AJE!#REF!</definedName>
    <definedName name="TextRefCopy481" localSheetId="40">[65]AJE!#REF!</definedName>
    <definedName name="TextRefCopy481" localSheetId="41">[65]AJE!#REF!</definedName>
    <definedName name="TextRefCopy481">[65]AJE!#REF!</definedName>
    <definedName name="TextRefCopy482" localSheetId="35">[65]AJE!#REF!</definedName>
    <definedName name="TextRefCopy482" localSheetId="39">[65]AJE!#REF!</definedName>
    <definedName name="TextRefCopy482" localSheetId="40">[65]AJE!#REF!</definedName>
    <definedName name="TextRefCopy482" localSheetId="41">[65]AJE!#REF!</definedName>
    <definedName name="TextRefCopy482">[65]AJE!#REF!</definedName>
    <definedName name="TextRefCopy483" localSheetId="35">[65]AJE!#REF!</definedName>
    <definedName name="TextRefCopy483" localSheetId="39">[65]AJE!#REF!</definedName>
    <definedName name="TextRefCopy483" localSheetId="40">[65]AJE!#REF!</definedName>
    <definedName name="TextRefCopy483" localSheetId="41">[65]AJE!#REF!</definedName>
    <definedName name="TextRefCopy483">[65]AJE!#REF!</definedName>
    <definedName name="TextRefCopy484" localSheetId="35">[65]AJE!#REF!</definedName>
    <definedName name="TextRefCopy484" localSheetId="39">[65]AJE!#REF!</definedName>
    <definedName name="TextRefCopy484" localSheetId="40">[65]AJE!#REF!</definedName>
    <definedName name="TextRefCopy484" localSheetId="41">[65]AJE!#REF!</definedName>
    <definedName name="TextRefCopy484">[65]AJE!#REF!</definedName>
    <definedName name="TextRefCopy485" localSheetId="35">[65]AJE!#REF!</definedName>
    <definedName name="TextRefCopy485" localSheetId="39">[65]AJE!#REF!</definedName>
    <definedName name="TextRefCopy485" localSheetId="40">[65]AJE!#REF!</definedName>
    <definedName name="TextRefCopy485" localSheetId="41">[65]AJE!#REF!</definedName>
    <definedName name="TextRefCopy485">[65]AJE!#REF!</definedName>
    <definedName name="TextRefCopy486" localSheetId="35">[65]AJE!#REF!</definedName>
    <definedName name="TextRefCopy486" localSheetId="39">[65]AJE!#REF!</definedName>
    <definedName name="TextRefCopy486" localSheetId="40">[65]AJE!#REF!</definedName>
    <definedName name="TextRefCopy486" localSheetId="41">[65]AJE!#REF!</definedName>
    <definedName name="TextRefCopy486">[65]AJE!#REF!</definedName>
    <definedName name="TextRefCopy487" localSheetId="35">[65]AJE!#REF!</definedName>
    <definedName name="TextRefCopy487" localSheetId="39">[65]AJE!#REF!</definedName>
    <definedName name="TextRefCopy487" localSheetId="40">[65]AJE!#REF!</definedName>
    <definedName name="TextRefCopy487" localSheetId="41">[65]AJE!#REF!</definedName>
    <definedName name="TextRefCopy487">[65]AJE!#REF!</definedName>
    <definedName name="TextRefCopy488" localSheetId="35">[65]AJE!#REF!</definedName>
    <definedName name="TextRefCopy488" localSheetId="39">[65]AJE!#REF!</definedName>
    <definedName name="TextRefCopy488" localSheetId="40">[65]AJE!#REF!</definedName>
    <definedName name="TextRefCopy488" localSheetId="41">[65]AJE!#REF!</definedName>
    <definedName name="TextRefCopy488">[65]AJE!#REF!</definedName>
    <definedName name="TextRefCopy489" localSheetId="35">[65]AJE!#REF!</definedName>
    <definedName name="TextRefCopy489" localSheetId="39">[65]AJE!#REF!</definedName>
    <definedName name="TextRefCopy489" localSheetId="40">[65]AJE!#REF!</definedName>
    <definedName name="TextRefCopy489" localSheetId="41">[65]AJE!#REF!</definedName>
    <definedName name="TextRefCopy489">[65]AJE!#REF!</definedName>
    <definedName name="TextRefCopy49" localSheetId="35">[69]ConsBS!#REF!</definedName>
    <definedName name="TextRefCopy49" localSheetId="39">[69]ConsBS!#REF!</definedName>
    <definedName name="TextRefCopy49" localSheetId="40">[69]ConsBS!#REF!</definedName>
    <definedName name="TextRefCopy49" localSheetId="41">[69]ConsBS!#REF!</definedName>
    <definedName name="TextRefCopy49">[69]ConsBS!#REF!</definedName>
    <definedName name="TextRefCopy490" localSheetId="35">[65]AJE!#REF!</definedName>
    <definedName name="TextRefCopy490" localSheetId="39">[65]AJE!#REF!</definedName>
    <definedName name="TextRefCopy490" localSheetId="40">[65]AJE!#REF!</definedName>
    <definedName name="TextRefCopy490" localSheetId="41">[65]AJE!#REF!</definedName>
    <definedName name="TextRefCopy490">[65]AJE!#REF!</definedName>
    <definedName name="TextRefCopy491" localSheetId="35">[65]AJE!#REF!</definedName>
    <definedName name="TextRefCopy491" localSheetId="39">[65]AJE!#REF!</definedName>
    <definedName name="TextRefCopy491" localSheetId="40">[65]AJE!#REF!</definedName>
    <definedName name="TextRefCopy491" localSheetId="41">[65]AJE!#REF!</definedName>
    <definedName name="TextRefCopy491">[65]AJE!#REF!</definedName>
    <definedName name="TextRefCopy492" localSheetId="35">[65]AJE!#REF!</definedName>
    <definedName name="TextRefCopy492" localSheetId="39">[65]AJE!#REF!</definedName>
    <definedName name="TextRefCopy492" localSheetId="40">[65]AJE!#REF!</definedName>
    <definedName name="TextRefCopy492" localSheetId="41">[65]AJE!#REF!</definedName>
    <definedName name="TextRefCopy492">[65]AJE!#REF!</definedName>
    <definedName name="TextRefCopy493" localSheetId="35">[65]AJE!#REF!</definedName>
    <definedName name="TextRefCopy493" localSheetId="39">[65]AJE!#REF!</definedName>
    <definedName name="TextRefCopy493" localSheetId="40">[65]AJE!#REF!</definedName>
    <definedName name="TextRefCopy493" localSheetId="41">[65]AJE!#REF!</definedName>
    <definedName name="TextRefCopy493">[65]AJE!#REF!</definedName>
    <definedName name="TextRefCopy494" localSheetId="35">[65]AJE!#REF!</definedName>
    <definedName name="TextRefCopy494" localSheetId="39">[65]AJE!#REF!</definedName>
    <definedName name="TextRefCopy494" localSheetId="40">[65]AJE!#REF!</definedName>
    <definedName name="TextRefCopy494" localSheetId="41">[65]AJE!#REF!</definedName>
    <definedName name="TextRefCopy494">[65]AJE!#REF!</definedName>
    <definedName name="TextRefCopy495" localSheetId="35">[65]AJE!#REF!</definedName>
    <definedName name="TextRefCopy495" localSheetId="39">[65]AJE!#REF!</definedName>
    <definedName name="TextRefCopy495" localSheetId="40">[65]AJE!#REF!</definedName>
    <definedName name="TextRefCopy495" localSheetId="41">[65]AJE!#REF!</definedName>
    <definedName name="TextRefCopy495">[65]AJE!#REF!</definedName>
    <definedName name="TextRefCopy496" localSheetId="35">[65]AJE!#REF!</definedName>
    <definedName name="TextRefCopy496" localSheetId="39">[65]AJE!#REF!</definedName>
    <definedName name="TextRefCopy496" localSheetId="40">[65]AJE!#REF!</definedName>
    <definedName name="TextRefCopy496" localSheetId="41">[65]AJE!#REF!</definedName>
    <definedName name="TextRefCopy496">[65]AJE!#REF!</definedName>
    <definedName name="TextRefCopy497" localSheetId="35">[65]AJE!#REF!</definedName>
    <definedName name="TextRefCopy497" localSheetId="39">[65]AJE!#REF!</definedName>
    <definedName name="TextRefCopy497" localSheetId="40">[65]AJE!#REF!</definedName>
    <definedName name="TextRefCopy497" localSheetId="41">[65]AJE!#REF!</definedName>
    <definedName name="TextRefCopy497">[65]AJE!#REF!</definedName>
    <definedName name="TextRefCopy498" localSheetId="35">[65]AJE!#REF!</definedName>
    <definedName name="TextRefCopy498" localSheetId="39">[65]AJE!#REF!</definedName>
    <definedName name="TextRefCopy498" localSheetId="40">[65]AJE!#REF!</definedName>
    <definedName name="TextRefCopy498" localSheetId="41">[65]AJE!#REF!</definedName>
    <definedName name="TextRefCopy498">[65]AJE!#REF!</definedName>
    <definedName name="TextRefCopy499" localSheetId="35">[65]AJE!#REF!</definedName>
    <definedName name="TextRefCopy499" localSheetId="39">[65]AJE!#REF!</definedName>
    <definedName name="TextRefCopy499" localSheetId="40">[65]AJE!#REF!</definedName>
    <definedName name="TextRefCopy499" localSheetId="41">[65]AJE!#REF!</definedName>
    <definedName name="TextRefCopy499">[65]AJE!#REF!</definedName>
    <definedName name="TextRefCopy5" localSheetId="35">#REF!</definedName>
    <definedName name="TextRefCopy5" localSheetId="39">#REF!</definedName>
    <definedName name="TextRefCopy5" localSheetId="40">#REF!</definedName>
    <definedName name="TextRefCopy5" localSheetId="41">#REF!</definedName>
    <definedName name="TextRefCopy5">#REF!</definedName>
    <definedName name="TextRefCopy50" localSheetId="35">[69]ConsIS!#REF!</definedName>
    <definedName name="TextRefCopy50" localSheetId="39">[69]ConsIS!#REF!</definedName>
    <definedName name="TextRefCopy50" localSheetId="40">[69]ConsIS!#REF!</definedName>
    <definedName name="TextRefCopy50" localSheetId="41">[69]ConsIS!#REF!</definedName>
    <definedName name="TextRefCopy50">[69]ConsIS!#REF!</definedName>
    <definedName name="TextRefCopy500" localSheetId="35">[65]AJE!#REF!</definedName>
    <definedName name="TextRefCopy500" localSheetId="39">[65]AJE!#REF!</definedName>
    <definedName name="TextRefCopy500" localSheetId="40">[65]AJE!#REF!</definedName>
    <definedName name="TextRefCopy500" localSheetId="41">[65]AJE!#REF!</definedName>
    <definedName name="TextRefCopy500">[65]AJE!#REF!</definedName>
    <definedName name="TextRefCopy501" localSheetId="35">[65]AJE!#REF!</definedName>
    <definedName name="TextRefCopy501" localSheetId="39">[65]AJE!#REF!</definedName>
    <definedName name="TextRefCopy501" localSheetId="40">[65]AJE!#REF!</definedName>
    <definedName name="TextRefCopy501" localSheetId="41">[65]AJE!#REF!</definedName>
    <definedName name="TextRefCopy501">[65]AJE!#REF!</definedName>
    <definedName name="TextRefCopy502" localSheetId="35">[65]AJE!#REF!</definedName>
    <definedName name="TextRefCopy502" localSheetId="39">[65]AJE!#REF!</definedName>
    <definedName name="TextRefCopy502" localSheetId="40">[65]AJE!#REF!</definedName>
    <definedName name="TextRefCopy502" localSheetId="41">[65]AJE!#REF!</definedName>
    <definedName name="TextRefCopy502">[65]AJE!#REF!</definedName>
    <definedName name="TextRefCopy503" localSheetId="35">[65]AJE!#REF!</definedName>
    <definedName name="TextRefCopy503" localSheetId="39">[65]AJE!#REF!</definedName>
    <definedName name="TextRefCopy503" localSheetId="40">[65]AJE!#REF!</definedName>
    <definedName name="TextRefCopy503" localSheetId="41">[65]AJE!#REF!</definedName>
    <definedName name="TextRefCopy503">[65]AJE!#REF!</definedName>
    <definedName name="TextRefCopy504" localSheetId="35">[65]AJE!#REF!</definedName>
    <definedName name="TextRefCopy504" localSheetId="39">[65]AJE!#REF!</definedName>
    <definedName name="TextRefCopy504" localSheetId="40">[65]AJE!#REF!</definedName>
    <definedName name="TextRefCopy504" localSheetId="41">[65]AJE!#REF!</definedName>
    <definedName name="TextRefCopy504">[65]AJE!#REF!</definedName>
    <definedName name="TextRefCopy505" localSheetId="35">[65]AJE!#REF!</definedName>
    <definedName name="TextRefCopy505" localSheetId="39">[65]AJE!#REF!</definedName>
    <definedName name="TextRefCopy505" localSheetId="40">[65]AJE!#REF!</definedName>
    <definedName name="TextRefCopy505" localSheetId="41">[65]AJE!#REF!</definedName>
    <definedName name="TextRefCopy505">[65]AJE!#REF!</definedName>
    <definedName name="TextRefCopy506" localSheetId="35">[65]AJE!#REF!</definedName>
    <definedName name="TextRefCopy506" localSheetId="39">[65]AJE!#REF!</definedName>
    <definedName name="TextRefCopy506" localSheetId="40">[65]AJE!#REF!</definedName>
    <definedName name="TextRefCopy506" localSheetId="41">[65]AJE!#REF!</definedName>
    <definedName name="TextRefCopy506">[65]AJE!#REF!</definedName>
    <definedName name="TextRefCopy507" localSheetId="35">[65]AJE!#REF!</definedName>
    <definedName name="TextRefCopy507" localSheetId="39">[65]AJE!#REF!</definedName>
    <definedName name="TextRefCopy507" localSheetId="40">[65]AJE!#REF!</definedName>
    <definedName name="TextRefCopy507" localSheetId="41">[65]AJE!#REF!</definedName>
    <definedName name="TextRefCopy507">[65]AJE!#REF!</definedName>
    <definedName name="TextRefCopy508" localSheetId="35">[65]AJE!#REF!</definedName>
    <definedName name="TextRefCopy508" localSheetId="39">[65]AJE!#REF!</definedName>
    <definedName name="TextRefCopy508" localSheetId="40">[65]AJE!#REF!</definedName>
    <definedName name="TextRefCopy508" localSheetId="41">[65]AJE!#REF!</definedName>
    <definedName name="TextRefCopy508">[65]AJE!#REF!</definedName>
    <definedName name="TextRefCopy509" localSheetId="35">[65]AJE!#REF!</definedName>
    <definedName name="TextRefCopy509" localSheetId="39">[65]AJE!#REF!</definedName>
    <definedName name="TextRefCopy509" localSheetId="40">[65]AJE!#REF!</definedName>
    <definedName name="TextRefCopy509" localSheetId="41">[65]AJE!#REF!</definedName>
    <definedName name="TextRefCopy509">[65]AJE!#REF!</definedName>
    <definedName name="TextRefCopy51" localSheetId="35">[69]ConsBS!#REF!</definedName>
    <definedName name="TextRefCopy51" localSheetId="39">[69]ConsBS!#REF!</definedName>
    <definedName name="TextRefCopy51" localSheetId="40">[69]ConsBS!#REF!</definedName>
    <definedName name="TextRefCopy51" localSheetId="41">[69]ConsBS!#REF!</definedName>
    <definedName name="TextRefCopy51">[69]ConsBS!#REF!</definedName>
    <definedName name="TextRefCopy510" localSheetId="35">[65]AJE!#REF!</definedName>
    <definedName name="TextRefCopy510" localSheetId="39">[65]AJE!#REF!</definedName>
    <definedName name="TextRefCopy510" localSheetId="40">[65]AJE!#REF!</definedName>
    <definedName name="TextRefCopy510" localSheetId="41">[65]AJE!#REF!</definedName>
    <definedName name="TextRefCopy510">[65]AJE!#REF!</definedName>
    <definedName name="TextRefCopy511" localSheetId="35">[65]AJE!#REF!</definedName>
    <definedName name="TextRefCopy511" localSheetId="39">[65]AJE!#REF!</definedName>
    <definedName name="TextRefCopy511" localSheetId="40">[65]AJE!#REF!</definedName>
    <definedName name="TextRefCopy511" localSheetId="41">[65]AJE!#REF!</definedName>
    <definedName name="TextRefCopy511">[65]AJE!#REF!</definedName>
    <definedName name="TextRefCopy512" localSheetId="35">[65]AJE!#REF!</definedName>
    <definedName name="TextRefCopy512" localSheetId="39">[65]AJE!#REF!</definedName>
    <definedName name="TextRefCopy512" localSheetId="40">[65]AJE!#REF!</definedName>
    <definedName name="TextRefCopy512" localSheetId="41">[65]AJE!#REF!</definedName>
    <definedName name="TextRefCopy512">[65]AJE!#REF!</definedName>
    <definedName name="TextRefCopy513" localSheetId="35">[65]AJE!#REF!</definedName>
    <definedName name="TextRefCopy513" localSheetId="39">[65]AJE!#REF!</definedName>
    <definedName name="TextRefCopy513" localSheetId="40">[65]AJE!#REF!</definedName>
    <definedName name="TextRefCopy513" localSheetId="41">[65]AJE!#REF!</definedName>
    <definedName name="TextRefCopy513">[65]AJE!#REF!</definedName>
    <definedName name="TextRefCopy514" localSheetId="35">[65]AJE!#REF!</definedName>
    <definedName name="TextRefCopy514" localSheetId="39">[65]AJE!#REF!</definedName>
    <definedName name="TextRefCopy514" localSheetId="40">[65]AJE!#REF!</definedName>
    <definedName name="TextRefCopy514" localSheetId="41">[65]AJE!#REF!</definedName>
    <definedName name="TextRefCopy514">[65]AJE!#REF!</definedName>
    <definedName name="TextRefCopy515" localSheetId="35">[65]AJE!#REF!</definedName>
    <definedName name="TextRefCopy515" localSheetId="39">[65]AJE!#REF!</definedName>
    <definedName name="TextRefCopy515" localSheetId="40">[65]AJE!#REF!</definedName>
    <definedName name="TextRefCopy515" localSheetId="41">[65]AJE!#REF!</definedName>
    <definedName name="TextRefCopy515">[65]AJE!#REF!</definedName>
    <definedName name="TextRefCopy516" localSheetId="35">[65]AJE!#REF!</definedName>
    <definedName name="TextRefCopy516" localSheetId="39">[65]AJE!#REF!</definedName>
    <definedName name="TextRefCopy516" localSheetId="40">[65]AJE!#REF!</definedName>
    <definedName name="TextRefCopy516" localSheetId="41">[65]AJE!#REF!</definedName>
    <definedName name="TextRefCopy516">[65]AJE!#REF!</definedName>
    <definedName name="TextRefCopy517" localSheetId="35">[65]AJE!#REF!</definedName>
    <definedName name="TextRefCopy517" localSheetId="39">[65]AJE!#REF!</definedName>
    <definedName name="TextRefCopy517" localSheetId="40">[65]AJE!#REF!</definedName>
    <definedName name="TextRefCopy517" localSheetId="41">[65]AJE!#REF!</definedName>
    <definedName name="TextRefCopy517">[65]AJE!#REF!</definedName>
    <definedName name="TextRefCopy518" localSheetId="35">[65]AJE!#REF!</definedName>
    <definedName name="TextRefCopy518" localSheetId="39">[65]AJE!#REF!</definedName>
    <definedName name="TextRefCopy518" localSheetId="40">[65]AJE!#REF!</definedName>
    <definedName name="TextRefCopy518" localSheetId="41">[65]AJE!#REF!</definedName>
    <definedName name="TextRefCopy518">[65]AJE!#REF!</definedName>
    <definedName name="TextRefCopy519" localSheetId="35">[65]AJE!#REF!</definedName>
    <definedName name="TextRefCopy519" localSheetId="39">[65]AJE!#REF!</definedName>
    <definedName name="TextRefCopy519" localSheetId="40">[65]AJE!#REF!</definedName>
    <definedName name="TextRefCopy519" localSheetId="41">[65]AJE!#REF!</definedName>
    <definedName name="TextRefCopy519">[65]AJE!#REF!</definedName>
    <definedName name="TextRefCopy52" localSheetId="35">[69]ConsIS!#REF!</definedName>
    <definedName name="TextRefCopy52" localSheetId="39">[69]ConsIS!#REF!</definedName>
    <definedName name="TextRefCopy52" localSheetId="40">[69]ConsIS!#REF!</definedName>
    <definedName name="TextRefCopy52" localSheetId="41">[69]ConsIS!#REF!</definedName>
    <definedName name="TextRefCopy52">[69]ConsIS!#REF!</definedName>
    <definedName name="TextRefCopy520" localSheetId="35">[65]AJE!#REF!</definedName>
    <definedName name="TextRefCopy520" localSheetId="39">[65]AJE!#REF!</definedName>
    <definedName name="TextRefCopy520" localSheetId="40">[65]AJE!#REF!</definedName>
    <definedName name="TextRefCopy520" localSheetId="41">[65]AJE!#REF!</definedName>
    <definedName name="TextRefCopy520">[65]AJE!#REF!</definedName>
    <definedName name="TextRefCopy521" localSheetId="35">[65]AJE!#REF!</definedName>
    <definedName name="TextRefCopy521" localSheetId="39">[65]AJE!#REF!</definedName>
    <definedName name="TextRefCopy521" localSheetId="40">[65]AJE!#REF!</definedName>
    <definedName name="TextRefCopy521" localSheetId="41">[65]AJE!#REF!</definedName>
    <definedName name="TextRefCopy521">[65]AJE!#REF!</definedName>
    <definedName name="TextRefCopy522" localSheetId="35">[65]AJE!#REF!</definedName>
    <definedName name="TextRefCopy522" localSheetId="39">[65]AJE!#REF!</definedName>
    <definedName name="TextRefCopy522" localSheetId="40">[65]AJE!#REF!</definedName>
    <definedName name="TextRefCopy522" localSheetId="41">[65]AJE!#REF!</definedName>
    <definedName name="TextRefCopy522">[65]AJE!#REF!</definedName>
    <definedName name="TextRefCopy523" localSheetId="35">[65]AJE!#REF!</definedName>
    <definedName name="TextRefCopy523" localSheetId="39">[65]AJE!#REF!</definedName>
    <definedName name="TextRefCopy523" localSheetId="40">[65]AJE!#REF!</definedName>
    <definedName name="TextRefCopy523" localSheetId="41">[65]AJE!#REF!</definedName>
    <definedName name="TextRefCopy523">[65]AJE!#REF!</definedName>
    <definedName name="TextRefCopy524" localSheetId="35">[65]AJE!#REF!</definedName>
    <definedName name="TextRefCopy524" localSheetId="39">[65]AJE!#REF!</definedName>
    <definedName name="TextRefCopy524" localSheetId="40">[65]AJE!#REF!</definedName>
    <definedName name="TextRefCopy524" localSheetId="41">[65]AJE!#REF!</definedName>
    <definedName name="TextRefCopy524">[65]AJE!#REF!</definedName>
    <definedName name="TextRefCopy525" localSheetId="35">[65]AJE!#REF!</definedName>
    <definedName name="TextRefCopy525" localSheetId="39">[65]AJE!#REF!</definedName>
    <definedName name="TextRefCopy525" localSheetId="40">[65]AJE!#REF!</definedName>
    <definedName name="TextRefCopy525" localSheetId="41">[65]AJE!#REF!</definedName>
    <definedName name="TextRefCopy525">[65]AJE!#REF!</definedName>
    <definedName name="TextRefCopy526" localSheetId="35">[65]AJE!#REF!</definedName>
    <definedName name="TextRefCopy526" localSheetId="39">[65]AJE!#REF!</definedName>
    <definedName name="TextRefCopy526" localSheetId="40">[65]AJE!#REF!</definedName>
    <definedName name="TextRefCopy526" localSheetId="41">[65]AJE!#REF!</definedName>
    <definedName name="TextRefCopy526">[65]AJE!#REF!</definedName>
    <definedName name="TextRefCopy527" localSheetId="35">[65]AJE!#REF!</definedName>
    <definedName name="TextRefCopy527" localSheetId="39">[65]AJE!#REF!</definedName>
    <definedName name="TextRefCopy527" localSheetId="40">[65]AJE!#REF!</definedName>
    <definedName name="TextRefCopy527" localSheetId="41">[65]AJE!#REF!</definedName>
    <definedName name="TextRefCopy527">[65]AJE!#REF!</definedName>
    <definedName name="TextRefCopy528" localSheetId="35">[65]AJE!#REF!</definedName>
    <definedName name="TextRefCopy528" localSheetId="39">[65]AJE!#REF!</definedName>
    <definedName name="TextRefCopy528" localSheetId="40">[65]AJE!#REF!</definedName>
    <definedName name="TextRefCopy528" localSheetId="41">[65]AJE!#REF!</definedName>
    <definedName name="TextRefCopy528">[65]AJE!#REF!</definedName>
    <definedName name="TextRefCopy529" localSheetId="35">[65]AJE!#REF!</definedName>
    <definedName name="TextRefCopy529" localSheetId="39">[65]AJE!#REF!</definedName>
    <definedName name="TextRefCopy529" localSheetId="40">[65]AJE!#REF!</definedName>
    <definedName name="TextRefCopy529" localSheetId="41">[65]AJE!#REF!</definedName>
    <definedName name="TextRefCopy529">[65]AJE!#REF!</definedName>
    <definedName name="TextRefCopy53" localSheetId="35">[69]ConsBS!#REF!</definedName>
    <definedName name="TextRefCopy53" localSheetId="39">[69]ConsBS!#REF!</definedName>
    <definedName name="TextRefCopy53" localSheetId="40">[69]ConsBS!#REF!</definedName>
    <definedName name="TextRefCopy53" localSheetId="41">[69]ConsBS!#REF!</definedName>
    <definedName name="TextRefCopy53">[69]ConsBS!#REF!</definedName>
    <definedName name="TextRefCopy530" localSheetId="35">[65]AJE!#REF!</definedName>
    <definedName name="TextRefCopy530" localSheetId="39">[65]AJE!#REF!</definedName>
    <definedName name="TextRefCopy530" localSheetId="40">[65]AJE!#REF!</definedName>
    <definedName name="TextRefCopy530" localSheetId="41">[65]AJE!#REF!</definedName>
    <definedName name="TextRefCopy530">[65]AJE!#REF!</definedName>
    <definedName name="TextRefCopy531" localSheetId="35">[65]AJE!#REF!</definedName>
    <definedName name="TextRefCopy531" localSheetId="39">[65]AJE!#REF!</definedName>
    <definedName name="TextRefCopy531" localSheetId="40">[65]AJE!#REF!</definedName>
    <definedName name="TextRefCopy531" localSheetId="41">[65]AJE!#REF!</definedName>
    <definedName name="TextRefCopy531">[65]AJE!#REF!</definedName>
    <definedName name="TextRefCopy532" localSheetId="35">[65]AJE!#REF!</definedName>
    <definedName name="TextRefCopy532" localSheetId="39">[65]AJE!#REF!</definedName>
    <definedName name="TextRefCopy532" localSheetId="40">[65]AJE!#REF!</definedName>
    <definedName name="TextRefCopy532" localSheetId="41">[65]AJE!#REF!</definedName>
    <definedName name="TextRefCopy532">[65]AJE!#REF!</definedName>
    <definedName name="TextRefCopy533" localSheetId="35">[65]AJE!#REF!</definedName>
    <definedName name="TextRefCopy533" localSheetId="39">[65]AJE!#REF!</definedName>
    <definedName name="TextRefCopy533" localSheetId="40">[65]AJE!#REF!</definedName>
    <definedName name="TextRefCopy533" localSheetId="41">[65]AJE!#REF!</definedName>
    <definedName name="TextRefCopy533">[65]AJE!#REF!</definedName>
    <definedName name="TextRefCopy534" localSheetId="35">[65]AJE!#REF!</definedName>
    <definedName name="TextRefCopy534" localSheetId="39">[65]AJE!#REF!</definedName>
    <definedName name="TextRefCopy534" localSheetId="40">[65]AJE!#REF!</definedName>
    <definedName name="TextRefCopy534" localSheetId="41">[65]AJE!#REF!</definedName>
    <definedName name="TextRefCopy534">[65]AJE!#REF!</definedName>
    <definedName name="TextRefCopy535" localSheetId="35">[65]AJE!#REF!</definedName>
    <definedName name="TextRefCopy535" localSheetId="39">[65]AJE!#REF!</definedName>
    <definedName name="TextRefCopy535" localSheetId="40">[65]AJE!#REF!</definedName>
    <definedName name="TextRefCopy535" localSheetId="41">[65]AJE!#REF!</definedName>
    <definedName name="TextRefCopy535">[65]AJE!#REF!</definedName>
    <definedName name="TextRefCopy536" localSheetId="35">[65]AJE!#REF!</definedName>
    <definedName name="TextRefCopy536" localSheetId="39">[65]AJE!#REF!</definedName>
    <definedName name="TextRefCopy536" localSheetId="40">[65]AJE!#REF!</definedName>
    <definedName name="TextRefCopy536" localSheetId="41">[65]AJE!#REF!</definedName>
    <definedName name="TextRefCopy536">[65]AJE!#REF!</definedName>
    <definedName name="TextRefCopy537" localSheetId="35">[65]AJE!#REF!</definedName>
    <definedName name="TextRefCopy537" localSheetId="39">[65]AJE!#REF!</definedName>
    <definedName name="TextRefCopy537" localSheetId="40">[65]AJE!#REF!</definedName>
    <definedName name="TextRefCopy537" localSheetId="41">[65]AJE!#REF!</definedName>
    <definedName name="TextRefCopy537">[65]AJE!#REF!</definedName>
    <definedName name="TextRefCopy538" localSheetId="35">[65]AJE!#REF!</definedName>
    <definedName name="TextRefCopy538" localSheetId="39">[65]AJE!#REF!</definedName>
    <definedName name="TextRefCopy538" localSheetId="40">[65]AJE!#REF!</definedName>
    <definedName name="TextRefCopy538" localSheetId="41">[65]AJE!#REF!</definedName>
    <definedName name="TextRefCopy538">[65]AJE!#REF!</definedName>
    <definedName name="TextRefCopy539" localSheetId="35">[65]AJE!#REF!</definedName>
    <definedName name="TextRefCopy539" localSheetId="39">[65]AJE!#REF!</definedName>
    <definedName name="TextRefCopy539" localSheetId="40">[65]AJE!#REF!</definedName>
    <definedName name="TextRefCopy539" localSheetId="41">[65]AJE!#REF!</definedName>
    <definedName name="TextRefCopy539">[65]AJE!#REF!</definedName>
    <definedName name="TextRefCopy54" localSheetId="35">[69]ConsIS!#REF!</definedName>
    <definedName name="TextRefCopy54" localSheetId="39">[69]ConsIS!#REF!</definedName>
    <definedName name="TextRefCopy54" localSheetId="40">[69]ConsIS!#REF!</definedName>
    <definedName name="TextRefCopy54" localSheetId="41">[69]ConsIS!#REF!</definedName>
    <definedName name="TextRefCopy54">[69]ConsIS!#REF!</definedName>
    <definedName name="TextRefCopy540" localSheetId="35">[65]AJE!#REF!</definedName>
    <definedName name="TextRefCopy540" localSheetId="39">[65]AJE!#REF!</definedName>
    <definedName name="TextRefCopy540" localSheetId="40">[65]AJE!#REF!</definedName>
    <definedName name="TextRefCopy540" localSheetId="41">[65]AJE!#REF!</definedName>
    <definedName name="TextRefCopy540">[65]AJE!#REF!</definedName>
    <definedName name="TextRefCopy541" localSheetId="35">[65]AJE!#REF!</definedName>
    <definedName name="TextRefCopy541" localSheetId="39">[65]AJE!#REF!</definedName>
    <definedName name="TextRefCopy541" localSheetId="40">[65]AJE!#REF!</definedName>
    <definedName name="TextRefCopy541" localSheetId="41">[65]AJE!#REF!</definedName>
    <definedName name="TextRefCopy541">[65]AJE!#REF!</definedName>
    <definedName name="TextRefCopy542" localSheetId="35">[65]AJE!#REF!</definedName>
    <definedName name="TextRefCopy542" localSheetId="39">[65]AJE!#REF!</definedName>
    <definedName name="TextRefCopy542" localSheetId="40">[65]AJE!#REF!</definedName>
    <definedName name="TextRefCopy542" localSheetId="41">[65]AJE!#REF!</definedName>
    <definedName name="TextRefCopy542">[65]AJE!#REF!</definedName>
    <definedName name="TextRefCopy543" localSheetId="35">[65]AJE!#REF!</definedName>
    <definedName name="TextRefCopy543" localSheetId="39">[65]AJE!#REF!</definedName>
    <definedName name="TextRefCopy543" localSheetId="40">[65]AJE!#REF!</definedName>
    <definedName name="TextRefCopy543" localSheetId="41">[65]AJE!#REF!</definedName>
    <definedName name="TextRefCopy543">[65]AJE!#REF!</definedName>
    <definedName name="TextRefCopy544" localSheetId="35">[65]AJE!#REF!</definedName>
    <definedName name="TextRefCopy544" localSheetId="39">[65]AJE!#REF!</definedName>
    <definedName name="TextRefCopy544" localSheetId="40">[65]AJE!#REF!</definedName>
    <definedName name="TextRefCopy544" localSheetId="41">[65]AJE!#REF!</definedName>
    <definedName name="TextRefCopy544">[65]AJE!#REF!</definedName>
    <definedName name="TextRefCopy545" localSheetId="35">[65]AJE!#REF!</definedName>
    <definedName name="TextRefCopy545" localSheetId="39">[65]AJE!#REF!</definedName>
    <definedName name="TextRefCopy545" localSheetId="40">[65]AJE!#REF!</definedName>
    <definedName name="TextRefCopy545" localSheetId="41">[65]AJE!#REF!</definedName>
    <definedName name="TextRefCopy545">[65]AJE!#REF!</definedName>
    <definedName name="TextRefCopy546" localSheetId="35">[65]AJE!#REF!</definedName>
    <definedName name="TextRefCopy546" localSheetId="39">[65]AJE!#REF!</definedName>
    <definedName name="TextRefCopy546" localSheetId="40">[65]AJE!#REF!</definedName>
    <definedName name="TextRefCopy546" localSheetId="41">[65]AJE!#REF!</definedName>
    <definedName name="TextRefCopy546">[65]AJE!#REF!</definedName>
    <definedName name="TextRefCopy547" localSheetId="35">[65]AJE!#REF!</definedName>
    <definedName name="TextRefCopy547" localSheetId="39">[65]AJE!#REF!</definedName>
    <definedName name="TextRefCopy547" localSheetId="40">[65]AJE!#REF!</definedName>
    <definedName name="TextRefCopy547" localSheetId="41">[65]AJE!#REF!</definedName>
    <definedName name="TextRefCopy547">[65]AJE!#REF!</definedName>
    <definedName name="TextRefCopy548" localSheetId="35">[65]AJE!#REF!</definedName>
    <definedName name="TextRefCopy548" localSheetId="39">[65]AJE!#REF!</definedName>
    <definedName name="TextRefCopy548" localSheetId="40">[65]AJE!#REF!</definedName>
    <definedName name="TextRefCopy548" localSheetId="41">[65]AJE!#REF!</definedName>
    <definedName name="TextRefCopy548">[65]AJE!#REF!</definedName>
    <definedName name="TextRefCopy549" localSheetId="35">[65]AJE!#REF!</definedName>
    <definedName name="TextRefCopy549" localSheetId="39">[65]AJE!#REF!</definedName>
    <definedName name="TextRefCopy549" localSheetId="40">[65]AJE!#REF!</definedName>
    <definedName name="TextRefCopy549" localSheetId="41">[65]AJE!#REF!</definedName>
    <definedName name="TextRefCopy549">[65]AJE!#REF!</definedName>
    <definedName name="TextRefCopy55" localSheetId="35">[69]ConsBS!#REF!</definedName>
    <definedName name="TextRefCopy55" localSheetId="39">[69]ConsBS!#REF!</definedName>
    <definedName name="TextRefCopy55" localSheetId="40">[69]ConsBS!#REF!</definedName>
    <definedName name="TextRefCopy55" localSheetId="41">[69]ConsBS!#REF!</definedName>
    <definedName name="TextRefCopy55">[69]ConsBS!#REF!</definedName>
    <definedName name="TextRefCopy550" localSheetId="35">[65]AJE!#REF!</definedName>
    <definedName name="TextRefCopy550" localSheetId="39">[65]AJE!#REF!</definedName>
    <definedName name="TextRefCopy550" localSheetId="40">[65]AJE!#REF!</definedName>
    <definedName name="TextRefCopy550" localSheetId="41">[65]AJE!#REF!</definedName>
    <definedName name="TextRefCopy550">[65]AJE!#REF!</definedName>
    <definedName name="TextRefCopy551" localSheetId="35">[65]AJE!#REF!</definedName>
    <definedName name="TextRefCopy551" localSheetId="39">[65]AJE!#REF!</definedName>
    <definedName name="TextRefCopy551" localSheetId="40">[65]AJE!#REF!</definedName>
    <definedName name="TextRefCopy551" localSheetId="41">[65]AJE!#REF!</definedName>
    <definedName name="TextRefCopy551">[65]AJE!#REF!</definedName>
    <definedName name="TextRefCopy552" localSheetId="35">[65]AJE!#REF!</definedName>
    <definedName name="TextRefCopy552" localSheetId="39">[65]AJE!#REF!</definedName>
    <definedName name="TextRefCopy552" localSheetId="40">[65]AJE!#REF!</definedName>
    <definedName name="TextRefCopy552" localSheetId="41">[65]AJE!#REF!</definedName>
    <definedName name="TextRefCopy552">[65]AJE!#REF!</definedName>
    <definedName name="TextRefCopy553" localSheetId="35">[65]AJE!#REF!</definedName>
    <definedName name="TextRefCopy553" localSheetId="39">[65]AJE!#REF!</definedName>
    <definedName name="TextRefCopy553" localSheetId="40">[65]AJE!#REF!</definedName>
    <definedName name="TextRefCopy553" localSheetId="41">[65]AJE!#REF!</definedName>
    <definedName name="TextRefCopy553">[65]AJE!#REF!</definedName>
    <definedName name="TextRefCopy554" localSheetId="35">[65]AJE!#REF!</definedName>
    <definedName name="TextRefCopy554" localSheetId="39">[65]AJE!#REF!</definedName>
    <definedName name="TextRefCopy554" localSheetId="40">[65]AJE!#REF!</definedName>
    <definedName name="TextRefCopy554" localSheetId="41">[65]AJE!#REF!</definedName>
    <definedName name="TextRefCopy554">[65]AJE!#REF!</definedName>
    <definedName name="TextRefCopy555" localSheetId="35">[65]AJE!#REF!</definedName>
    <definedName name="TextRefCopy555" localSheetId="39">[65]AJE!#REF!</definedName>
    <definedName name="TextRefCopy555" localSheetId="40">[65]AJE!#REF!</definedName>
    <definedName name="TextRefCopy555" localSheetId="41">[65]AJE!#REF!</definedName>
    <definedName name="TextRefCopy555">[65]AJE!#REF!</definedName>
    <definedName name="TextRefCopy556" localSheetId="35">[65]AJE!#REF!</definedName>
    <definedName name="TextRefCopy556" localSheetId="39">[65]AJE!#REF!</definedName>
    <definedName name="TextRefCopy556" localSheetId="40">[65]AJE!#REF!</definedName>
    <definedName name="TextRefCopy556" localSheetId="41">[65]AJE!#REF!</definedName>
    <definedName name="TextRefCopy556">[65]AJE!#REF!</definedName>
    <definedName name="TextRefCopy557" localSheetId="35">[65]AJE!#REF!</definedName>
    <definedName name="TextRefCopy557" localSheetId="39">[65]AJE!#REF!</definedName>
    <definedName name="TextRefCopy557" localSheetId="40">[65]AJE!#REF!</definedName>
    <definedName name="TextRefCopy557" localSheetId="41">[65]AJE!#REF!</definedName>
    <definedName name="TextRefCopy557">[65]AJE!#REF!</definedName>
    <definedName name="TextRefCopy558" localSheetId="35">[65]AJE!#REF!</definedName>
    <definedName name="TextRefCopy558" localSheetId="39">[65]AJE!#REF!</definedName>
    <definedName name="TextRefCopy558" localSheetId="40">[65]AJE!#REF!</definedName>
    <definedName name="TextRefCopy558" localSheetId="41">[65]AJE!#REF!</definedName>
    <definedName name="TextRefCopy558">[65]AJE!#REF!</definedName>
    <definedName name="TextRefCopy559" localSheetId="35">[65]AJE!#REF!</definedName>
    <definedName name="TextRefCopy559" localSheetId="39">[65]AJE!#REF!</definedName>
    <definedName name="TextRefCopy559" localSheetId="40">[65]AJE!#REF!</definedName>
    <definedName name="TextRefCopy559" localSheetId="41">[65]AJE!#REF!</definedName>
    <definedName name="TextRefCopy559">[65]AJE!#REF!</definedName>
    <definedName name="TextRefCopy56" localSheetId="35">[69]ConsIS!#REF!</definedName>
    <definedName name="TextRefCopy56" localSheetId="39">[69]ConsIS!#REF!</definedName>
    <definedName name="TextRefCopy56" localSheetId="40">[69]ConsIS!#REF!</definedName>
    <definedName name="TextRefCopy56" localSheetId="41">[69]ConsIS!#REF!</definedName>
    <definedName name="TextRefCopy56">[69]ConsIS!#REF!</definedName>
    <definedName name="TextRefCopy560" localSheetId="35">[65]AJE!#REF!</definedName>
    <definedName name="TextRefCopy560" localSheetId="39">[65]AJE!#REF!</definedName>
    <definedName name="TextRefCopy560" localSheetId="40">[65]AJE!#REF!</definedName>
    <definedName name="TextRefCopy560" localSheetId="41">[65]AJE!#REF!</definedName>
    <definedName name="TextRefCopy560">[65]AJE!#REF!</definedName>
    <definedName name="TextRefCopy561" localSheetId="35">[65]AJE!#REF!</definedName>
    <definedName name="TextRefCopy561" localSheetId="39">[65]AJE!#REF!</definedName>
    <definedName name="TextRefCopy561" localSheetId="40">[65]AJE!#REF!</definedName>
    <definedName name="TextRefCopy561" localSheetId="41">[65]AJE!#REF!</definedName>
    <definedName name="TextRefCopy561">[65]AJE!#REF!</definedName>
    <definedName name="TextRefCopy562" localSheetId="35">[65]AJE!#REF!</definedName>
    <definedName name="TextRefCopy562" localSheetId="39">[65]AJE!#REF!</definedName>
    <definedName name="TextRefCopy562" localSheetId="40">[65]AJE!#REF!</definedName>
    <definedName name="TextRefCopy562" localSheetId="41">[65]AJE!#REF!</definedName>
    <definedName name="TextRefCopy562">[65]AJE!#REF!</definedName>
    <definedName name="TextRefCopy563" localSheetId="35">[65]AJE!#REF!</definedName>
    <definedName name="TextRefCopy563" localSheetId="39">[65]AJE!#REF!</definedName>
    <definedName name="TextRefCopy563" localSheetId="40">[65]AJE!#REF!</definedName>
    <definedName name="TextRefCopy563" localSheetId="41">[65]AJE!#REF!</definedName>
    <definedName name="TextRefCopy563">[65]AJE!#REF!</definedName>
    <definedName name="TextRefCopy564" localSheetId="35">[65]AJE!#REF!</definedName>
    <definedName name="TextRefCopy564" localSheetId="39">[65]AJE!#REF!</definedName>
    <definedName name="TextRefCopy564" localSheetId="40">[65]AJE!#REF!</definedName>
    <definedName name="TextRefCopy564" localSheetId="41">[65]AJE!#REF!</definedName>
    <definedName name="TextRefCopy564">[65]AJE!#REF!</definedName>
    <definedName name="TextRefCopy565" localSheetId="35">[65]AJE!#REF!</definedName>
    <definedName name="TextRefCopy565" localSheetId="39">[65]AJE!#REF!</definedName>
    <definedName name="TextRefCopy565" localSheetId="40">[65]AJE!#REF!</definedName>
    <definedName name="TextRefCopy565" localSheetId="41">[65]AJE!#REF!</definedName>
    <definedName name="TextRefCopy565">[65]AJE!#REF!</definedName>
    <definedName name="TextRefCopy566" localSheetId="35">[65]AJE!#REF!</definedName>
    <definedName name="TextRefCopy566" localSheetId="39">[65]AJE!#REF!</definedName>
    <definedName name="TextRefCopy566" localSheetId="40">[65]AJE!#REF!</definedName>
    <definedName name="TextRefCopy566" localSheetId="41">[65]AJE!#REF!</definedName>
    <definedName name="TextRefCopy566">[65]AJE!#REF!</definedName>
    <definedName name="TextRefCopy567" localSheetId="35">[65]AJE!#REF!</definedName>
    <definedName name="TextRefCopy567" localSheetId="39">[65]AJE!#REF!</definedName>
    <definedName name="TextRefCopy567" localSheetId="40">[65]AJE!#REF!</definedName>
    <definedName name="TextRefCopy567" localSheetId="41">[65]AJE!#REF!</definedName>
    <definedName name="TextRefCopy567">[65]AJE!#REF!</definedName>
    <definedName name="TextRefCopy568" localSheetId="35">[65]AJE!#REF!</definedName>
    <definedName name="TextRefCopy568" localSheetId="39">[65]AJE!#REF!</definedName>
    <definedName name="TextRefCopy568" localSheetId="40">[65]AJE!#REF!</definedName>
    <definedName name="TextRefCopy568" localSheetId="41">[65]AJE!#REF!</definedName>
    <definedName name="TextRefCopy568">[65]AJE!#REF!</definedName>
    <definedName name="TextRefCopy569" localSheetId="35">[65]AJE!#REF!</definedName>
    <definedName name="TextRefCopy569" localSheetId="39">[65]AJE!#REF!</definedName>
    <definedName name="TextRefCopy569" localSheetId="40">[65]AJE!#REF!</definedName>
    <definedName name="TextRefCopy569" localSheetId="41">[65]AJE!#REF!</definedName>
    <definedName name="TextRefCopy569">[65]AJE!#REF!</definedName>
    <definedName name="TextRefCopy57" localSheetId="35">[69]ConsBS!#REF!</definedName>
    <definedName name="TextRefCopy57" localSheetId="39">[69]ConsBS!#REF!</definedName>
    <definedName name="TextRefCopy57" localSheetId="40">[69]ConsBS!#REF!</definedName>
    <definedName name="TextRefCopy57" localSheetId="41">[69]ConsBS!#REF!</definedName>
    <definedName name="TextRefCopy57">[69]ConsBS!#REF!</definedName>
    <definedName name="TextRefCopy570" localSheetId="35">[65]AJE!#REF!</definedName>
    <definedName name="TextRefCopy570" localSheetId="39">[65]AJE!#REF!</definedName>
    <definedName name="TextRefCopy570" localSheetId="40">[65]AJE!#REF!</definedName>
    <definedName name="TextRefCopy570" localSheetId="41">[65]AJE!#REF!</definedName>
    <definedName name="TextRefCopy570">[65]AJE!#REF!</definedName>
    <definedName name="TextRefCopy571" localSheetId="35">[65]AJE!#REF!</definedName>
    <definedName name="TextRefCopy571" localSheetId="39">[65]AJE!#REF!</definedName>
    <definedName name="TextRefCopy571" localSheetId="40">[65]AJE!#REF!</definedName>
    <definedName name="TextRefCopy571" localSheetId="41">[65]AJE!#REF!</definedName>
    <definedName name="TextRefCopy571">[65]AJE!#REF!</definedName>
    <definedName name="TextRefCopy572" localSheetId="35">[65]AJE!#REF!</definedName>
    <definedName name="TextRefCopy572" localSheetId="39">[65]AJE!#REF!</definedName>
    <definedName name="TextRefCopy572" localSheetId="40">[65]AJE!#REF!</definedName>
    <definedName name="TextRefCopy572" localSheetId="41">[65]AJE!#REF!</definedName>
    <definedName name="TextRefCopy572">[65]AJE!#REF!</definedName>
    <definedName name="TextRefCopy573" localSheetId="35">[65]AJE!#REF!</definedName>
    <definedName name="TextRefCopy573" localSheetId="39">[65]AJE!#REF!</definedName>
    <definedName name="TextRefCopy573" localSheetId="40">[65]AJE!#REF!</definedName>
    <definedName name="TextRefCopy573" localSheetId="41">[65]AJE!#REF!</definedName>
    <definedName name="TextRefCopy573">[65]AJE!#REF!</definedName>
    <definedName name="TextRefCopy574" localSheetId="35">[65]AJE!#REF!</definedName>
    <definedName name="TextRefCopy574" localSheetId="39">[65]AJE!#REF!</definedName>
    <definedName name="TextRefCopy574" localSheetId="40">[65]AJE!#REF!</definedName>
    <definedName name="TextRefCopy574" localSheetId="41">[65]AJE!#REF!</definedName>
    <definedName name="TextRefCopy574">[65]AJE!#REF!</definedName>
    <definedName name="TextRefCopy575" localSheetId="35">[65]AJE!#REF!</definedName>
    <definedName name="TextRefCopy575" localSheetId="39">[65]AJE!#REF!</definedName>
    <definedName name="TextRefCopy575" localSheetId="40">[65]AJE!#REF!</definedName>
    <definedName name="TextRefCopy575" localSheetId="41">[65]AJE!#REF!</definedName>
    <definedName name="TextRefCopy575">[65]AJE!#REF!</definedName>
    <definedName name="TextRefCopy576" localSheetId="35">[65]AJE!#REF!</definedName>
    <definedName name="TextRefCopy576" localSheetId="39">[65]AJE!#REF!</definedName>
    <definedName name="TextRefCopy576" localSheetId="40">[65]AJE!#REF!</definedName>
    <definedName name="TextRefCopy576" localSheetId="41">[65]AJE!#REF!</definedName>
    <definedName name="TextRefCopy576">[65]AJE!#REF!</definedName>
    <definedName name="TextRefCopy577" localSheetId="35">[65]AJE!#REF!</definedName>
    <definedName name="TextRefCopy577" localSheetId="39">[65]AJE!#REF!</definedName>
    <definedName name="TextRefCopy577" localSheetId="40">[65]AJE!#REF!</definedName>
    <definedName name="TextRefCopy577" localSheetId="41">[65]AJE!#REF!</definedName>
    <definedName name="TextRefCopy577">[65]AJE!#REF!</definedName>
    <definedName name="TextRefCopy578" localSheetId="35">[65]AJE!#REF!</definedName>
    <definedName name="TextRefCopy578" localSheetId="39">[65]AJE!#REF!</definedName>
    <definedName name="TextRefCopy578" localSheetId="40">[65]AJE!#REF!</definedName>
    <definedName name="TextRefCopy578" localSheetId="41">[65]AJE!#REF!</definedName>
    <definedName name="TextRefCopy578">[65]AJE!#REF!</definedName>
    <definedName name="TextRefCopy579" localSheetId="35">[65]AJE!#REF!</definedName>
    <definedName name="TextRefCopy579" localSheetId="39">[65]AJE!#REF!</definedName>
    <definedName name="TextRefCopy579" localSheetId="40">[65]AJE!#REF!</definedName>
    <definedName name="TextRefCopy579" localSheetId="41">[65]AJE!#REF!</definedName>
    <definedName name="TextRefCopy579">[65]AJE!#REF!</definedName>
    <definedName name="TextRefCopy58" localSheetId="35">[69]ConsIS!#REF!</definedName>
    <definedName name="TextRefCopy58" localSheetId="39">[69]ConsIS!#REF!</definedName>
    <definedName name="TextRefCopy58" localSheetId="40">[69]ConsIS!#REF!</definedName>
    <definedName name="TextRefCopy58" localSheetId="41">[69]ConsIS!#REF!</definedName>
    <definedName name="TextRefCopy58">[69]ConsIS!#REF!</definedName>
    <definedName name="TextRefCopy580" localSheetId="35">[65]AJE!#REF!</definedName>
    <definedName name="TextRefCopy580" localSheetId="39">[65]AJE!#REF!</definedName>
    <definedName name="TextRefCopy580" localSheetId="40">[65]AJE!#REF!</definedName>
    <definedName name="TextRefCopy580" localSheetId="41">[65]AJE!#REF!</definedName>
    <definedName name="TextRefCopy580">[65]AJE!#REF!</definedName>
    <definedName name="TextRefCopy581" localSheetId="35">[65]AJE!#REF!</definedName>
    <definedName name="TextRefCopy581" localSheetId="39">[65]AJE!#REF!</definedName>
    <definedName name="TextRefCopy581" localSheetId="40">[65]AJE!#REF!</definedName>
    <definedName name="TextRefCopy581" localSheetId="41">[65]AJE!#REF!</definedName>
    <definedName name="TextRefCopy581">[65]AJE!#REF!</definedName>
    <definedName name="TextRefCopy582" localSheetId="35">[65]AJE!#REF!</definedName>
    <definedName name="TextRefCopy582" localSheetId="39">[65]AJE!#REF!</definedName>
    <definedName name="TextRefCopy582" localSheetId="40">[65]AJE!#REF!</definedName>
    <definedName name="TextRefCopy582" localSheetId="41">[65]AJE!#REF!</definedName>
    <definedName name="TextRefCopy582">[65]AJE!#REF!</definedName>
    <definedName name="TextRefCopy583" localSheetId="35">[65]AJE!#REF!</definedName>
    <definedName name="TextRefCopy583" localSheetId="39">[65]AJE!#REF!</definedName>
    <definedName name="TextRefCopy583" localSheetId="40">[65]AJE!#REF!</definedName>
    <definedName name="TextRefCopy583" localSheetId="41">[65]AJE!#REF!</definedName>
    <definedName name="TextRefCopy583">[65]AJE!#REF!</definedName>
    <definedName name="TextRefCopy584" localSheetId="35">[65]AJE!#REF!</definedName>
    <definedName name="TextRefCopy584" localSheetId="39">[65]AJE!#REF!</definedName>
    <definedName name="TextRefCopy584" localSheetId="40">[65]AJE!#REF!</definedName>
    <definedName name="TextRefCopy584" localSheetId="41">[65]AJE!#REF!</definedName>
    <definedName name="TextRefCopy584">[65]AJE!#REF!</definedName>
    <definedName name="TextRefCopy585" localSheetId="35">[65]AJE!#REF!</definedName>
    <definedName name="TextRefCopy585" localSheetId="39">[65]AJE!#REF!</definedName>
    <definedName name="TextRefCopy585" localSheetId="40">[65]AJE!#REF!</definedName>
    <definedName name="TextRefCopy585" localSheetId="41">[65]AJE!#REF!</definedName>
    <definedName name="TextRefCopy585">[65]AJE!#REF!</definedName>
    <definedName name="TextRefCopy586" localSheetId="35">[65]AJE!#REF!</definedName>
    <definedName name="TextRefCopy586" localSheetId="39">[65]AJE!#REF!</definedName>
    <definedName name="TextRefCopy586" localSheetId="40">[65]AJE!#REF!</definedName>
    <definedName name="TextRefCopy586" localSheetId="41">[65]AJE!#REF!</definedName>
    <definedName name="TextRefCopy586">[65]AJE!#REF!</definedName>
    <definedName name="TextRefCopy587" localSheetId="35">[65]AJE!#REF!</definedName>
    <definedName name="TextRefCopy587" localSheetId="39">[65]AJE!#REF!</definedName>
    <definedName name="TextRefCopy587" localSheetId="40">[65]AJE!#REF!</definedName>
    <definedName name="TextRefCopy587" localSheetId="41">[65]AJE!#REF!</definedName>
    <definedName name="TextRefCopy587">[65]AJE!#REF!</definedName>
    <definedName name="TextRefCopy588" localSheetId="35">[65]AJE!#REF!</definedName>
    <definedName name="TextRefCopy588" localSheetId="39">[65]AJE!#REF!</definedName>
    <definedName name="TextRefCopy588" localSheetId="40">[65]AJE!#REF!</definedName>
    <definedName name="TextRefCopy588" localSheetId="41">[65]AJE!#REF!</definedName>
    <definedName name="TextRefCopy588">[65]AJE!#REF!</definedName>
    <definedName name="TextRefCopy589" localSheetId="35">[65]AJE!#REF!</definedName>
    <definedName name="TextRefCopy589" localSheetId="39">[65]AJE!#REF!</definedName>
    <definedName name="TextRefCopy589" localSheetId="40">[65]AJE!#REF!</definedName>
    <definedName name="TextRefCopy589" localSheetId="41">[65]AJE!#REF!</definedName>
    <definedName name="TextRefCopy589">[65]AJE!#REF!</definedName>
    <definedName name="TextRefCopy59" localSheetId="35">[69]ConsBS!#REF!</definedName>
    <definedName name="TextRefCopy59" localSheetId="39">[69]ConsBS!#REF!</definedName>
    <definedName name="TextRefCopy59" localSheetId="40">[69]ConsBS!#REF!</definedName>
    <definedName name="TextRefCopy59" localSheetId="41">[69]ConsBS!#REF!</definedName>
    <definedName name="TextRefCopy59">[69]ConsBS!#REF!</definedName>
    <definedName name="TextRefCopy590" localSheetId="35">[65]AJE!#REF!</definedName>
    <definedName name="TextRefCopy590" localSheetId="39">[65]AJE!#REF!</definedName>
    <definedName name="TextRefCopy590" localSheetId="40">[65]AJE!#REF!</definedName>
    <definedName name="TextRefCopy590" localSheetId="41">[65]AJE!#REF!</definedName>
    <definedName name="TextRefCopy590">[65]AJE!#REF!</definedName>
    <definedName name="TextRefCopy591" localSheetId="35">[65]AJE!#REF!</definedName>
    <definedName name="TextRefCopy591" localSheetId="39">[65]AJE!#REF!</definedName>
    <definedName name="TextRefCopy591" localSheetId="40">[65]AJE!#REF!</definedName>
    <definedName name="TextRefCopy591" localSheetId="41">[65]AJE!#REF!</definedName>
    <definedName name="TextRefCopy591">[65]AJE!#REF!</definedName>
    <definedName name="TextRefCopy592" localSheetId="35">[65]AJE!#REF!</definedName>
    <definedName name="TextRefCopy592" localSheetId="39">[65]AJE!#REF!</definedName>
    <definedName name="TextRefCopy592" localSheetId="40">[65]AJE!#REF!</definedName>
    <definedName name="TextRefCopy592" localSheetId="41">[65]AJE!#REF!</definedName>
    <definedName name="TextRefCopy592">[65]AJE!#REF!</definedName>
    <definedName name="TextRefCopy593" localSheetId="35">[65]AJE!#REF!</definedName>
    <definedName name="TextRefCopy593" localSheetId="39">[65]AJE!#REF!</definedName>
    <definedName name="TextRefCopy593" localSheetId="40">[65]AJE!#REF!</definedName>
    <definedName name="TextRefCopy593" localSheetId="41">[65]AJE!#REF!</definedName>
    <definedName name="TextRefCopy593">[65]AJE!#REF!</definedName>
    <definedName name="TextRefCopy594" localSheetId="35">[65]AJE!#REF!</definedName>
    <definedName name="TextRefCopy594" localSheetId="39">[65]AJE!#REF!</definedName>
    <definedName name="TextRefCopy594" localSheetId="40">[65]AJE!#REF!</definedName>
    <definedName name="TextRefCopy594" localSheetId="41">[65]AJE!#REF!</definedName>
    <definedName name="TextRefCopy594">[65]AJE!#REF!</definedName>
    <definedName name="TextRefCopy595" localSheetId="35">[65]AJE!#REF!</definedName>
    <definedName name="TextRefCopy595" localSheetId="39">[65]AJE!#REF!</definedName>
    <definedName name="TextRefCopy595" localSheetId="40">[65]AJE!#REF!</definedName>
    <definedName name="TextRefCopy595" localSheetId="41">[65]AJE!#REF!</definedName>
    <definedName name="TextRefCopy595">[65]AJE!#REF!</definedName>
    <definedName name="TextRefCopy596" localSheetId="35">[65]AJE!#REF!</definedName>
    <definedName name="TextRefCopy596" localSheetId="39">[65]AJE!#REF!</definedName>
    <definedName name="TextRefCopy596" localSheetId="40">[65]AJE!#REF!</definedName>
    <definedName name="TextRefCopy596" localSheetId="41">[65]AJE!#REF!</definedName>
    <definedName name="TextRefCopy596">[65]AJE!#REF!</definedName>
    <definedName name="TextRefCopy597" localSheetId="35">[65]AJE!#REF!</definedName>
    <definedName name="TextRefCopy597" localSheetId="39">[65]AJE!#REF!</definedName>
    <definedName name="TextRefCopy597" localSheetId="40">[65]AJE!#REF!</definedName>
    <definedName name="TextRefCopy597" localSheetId="41">[65]AJE!#REF!</definedName>
    <definedName name="TextRefCopy597">[65]AJE!#REF!</definedName>
    <definedName name="TextRefCopy598" localSheetId="35">[65]AJE!#REF!</definedName>
    <definedName name="TextRefCopy598" localSheetId="39">[65]AJE!#REF!</definedName>
    <definedName name="TextRefCopy598" localSheetId="40">[65]AJE!#REF!</definedName>
    <definedName name="TextRefCopy598" localSheetId="41">[65]AJE!#REF!</definedName>
    <definedName name="TextRefCopy598">[65]AJE!#REF!</definedName>
    <definedName name="TextRefCopy599" localSheetId="35">[65]AJE!#REF!</definedName>
    <definedName name="TextRefCopy599" localSheetId="39">[65]AJE!#REF!</definedName>
    <definedName name="TextRefCopy599" localSheetId="40">[65]AJE!#REF!</definedName>
    <definedName name="TextRefCopy599" localSheetId="41">[65]AJE!#REF!</definedName>
    <definedName name="TextRefCopy599">[65]AJE!#REF!</definedName>
    <definedName name="TextRefCopy6" localSheetId="35">'[63]28'!#REF!</definedName>
    <definedName name="TextRefCopy6" localSheetId="39">'[63]28'!#REF!</definedName>
    <definedName name="TextRefCopy6" localSheetId="40">'[63]28'!#REF!</definedName>
    <definedName name="TextRefCopy6" localSheetId="41">'[63]28'!#REF!</definedName>
    <definedName name="TextRefCopy6">'[63]28'!#REF!</definedName>
    <definedName name="TextRefCopy60" localSheetId="35">[69]ConsIS!#REF!</definedName>
    <definedName name="TextRefCopy60" localSheetId="39">[69]ConsIS!#REF!</definedName>
    <definedName name="TextRefCopy60" localSheetId="40">[69]ConsIS!#REF!</definedName>
    <definedName name="TextRefCopy60" localSheetId="41">[69]ConsIS!#REF!</definedName>
    <definedName name="TextRefCopy60">[69]ConsIS!#REF!</definedName>
    <definedName name="TextRefCopy600" localSheetId="35">[65]AJE!#REF!</definedName>
    <definedName name="TextRefCopy600" localSheetId="39">[65]AJE!#REF!</definedName>
    <definedName name="TextRefCopy600" localSheetId="40">[65]AJE!#REF!</definedName>
    <definedName name="TextRefCopy600" localSheetId="41">[65]AJE!#REF!</definedName>
    <definedName name="TextRefCopy600">[65]AJE!#REF!</definedName>
    <definedName name="TextRefCopy601" localSheetId="35">[65]AJE!#REF!</definedName>
    <definedName name="TextRefCopy601" localSheetId="39">[65]AJE!#REF!</definedName>
    <definedName name="TextRefCopy601" localSheetId="40">[65]AJE!#REF!</definedName>
    <definedName name="TextRefCopy601" localSheetId="41">[65]AJE!#REF!</definedName>
    <definedName name="TextRefCopy601">[65]AJE!#REF!</definedName>
    <definedName name="TextRefCopy602" localSheetId="35">[65]AJE!#REF!</definedName>
    <definedName name="TextRefCopy602" localSheetId="39">[65]AJE!#REF!</definedName>
    <definedName name="TextRefCopy602" localSheetId="40">[65]AJE!#REF!</definedName>
    <definedName name="TextRefCopy602" localSheetId="41">[65]AJE!#REF!</definedName>
    <definedName name="TextRefCopy602">[65]AJE!#REF!</definedName>
    <definedName name="TextRefCopy603" localSheetId="35">[65]AJE!#REF!</definedName>
    <definedName name="TextRefCopy603" localSheetId="39">[65]AJE!#REF!</definedName>
    <definedName name="TextRefCopy603" localSheetId="40">[65]AJE!#REF!</definedName>
    <definedName name="TextRefCopy603" localSheetId="41">[65]AJE!#REF!</definedName>
    <definedName name="TextRefCopy603">[65]AJE!#REF!</definedName>
    <definedName name="TextRefCopy604" localSheetId="35">[65]AJE!#REF!</definedName>
    <definedName name="TextRefCopy604" localSheetId="39">[65]AJE!#REF!</definedName>
    <definedName name="TextRefCopy604" localSheetId="40">[65]AJE!#REF!</definedName>
    <definedName name="TextRefCopy604" localSheetId="41">[65]AJE!#REF!</definedName>
    <definedName name="TextRefCopy604">[65]AJE!#REF!</definedName>
    <definedName name="TextRefCopy605" localSheetId="35">[65]AJE!#REF!</definedName>
    <definedName name="TextRefCopy605" localSheetId="39">[65]AJE!#REF!</definedName>
    <definedName name="TextRefCopy605" localSheetId="40">[65]AJE!#REF!</definedName>
    <definedName name="TextRefCopy605" localSheetId="41">[65]AJE!#REF!</definedName>
    <definedName name="TextRefCopy605">[65]AJE!#REF!</definedName>
    <definedName name="TextRefCopy606" localSheetId="35">[65]AJE!#REF!</definedName>
    <definedName name="TextRefCopy606" localSheetId="39">[65]AJE!#REF!</definedName>
    <definedName name="TextRefCopy606" localSheetId="40">[65]AJE!#REF!</definedName>
    <definedName name="TextRefCopy606" localSheetId="41">[65]AJE!#REF!</definedName>
    <definedName name="TextRefCopy606">[65]AJE!#REF!</definedName>
    <definedName name="TextRefCopy607" localSheetId="35">[65]AJE!#REF!</definedName>
    <definedName name="TextRefCopy607" localSheetId="39">[65]AJE!#REF!</definedName>
    <definedName name="TextRefCopy607" localSheetId="40">[65]AJE!#REF!</definedName>
    <definedName name="TextRefCopy607" localSheetId="41">[65]AJE!#REF!</definedName>
    <definedName name="TextRefCopy607">[65]AJE!#REF!</definedName>
    <definedName name="TextRefCopy608" localSheetId="35">[65]AJE!#REF!</definedName>
    <definedName name="TextRefCopy608" localSheetId="39">[65]AJE!#REF!</definedName>
    <definedName name="TextRefCopy608" localSheetId="40">[65]AJE!#REF!</definedName>
    <definedName name="TextRefCopy608" localSheetId="41">[65]AJE!#REF!</definedName>
    <definedName name="TextRefCopy608">[65]AJE!#REF!</definedName>
    <definedName name="TextRefCopy609" localSheetId="35">[65]AJE!#REF!</definedName>
    <definedName name="TextRefCopy609" localSheetId="39">[65]AJE!#REF!</definedName>
    <definedName name="TextRefCopy609" localSheetId="40">[65]AJE!#REF!</definedName>
    <definedName name="TextRefCopy609" localSheetId="41">[65]AJE!#REF!</definedName>
    <definedName name="TextRefCopy609">[65]AJE!#REF!</definedName>
    <definedName name="TextRefCopy61" localSheetId="35">[69]ConsBS!#REF!</definedName>
    <definedName name="TextRefCopy61" localSheetId="39">[69]ConsBS!#REF!</definedName>
    <definedName name="TextRefCopy61" localSheetId="40">[69]ConsBS!#REF!</definedName>
    <definedName name="TextRefCopy61" localSheetId="41">[69]ConsBS!#REF!</definedName>
    <definedName name="TextRefCopy61">[69]ConsBS!#REF!</definedName>
    <definedName name="TextRefCopy610" localSheetId="35">[65]AJE!#REF!</definedName>
    <definedName name="TextRefCopy610" localSheetId="39">[65]AJE!#REF!</definedName>
    <definedName name="TextRefCopy610" localSheetId="40">[65]AJE!#REF!</definedName>
    <definedName name="TextRefCopy610" localSheetId="41">[65]AJE!#REF!</definedName>
    <definedName name="TextRefCopy610">[65]AJE!#REF!</definedName>
    <definedName name="TextRefCopy611" localSheetId="35">[65]AJE!#REF!</definedName>
    <definedName name="TextRefCopy611" localSheetId="39">[65]AJE!#REF!</definedName>
    <definedName name="TextRefCopy611" localSheetId="40">[65]AJE!#REF!</definedName>
    <definedName name="TextRefCopy611" localSheetId="41">[65]AJE!#REF!</definedName>
    <definedName name="TextRefCopy611">[65]AJE!#REF!</definedName>
    <definedName name="TextRefCopy612" localSheetId="35">[65]AJE!#REF!</definedName>
    <definedName name="TextRefCopy612" localSheetId="39">[65]AJE!#REF!</definedName>
    <definedName name="TextRefCopy612" localSheetId="40">[65]AJE!#REF!</definedName>
    <definedName name="TextRefCopy612" localSheetId="41">[65]AJE!#REF!</definedName>
    <definedName name="TextRefCopy612">[65]AJE!#REF!</definedName>
    <definedName name="TextRefCopy613" localSheetId="35">[65]AJE!#REF!</definedName>
    <definedName name="TextRefCopy613" localSheetId="39">[65]AJE!#REF!</definedName>
    <definedName name="TextRefCopy613" localSheetId="40">[65]AJE!#REF!</definedName>
    <definedName name="TextRefCopy613" localSheetId="41">[65]AJE!#REF!</definedName>
    <definedName name="TextRefCopy613">[65]AJE!#REF!</definedName>
    <definedName name="TextRefCopy614" localSheetId="35">[65]AJE!#REF!</definedName>
    <definedName name="TextRefCopy614" localSheetId="39">[65]AJE!#REF!</definedName>
    <definedName name="TextRefCopy614" localSheetId="40">[65]AJE!#REF!</definedName>
    <definedName name="TextRefCopy614" localSheetId="41">[65]AJE!#REF!</definedName>
    <definedName name="TextRefCopy614">[65]AJE!#REF!</definedName>
    <definedName name="TextRefCopy615" localSheetId="35">[65]AJE!#REF!</definedName>
    <definedName name="TextRefCopy615" localSheetId="39">[65]AJE!#REF!</definedName>
    <definedName name="TextRefCopy615" localSheetId="40">[65]AJE!#REF!</definedName>
    <definedName name="TextRefCopy615" localSheetId="41">[65]AJE!#REF!</definedName>
    <definedName name="TextRefCopy615">[65]AJE!#REF!</definedName>
    <definedName name="TextRefCopy616" localSheetId="35">[65]AJE!#REF!</definedName>
    <definedName name="TextRefCopy616" localSheetId="39">[65]AJE!#REF!</definedName>
    <definedName name="TextRefCopy616" localSheetId="40">[65]AJE!#REF!</definedName>
    <definedName name="TextRefCopy616" localSheetId="41">[65]AJE!#REF!</definedName>
    <definedName name="TextRefCopy616">[65]AJE!#REF!</definedName>
    <definedName name="TextRefCopy617" localSheetId="35">[65]AJE!#REF!</definedName>
    <definedName name="TextRefCopy617" localSheetId="39">[65]AJE!#REF!</definedName>
    <definedName name="TextRefCopy617" localSheetId="40">[65]AJE!#REF!</definedName>
    <definedName name="TextRefCopy617" localSheetId="41">[65]AJE!#REF!</definedName>
    <definedName name="TextRefCopy617">[65]AJE!#REF!</definedName>
    <definedName name="TextRefCopy618" localSheetId="35">[65]AJE!#REF!</definedName>
    <definedName name="TextRefCopy618" localSheetId="39">[65]AJE!#REF!</definedName>
    <definedName name="TextRefCopy618" localSheetId="40">[65]AJE!#REF!</definedName>
    <definedName name="TextRefCopy618" localSheetId="41">[65]AJE!#REF!</definedName>
    <definedName name="TextRefCopy618">[65]AJE!#REF!</definedName>
    <definedName name="TextRefCopy619" localSheetId="35">[65]AJE!#REF!</definedName>
    <definedName name="TextRefCopy619" localSheetId="39">[65]AJE!#REF!</definedName>
    <definedName name="TextRefCopy619" localSheetId="40">[65]AJE!#REF!</definedName>
    <definedName name="TextRefCopy619" localSheetId="41">[65]AJE!#REF!</definedName>
    <definedName name="TextRefCopy619">[65]AJE!#REF!</definedName>
    <definedName name="TextRefCopy62" localSheetId="35">[69]ConsIS!#REF!</definedName>
    <definedName name="TextRefCopy62" localSheetId="39">[69]ConsIS!#REF!</definedName>
    <definedName name="TextRefCopy62" localSheetId="40">[69]ConsIS!#REF!</definedName>
    <definedName name="TextRefCopy62" localSheetId="41">[69]ConsIS!#REF!</definedName>
    <definedName name="TextRefCopy62">[69]ConsIS!#REF!</definedName>
    <definedName name="TextRefCopy620" localSheetId="35">[65]AJE!#REF!</definedName>
    <definedName name="TextRefCopy620" localSheetId="39">[65]AJE!#REF!</definedName>
    <definedName name="TextRefCopy620" localSheetId="40">[65]AJE!#REF!</definedName>
    <definedName name="TextRefCopy620" localSheetId="41">[65]AJE!#REF!</definedName>
    <definedName name="TextRefCopy620">[65]AJE!#REF!</definedName>
    <definedName name="TextRefCopy621" localSheetId="35">[65]AJE!#REF!</definedName>
    <definedName name="TextRefCopy621" localSheetId="39">[65]AJE!#REF!</definedName>
    <definedName name="TextRefCopy621" localSheetId="40">[65]AJE!#REF!</definedName>
    <definedName name="TextRefCopy621" localSheetId="41">[65]AJE!#REF!</definedName>
    <definedName name="TextRefCopy621">[65]AJE!#REF!</definedName>
    <definedName name="TextRefCopy622" localSheetId="35">[65]AJE!#REF!</definedName>
    <definedName name="TextRefCopy622" localSheetId="39">[65]AJE!#REF!</definedName>
    <definedName name="TextRefCopy622" localSheetId="40">[65]AJE!#REF!</definedName>
    <definedName name="TextRefCopy622" localSheetId="41">[65]AJE!#REF!</definedName>
    <definedName name="TextRefCopy622">[65]AJE!#REF!</definedName>
    <definedName name="TextRefCopy623" localSheetId="35">[65]AJE!#REF!</definedName>
    <definedName name="TextRefCopy623" localSheetId="39">[65]AJE!#REF!</definedName>
    <definedName name="TextRefCopy623" localSheetId="40">[65]AJE!#REF!</definedName>
    <definedName name="TextRefCopy623" localSheetId="41">[65]AJE!#REF!</definedName>
    <definedName name="TextRefCopy623">[65]AJE!#REF!</definedName>
    <definedName name="TextRefCopy624" localSheetId="35">[65]AJE!#REF!</definedName>
    <definedName name="TextRefCopy624" localSheetId="39">[65]AJE!#REF!</definedName>
    <definedName name="TextRefCopy624" localSheetId="40">[65]AJE!#REF!</definedName>
    <definedName name="TextRefCopy624" localSheetId="41">[65]AJE!#REF!</definedName>
    <definedName name="TextRefCopy624">[65]AJE!#REF!</definedName>
    <definedName name="TextRefCopy625" localSheetId="35">[65]AJE!#REF!</definedName>
    <definedName name="TextRefCopy625" localSheetId="39">[65]AJE!#REF!</definedName>
    <definedName name="TextRefCopy625" localSheetId="40">[65]AJE!#REF!</definedName>
    <definedName name="TextRefCopy625" localSheetId="41">[65]AJE!#REF!</definedName>
    <definedName name="TextRefCopy625">[65]AJE!#REF!</definedName>
    <definedName name="TextRefCopy626" localSheetId="35">[65]AJE!#REF!</definedName>
    <definedName name="TextRefCopy626" localSheetId="39">[65]AJE!#REF!</definedName>
    <definedName name="TextRefCopy626" localSheetId="40">[65]AJE!#REF!</definedName>
    <definedName name="TextRefCopy626" localSheetId="41">[65]AJE!#REF!</definedName>
    <definedName name="TextRefCopy626">[65]AJE!#REF!</definedName>
    <definedName name="TextRefCopy627" localSheetId="35">[65]AJE!#REF!</definedName>
    <definedName name="TextRefCopy627" localSheetId="39">[65]AJE!#REF!</definedName>
    <definedName name="TextRefCopy627" localSheetId="40">[65]AJE!#REF!</definedName>
    <definedName name="TextRefCopy627" localSheetId="41">[65]AJE!#REF!</definedName>
    <definedName name="TextRefCopy627">[65]AJE!#REF!</definedName>
    <definedName name="TextRefCopy628" localSheetId="35">[65]AJE!#REF!</definedName>
    <definedName name="TextRefCopy628" localSheetId="39">[65]AJE!#REF!</definedName>
    <definedName name="TextRefCopy628" localSheetId="40">[65]AJE!#REF!</definedName>
    <definedName name="TextRefCopy628" localSheetId="41">[65]AJE!#REF!</definedName>
    <definedName name="TextRefCopy628">[65]AJE!#REF!</definedName>
    <definedName name="TextRefCopy629" localSheetId="35">[65]AJE!#REF!</definedName>
    <definedName name="TextRefCopy629" localSheetId="39">[65]AJE!#REF!</definedName>
    <definedName name="TextRefCopy629" localSheetId="40">[65]AJE!#REF!</definedName>
    <definedName name="TextRefCopy629" localSheetId="41">[65]AJE!#REF!</definedName>
    <definedName name="TextRefCopy629">[65]AJE!#REF!</definedName>
    <definedName name="TextRefCopy63" localSheetId="35">[69]ConsBS!#REF!</definedName>
    <definedName name="TextRefCopy63" localSheetId="39">[69]ConsBS!#REF!</definedName>
    <definedName name="TextRefCopy63" localSheetId="40">[69]ConsBS!#REF!</definedName>
    <definedName name="TextRefCopy63" localSheetId="41">[69]ConsBS!#REF!</definedName>
    <definedName name="TextRefCopy63">[69]ConsBS!#REF!</definedName>
    <definedName name="TextRefCopy630" localSheetId="35">[65]AJE!#REF!</definedName>
    <definedName name="TextRefCopy630" localSheetId="39">[65]AJE!#REF!</definedName>
    <definedName name="TextRefCopy630" localSheetId="40">[65]AJE!#REF!</definedName>
    <definedName name="TextRefCopy630" localSheetId="41">[65]AJE!#REF!</definedName>
    <definedName name="TextRefCopy630">[65]AJE!#REF!</definedName>
    <definedName name="TextRefCopy631" localSheetId="35">[65]AJE!#REF!</definedName>
    <definedName name="TextRefCopy631" localSheetId="39">[65]AJE!#REF!</definedName>
    <definedName name="TextRefCopy631" localSheetId="40">[65]AJE!#REF!</definedName>
    <definedName name="TextRefCopy631" localSheetId="41">[65]AJE!#REF!</definedName>
    <definedName name="TextRefCopy631">[65]AJE!#REF!</definedName>
    <definedName name="TextRefCopy632" localSheetId="35">[65]AJE!#REF!</definedName>
    <definedName name="TextRefCopy632" localSheetId="39">[65]AJE!#REF!</definedName>
    <definedName name="TextRefCopy632" localSheetId="40">[65]AJE!#REF!</definedName>
    <definedName name="TextRefCopy632" localSheetId="41">[65]AJE!#REF!</definedName>
    <definedName name="TextRefCopy632">[65]AJE!#REF!</definedName>
    <definedName name="TextRefCopy633" localSheetId="35">[65]AJE!#REF!</definedName>
    <definedName name="TextRefCopy633" localSheetId="39">[65]AJE!#REF!</definedName>
    <definedName name="TextRefCopy633" localSheetId="40">[65]AJE!#REF!</definedName>
    <definedName name="TextRefCopy633" localSheetId="41">[65]AJE!#REF!</definedName>
    <definedName name="TextRefCopy633">[65]AJE!#REF!</definedName>
    <definedName name="TextRefCopy634" localSheetId="35">[65]AJE!#REF!</definedName>
    <definedName name="TextRefCopy634" localSheetId="39">[65]AJE!#REF!</definedName>
    <definedName name="TextRefCopy634" localSheetId="40">[65]AJE!#REF!</definedName>
    <definedName name="TextRefCopy634" localSheetId="41">[65]AJE!#REF!</definedName>
    <definedName name="TextRefCopy634">[65]AJE!#REF!</definedName>
    <definedName name="TextRefCopy635" localSheetId="35">[65]AJE!#REF!</definedName>
    <definedName name="TextRefCopy635" localSheetId="39">[65]AJE!#REF!</definedName>
    <definedName name="TextRefCopy635" localSheetId="40">[65]AJE!#REF!</definedName>
    <definedName name="TextRefCopy635" localSheetId="41">[65]AJE!#REF!</definedName>
    <definedName name="TextRefCopy635">[65]AJE!#REF!</definedName>
    <definedName name="TextRefCopy636" localSheetId="35">[65]AJE!#REF!</definedName>
    <definedName name="TextRefCopy636" localSheetId="39">[65]AJE!#REF!</definedName>
    <definedName name="TextRefCopy636" localSheetId="40">[65]AJE!#REF!</definedName>
    <definedName name="TextRefCopy636" localSheetId="41">[65]AJE!#REF!</definedName>
    <definedName name="TextRefCopy636">[65]AJE!#REF!</definedName>
    <definedName name="TextRefCopy637" localSheetId="35">[65]AJE!#REF!</definedName>
    <definedName name="TextRefCopy637" localSheetId="39">[65]AJE!#REF!</definedName>
    <definedName name="TextRefCopy637" localSheetId="40">[65]AJE!#REF!</definedName>
    <definedName name="TextRefCopy637" localSheetId="41">[65]AJE!#REF!</definedName>
    <definedName name="TextRefCopy637">[65]AJE!#REF!</definedName>
    <definedName name="TextRefCopy638" localSheetId="35">[65]AJE!#REF!</definedName>
    <definedName name="TextRefCopy638" localSheetId="39">[65]AJE!#REF!</definedName>
    <definedName name="TextRefCopy638" localSheetId="40">[65]AJE!#REF!</definedName>
    <definedName name="TextRefCopy638" localSheetId="41">[65]AJE!#REF!</definedName>
    <definedName name="TextRefCopy638">[65]AJE!#REF!</definedName>
    <definedName name="TextRefCopy639" localSheetId="35">[65]AJE!#REF!</definedName>
    <definedName name="TextRefCopy639" localSheetId="39">[65]AJE!#REF!</definedName>
    <definedName name="TextRefCopy639" localSheetId="40">[65]AJE!#REF!</definedName>
    <definedName name="TextRefCopy639" localSheetId="41">[65]AJE!#REF!</definedName>
    <definedName name="TextRefCopy639">[65]AJE!#REF!</definedName>
    <definedName name="TextRefCopy64" localSheetId="35">[69]ConsIS!#REF!</definedName>
    <definedName name="TextRefCopy64" localSheetId="39">[69]ConsIS!#REF!</definedName>
    <definedName name="TextRefCopy64" localSheetId="40">[69]ConsIS!#REF!</definedName>
    <definedName name="TextRefCopy64" localSheetId="41">[69]ConsIS!#REF!</definedName>
    <definedName name="TextRefCopy64">[69]ConsIS!#REF!</definedName>
    <definedName name="TextRefCopy640" localSheetId="35">#REF!</definedName>
    <definedName name="TextRefCopy640" localSheetId="39">#REF!</definedName>
    <definedName name="TextRefCopy640" localSheetId="40">#REF!</definedName>
    <definedName name="TextRefCopy640" localSheetId="41">#REF!</definedName>
    <definedName name="TextRefCopy640">#REF!</definedName>
    <definedName name="TextRefCopy641" localSheetId="35">#REF!</definedName>
    <definedName name="TextRefCopy641" localSheetId="39">#REF!</definedName>
    <definedName name="TextRefCopy641" localSheetId="40">#REF!</definedName>
    <definedName name="TextRefCopy641" localSheetId="41">#REF!</definedName>
    <definedName name="TextRefCopy641">#REF!</definedName>
    <definedName name="TextRefCopy642" localSheetId="35">#REF!</definedName>
    <definedName name="TextRefCopy642" localSheetId="39">#REF!</definedName>
    <definedName name="TextRefCopy642" localSheetId="40">#REF!</definedName>
    <definedName name="TextRefCopy642" localSheetId="41">#REF!</definedName>
    <definedName name="TextRefCopy642">#REF!</definedName>
    <definedName name="TextRefCopy643" localSheetId="35">#REF!</definedName>
    <definedName name="TextRefCopy643" localSheetId="39">#REF!</definedName>
    <definedName name="TextRefCopy643" localSheetId="40">#REF!</definedName>
    <definedName name="TextRefCopy643" localSheetId="41">#REF!</definedName>
    <definedName name="TextRefCopy643">#REF!</definedName>
    <definedName name="TextRefCopy644" localSheetId="35">#REF!</definedName>
    <definedName name="TextRefCopy644" localSheetId="39">#REF!</definedName>
    <definedName name="TextRefCopy644" localSheetId="40">#REF!</definedName>
    <definedName name="TextRefCopy644" localSheetId="41">#REF!</definedName>
    <definedName name="TextRefCopy644">#REF!</definedName>
    <definedName name="TextRefCopy645" localSheetId="35">#REF!</definedName>
    <definedName name="TextRefCopy645" localSheetId="39">#REF!</definedName>
    <definedName name="TextRefCopy645" localSheetId="40">#REF!</definedName>
    <definedName name="TextRefCopy645" localSheetId="41">#REF!</definedName>
    <definedName name="TextRefCopy645">#REF!</definedName>
    <definedName name="TextRefCopy646" localSheetId="35">#REF!</definedName>
    <definedName name="TextRefCopy646" localSheetId="39">#REF!</definedName>
    <definedName name="TextRefCopy646" localSheetId="40">#REF!</definedName>
    <definedName name="TextRefCopy646" localSheetId="41">#REF!</definedName>
    <definedName name="TextRefCopy646">#REF!</definedName>
    <definedName name="TextRefCopy647" localSheetId="35">#REF!</definedName>
    <definedName name="TextRefCopy647" localSheetId="39">#REF!</definedName>
    <definedName name="TextRefCopy647" localSheetId="40">#REF!</definedName>
    <definedName name="TextRefCopy647" localSheetId="41">#REF!</definedName>
    <definedName name="TextRefCopy647">#REF!</definedName>
    <definedName name="TextRefCopy648" localSheetId="35">#REF!</definedName>
    <definedName name="TextRefCopy648" localSheetId="39">#REF!</definedName>
    <definedName name="TextRefCopy648" localSheetId="40">#REF!</definedName>
    <definedName name="TextRefCopy648" localSheetId="41">#REF!</definedName>
    <definedName name="TextRefCopy648">#REF!</definedName>
    <definedName name="TextRefCopy649" localSheetId="35">#REF!</definedName>
    <definedName name="TextRefCopy649" localSheetId="39">#REF!</definedName>
    <definedName name="TextRefCopy649" localSheetId="40">#REF!</definedName>
    <definedName name="TextRefCopy649" localSheetId="41">#REF!</definedName>
    <definedName name="TextRefCopy649">#REF!</definedName>
    <definedName name="TextRefCopy65" localSheetId="35">[69]ConsBS!#REF!</definedName>
    <definedName name="TextRefCopy65" localSheetId="39">[69]ConsBS!#REF!</definedName>
    <definedName name="TextRefCopy65" localSheetId="40">[69]ConsBS!#REF!</definedName>
    <definedName name="TextRefCopy65" localSheetId="41">[69]ConsBS!#REF!</definedName>
    <definedName name="TextRefCopy65">[69]ConsBS!#REF!</definedName>
    <definedName name="TextRefCopy650" localSheetId="35">#REF!</definedName>
    <definedName name="TextRefCopy650" localSheetId="39">#REF!</definedName>
    <definedName name="TextRefCopy650" localSheetId="40">#REF!</definedName>
    <definedName name="TextRefCopy650" localSheetId="41">#REF!</definedName>
    <definedName name="TextRefCopy650">#REF!</definedName>
    <definedName name="TextRefCopy651" localSheetId="35">#REF!</definedName>
    <definedName name="TextRefCopy651" localSheetId="39">#REF!</definedName>
    <definedName name="TextRefCopy651" localSheetId="40">#REF!</definedName>
    <definedName name="TextRefCopy651" localSheetId="41">#REF!</definedName>
    <definedName name="TextRefCopy651">#REF!</definedName>
    <definedName name="TextRefCopy652" localSheetId="35">#REF!</definedName>
    <definedName name="TextRefCopy652" localSheetId="39">#REF!</definedName>
    <definedName name="TextRefCopy652" localSheetId="40">#REF!</definedName>
    <definedName name="TextRefCopy652" localSheetId="41">#REF!</definedName>
    <definedName name="TextRefCopy652">#REF!</definedName>
    <definedName name="TextRefCopy653" localSheetId="35">#REF!</definedName>
    <definedName name="TextRefCopy653" localSheetId="39">#REF!</definedName>
    <definedName name="TextRefCopy653" localSheetId="40">#REF!</definedName>
    <definedName name="TextRefCopy653" localSheetId="41">#REF!</definedName>
    <definedName name="TextRefCopy653">#REF!</definedName>
    <definedName name="TextRefCopy654" localSheetId="35">#REF!</definedName>
    <definedName name="TextRefCopy654" localSheetId="39">#REF!</definedName>
    <definedName name="TextRefCopy654" localSheetId="40">#REF!</definedName>
    <definedName name="TextRefCopy654" localSheetId="41">#REF!</definedName>
    <definedName name="TextRefCopy654">#REF!</definedName>
    <definedName name="TextRefCopy655" localSheetId="35">#REF!</definedName>
    <definedName name="TextRefCopy655" localSheetId="39">#REF!</definedName>
    <definedName name="TextRefCopy655" localSheetId="40">#REF!</definedName>
    <definedName name="TextRefCopy655" localSheetId="41">#REF!</definedName>
    <definedName name="TextRefCopy655">#REF!</definedName>
    <definedName name="TextRefCopy656" localSheetId="35">#REF!</definedName>
    <definedName name="TextRefCopy656" localSheetId="39">#REF!</definedName>
    <definedName name="TextRefCopy656" localSheetId="40">#REF!</definedName>
    <definedName name="TextRefCopy656" localSheetId="41">#REF!</definedName>
    <definedName name="TextRefCopy656">#REF!</definedName>
    <definedName name="TextRefCopy657" localSheetId="35">#REF!</definedName>
    <definedName name="TextRefCopy657" localSheetId="39">#REF!</definedName>
    <definedName name="TextRefCopy657" localSheetId="40">#REF!</definedName>
    <definedName name="TextRefCopy657" localSheetId="41">#REF!</definedName>
    <definedName name="TextRefCopy657">#REF!</definedName>
    <definedName name="TextRefCopy658" localSheetId="35">#REF!</definedName>
    <definedName name="TextRefCopy658" localSheetId="39">#REF!</definedName>
    <definedName name="TextRefCopy658" localSheetId="40">#REF!</definedName>
    <definedName name="TextRefCopy658" localSheetId="41">#REF!</definedName>
    <definedName name="TextRefCopy658">#REF!</definedName>
    <definedName name="TextRefCopy659" localSheetId="35">#REF!</definedName>
    <definedName name="TextRefCopy659" localSheetId="39">#REF!</definedName>
    <definedName name="TextRefCopy659" localSheetId="40">#REF!</definedName>
    <definedName name="TextRefCopy659" localSheetId="41">#REF!</definedName>
    <definedName name="TextRefCopy659">#REF!</definedName>
    <definedName name="TextRefCopy66" localSheetId="35">[69]ConsIS!#REF!</definedName>
    <definedName name="TextRefCopy66" localSheetId="39">[69]ConsIS!#REF!</definedName>
    <definedName name="TextRefCopy66" localSheetId="40">[69]ConsIS!#REF!</definedName>
    <definedName name="TextRefCopy66" localSheetId="41">[69]ConsIS!#REF!</definedName>
    <definedName name="TextRefCopy66">[69]ConsIS!#REF!</definedName>
    <definedName name="TextRefCopy660" localSheetId="35">#REF!</definedName>
    <definedName name="TextRefCopy660" localSheetId="39">#REF!</definedName>
    <definedName name="TextRefCopy660" localSheetId="40">#REF!</definedName>
    <definedName name="TextRefCopy660" localSheetId="41">#REF!</definedName>
    <definedName name="TextRefCopy660">#REF!</definedName>
    <definedName name="TextRefCopy661" localSheetId="35">#REF!</definedName>
    <definedName name="TextRefCopy661" localSheetId="39">#REF!</definedName>
    <definedName name="TextRefCopy661" localSheetId="40">#REF!</definedName>
    <definedName name="TextRefCopy661" localSheetId="41">#REF!</definedName>
    <definedName name="TextRefCopy661">#REF!</definedName>
    <definedName name="TextRefCopy662" localSheetId="35">#REF!</definedName>
    <definedName name="TextRefCopy662" localSheetId="39">#REF!</definedName>
    <definedName name="TextRefCopy662" localSheetId="40">#REF!</definedName>
    <definedName name="TextRefCopy662" localSheetId="41">#REF!</definedName>
    <definedName name="TextRefCopy662">#REF!</definedName>
    <definedName name="TextRefCopy663" localSheetId="35">#REF!</definedName>
    <definedName name="TextRefCopy663" localSheetId="39">#REF!</definedName>
    <definedName name="TextRefCopy663" localSheetId="40">#REF!</definedName>
    <definedName name="TextRefCopy663" localSheetId="41">#REF!</definedName>
    <definedName name="TextRefCopy663">#REF!</definedName>
    <definedName name="TextRefCopy664" localSheetId="35">#REF!</definedName>
    <definedName name="TextRefCopy664" localSheetId="39">#REF!</definedName>
    <definedName name="TextRefCopy664" localSheetId="40">#REF!</definedName>
    <definedName name="TextRefCopy664" localSheetId="41">#REF!</definedName>
    <definedName name="TextRefCopy664">#REF!</definedName>
    <definedName name="TextRefCopy665" localSheetId="35">#REF!</definedName>
    <definedName name="TextRefCopy665" localSheetId="39">#REF!</definedName>
    <definedName name="TextRefCopy665" localSheetId="40">#REF!</definedName>
    <definedName name="TextRefCopy665" localSheetId="41">#REF!</definedName>
    <definedName name="TextRefCopy665">#REF!</definedName>
    <definedName name="TextRefCopy666" localSheetId="35">#REF!</definedName>
    <definedName name="TextRefCopy666" localSheetId="39">#REF!</definedName>
    <definedName name="TextRefCopy666" localSheetId="40">#REF!</definedName>
    <definedName name="TextRefCopy666" localSheetId="41">#REF!</definedName>
    <definedName name="TextRefCopy666">#REF!</definedName>
    <definedName name="TextRefCopy667" localSheetId="35">#REF!</definedName>
    <definedName name="TextRefCopy667" localSheetId="39">#REF!</definedName>
    <definedName name="TextRefCopy667" localSheetId="40">#REF!</definedName>
    <definedName name="TextRefCopy667" localSheetId="41">#REF!</definedName>
    <definedName name="TextRefCopy667">#REF!</definedName>
    <definedName name="TextRefCopy668" localSheetId="35">#REF!</definedName>
    <definedName name="TextRefCopy668" localSheetId="39">#REF!</definedName>
    <definedName name="TextRefCopy668" localSheetId="40">#REF!</definedName>
    <definedName name="TextRefCopy668" localSheetId="41">#REF!</definedName>
    <definedName name="TextRefCopy668">#REF!</definedName>
    <definedName name="TextRefCopy669" localSheetId="35">#REF!</definedName>
    <definedName name="TextRefCopy669" localSheetId="39">#REF!</definedName>
    <definedName name="TextRefCopy669" localSheetId="40">#REF!</definedName>
    <definedName name="TextRefCopy669" localSheetId="41">#REF!</definedName>
    <definedName name="TextRefCopy669">#REF!</definedName>
    <definedName name="TextRefCopy67" localSheetId="35">[65]Tickmarks!#REF!</definedName>
    <definedName name="TextRefCopy67" localSheetId="39">[65]Tickmarks!#REF!</definedName>
    <definedName name="TextRefCopy67" localSheetId="40">[65]Tickmarks!#REF!</definedName>
    <definedName name="TextRefCopy67" localSheetId="41">[65]Tickmarks!#REF!</definedName>
    <definedName name="TextRefCopy67">[65]Tickmarks!#REF!</definedName>
    <definedName name="TextRefCopy670" localSheetId="35">#REF!</definedName>
    <definedName name="TextRefCopy670" localSheetId="39">#REF!</definedName>
    <definedName name="TextRefCopy670" localSheetId="40">#REF!</definedName>
    <definedName name="TextRefCopy670" localSheetId="41">#REF!</definedName>
    <definedName name="TextRefCopy670">#REF!</definedName>
    <definedName name="TextRefCopy671" localSheetId="35">#REF!</definedName>
    <definedName name="TextRefCopy671" localSheetId="39">#REF!</definedName>
    <definedName name="TextRefCopy671" localSheetId="40">#REF!</definedName>
    <definedName name="TextRefCopy671" localSheetId="41">#REF!</definedName>
    <definedName name="TextRefCopy671">#REF!</definedName>
    <definedName name="TextRefCopy672" localSheetId="35">#REF!</definedName>
    <definedName name="TextRefCopy672" localSheetId="39">#REF!</definedName>
    <definedName name="TextRefCopy672" localSheetId="40">#REF!</definedName>
    <definedName name="TextRefCopy672" localSheetId="41">#REF!</definedName>
    <definedName name="TextRefCopy672">#REF!</definedName>
    <definedName name="TextRefCopy673" localSheetId="35">#REF!</definedName>
    <definedName name="TextRefCopy673" localSheetId="39">#REF!</definedName>
    <definedName name="TextRefCopy673" localSheetId="40">#REF!</definedName>
    <definedName name="TextRefCopy673" localSheetId="41">#REF!</definedName>
    <definedName name="TextRefCopy673">#REF!</definedName>
    <definedName name="TextRefCopy674" localSheetId="35">#REF!</definedName>
    <definedName name="TextRefCopy674" localSheetId="39">#REF!</definedName>
    <definedName name="TextRefCopy674" localSheetId="40">#REF!</definedName>
    <definedName name="TextRefCopy674" localSheetId="41">#REF!</definedName>
    <definedName name="TextRefCopy674">#REF!</definedName>
    <definedName name="TextRefCopy675" localSheetId="35">#REF!</definedName>
    <definedName name="TextRefCopy675" localSheetId="39">#REF!</definedName>
    <definedName name="TextRefCopy675" localSheetId="40">#REF!</definedName>
    <definedName name="TextRefCopy675" localSheetId="41">#REF!</definedName>
    <definedName name="TextRefCopy675">#REF!</definedName>
    <definedName name="TextRefCopy676" localSheetId="35">#REF!</definedName>
    <definedName name="TextRefCopy676" localSheetId="39">#REF!</definedName>
    <definedName name="TextRefCopy676" localSheetId="40">#REF!</definedName>
    <definedName name="TextRefCopy676" localSheetId="41">#REF!</definedName>
    <definedName name="TextRefCopy676">#REF!</definedName>
    <definedName name="TextRefCopy677" localSheetId="35">#REF!</definedName>
    <definedName name="TextRefCopy677" localSheetId="39">#REF!</definedName>
    <definedName name="TextRefCopy677" localSheetId="40">#REF!</definedName>
    <definedName name="TextRefCopy677" localSheetId="41">#REF!</definedName>
    <definedName name="TextRefCopy677">#REF!</definedName>
    <definedName name="TextRefCopy678" localSheetId="35">#REF!</definedName>
    <definedName name="TextRefCopy678" localSheetId="39">#REF!</definedName>
    <definedName name="TextRefCopy678" localSheetId="40">#REF!</definedName>
    <definedName name="TextRefCopy678" localSheetId="41">#REF!</definedName>
    <definedName name="TextRefCopy678">#REF!</definedName>
    <definedName name="TextRefCopy679" localSheetId="35">#REF!</definedName>
    <definedName name="TextRefCopy679" localSheetId="39">#REF!</definedName>
    <definedName name="TextRefCopy679" localSheetId="40">#REF!</definedName>
    <definedName name="TextRefCopy679" localSheetId="41">#REF!</definedName>
    <definedName name="TextRefCopy679">#REF!</definedName>
    <definedName name="TextRefCopy68" localSheetId="35">[65]Tickmarks!#REF!</definedName>
    <definedName name="TextRefCopy68" localSheetId="39">[65]Tickmarks!#REF!</definedName>
    <definedName name="TextRefCopy68" localSheetId="40">[65]Tickmarks!#REF!</definedName>
    <definedName name="TextRefCopy68" localSheetId="41">[65]Tickmarks!#REF!</definedName>
    <definedName name="TextRefCopy68">[65]Tickmarks!#REF!</definedName>
    <definedName name="TextRefCopy680" localSheetId="35">#REF!</definedName>
    <definedName name="TextRefCopy680" localSheetId="39">#REF!</definedName>
    <definedName name="TextRefCopy680" localSheetId="40">#REF!</definedName>
    <definedName name="TextRefCopy680" localSheetId="41">#REF!</definedName>
    <definedName name="TextRefCopy680">#REF!</definedName>
    <definedName name="TextRefCopy681" localSheetId="35">#REF!</definedName>
    <definedName name="TextRefCopy681" localSheetId="39">#REF!</definedName>
    <definedName name="TextRefCopy681" localSheetId="40">#REF!</definedName>
    <definedName name="TextRefCopy681" localSheetId="41">#REF!</definedName>
    <definedName name="TextRefCopy681">#REF!</definedName>
    <definedName name="TextRefCopy682" localSheetId="35">#REF!</definedName>
    <definedName name="TextRefCopy682" localSheetId="39">#REF!</definedName>
    <definedName name="TextRefCopy682" localSheetId="40">#REF!</definedName>
    <definedName name="TextRefCopy682" localSheetId="41">#REF!</definedName>
    <definedName name="TextRefCopy682">#REF!</definedName>
    <definedName name="TextRefCopy683" localSheetId="35">#REF!</definedName>
    <definedName name="TextRefCopy683" localSheetId="39">#REF!</definedName>
    <definedName name="TextRefCopy683" localSheetId="40">#REF!</definedName>
    <definedName name="TextRefCopy683" localSheetId="41">#REF!</definedName>
    <definedName name="TextRefCopy683">#REF!</definedName>
    <definedName name="TextRefCopy684" localSheetId="35">#REF!</definedName>
    <definedName name="TextRefCopy684" localSheetId="39">#REF!</definedName>
    <definedName name="TextRefCopy684" localSheetId="40">#REF!</definedName>
    <definedName name="TextRefCopy684" localSheetId="41">#REF!</definedName>
    <definedName name="TextRefCopy684">#REF!</definedName>
    <definedName name="TextRefCopy685" localSheetId="35">#REF!</definedName>
    <definedName name="TextRefCopy685" localSheetId="39">#REF!</definedName>
    <definedName name="TextRefCopy685" localSheetId="40">#REF!</definedName>
    <definedName name="TextRefCopy685" localSheetId="41">#REF!</definedName>
    <definedName name="TextRefCopy685">#REF!</definedName>
    <definedName name="TextRefCopy686" localSheetId="35">#REF!</definedName>
    <definedName name="TextRefCopy686" localSheetId="39">#REF!</definedName>
    <definedName name="TextRefCopy686" localSheetId="40">#REF!</definedName>
    <definedName name="TextRefCopy686" localSheetId="41">#REF!</definedName>
    <definedName name="TextRefCopy686">#REF!</definedName>
    <definedName name="TextRefCopy687" localSheetId="35">#REF!</definedName>
    <definedName name="TextRefCopy687" localSheetId="39">#REF!</definedName>
    <definedName name="TextRefCopy687" localSheetId="40">#REF!</definedName>
    <definedName name="TextRefCopy687" localSheetId="41">#REF!</definedName>
    <definedName name="TextRefCopy687">#REF!</definedName>
    <definedName name="TextRefCopy688" localSheetId="35">#REF!</definedName>
    <definedName name="TextRefCopy688" localSheetId="39">#REF!</definedName>
    <definedName name="TextRefCopy688" localSheetId="40">#REF!</definedName>
    <definedName name="TextRefCopy688" localSheetId="41">#REF!</definedName>
    <definedName name="TextRefCopy688">#REF!</definedName>
    <definedName name="TextRefCopy689" localSheetId="35">#REF!</definedName>
    <definedName name="TextRefCopy689" localSheetId="39">#REF!</definedName>
    <definedName name="TextRefCopy689" localSheetId="40">#REF!</definedName>
    <definedName name="TextRefCopy689" localSheetId="41">#REF!</definedName>
    <definedName name="TextRefCopy689">#REF!</definedName>
    <definedName name="TextRefCopy69" localSheetId="35">[65]Tickmarks!#REF!</definedName>
    <definedName name="TextRefCopy69" localSheetId="39">[65]Tickmarks!#REF!</definedName>
    <definedName name="TextRefCopy69" localSheetId="40">[65]Tickmarks!#REF!</definedName>
    <definedName name="TextRefCopy69" localSheetId="41">[65]Tickmarks!#REF!</definedName>
    <definedName name="TextRefCopy69">[65]Tickmarks!#REF!</definedName>
    <definedName name="TextRefCopy690" localSheetId="35">#REF!</definedName>
    <definedName name="TextRefCopy690" localSheetId="39">#REF!</definedName>
    <definedName name="TextRefCopy690" localSheetId="40">#REF!</definedName>
    <definedName name="TextRefCopy690" localSheetId="41">#REF!</definedName>
    <definedName name="TextRefCopy690">#REF!</definedName>
    <definedName name="TextRefCopy691" localSheetId="35">#REF!</definedName>
    <definedName name="TextRefCopy691" localSheetId="39">#REF!</definedName>
    <definedName name="TextRefCopy691" localSheetId="40">#REF!</definedName>
    <definedName name="TextRefCopy691" localSheetId="41">#REF!</definedName>
    <definedName name="TextRefCopy691">#REF!</definedName>
    <definedName name="TextRefCopy692" localSheetId="35">#REF!</definedName>
    <definedName name="TextRefCopy692" localSheetId="39">#REF!</definedName>
    <definedName name="TextRefCopy692" localSheetId="40">#REF!</definedName>
    <definedName name="TextRefCopy692" localSheetId="41">#REF!</definedName>
    <definedName name="TextRefCopy692">#REF!</definedName>
    <definedName name="TextRefCopy693" localSheetId="35">#REF!</definedName>
    <definedName name="TextRefCopy693" localSheetId="39">#REF!</definedName>
    <definedName name="TextRefCopy693" localSheetId="40">#REF!</definedName>
    <definedName name="TextRefCopy693" localSheetId="41">#REF!</definedName>
    <definedName name="TextRefCopy693">#REF!</definedName>
    <definedName name="TextRefCopy694" localSheetId="35">#REF!</definedName>
    <definedName name="TextRefCopy694" localSheetId="39">#REF!</definedName>
    <definedName name="TextRefCopy694" localSheetId="40">#REF!</definedName>
    <definedName name="TextRefCopy694" localSheetId="41">#REF!</definedName>
    <definedName name="TextRefCopy694">#REF!</definedName>
    <definedName name="TextRefCopy695" localSheetId="35">#REF!</definedName>
    <definedName name="TextRefCopy695" localSheetId="39">#REF!</definedName>
    <definedName name="TextRefCopy695" localSheetId="40">#REF!</definedName>
    <definedName name="TextRefCopy695" localSheetId="41">#REF!</definedName>
    <definedName name="TextRefCopy695">#REF!</definedName>
    <definedName name="TextRefCopy696" localSheetId="35">#REF!</definedName>
    <definedName name="TextRefCopy696" localSheetId="39">#REF!</definedName>
    <definedName name="TextRefCopy696" localSheetId="40">#REF!</definedName>
    <definedName name="TextRefCopy696" localSheetId="41">#REF!</definedName>
    <definedName name="TextRefCopy696">#REF!</definedName>
    <definedName name="TextRefCopy697" localSheetId="35">#REF!</definedName>
    <definedName name="TextRefCopy697" localSheetId="39">#REF!</definedName>
    <definedName name="TextRefCopy697" localSheetId="40">#REF!</definedName>
    <definedName name="TextRefCopy697" localSheetId="41">#REF!</definedName>
    <definedName name="TextRefCopy697">#REF!</definedName>
    <definedName name="TextRefCopy698" localSheetId="35">#REF!</definedName>
    <definedName name="TextRefCopy698" localSheetId="39">#REF!</definedName>
    <definedName name="TextRefCopy698" localSheetId="40">#REF!</definedName>
    <definedName name="TextRefCopy698" localSheetId="41">#REF!</definedName>
    <definedName name="TextRefCopy698">#REF!</definedName>
    <definedName name="TextRefCopy699" localSheetId="35">#REF!</definedName>
    <definedName name="TextRefCopy699" localSheetId="39">#REF!</definedName>
    <definedName name="TextRefCopy699" localSheetId="40">#REF!</definedName>
    <definedName name="TextRefCopy699" localSheetId="41">#REF!</definedName>
    <definedName name="TextRefCopy699">#REF!</definedName>
    <definedName name="TextRefCopy7" localSheetId="35">#REF!</definedName>
    <definedName name="TextRefCopy7" localSheetId="39">#REF!</definedName>
    <definedName name="TextRefCopy7" localSheetId="40">#REF!</definedName>
    <definedName name="TextRefCopy7" localSheetId="41">#REF!</definedName>
    <definedName name="TextRefCopy7">#REF!</definedName>
    <definedName name="TextRefCopy70" localSheetId="35">[69]ConsIS!#REF!</definedName>
    <definedName name="TextRefCopy70" localSheetId="39">[69]ConsIS!#REF!</definedName>
    <definedName name="TextRefCopy70" localSheetId="40">[69]ConsIS!#REF!</definedName>
    <definedName name="TextRefCopy70" localSheetId="41">[69]ConsIS!#REF!</definedName>
    <definedName name="TextRefCopy70">[69]ConsIS!#REF!</definedName>
    <definedName name="TextRefCopy700" localSheetId="35">#REF!</definedName>
    <definedName name="TextRefCopy700" localSheetId="39">#REF!</definedName>
    <definedName name="TextRefCopy700" localSheetId="40">#REF!</definedName>
    <definedName name="TextRefCopy700" localSheetId="41">#REF!</definedName>
    <definedName name="TextRefCopy700">#REF!</definedName>
    <definedName name="TextRefCopy701" localSheetId="35">[65]AJE!#REF!</definedName>
    <definedName name="TextRefCopy701" localSheetId="39">[65]AJE!#REF!</definedName>
    <definedName name="TextRefCopy701" localSheetId="40">[65]AJE!#REF!</definedName>
    <definedName name="TextRefCopy701" localSheetId="41">[65]AJE!#REF!</definedName>
    <definedName name="TextRefCopy701">[65]AJE!#REF!</definedName>
    <definedName name="TextRefCopy702" localSheetId="35">[65]AJE!#REF!</definedName>
    <definedName name="TextRefCopy702" localSheetId="39">[65]AJE!#REF!</definedName>
    <definedName name="TextRefCopy702" localSheetId="40">[65]AJE!#REF!</definedName>
    <definedName name="TextRefCopy702" localSheetId="41">[65]AJE!#REF!</definedName>
    <definedName name="TextRefCopy702">[65]AJE!#REF!</definedName>
    <definedName name="TextRefCopy703" localSheetId="35">[65]AJE!#REF!</definedName>
    <definedName name="TextRefCopy703" localSheetId="39">[65]AJE!#REF!</definedName>
    <definedName name="TextRefCopy703" localSheetId="40">[65]AJE!#REF!</definedName>
    <definedName name="TextRefCopy703" localSheetId="41">[65]AJE!#REF!</definedName>
    <definedName name="TextRefCopy703">[65]AJE!#REF!</definedName>
    <definedName name="TextRefCopy704" localSheetId="35">[65]AJE!#REF!</definedName>
    <definedName name="TextRefCopy704" localSheetId="39">[65]AJE!#REF!</definedName>
    <definedName name="TextRefCopy704" localSheetId="40">[65]AJE!#REF!</definedName>
    <definedName name="TextRefCopy704" localSheetId="41">[65]AJE!#REF!</definedName>
    <definedName name="TextRefCopy704">[65]AJE!#REF!</definedName>
    <definedName name="TextRefCopy705" localSheetId="35">[65]AJE!#REF!</definedName>
    <definedName name="TextRefCopy705" localSheetId="39">[65]AJE!#REF!</definedName>
    <definedName name="TextRefCopy705" localSheetId="40">[65]AJE!#REF!</definedName>
    <definedName name="TextRefCopy705" localSheetId="41">[65]AJE!#REF!</definedName>
    <definedName name="TextRefCopy705">[65]AJE!#REF!</definedName>
    <definedName name="TextRefCopy706" localSheetId="35">[65]AJE!#REF!</definedName>
    <definedName name="TextRefCopy706" localSheetId="39">[65]AJE!#REF!</definedName>
    <definedName name="TextRefCopy706" localSheetId="40">[65]AJE!#REF!</definedName>
    <definedName name="TextRefCopy706" localSheetId="41">[65]AJE!#REF!</definedName>
    <definedName name="TextRefCopy706">[65]AJE!#REF!</definedName>
    <definedName name="TextRefCopy707" localSheetId="35">[65]AJE!#REF!</definedName>
    <definedName name="TextRefCopy707" localSheetId="39">[65]AJE!#REF!</definedName>
    <definedName name="TextRefCopy707" localSheetId="40">[65]AJE!#REF!</definedName>
    <definedName name="TextRefCopy707" localSheetId="41">[65]AJE!#REF!</definedName>
    <definedName name="TextRefCopy707">[65]AJE!#REF!</definedName>
    <definedName name="TextRefCopy708" localSheetId="35">[65]AJE!#REF!</definedName>
    <definedName name="TextRefCopy708" localSheetId="39">[65]AJE!#REF!</definedName>
    <definedName name="TextRefCopy708" localSheetId="40">[65]AJE!#REF!</definedName>
    <definedName name="TextRefCopy708" localSheetId="41">[65]AJE!#REF!</definedName>
    <definedName name="TextRefCopy708">[65]AJE!#REF!</definedName>
    <definedName name="TextRefCopy709" localSheetId="35">[65]AJE!#REF!</definedName>
    <definedName name="TextRefCopy709" localSheetId="39">[65]AJE!#REF!</definedName>
    <definedName name="TextRefCopy709" localSheetId="40">[65]AJE!#REF!</definedName>
    <definedName name="TextRefCopy709" localSheetId="41">[65]AJE!#REF!</definedName>
    <definedName name="TextRefCopy709">[65]AJE!#REF!</definedName>
    <definedName name="TextRefCopy71" localSheetId="35">[65]Tickmarks!#REF!</definedName>
    <definedName name="TextRefCopy71" localSheetId="39">[65]Tickmarks!#REF!</definedName>
    <definedName name="TextRefCopy71" localSheetId="40">[65]Tickmarks!#REF!</definedName>
    <definedName name="TextRefCopy71" localSheetId="41">[65]Tickmarks!#REF!</definedName>
    <definedName name="TextRefCopy71">[65]Tickmarks!#REF!</definedName>
    <definedName name="TextRefCopy710" localSheetId="35">[65]AJE!#REF!</definedName>
    <definedName name="TextRefCopy710" localSheetId="39">[65]AJE!#REF!</definedName>
    <definedName name="TextRefCopy710" localSheetId="40">[65]AJE!#REF!</definedName>
    <definedName name="TextRefCopy710" localSheetId="41">[65]AJE!#REF!</definedName>
    <definedName name="TextRefCopy710">[65]AJE!#REF!</definedName>
    <definedName name="TextRefCopy711" localSheetId="35">[65]AJE!#REF!</definedName>
    <definedName name="TextRefCopy711" localSheetId="39">[65]AJE!#REF!</definedName>
    <definedName name="TextRefCopy711" localSheetId="40">[65]AJE!#REF!</definedName>
    <definedName name="TextRefCopy711" localSheetId="41">[65]AJE!#REF!</definedName>
    <definedName name="TextRefCopy711">[65]AJE!#REF!</definedName>
    <definedName name="TextRefCopy712" localSheetId="35">[65]AJE!#REF!</definedName>
    <definedName name="TextRefCopy712" localSheetId="39">[65]AJE!#REF!</definedName>
    <definedName name="TextRefCopy712" localSheetId="40">[65]AJE!#REF!</definedName>
    <definedName name="TextRefCopy712" localSheetId="41">[65]AJE!#REF!</definedName>
    <definedName name="TextRefCopy712">[65]AJE!#REF!</definedName>
    <definedName name="TextRefCopy713" localSheetId="35">[65]AJE!#REF!</definedName>
    <definedName name="TextRefCopy713" localSheetId="39">[65]AJE!#REF!</definedName>
    <definedName name="TextRefCopy713" localSheetId="40">[65]AJE!#REF!</definedName>
    <definedName name="TextRefCopy713" localSheetId="41">[65]AJE!#REF!</definedName>
    <definedName name="TextRefCopy713">[65]AJE!#REF!</definedName>
    <definedName name="TextRefCopy714" localSheetId="35">[65]AJE!#REF!</definedName>
    <definedName name="TextRefCopy714" localSheetId="39">[65]AJE!#REF!</definedName>
    <definedName name="TextRefCopy714" localSheetId="40">[65]AJE!#REF!</definedName>
    <definedName name="TextRefCopy714" localSheetId="41">[65]AJE!#REF!</definedName>
    <definedName name="TextRefCopy714">[65]AJE!#REF!</definedName>
    <definedName name="TextRefCopy715" localSheetId="35">[65]AJE!#REF!</definedName>
    <definedName name="TextRefCopy715" localSheetId="39">[65]AJE!#REF!</definedName>
    <definedName name="TextRefCopy715" localSheetId="40">[65]AJE!#REF!</definedName>
    <definedName name="TextRefCopy715" localSheetId="41">[65]AJE!#REF!</definedName>
    <definedName name="TextRefCopy715">[65]AJE!#REF!</definedName>
    <definedName name="TextRefCopy716" localSheetId="35">[65]AJE!#REF!</definedName>
    <definedName name="TextRefCopy716" localSheetId="39">[65]AJE!#REF!</definedName>
    <definedName name="TextRefCopy716" localSheetId="40">[65]AJE!#REF!</definedName>
    <definedName name="TextRefCopy716" localSheetId="41">[65]AJE!#REF!</definedName>
    <definedName name="TextRefCopy716">[65]AJE!#REF!</definedName>
    <definedName name="TextRefCopy717" localSheetId="35">[65]AJE!#REF!</definedName>
    <definedName name="TextRefCopy717" localSheetId="39">[65]AJE!#REF!</definedName>
    <definedName name="TextRefCopy717" localSheetId="40">[65]AJE!#REF!</definedName>
    <definedName name="TextRefCopy717" localSheetId="41">[65]AJE!#REF!</definedName>
    <definedName name="TextRefCopy717">[65]AJE!#REF!</definedName>
    <definedName name="TextRefCopy718" localSheetId="35">[65]AJE!#REF!</definedName>
    <definedName name="TextRefCopy718" localSheetId="39">[65]AJE!#REF!</definedName>
    <definedName name="TextRefCopy718" localSheetId="40">[65]AJE!#REF!</definedName>
    <definedName name="TextRefCopy718" localSheetId="41">[65]AJE!#REF!</definedName>
    <definedName name="TextRefCopy718">[65]AJE!#REF!</definedName>
    <definedName name="TextRefCopy719" localSheetId="35">[65]AJE!#REF!</definedName>
    <definedName name="TextRefCopy719" localSheetId="39">[65]AJE!#REF!</definedName>
    <definedName name="TextRefCopy719" localSheetId="40">[65]AJE!#REF!</definedName>
    <definedName name="TextRefCopy719" localSheetId="41">[65]AJE!#REF!</definedName>
    <definedName name="TextRefCopy719">[65]AJE!#REF!</definedName>
    <definedName name="TextRefCopy72" localSheetId="35">[65]AJE!#REF!</definedName>
    <definedName name="TextRefCopy72" localSheetId="39">[65]AJE!#REF!</definedName>
    <definedName name="TextRefCopy72" localSheetId="40">[65]AJE!#REF!</definedName>
    <definedName name="TextRefCopy72" localSheetId="41">[65]AJE!#REF!</definedName>
    <definedName name="TextRefCopy72">[65]AJE!#REF!</definedName>
    <definedName name="TextRefCopy720" localSheetId="35">[65]AJE!#REF!</definedName>
    <definedName name="TextRefCopy720" localSheetId="39">[65]AJE!#REF!</definedName>
    <definedName name="TextRefCopy720" localSheetId="40">[65]AJE!#REF!</definedName>
    <definedName name="TextRefCopy720" localSheetId="41">[65]AJE!#REF!</definedName>
    <definedName name="TextRefCopy720">[65]AJE!#REF!</definedName>
    <definedName name="TextRefCopy721" localSheetId="35">[65]AJE!#REF!</definedName>
    <definedName name="TextRefCopy721" localSheetId="39">[65]AJE!#REF!</definedName>
    <definedName name="TextRefCopy721" localSheetId="40">[65]AJE!#REF!</definedName>
    <definedName name="TextRefCopy721" localSheetId="41">[65]AJE!#REF!</definedName>
    <definedName name="TextRefCopy721">[65]AJE!#REF!</definedName>
    <definedName name="TextRefCopy722" localSheetId="35">[65]AJE!#REF!</definedName>
    <definedName name="TextRefCopy722" localSheetId="39">[65]AJE!#REF!</definedName>
    <definedName name="TextRefCopy722" localSheetId="40">[65]AJE!#REF!</definedName>
    <definedName name="TextRefCopy722" localSheetId="41">[65]AJE!#REF!</definedName>
    <definedName name="TextRefCopy722">[65]AJE!#REF!</definedName>
    <definedName name="TextRefCopy723" localSheetId="35">[65]AJE!#REF!</definedName>
    <definedName name="TextRefCopy723" localSheetId="39">[65]AJE!#REF!</definedName>
    <definedName name="TextRefCopy723" localSheetId="40">[65]AJE!#REF!</definedName>
    <definedName name="TextRefCopy723" localSheetId="41">[65]AJE!#REF!</definedName>
    <definedName name="TextRefCopy723">[65]AJE!#REF!</definedName>
    <definedName name="TextRefCopy724" localSheetId="35">[65]AJE!#REF!</definedName>
    <definedName name="TextRefCopy724" localSheetId="39">[65]AJE!#REF!</definedName>
    <definedName name="TextRefCopy724" localSheetId="40">[65]AJE!#REF!</definedName>
    <definedName name="TextRefCopy724" localSheetId="41">[65]AJE!#REF!</definedName>
    <definedName name="TextRefCopy724">[65]AJE!#REF!</definedName>
    <definedName name="TextRefCopy725" localSheetId="35">[65]AJE!#REF!</definedName>
    <definedName name="TextRefCopy725" localSheetId="39">[65]AJE!#REF!</definedName>
    <definedName name="TextRefCopy725" localSheetId="40">[65]AJE!#REF!</definedName>
    <definedName name="TextRefCopy725" localSheetId="41">[65]AJE!#REF!</definedName>
    <definedName name="TextRefCopy725">[65]AJE!#REF!</definedName>
    <definedName name="TextRefCopy726" localSheetId="35">[65]AJE!#REF!</definedName>
    <definedName name="TextRefCopy726" localSheetId="39">[65]AJE!#REF!</definedName>
    <definedName name="TextRefCopy726" localSheetId="40">[65]AJE!#REF!</definedName>
    <definedName name="TextRefCopy726" localSheetId="41">[65]AJE!#REF!</definedName>
    <definedName name="TextRefCopy726">[65]AJE!#REF!</definedName>
    <definedName name="TextRefCopy727" localSheetId="35">[65]AJE!#REF!</definedName>
    <definedName name="TextRefCopy727" localSheetId="39">[65]AJE!#REF!</definedName>
    <definedName name="TextRefCopy727" localSheetId="40">[65]AJE!#REF!</definedName>
    <definedName name="TextRefCopy727" localSheetId="41">[65]AJE!#REF!</definedName>
    <definedName name="TextRefCopy727">[65]AJE!#REF!</definedName>
    <definedName name="TextRefCopy728" localSheetId="35">[65]AJE!#REF!</definedName>
    <definedName name="TextRefCopy728" localSheetId="39">[65]AJE!#REF!</definedName>
    <definedName name="TextRefCopy728" localSheetId="40">[65]AJE!#REF!</definedName>
    <definedName name="TextRefCopy728" localSheetId="41">[65]AJE!#REF!</definedName>
    <definedName name="TextRefCopy728">[65]AJE!#REF!</definedName>
    <definedName name="TextRefCopy729" localSheetId="35">[65]AJE!#REF!</definedName>
    <definedName name="TextRefCopy729" localSheetId="39">[65]AJE!#REF!</definedName>
    <definedName name="TextRefCopy729" localSheetId="40">[65]AJE!#REF!</definedName>
    <definedName name="TextRefCopy729" localSheetId="41">[65]AJE!#REF!</definedName>
    <definedName name="TextRefCopy729">[65]AJE!#REF!</definedName>
    <definedName name="TextRefCopy73" localSheetId="35">[65]AJE!#REF!</definedName>
    <definedName name="TextRefCopy73" localSheetId="39">[65]AJE!#REF!</definedName>
    <definedName name="TextRefCopy73" localSheetId="40">[65]AJE!#REF!</definedName>
    <definedName name="TextRefCopy73" localSheetId="41">[65]AJE!#REF!</definedName>
    <definedName name="TextRefCopy73">[65]AJE!#REF!</definedName>
    <definedName name="TextRefCopy730" localSheetId="35">[65]AJE!#REF!</definedName>
    <definedName name="TextRefCopy730" localSheetId="39">[65]AJE!#REF!</definedName>
    <definedName name="TextRefCopy730" localSheetId="40">[65]AJE!#REF!</definedName>
    <definedName name="TextRefCopy730" localSheetId="41">[65]AJE!#REF!</definedName>
    <definedName name="TextRefCopy730">[65]AJE!#REF!</definedName>
    <definedName name="TextRefCopy731" localSheetId="35">[65]AJE!#REF!</definedName>
    <definedName name="TextRefCopy731" localSheetId="39">[65]AJE!#REF!</definedName>
    <definedName name="TextRefCopy731" localSheetId="40">[65]AJE!#REF!</definedName>
    <definedName name="TextRefCopy731" localSheetId="41">[65]AJE!#REF!</definedName>
    <definedName name="TextRefCopy731">[65]AJE!#REF!</definedName>
    <definedName name="TextRefCopy732" localSheetId="35">[65]AJE!#REF!</definedName>
    <definedName name="TextRefCopy732" localSheetId="39">[65]AJE!#REF!</definedName>
    <definedName name="TextRefCopy732" localSheetId="40">[65]AJE!#REF!</definedName>
    <definedName name="TextRefCopy732" localSheetId="41">[65]AJE!#REF!</definedName>
    <definedName name="TextRefCopy732">[65]AJE!#REF!</definedName>
    <definedName name="TextRefCopy733" localSheetId="35">[65]AJE!#REF!</definedName>
    <definedName name="TextRefCopy733" localSheetId="39">[65]AJE!#REF!</definedName>
    <definedName name="TextRefCopy733" localSheetId="40">[65]AJE!#REF!</definedName>
    <definedName name="TextRefCopy733" localSheetId="41">[65]AJE!#REF!</definedName>
    <definedName name="TextRefCopy733">[65]AJE!#REF!</definedName>
    <definedName name="TextRefCopy734" localSheetId="35">[65]AJE!#REF!</definedName>
    <definedName name="TextRefCopy734" localSheetId="39">[65]AJE!#REF!</definedName>
    <definedName name="TextRefCopy734" localSheetId="40">[65]AJE!#REF!</definedName>
    <definedName name="TextRefCopy734" localSheetId="41">[65]AJE!#REF!</definedName>
    <definedName name="TextRefCopy734">[65]AJE!#REF!</definedName>
    <definedName name="TextRefCopy735" localSheetId="35">[65]AJE!#REF!</definedName>
    <definedName name="TextRefCopy735" localSheetId="39">[65]AJE!#REF!</definedName>
    <definedName name="TextRefCopy735" localSheetId="40">[65]AJE!#REF!</definedName>
    <definedName name="TextRefCopy735" localSheetId="41">[65]AJE!#REF!</definedName>
    <definedName name="TextRefCopy735">[65]AJE!#REF!</definedName>
    <definedName name="TextRefCopy736" localSheetId="35">[65]AJE!#REF!</definedName>
    <definedName name="TextRefCopy736" localSheetId="39">[65]AJE!#REF!</definedName>
    <definedName name="TextRefCopy736" localSheetId="40">[65]AJE!#REF!</definedName>
    <definedName name="TextRefCopy736" localSheetId="41">[65]AJE!#REF!</definedName>
    <definedName name="TextRefCopy736">[65]AJE!#REF!</definedName>
    <definedName name="TextRefCopy737" localSheetId="35">[65]AJE!#REF!</definedName>
    <definedName name="TextRefCopy737" localSheetId="39">[65]AJE!#REF!</definedName>
    <definedName name="TextRefCopy737" localSheetId="40">[65]AJE!#REF!</definedName>
    <definedName name="TextRefCopy737" localSheetId="41">[65]AJE!#REF!</definedName>
    <definedName name="TextRefCopy737">[65]AJE!#REF!</definedName>
    <definedName name="TextRefCopy738" localSheetId="35">[65]AJE!#REF!</definedName>
    <definedName name="TextRefCopy738" localSheetId="39">[65]AJE!#REF!</definedName>
    <definedName name="TextRefCopy738" localSheetId="40">[65]AJE!#REF!</definedName>
    <definedName name="TextRefCopy738" localSheetId="41">[65]AJE!#REF!</definedName>
    <definedName name="TextRefCopy738">[65]AJE!#REF!</definedName>
    <definedName name="TextRefCopy739" localSheetId="35">#REF!</definedName>
    <definedName name="TextRefCopy739" localSheetId="39">#REF!</definedName>
    <definedName name="TextRefCopy739" localSheetId="40">#REF!</definedName>
    <definedName name="TextRefCopy739" localSheetId="41">#REF!</definedName>
    <definedName name="TextRefCopy739">#REF!</definedName>
    <definedName name="TextRefCopy74" localSheetId="35">[65]AJE!#REF!</definedName>
    <definedName name="TextRefCopy74" localSheetId="39">[65]AJE!#REF!</definedName>
    <definedName name="TextRefCopy74" localSheetId="40">[65]AJE!#REF!</definedName>
    <definedName name="TextRefCopy74" localSheetId="41">[65]AJE!#REF!</definedName>
    <definedName name="TextRefCopy74">[65]AJE!#REF!</definedName>
    <definedName name="TextRefCopy740" localSheetId="35">[65]AJE!#REF!</definedName>
    <definedName name="TextRefCopy740" localSheetId="39">[65]AJE!#REF!</definedName>
    <definedName name="TextRefCopy740" localSheetId="40">[65]AJE!#REF!</definedName>
    <definedName name="TextRefCopy740" localSheetId="41">[65]AJE!#REF!</definedName>
    <definedName name="TextRefCopy740">[65]AJE!#REF!</definedName>
    <definedName name="TextRefCopy741" localSheetId="35">#REF!</definedName>
    <definedName name="TextRefCopy741" localSheetId="39">#REF!</definedName>
    <definedName name="TextRefCopy741" localSheetId="40">#REF!</definedName>
    <definedName name="TextRefCopy741" localSheetId="41">#REF!</definedName>
    <definedName name="TextRefCopy741">#REF!</definedName>
    <definedName name="TextRefCopy742" localSheetId="35">[65]AJE!#REF!</definedName>
    <definedName name="TextRefCopy742" localSheetId="39">[65]AJE!#REF!</definedName>
    <definedName name="TextRefCopy742" localSheetId="40">[65]AJE!#REF!</definedName>
    <definedName name="TextRefCopy742" localSheetId="41">[65]AJE!#REF!</definedName>
    <definedName name="TextRefCopy742">[65]AJE!#REF!</definedName>
    <definedName name="TextRefCopy75" localSheetId="35">[65]AJE!#REF!</definedName>
    <definedName name="TextRefCopy75" localSheetId="39">[65]AJE!#REF!</definedName>
    <definedName name="TextRefCopy75" localSheetId="40">[65]AJE!#REF!</definedName>
    <definedName name="TextRefCopy75" localSheetId="41">[65]AJE!#REF!</definedName>
    <definedName name="TextRefCopy75">[65]AJE!#REF!</definedName>
    <definedName name="TextRefCopy755" localSheetId="35">#REF!</definedName>
    <definedName name="TextRefCopy755" localSheetId="39">#REF!</definedName>
    <definedName name="TextRefCopy755" localSheetId="40">#REF!</definedName>
    <definedName name="TextRefCopy755" localSheetId="41">#REF!</definedName>
    <definedName name="TextRefCopy755">#REF!</definedName>
    <definedName name="TextRefCopy756" localSheetId="35">#REF!</definedName>
    <definedName name="TextRefCopy756" localSheetId="39">#REF!</definedName>
    <definedName name="TextRefCopy756" localSheetId="40">#REF!</definedName>
    <definedName name="TextRefCopy756" localSheetId="41">#REF!</definedName>
    <definedName name="TextRefCopy756">#REF!</definedName>
    <definedName name="TextRefCopy757" localSheetId="35">#REF!</definedName>
    <definedName name="TextRefCopy757" localSheetId="39">#REF!</definedName>
    <definedName name="TextRefCopy757" localSheetId="40">#REF!</definedName>
    <definedName name="TextRefCopy757" localSheetId="41">#REF!</definedName>
    <definedName name="TextRefCopy757">#REF!</definedName>
    <definedName name="TextRefCopy758" localSheetId="35">#REF!</definedName>
    <definedName name="TextRefCopy758" localSheetId="39">#REF!</definedName>
    <definedName name="TextRefCopy758" localSheetId="40">#REF!</definedName>
    <definedName name="TextRefCopy758" localSheetId="41">#REF!</definedName>
    <definedName name="TextRefCopy758">#REF!</definedName>
    <definedName name="TextRefCopy759" localSheetId="35">#REF!</definedName>
    <definedName name="TextRefCopy759" localSheetId="39">#REF!</definedName>
    <definedName name="TextRefCopy759" localSheetId="40">#REF!</definedName>
    <definedName name="TextRefCopy759" localSheetId="41">#REF!</definedName>
    <definedName name="TextRefCopy759">#REF!</definedName>
    <definedName name="TextRefCopy76" localSheetId="35">[65]AJE!#REF!</definedName>
    <definedName name="TextRefCopy76" localSheetId="39">[65]AJE!#REF!</definedName>
    <definedName name="TextRefCopy76" localSheetId="40">[65]AJE!#REF!</definedName>
    <definedName name="TextRefCopy76" localSheetId="41">[65]AJE!#REF!</definedName>
    <definedName name="TextRefCopy76">[65]AJE!#REF!</definedName>
    <definedName name="TextRefCopy760" localSheetId="35">#REF!</definedName>
    <definedName name="TextRefCopy760" localSheetId="39">#REF!</definedName>
    <definedName name="TextRefCopy760" localSheetId="40">#REF!</definedName>
    <definedName name="TextRefCopy760" localSheetId="41">#REF!</definedName>
    <definedName name="TextRefCopy760">#REF!</definedName>
    <definedName name="TextRefCopy761" localSheetId="35">#REF!</definedName>
    <definedName name="TextRefCopy761" localSheetId="39">#REF!</definedName>
    <definedName name="TextRefCopy761" localSheetId="40">#REF!</definedName>
    <definedName name="TextRefCopy761" localSheetId="41">#REF!</definedName>
    <definedName name="TextRefCopy761">#REF!</definedName>
    <definedName name="TextRefCopy762" localSheetId="35">#REF!</definedName>
    <definedName name="TextRefCopy762" localSheetId="39">#REF!</definedName>
    <definedName name="TextRefCopy762" localSheetId="40">#REF!</definedName>
    <definedName name="TextRefCopy762" localSheetId="41">#REF!</definedName>
    <definedName name="TextRefCopy762">#REF!</definedName>
    <definedName name="TextRefCopy763" localSheetId="35">#REF!</definedName>
    <definedName name="TextRefCopy763" localSheetId="39">#REF!</definedName>
    <definedName name="TextRefCopy763" localSheetId="40">#REF!</definedName>
    <definedName name="TextRefCopy763" localSheetId="41">#REF!</definedName>
    <definedName name="TextRefCopy763">#REF!</definedName>
    <definedName name="TextRefCopy764" localSheetId="35">#REF!</definedName>
    <definedName name="TextRefCopy764" localSheetId="39">#REF!</definedName>
    <definedName name="TextRefCopy764" localSheetId="40">#REF!</definedName>
    <definedName name="TextRefCopy764" localSheetId="41">#REF!</definedName>
    <definedName name="TextRefCopy764">#REF!</definedName>
    <definedName name="TextRefCopy765" localSheetId="35">#REF!</definedName>
    <definedName name="TextRefCopy765" localSheetId="39">#REF!</definedName>
    <definedName name="TextRefCopy765" localSheetId="40">#REF!</definedName>
    <definedName name="TextRefCopy765" localSheetId="41">#REF!</definedName>
    <definedName name="TextRefCopy765">#REF!</definedName>
    <definedName name="TextRefCopy77" localSheetId="35">[65]AJE!#REF!</definedName>
    <definedName name="TextRefCopy77" localSheetId="39">[65]AJE!#REF!</definedName>
    <definedName name="TextRefCopy77" localSheetId="40">[65]AJE!#REF!</definedName>
    <definedName name="TextRefCopy77" localSheetId="41">[65]AJE!#REF!</definedName>
    <definedName name="TextRefCopy77">[65]AJE!#REF!</definedName>
    <definedName name="TextRefCopy78" localSheetId="35">[65]AJE!#REF!</definedName>
    <definedName name="TextRefCopy78" localSheetId="39">[65]AJE!#REF!</definedName>
    <definedName name="TextRefCopy78" localSheetId="40">[65]AJE!#REF!</definedName>
    <definedName name="TextRefCopy78" localSheetId="41">[65]AJE!#REF!</definedName>
    <definedName name="TextRefCopy78">[65]AJE!#REF!</definedName>
    <definedName name="TextRefCopy783" localSheetId="35">#REF!</definedName>
    <definedName name="TextRefCopy783" localSheetId="39">#REF!</definedName>
    <definedName name="TextRefCopy783" localSheetId="40">#REF!</definedName>
    <definedName name="TextRefCopy783" localSheetId="41">#REF!</definedName>
    <definedName name="TextRefCopy783">#REF!</definedName>
    <definedName name="TextRefCopy784" localSheetId="35">#REF!</definedName>
    <definedName name="TextRefCopy784" localSheetId="39">#REF!</definedName>
    <definedName name="TextRefCopy784" localSheetId="40">#REF!</definedName>
    <definedName name="TextRefCopy784" localSheetId="41">#REF!</definedName>
    <definedName name="TextRefCopy784">#REF!</definedName>
    <definedName name="TextRefCopy79" localSheetId="35">[69]ConsBS!#REF!</definedName>
    <definedName name="TextRefCopy79" localSheetId="39">[69]ConsBS!#REF!</definedName>
    <definedName name="TextRefCopy79" localSheetId="40">[69]ConsBS!#REF!</definedName>
    <definedName name="TextRefCopy79" localSheetId="41">[69]ConsBS!#REF!</definedName>
    <definedName name="TextRefCopy79">[69]ConsBS!#REF!</definedName>
    <definedName name="TextRefCopy795" localSheetId="35">#REF!</definedName>
    <definedName name="TextRefCopy795" localSheetId="39">#REF!</definedName>
    <definedName name="TextRefCopy795" localSheetId="40">#REF!</definedName>
    <definedName name="TextRefCopy795" localSheetId="41">#REF!</definedName>
    <definedName name="TextRefCopy795">#REF!</definedName>
    <definedName name="TextRefCopy796" localSheetId="35">#REF!</definedName>
    <definedName name="TextRefCopy796" localSheetId="39">#REF!</definedName>
    <definedName name="TextRefCopy796" localSheetId="40">#REF!</definedName>
    <definedName name="TextRefCopy796" localSheetId="41">#REF!</definedName>
    <definedName name="TextRefCopy796">#REF!</definedName>
    <definedName name="TextRefCopy797" localSheetId="35">#REF!</definedName>
    <definedName name="TextRefCopy797" localSheetId="39">#REF!</definedName>
    <definedName name="TextRefCopy797" localSheetId="40">#REF!</definedName>
    <definedName name="TextRefCopy797" localSheetId="41">#REF!</definedName>
    <definedName name="TextRefCopy797">#REF!</definedName>
    <definedName name="TextRefCopy798" localSheetId="35">#REF!</definedName>
    <definedName name="TextRefCopy798" localSheetId="39">#REF!</definedName>
    <definedName name="TextRefCopy798" localSheetId="40">#REF!</definedName>
    <definedName name="TextRefCopy798" localSheetId="41">#REF!</definedName>
    <definedName name="TextRefCopy798">#REF!</definedName>
    <definedName name="TextRefCopy799" localSheetId="35">#REF!</definedName>
    <definedName name="TextRefCopy799" localSheetId="39">#REF!</definedName>
    <definedName name="TextRefCopy799" localSheetId="40">#REF!</definedName>
    <definedName name="TextRefCopy799" localSheetId="41">#REF!</definedName>
    <definedName name="TextRefCopy799">#REF!</definedName>
    <definedName name="TextRefCopy8" localSheetId="35">#REF!</definedName>
    <definedName name="TextRefCopy8" localSheetId="39">#REF!</definedName>
    <definedName name="TextRefCopy8" localSheetId="40">#REF!</definedName>
    <definedName name="TextRefCopy8" localSheetId="41">#REF!</definedName>
    <definedName name="TextRefCopy8">#REF!</definedName>
    <definedName name="TextRefCopy80" localSheetId="35">[69]ConsIS!#REF!</definedName>
    <definedName name="TextRefCopy80" localSheetId="39">[69]ConsIS!#REF!</definedName>
    <definedName name="TextRefCopy80" localSheetId="40">[69]ConsIS!#REF!</definedName>
    <definedName name="TextRefCopy80" localSheetId="41">[69]ConsIS!#REF!</definedName>
    <definedName name="TextRefCopy80">[69]ConsIS!#REF!</definedName>
    <definedName name="TextRefCopy801" localSheetId="35">#REF!</definedName>
    <definedName name="TextRefCopy801" localSheetId="39">#REF!</definedName>
    <definedName name="TextRefCopy801" localSheetId="40">#REF!</definedName>
    <definedName name="TextRefCopy801" localSheetId="41">#REF!</definedName>
    <definedName name="TextRefCopy801">#REF!</definedName>
    <definedName name="TextRefCopy802" localSheetId="35">#REF!</definedName>
    <definedName name="TextRefCopy802" localSheetId="39">#REF!</definedName>
    <definedName name="TextRefCopy802" localSheetId="40">#REF!</definedName>
    <definedName name="TextRefCopy802" localSheetId="41">#REF!</definedName>
    <definedName name="TextRefCopy802">#REF!</definedName>
    <definedName name="TextRefCopy804" localSheetId="35">[65]Tickmarks!#REF!</definedName>
    <definedName name="TextRefCopy804" localSheetId="39">[65]Tickmarks!#REF!</definedName>
    <definedName name="TextRefCopy804" localSheetId="40">[65]Tickmarks!#REF!</definedName>
    <definedName name="TextRefCopy804" localSheetId="41">[65]Tickmarks!#REF!</definedName>
    <definedName name="TextRefCopy804">[65]Tickmarks!#REF!</definedName>
    <definedName name="TextRefCopy806" localSheetId="35">[65]Tickmarks!#REF!</definedName>
    <definedName name="TextRefCopy806" localSheetId="39">[65]Tickmarks!#REF!</definedName>
    <definedName name="TextRefCopy806" localSheetId="40">[65]Tickmarks!#REF!</definedName>
    <definedName name="TextRefCopy806" localSheetId="41">[65]Tickmarks!#REF!</definedName>
    <definedName name="TextRefCopy806">[65]Tickmarks!#REF!</definedName>
    <definedName name="TextRefCopy808" localSheetId="35">#REF!</definedName>
    <definedName name="TextRefCopy808" localSheetId="39">#REF!</definedName>
    <definedName name="TextRefCopy808" localSheetId="40">#REF!</definedName>
    <definedName name="TextRefCopy808" localSheetId="41">#REF!</definedName>
    <definedName name="TextRefCopy808">#REF!</definedName>
    <definedName name="TextRefCopy809" localSheetId="35">#REF!</definedName>
    <definedName name="TextRefCopy809" localSheetId="39">#REF!</definedName>
    <definedName name="TextRefCopy809" localSheetId="40">#REF!</definedName>
    <definedName name="TextRefCopy809" localSheetId="41">#REF!</definedName>
    <definedName name="TextRefCopy809">#REF!</definedName>
    <definedName name="TextRefCopy81" localSheetId="35">[69]ConsIS!#REF!</definedName>
    <definedName name="TextRefCopy81" localSheetId="39">[69]ConsIS!#REF!</definedName>
    <definedName name="TextRefCopy81" localSheetId="40">[69]ConsIS!#REF!</definedName>
    <definedName name="TextRefCopy81" localSheetId="41">[69]ConsIS!#REF!</definedName>
    <definedName name="TextRefCopy81">[69]ConsIS!#REF!</definedName>
    <definedName name="TextRefCopy810" localSheetId="35">#REF!</definedName>
    <definedName name="TextRefCopy810" localSheetId="39">#REF!</definedName>
    <definedName name="TextRefCopy810" localSheetId="40">#REF!</definedName>
    <definedName name="TextRefCopy810" localSheetId="41">#REF!</definedName>
    <definedName name="TextRefCopy810">#REF!</definedName>
    <definedName name="TextRefCopy811" localSheetId="35">#REF!</definedName>
    <definedName name="TextRefCopy811" localSheetId="39">#REF!</definedName>
    <definedName name="TextRefCopy811" localSheetId="40">#REF!</definedName>
    <definedName name="TextRefCopy811" localSheetId="41">#REF!</definedName>
    <definedName name="TextRefCopy811">#REF!</definedName>
    <definedName name="TextRefCopy812" localSheetId="35">#REF!</definedName>
    <definedName name="TextRefCopy812" localSheetId="39">#REF!</definedName>
    <definedName name="TextRefCopy812" localSheetId="40">#REF!</definedName>
    <definedName name="TextRefCopy812" localSheetId="41">#REF!</definedName>
    <definedName name="TextRefCopy812">#REF!</definedName>
    <definedName name="TextRefCopy813" localSheetId="35">#REF!</definedName>
    <definedName name="TextRefCopy813" localSheetId="39">#REF!</definedName>
    <definedName name="TextRefCopy813" localSheetId="40">#REF!</definedName>
    <definedName name="TextRefCopy813" localSheetId="41">#REF!</definedName>
    <definedName name="TextRefCopy813">#REF!</definedName>
    <definedName name="TextRefCopy82" localSheetId="35">[69]ConsBS!#REF!</definedName>
    <definedName name="TextRefCopy82" localSheetId="39">[69]ConsBS!#REF!</definedName>
    <definedName name="TextRefCopy82" localSheetId="40">[69]ConsBS!#REF!</definedName>
    <definedName name="TextRefCopy82" localSheetId="41">[69]ConsBS!#REF!</definedName>
    <definedName name="TextRefCopy82">[69]ConsBS!#REF!</definedName>
    <definedName name="TextRefCopy821" localSheetId="35">#REF!</definedName>
    <definedName name="TextRefCopy821" localSheetId="39">#REF!</definedName>
    <definedName name="TextRefCopy821" localSheetId="40">#REF!</definedName>
    <definedName name="TextRefCopy821" localSheetId="41">#REF!</definedName>
    <definedName name="TextRefCopy821">#REF!</definedName>
    <definedName name="TextRefCopy823" localSheetId="35">[65]AJE!#REF!</definedName>
    <definedName name="TextRefCopy823" localSheetId="39">[65]AJE!#REF!</definedName>
    <definedName name="TextRefCopy823" localSheetId="40">[65]AJE!#REF!</definedName>
    <definedName name="TextRefCopy823" localSheetId="41">[65]AJE!#REF!</definedName>
    <definedName name="TextRefCopy823">[65]AJE!#REF!</definedName>
    <definedName name="TextRefCopy824" localSheetId="35">#REF!</definedName>
    <definedName name="TextRefCopy824" localSheetId="39">#REF!</definedName>
    <definedName name="TextRefCopy824" localSheetId="40">#REF!</definedName>
    <definedName name="TextRefCopy824" localSheetId="41">#REF!</definedName>
    <definedName name="TextRefCopy824">#REF!</definedName>
    <definedName name="TextRefCopy825" localSheetId="35">#REF!</definedName>
    <definedName name="TextRefCopy825" localSheetId="39">#REF!</definedName>
    <definedName name="TextRefCopy825" localSheetId="40">#REF!</definedName>
    <definedName name="TextRefCopy825" localSheetId="41">#REF!</definedName>
    <definedName name="TextRefCopy825">#REF!</definedName>
    <definedName name="TextRefCopy83" localSheetId="35">[69]ConsBS!#REF!</definedName>
    <definedName name="TextRefCopy83" localSheetId="39">[69]ConsBS!#REF!</definedName>
    <definedName name="TextRefCopy83" localSheetId="40">[69]ConsBS!#REF!</definedName>
    <definedName name="TextRefCopy83" localSheetId="41">[69]ConsBS!#REF!</definedName>
    <definedName name="TextRefCopy83">[69]ConsBS!#REF!</definedName>
    <definedName name="TextRefCopy831" localSheetId="35">#REF!</definedName>
    <definedName name="TextRefCopy831" localSheetId="39">#REF!</definedName>
    <definedName name="TextRefCopy831" localSheetId="40">#REF!</definedName>
    <definedName name="TextRefCopy831" localSheetId="41">#REF!</definedName>
    <definedName name="TextRefCopy831">#REF!</definedName>
    <definedName name="TextRefCopy832" localSheetId="35">#REF!</definedName>
    <definedName name="TextRefCopy832" localSheetId="39">#REF!</definedName>
    <definedName name="TextRefCopy832" localSheetId="40">#REF!</definedName>
    <definedName name="TextRefCopy832" localSheetId="41">#REF!</definedName>
    <definedName name="TextRefCopy832">#REF!</definedName>
    <definedName name="TextRefCopy833" localSheetId="35">#REF!</definedName>
    <definedName name="TextRefCopy833" localSheetId="39">#REF!</definedName>
    <definedName name="TextRefCopy833" localSheetId="40">#REF!</definedName>
    <definedName name="TextRefCopy833" localSheetId="41">#REF!</definedName>
    <definedName name="TextRefCopy833">#REF!</definedName>
    <definedName name="TextRefCopy84" localSheetId="35">[69]ConsIS!#REF!</definedName>
    <definedName name="TextRefCopy84" localSheetId="39">[69]ConsIS!#REF!</definedName>
    <definedName name="TextRefCopy84" localSheetId="40">[69]ConsIS!#REF!</definedName>
    <definedName name="TextRefCopy84" localSheetId="41">[69]ConsIS!#REF!</definedName>
    <definedName name="TextRefCopy84">[69]ConsIS!#REF!</definedName>
    <definedName name="TextRefCopy841" localSheetId="35">#REF!</definedName>
    <definedName name="TextRefCopy841" localSheetId="39">#REF!</definedName>
    <definedName name="TextRefCopy841" localSheetId="40">#REF!</definedName>
    <definedName name="TextRefCopy841" localSheetId="41">#REF!</definedName>
    <definedName name="TextRefCopy841">#REF!</definedName>
    <definedName name="TextRefCopy847" localSheetId="35">#REF!</definedName>
    <definedName name="TextRefCopy847" localSheetId="39">#REF!</definedName>
    <definedName name="TextRefCopy847" localSheetId="40">#REF!</definedName>
    <definedName name="TextRefCopy847" localSheetId="41">#REF!</definedName>
    <definedName name="TextRefCopy847">#REF!</definedName>
    <definedName name="TextRefCopy848" localSheetId="35">#REF!</definedName>
    <definedName name="TextRefCopy848" localSheetId="39">#REF!</definedName>
    <definedName name="TextRefCopy848" localSheetId="40">#REF!</definedName>
    <definedName name="TextRefCopy848" localSheetId="41">#REF!</definedName>
    <definedName name="TextRefCopy848">#REF!</definedName>
    <definedName name="TextRefCopy849" localSheetId="35">#REF!</definedName>
    <definedName name="TextRefCopy849" localSheetId="39">#REF!</definedName>
    <definedName name="TextRefCopy849" localSheetId="40">#REF!</definedName>
    <definedName name="TextRefCopy849" localSheetId="41">#REF!</definedName>
    <definedName name="TextRefCopy849">#REF!</definedName>
    <definedName name="TextRefCopy85" localSheetId="35">[69]ConsBS!#REF!</definedName>
    <definedName name="TextRefCopy85" localSheetId="39">[69]ConsBS!#REF!</definedName>
    <definedName name="TextRefCopy85" localSheetId="40">[69]ConsBS!#REF!</definedName>
    <definedName name="TextRefCopy85" localSheetId="41">[69]ConsBS!#REF!</definedName>
    <definedName name="TextRefCopy85">[69]ConsBS!#REF!</definedName>
    <definedName name="TextRefCopy850" localSheetId="35">#REF!</definedName>
    <definedName name="TextRefCopy850" localSheetId="39">#REF!</definedName>
    <definedName name="TextRefCopy850" localSheetId="40">#REF!</definedName>
    <definedName name="TextRefCopy850" localSheetId="41">#REF!</definedName>
    <definedName name="TextRefCopy850">#REF!</definedName>
    <definedName name="TextRefCopy851" localSheetId="35">#REF!</definedName>
    <definedName name="TextRefCopy851" localSheetId="39">#REF!</definedName>
    <definedName name="TextRefCopy851" localSheetId="40">#REF!</definedName>
    <definedName name="TextRefCopy851" localSheetId="41">#REF!</definedName>
    <definedName name="TextRefCopy851">#REF!</definedName>
    <definedName name="TextRefCopy852" localSheetId="35">#REF!</definedName>
    <definedName name="TextRefCopy852" localSheetId="39">#REF!</definedName>
    <definedName name="TextRefCopy852" localSheetId="40">#REF!</definedName>
    <definedName name="TextRefCopy852" localSheetId="41">#REF!</definedName>
    <definedName name="TextRefCopy852">#REF!</definedName>
    <definedName name="TextRefCopy853" localSheetId="35">#REF!</definedName>
    <definedName name="TextRefCopy853" localSheetId="39">#REF!</definedName>
    <definedName name="TextRefCopy853" localSheetId="40">#REF!</definedName>
    <definedName name="TextRefCopy853" localSheetId="41">#REF!</definedName>
    <definedName name="TextRefCopy853">#REF!</definedName>
    <definedName name="TextRefCopy854" localSheetId="35">#REF!</definedName>
    <definedName name="TextRefCopy854" localSheetId="39">#REF!</definedName>
    <definedName name="TextRefCopy854" localSheetId="40">#REF!</definedName>
    <definedName name="TextRefCopy854" localSheetId="41">#REF!</definedName>
    <definedName name="TextRefCopy854">#REF!</definedName>
    <definedName name="TextRefCopy86" localSheetId="35">[69]ConsIS!#REF!</definedName>
    <definedName name="TextRefCopy86" localSheetId="39">[69]ConsIS!#REF!</definedName>
    <definedName name="TextRefCopy86" localSheetId="40">[69]ConsIS!#REF!</definedName>
    <definedName name="TextRefCopy86" localSheetId="41">[69]ConsIS!#REF!</definedName>
    <definedName name="TextRefCopy86">[69]ConsIS!#REF!</definedName>
    <definedName name="TextRefCopy860" localSheetId="35">#REF!</definedName>
    <definedName name="TextRefCopy860" localSheetId="39">#REF!</definedName>
    <definedName name="TextRefCopy860" localSheetId="40">#REF!</definedName>
    <definedName name="TextRefCopy860" localSheetId="41">#REF!</definedName>
    <definedName name="TextRefCopy860">#REF!</definedName>
    <definedName name="TextRefCopy861" localSheetId="35">#REF!</definedName>
    <definedName name="TextRefCopy861" localSheetId="39">#REF!</definedName>
    <definedName name="TextRefCopy861" localSheetId="40">#REF!</definedName>
    <definedName name="TextRefCopy861" localSheetId="41">#REF!</definedName>
    <definedName name="TextRefCopy861">#REF!</definedName>
    <definedName name="TextRefCopy866" localSheetId="35">[65]Tickmarks!#REF!</definedName>
    <definedName name="TextRefCopy866" localSheetId="39">[65]Tickmarks!#REF!</definedName>
    <definedName name="TextRefCopy866" localSheetId="40">[65]Tickmarks!#REF!</definedName>
    <definedName name="TextRefCopy866" localSheetId="41">[65]Tickmarks!#REF!</definedName>
    <definedName name="TextRefCopy866">[65]Tickmarks!#REF!</definedName>
    <definedName name="TextRefCopy867" localSheetId="35">#REF!</definedName>
    <definedName name="TextRefCopy867" localSheetId="39">#REF!</definedName>
    <definedName name="TextRefCopy867" localSheetId="40">#REF!</definedName>
    <definedName name="TextRefCopy867" localSheetId="41">#REF!</definedName>
    <definedName name="TextRefCopy867">#REF!</definedName>
    <definedName name="TextRefCopy869" localSheetId="35">#REF!</definedName>
    <definedName name="TextRefCopy869" localSheetId="39">#REF!</definedName>
    <definedName name="TextRefCopy869" localSheetId="40">#REF!</definedName>
    <definedName name="TextRefCopy869" localSheetId="41">#REF!</definedName>
    <definedName name="TextRefCopy869">#REF!</definedName>
    <definedName name="TextRefCopy87" localSheetId="35">[69]ConsBS!#REF!</definedName>
    <definedName name="TextRefCopy87" localSheetId="39">[69]ConsBS!#REF!</definedName>
    <definedName name="TextRefCopy87" localSheetId="40">[69]ConsBS!#REF!</definedName>
    <definedName name="TextRefCopy87" localSheetId="41">[69]ConsBS!#REF!</definedName>
    <definedName name="TextRefCopy87">[69]ConsBS!#REF!</definedName>
    <definedName name="TextRefCopy870" localSheetId="35">#REF!</definedName>
    <definedName name="TextRefCopy870" localSheetId="39">#REF!</definedName>
    <definedName name="TextRefCopy870" localSheetId="40">#REF!</definedName>
    <definedName name="TextRefCopy870" localSheetId="41">#REF!</definedName>
    <definedName name="TextRefCopy870">#REF!</definedName>
    <definedName name="TextRefCopy871" localSheetId="35">#REF!</definedName>
    <definedName name="TextRefCopy871" localSheetId="39">#REF!</definedName>
    <definedName name="TextRefCopy871" localSheetId="40">#REF!</definedName>
    <definedName name="TextRefCopy871" localSheetId="41">#REF!</definedName>
    <definedName name="TextRefCopy871">#REF!</definedName>
    <definedName name="TextRefCopy872" localSheetId="35">#REF!</definedName>
    <definedName name="TextRefCopy872" localSheetId="39">#REF!</definedName>
    <definedName name="TextRefCopy872" localSheetId="40">#REF!</definedName>
    <definedName name="TextRefCopy872" localSheetId="41">#REF!</definedName>
    <definedName name="TextRefCopy872">#REF!</definedName>
    <definedName name="TextRefCopy873" localSheetId="35">#REF!</definedName>
    <definedName name="TextRefCopy873" localSheetId="39">#REF!</definedName>
    <definedName name="TextRefCopy873" localSheetId="40">#REF!</definedName>
    <definedName name="TextRefCopy873" localSheetId="41">#REF!</definedName>
    <definedName name="TextRefCopy873">#REF!</definedName>
    <definedName name="TextRefCopy874" localSheetId="35">#REF!</definedName>
    <definedName name="TextRefCopy874" localSheetId="39">#REF!</definedName>
    <definedName name="TextRefCopy874" localSheetId="40">#REF!</definedName>
    <definedName name="TextRefCopy874" localSheetId="41">#REF!</definedName>
    <definedName name="TextRefCopy874">#REF!</definedName>
    <definedName name="TextRefCopy875" localSheetId="35">#REF!</definedName>
    <definedName name="TextRefCopy875" localSheetId="39">#REF!</definedName>
    <definedName name="TextRefCopy875" localSheetId="40">#REF!</definedName>
    <definedName name="TextRefCopy875" localSheetId="41">#REF!</definedName>
    <definedName name="TextRefCopy875">#REF!</definedName>
    <definedName name="TextRefCopy876" localSheetId="35">#REF!</definedName>
    <definedName name="TextRefCopy876" localSheetId="39">#REF!</definedName>
    <definedName name="TextRefCopy876" localSheetId="40">#REF!</definedName>
    <definedName name="TextRefCopy876" localSheetId="41">#REF!</definedName>
    <definedName name="TextRefCopy876">#REF!</definedName>
    <definedName name="TextRefCopy877" localSheetId="35">#REF!</definedName>
    <definedName name="TextRefCopy877" localSheetId="39">#REF!</definedName>
    <definedName name="TextRefCopy877" localSheetId="40">#REF!</definedName>
    <definedName name="TextRefCopy877" localSheetId="41">#REF!</definedName>
    <definedName name="TextRefCopy877">#REF!</definedName>
    <definedName name="TextRefCopy878" localSheetId="35">#REF!</definedName>
    <definedName name="TextRefCopy878" localSheetId="39">#REF!</definedName>
    <definedName name="TextRefCopy878" localSheetId="40">#REF!</definedName>
    <definedName name="TextRefCopy878" localSheetId="41">#REF!</definedName>
    <definedName name="TextRefCopy878">#REF!</definedName>
    <definedName name="TextRefCopy879" localSheetId="35">#REF!</definedName>
    <definedName name="TextRefCopy879" localSheetId="39">#REF!</definedName>
    <definedName name="TextRefCopy879" localSheetId="40">#REF!</definedName>
    <definedName name="TextRefCopy879" localSheetId="41">#REF!</definedName>
    <definedName name="TextRefCopy879">#REF!</definedName>
    <definedName name="TextRefCopy88" localSheetId="35">[69]ConsIS!#REF!</definedName>
    <definedName name="TextRefCopy88" localSheetId="39">[69]ConsIS!#REF!</definedName>
    <definedName name="TextRefCopy88" localSheetId="40">[69]ConsIS!#REF!</definedName>
    <definedName name="TextRefCopy88" localSheetId="41">[69]ConsIS!#REF!</definedName>
    <definedName name="TextRefCopy88">[69]ConsIS!#REF!</definedName>
    <definedName name="TextRefCopy880" localSheetId="35">#REF!</definedName>
    <definedName name="TextRefCopy880" localSheetId="39">#REF!</definedName>
    <definedName name="TextRefCopy880" localSheetId="40">#REF!</definedName>
    <definedName name="TextRefCopy880" localSheetId="41">#REF!</definedName>
    <definedName name="TextRefCopy880">#REF!</definedName>
    <definedName name="TextRefCopy881" localSheetId="35">#REF!</definedName>
    <definedName name="TextRefCopy881" localSheetId="39">#REF!</definedName>
    <definedName name="TextRefCopy881" localSheetId="40">#REF!</definedName>
    <definedName name="TextRefCopy881" localSheetId="41">#REF!</definedName>
    <definedName name="TextRefCopy881">#REF!</definedName>
    <definedName name="TextRefCopy882" localSheetId="35">#REF!</definedName>
    <definedName name="TextRefCopy882" localSheetId="39">#REF!</definedName>
    <definedName name="TextRefCopy882" localSheetId="40">#REF!</definedName>
    <definedName name="TextRefCopy882" localSheetId="41">#REF!</definedName>
    <definedName name="TextRefCopy882">#REF!</definedName>
    <definedName name="TextRefCopy883" localSheetId="35">#REF!</definedName>
    <definedName name="TextRefCopy883" localSheetId="39">#REF!</definedName>
    <definedName name="TextRefCopy883" localSheetId="40">#REF!</definedName>
    <definedName name="TextRefCopy883" localSheetId="41">#REF!</definedName>
    <definedName name="TextRefCopy883">#REF!</definedName>
    <definedName name="TextRefCopy884" localSheetId="35">#REF!</definedName>
    <definedName name="TextRefCopy884" localSheetId="39">#REF!</definedName>
    <definedName name="TextRefCopy884" localSheetId="40">#REF!</definedName>
    <definedName name="TextRefCopy884" localSheetId="41">#REF!</definedName>
    <definedName name="TextRefCopy884">#REF!</definedName>
    <definedName name="TextRefCopy885" localSheetId="35">#REF!</definedName>
    <definedName name="TextRefCopy885" localSheetId="39">#REF!</definedName>
    <definedName name="TextRefCopy885" localSheetId="40">#REF!</definedName>
    <definedName name="TextRefCopy885" localSheetId="41">#REF!</definedName>
    <definedName name="TextRefCopy885">#REF!</definedName>
    <definedName name="TextRefCopy886" localSheetId="35">#REF!</definedName>
    <definedName name="TextRefCopy886" localSheetId="39">#REF!</definedName>
    <definedName name="TextRefCopy886" localSheetId="40">#REF!</definedName>
    <definedName name="TextRefCopy886" localSheetId="41">#REF!</definedName>
    <definedName name="TextRefCopy886">#REF!</definedName>
    <definedName name="TextRefCopy887" localSheetId="35">#REF!</definedName>
    <definedName name="TextRefCopy887" localSheetId="39">#REF!</definedName>
    <definedName name="TextRefCopy887" localSheetId="40">#REF!</definedName>
    <definedName name="TextRefCopy887" localSheetId="41">#REF!</definedName>
    <definedName name="TextRefCopy887">#REF!</definedName>
    <definedName name="TextRefCopy888" localSheetId="35">#REF!</definedName>
    <definedName name="TextRefCopy888" localSheetId="39">#REF!</definedName>
    <definedName name="TextRefCopy888" localSheetId="40">#REF!</definedName>
    <definedName name="TextRefCopy888" localSheetId="41">#REF!</definedName>
    <definedName name="TextRefCopy888">#REF!</definedName>
    <definedName name="TextRefCopy889" localSheetId="35">#REF!</definedName>
    <definedName name="TextRefCopy889" localSheetId="39">#REF!</definedName>
    <definedName name="TextRefCopy889" localSheetId="40">#REF!</definedName>
    <definedName name="TextRefCopy889" localSheetId="41">#REF!</definedName>
    <definedName name="TextRefCopy889">#REF!</definedName>
    <definedName name="TextRefCopy89" localSheetId="35">[69]ConsBS!#REF!</definedName>
    <definedName name="TextRefCopy89" localSheetId="39">[69]ConsBS!#REF!</definedName>
    <definedName name="TextRefCopy89" localSheetId="40">[69]ConsBS!#REF!</definedName>
    <definedName name="TextRefCopy89" localSheetId="41">[69]ConsBS!#REF!</definedName>
    <definedName name="TextRefCopy89">[69]ConsBS!#REF!</definedName>
    <definedName name="TextRefCopy890" localSheetId="35">#REF!</definedName>
    <definedName name="TextRefCopy890" localSheetId="39">#REF!</definedName>
    <definedName name="TextRefCopy890" localSheetId="40">#REF!</definedName>
    <definedName name="TextRefCopy890" localSheetId="41">#REF!</definedName>
    <definedName name="TextRefCopy890">#REF!</definedName>
    <definedName name="TextRefCopy891" localSheetId="35">#REF!</definedName>
    <definedName name="TextRefCopy891" localSheetId="39">#REF!</definedName>
    <definedName name="TextRefCopy891" localSheetId="40">#REF!</definedName>
    <definedName name="TextRefCopy891" localSheetId="41">#REF!</definedName>
    <definedName name="TextRefCopy891">#REF!</definedName>
    <definedName name="TextRefCopy893" localSheetId="35">#REF!</definedName>
    <definedName name="TextRefCopy893" localSheetId="39">#REF!</definedName>
    <definedName name="TextRefCopy893" localSheetId="40">#REF!</definedName>
    <definedName name="TextRefCopy893" localSheetId="41">#REF!</definedName>
    <definedName name="TextRefCopy893">#REF!</definedName>
    <definedName name="TextRefCopy9" localSheetId="35">#REF!</definedName>
    <definedName name="TextRefCopy9" localSheetId="39">#REF!</definedName>
    <definedName name="TextRefCopy9" localSheetId="40">#REF!</definedName>
    <definedName name="TextRefCopy9" localSheetId="41">#REF!</definedName>
    <definedName name="TextRefCopy9">#REF!</definedName>
    <definedName name="TextRefCopy90" localSheetId="35">[69]ConsIS!#REF!</definedName>
    <definedName name="TextRefCopy90" localSheetId="39">[69]ConsIS!#REF!</definedName>
    <definedName name="TextRefCopy90" localSheetId="40">[69]ConsIS!#REF!</definedName>
    <definedName name="TextRefCopy90" localSheetId="41">[69]ConsIS!#REF!</definedName>
    <definedName name="TextRefCopy90">[69]ConsIS!#REF!</definedName>
    <definedName name="TextRefCopy907" localSheetId="35">#REF!</definedName>
    <definedName name="TextRefCopy907" localSheetId="39">#REF!</definedName>
    <definedName name="TextRefCopy907" localSheetId="40">#REF!</definedName>
    <definedName name="TextRefCopy907" localSheetId="41">#REF!</definedName>
    <definedName name="TextRefCopy907">#REF!</definedName>
    <definedName name="TextRefCopy908" localSheetId="35">#REF!</definedName>
    <definedName name="TextRefCopy908" localSheetId="39">#REF!</definedName>
    <definedName name="TextRefCopy908" localSheetId="40">#REF!</definedName>
    <definedName name="TextRefCopy908" localSheetId="41">#REF!</definedName>
    <definedName name="TextRefCopy908">#REF!</definedName>
    <definedName name="TextRefCopy909" localSheetId="35">#REF!</definedName>
    <definedName name="TextRefCopy909" localSheetId="39">#REF!</definedName>
    <definedName name="TextRefCopy909" localSheetId="40">#REF!</definedName>
    <definedName name="TextRefCopy909" localSheetId="41">#REF!</definedName>
    <definedName name="TextRefCopy909">#REF!</definedName>
    <definedName name="TextRefCopy91" localSheetId="35">[69]ConsBS!#REF!</definedName>
    <definedName name="TextRefCopy91" localSheetId="39">[69]ConsBS!#REF!</definedName>
    <definedName name="TextRefCopy91" localSheetId="40">[69]ConsBS!#REF!</definedName>
    <definedName name="TextRefCopy91" localSheetId="41">[69]ConsBS!#REF!</definedName>
    <definedName name="TextRefCopy91">[69]ConsBS!#REF!</definedName>
    <definedName name="TextRefCopy910" localSheetId="35">#REF!</definedName>
    <definedName name="TextRefCopy910" localSheetId="39">#REF!</definedName>
    <definedName name="TextRefCopy910" localSheetId="40">#REF!</definedName>
    <definedName name="TextRefCopy910" localSheetId="41">#REF!</definedName>
    <definedName name="TextRefCopy910">#REF!</definedName>
    <definedName name="TextRefCopy911" localSheetId="35">#REF!</definedName>
    <definedName name="TextRefCopy911" localSheetId="39">#REF!</definedName>
    <definedName name="TextRefCopy911" localSheetId="40">#REF!</definedName>
    <definedName name="TextRefCopy911" localSheetId="41">#REF!</definedName>
    <definedName name="TextRefCopy911">#REF!</definedName>
    <definedName name="TextRefCopy912" localSheetId="35">#REF!</definedName>
    <definedName name="TextRefCopy912" localSheetId="39">#REF!</definedName>
    <definedName name="TextRefCopy912" localSheetId="40">#REF!</definedName>
    <definedName name="TextRefCopy912" localSheetId="41">#REF!</definedName>
    <definedName name="TextRefCopy912">#REF!</definedName>
    <definedName name="TextRefCopy916" localSheetId="35">#REF!</definedName>
    <definedName name="TextRefCopy916" localSheetId="39">#REF!</definedName>
    <definedName name="TextRefCopy916" localSheetId="40">#REF!</definedName>
    <definedName name="TextRefCopy916" localSheetId="41">#REF!</definedName>
    <definedName name="TextRefCopy916">#REF!</definedName>
    <definedName name="TextRefCopy917" localSheetId="35">[65]Tickmarks!#REF!</definedName>
    <definedName name="TextRefCopy917" localSheetId="39">[65]Tickmarks!#REF!</definedName>
    <definedName name="TextRefCopy917" localSheetId="40">[65]Tickmarks!#REF!</definedName>
    <definedName name="TextRefCopy917" localSheetId="41">[65]Tickmarks!#REF!</definedName>
    <definedName name="TextRefCopy917">[65]Tickmarks!#REF!</definedName>
    <definedName name="TextRefCopy918" localSheetId="35">#REF!</definedName>
    <definedName name="TextRefCopy918" localSheetId="39">#REF!</definedName>
    <definedName name="TextRefCopy918" localSheetId="40">#REF!</definedName>
    <definedName name="TextRefCopy918" localSheetId="41">#REF!</definedName>
    <definedName name="TextRefCopy918">#REF!</definedName>
    <definedName name="TextRefCopy92" localSheetId="35">[69]ConsIS!#REF!</definedName>
    <definedName name="TextRefCopy92" localSheetId="39">[69]ConsIS!#REF!</definedName>
    <definedName name="TextRefCopy92" localSheetId="40">[69]ConsIS!#REF!</definedName>
    <definedName name="TextRefCopy92" localSheetId="41">[69]ConsIS!#REF!</definedName>
    <definedName name="TextRefCopy92">[69]ConsIS!#REF!</definedName>
    <definedName name="TextRefCopy93" localSheetId="35">[69]ConsIS!#REF!</definedName>
    <definedName name="TextRefCopy93" localSheetId="39">[69]ConsIS!#REF!</definedName>
    <definedName name="TextRefCopy93" localSheetId="40">[69]ConsIS!#REF!</definedName>
    <definedName name="TextRefCopy93" localSheetId="41">[69]ConsIS!#REF!</definedName>
    <definedName name="TextRefCopy93">[69]ConsIS!#REF!</definedName>
    <definedName name="TextRefCopy94" localSheetId="35">[69]ConsBS!#REF!</definedName>
    <definedName name="TextRefCopy94" localSheetId="39">[69]ConsBS!#REF!</definedName>
    <definedName name="TextRefCopy94" localSheetId="40">[69]ConsBS!#REF!</definedName>
    <definedName name="TextRefCopy94" localSheetId="41">[69]ConsBS!#REF!</definedName>
    <definedName name="TextRefCopy94">[69]ConsBS!#REF!</definedName>
    <definedName name="TextRefCopy943" localSheetId="35">#REF!</definedName>
    <definedName name="TextRefCopy943" localSheetId="39">#REF!</definedName>
    <definedName name="TextRefCopy943" localSheetId="40">#REF!</definedName>
    <definedName name="TextRefCopy943" localSheetId="41">#REF!</definedName>
    <definedName name="TextRefCopy943">#REF!</definedName>
    <definedName name="TextRefCopy947" localSheetId="35">[65]AJE!#REF!</definedName>
    <definedName name="TextRefCopy947" localSheetId="39">[65]AJE!#REF!</definedName>
    <definedName name="TextRefCopy947" localSheetId="40">[65]AJE!#REF!</definedName>
    <definedName name="TextRefCopy947" localSheetId="41">[65]AJE!#REF!</definedName>
    <definedName name="TextRefCopy947">[65]AJE!#REF!</definedName>
    <definedName name="TextRefCopy95" localSheetId="35">[65]AJE!#REF!</definedName>
    <definedName name="TextRefCopy95" localSheetId="39">[65]AJE!#REF!</definedName>
    <definedName name="TextRefCopy95" localSheetId="40">[65]AJE!#REF!</definedName>
    <definedName name="TextRefCopy95" localSheetId="41">[65]AJE!#REF!</definedName>
    <definedName name="TextRefCopy95">[65]AJE!#REF!</definedName>
    <definedName name="TextRefCopy951">[65]AJE!$F$176</definedName>
    <definedName name="TextRefCopy955" localSheetId="35">#REF!</definedName>
    <definedName name="TextRefCopy955" localSheetId="39">#REF!</definedName>
    <definedName name="TextRefCopy955" localSheetId="40">#REF!</definedName>
    <definedName name="TextRefCopy955" localSheetId="41">#REF!</definedName>
    <definedName name="TextRefCopy955">#REF!</definedName>
    <definedName name="TextRefCopy956" localSheetId="35">#REF!</definedName>
    <definedName name="TextRefCopy956" localSheetId="39">#REF!</definedName>
    <definedName name="TextRefCopy956" localSheetId="40">#REF!</definedName>
    <definedName name="TextRefCopy956" localSheetId="41">#REF!</definedName>
    <definedName name="TextRefCopy956">#REF!</definedName>
    <definedName name="TextRefCopy96" localSheetId="35">[65]AJE!#REF!</definedName>
    <definedName name="TextRefCopy96" localSheetId="39">[65]AJE!#REF!</definedName>
    <definedName name="TextRefCopy96" localSheetId="40">[65]AJE!#REF!</definedName>
    <definedName name="TextRefCopy96" localSheetId="41">[65]AJE!#REF!</definedName>
    <definedName name="TextRefCopy96">[65]AJE!#REF!</definedName>
    <definedName name="TextRefCopy964" localSheetId="35">#REF!</definedName>
    <definedName name="TextRefCopy964" localSheetId="39">#REF!</definedName>
    <definedName name="TextRefCopy964" localSheetId="40">#REF!</definedName>
    <definedName name="TextRefCopy964" localSheetId="41">#REF!</definedName>
    <definedName name="TextRefCopy964">#REF!</definedName>
    <definedName name="TextRefCopy97" localSheetId="35">[65]AJE!#REF!</definedName>
    <definedName name="TextRefCopy97" localSheetId="39">[65]AJE!#REF!</definedName>
    <definedName name="TextRefCopy97" localSheetId="40">[65]AJE!#REF!</definedName>
    <definedName name="TextRefCopy97" localSheetId="41">[65]AJE!#REF!</definedName>
    <definedName name="TextRefCopy97">[65]AJE!#REF!</definedName>
    <definedName name="TextRefCopy98" localSheetId="35">[65]AJE!#REF!</definedName>
    <definedName name="TextRefCopy98" localSheetId="39">[65]AJE!#REF!</definedName>
    <definedName name="TextRefCopy98" localSheetId="40">[65]AJE!#REF!</definedName>
    <definedName name="TextRefCopy98" localSheetId="41">[65]AJE!#REF!</definedName>
    <definedName name="TextRefCopy98">[65]AJE!#REF!</definedName>
    <definedName name="TextRefCopy99" localSheetId="35">[65]AJE!#REF!</definedName>
    <definedName name="TextRefCopy99" localSheetId="39">[65]AJE!#REF!</definedName>
    <definedName name="TextRefCopy99" localSheetId="40">[65]AJE!#REF!</definedName>
    <definedName name="TextRefCopy99" localSheetId="41">[65]AJE!#REF!</definedName>
    <definedName name="TextRefCopy99">[65]AJE!#REF!</definedName>
    <definedName name="TextRefCopyRangeCount" hidden="1">20</definedName>
    <definedName name="TextRefCopyRangeCount2" hidden="1">182</definedName>
    <definedName name="TGIN" localSheetId="35">#REF!</definedName>
    <definedName name="TGIN" localSheetId="39">#REF!</definedName>
    <definedName name="TGIN" localSheetId="40">#REF!</definedName>
    <definedName name="TGIN" localSheetId="41">#REF!</definedName>
    <definedName name="TGIN">#REF!</definedName>
    <definedName name="Threshold" localSheetId="35">#REF!</definedName>
    <definedName name="Threshold" localSheetId="39">#REF!</definedName>
    <definedName name="Threshold" localSheetId="40">#REF!</definedName>
    <definedName name="Threshold" localSheetId="41">#REF!</definedName>
    <definedName name="Threshold">#REF!</definedName>
    <definedName name="TitlesSubEntries">'[37]Проводки''02'!$A$3,'[37]Проводки''02'!$A$73,'[37]Проводки''02'!$A$93,'[37]Проводки''02'!$A$117,'[37]Проводки''02'!$A$138,'[37]Проводки''02'!$A$159,'[37]Проводки''02'!$A$179,'[37]Проводки''02'!$A$204,'[37]Проводки''02'!$A$231,'[37]Проводки''02'!$A$251,'[37]Проводки''02'!$A$271,'[37]Проводки''02'!$A$291,'[37]Проводки''02'!$A$310,'[37]Проводки''02'!$A$331,'[37]Проводки''02'!$A$351,'[37]Проводки''02'!$A$370</definedName>
    <definedName name="TMR" localSheetId="35">#REF!</definedName>
    <definedName name="TMR" localSheetId="39">#REF!</definedName>
    <definedName name="TMR" localSheetId="40">#REF!</definedName>
    <definedName name="TMR" localSheetId="41">#REF!</definedName>
    <definedName name="TMR">#REF!</definedName>
    <definedName name="TOIL" localSheetId="35">#REF!</definedName>
    <definedName name="TOIL" localSheetId="39">#REF!</definedName>
    <definedName name="TOIL" localSheetId="40">#REF!</definedName>
    <definedName name="TOIL" localSheetId="41">#REF!</definedName>
    <definedName name="TOIL">#REF!</definedName>
    <definedName name="Total_Interest" localSheetId="35">#REF!</definedName>
    <definedName name="Total_Interest" localSheetId="39">#REF!</definedName>
    <definedName name="Total_Interest" localSheetId="40">#REF!</definedName>
    <definedName name="Total_Interest" localSheetId="41">#REF!</definedName>
    <definedName name="Total_Interest">#REF!</definedName>
    <definedName name="Total_Pay" localSheetId="35">#REF!</definedName>
    <definedName name="Total_Pay" localSheetId="39">#REF!</definedName>
    <definedName name="Total_Pay" localSheetId="40">#REF!</definedName>
    <definedName name="Total_Pay" localSheetId="41">#REF!</definedName>
    <definedName name="Total_Pay">#REF!</definedName>
    <definedName name="Total_Payment" localSheetId="43">Scheduled_Payment+Extra_Payment</definedName>
    <definedName name="Total_Payment" localSheetId="35">Scheduled_Payment+Extra_Payment</definedName>
    <definedName name="Total_Payment" localSheetId="39">Scheduled_Payment+Extra_Payment</definedName>
    <definedName name="Total_Payment" localSheetId="40">Scheduled_Payment+Extra_Payment</definedName>
    <definedName name="Total_Payment" localSheetId="41">Scheduled_Payment+Extra_Payment</definedName>
    <definedName name="Total_Payment">Scheduled_Payment+Extra_Payment</definedName>
    <definedName name="Total_Payment_1_1">NA()</definedName>
    <definedName name="Total_Payment_2">NA()</definedName>
    <definedName name="Total_Payment_9">#N/A</definedName>
    <definedName name="Trr" localSheetId="43">'[45]RAS BS'!#REF!</definedName>
    <definedName name="Trr" localSheetId="35">'[45]RAS BS'!#REF!</definedName>
    <definedName name="Trr" localSheetId="39">'[45]RAS BS'!#REF!</definedName>
    <definedName name="Trr" localSheetId="40">'[45]RAS BS'!#REF!</definedName>
    <definedName name="Trr" localSheetId="41">'[45]RAS BS'!#REF!</definedName>
    <definedName name="Trr">'[45]RAS BS'!#REF!</definedName>
    <definedName name="TTK" localSheetId="35">#REF!</definedName>
    <definedName name="TTK" localSheetId="39">#REF!</definedName>
    <definedName name="TTK" localSheetId="40">#REF!</definedName>
    <definedName name="TTK" localSheetId="41">#REF!</definedName>
    <definedName name="TTK">#REF!</definedName>
    <definedName name="ughyigyg" localSheetId="35">#REF!</definedName>
    <definedName name="ughyigyg" localSheetId="39">#REF!</definedName>
    <definedName name="ughyigyg" localSheetId="40">#REF!</definedName>
    <definedName name="ughyigyg" localSheetId="41">#REF!</definedName>
    <definedName name="ughyigyg">#REF!</definedName>
    <definedName name="unal">[80]Adj2002!$A$2:$IV$2,[80]Adj2002!$A$65:$IV$65,[80]Adj2002!$A$120:$IV$121,[80]Adj2002!$A$132:$IV$133,[80]Adj2002!$A$178:$IV$178,[80]Adj2002!$A$186:$IV$186,[80]Adj2002!$A$203:$IV$203,[80]Adj2002!$A$211:$IV$211,[80]Adj2002!$A$242:$IV$242,[80]Adj2002!$A$263:$IV$263,[80]Adj2002!$A$294:$IV$294,[80]Adj2002!$A$308:$IV$308,[80]Adj2002!$A$312:$IV$312,[80]Adj2002!$A$322:$IV$323</definedName>
    <definedName name="Unit">[26]Info!$E$38</definedName>
    <definedName name="USD_CCE">#N/A</definedName>
    <definedName name="valdate" localSheetId="35">#REF!</definedName>
    <definedName name="valdate" localSheetId="39">#REF!</definedName>
    <definedName name="valdate" localSheetId="40">#REF!</definedName>
    <definedName name="valdate" localSheetId="41">#REF!</definedName>
    <definedName name="valdate">#REF!</definedName>
    <definedName name="Values_Entered">#N/A</definedName>
    <definedName name="Values_Entered_1">#N/A</definedName>
    <definedName name="Values_Entered_1_1" localSheetId="35">IF('[44]Форма сетевой график ЭРСБ'!Loan_Amount*'[44]Форма сетевой график ЭРСБ'!Interest_Rate*'[44]Форма сетевой график ЭРСБ'!Loan_Years*'[44]Форма сетевой график ЭРСБ'!Loan_Start&gt;0,1,0)</definedName>
    <definedName name="Values_Entered_1_1" localSheetId="39">IF('[44]Форма сетевой график ЭРСБ'!Loan_Amount*'[44]Форма сетевой график ЭРСБ'!Interest_Rate*'[44]Форма сетевой график ЭРСБ'!Loan_Years*'[44]Форма сетевой график ЭРСБ'!Loan_Start&gt;0,1,0)</definedName>
    <definedName name="Values_Entered_1_1" localSheetId="40">IF('[44]Форма сетевой график ЭРСБ'!Loan_Amount*'[44]Форма сетевой график ЭРСБ'!Interest_Rate*'[44]Форма сетевой график ЭРСБ'!Loan_Years*'[44]Форма сетевой график ЭРСБ'!Loan_Start&gt;0,1,0)</definedName>
    <definedName name="Values_Entered_1_1" localSheetId="41">IF('[44]Форма сетевой график ЭРСБ'!Loan_Amount*'[44]Форма сетевой график ЭРСБ'!Interest_Rate*'[44]Форма сетевой график ЭРСБ'!Loan_Years*'[44]Форма сетевой график ЭРСБ'!Loan_Start&gt;0,1,0)</definedName>
    <definedName name="Values_Entered_1_1">IF('[44]Форма сетевой график ЭРСБ'!Loan_Amount*'[44]Форма сетевой график ЭРСБ'!Interest_Rate*'[44]Форма сетевой график ЭРСБ'!Loan_Years*'[44]Форма сетевой график ЭРСБ'!Loan_Start&gt;0,1,0)</definedName>
    <definedName name="Values_Entered_10">#N/A</definedName>
    <definedName name="Values_Entered_11">#N/A</definedName>
    <definedName name="Values_Entered_12">#N/A</definedName>
    <definedName name="Values_Entered_13">#N/A</definedName>
    <definedName name="Values_Entered_14">#N/A</definedName>
    <definedName name="Values_Entered_15" localSheetId="43">IF(Loan_Amount_15*Interest_Rate_15*Loan_Years_15*Loan_Start_15&gt;0,1,0)</definedName>
    <definedName name="Values_Entered_15" localSheetId="35">IF('ПрН Ситник'!Loan_Amount_15*'ПрН Ситник'!Interest_Rate_15*'ПрН Ситник'!Loan_Years_15*'ПрН Ситник'!Loan_Start_15&gt;0,1,0)</definedName>
    <definedName name="Values_Entered_15" localSheetId="39">IF('Утеч Краснояр'!Loan_Amount_15*'Утеч Краснояр'!Interest_Rate_15*'Утеч Краснояр'!Loan_Years_15*'Утеч Краснояр'!Loan_Start_15&gt;0,1,0)</definedName>
    <definedName name="Values_Entered_15" localSheetId="40">IF('Утеч Омутин'!Loan_Amount_15*'Утеч Омутин'!Interest_Rate_15*'Утеч Омутин'!Loan_Years_15*'Утеч Омутин'!Loan_Start_15&gt;0,1,0)</definedName>
    <definedName name="Values_Entered_15" localSheetId="41">IF('Утеч Ситн.'!Loan_Amount_15*'Утеч Ситн.'!Interest_Rate_15*'Утеч Ситн.'!Loan_Years_15*'Утеч Ситн.'!Loan_Start_15&gt;0,1,0)</definedName>
    <definedName name="Values_Entered_15">IF(Loan_Amount_15*Interest_Rate_15*Loan_Years_15*Loan_Start_15&gt;0,1,0)</definedName>
    <definedName name="Values_Entered_16">#N/A</definedName>
    <definedName name="Values_Entered_17">#N/A</definedName>
    <definedName name="Values_Entered_18">#N/A</definedName>
    <definedName name="Values_Entered_2" localSheetId="43">IF(Loan_Amount_2*Interest_Rate_2*Loan_Years_2*Loan_Start_2&gt;0,1,0)</definedName>
    <definedName name="Values_Entered_2" localSheetId="35">IF('ПрН Ситник'!Loan_Amount_2*'ПрН Ситник'!Interest_Rate_2*'ПрН Ситник'!Loan_Years_2*'ПрН Ситник'!Loan_Start_2&gt;0,1,0)</definedName>
    <definedName name="Values_Entered_2" localSheetId="39">IF('Утеч Краснояр'!Loan_Amount_2*'Утеч Краснояр'!Interest_Rate_2*'Утеч Краснояр'!Loan_Years_2*'Утеч Краснояр'!Loan_Start_2&gt;0,1,0)</definedName>
    <definedName name="Values_Entered_2" localSheetId="40">IF('Утеч Омутин'!Loan_Amount_2*'Утеч Омутин'!Interest_Rate_2*'Утеч Омутин'!Loan_Years_2*'Утеч Омутин'!Loan_Start_2&gt;0,1,0)</definedName>
    <definedName name="Values_Entered_2" localSheetId="41">IF('Утеч Ситн.'!Loan_Amount_2*'Утеч Ситн.'!Interest_Rate_2*'Утеч Ситн.'!Loan_Years_2*'Утеч Ситн.'!Loan_Start_2&gt;0,1,0)</definedName>
    <definedName name="Values_Entered_2">IF(Loan_Amount_2*Interest_Rate_2*Loan_Years_2*Loan_Start_2&gt;0,1,0)</definedName>
    <definedName name="Values_Entered_20">#N/A</definedName>
    <definedName name="Values_Entered_3">#N/A</definedName>
    <definedName name="Values_Entered_4">#N/A</definedName>
    <definedName name="Values_Entered_5">#N/A</definedName>
    <definedName name="Values_Entered_6">#N/A</definedName>
    <definedName name="Values_Entered_7">#N/A</definedName>
    <definedName name="VAT" localSheetId="35">#REF!</definedName>
    <definedName name="VAT" localSheetId="39">#REF!</definedName>
    <definedName name="VAT" localSheetId="40">#REF!</definedName>
    <definedName name="VAT" localSheetId="41">#REF!</definedName>
    <definedName name="VAT">#REF!</definedName>
    <definedName name="VESTFACT" localSheetId="35">#REF!</definedName>
    <definedName name="VESTFACT" localSheetId="39">#REF!</definedName>
    <definedName name="VESTFACT" localSheetId="40">#REF!</definedName>
    <definedName name="VESTFACT" localSheetId="41">#REF!</definedName>
    <definedName name="VESTFACT">#REF!</definedName>
    <definedName name="VESTFACT2" localSheetId="35">#REF!</definedName>
    <definedName name="VESTFACT2" localSheetId="39">#REF!</definedName>
    <definedName name="VESTFACT2" localSheetId="40">#REF!</definedName>
    <definedName name="VESTFACT2" localSheetId="41">#REF!</definedName>
    <definedName name="VESTFACT2">#REF!</definedName>
    <definedName name="vg" localSheetId="43">Scheduled_Payment+Extra_Payment</definedName>
    <definedName name="vg" localSheetId="35">Scheduled_Payment+Extra_Payment</definedName>
    <definedName name="vg" localSheetId="39">Scheduled_Payment+Extra_Payment</definedName>
    <definedName name="vg" localSheetId="40">Scheduled_Payment+Extra_Payment</definedName>
    <definedName name="vg" localSheetId="41">Scheduled_Payment+Extra_Payment</definedName>
    <definedName name="vg">Scheduled_Payment+Extra_Payment</definedName>
    <definedName name="vg_1">NA()</definedName>
    <definedName name="VIM" localSheetId="35">#REF!</definedName>
    <definedName name="VIM" localSheetId="39">#REF!</definedName>
    <definedName name="VIM" localSheetId="40">#REF!</definedName>
    <definedName name="VIM" localSheetId="41">#REF!</definedName>
    <definedName name="VIM">#REF!</definedName>
    <definedName name="WD_delta" localSheetId="35">#REF!</definedName>
    <definedName name="WD_delta" localSheetId="39">#REF!</definedName>
    <definedName name="WD_delta" localSheetId="40">#REF!</definedName>
    <definedName name="WD_delta" localSheetId="41">#REF!</definedName>
    <definedName name="WD_delta">#REF!</definedName>
    <definedName name="WD_end_decade" localSheetId="35">#REF!</definedName>
    <definedName name="WD_end_decade" localSheetId="39">#REF!</definedName>
    <definedName name="WD_end_decade" localSheetId="40">#REF!</definedName>
    <definedName name="WD_end_decade" localSheetId="41">#REF!</definedName>
    <definedName name="WD_end_decade">#REF!</definedName>
    <definedName name="Wdays" localSheetId="35">#REF!</definedName>
    <definedName name="Wdays" localSheetId="39">#REF!</definedName>
    <definedName name="Wdays" localSheetId="40">#REF!</definedName>
    <definedName name="Wdays" localSheetId="41">#REF!</definedName>
    <definedName name="Wdays">#REF!</definedName>
    <definedName name="wef" localSheetId="35">#REF!</definedName>
    <definedName name="wef" localSheetId="39">#REF!</definedName>
    <definedName name="wef" localSheetId="40">#REF!</definedName>
    <definedName name="wef" localSheetId="41">#REF!</definedName>
    <definedName name="wef">#REF!</definedName>
    <definedName name="wrn.Aging._.and._.Trend._.Analysis." localSheetId="4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2" localSheetId="43" hidden="1">{#N/A,#N/A,FALSE,"Aging Summary";#N/A,#N/A,FALSE,"Ratio Analysis";#N/A,#N/A,FALSE,"Test 120 Day Accts";#N/A,#N/A,FALSE,"Tickmarks"}</definedName>
    <definedName name="wrn.Aging._.and._.Trend2" hidden="1">{#N/A,#N/A,FALSE,"Aging Summary";#N/A,#N/A,FALSE,"Ratio Analysis";#N/A,#N/A,FALSE,"Test 120 Day Accts";#N/A,#N/A,FALSE,"Tickmarks"}</definedName>
    <definedName name="Wrn.Aging.2" localSheetId="43" hidden="1">{#N/A,#N/A,FALSE,"Aging Summary";#N/A,#N/A,FALSE,"Ratio Analysis";#N/A,#N/A,FALSE,"Test 120 Day Accts";#N/A,#N/A,FALSE,"Tickmarks"}</definedName>
    <definedName name="Wrn.Aging.2" hidden="1">{#N/A,#N/A,FALSE,"Aging Summary";#N/A,#N/A,FALSE,"Ratio Analysis";#N/A,#N/A,FALSE,"Test 120 Day Accts";#N/A,#N/A,FALSE,"Tickmarks"}</definedName>
    <definedName name="wrn.RESULTS." localSheetId="43" hidden="1">{#N/A,#N/A,FALSE,"HMF";#N/A,#N/A,FALSE,"FACIL";#N/A,#N/A,FALSE,"HMFINANCE";#N/A,#N/A,FALSE,"HMEUROPE";#N/A,#N/A,FALSE,"HHAB CONSO";#N/A,#N/A,FALSE,"PAB";#N/A,#N/A,FALSE,"MMC";#N/A,#N/A,FALSE,"THAI";#N/A,#N/A,FALSE,"SINPA";#N/A,#N/A,FALSE,"POLAND"}</definedName>
    <definedName name="wrn.RESULTS." hidden="1">{#N/A,#N/A,FALSE,"HMF";#N/A,#N/A,FALSE,"FACIL";#N/A,#N/A,FALSE,"HMFINANCE";#N/A,#N/A,FALSE,"HMEUROPE";#N/A,#N/A,FALSE,"HHAB CONSO";#N/A,#N/A,FALSE,"PAB";#N/A,#N/A,FALSE,"MMC";#N/A,#N/A,FALSE,"THAI";#N/A,#N/A,FALSE,"SINPA";#N/A,#N/A,FALSE,"POLAND"}</definedName>
    <definedName name="wrn.ugo." localSheetId="43" hidden="1">{"Prova",#N/A,FALSE,"Condizioni"}</definedName>
    <definedName name="wrn.ugo." hidden="1">{"Prova",#N/A,FALSE,"Condizioni"}</definedName>
    <definedName name="wrn.xrates." localSheetId="43" hidden="1">{#N/A,#N/A,FALSE,"1996";#N/A,#N/A,FALSE,"1995";#N/A,#N/A,FALSE,"1994"}</definedName>
    <definedName name="wrn.xrates." hidden="1">{#N/A,#N/A,FALSE,"1996";#N/A,#N/A,FALSE,"1995";#N/A,#N/A,FALSE,"1994"}</definedName>
    <definedName name="wrn.Сравнение._.с._.отраслями." localSheetId="43" hidden="1">{#N/A,#N/A,TRUE,"Лист1";#N/A,#N/A,TRUE,"Лист2";#N/A,#N/A,TRUE,"Лист3"}</definedName>
    <definedName name="wrn.Сравнение._.с._.отраслями." hidden="1">{#N/A,#N/A,TRUE,"Лист1";#N/A,#N/A,TRUE,"Лист2";#N/A,#N/A,TRUE,"Лист3"}</definedName>
    <definedName name="www">#N/A</definedName>
    <definedName name="www_1">#N/A</definedName>
    <definedName name="www_1_1">#N/A</definedName>
    <definedName name="www_10">#N/A</definedName>
    <definedName name="www_11">#N/A</definedName>
    <definedName name="www_12">#N/A</definedName>
    <definedName name="www_13">#N/A</definedName>
    <definedName name="www_14">#N/A</definedName>
    <definedName name="www_15">#N/A</definedName>
    <definedName name="www_16">#N/A</definedName>
    <definedName name="www_17">#N/A</definedName>
    <definedName name="www_18">#N/A</definedName>
    <definedName name="www_2">#N/A</definedName>
    <definedName name="www_20">#N/A</definedName>
    <definedName name="www_3">#N/A</definedName>
    <definedName name="www_4">#N/A</definedName>
    <definedName name="www_5">#N/A</definedName>
    <definedName name="www_6">#N/A</definedName>
    <definedName name="www_7">#N/A</definedName>
    <definedName name="XREF_COLUMN_1" localSheetId="35" hidden="1">#REF!</definedName>
    <definedName name="XREF_COLUMN_1" localSheetId="39" hidden="1">#REF!</definedName>
    <definedName name="XREF_COLUMN_1" localSheetId="40" hidden="1">#REF!</definedName>
    <definedName name="XREF_COLUMN_1" localSheetId="41" hidden="1">#REF!</definedName>
    <definedName name="XREF_COLUMN_1" hidden="1">#REF!</definedName>
    <definedName name="XREF_COLUMN_2" localSheetId="35" hidden="1">#REF!</definedName>
    <definedName name="XREF_COLUMN_2" localSheetId="39" hidden="1">#REF!</definedName>
    <definedName name="XREF_COLUMN_2" localSheetId="40" hidden="1">#REF!</definedName>
    <definedName name="XREF_COLUMN_2" localSheetId="41" hidden="1">#REF!</definedName>
    <definedName name="XREF_COLUMN_2" hidden="1">#REF!</definedName>
    <definedName name="XREF_COLUMN_7" localSheetId="35" hidden="1">#REF!</definedName>
    <definedName name="XREF_COLUMN_7" localSheetId="39" hidden="1">#REF!</definedName>
    <definedName name="XREF_COLUMN_7" localSheetId="40" hidden="1">#REF!</definedName>
    <definedName name="XREF_COLUMN_7" localSheetId="41" hidden="1">#REF!</definedName>
    <definedName name="XREF_COLUMN_7" hidden="1">#REF!</definedName>
    <definedName name="XRefActiveRow" localSheetId="35" hidden="1">#REF!</definedName>
    <definedName name="XRefActiveRow" localSheetId="39" hidden="1">#REF!</definedName>
    <definedName name="XRefActiveRow" localSheetId="40" hidden="1">#REF!</definedName>
    <definedName name="XRefActiveRow" localSheetId="41" hidden="1">#REF!</definedName>
    <definedName name="XRefActiveRow" hidden="1">#REF!</definedName>
    <definedName name="XRefColumnsCount" hidden="1">1</definedName>
    <definedName name="XRefCopy1" localSheetId="35" hidden="1">'[81]Adjustment schedule'!#REF!</definedName>
    <definedName name="XRefCopy1" localSheetId="39" hidden="1">'[81]Adjustment schedule'!#REF!</definedName>
    <definedName name="XRefCopy1" localSheetId="40" hidden="1">'[81]Adjustment schedule'!#REF!</definedName>
    <definedName name="XRefCopy1" localSheetId="41" hidden="1">'[81]Adjustment schedule'!#REF!</definedName>
    <definedName name="XRefCopy1" hidden="1">'[81]Adjustment schedule'!#REF!</definedName>
    <definedName name="XRefCopy1Row" localSheetId="35" hidden="1">#REF!</definedName>
    <definedName name="XRefCopy1Row" localSheetId="39" hidden="1">#REF!</definedName>
    <definedName name="XRefCopy1Row" localSheetId="40" hidden="1">#REF!</definedName>
    <definedName name="XRefCopy1Row" localSheetId="41" hidden="1">#REF!</definedName>
    <definedName name="XRefCopy1Row" hidden="1">#REF!</definedName>
    <definedName name="XRefCopy2" localSheetId="35" hidden="1">#REF!</definedName>
    <definedName name="XRefCopy2" localSheetId="39" hidden="1">#REF!</definedName>
    <definedName name="XRefCopy2" localSheetId="40" hidden="1">#REF!</definedName>
    <definedName name="XRefCopy2" localSheetId="41" hidden="1">#REF!</definedName>
    <definedName name="XRefCopy2" hidden="1">#REF!</definedName>
    <definedName name="XRefCopy2Row" localSheetId="35" hidden="1">#REF!</definedName>
    <definedName name="XRefCopy2Row" localSheetId="39" hidden="1">#REF!</definedName>
    <definedName name="XRefCopy2Row" localSheetId="40" hidden="1">#REF!</definedName>
    <definedName name="XRefCopy2Row" localSheetId="41" hidden="1">#REF!</definedName>
    <definedName name="XRefCopy2Row" hidden="1">#REF!</definedName>
    <definedName name="XRefCopy3" localSheetId="35" hidden="1">[82]breakdown!#REF!</definedName>
    <definedName name="XRefCopy3" localSheetId="39" hidden="1">[82]breakdown!#REF!</definedName>
    <definedName name="XRefCopy3" localSheetId="40" hidden="1">[82]breakdown!#REF!</definedName>
    <definedName name="XRefCopy3" localSheetId="41" hidden="1">[82]breakdown!#REF!</definedName>
    <definedName name="XRefCopy3" hidden="1">[82]breakdown!#REF!</definedName>
    <definedName name="XRefCopy3Row" localSheetId="35" hidden="1">#REF!</definedName>
    <definedName name="XRefCopy3Row" localSheetId="39" hidden="1">#REF!</definedName>
    <definedName name="XRefCopy3Row" localSheetId="40" hidden="1">#REF!</definedName>
    <definedName name="XRefCopy3Row" localSheetId="41" hidden="1">#REF!</definedName>
    <definedName name="XRefCopy3Row" hidden="1">#REF!</definedName>
    <definedName name="XRefCopy4Row" localSheetId="35" hidden="1">#REF!</definedName>
    <definedName name="XRefCopy4Row" localSheetId="39" hidden="1">#REF!</definedName>
    <definedName name="XRefCopy4Row" localSheetId="40" hidden="1">#REF!</definedName>
    <definedName name="XRefCopy4Row" localSheetId="41" hidden="1">#REF!</definedName>
    <definedName name="XRefCopy4Row" hidden="1">#REF!</definedName>
    <definedName name="XRefCopyRangeCount" hidden="1">2</definedName>
    <definedName name="XRefPaste1" localSheetId="35" hidden="1">#REF!</definedName>
    <definedName name="XRefPaste1" localSheetId="39" hidden="1">#REF!</definedName>
    <definedName name="XRefPaste1" localSheetId="40" hidden="1">#REF!</definedName>
    <definedName name="XRefPaste1" localSheetId="41" hidden="1">#REF!</definedName>
    <definedName name="XRefPaste1" hidden="1">#REF!</definedName>
    <definedName name="XRefPaste1Row" localSheetId="35" hidden="1">#REF!</definedName>
    <definedName name="XRefPaste1Row" localSheetId="39" hidden="1">#REF!</definedName>
    <definedName name="XRefPaste1Row" localSheetId="40" hidden="1">#REF!</definedName>
    <definedName name="XRefPaste1Row" localSheetId="41" hidden="1">#REF!</definedName>
    <definedName name="XRefPaste1Row" hidden="1">#REF!</definedName>
    <definedName name="XRefPaste2" localSheetId="35" hidden="1">#REF!</definedName>
    <definedName name="XRefPaste2" localSheetId="39" hidden="1">#REF!</definedName>
    <definedName name="XRefPaste2" localSheetId="40" hidden="1">#REF!</definedName>
    <definedName name="XRefPaste2" localSheetId="41" hidden="1">#REF!</definedName>
    <definedName name="XRefPaste2" hidden="1">#REF!</definedName>
    <definedName name="XRefPaste2Row" localSheetId="35" hidden="1">#REF!</definedName>
    <definedName name="XRefPaste2Row" localSheetId="39" hidden="1">#REF!</definedName>
    <definedName name="XRefPaste2Row" localSheetId="40" hidden="1">#REF!</definedName>
    <definedName name="XRefPaste2Row" localSheetId="41" hidden="1">#REF!</definedName>
    <definedName name="XRefPaste2Row" hidden="1">#REF!</definedName>
    <definedName name="XRefPaste5" localSheetId="35" hidden="1">#REF!</definedName>
    <definedName name="XRefPaste5" localSheetId="39" hidden="1">#REF!</definedName>
    <definedName name="XRefPaste5" localSheetId="40" hidden="1">#REF!</definedName>
    <definedName name="XRefPaste5" localSheetId="41" hidden="1">#REF!</definedName>
    <definedName name="XRefPaste5" hidden="1">#REF!</definedName>
    <definedName name="XRefPasteRangeCount" hidden="1">2</definedName>
    <definedName name="y" localSheetId="35">#REF!</definedName>
    <definedName name="y" localSheetId="39">#REF!</definedName>
    <definedName name="y" localSheetId="40">#REF!</definedName>
    <definedName name="y" localSheetId="41">#REF!</definedName>
    <definedName name="y">#REF!</definedName>
    <definedName name="year_2000_indice" localSheetId="35">#REF!</definedName>
    <definedName name="year_2000_indice" localSheetId="39">#REF!</definedName>
    <definedName name="year_2000_indice" localSheetId="40">#REF!</definedName>
    <definedName name="year_2000_indice" localSheetId="41">#REF!</definedName>
    <definedName name="year_2000_indice">#REF!</definedName>
    <definedName name="Ys" localSheetId="35">#REF!</definedName>
    <definedName name="Ys" localSheetId="39">#REF!</definedName>
    <definedName name="Ys" localSheetId="40">#REF!</definedName>
    <definedName name="Ys" localSheetId="41">#REF!</definedName>
    <definedName name="Ys">#REF!</definedName>
    <definedName name="Z_0E030490_2146_4A1D_8766_215B9B665D4B_.wvu.Cols" localSheetId="35">(#REF!,#REF!,#REF!,#REF!)</definedName>
    <definedName name="Z_0E030490_2146_4A1D_8766_215B9B665D4B_.wvu.Cols" localSheetId="39">(#REF!,#REF!,#REF!,#REF!)</definedName>
    <definedName name="Z_0E030490_2146_4A1D_8766_215B9B665D4B_.wvu.Cols" localSheetId="40">(#REF!,#REF!,#REF!,#REF!)</definedName>
    <definedName name="Z_0E030490_2146_4A1D_8766_215B9B665D4B_.wvu.Cols" localSheetId="41">(#REF!,#REF!,#REF!,#REF!)</definedName>
    <definedName name="Z_0E030490_2146_4A1D_8766_215B9B665D4B_.wvu.Cols">(#REF!,#REF!,#REF!,#REF!)</definedName>
    <definedName name="Z_0E030490_2146_4A1D_8766_215B9B665D4B_.wvu.FilterData" localSheetId="35">#REF!</definedName>
    <definedName name="Z_0E030490_2146_4A1D_8766_215B9B665D4B_.wvu.FilterData" localSheetId="39">#REF!</definedName>
    <definedName name="Z_0E030490_2146_4A1D_8766_215B9B665D4B_.wvu.FilterData" localSheetId="40">#REF!</definedName>
    <definedName name="Z_0E030490_2146_4A1D_8766_215B9B665D4B_.wvu.FilterData" localSheetId="41">#REF!</definedName>
    <definedName name="Z_0E030490_2146_4A1D_8766_215B9B665D4B_.wvu.FilterData">#REF!</definedName>
    <definedName name="Z_0E030490_2146_4A1D_8766_215B9B665D4B_.wvu.PrintArea" localSheetId="35">#REF!</definedName>
    <definedName name="Z_0E030490_2146_4A1D_8766_215B9B665D4B_.wvu.PrintArea" localSheetId="39">#REF!</definedName>
    <definedName name="Z_0E030490_2146_4A1D_8766_215B9B665D4B_.wvu.PrintArea" localSheetId="40">#REF!</definedName>
    <definedName name="Z_0E030490_2146_4A1D_8766_215B9B665D4B_.wvu.PrintArea" localSheetId="41">#REF!</definedName>
    <definedName name="Z_0E030490_2146_4A1D_8766_215B9B665D4B_.wvu.PrintArea">#REF!</definedName>
    <definedName name="Z_0E030490_2146_4A1D_8766_215B9B665D4B_.wvu.PrintTitles" localSheetId="35">#REF!</definedName>
    <definedName name="Z_0E030490_2146_4A1D_8766_215B9B665D4B_.wvu.PrintTitles" localSheetId="39">#REF!</definedName>
    <definedName name="Z_0E030490_2146_4A1D_8766_215B9B665D4B_.wvu.PrintTitles" localSheetId="40">#REF!</definedName>
    <definedName name="Z_0E030490_2146_4A1D_8766_215B9B665D4B_.wvu.PrintTitles" localSheetId="41">#REF!</definedName>
    <definedName name="Z_0E030490_2146_4A1D_8766_215B9B665D4B_.wvu.PrintTitles">#REF!</definedName>
    <definedName name="Z_0E030490_2146_4A1D_8766_215B9B665D4B_.wvu.Rows" localSheetId="35">(#REF!,#REF!,#REF!,#REF!,#REF!,#REF!,#REF!,#REF!,#REF!,#REF!,#REF!,#REF!,#REF!,#REF!,#REF!,#REF!,#REF!,#REF!,#REF!,#REF!,#REF!,#REF!,#REF!,#REF!,#REF!,#REF!,#REF!,#REF!,#REF!,#REF!,#REF!,#REF!,#REF!,#REF!,#REF!,#REF!,#REF!,#REF!,#REF!,#REF!)</definedName>
    <definedName name="Z_0E030490_2146_4A1D_8766_215B9B665D4B_.wvu.Rows" localSheetId="39">(#REF!,#REF!,#REF!,#REF!,#REF!,#REF!,#REF!,#REF!,#REF!,#REF!,#REF!,#REF!,#REF!,#REF!,#REF!,#REF!,#REF!,#REF!,#REF!,#REF!,#REF!,#REF!,#REF!,#REF!,#REF!,#REF!,#REF!,#REF!,#REF!,#REF!,#REF!,#REF!,#REF!,#REF!,#REF!,#REF!,#REF!,#REF!,#REF!,#REF!)</definedName>
    <definedName name="Z_0E030490_2146_4A1D_8766_215B9B665D4B_.wvu.Rows" localSheetId="40">(#REF!,#REF!,#REF!,#REF!,#REF!,#REF!,#REF!,#REF!,#REF!,#REF!,#REF!,#REF!,#REF!,#REF!,#REF!,#REF!,#REF!,#REF!,#REF!,#REF!,#REF!,#REF!,#REF!,#REF!,#REF!,#REF!,#REF!,#REF!,#REF!,#REF!,#REF!,#REF!,#REF!,#REF!,#REF!,#REF!,#REF!,#REF!,#REF!,#REF!)</definedName>
    <definedName name="Z_0E030490_2146_4A1D_8766_215B9B665D4B_.wvu.Rows" localSheetId="41">(#REF!,#REF!,#REF!,#REF!,#REF!,#REF!,#REF!,#REF!,#REF!,#REF!,#REF!,#REF!,#REF!,#REF!,#REF!,#REF!,#REF!,#REF!,#REF!,#REF!,#REF!,#REF!,#REF!,#REF!,#REF!,#REF!,#REF!,#REF!,#REF!,#REF!,#REF!,#REF!,#REF!,#REF!,#REF!,#REF!,#REF!,#REF!,#REF!,#REF!)</definedName>
    <definedName name="Z_0E030490_2146_4A1D_8766_215B9B665D4B_.wvu.Rows">(#REF!,#REF!,#REF!,#REF!,#REF!,#REF!,#REF!,#REF!,#REF!,#REF!,#REF!,#REF!,#REF!,#REF!,#REF!,#REF!,#REF!,#REF!,#REF!,#REF!,#REF!,#REF!,#REF!,#REF!,#REF!,#REF!,#REF!,#REF!,#REF!,#REF!,#REF!,#REF!,#REF!,#REF!,#REF!,#REF!,#REF!,#REF!,#REF!,#REF!)</definedName>
    <definedName name="Z_148324D7_BC91_4435_AB9B_9CD0CA177669_.wvu.FilterData" localSheetId="35">#REF!</definedName>
    <definedName name="Z_148324D7_BC91_4435_AB9B_9CD0CA177669_.wvu.FilterData" localSheetId="39">#REF!</definedName>
    <definedName name="Z_148324D7_BC91_4435_AB9B_9CD0CA177669_.wvu.FilterData" localSheetId="40">#REF!</definedName>
    <definedName name="Z_148324D7_BC91_4435_AB9B_9CD0CA177669_.wvu.FilterData" localSheetId="41">#REF!</definedName>
    <definedName name="Z_148324D7_BC91_4435_AB9B_9CD0CA177669_.wvu.FilterData">#REF!</definedName>
    <definedName name="Z_14C28C43_5C8D_41BE_A2F9_BFAE1B748647_.wvu.Cols" localSheetId="35">'[7]Бюджет ЦТВ'!#REF!</definedName>
    <definedName name="Z_14C28C43_5C8D_41BE_A2F9_BFAE1B748647_.wvu.Cols" localSheetId="39">'[7]Бюджет ЦТВ'!#REF!</definedName>
    <definedName name="Z_14C28C43_5C8D_41BE_A2F9_BFAE1B748647_.wvu.Cols" localSheetId="40">'[7]Бюджет ЦТВ'!#REF!</definedName>
    <definedName name="Z_14C28C43_5C8D_41BE_A2F9_BFAE1B748647_.wvu.Cols" localSheetId="41">'[7]Бюджет ЦТВ'!#REF!</definedName>
    <definedName name="Z_14C28C43_5C8D_41BE_A2F9_BFAE1B748647_.wvu.Cols">'[7]Бюджет ЦТВ'!#REF!</definedName>
    <definedName name="Z_14C28C43_5C8D_41BE_A2F9_BFAE1B748647_.wvu.Rows" localSheetId="43">('[7]Бюджет ЦТВ'!#REF!,'[7]Бюджет ЦТВ'!#REF!)</definedName>
    <definedName name="Z_14C28C43_5C8D_41BE_A2F9_BFAE1B748647_.wvu.Rows" localSheetId="35">('[7]Бюджет ЦТВ'!#REF!,'[7]Бюджет ЦТВ'!#REF!)</definedName>
    <definedName name="Z_14C28C43_5C8D_41BE_A2F9_BFAE1B748647_.wvu.Rows" localSheetId="39">('[7]Бюджет ЦТВ'!#REF!,'[7]Бюджет ЦТВ'!#REF!)</definedName>
    <definedName name="Z_14C28C43_5C8D_41BE_A2F9_BFAE1B748647_.wvu.Rows" localSheetId="40">('[7]Бюджет ЦТВ'!#REF!,'[7]Бюджет ЦТВ'!#REF!)</definedName>
    <definedName name="Z_14C28C43_5C8D_41BE_A2F9_BFAE1B748647_.wvu.Rows" localSheetId="41">('[7]Бюджет ЦТВ'!#REF!,'[7]Бюджет ЦТВ'!#REF!)</definedName>
    <definedName name="Z_14C28C43_5C8D_41BE_A2F9_BFAE1B748647_.wvu.Rows">('[7]Бюджет ЦТВ'!#REF!,'[7]Бюджет ЦТВ'!#REF!)</definedName>
    <definedName name="Z_16762418_58F6_493C_9B91_A51261AF8158_.wvu.Cols" localSheetId="43">'[7]Бюджет ЦТВ'!#REF!</definedName>
    <definedName name="Z_16762418_58F6_493C_9B91_A51261AF8158_.wvu.Cols" localSheetId="35">'[7]Бюджет ЦТВ'!#REF!</definedName>
    <definedName name="Z_16762418_58F6_493C_9B91_A51261AF8158_.wvu.Cols" localSheetId="39">'[7]Бюджет ЦТВ'!#REF!</definedName>
    <definedName name="Z_16762418_58F6_493C_9B91_A51261AF8158_.wvu.Cols" localSheetId="40">'[7]Бюджет ЦТВ'!#REF!</definedName>
    <definedName name="Z_16762418_58F6_493C_9B91_A51261AF8158_.wvu.Cols" localSheetId="41">'[7]Бюджет ЦТВ'!#REF!</definedName>
    <definedName name="Z_16762418_58F6_493C_9B91_A51261AF8158_.wvu.Cols">'[7]Бюджет ЦТВ'!#REF!</definedName>
    <definedName name="Z_17818A2C_6B3E_4ABF_92D0_9532A35027B9_.wvu.Cols" localSheetId="35">(#REF!,#REF!,#REF!,#REF!)</definedName>
    <definedName name="Z_17818A2C_6B3E_4ABF_92D0_9532A35027B9_.wvu.Cols" localSheetId="39">(#REF!,#REF!,#REF!,#REF!)</definedName>
    <definedName name="Z_17818A2C_6B3E_4ABF_92D0_9532A35027B9_.wvu.Cols" localSheetId="40">(#REF!,#REF!,#REF!,#REF!)</definedName>
    <definedName name="Z_17818A2C_6B3E_4ABF_92D0_9532A35027B9_.wvu.Cols" localSheetId="41">(#REF!,#REF!,#REF!,#REF!)</definedName>
    <definedName name="Z_17818A2C_6B3E_4ABF_92D0_9532A35027B9_.wvu.Cols">(#REF!,#REF!,#REF!,#REF!)</definedName>
    <definedName name="Z_17818A2C_6B3E_4ABF_92D0_9532A35027B9_.wvu.FilterData" localSheetId="35">#REF!</definedName>
    <definedName name="Z_17818A2C_6B3E_4ABF_92D0_9532A35027B9_.wvu.FilterData" localSheetId="39">#REF!</definedName>
    <definedName name="Z_17818A2C_6B3E_4ABF_92D0_9532A35027B9_.wvu.FilterData" localSheetId="40">#REF!</definedName>
    <definedName name="Z_17818A2C_6B3E_4ABF_92D0_9532A35027B9_.wvu.FilterData" localSheetId="41">#REF!</definedName>
    <definedName name="Z_17818A2C_6B3E_4ABF_92D0_9532A35027B9_.wvu.FilterData">#REF!</definedName>
    <definedName name="Z_17818A2C_6B3E_4ABF_92D0_9532A35027B9_.wvu.PrintArea" localSheetId="35">#REF!</definedName>
    <definedName name="Z_17818A2C_6B3E_4ABF_92D0_9532A35027B9_.wvu.PrintArea" localSheetId="39">#REF!</definedName>
    <definedName name="Z_17818A2C_6B3E_4ABF_92D0_9532A35027B9_.wvu.PrintArea" localSheetId="40">#REF!</definedName>
    <definedName name="Z_17818A2C_6B3E_4ABF_92D0_9532A35027B9_.wvu.PrintArea" localSheetId="41">#REF!</definedName>
    <definedName name="Z_17818A2C_6B3E_4ABF_92D0_9532A35027B9_.wvu.PrintArea">#REF!</definedName>
    <definedName name="Z_17818A2C_6B3E_4ABF_92D0_9532A35027B9_.wvu.PrintTitles" localSheetId="35">#REF!</definedName>
    <definedName name="Z_17818A2C_6B3E_4ABF_92D0_9532A35027B9_.wvu.PrintTitles" localSheetId="39">#REF!</definedName>
    <definedName name="Z_17818A2C_6B3E_4ABF_92D0_9532A35027B9_.wvu.PrintTitles" localSheetId="40">#REF!</definedName>
    <definedName name="Z_17818A2C_6B3E_4ABF_92D0_9532A35027B9_.wvu.PrintTitles" localSheetId="41">#REF!</definedName>
    <definedName name="Z_17818A2C_6B3E_4ABF_92D0_9532A35027B9_.wvu.PrintTitles">#REF!</definedName>
    <definedName name="Z_17818A2C_6B3E_4ABF_92D0_9532A35027B9_.wvu.Rows" localSheetId="35">#REF!</definedName>
    <definedName name="Z_17818A2C_6B3E_4ABF_92D0_9532A35027B9_.wvu.Rows" localSheetId="39">#REF!</definedName>
    <definedName name="Z_17818A2C_6B3E_4ABF_92D0_9532A35027B9_.wvu.Rows" localSheetId="40">#REF!</definedName>
    <definedName name="Z_17818A2C_6B3E_4ABF_92D0_9532A35027B9_.wvu.Rows" localSheetId="41">#REF!</definedName>
    <definedName name="Z_17818A2C_6B3E_4ABF_92D0_9532A35027B9_.wvu.Rows">#REF!</definedName>
    <definedName name="Z_207CA567_3C3F_462C_BD32_AA01E0B7AC7A_.wvu.FilterData" localSheetId="35">#REF!</definedName>
    <definedName name="Z_207CA567_3C3F_462C_BD32_AA01E0B7AC7A_.wvu.FilterData" localSheetId="39">#REF!</definedName>
    <definedName name="Z_207CA567_3C3F_462C_BD32_AA01E0B7AC7A_.wvu.FilterData" localSheetId="40">#REF!</definedName>
    <definedName name="Z_207CA567_3C3F_462C_BD32_AA01E0B7AC7A_.wvu.FilterData" localSheetId="41">#REF!</definedName>
    <definedName name="Z_207CA567_3C3F_462C_BD32_AA01E0B7AC7A_.wvu.FilterData">#REF!</definedName>
    <definedName name="Z_20D3380F_A2CA_4BFF_BD26_30E7C42D87BF_.wvu.Cols" localSheetId="35">'[7]Бюджет ЦТВ'!#REF!</definedName>
    <definedName name="Z_20D3380F_A2CA_4BFF_BD26_30E7C42D87BF_.wvu.Cols" localSheetId="39">'[7]Бюджет ЦТВ'!#REF!</definedName>
    <definedName name="Z_20D3380F_A2CA_4BFF_BD26_30E7C42D87BF_.wvu.Cols" localSheetId="40">'[7]Бюджет ЦТВ'!#REF!</definedName>
    <definedName name="Z_20D3380F_A2CA_4BFF_BD26_30E7C42D87BF_.wvu.Cols" localSheetId="41">'[7]Бюджет ЦТВ'!#REF!</definedName>
    <definedName name="Z_20D3380F_A2CA_4BFF_BD26_30E7C42D87BF_.wvu.Cols">'[7]Бюджет ЦТВ'!#REF!</definedName>
    <definedName name="Z_20D3380F_A2CA_4BFF_BD26_30E7C42D87BF_.wvu.Rows" localSheetId="43">('[7]Бюджет ЦТВ'!#REF!,'[7]Бюджет ЦТВ'!#REF!)</definedName>
    <definedName name="Z_20D3380F_A2CA_4BFF_BD26_30E7C42D87BF_.wvu.Rows" localSheetId="35">('[7]Бюджет ЦТВ'!#REF!,'[7]Бюджет ЦТВ'!#REF!)</definedName>
    <definedName name="Z_20D3380F_A2CA_4BFF_BD26_30E7C42D87BF_.wvu.Rows" localSheetId="39">('[7]Бюджет ЦТВ'!#REF!,'[7]Бюджет ЦТВ'!#REF!)</definedName>
    <definedName name="Z_20D3380F_A2CA_4BFF_BD26_30E7C42D87BF_.wvu.Rows" localSheetId="40">('[7]Бюджет ЦТВ'!#REF!,'[7]Бюджет ЦТВ'!#REF!)</definedName>
    <definedName name="Z_20D3380F_A2CA_4BFF_BD26_30E7C42D87BF_.wvu.Rows" localSheetId="41">('[7]Бюджет ЦТВ'!#REF!,'[7]Бюджет ЦТВ'!#REF!)</definedName>
    <definedName name="Z_20D3380F_A2CA_4BFF_BD26_30E7C42D87BF_.wvu.Rows">('[7]Бюджет ЦТВ'!#REF!,'[7]Бюджет ЦТВ'!#REF!)</definedName>
    <definedName name="Z_218A3555_300D_4558_8B4B_692A573C2CFA_.wvu.PrintTitles" localSheetId="43">'[7]Бюджет ЦТВ'!#REF!</definedName>
    <definedName name="Z_218A3555_300D_4558_8B4B_692A573C2CFA_.wvu.PrintTitles" localSheetId="35">'[7]Бюджет ЦТВ'!#REF!</definedName>
    <definedName name="Z_218A3555_300D_4558_8B4B_692A573C2CFA_.wvu.PrintTitles" localSheetId="39">'[7]Бюджет ЦТВ'!#REF!</definedName>
    <definedName name="Z_218A3555_300D_4558_8B4B_692A573C2CFA_.wvu.PrintTitles" localSheetId="40">'[7]Бюджет ЦТВ'!#REF!</definedName>
    <definedName name="Z_218A3555_300D_4558_8B4B_692A573C2CFA_.wvu.PrintTitles" localSheetId="41">'[7]Бюджет ЦТВ'!#REF!</definedName>
    <definedName name="Z_218A3555_300D_4558_8B4B_692A573C2CFA_.wvu.PrintTitles">'[7]Бюджет ЦТВ'!#REF!</definedName>
    <definedName name="Z_22A877D7_E0FF_4848_A7AF_63C2A2E199F3_.wvu.FilterData" localSheetId="35">#REF!</definedName>
    <definedName name="Z_22A877D7_E0FF_4848_A7AF_63C2A2E199F3_.wvu.FilterData" localSheetId="39">#REF!</definedName>
    <definedName name="Z_22A877D7_E0FF_4848_A7AF_63C2A2E199F3_.wvu.FilterData" localSheetId="40">#REF!</definedName>
    <definedName name="Z_22A877D7_E0FF_4848_A7AF_63C2A2E199F3_.wvu.FilterData" localSheetId="41">#REF!</definedName>
    <definedName name="Z_22A877D7_E0FF_4848_A7AF_63C2A2E199F3_.wvu.FilterData">#REF!</definedName>
    <definedName name="Z_2AB9D9C5_78FA_460C_A768_2FAF7BBDA46F_.wvu.PrintTitles" localSheetId="35">'[7]Бюджет ЦТВ'!#REF!</definedName>
    <definedName name="Z_2AB9D9C5_78FA_460C_A768_2FAF7BBDA46F_.wvu.PrintTitles" localSheetId="39">'[7]Бюджет ЦТВ'!#REF!</definedName>
    <definedName name="Z_2AB9D9C5_78FA_460C_A768_2FAF7BBDA46F_.wvu.PrintTitles" localSheetId="40">'[7]Бюджет ЦТВ'!#REF!</definedName>
    <definedName name="Z_2AB9D9C5_78FA_460C_A768_2FAF7BBDA46F_.wvu.PrintTitles" localSheetId="41">'[7]Бюджет ЦТВ'!#REF!</definedName>
    <definedName name="Z_2AB9D9C5_78FA_460C_A768_2FAF7BBDA46F_.wvu.PrintTitles">'[7]Бюджет ЦТВ'!#REF!</definedName>
    <definedName name="Z_2E77E9C9_FE0C_486B_9C3F_E914A3B960B9_.wvu.FilterData" localSheetId="35">#REF!</definedName>
    <definedName name="Z_2E77E9C9_FE0C_486B_9C3F_E914A3B960B9_.wvu.FilterData" localSheetId="39">#REF!</definedName>
    <definedName name="Z_2E77E9C9_FE0C_486B_9C3F_E914A3B960B9_.wvu.FilterData" localSheetId="40">#REF!</definedName>
    <definedName name="Z_2E77E9C9_FE0C_486B_9C3F_E914A3B960B9_.wvu.FilterData" localSheetId="41">#REF!</definedName>
    <definedName name="Z_2E77E9C9_FE0C_486B_9C3F_E914A3B960B9_.wvu.FilterData">#REF!</definedName>
    <definedName name="Z_2F40F828_2A67_48AC_B838_1FFC12176295_.wvu.FilterData" localSheetId="35">#REF!</definedName>
    <definedName name="Z_2F40F828_2A67_48AC_B838_1FFC12176295_.wvu.FilterData" localSheetId="39">#REF!</definedName>
    <definedName name="Z_2F40F828_2A67_48AC_B838_1FFC12176295_.wvu.FilterData" localSheetId="40">#REF!</definedName>
    <definedName name="Z_2F40F828_2A67_48AC_B838_1FFC12176295_.wvu.FilterData" localSheetId="41">#REF!</definedName>
    <definedName name="Z_2F40F828_2A67_48AC_B838_1FFC12176295_.wvu.FilterData">#REF!</definedName>
    <definedName name="Z_301CB63F_2DDB_4696_AA1F_9520A6618E8F_.wvu.Cols" localSheetId="35">'[7]Бюджет ЦТВ'!#REF!</definedName>
    <definedName name="Z_301CB63F_2DDB_4696_AA1F_9520A6618E8F_.wvu.Cols" localSheetId="39">'[7]Бюджет ЦТВ'!#REF!</definedName>
    <definedName name="Z_301CB63F_2DDB_4696_AA1F_9520A6618E8F_.wvu.Cols" localSheetId="40">'[7]Бюджет ЦТВ'!#REF!</definedName>
    <definedName name="Z_301CB63F_2DDB_4696_AA1F_9520A6618E8F_.wvu.Cols" localSheetId="41">'[7]Бюджет ЦТВ'!#REF!</definedName>
    <definedName name="Z_301CB63F_2DDB_4696_AA1F_9520A6618E8F_.wvu.Cols">'[7]Бюджет ЦТВ'!#REF!</definedName>
    <definedName name="Z_301CB63F_2DDB_4696_AA1F_9520A6618E8F_.wvu.Rows" localSheetId="43">('[7]Бюджет ЦТВ'!#REF!,'[7]Бюджет ЦТВ'!#REF!)</definedName>
    <definedName name="Z_301CB63F_2DDB_4696_AA1F_9520A6618E8F_.wvu.Rows" localSheetId="35">('[7]Бюджет ЦТВ'!#REF!,'[7]Бюджет ЦТВ'!#REF!)</definedName>
    <definedName name="Z_301CB63F_2DDB_4696_AA1F_9520A6618E8F_.wvu.Rows" localSheetId="39">('[7]Бюджет ЦТВ'!#REF!,'[7]Бюджет ЦТВ'!#REF!)</definedName>
    <definedName name="Z_301CB63F_2DDB_4696_AA1F_9520A6618E8F_.wvu.Rows" localSheetId="40">('[7]Бюджет ЦТВ'!#REF!,'[7]Бюджет ЦТВ'!#REF!)</definedName>
    <definedName name="Z_301CB63F_2DDB_4696_AA1F_9520A6618E8F_.wvu.Rows" localSheetId="41">('[7]Бюджет ЦТВ'!#REF!,'[7]Бюджет ЦТВ'!#REF!)</definedName>
    <definedName name="Z_301CB63F_2DDB_4696_AA1F_9520A6618E8F_.wvu.Rows">('[7]Бюджет ЦТВ'!#REF!,'[7]Бюджет ЦТВ'!#REF!)</definedName>
    <definedName name="Z_356A29BA_6DA7_4E26_B55D_C87EB7608507_.wvu.PrintTitles" localSheetId="43">'[7]Бюджет ЦТВ'!#REF!</definedName>
    <definedName name="Z_356A29BA_6DA7_4E26_B55D_C87EB7608507_.wvu.PrintTitles" localSheetId="35">'[7]Бюджет ЦТВ'!#REF!</definedName>
    <definedName name="Z_356A29BA_6DA7_4E26_B55D_C87EB7608507_.wvu.PrintTitles" localSheetId="39">'[7]Бюджет ЦТВ'!#REF!</definedName>
    <definedName name="Z_356A29BA_6DA7_4E26_B55D_C87EB7608507_.wvu.PrintTitles" localSheetId="40">'[7]Бюджет ЦТВ'!#REF!</definedName>
    <definedName name="Z_356A29BA_6DA7_4E26_B55D_C87EB7608507_.wvu.PrintTitles" localSheetId="41">'[7]Бюджет ЦТВ'!#REF!</definedName>
    <definedName name="Z_356A29BA_6DA7_4E26_B55D_C87EB7608507_.wvu.PrintTitles">'[7]Бюджет ЦТВ'!#REF!</definedName>
    <definedName name="Z_356A29BA_6DA7_4E26_B55D_C87EB7608507_.wvu.Rows" localSheetId="43">('[7]Бюджет ЦТВ'!#REF!,'[7]Бюджет ЦТВ'!#REF!)</definedName>
    <definedName name="Z_356A29BA_6DA7_4E26_B55D_C87EB7608507_.wvu.Rows" localSheetId="35">('[7]Бюджет ЦТВ'!#REF!,'[7]Бюджет ЦТВ'!#REF!)</definedName>
    <definedName name="Z_356A29BA_6DA7_4E26_B55D_C87EB7608507_.wvu.Rows" localSheetId="39">('[7]Бюджет ЦТВ'!#REF!,'[7]Бюджет ЦТВ'!#REF!)</definedName>
    <definedName name="Z_356A29BA_6DA7_4E26_B55D_C87EB7608507_.wvu.Rows" localSheetId="40">('[7]Бюджет ЦТВ'!#REF!,'[7]Бюджет ЦТВ'!#REF!)</definedName>
    <definedName name="Z_356A29BA_6DA7_4E26_B55D_C87EB7608507_.wvu.Rows" localSheetId="41">('[7]Бюджет ЦТВ'!#REF!,'[7]Бюджет ЦТВ'!#REF!)</definedName>
    <definedName name="Z_356A29BA_6DA7_4E26_B55D_C87EB7608507_.wvu.Rows">('[7]Бюджет ЦТВ'!#REF!,'[7]Бюджет ЦТВ'!#REF!)</definedName>
    <definedName name="Z_36C9CC61_38F0_477C_BA08_6C67DAE2B022_.wvu.Cols" localSheetId="43">'[7]Бюджет ЦТВ'!#REF!</definedName>
    <definedName name="Z_36C9CC61_38F0_477C_BA08_6C67DAE2B022_.wvu.Cols" localSheetId="35">'[7]Бюджет ЦТВ'!#REF!</definedName>
    <definedName name="Z_36C9CC61_38F0_477C_BA08_6C67DAE2B022_.wvu.Cols" localSheetId="39">'[7]Бюджет ЦТВ'!#REF!</definedName>
    <definedName name="Z_36C9CC61_38F0_477C_BA08_6C67DAE2B022_.wvu.Cols" localSheetId="40">'[7]Бюджет ЦТВ'!#REF!</definedName>
    <definedName name="Z_36C9CC61_38F0_477C_BA08_6C67DAE2B022_.wvu.Cols" localSheetId="41">'[7]Бюджет ЦТВ'!#REF!</definedName>
    <definedName name="Z_36C9CC61_38F0_477C_BA08_6C67DAE2B022_.wvu.Cols">'[7]Бюджет ЦТВ'!#REF!</definedName>
    <definedName name="Z_36C9CC61_38F0_477C_BA08_6C67DAE2B022_.wvu.FilterData" localSheetId="35">#REF!</definedName>
    <definedName name="Z_36C9CC61_38F0_477C_BA08_6C67DAE2B022_.wvu.FilterData" localSheetId="39">#REF!</definedName>
    <definedName name="Z_36C9CC61_38F0_477C_BA08_6C67DAE2B022_.wvu.FilterData" localSheetId="40">#REF!</definedName>
    <definedName name="Z_36C9CC61_38F0_477C_BA08_6C67DAE2B022_.wvu.FilterData" localSheetId="41">#REF!</definedName>
    <definedName name="Z_36C9CC61_38F0_477C_BA08_6C67DAE2B022_.wvu.FilterData">#REF!</definedName>
    <definedName name="Z_36C9CC61_38F0_477C_BA08_6C67DAE2B022_.wvu.PrintTitles" localSheetId="35">#REF!</definedName>
    <definedName name="Z_36C9CC61_38F0_477C_BA08_6C67DAE2B022_.wvu.PrintTitles" localSheetId="39">#REF!</definedName>
    <definedName name="Z_36C9CC61_38F0_477C_BA08_6C67DAE2B022_.wvu.PrintTitles" localSheetId="40">#REF!</definedName>
    <definedName name="Z_36C9CC61_38F0_477C_BA08_6C67DAE2B022_.wvu.PrintTitles" localSheetId="41">#REF!</definedName>
    <definedName name="Z_36C9CC61_38F0_477C_BA08_6C67DAE2B022_.wvu.PrintTitles">#REF!</definedName>
    <definedName name="Z_36C9CC61_38F0_477C_BA08_6C67DAE2B022_.wvu.Rows" localSheetId="43">('[7]Бюджет ЦТВ'!#REF!,'[7]Бюджет ЦТВ'!#REF!)</definedName>
    <definedName name="Z_36C9CC61_38F0_477C_BA08_6C67DAE2B022_.wvu.Rows" localSheetId="35">('[7]Бюджет ЦТВ'!#REF!,'[7]Бюджет ЦТВ'!#REF!)</definedName>
    <definedName name="Z_36C9CC61_38F0_477C_BA08_6C67DAE2B022_.wvu.Rows" localSheetId="39">('[7]Бюджет ЦТВ'!#REF!,'[7]Бюджет ЦТВ'!#REF!)</definedName>
    <definedName name="Z_36C9CC61_38F0_477C_BA08_6C67DAE2B022_.wvu.Rows" localSheetId="40">('[7]Бюджет ЦТВ'!#REF!,'[7]Бюджет ЦТВ'!#REF!)</definedName>
    <definedName name="Z_36C9CC61_38F0_477C_BA08_6C67DAE2B022_.wvu.Rows" localSheetId="41">('[7]Бюджет ЦТВ'!#REF!,'[7]Бюджет ЦТВ'!#REF!)</definedName>
    <definedName name="Z_36C9CC61_38F0_477C_BA08_6C67DAE2B022_.wvu.Rows">('[7]Бюджет ЦТВ'!#REF!,'[7]Бюджет ЦТВ'!#REF!)</definedName>
    <definedName name="Z_38815217_D085_43A3_91E9_E083EBBEB665_.wvu.Cols" localSheetId="43">'[7]Бюджет ЦТВ'!#REF!</definedName>
    <definedName name="Z_38815217_D085_43A3_91E9_E083EBBEB665_.wvu.Cols" localSheetId="35">'[7]Бюджет ЦТВ'!#REF!</definedName>
    <definedName name="Z_38815217_D085_43A3_91E9_E083EBBEB665_.wvu.Cols" localSheetId="39">'[7]Бюджет ЦТВ'!#REF!</definedName>
    <definedName name="Z_38815217_D085_43A3_91E9_E083EBBEB665_.wvu.Cols" localSheetId="40">'[7]Бюджет ЦТВ'!#REF!</definedName>
    <definedName name="Z_38815217_D085_43A3_91E9_E083EBBEB665_.wvu.Cols" localSheetId="41">'[7]Бюджет ЦТВ'!#REF!</definedName>
    <definedName name="Z_38815217_D085_43A3_91E9_E083EBBEB665_.wvu.Cols">'[7]Бюджет ЦТВ'!#REF!</definedName>
    <definedName name="Z_38815217_D085_43A3_91E9_E083EBBEB665_.wvu.Rows" localSheetId="43">('[7]Бюджет ЦТВ'!#REF!,'[7]Бюджет ЦТВ'!#REF!)</definedName>
    <definedName name="Z_38815217_D085_43A3_91E9_E083EBBEB665_.wvu.Rows" localSheetId="35">('[7]Бюджет ЦТВ'!#REF!,'[7]Бюджет ЦТВ'!#REF!)</definedName>
    <definedName name="Z_38815217_D085_43A3_91E9_E083EBBEB665_.wvu.Rows" localSheetId="39">('[7]Бюджет ЦТВ'!#REF!,'[7]Бюджет ЦТВ'!#REF!)</definedName>
    <definedName name="Z_38815217_D085_43A3_91E9_E083EBBEB665_.wvu.Rows" localSheetId="40">('[7]Бюджет ЦТВ'!#REF!,'[7]Бюджет ЦТВ'!#REF!)</definedName>
    <definedName name="Z_38815217_D085_43A3_91E9_E083EBBEB665_.wvu.Rows" localSheetId="41">('[7]Бюджет ЦТВ'!#REF!,'[7]Бюджет ЦТВ'!#REF!)</definedName>
    <definedName name="Z_38815217_D085_43A3_91E9_E083EBBEB665_.wvu.Rows">('[7]Бюджет ЦТВ'!#REF!,'[7]Бюджет ЦТВ'!#REF!)</definedName>
    <definedName name="Z_412E4066_8A25_4B50_BCAA_F790531379AF_.wvu.FilterData" localSheetId="35">#REF!</definedName>
    <definedName name="Z_412E4066_8A25_4B50_BCAA_F790531379AF_.wvu.FilterData" localSheetId="39">#REF!</definedName>
    <definedName name="Z_412E4066_8A25_4B50_BCAA_F790531379AF_.wvu.FilterData" localSheetId="40">#REF!</definedName>
    <definedName name="Z_412E4066_8A25_4B50_BCAA_F790531379AF_.wvu.FilterData" localSheetId="41">#REF!</definedName>
    <definedName name="Z_412E4066_8A25_4B50_BCAA_F790531379AF_.wvu.FilterData">#REF!</definedName>
    <definedName name="Z_42C65E15_0ABB_4ED7_A4EA_FE4C0590F9AB_.wvu.FilterData" localSheetId="35">#REF!</definedName>
    <definedName name="Z_42C65E15_0ABB_4ED7_A4EA_FE4C0590F9AB_.wvu.FilterData" localSheetId="39">#REF!</definedName>
    <definedName name="Z_42C65E15_0ABB_4ED7_A4EA_FE4C0590F9AB_.wvu.FilterData" localSheetId="40">#REF!</definedName>
    <definedName name="Z_42C65E15_0ABB_4ED7_A4EA_FE4C0590F9AB_.wvu.FilterData" localSheetId="41">#REF!</definedName>
    <definedName name="Z_42C65E15_0ABB_4ED7_A4EA_FE4C0590F9AB_.wvu.FilterData">#REF!</definedName>
    <definedName name="Z_46AE1049_90F9_43F5_AFE1_3E84B218C997_.wvu.Cols" localSheetId="35">(#REF!,#REF!,#REF!)</definedName>
    <definedName name="Z_46AE1049_90F9_43F5_AFE1_3E84B218C997_.wvu.Cols" localSheetId="39">(#REF!,#REF!,#REF!)</definedName>
    <definedName name="Z_46AE1049_90F9_43F5_AFE1_3E84B218C997_.wvu.Cols" localSheetId="40">(#REF!,#REF!,#REF!)</definedName>
    <definedName name="Z_46AE1049_90F9_43F5_AFE1_3E84B218C997_.wvu.Cols" localSheetId="41">(#REF!,#REF!,#REF!)</definedName>
    <definedName name="Z_46AE1049_90F9_43F5_AFE1_3E84B218C997_.wvu.Cols">(#REF!,#REF!,#REF!)</definedName>
    <definedName name="Z_46AE1049_90F9_43F5_AFE1_3E84B218C997_.wvu.FilterData" localSheetId="35">#REF!</definedName>
    <definedName name="Z_46AE1049_90F9_43F5_AFE1_3E84B218C997_.wvu.FilterData" localSheetId="39">#REF!</definedName>
    <definedName name="Z_46AE1049_90F9_43F5_AFE1_3E84B218C997_.wvu.FilterData" localSheetId="40">#REF!</definedName>
    <definedName name="Z_46AE1049_90F9_43F5_AFE1_3E84B218C997_.wvu.FilterData" localSheetId="41">#REF!</definedName>
    <definedName name="Z_46AE1049_90F9_43F5_AFE1_3E84B218C997_.wvu.FilterData">#REF!</definedName>
    <definedName name="Z_46AE1049_90F9_43F5_AFE1_3E84B218C997_.wvu.PrintArea" localSheetId="35">#REF!</definedName>
    <definedName name="Z_46AE1049_90F9_43F5_AFE1_3E84B218C997_.wvu.PrintArea" localSheetId="39">#REF!</definedName>
    <definedName name="Z_46AE1049_90F9_43F5_AFE1_3E84B218C997_.wvu.PrintArea" localSheetId="40">#REF!</definedName>
    <definedName name="Z_46AE1049_90F9_43F5_AFE1_3E84B218C997_.wvu.PrintArea" localSheetId="41">#REF!</definedName>
    <definedName name="Z_46AE1049_90F9_43F5_AFE1_3E84B218C997_.wvu.PrintArea">#REF!</definedName>
    <definedName name="Z_46AE1049_90F9_43F5_AFE1_3E84B218C997_.wvu.PrintTitles" localSheetId="35">#REF!</definedName>
    <definedName name="Z_46AE1049_90F9_43F5_AFE1_3E84B218C997_.wvu.PrintTitles" localSheetId="39">#REF!</definedName>
    <definedName name="Z_46AE1049_90F9_43F5_AFE1_3E84B218C997_.wvu.PrintTitles" localSheetId="40">#REF!</definedName>
    <definedName name="Z_46AE1049_90F9_43F5_AFE1_3E84B218C997_.wvu.PrintTitles" localSheetId="41">#REF!</definedName>
    <definedName name="Z_46AE1049_90F9_43F5_AFE1_3E84B218C997_.wvu.PrintTitles">#REF!</definedName>
    <definedName name="Z_46AE1049_90F9_43F5_AFE1_3E84B218C997_.wvu.Rows" localSheetId="35">#REF!</definedName>
    <definedName name="Z_46AE1049_90F9_43F5_AFE1_3E84B218C997_.wvu.Rows" localSheetId="39">#REF!</definedName>
    <definedName name="Z_46AE1049_90F9_43F5_AFE1_3E84B218C997_.wvu.Rows" localSheetId="40">#REF!</definedName>
    <definedName name="Z_46AE1049_90F9_43F5_AFE1_3E84B218C997_.wvu.Rows" localSheetId="41">#REF!</definedName>
    <definedName name="Z_46AE1049_90F9_43F5_AFE1_3E84B218C997_.wvu.Rows">#REF!</definedName>
    <definedName name="Z_48291621_0EFD_481D_90EA_B498FD7F191D_.wvu.FilterData" localSheetId="35">#REF!</definedName>
    <definedName name="Z_48291621_0EFD_481D_90EA_B498FD7F191D_.wvu.FilterData" localSheetId="39">#REF!</definedName>
    <definedName name="Z_48291621_0EFD_481D_90EA_B498FD7F191D_.wvu.FilterData" localSheetId="40">#REF!</definedName>
    <definedName name="Z_48291621_0EFD_481D_90EA_B498FD7F191D_.wvu.FilterData" localSheetId="41">#REF!</definedName>
    <definedName name="Z_48291621_0EFD_481D_90EA_B498FD7F191D_.wvu.FilterData">#REF!</definedName>
    <definedName name="Z_488F17FA_100C_4703_870E_54D5393C5DFA_.wvu.Cols" localSheetId="35">(#REF!,#REF!,#REF!,#REF!)</definedName>
    <definedName name="Z_488F17FA_100C_4703_870E_54D5393C5DFA_.wvu.Cols" localSheetId="39">(#REF!,#REF!,#REF!,#REF!)</definedName>
    <definedName name="Z_488F17FA_100C_4703_870E_54D5393C5DFA_.wvu.Cols" localSheetId="40">(#REF!,#REF!,#REF!,#REF!)</definedName>
    <definedName name="Z_488F17FA_100C_4703_870E_54D5393C5DFA_.wvu.Cols" localSheetId="41">(#REF!,#REF!,#REF!,#REF!)</definedName>
    <definedName name="Z_488F17FA_100C_4703_870E_54D5393C5DFA_.wvu.Cols">(#REF!,#REF!,#REF!,#REF!)</definedName>
    <definedName name="Z_488F17FA_100C_4703_870E_54D5393C5DFA_.wvu.FilterData" localSheetId="35">#REF!</definedName>
    <definedName name="Z_488F17FA_100C_4703_870E_54D5393C5DFA_.wvu.FilterData" localSheetId="39">#REF!</definedName>
    <definedName name="Z_488F17FA_100C_4703_870E_54D5393C5DFA_.wvu.FilterData" localSheetId="40">#REF!</definedName>
    <definedName name="Z_488F17FA_100C_4703_870E_54D5393C5DFA_.wvu.FilterData" localSheetId="41">#REF!</definedName>
    <definedName name="Z_488F17FA_100C_4703_870E_54D5393C5DFA_.wvu.FilterData">#REF!</definedName>
    <definedName name="Z_488F17FA_100C_4703_870E_54D5393C5DFA_.wvu.PrintArea" localSheetId="35">#REF!</definedName>
    <definedName name="Z_488F17FA_100C_4703_870E_54D5393C5DFA_.wvu.PrintArea" localSheetId="39">#REF!</definedName>
    <definedName name="Z_488F17FA_100C_4703_870E_54D5393C5DFA_.wvu.PrintArea" localSheetId="40">#REF!</definedName>
    <definedName name="Z_488F17FA_100C_4703_870E_54D5393C5DFA_.wvu.PrintArea" localSheetId="41">#REF!</definedName>
    <definedName name="Z_488F17FA_100C_4703_870E_54D5393C5DFA_.wvu.PrintArea">#REF!</definedName>
    <definedName name="Z_488F17FA_100C_4703_870E_54D5393C5DFA_.wvu.PrintTitles" localSheetId="35">#REF!</definedName>
    <definedName name="Z_488F17FA_100C_4703_870E_54D5393C5DFA_.wvu.PrintTitles" localSheetId="39">#REF!</definedName>
    <definedName name="Z_488F17FA_100C_4703_870E_54D5393C5DFA_.wvu.PrintTitles" localSheetId="40">#REF!</definedName>
    <definedName name="Z_488F17FA_100C_4703_870E_54D5393C5DFA_.wvu.PrintTitles" localSheetId="41">#REF!</definedName>
    <definedName name="Z_488F17FA_100C_4703_870E_54D5393C5DFA_.wvu.PrintTitles">#REF!</definedName>
    <definedName name="Z_488F17FA_100C_4703_870E_54D5393C5DFA_.wvu.Rows" localSheetId="35">#REF!</definedName>
    <definedName name="Z_488F17FA_100C_4703_870E_54D5393C5DFA_.wvu.Rows" localSheetId="39">#REF!</definedName>
    <definedName name="Z_488F17FA_100C_4703_870E_54D5393C5DFA_.wvu.Rows" localSheetId="40">#REF!</definedName>
    <definedName name="Z_488F17FA_100C_4703_870E_54D5393C5DFA_.wvu.Rows" localSheetId="41">#REF!</definedName>
    <definedName name="Z_488F17FA_100C_4703_870E_54D5393C5DFA_.wvu.Rows">#REF!</definedName>
    <definedName name="Z_497048A0_3795_4A30_B671_5F2D4F564C4F_.wvu.FilterData" localSheetId="35">#REF!</definedName>
    <definedName name="Z_497048A0_3795_4A30_B671_5F2D4F564C4F_.wvu.FilterData" localSheetId="39">#REF!</definedName>
    <definedName name="Z_497048A0_3795_4A30_B671_5F2D4F564C4F_.wvu.FilterData" localSheetId="40">#REF!</definedName>
    <definedName name="Z_497048A0_3795_4A30_B671_5F2D4F564C4F_.wvu.FilterData" localSheetId="41">#REF!</definedName>
    <definedName name="Z_497048A0_3795_4A30_B671_5F2D4F564C4F_.wvu.FilterData">#REF!</definedName>
    <definedName name="Z_4CC1EA19_E48F_4790_9C2D_A3E392D9E078_.wvu.Cols" localSheetId="35">(#REF!,#REF!,#REF!,#REF!)</definedName>
    <definedName name="Z_4CC1EA19_E48F_4790_9C2D_A3E392D9E078_.wvu.Cols" localSheetId="39">(#REF!,#REF!,#REF!,#REF!)</definedName>
    <definedName name="Z_4CC1EA19_E48F_4790_9C2D_A3E392D9E078_.wvu.Cols" localSheetId="40">(#REF!,#REF!,#REF!,#REF!)</definedName>
    <definedName name="Z_4CC1EA19_E48F_4790_9C2D_A3E392D9E078_.wvu.Cols" localSheetId="41">(#REF!,#REF!,#REF!,#REF!)</definedName>
    <definedName name="Z_4CC1EA19_E48F_4790_9C2D_A3E392D9E078_.wvu.Cols">(#REF!,#REF!,#REF!,#REF!)</definedName>
    <definedName name="Z_4CC1EA19_E48F_4790_9C2D_A3E392D9E078_.wvu.FilterData" localSheetId="35">#REF!</definedName>
    <definedName name="Z_4CC1EA19_E48F_4790_9C2D_A3E392D9E078_.wvu.FilterData" localSheetId="39">#REF!</definedName>
    <definedName name="Z_4CC1EA19_E48F_4790_9C2D_A3E392D9E078_.wvu.FilterData" localSheetId="40">#REF!</definedName>
    <definedName name="Z_4CC1EA19_E48F_4790_9C2D_A3E392D9E078_.wvu.FilterData" localSheetId="41">#REF!</definedName>
    <definedName name="Z_4CC1EA19_E48F_4790_9C2D_A3E392D9E078_.wvu.FilterData">#REF!</definedName>
    <definedName name="Z_4CC1EA19_E48F_4790_9C2D_A3E392D9E078_.wvu.PrintArea" localSheetId="35">#REF!</definedName>
    <definedName name="Z_4CC1EA19_E48F_4790_9C2D_A3E392D9E078_.wvu.PrintArea" localSheetId="39">#REF!</definedName>
    <definedName name="Z_4CC1EA19_E48F_4790_9C2D_A3E392D9E078_.wvu.PrintArea" localSheetId="40">#REF!</definedName>
    <definedName name="Z_4CC1EA19_E48F_4790_9C2D_A3E392D9E078_.wvu.PrintArea" localSheetId="41">#REF!</definedName>
    <definedName name="Z_4CC1EA19_E48F_4790_9C2D_A3E392D9E078_.wvu.PrintArea">#REF!</definedName>
    <definedName name="Z_4CC1EA19_E48F_4790_9C2D_A3E392D9E078_.wvu.PrintTitles" localSheetId="35">#REF!</definedName>
    <definedName name="Z_4CC1EA19_E48F_4790_9C2D_A3E392D9E078_.wvu.PrintTitles" localSheetId="39">#REF!</definedName>
    <definedName name="Z_4CC1EA19_E48F_4790_9C2D_A3E392D9E078_.wvu.PrintTitles" localSheetId="40">#REF!</definedName>
    <definedName name="Z_4CC1EA19_E48F_4790_9C2D_A3E392D9E078_.wvu.PrintTitles" localSheetId="41">#REF!</definedName>
    <definedName name="Z_4CC1EA19_E48F_4790_9C2D_A3E392D9E078_.wvu.PrintTitles">#REF!</definedName>
    <definedName name="Z_4CC1EA19_E48F_4790_9C2D_A3E392D9E078_.wvu.Rows" localSheetId="35">#REF!</definedName>
    <definedName name="Z_4CC1EA19_E48F_4790_9C2D_A3E392D9E078_.wvu.Rows" localSheetId="39">#REF!</definedName>
    <definedName name="Z_4CC1EA19_E48F_4790_9C2D_A3E392D9E078_.wvu.Rows" localSheetId="40">#REF!</definedName>
    <definedName name="Z_4CC1EA19_E48F_4790_9C2D_A3E392D9E078_.wvu.Rows" localSheetId="41">#REF!</definedName>
    <definedName name="Z_4CC1EA19_E48F_4790_9C2D_A3E392D9E078_.wvu.Rows">#REF!</definedName>
    <definedName name="Z_4D47CF6F_8714_4F32_BF82_A89B25A6196D_.wvu.Cols" localSheetId="35">'[7]Бюджет ЦТВ'!#REF!</definedName>
    <definedName name="Z_4D47CF6F_8714_4F32_BF82_A89B25A6196D_.wvu.Cols" localSheetId="39">'[7]Бюджет ЦТВ'!#REF!</definedName>
    <definedName name="Z_4D47CF6F_8714_4F32_BF82_A89B25A6196D_.wvu.Cols" localSheetId="40">'[7]Бюджет ЦТВ'!#REF!</definedName>
    <definedName name="Z_4D47CF6F_8714_4F32_BF82_A89B25A6196D_.wvu.Cols" localSheetId="41">'[7]Бюджет ЦТВ'!#REF!</definedName>
    <definedName name="Z_4D47CF6F_8714_4F32_BF82_A89B25A6196D_.wvu.Cols">'[7]Бюджет ЦТВ'!#REF!</definedName>
    <definedName name="Z_4D47CF6F_8714_4F32_BF82_A89B25A6196D_.wvu.Rows" localSheetId="43">('[7]Бюджет ЦТВ'!#REF!,'[7]Бюджет ЦТВ'!#REF!)</definedName>
    <definedName name="Z_4D47CF6F_8714_4F32_BF82_A89B25A6196D_.wvu.Rows" localSheetId="35">('[7]Бюджет ЦТВ'!#REF!,'[7]Бюджет ЦТВ'!#REF!)</definedName>
    <definedName name="Z_4D47CF6F_8714_4F32_BF82_A89B25A6196D_.wvu.Rows" localSheetId="39">('[7]Бюджет ЦТВ'!#REF!,'[7]Бюджет ЦТВ'!#REF!)</definedName>
    <definedName name="Z_4D47CF6F_8714_4F32_BF82_A89B25A6196D_.wvu.Rows" localSheetId="40">('[7]Бюджет ЦТВ'!#REF!,'[7]Бюджет ЦТВ'!#REF!)</definedName>
    <definedName name="Z_4D47CF6F_8714_4F32_BF82_A89B25A6196D_.wvu.Rows" localSheetId="41">('[7]Бюджет ЦТВ'!#REF!,'[7]Бюджет ЦТВ'!#REF!)</definedName>
    <definedName name="Z_4D47CF6F_8714_4F32_BF82_A89B25A6196D_.wvu.Rows">('[7]Бюджет ЦТВ'!#REF!,'[7]Бюджет ЦТВ'!#REF!)</definedName>
    <definedName name="Z_52B3BF38_73E9_4B6B_AB8E_0FF12C2F7029_.wvu.FilterData" localSheetId="35">#REF!</definedName>
    <definedName name="Z_52B3BF38_73E9_4B6B_AB8E_0FF12C2F7029_.wvu.FilterData" localSheetId="39">#REF!</definedName>
    <definedName name="Z_52B3BF38_73E9_4B6B_AB8E_0FF12C2F7029_.wvu.FilterData" localSheetId="40">#REF!</definedName>
    <definedName name="Z_52B3BF38_73E9_4B6B_AB8E_0FF12C2F7029_.wvu.FilterData" localSheetId="41">#REF!</definedName>
    <definedName name="Z_52B3BF38_73E9_4B6B_AB8E_0FF12C2F7029_.wvu.FilterData">#REF!</definedName>
    <definedName name="Z_5C83D39D_B23C_43C0_A6AC_38D070554021_.wvu.PrintTitles" localSheetId="35">'[7]Бюджет ЦТВ'!#REF!</definedName>
    <definedName name="Z_5C83D39D_B23C_43C0_A6AC_38D070554021_.wvu.PrintTitles" localSheetId="39">'[7]Бюджет ЦТВ'!#REF!</definedName>
    <definedName name="Z_5C83D39D_B23C_43C0_A6AC_38D070554021_.wvu.PrintTitles" localSheetId="40">'[7]Бюджет ЦТВ'!#REF!</definedName>
    <definedName name="Z_5C83D39D_B23C_43C0_A6AC_38D070554021_.wvu.PrintTitles" localSheetId="41">'[7]Бюджет ЦТВ'!#REF!</definedName>
    <definedName name="Z_5C83D39D_B23C_43C0_A6AC_38D070554021_.wvu.PrintTitles">'[7]Бюджет ЦТВ'!#REF!</definedName>
    <definedName name="Z_5D89AFC0_B4B1_460F_82C9_95D418719634_.wvu.Cols" localSheetId="35">'[7]Бюджет ЦТВ'!#REF!</definedName>
    <definedName name="Z_5D89AFC0_B4B1_460F_82C9_95D418719634_.wvu.Cols" localSheetId="39">'[7]Бюджет ЦТВ'!#REF!</definedName>
    <definedName name="Z_5D89AFC0_B4B1_460F_82C9_95D418719634_.wvu.Cols" localSheetId="40">'[7]Бюджет ЦТВ'!#REF!</definedName>
    <definedName name="Z_5D89AFC0_B4B1_460F_82C9_95D418719634_.wvu.Cols" localSheetId="41">'[7]Бюджет ЦТВ'!#REF!</definedName>
    <definedName name="Z_5D89AFC0_B4B1_460F_82C9_95D418719634_.wvu.Cols">'[7]Бюджет ЦТВ'!#REF!</definedName>
    <definedName name="Z_5FA5EF71_37F9_41C7_9C62_05E87F34757B_.wvu.Cols" localSheetId="35">'[7]Бюджет ЦТВ'!#REF!</definedName>
    <definedName name="Z_5FA5EF71_37F9_41C7_9C62_05E87F34757B_.wvu.Cols" localSheetId="39">'[7]Бюджет ЦТВ'!#REF!</definedName>
    <definedName name="Z_5FA5EF71_37F9_41C7_9C62_05E87F34757B_.wvu.Cols" localSheetId="40">'[7]Бюджет ЦТВ'!#REF!</definedName>
    <definedName name="Z_5FA5EF71_37F9_41C7_9C62_05E87F34757B_.wvu.Cols" localSheetId="41">'[7]Бюджет ЦТВ'!#REF!</definedName>
    <definedName name="Z_5FA5EF71_37F9_41C7_9C62_05E87F34757B_.wvu.Cols">'[7]Бюджет ЦТВ'!#REF!</definedName>
    <definedName name="Z_5FA5EF71_37F9_41C7_9C62_05E87F34757B_.wvu.Rows" localSheetId="43">('[7]Бюджет ЦТВ'!#REF!,'[7]Бюджет ЦТВ'!#REF!)</definedName>
    <definedName name="Z_5FA5EF71_37F9_41C7_9C62_05E87F34757B_.wvu.Rows" localSheetId="35">('[7]Бюджет ЦТВ'!#REF!,'[7]Бюджет ЦТВ'!#REF!)</definedName>
    <definedName name="Z_5FA5EF71_37F9_41C7_9C62_05E87F34757B_.wvu.Rows" localSheetId="39">('[7]Бюджет ЦТВ'!#REF!,'[7]Бюджет ЦТВ'!#REF!)</definedName>
    <definedName name="Z_5FA5EF71_37F9_41C7_9C62_05E87F34757B_.wvu.Rows" localSheetId="40">('[7]Бюджет ЦТВ'!#REF!,'[7]Бюджет ЦТВ'!#REF!)</definedName>
    <definedName name="Z_5FA5EF71_37F9_41C7_9C62_05E87F34757B_.wvu.Rows" localSheetId="41">('[7]Бюджет ЦТВ'!#REF!,'[7]Бюджет ЦТВ'!#REF!)</definedName>
    <definedName name="Z_5FA5EF71_37F9_41C7_9C62_05E87F34757B_.wvu.Rows">('[7]Бюджет ЦТВ'!#REF!,'[7]Бюджет ЦТВ'!#REF!)</definedName>
    <definedName name="Z_61088236_AE20_4BA4_9959_BC0001F0BBC8_.wvu.Cols" localSheetId="43">'[7]Бюджет ЦТВ'!#REF!</definedName>
    <definedName name="Z_61088236_AE20_4BA4_9959_BC0001F0BBC8_.wvu.Cols" localSheetId="35">'[7]Бюджет ЦТВ'!#REF!</definedName>
    <definedName name="Z_61088236_AE20_4BA4_9959_BC0001F0BBC8_.wvu.Cols" localSheetId="39">'[7]Бюджет ЦТВ'!#REF!</definedName>
    <definedName name="Z_61088236_AE20_4BA4_9959_BC0001F0BBC8_.wvu.Cols" localSheetId="40">'[7]Бюджет ЦТВ'!#REF!</definedName>
    <definedName name="Z_61088236_AE20_4BA4_9959_BC0001F0BBC8_.wvu.Cols" localSheetId="41">'[7]Бюджет ЦТВ'!#REF!</definedName>
    <definedName name="Z_61088236_AE20_4BA4_9959_BC0001F0BBC8_.wvu.Cols">'[7]Бюджет ЦТВ'!#REF!</definedName>
    <definedName name="Z_61088236_AE20_4BA4_9959_BC0001F0BBC8_.wvu.Rows" localSheetId="43">('[7]Бюджет ЦТВ'!#REF!,'[7]Бюджет ЦТВ'!#REF!)</definedName>
    <definedName name="Z_61088236_AE20_4BA4_9959_BC0001F0BBC8_.wvu.Rows" localSheetId="35">('[7]Бюджет ЦТВ'!#REF!,'[7]Бюджет ЦТВ'!#REF!)</definedName>
    <definedName name="Z_61088236_AE20_4BA4_9959_BC0001F0BBC8_.wvu.Rows" localSheetId="39">('[7]Бюджет ЦТВ'!#REF!,'[7]Бюджет ЦТВ'!#REF!)</definedName>
    <definedName name="Z_61088236_AE20_4BA4_9959_BC0001F0BBC8_.wvu.Rows" localSheetId="40">('[7]Бюджет ЦТВ'!#REF!,'[7]Бюджет ЦТВ'!#REF!)</definedName>
    <definedName name="Z_61088236_AE20_4BA4_9959_BC0001F0BBC8_.wvu.Rows" localSheetId="41">('[7]Бюджет ЦТВ'!#REF!,'[7]Бюджет ЦТВ'!#REF!)</definedName>
    <definedName name="Z_61088236_AE20_4BA4_9959_BC0001F0BBC8_.wvu.Rows">('[7]Бюджет ЦТВ'!#REF!,'[7]Бюджет ЦТВ'!#REF!)</definedName>
    <definedName name="Z_61D95C3E_984A_4669_B08D_FADFE41C9E11_.wvu.Cols" localSheetId="35">(#REF!,#REF!,#REF!)</definedName>
    <definedName name="Z_61D95C3E_984A_4669_B08D_FADFE41C9E11_.wvu.Cols" localSheetId="39">(#REF!,#REF!,#REF!)</definedName>
    <definedName name="Z_61D95C3E_984A_4669_B08D_FADFE41C9E11_.wvu.Cols" localSheetId="40">(#REF!,#REF!,#REF!)</definedName>
    <definedName name="Z_61D95C3E_984A_4669_B08D_FADFE41C9E11_.wvu.Cols" localSheetId="41">(#REF!,#REF!,#REF!)</definedName>
    <definedName name="Z_61D95C3E_984A_4669_B08D_FADFE41C9E11_.wvu.Cols">(#REF!,#REF!,#REF!)</definedName>
    <definedName name="Z_6386D83C_0DFE_4168_A1EB_A0C188DBFDE0_.wvu.Cols" localSheetId="35">'[7]Бюджет ЦТВ'!#REF!</definedName>
    <definedName name="Z_6386D83C_0DFE_4168_A1EB_A0C188DBFDE0_.wvu.Cols" localSheetId="39">'[7]Бюджет ЦТВ'!#REF!</definedName>
    <definedName name="Z_6386D83C_0DFE_4168_A1EB_A0C188DBFDE0_.wvu.Cols" localSheetId="40">'[7]Бюджет ЦТВ'!#REF!</definedName>
    <definedName name="Z_6386D83C_0DFE_4168_A1EB_A0C188DBFDE0_.wvu.Cols" localSheetId="41">'[7]Бюджет ЦТВ'!#REF!</definedName>
    <definedName name="Z_6386D83C_0DFE_4168_A1EB_A0C188DBFDE0_.wvu.Cols">'[7]Бюджет ЦТВ'!#REF!</definedName>
    <definedName name="Z_65386762_963D_4B32_AF61_13A8FC6D218C_.wvu.Cols" localSheetId="35">'[7]Бюджет ЦТВ'!#REF!</definedName>
    <definedName name="Z_65386762_963D_4B32_AF61_13A8FC6D218C_.wvu.Cols" localSheetId="39">'[7]Бюджет ЦТВ'!#REF!</definedName>
    <definedName name="Z_65386762_963D_4B32_AF61_13A8FC6D218C_.wvu.Cols" localSheetId="40">'[7]Бюджет ЦТВ'!#REF!</definedName>
    <definedName name="Z_65386762_963D_4B32_AF61_13A8FC6D218C_.wvu.Cols" localSheetId="41">'[7]Бюджет ЦТВ'!#REF!</definedName>
    <definedName name="Z_65386762_963D_4B32_AF61_13A8FC6D218C_.wvu.Cols">'[7]Бюджет ЦТВ'!#REF!</definedName>
    <definedName name="Z_65386762_963D_4B32_AF61_13A8FC6D218C_.wvu.Rows" localSheetId="43">('[7]Бюджет ЦТВ'!#REF!,'[7]Бюджет ЦТВ'!#REF!)</definedName>
    <definedName name="Z_65386762_963D_4B32_AF61_13A8FC6D218C_.wvu.Rows" localSheetId="35">('[7]Бюджет ЦТВ'!#REF!,'[7]Бюджет ЦТВ'!#REF!)</definedName>
    <definedName name="Z_65386762_963D_4B32_AF61_13A8FC6D218C_.wvu.Rows" localSheetId="39">('[7]Бюджет ЦТВ'!#REF!,'[7]Бюджет ЦТВ'!#REF!)</definedName>
    <definedName name="Z_65386762_963D_4B32_AF61_13A8FC6D218C_.wvu.Rows" localSheetId="40">('[7]Бюджет ЦТВ'!#REF!,'[7]Бюджет ЦТВ'!#REF!)</definedName>
    <definedName name="Z_65386762_963D_4B32_AF61_13A8FC6D218C_.wvu.Rows" localSheetId="41">('[7]Бюджет ЦТВ'!#REF!,'[7]Бюджет ЦТВ'!#REF!)</definedName>
    <definedName name="Z_65386762_963D_4B32_AF61_13A8FC6D218C_.wvu.Rows">('[7]Бюджет ЦТВ'!#REF!,'[7]Бюджет ЦТВ'!#REF!)</definedName>
    <definedName name="Z_73884EE6_7CD1_4C0E_80F6_3A3E7607DF11_.wvu.Cols" localSheetId="35">(#REF!,#REF!,#REF!,#REF!,#REF!)</definedName>
    <definedName name="Z_73884EE6_7CD1_4C0E_80F6_3A3E7607DF11_.wvu.Cols" localSheetId="39">(#REF!,#REF!,#REF!,#REF!,#REF!)</definedName>
    <definedName name="Z_73884EE6_7CD1_4C0E_80F6_3A3E7607DF11_.wvu.Cols" localSheetId="40">(#REF!,#REF!,#REF!,#REF!,#REF!)</definedName>
    <definedName name="Z_73884EE6_7CD1_4C0E_80F6_3A3E7607DF11_.wvu.Cols" localSheetId="41">(#REF!,#REF!,#REF!,#REF!,#REF!)</definedName>
    <definedName name="Z_73884EE6_7CD1_4C0E_80F6_3A3E7607DF11_.wvu.Cols">(#REF!,#REF!,#REF!,#REF!,#REF!)</definedName>
    <definedName name="Z_73884EE6_7CD1_4C0E_80F6_3A3E7607DF11_.wvu.FilterData" localSheetId="35">#REF!</definedName>
    <definedName name="Z_73884EE6_7CD1_4C0E_80F6_3A3E7607DF11_.wvu.FilterData" localSheetId="39">#REF!</definedName>
    <definedName name="Z_73884EE6_7CD1_4C0E_80F6_3A3E7607DF11_.wvu.FilterData" localSheetId="40">#REF!</definedName>
    <definedName name="Z_73884EE6_7CD1_4C0E_80F6_3A3E7607DF11_.wvu.FilterData" localSheetId="41">#REF!</definedName>
    <definedName name="Z_73884EE6_7CD1_4C0E_80F6_3A3E7607DF11_.wvu.FilterData">#REF!</definedName>
    <definedName name="Z_73884EE6_7CD1_4C0E_80F6_3A3E7607DF11_.wvu.PrintArea" localSheetId="35">#REF!</definedName>
    <definedName name="Z_73884EE6_7CD1_4C0E_80F6_3A3E7607DF11_.wvu.PrintArea" localSheetId="39">#REF!</definedName>
    <definedName name="Z_73884EE6_7CD1_4C0E_80F6_3A3E7607DF11_.wvu.PrintArea" localSheetId="40">#REF!</definedName>
    <definedName name="Z_73884EE6_7CD1_4C0E_80F6_3A3E7607DF11_.wvu.PrintArea" localSheetId="41">#REF!</definedName>
    <definedName name="Z_73884EE6_7CD1_4C0E_80F6_3A3E7607DF11_.wvu.PrintArea">#REF!</definedName>
    <definedName name="Z_73884EE6_7CD1_4C0E_80F6_3A3E7607DF11_.wvu.PrintTitles" localSheetId="35">#REF!</definedName>
    <definedName name="Z_73884EE6_7CD1_4C0E_80F6_3A3E7607DF11_.wvu.PrintTitles" localSheetId="39">#REF!</definedName>
    <definedName name="Z_73884EE6_7CD1_4C0E_80F6_3A3E7607DF11_.wvu.PrintTitles" localSheetId="40">#REF!</definedName>
    <definedName name="Z_73884EE6_7CD1_4C0E_80F6_3A3E7607DF11_.wvu.PrintTitles" localSheetId="41">#REF!</definedName>
    <definedName name="Z_73884EE6_7CD1_4C0E_80F6_3A3E7607DF11_.wvu.PrintTitles">#REF!</definedName>
    <definedName name="Z_73884EE6_7CD1_4C0E_80F6_3A3E7607DF11_.wvu.Rows" localSheetId="35">#REF!</definedName>
    <definedName name="Z_73884EE6_7CD1_4C0E_80F6_3A3E7607DF11_.wvu.Rows" localSheetId="39">#REF!</definedName>
    <definedName name="Z_73884EE6_7CD1_4C0E_80F6_3A3E7607DF11_.wvu.Rows" localSheetId="40">#REF!</definedName>
    <definedName name="Z_73884EE6_7CD1_4C0E_80F6_3A3E7607DF11_.wvu.Rows" localSheetId="41">#REF!</definedName>
    <definedName name="Z_73884EE6_7CD1_4C0E_80F6_3A3E7607DF11_.wvu.Rows">#REF!</definedName>
    <definedName name="Z_740053D7_608F_4C4F_B0A8_D75BC3C073CD_.wvu.Cols" localSheetId="35">'[7]Бюджет ЦТВ'!#REF!</definedName>
    <definedName name="Z_740053D7_608F_4C4F_B0A8_D75BC3C073CD_.wvu.Cols" localSheetId="39">'[7]Бюджет ЦТВ'!#REF!</definedName>
    <definedName name="Z_740053D7_608F_4C4F_B0A8_D75BC3C073CD_.wvu.Cols" localSheetId="40">'[7]Бюджет ЦТВ'!#REF!</definedName>
    <definedName name="Z_740053D7_608F_4C4F_B0A8_D75BC3C073CD_.wvu.Cols" localSheetId="41">'[7]Бюджет ЦТВ'!#REF!</definedName>
    <definedName name="Z_740053D7_608F_4C4F_B0A8_D75BC3C073CD_.wvu.Cols">'[7]Бюджет ЦТВ'!#REF!</definedName>
    <definedName name="Z_740053D7_608F_4C4F_B0A8_D75BC3C073CD_.wvu.FilterData" localSheetId="35">#REF!</definedName>
    <definedName name="Z_740053D7_608F_4C4F_B0A8_D75BC3C073CD_.wvu.FilterData" localSheetId="39">#REF!</definedName>
    <definedName name="Z_740053D7_608F_4C4F_B0A8_D75BC3C073CD_.wvu.FilterData" localSheetId="40">#REF!</definedName>
    <definedName name="Z_740053D7_608F_4C4F_B0A8_D75BC3C073CD_.wvu.FilterData" localSheetId="41">#REF!</definedName>
    <definedName name="Z_740053D7_608F_4C4F_B0A8_D75BC3C073CD_.wvu.FilterData">#REF!</definedName>
    <definedName name="Z_740053D7_608F_4C4F_B0A8_D75BC3C073CD_.wvu.PrintTitles" localSheetId="35">#REF!</definedName>
    <definedName name="Z_740053D7_608F_4C4F_B0A8_D75BC3C073CD_.wvu.PrintTitles" localSheetId="39">#REF!</definedName>
    <definedName name="Z_740053D7_608F_4C4F_B0A8_D75BC3C073CD_.wvu.PrintTitles" localSheetId="40">#REF!</definedName>
    <definedName name="Z_740053D7_608F_4C4F_B0A8_D75BC3C073CD_.wvu.PrintTitles" localSheetId="41">#REF!</definedName>
    <definedName name="Z_740053D7_608F_4C4F_B0A8_D75BC3C073CD_.wvu.PrintTitles">#REF!</definedName>
    <definedName name="Z_740053D7_608F_4C4F_B0A8_D75BC3C073CD_.wvu.Rows" localSheetId="43">('[7]Бюджет ЦТВ'!#REF!,'[7]Бюджет ЦТВ'!#REF!)</definedName>
    <definedName name="Z_740053D7_608F_4C4F_B0A8_D75BC3C073CD_.wvu.Rows" localSheetId="35">('[7]Бюджет ЦТВ'!#REF!,'[7]Бюджет ЦТВ'!#REF!)</definedName>
    <definedName name="Z_740053D7_608F_4C4F_B0A8_D75BC3C073CD_.wvu.Rows" localSheetId="39">('[7]Бюджет ЦТВ'!#REF!,'[7]Бюджет ЦТВ'!#REF!)</definedName>
    <definedName name="Z_740053D7_608F_4C4F_B0A8_D75BC3C073CD_.wvu.Rows" localSheetId="40">('[7]Бюджет ЦТВ'!#REF!,'[7]Бюджет ЦТВ'!#REF!)</definedName>
    <definedName name="Z_740053D7_608F_4C4F_B0A8_D75BC3C073CD_.wvu.Rows" localSheetId="41">('[7]Бюджет ЦТВ'!#REF!,'[7]Бюджет ЦТВ'!#REF!)</definedName>
    <definedName name="Z_740053D7_608F_4C4F_B0A8_D75BC3C073CD_.wvu.Rows">('[7]Бюджет ЦТВ'!#REF!,'[7]Бюджет ЦТВ'!#REF!)</definedName>
    <definedName name="Z_76249A5B_0201_43D1_BB87_B659AAAE34BA_.wvu.Cols" localSheetId="35">(#REF!,#REF!,#REF!,#REF!)</definedName>
    <definedName name="Z_76249A5B_0201_43D1_BB87_B659AAAE34BA_.wvu.Cols" localSheetId="39">(#REF!,#REF!,#REF!,#REF!)</definedName>
    <definedName name="Z_76249A5B_0201_43D1_BB87_B659AAAE34BA_.wvu.Cols" localSheetId="40">(#REF!,#REF!,#REF!,#REF!)</definedName>
    <definedName name="Z_76249A5B_0201_43D1_BB87_B659AAAE34BA_.wvu.Cols" localSheetId="41">(#REF!,#REF!,#REF!,#REF!)</definedName>
    <definedName name="Z_76249A5B_0201_43D1_BB87_B659AAAE34BA_.wvu.Cols">(#REF!,#REF!,#REF!,#REF!)</definedName>
    <definedName name="Z_76249A5B_0201_43D1_BB87_B659AAAE34BA_.wvu.FilterData" localSheetId="35">#REF!</definedName>
    <definedName name="Z_76249A5B_0201_43D1_BB87_B659AAAE34BA_.wvu.FilterData" localSheetId="39">#REF!</definedName>
    <definedName name="Z_76249A5B_0201_43D1_BB87_B659AAAE34BA_.wvu.FilterData" localSheetId="40">#REF!</definedName>
    <definedName name="Z_76249A5B_0201_43D1_BB87_B659AAAE34BA_.wvu.FilterData" localSheetId="41">#REF!</definedName>
    <definedName name="Z_76249A5B_0201_43D1_BB87_B659AAAE34BA_.wvu.FilterData">#REF!</definedName>
    <definedName name="Z_76249A5B_0201_43D1_BB87_B659AAAE34BA_.wvu.PrintArea" localSheetId="35">#REF!</definedName>
    <definedName name="Z_76249A5B_0201_43D1_BB87_B659AAAE34BA_.wvu.PrintArea" localSheetId="39">#REF!</definedName>
    <definedName name="Z_76249A5B_0201_43D1_BB87_B659AAAE34BA_.wvu.PrintArea" localSheetId="40">#REF!</definedName>
    <definedName name="Z_76249A5B_0201_43D1_BB87_B659AAAE34BA_.wvu.PrintArea" localSheetId="41">#REF!</definedName>
    <definedName name="Z_76249A5B_0201_43D1_BB87_B659AAAE34BA_.wvu.PrintArea">#REF!</definedName>
    <definedName name="Z_76249A5B_0201_43D1_BB87_B659AAAE34BA_.wvu.PrintTitles" localSheetId="35">#REF!</definedName>
    <definedName name="Z_76249A5B_0201_43D1_BB87_B659AAAE34BA_.wvu.PrintTitles" localSheetId="39">#REF!</definedName>
    <definedName name="Z_76249A5B_0201_43D1_BB87_B659AAAE34BA_.wvu.PrintTitles" localSheetId="40">#REF!</definedName>
    <definedName name="Z_76249A5B_0201_43D1_BB87_B659AAAE34BA_.wvu.PrintTitles" localSheetId="41">#REF!</definedName>
    <definedName name="Z_76249A5B_0201_43D1_BB87_B659AAAE34BA_.wvu.PrintTitles">#REF!</definedName>
    <definedName name="Z_76249A5B_0201_43D1_BB87_B659AAAE34BA_.wvu.Rows" localSheetId="35">#REF!</definedName>
    <definedName name="Z_76249A5B_0201_43D1_BB87_B659AAAE34BA_.wvu.Rows" localSheetId="39">#REF!</definedName>
    <definedName name="Z_76249A5B_0201_43D1_BB87_B659AAAE34BA_.wvu.Rows" localSheetId="40">#REF!</definedName>
    <definedName name="Z_76249A5B_0201_43D1_BB87_B659AAAE34BA_.wvu.Rows" localSheetId="41">#REF!</definedName>
    <definedName name="Z_76249A5B_0201_43D1_BB87_B659AAAE34BA_.wvu.Rows">#REF!</definedName>
    <definedName name="Z_764A2444_E0A0_4775_A7A5_C547CC828AEE_.wvu.Cols" localSheetId="35">(#REF!,#REF!,#REF!,#REF!)</definedName>
    <definedName name="Z_764A2444_E0A0_4775_A7A5_C547CC828AEE_.wvu.Cols" localSheetId="39">(#REF!,#REF!,#REF!,#REF!)</definedName>
    <definedName name="Z_764A2444_E0A0_4775_A7A5_C547CC828AEE_.wvu.Cols" localSheetId="40">(#REF!,#REF!,#REF!,#REF!)</definedName>
    <definedName name="Z_764A2444_E0A0_4775_A7A5_C547CC828AEE_.wvu.Cols" localSheetId="41">(#REF!,#REF!,#REF!,#REF!)</definedName>
    <definedName name="Z_764A2444_E0A0_4775_A7A5_C547CC828AEE_.wvu.Cols">(#REF!,#REF!,#REF!,#REF!)</definedName>
    <definedName name="Z_764A2444_E0A0_4775_A7A5_C547CC828AEE_.wvu.FilterData" localSheetId="35">#REF!</definedName>
    <definedName name="Z_764A2444_E0A0_4775_A7A5_C547CC828AEE_.wvu.FilterData" localSheetId="39">#REF!</definedName>
    <definedName name="Z_764A2444_E0A0_4775_A7A5_C547CC828AEE_.wvu.FilterData" localSheetId="40">#REF!</definedName>
    <definedName name="Z_764A2444_E0A0_4775_A7A5_C547CC828AEE_.wvu.FilterData" localSheetId="41">#REF!</definedName>
    <definedName name="Z_764A2444_E0A0_4775_A7A5_C547CC828AEE_.wvu.FilterData">#REF!</definedName>
    <definedName name="Z_764A2444_E0A0_4775_A7A5_C547CC828AEE_.wvu.PrintArea" localSheetId="35">#REF!</definedName>
    <definedName name="Z_764A2444_E0A0_4775_A7A5_C547CC828AEE_.wvu.PrintArea" localSheetId="39">#REF!</definedName>
    <definedName name="Z_764A2444_E0A0_4775_A7A5_C547CC828AEE_.wvu.PrintArea" localSheetId="40">#REF!</definedName>
    <definedName name="Z_764A2444_E0A0_4775_A7A5_C547CC828AEE_.wvu.PrintArea" localSheetId="41">#REF!</definedName>
    <definedName name="Z_764A2444_E0A0_4775_A7A5_C547CC828AEE_.wvu.PrintArea">#REF!</definedName>
    <definedName name="Z_764A2444_E0A0_4775_A7A5_C547CC828AEE_.wvu.PrintTitles" localSheetId="35">'[7]Бюджет ЦТВ'!#REF!</definedName>
    <definedName name="Z_764A2444_E0A0_4775_A7A5_C547CC828AEE_.wvu.PrintTitles" localSheetId="39">'[7]Бюджет ЦТВ'!#REF!</definedName>
    <definedName name="Z_764A2444_E0A0_4775_A7A5_C547CC828AEE_.wvu.PrintTitles" localSheetId="40">'[7]Бюджет ЦТВ'!#REF!</definedName>
    <definedName name="Z_764A2444_E0A0_4775_A7A5_C547CC828AEE_.wvu.PrintTitles" localSheetId="41">'[7]Бюджет ЦТВ'!#REF!</definedName>
    <definedName name="Z_764A2444_E0A0_4775_A7A5_C547CC828AEE_.wvu.PrintTitles">'[7]Бюджет ЦТВ'!#REF!</definedName>
    <definedName name="Z_764A2444_E0A0_4775_A7A5_C547CC828AEE_.wvu.Rows" localSheetId="35">#REF!</definedName>
    <definedName name="Z_764A2444_E0A0_4775_A7A5_C547CC828AEE_.wvu.Rows" localSheetId="39">#REF!</definedName>
    <definedName name="Z_764A2444_E0A0_4775_A7A5_C547CC828AEE_.wvu.Rows" localSheetId="40">#REF!</definedName>
    <definedName name="Z_764A2444_E0A0_4775_A7A5_C547CC828AEE_.wvu.Rows" localSheetId="41">#REF!</definedName>
    <definedName name="Z_764A2444_E0A0_4775_A7A5_C547CC828AEE_.wvu.Rows">#REF!</definedName>
    <definedName name="Z_76FC4188_0E95_4D5E_B380_1B5C4379523A_.wvu.Cols" localSheetId="35">(#REF!,#REF!,#REF!,#REF!)</definedName>
    <definedName name="Z_76FC4188_0E95_4D5E_B380_1B5C4379523A_.wvu.Cols" localSheetId="39">(#REF!,#REF!,#REF!,#REF!)</definedName>
    <definedName name="Z_76FC4188_0E95_4D5E_B380_1B5C4379523A_.wvu.Cols" localSheetId="40">(#REF!,#REF!,#REF!,#REF!)</definedName>
    <definedName name="Z_76FC4188_0E95_4D5E_B380_1B5C4379523A_.wvu.Cols" localSheetId="41">(#REF!,#REF!,#REF!,#REF!)</definedName>
    <definedName name="Z_76FC4188_0E95_4D5E_B380_1B5C4379523A_.wvu.Cols">(#REF!,#REF!,#REF!,#REF!)</definedName>
    <definedName name="Z_76FC4188_0E95_4D5E_B380_1B5C4379523A_.wvu.FilterData" localSheetId="35">#REF!</definedName>
    <definedName name="Z_76FC4188_0E95_4D5E_B380_1B5C4379523A_.wvu.FilterData" localSheetId="39">#REF!</definedName>
    <definedName name="Z_76FC4188_0E95_4D5E_B380_1B5C4379523A_.wvu.FilterData" localSheetId="40">#REF!</definedName>
    <definedName name="Z_76FC4188_0E95_4D5E_B380_1B5C4379523A_.wvu.FilterData" localSheetId="41">#REF!</definedName>
    <definedName name="Z_76FC4188_0E95_4D5E_B380_1B5C4379523A_.wvu.FilterData">#REF!</definedName>
    <definedName name="Z_76FC4188_0E95_4D5E_B380_1B5C4379523A_.wvu.PrintArea" localSheetId="35">#REF!</definedName>
    <definedName name="Z_76FC4188_0E95_4D5E_B380_1B5C4379523A_.wvu.PrintArea" localSheetId="39">#REF!</definedName>
    <definedName name="Z_76FC4188_0E95_4D5E_B380_1B5C4379523A_.wvu.PrintArea" localSheetId="40">#REF!</definedName>
    <definedName name="Z_76FC4188_0E95_4D5E_B380_1B5C4379523A_.wvu.PrintArea" localSheetId="41">#REF!</definedName>
    <definedName name="Z_76FC4188_0E95_4D5E_B380_1B5C4379523A_.wvu.PrintArea">#REF!</definedName>
    <definedName name="Z_76FC4188_0E95_4D5E_B380_1B5C4379523A_.wvu.PrintTitles" localSheetId="35">#REF!</definedName>
    <definedName name="Z_76FC4188_0E95_4D5E_B380_1B5C4379523A_.wvu.PrintTitles" localSheetId="39">#REF!</definedName>
    <definedName name="Z_76FC4188_0E95_4D5E_B380_1B5C4379523A_.wvu.PrintTitles" localSheetId="40">#REF!</definedName>
    <definedName name="Z_76FC4188_0E95_4D5E_B380_1B5C4379523A_.wvu.PrintTitles" localSheetId="41">#REF!</definedName>
    <definedName name="Z_76FC4188_0E95_4D5E_B380_1B5C4379523A_.wvu.PrintTitles">#REF!</definedName>
    <definedName name="Z_76FC4188_0E95_4D5E_B380_1B5C4379523A_.wvu.Rows" localSheetId="35">#REF!</definedName>
    <definedName name="Z_76FC4188_0E95_4D5E_B380_1B5C4379523A_.wvu.Rows" localSheetId="39">#REF!</definedName>
    <definedName name="Z_76FC4188_0E95_4D5E_B380_1B5C4379523A_.wvu.Rows" localSheetId="40">#REF!</definedName>
    <definedName name="Z_76FC4188_0E95_4D5E_B380_1B5C4379523A_.wvu.Rows" localSheetId="41">#REF!</definedName>
    <definedName name="Z_76FC4188_0E95_4D5E_B380_1B5C4379523A_.wvu.Rows">#REF!</definedName>
    <definedName name="Z_77118CAB_39C8_4F54_A5B5_3A9F656AEC64_.wvu.Cols" localSheetId="35">(#REF!,#REF!,#REF!,#REF!,#REF!,#REF!,#REF!)</definedName>
    <definedName name="Z_77118CAB_39C8_4F54_A5B5_3A9F656AEC64_.wvu.Cols" localSheetId="39">(#REF!,#REF!,#REF!,#REF!,#REF!,#REF!,#REF!)</definedName>
    <definedName name="Z_77118CAB_39C8_4F54_A5B5_3A9F656AEC64_.wvu.Cols" localSheetId="40">(#REF!,#REF!,#REF!,#REF!,#REF!,#REF!,#REF!)</definedName>
    <definedName name="Z_77118CAB_39C8_4F54_A5B5_3A9F656AEC64_.wvu.Cols" localSheetId="41">(#REF!,#REF!,#REF!,#REF!,#REF!,#REF!,#REF!)</definedName>
    <definedName name="Z_77118CAB_39C8_4F54_A5B5_3A9F656AEC64_.wvu.Cols">(#REF!,#REF!,#REF!,#REF!,#REF!,#REF!,#REF!)</definedName>
    <definedName name="Z_77118CAB_39C8_4F54_A5B5_3A9F656AEC64_.wvu.FilterData" localSheetId="35">#REF!</definedName>
    <definedName name="Z_77118CAB_39C8_4F54_A5B5_3A9F656AEC64_.wvu.FilterData" localSheetId="39">#REF!</definedName>
    <definedName name="Z_77118CAB_39C8_4F54_A5B5_3A9F656AEC64_.wvu.FilterData" localSheetId="40">#REF!</definedName>
    <definedName name="Z_77118CAB_39C8_4F54_A5B5_3A9F656AEC64_.wvu.FilterData" localSheetId="41">#REF!</definedName>
    <definedName name="Z_77118CAB_39C8_4F54_A5B5_3A9F656AEC64_.wvu.FilterData">#REF!</definedName>
    <definedName name="Z_77118CAB_39C8_4F54_A5B5_3A9F656AEC64_.wvu.PrintArea" localSheetId="35">#REF!</definedName>
    <definedName name="Z_77118CAB_39C8_4F54_A5B5_3A9F656AEC64_.wvu.PrintArea" localSheetId="39">#REF!</definedName>
    <definedName name="Z_77118CAB_39C8_4F54_A5B5_3A9F656AEC64_.wvu.PrintArea" localSheetId="40">#REF!</definedName>
    <definedName name="Z_77118CAB_39C8_4F54_A5B5_3A9F656AEC64_.wvu.PrintArea" localSheetId="41">#REF!</definedName>
    <definedName name="Z_77118CAB_39C8_4F54_A5B5_3A9F656AEC64_.wvu.PrintArea">#REF!</definedName>
    <definedName name="Z_77118CAB_39C8_4F54_A5B5_3A9F656AEC64_.wvu.PrintTitles" localSheetId="35">#REF!</definedName>
    <definedName name="Z_77118CAB_39C8_4F54_A5B5_3A9F656AEC64_.wvu.PrintTitles" localSheetId="39">#REF!</definedName>
    <definedName name="Z_77118CAB_39C8_4F54_A5B5_3A9F656AEC64_.wvu.PrintTitles" localSheetId="40">#REF!</definedName>
    <definedName name="Z_77118CAB_39C8_4F54_A5B5_3A9F656AEC64_.wvu.PrintTitles" localSheetId="41">#REF!</definedName>
    <definedName name="Z_77118CAB_39C8_4F54_A5B5_3A9F656AEC64_.wvu.PrintTitles">#REF!</definedName>
    <definedName name="Z_77118CAB_39C8_4F54_A5B5_3A9F656AEC64_.wvu.Rows" localSheetId="35">#REF!</definedName>
    <definedName name="Z_77118CAB_39C8_4F54_A5B5_3A9F656AEC64_.wvu.Rows" localSheetId="39">#REF!</definedName>
    <definedName name="Z_77118CAB_39C8_4F54_A5B5_3A9F656AEC64_.wvu.Rows" localSheetId="40">#REF!</definedName>
    <definedName name="Z_77118CAB_39C8_4F54_A5B5_3A9F656AEC64_.wvu.Rows" localSheetId="41">#REF!</definedName>
    <definedName name="Z_77118CAB_39C8_4F54_A5B5_3A9F656AEC64_.wvu.Rows">#REF!</definedName>
    <definedName name="Z_77294BCB_1478_4485_972F_D734E827CC19_.wvu.Cols" localSheetId="35">'[7]Бюджет ЦТВ'!#REF!</definedName>
    <definedName name="Z_77294BCB_1478_4485_972F_D734E827CC19_.wvu.Cols" localSheetId="39">'[7]Бюджет ЦТВ'!#REF!</definedName>
    <definedName name="Z_77294BCB_1478_4485_972F_D734E827CC19_.wvu.Cols" localSheetId="40">'[7]Бюджет ЦТВ'!#REF!</definedName>
    <definedName name="Z_77294BCB_1478_4485_972F_D734E827CC19_.wvu.Cols" localSheetId="41">'[7]Бюджет ЦТВ'!#REF!</definedName>
    <definedName name="Z_77294BCB_1478_4485_972F_D734E827CC19_.wvu.Cols">'[7]Бюджет ЦТВ'!#REF!</definedName>
    <definedName name="Z_77294BCB_1478_4485_972F_D734E827CC19_.wvu.Rows" localSheetId="43">('[7]Бюджет ЦТВ'!#REF!,'[7]Бюджет ЦТВ'!#REF!)</definedName>
    <definedName name="Z_77294BCB_1478_4485_972F_D734E827CC19_.wvu.Rows" localSheetId="35">('[7]Бюджет ЦТВ'!#REF!,'[7]Бюджет ЦТВ'!#REF!)</definedName>
    <definedName name="Z_77294BCB_1478_4485_972F_D734E827CC19_.wvu.Rows" localSheetId="39">('[7]Бюджет ЦТВ'!#REF!,'[7]Бюджет ЦТВ'!#REF!)</definedName>
    <definedName name="Z_77294BCB_1478_4485_972F_D734E827CC19_.wvu.Rows" localSheetId="40">('[7]Бюджет ЦТВ'!#REF!,'[7]Бюджет ЦТВ'!#REF!)</definedName>
    <definedName name="Z_77294BCB_1478_4485_972F_D734E827CC19_.wvu.Rows" localSheetId="41">('[7]Бюджет ЦТВ'!#REF!,'[7]Бюджет ЦТВ'!#REF!)</definedName>
    <definedName name="Z_77294BCB_1478_4485_972F_D734E827CC19_.wvu.Rows">('[7]Бюджет ЦТВ'!#REF!,'[7]Бюджет ЦТВ'!#REF!)</definedName>
    <definedName name="Z_7787C75F_3178_4AB9_9BF6_14C706E76660_.wvu.Cols" localSheetId="35">(#REF!,#REF!,#REF!,#REF!)</definedName>
    <definedName name="Z_7787C75F_3178_4AB9_9BF6_14C706E76660_.wvu.Cols" localSheetId="39">(#REF!,#REF!,#REF!,#REF!)</definedName>
    <definedName name="Z_7787C75F_3178_4AB9_9BF6_14C706E76660_.wvu.Cols" localSheetId="40">(#REF!,#REF!,#REF!,#REF!)</definedName>
    <definedName name="Z_7787C75F_3178_4AB9_9BF6_14C706E76660_.wvu.Cols" localSheetId="41">(#REF!,#REF!,#REF!,#REF!)</definedName>
    <definedName name="Z_7787C75F_3178_4AB9_9BF6_14C706E76660_.wvu.Cols">(#REF!,#REF!,#REF!,#REF!)</definedName>
    <definedName name="Z_7787C75F_3178_4AB9_9BF6_14C706E76660_.wvu.FilterData" localSheetId="35">#REF!</definedName>
    <definedName name="Z_7787C75F_3178_4AB9_9BF6_14C706E76660_.wvu.FilterData" localSheetId="39">#REF!</definedName>
    <definedName name="Z_7787C75F_3178_4AB9_9BF6_14C706E76660_.wvu.FilterData" localSheetId="40">#REF!</definedName>
    <definedName name="Z_7787C75F_3178_4AB9_9BF6_14C706E76660_.wvu.FilterData" localSheetId="41">#REF!</definedName>
    <definedName name="Z_7787C75F_3178_4AB9_9BF6_14C706E76660_.wvu.FilterData">#REF!</definedName>
    <definedName name="Z_7787C75F_3178_4AB9_9BF6_14C706E76660_.wvu.PrintArea" localSheetId="35">#REF!</definedName>
    <definedName name="Z_7787C75F_3178_4AB9_9BF6_14C706E76660_.wvu.PrintArea" localSheetId="39">#REF!</definedName>
    <definedName name="Z_7787C75F_3178_4AB9_9BF6_14C706E76660_.wvu.PrintArea" localSheetId="40">#REF!</definedName>
    <definedName name="Z_7787C75F_3178_4AB9_9BF6_14C706E76660_.wvu.PrintArea" localSheetId="41">#REF!</definedName>
    <definedName name="Z_7787C75F_3178_4AB9_9BF6_14C706E76660_.wvu.PrintArea">#REF!</definedName>
    <definedName name="Z_7787C75F_3178_4AB9_9BF6_14C706E76660_.wvu.PrintTitles" localSheetId="35">#REF!</definedName>
    <definedName name="Z_7787C75F_3178_4AB9_9BF6_14C706E76660_.wvu.PrintTitles" localSheetId="39">#REF!</definedName>
    <definedName name="Z_7787C75F_3178_4AB9_9BF6_14C706E76660_.wvu.PrintTitles" localSheetId="40">#REF!</definedName>
    <definedName name="Z_7787C75F_3178_4AB9_9BF6_14C706E76660_.wvu.PrintTitles" localSheetId="41">#REF!</definedName>
    <definedName name="Z_7787C75F_3178_4AB9_9BF6_14C706E76660_.wvu.PrintTitles">#REF!</definedName>
    <definedName name="Z_7787C75F_3178_4AB9_9BF6_14C706E76660_.wvu.Rows" localSheetId="35">#REF!</definedName>
    <definedName name="Z_7787C75F_3178_4AB9_9BF6_14C706E76660_.wvu.Rows" localSheetId="39">#REF!</definedName>
    <definedName name="Z_7787C75F_3178_4AB9_9BF6_14C706E76660_.wvu.Rows" localSheetId="40">#REF!</definedName>
    <definedName name="Z_7787C75F_3178_4AB9_9BF6_14C706E76660_.wvu.Rows" localSheetId="41">#REF!</definedName>
    <definedName name="Z_7787C75F_3178_4AB9_9BF6_14C706E76660_.wvu.Rows">#REF!</definedName>
    <definedName name="Z_77B4E3CB_544E_4C1D_AB95_840BDF90FDE6_.wvu.FilterData" localSheetId="35">#REF!</definedName>
    <definedName name="Z_77B4E3CB_544E_4C1D_AB95_840BDF90FDE6_.wvu.FilterData" localSheetId="39">#REF!</definedName>
    <definedName name="Z_77B4E3CB_544E_4C1D_AB95_840BDF90FDE6_.wvu.FilterData" localSheetId="40">#REF!</definedName>
    <definedName name="Z_77B4E3CB_544E_4C1D_AB95_840BDF90FDE6_.wvu.FilterData" localSheetId="41">#REF!</definedName>
    <definedName name="Z_77B4E3CB_544E_4C1D_AB95_840BDF90FDE6_.wvu.FilterData">#REF!</definedName>
    <definedName name="Z_85CC91A1_9136_44A3_88B1_4DD597EEFD38_.wvu.Cols" localSheetId="43">('[7]Бюджет ЦТВ'!#REF!,'[7]Бюджет ЦТВ'!$B$1:$M$65536)</definedName>
    <definedName name="Z_85CC91A1_9136_44A3_88B1_4DD597EEFD38_.wvu.Cols" localSheetId="35">('[7]Бюджет ЦТВ'!#REF!,'[7]Бюджет ЦТВ'!$B$1:$M$65536)</definedName>
    <definedName name="Z_85CC91A1_9136_44A3_88B1_4DD597EEFD38_.wvu.Cols" localSheetId="39">('[7]Бюджет ЦТВ'!#REF!,'[7]Бюджет ЦТВ'!$B$1:$M$65536)</definedName>
    <definedName name="Z_85CC91A1_9136_44A3_88B1_4DD597EEFD38_.wvu.Cols" localSheetId="40">('[7]Бюджет ЦТВ'!#REF!,'[7]Бюджет ЦТВ'!$B$1:$M$65536)</definedName>
    <definedName name="Z_85CC91A1_9136_44A3_88B1_4DD597EEFD38_.wvu.Cols" localSheetId="41">('[7]Бюджет ЦТВ'!#REF!,'[7]Бюджет ЦТВ'!$B$1:$M$65536)</definedName>
    <definedName name="Z_85CC91A1_9136_44A3_88B1_4DD597EEFD38_.wvu.Cols">('[7]Бюджет ЦТВ'!#REF!,'[7]Бюджет ЦТВ'!$B$1:$M$65536)</definedName>
    <definedName name="Z_85CC91A1_9136_44A3_88B1_4DD597EEFD38_.wvu.Rows" localSheetId="43">('[7]Бюджет ЦТВ'!#REF!,'[7]Бюджет ЦТВ'!#REF!)</definedName>
    <definedName name="Z_85CC91A1_9136_44A3_88B1_4DD597EEFD38_.wvu.Rows" localSheetId="35">('[7]Бюджет ЦТВ'!#REF!,'[7]Бюджет ЦТВ'!#REF!)</definedName>
    <definedName name="Z_85CC91A1_9136_44A3_88B1_4DD597EEFD38_.wvu.Rows" localSheetId="39">('[7]Бюджет ЦТВ'!#REF!,'[7]Бюджет ЦТВ'!#REF!)</definedName>
    <definedName name="Z_85CC91A1_9136_44A3_88B1_4DD597EEFD38_.wvu.Rows" localSheetId="40">('[7]Бюджет ЦТВ'!#REF!,'[7]Бюджет ЦТВ'!#REF!)</definedName>
    <definedName name="Z_85CC91A1_9136_44A3_88B1_4DD597EEFD38_.wvu.Rows" localSheetId="41">('[7]Бюджет ЦТВ'!#REF!,'[7]Бюджет ЦТВ'!#REF!)</definedName>
    <definedName name="Z_85CC91A1_9136_44A3_88B1_4DD597EEFD38_.wvu.Rows">('[7]Бюджет ЦТВ'!#REF!,'[7]Бюджет ЦТВ'!#REF!)</definedName>
    <definedName name="Z_875E9CB6_1204_4FBF_B8C1_F1697A8C7869_.wvu.Cols" localSheetId="43">'[7]Бюджет ЦТВ'!#REF!</definedName>
    <definedName name="Z_875E9CB6_1204_4FBF_B8C1_F1697A8C7869_.wvu.Cols" localSheetId="35">'[7]Бюджет ЦТВ'!#REF!</definedName>
    <definedName name="Z_875E9CB6_1204_4FBF_B8C1_F1697A8C7869_.wvu.Cols" localSheetId="39">'[7]Бюджет ЦТВ'!#REF!</definedName>
    <definedName name="Z_875E9CB6_1204_4FBF_B8C1_F1697A8C7869_.wvu.Cols" localSheetId="40">'[7]Бюджет ЦТВ'!#REF!</definedName>
    <definedName name="Z_875E9CB6_1204_4FBF_B8C1_F1697A8C7869_.wvu.Cols" localSheetId="41">'[7]Бюджет ЦТВ'!#REF!</definedName>
    <definedName name="Z_875E9CB6_1204_4FBF_B8C1_F1697A8C7869_.wvu.Cols">'[7]Бюджет ЦТВ'!#REF!</definedName>
    <definedName name="Z_875E9CB6_1204_4FBF_B8C1_F1697A8C7869_.wvu.Rows" localSheetId="43">('[7]Бюджет ЦТВ'!#REF!,'[7]Бюджет ЦТВ'!#REF!)</definedName>
    <definedName name="Z_875E9CB6_1204_4FBF_B8C1_F1697A8C7869_.wvu.Rows" localSheetId="35">('[7]Бюджет ЦТВ'!#REF!,'[7]Бюджет ЦТВ'!#REF!)</definedName>
    <definedName name="Z_875E9CB6_1204_4FBF_B8C1_F1697A8C7869_.wvu.Rows" localSheetId="39">('[7]Бюджет ЦТВ'!#REF!,'[7]Бюджет ЦТВ'!#REF!)</definedName>
    <definedName name="Z_875E9CB6_1204_4FBF_B8C1_F1697A8C7869_.wvu.Rows" localSheetId="40">('[7]Бюджет ЦТВ'!#REF!,'[7]Бюджет ЦТВ'!#REF!)</definedName>
    <definedName name="Z_875E9CB6_1204_4FBF_B8C1_F1697A8C7869_.wvu.Rows" localSheetId="41">('[7]Бюджет ЦТВ'!#REF!,'[7]Бюджет ЦТВ'!#REF!)</definedName>
    <definedName name="Z_875E9CB6_1204_4FBF_B8C1_F1697A8C7869_.wvu.Rows">('[7]Бюджет ЦТВ'!#REF!,'[7]Бюджет ЦТВ'!#REF!)</definedName>
    <definedName name="Z_8B09B949_A1F3_4DE3_94DB_030BD52AE0B8_.wvu.Cols" localSheetId="43">'[7]Бюджет ЦТВ'!#REF!</definedName>
    <definedName name="Z_8B09B949_A1F3_4DE3_94DB_030BD52AE0B8_.wvu.Cols" localSheetId="35">'[7]Бюджет ЦТВ'!#REF!</definedName>
    <definedName name="Z_8B09B949_A1F3_4DE3_94DB_030BD52AE0B8_.wvu.Cols" localSheetId="39">'[7]Бюджет ЦТВ'!#REF!</definedName>
    <definedName name="Z_8B09B949_A1F3_4DE3_94DB_030BD52AE0B8_.wvu.Cols" localSheetId="40">'[7]Бюджет ЦТВ'!#REF!</definedName>
    <definedName name="Z_8B09B949_A1F3_4DE3_94DB_030BD52AE0B8_.wvu.Cols" localSheetId="41">'[7]Бюджет ЦТВ'!#REF!</definedName>
    <definedName name="Z_8B09B949_A1F3_4DE3_94DB_030BD52AE0B8_.wvu.Cols">'[7]Бюджет ЦТВ'!#REF!</definedName>
    <definedName name="Z_8B09B949_A1F3_4DE3_94DB_030BD52AE0B8_.wvu.Rows" localSheetId="43">('[7]Бюджет ЦТВ'!#REF!,'[7]Бюджет ЦТВ'!#REF!)</definedName>
    <definedName name="Z_8B09B949_A1F3_4DE3_94DB_030BD52AE0B8_.wvu.Rows" localSheetId="35">('[7]Бюджет ЦТВ'!#REF!,'[7]Бюджет ЦТВ'!#REF!)</definedName>
    <definedName name="Z_8B09B949_A1F3_4DE3_94DB_030BD52AE0B8_.wvu.Rows" localSheetId="39">('[7]Бюджет ЦТВ'!#REF!,'[7]Бюджет ЦТВ'!#REF!)</definedName>
    <definedName name="Z_8B09B949_A1F3_4DE3_94DB_030BD52AE0B8_.wvu.Rows" localSheetId="40">('[7]Бюджет ЦТВ'!#REF!,'[7]Бюджет ЦТВ'!#REF!)</definedName>
    <definedName name="Z_8B09B949_A1F3_4DE3_94DB_030BD52AE0B8_.wvu.Rows" localSheetId="41">('[7]Бюджет ЦТВ'!#REF!,'[7]Бюджет ЦТВ'!#REF!)</definedName>
    <definedName name="Z_8B09B949_A1F3_4DE3_94DB_030BD52AE0B8_.wvu.Rows">('[7]Бюджет ЦТВ'!#REF!,'[7]Бюджет ЦТВ'!#REF!)</definedName>
    <definedName name="Z_8DD26268_D8F2_4F89_B376_533EAE058CBE_.wvu.Cols" localSheetId="43">'[7]Бюджет ЦТВ'!#REF!</definedName>
    <definedName name="Z_8DD26268_D8F2_4F89_B376_533EAE058CBE_.wvu.Cols" localSheetId="35">'[7]Бюджет ЦТВ'!#REF!</definedName>
    <definedName name="Z_8DD26268_D8F2_4F89_B376_533EAE058CBE_.wvu.Cols" localSheetId="39">'[7]Бюджет ЦТВ'!#REF!</definedName>
    <definedName name="Z_8DD26268_D8F2_4F89_B376_533EAE058CBE_.wvu.Cols" localSheetId="40">'[7]Бюджет ЦТВ'!#REF!</definedName>
    <definedName name="Z_8DD26268_D8F2_4F89_B376_533EAE058CBE_.wvu.Cols" localSheetId="41">'[7]Бюджет ЦТВ'!#REF!</definedName>
    <definedName name="Z_8DD26268_D8F2_4F89_B376_533EAE058CBE_.wvu.Cols">'[7]Бюджет ЦТВ'!#REF!</definedName>
    <definedName name="Z_8DD26268_D8F2_4F89_B376_533EAE058CBE_.wvu.Rows" localSheetId="43">('[7]Бюджет ЦТВ'!#REF!,'[7]Бюджет ЦТВ'!#REF!)</definedName>
    <definedName name="Z_8DD26268_D8F2_4F89_B376_533EAE058CBE_.wvu.Rows" localSheetId="35">('[7]Бюджет ЦТВ'!#REF!,'[7]Бюджет ЦТВ'!#REF!)</definedName>
    <definedName name="Z_8DD26268_D8F2_4F89_B376_533EAE058CBE_.wvu.Rows" localSheetId="39">('[7]Бюджет ЦТВ'!#REF!,'[7]Бюджет ЦТВ'!#REF!)</definedName>
    <definedName name="Z_8DD26268_D8F2_4F89_B376_533EAE058CBE_.wvu.Rows" localSheetId="40">('[7]Бюджет ЦТВ'!#REF!,'[7]Бюджет ЦТВ'!#REF!)</definedName>
    <definedName name="Z_8DD26268_D8F2_4F89_B376_533EAE058CBE_.wvu.Rows" localSheetId="41">('[7]Бюджет ЦТВ'!#REF!,'[7]Бюджет ЦТВ'!#REF!)</definedName>
    <definedName name="Z_8DD26268_D8F2_4F89_B376_533EAE058CBE_.wvu.Rows">('[7]Бюджет ЦТВ'!#REF!,'[7]Бюджет ЦТВ'!#REF!)</definedName>
    <definedName name="Z_8E4A9E9D_5F81_435C_AB84_6A847A4DE573_.wvu.Cols" localSheetId="43">'[7]Бюджет ЦТВ'!#REF!</definedName>
    <definedName name="Z_8E4A9E9D_5F81_435C_AB84_6A847A4DE573_.wvu.Cols" localSheetId="35">'[7]Бюджет ЦТВ'!#REF!</definedName>
    <definedName name="Z_8E4A9E9D_5F81_435C_AB84_6A847A4DE573_.wvu.Cols" localSheetId="39">'[7]Бюджет ЦТВ'!#REF!</definedName>
    <definedName name="Z_8E4A9E9D_5F81_435C_AB84_6A847A4DE573_.wvu.Cols" localSheetId="40">'[7]Бюджет ЦТВ'!#REF!</definedName>
    <definedName name="Z_8E4A9E9D_5F81_435C_AB84_6A847A4DE573_.wvu.Cols" localSheetId="41">'[7]Бюджет ЦТВ'!#REF!</definedName>
    <definedName name="Z_8E4A9E9D_5F81_435C_AB84_6A847A4DE573_.wvu.Cols">'[7]Бюджет ЦТВ'!#REF!</definedName>
    <definedName name="Z_8E4A9E9D_5F81_435C_AB84_6A847A4DE573_.wvu.Rows" localSheetId="43">('[7]Бюджет ЦТВ'!#REF!,'[7]Бюджет ЦТВ'!#REF!)</definedName>
    <definedName name="Z_8E4A9E9D_5F81_435C_AB84_6A847A4DE573_.wvu.Rows" localSheetId="35">('[7]Бюджет ЦТВ'!#REF!,'[7]Бюджет ЦТВ'!#REF!)</definedName>
    <definedName name="Z_8E4A9E9D_5F81_435C_AB84_6A847A4DE573_.wvu.Rows" localSheetId="39">('[7]Бюджет ЦТВ'!#REF!,'[7]Бюджет ЦТВ'!#REF!)</definedName>
    <definedName name="Z_8E4A9E9D_5F81_435C_AB84_6A847A4DE573_.wvu.Rows" localSheetId="40">('[7]Бюджет ЦТВ'!#REF!,'[7]Бюджет ЦТВ'!#REF!)</definedName>
    <definedName name="Z_8E4A9E9D_5F81_435C_AB84_6A847A4DE573_.wvu.Rows" localSheetId="41">('[7]Бюджет ЦТВ'!#REF!,'[7]Бюджет ЦТВ'!#REF!)</definedName>
    <definedName name="Z_8E4A9E9D_5F81_435C_AB84_6A847A4DE573_.wvu.Rows">('[7]Бюджет ЦТВ'!#REF!,'[7]Бюджет ЦТВ'!#REF!)</definedName>
    <definedName name="Z_90BA7687_AF1A_492F_8EAD_94B2BFE9EE27_.wvu.FilterData" localSheetId="35">#REF!</definedName>
    <definedName name="Z_90BA7687_AF1A_492F_8EAD_94B2BFE9EE27_.wvu.FilterData" localSheetId="39">#REF!</definedName>
    <definedName name="Z_90BA7687_AF1A_492F_8EAD_94B2BFE9EE27_.wvu.FilterData" localSheetId="40">#REF!</definedName>
    <definedName name="Z_90BA7687_AF1A_492F_8EAD_94B2BFE9EE27_.wvu.FilterData" localSheetId="41">#REF!</definedName>
    <definedName name="Z_90BA7687_AF1A_492F_8EAD_94B2BFE9EE27_.wvu.FilterData">#REF!</definedName>
    <definedName name="Z_92F8905B_8511_4EE4_9E25_AF433991C99A_.wvu.Cols" localSheetId="35">'[7]Бюджет ЦТВ'!#REF!</definedName>
    <definedName name="Z_92F8905B_8511_4EE4_9E25_AF433991C99A_.wvu.Cols" localSheetId="39">'[7]Бюджет ЦТВ'!#REF!</definedName>
    <definedName name="Z_92F8905B_8511_4EE4_9E25_AF433991C99A_.wvu.Cols" localSheetId="40">'[7]Бюджет ЦТВ'!#REF!</definedName>
    <definedName name="Z_92F8905B_8511_4EE4_9E25_AF433991C99A_.wvu.Cols" localSheetId="41">'[7]Бюджет ЦТВ'!#REF!</definedName>
    <definedName name="Z_92F8905B_8511_4EE4_9E25_AF433991C99A_.wvu.Cols">'[7]Бюджет ЦТВ'!#REF!</definedName>
    <definedName name="Z_92F8905B_8511_4EE4_9E25_AF433991C99A_.wvu.Rows" localSheetId="43">('[7]Бюджет ЦТВ'!#REF!,'[7]Бюджет ЦТВ'!#REF!)</definedName>
    <definedName name="Z_92F8905B_8511_4EE4_9E25_AF433991C99A_.wvu.Rows" localSheetId="35">('[7]Бюджет ЦТВ'!#REF!,'[7]Бюджет ЦТВ'!#REF!)</definedName>
    <definedName name="Z_92F8905B_8511_4EE4_9E25_AF433991C99A_.wvu.Rows" localSheetId="39">('[7]Бюджет ЦТВ'!#REF!,'[7]Бюджет ЦТВ'!#REF!)</definedName>
    <definedName name="Z_92F8905B_8511_4EE4_9E25_AF433991C99A_.wvu.Rows" localSheetId="40">('[7]Бюджет ЦТВ'!#REF!,'[7]Бюджет ЦТВ'!#REF!)</definedName>
    <definedName name="Z_92F8905B_8511_4EE4_9E25_AF433991C99A_.wvu.Rows" localSheetId="41">('[7]Бюджет ЦТВ'!#REF!,'[7]Бюджет ЦТВ'!#REF!)</definedName>
    <definedName name="Z_92F8905B_8511_4EE4_9E25_AF433991C99A_.wvu.Rows">('[7]Бюджет ЦТВ'!#REF!,'[7]Бюджет ЦТВ'!#REF!)</definedName>
    <definedName name="Z_946E4E63_F65C_412D_AB0F_F637E0A36B37_.wvu.Cols" localSheetId="43">'[7]Бюджет ЦТВ'!#REF!</definedName>
    <definedName name="Z_946E4E63_F65C_412D_AB0F_F637E0A36B37_.wvu.Cols" localSheetId="35">'[7]Бюджет ЦТВ'!#REF!</definedName>
    <definedName name="Z_946E4E63_F65C_412D_AB0F_F637E0A36B37_.wvu.Cols" localSheetId="39">'[7]Бюджет ЦТВ'!#REF!</definedName>
    <definedName name="Z_946E4E63_F65C_412D_AB0F_F637E0A36B37_.wvu.Cols" localSheetId="40">'[7]Бюджет ЦТВ'!#REF!</definedName>
    <definedName name="Z_946E4E63_F65C_412D_AB0F_F637E0A36B37_.wvu.Cols" localSheetId="41">'[7]Бюджет ЦТВ'!#REF!</definedName>
    <definedName name="Z_946E4E63_F65C_412D_AB0F_F637E0A36B37_.wvu.Cols">'[7]Бюджет ЦТВ'!#REF!</definedName>
    <definedName name="Z_946E4E63_F65C_412D_AB0F_F637E0A36B37_.wvu.Rows" localSheetId="43">('[7]Бюджет ЦТВ'!#REF!,'[7]Бюджет ЦТВ'!#REF!)</definedName>
    <definedName name="Z_946E4E63_F65C_412D_AB0F_F637E0A36B37_.wvu.Rows" localSheetId="35">('[7]Бюджет ЦТВ'!#REF!,'[7]Бюджет ЦТВ'!#REF!)</definedName>
    <definedName name="Z_946E4E63_F65C_412D_AB0F_F637E0A36B37_.wvu.Rows" localSheetId="39">('[7]Бюджет ЦТВ'!#REF!,'[7]Бюджет ЦТВ'!#REF!)</definedName>
    <definedName name="Z_946E4E63_F65C_412D_AB0F_F637E0A36B37_.wvu.Rows" localSheetId="40">('[7]Бюджет ЦТВ'!#REF!,'[7]Бюджет ЦТВ'!#REF!)</definedName>
    <definedName name="Z_946E4E63_F65C_412D_AB0F_F637E0A36B37_.wvu.Rows" localSheetId="41">('[7]Бюджет ЦТВ'!#REF!,'[7]Бюджет ЦТВ'!#REF!)</definedName>
    <definedName name="Z_946E4E63_F65C_412D_AB0F_F637E0A36B37_.wvu.Rows">('[7]Бюджет ЦТВ'!#REF!,'[7]Бюджет ЦТВ'!#REF!)</definedName>
    <definedName name="Z_9673D06C_8E2D_4E41_BE89_13756C9C3BAE_.wvu.PrintArea" localSheetId="35" hidden="1">#REF!</definedName>
    <definedName name="Z_9673D06C_8E2D_4E41_BE89_13756C9C3BAE_.wvu.PrintArea" localSheetId="39" hidden="1">#REF!</definedName>
    <definedName name="Z_9673D06C_8E2D_4E41_BE89_13756C9C3BAE_.wvu.PrintArea" localSheetId="40" hidden="1">#REF!</definedName>
    <definedName name="Z_9673D06C_8E2D_4E41_BE89_13756C9C3BAE_.wvu.PrintArea" localSheetId="41" hidden="1">#REF!</definedName>
    <definedName name="Z_9673D06C_8E2D_4E41_BE89_13756C9C3BAE_.wvu.PrintArea" hidden="1">#REF!</definedName>
    <definedName name="Z_9891169C_1C0A_4229_B15E_9486EEC1BF9D_.wvu.Cols" localSheetId="35">(#REF!,#REF!,#REF!,#REF!)</definedName>
    <definedName name="Z_9891169C_1C0A_4229_B15E_9486EEC1BF9D_.wvu.Cols" localSheetId="39">(#REF!,#REF!,#REF!,#REF!)</definedName>
    <definedName name="Z_9891169C_1C0A_4229_B15E_9486EEC1BF9D_.wvu.Cols" localSheetId="40">(#REF!,#REF!,#REF!,#REF!)</definedName>
    <definedName name="Z_9891169C_1C0A_4229_B15E_9486EEC1BF9D_.wvu.Cols" localSheetId="41">(#REF!,#REF!,#REF!,#REF!)</definedName>
    <definedName name="Z_9891169C_1C0A_4229_B15E_9486EEC1BF9D_.wvu.Cols">(#REF!,#REF!,#REF!,#REF!)</definedName>
    <definedName name="Z_9891169C_1C0A_4229_B15E_9486EEC1BF9D_.wvu.FilterData" localSheetId="35">#REF!</definedName>
    <definedName name="Z_9891169C_1C0A_4229_B15E_9486EEC1BF9D_.wvu.FilterData" localSheetId="39">#REF!</definedName>
    <definedName name="Z_9891169C_1C0A_4229_B15E_9486EEC1BF9D_.wvu.FilterData" localSheetId="40">#REF!</definedName>
    <definedName name="Z_9891169C_1C0A_4229_B15E_9486EEC1BF9D_.wvu.FilterData" localSheetId="41">#REF!</definedName>
    <definedName name="Z_9891169C_1C0A_4229_B15E_9486EEC1BF9D_.wvu.FilterData">#REF!</definedName>
    <definedName name="Z_9891169C_1C0A_4229_B15E_9486EEC1BF9D_.wvu.PrintArea" localSheetId="35">#REF!</definedName>
    <definedName name="Z_9891169C_1C0A_4229_B15E_9486EEC1BF9D_.wvu.PrintArea" localSheetId="39">#REF!</definedName>
    <definedName name="Z_9891169C_1C0A_4229_B15E_9486EEC1BF9D_.wvu.PrintArea" localSheetId="40">#REF!</definedName>
    <definedName name="Z_9891169C_1C0A_4229_B15E_9486EEC1BF9D_.wvu.PrintArea" localSheetId="41">#REF!</definedName>
    <definedName name="Z_9891169C_1C0A_4229_B15E_9486EEC1BF9D_.wvu.PrintArea">#REF!</definedName>
    <definedName name="Z_9891169C_1C0A_4229_B15E_9486EEC1BF9D_.wvu.PrintTitles" localSheetId="35">#REF!</definedName>
    <definedName name="Z_9891169C_1C0A_4229_B15E_9486EEC1BF9D_.wvu.PrintTitles" localSheetId="39">#REF!</definedName>
    <definedName name="Z_9891169C_1C0A_4229_B15E_9486EEC1BF9D_.wvu.PrintTitles" localSheetId="40">#REF!</definedName>
    <definedName name="Z_9891169C_1C0A_4229_B15E_9486EEC1BF9D_.wvu.PrintTitles" localSheetId="41">#REF!</definedName>
    <definedName name="Z_9891169C_1C0A_4229_B15E_9486EEC1BF9D_.wvu.PrintTitles">#REF!</definedName>
    <definedName name="Z_9891169C_1C0A_4229_B15E_9486EEC1BF9D_.wvu.Rows">NA()</definedName>
    <definedName name="Z_9B4A250F_CE4B_49A0_A4C7_4BAE57524C38_.wvu.Cols" localSheetId="35">'[7]Бюджет ЦТВ'!#REF!</definedName>
    <definedName name="Z_9B4A250F_CE4B_49A0_A4C7_4BAE57524C38_.wvu.Cols" localSheetId="39">'[7]Бюджет ЦТВ'!#REF!</definedName>
    <definedName name="Z_9B4A250F_CE4B_49A0_A4C7_4BAE57524C38_.wvu.Cols" localSheetId="40">'[7]Бюджет ЦТВ'!#REF!</definedName>
    <definedName name="Z_9B4A250F_CE4B_49A0_A4C7_4BAE57524C38_.wvu.Cols" localSheetId="41">'[7]Бюджет ЦТВ'!#REF!</definedName>
    <definedName name="Z_9B4A250F_CE4B_49A0_A4C7_4BAE57524C38_.wvu.Cols">'[7]Бюджет ЦТВ'!#REF!</definedName>
    <definedName name="Z_9B4A250F_CE4B_49A0_A4C7_4BAE57524C38_.wvu.Rows" localSheetId="43">('[7]Бюджет ЦТВ'!#REF!,'[7]Бюджет ЦТВ'!#REF!)</definedName>
    <definedName name="Z_9B4A250F_CE4B_49A0_A4C7_4BAE57524C38_.wvu.Rows" localSheetId="35">('[7]Бюджет ЦТВ'!#REF!,'[7]Бюджет ЦТВ'!#REF!)</definedName>
    <definedName name="Z_9B4A250F_CE4B_49A0_A4C7_4BAE57524C38_.wvu.Rows" localSheetId="39">('[7]Бюджет ЦТВ'!#REF!,'[7]Бюджет ЦТВ'!#REF!)</definedName>
    <definedName name="Z_9B4A250F_CE4B_49A0_A4C7_4BAE57524C38_.wvu.Rows" localSheetId="40">('[7]Бюджет ЦТВ'!#REF!,'[7]Бюджет ЦТВ'!#REF!)</definedName>
    <definedName name="Z_9B4A250F_CE4B_49A0_A4C7_4BAE57524C38_.wvu.Rows" localSheetId="41">('[7]Бюджет ЦТВ'!#REF!,'[7]Бюджет ЦТВ'!#REF!)</definedName>
    <definedName name="Z_9B4A250F_CE4B_49A0_A4C7_4BAE57524C38_.wvu.Rows">('[7]Бюджет ЦТВ'!#REF!,'[7]Бюджет ЦТВ'!#REF!)</definedName>
    <definedName name="Z_9BF66AF7_5801_43B0_B186_CDB16FB0F680_.wvu.FilterData" localSheetId="35">#REF!</definedName>
    <definedName name="Z_9BF66AF7_5801_43B0_B186_CDB16FB0F680_.wvu.FilterData" localSheetId="39">#REF!</definedName>
    <definedName name="Z_9BF66AF7_5801_43B0_B186_CDB16FB0F680_.wvu.FilterData" localSheetId="40">#REF!</definedName>
    <definedName name="Z_9BF66AF7_5801_43B0_B186_CDB16FB0F680_.wvu.FilterData" localSheetId="41">#REF!</definedName>
    <definedName name="Z_9BF66AF7_5801_43B0_B186_CDB16FB0F680_.wvu.FilterData">#REF!</definedName>
    <definedName name="Z_A43673A9_CA24_4D49_ADEF_5C08C20E87DA_.wvu.Cols" localSheetId="43">('[7]Бюджет ЦТВ'!#REF!,'[7]Бюджет ЦТВ'!$B$1:$M$65536)</definedName>
    <definedName name="Z_A43673A9_CA24_4D49_ADEF_5C08C20E87DA_.wvu.Cols" localSheetId="35">('[7]Бюджет ЦТВ'!#REF!,'[7]Бюджет ЦТВ'!$B$1:$M$65536)</definedName>
    <definedName name="Z_A43673A9_CA24_4D49_ADEF_5C08C20E87DA_.wvu.Cols" localSheetId="39">('[7]Бюджет ЦТВ'!#REF!,'[7]Бюджет ЦТВ'!$B$1:$M$65536)</definedName>
    <definedName name="Z_A43673A9_CA24_4D49_ADEF_5C08C20E87DA_.wvu.Cols" localSheetId="40">('[7]Бюджет ЦТВ'!#REF!,'[7]Бюджет ЦТВ'!$B$1:$M$65536)</definedName>
    <definedName name="Z_A43673A9_CA24_4D49_ADEF_5C08C20E87DA_.wvu.Cols" localSheetId="41">('[7]Бюджет ЦТВ'!#REF!,'[7]Бюджет ЦТВ'!$B$1:$M$65536)</definedName>
    <definedName name="Z_A43673A9_CA24_4D49_ADEF_5C08C20E87DA_.wvu.Cols">('[7]Бюджет ЦТВ'!#REF!,'[7]Бюджет ЦТВ'!$B$1:$M$65536)</definedName>
    <definedName name="Z_A43673A9_CA24_4D49_ADEF_5C08C20E87DA_.wvu.Rows" localSheetId="43">('[7]Бюджет ЦТВ'!#REF!,'[7]Бюджет ЦТВ'!#REF!)</definedName>
    <definedName name="Z_A43673A9_CA24_4D49_ADEF_5C08C20E87DA_.wvu.Rows" localSheetId="35">('[7]Бюджет ЦТВ'!#REF!,'[7]Бюджет ЦТВ'!#REF!)</definedName>
    <definedName name="Z_A43673A9_CA24_4D49_ADEF_5C08C20E87DA_.wvu.Rows" localSheetId="39">('[7]Бюджет ЦТВ'!#REF!,'[7]Бюджет ЦТВ'!#REF!)</definedName>
    <definedName name="Z_A43673A9_CA24_4D49_ADEF_5C08C20E87DA_.wvu.Rows" localSheetId="40">('[7]Бюджет ЦТВ'!#REF!,'[7]Бюджет ЦТВ'!#REF!)</definedName>
    <definedName name="Z_A43673A9_CA24_4D49_ADEF_5C08C20E87DA_.wvu.Rows" localSheetId="41">('[7]Бюджет ЦТВ'!#REF!,'[7]Бюджет ЦТВ'!#REF!)</definedName>
    <definedName name="Z_A43673A9_CA24_4D49_ADEF_5C08C20E87DA_.wvu.Rows">('[7]Бюджет ЦТВ'!#REF!,'[7]Бюджет ЦТВ'!#REF!)</definedName>
    <definedName name="Z_A52895E3_681C_40FA_A319_0FE5D08FB65C_.wvu.Cols" localSheetId="43">'[7]Бюджет ЦТВ'!#REF!</definedName>
    <definedName name="Z_A52895E3_681C_40FA_A319_0FE5D08FB65C_.wvu.Cols" localSheetId="35">'[7]Бюджет ЦТВ'!#REF!</definedName>
    <definedName name="Z_A52895E3_681C_40FA_A319_0FE5D08FB65C_.wvu.Cols" localSheetId="39">'[7]Бюджет ЦТВ'!#REF!</definedName>
    <definedName name="Z_A52895E3_681C_40FA_A319_0FE5D08FB65C_.wvu.Cols" localSheetId="40">'[7]Бюджет ЦТВ'!#REF!</definedName>
    <definedName name="Z_A52895E3_681C_40FA_A319_0FE5D08FB65C_.wvu.Cols" localSheetId="41">'[7]Бюджет ЦТВ'!#REF!</definedName>
    <definedName name="Z_A52895E3_681C_40FA_A319_0FE5D08FB65C_.wvu.Cols">'[7]Бюджет ЦТВ'!#REF!</definedName>
    <definedName name="Z_A802643D_BE74_4EEA_91F3_0CAC782CFD98_.wvu.Cols" localSheetId="35">'[7]Бюджет ЦТВ'!#REF!</definedName>
    <definedName name="Z_A802643D_BE74_4EEA_91F3_0CAC782CFD98_.wvu.Cols" localSheetId="39">'[7]Бюджет ЦТВ'!#REF!</definedName>
    <definedName name="Z_A802643D_BE74_4EEA_91F3_0CAC782CFD98_.wvu.Cols" localSheetId="40">'[7]Бюджет ЦТВ'!#REF!</definedName>
    <definedName name="Z_A802643D_BE74_4EEA_91F3_0CAC782CFD98_.wvu.Cols" localSheetId="41">'[7]Бюджет ЦТВ'!#REF!</definedName>
    <definedName name="Z_A802643D_BE74_4EEA_91F3_0CAC782CFD98_.wvu.Cols">'[7]Бюджет ЦТВ'!#REF!</definedName>
    <definedName name="Z_A802643D_BE74_4EEA_91F3_0CAC782CFD98_.wvu.Rows" localSheetId="43">('[7]Бюджет ЦТВ'!#REF!,'[7]Бюджет ЦТВ'!#REF!)</definedName>
    <definedName name="Z_A802643D_BE74_4EEA_91F3_0CAC782CFD98_.wvu.Rows" localSheetId="35">('[7]Бюджет ЦТВ'!#REF!,'[7]Бюджет ЦТВ'!#REF!)</definedName>
    <definedName name="Z_A802643D_BE74_4EEA_91F3_0CAC782CFD98_.wvu.Rows" localSheetId="39">('[7]Бюджет ЦТВ'!#REF!,'[7]Бюджет ЦТВ'!#REF!)</definedName>
    <definedName name="Z_A802643D_BE74_4EEA_91F3_0CAC782CFD98_.wvu.Rows" localSheetId="40">('[7]Бюджет ЦТВ'!#REF!,'[7]Бюджет ЦТВ'!#REF!)</definedName>
    <definedName name="Z_A802643D_BE74_4EEA_91F3_0CAC782CFD98_.wvu.Rows" localSheetId="41">('[7]Бюджет ЦТВ'!#REF!,'[7]Бюджет ЦТВ'!#REF!)</definedName>
    <definedName name="Z_A802643D_BE74_4EEA_91F3_0CAC782CFD98_.wvu.Rows">('[7]Бюджет ЦТВ'!#REF!,'[7]Бюджет ЦТВ'!#REF!)</definedName>
    <definedName name="Z_A9CAB9FD_8F22_476F_BF35_F5E94F3F1FB9_.wvu.FilterData" localSheetId="35">#REF!</definedName>
    <definedName name="Z_A9CAB9FD_8F22_476F_BF35_F5E94F3F1FB9_.wvu.FilterData" localSheetId="39">#REF!</definedName>
    <definedName name="Z_A9CAB9FD_8F22_476F_BF35_F5E94F3F1FB9_.wvu.FilterData" localSheetId="40">#REF!</definedName>
    <definedName name="Z_A9CAB9FD_8F22_476F_BF35_F5E94F3F1FB9_.wvu.FilterData" localSheetId="41">#REF!</definedName>
    <definedName name="Z_A9CAB9FD_8F22_476F_BF35_F5E94F3F1FB9_.wvu.FilterData">#REF!</definedName>
    <definedName name="Z_A9F06129_BAFE_463D_98C8_8DF8375C0185_.wvu.PrintTitles" localSheetId="35">'[7]Бюджет ЦТВ'!#REF!</definedName>
    <definedName name="Z_A9F06129_BAFE_463D_98C8_8DF8375C0185_.wvu.PrintTitles" localSheetId="39">'[7]Бюджет ЦТВ'!#REF!</definedName>
    <definedName name="Z_A9F06129_BAFE_463D_98C8_8DF8375C0185_.wvu.PrintTitles" localSheetId="40">'[7]Бюджет ЦТВ'!#REF!</definedName>
    <definedName name="Z_A9F06129_BAFE_463D_98C8_8DF8375C0185_.wvu.PrintTitles" localSheetId="41">'[7]Бюджет ЦТВ'!#REF!</definedName>
    <definedName name="Z_A9F06129_BAFE_463D_98C8_8DF8375C0185_.wvu.PrintTitles">'[7]Бюджет ЦТВ'!#REF!</definedName>
    <definedName name="Z_ABACD3CC_7888_46F4_B9F8_F4C7FE35EFB6_.wvu.FilterData" localSheetId="35">#REF!</definedName>
    <definedName name="Z_ABACD3CC_7888_46F4_B9F8_F4C7FE35EFB6_.wvu.FilterData" localSheetId="39">#REF!</definedName>
    <definedName name="Z_ABACD3CC_7888_46F4_B9F8_F4C7FE35EFB6_.wvu.FilterData" localSheetId="40">#REF!</definedName>
    <definedName name="Z_ABACD3CC_7888_46F4_B9F8_F4C7FE35EFB6_.wvu.FilterData" localSheetId="41">#REF!</definedName>
    <definedName name="Z_ABACD3CC_7888_46F4_B9F8_F4C7FE35EFB6_.wvu.FilterData">#REF!</definedName>
    <definedName name="Z_AD60EB50_60E6_48DF_A1AC_B39907DD38B6_.wvu.Cols" localSheetId="35">'[7]Бюджет ЦТВ'!#REF!</definedName>
    <definedName name="Z_AD60EB50_60E6_48DF_A1AC_B39907DD38B6_.wvu.Cols" localSheetId="39">'[7]Бюджет ЦТВ'!#REF!</definedName>
    <definedName name="Z_AD60EB50_60E6_48DF_A1AC_B39907DD38B6_.wvu.Cols" localSheetId="40">'[7]Бюджет ЦТВ'!#REF!</definedName>
    <definedName name="Z_AD60EB50_60E6_48DF_A1AC_B39907DD38B6_.wvu.Cols" localSheetId="41">'[7]Бюджет ЦТВ'!#REF!</definedName>
    <definedName name="Z_AD60EB50_60E6_48DF_A1AC_B39907DD38B6_.wvu.Cols">'[7]Бюджет ЦТВ'!#REF!</definedName>
    <definedName name="Z_AD60EB50_60E6_48DF_A1AC_B39907DD38B6_.wvu.FilterData" localSheetId="35">#REF!</definedName>
    <definedName name="Z_AD60EB50_60E6_48DF_A1AC_B39907DD38B6_.wvu.FilterData" localSheetId="39">#REF!</definedName>
    <definedName name="Z_AD60EB50_60E6_48DF_A1AC_B39907DD38B6_.wvu.FilterData" localSheetId="40">#REF!</definedName>
    <definedName name="Z_AD60EB50_60E6_48DF_A1AC_B39907DD38B6_.wvu.FilterData" localSheetId="41">#REF!</definedName>
    <definedName name="Z_AD60EB50_60E6_48DF_A1AC_B39907DD38B6_.wvu.FilterData">#REF!</definedName>
    <definedName name="Z_AD60EB50_60E6_48DF_A1AC_B39907DD38B6_.wvu.PrintTitles" localSheetId="35">#REF!</definedName>
    <definedName name="Z_AD60EB50_60E6_48DF_A1AC_B39907DD38B6_.wvu.PrintTitles" localSheetId="39">#REF!</definedName>
    <definedName name="Z_AD60EB50_60E6_48DF_A1AC_B39907DD38B6_.wvu.PrintTitles" localSheetId="40">#REF!</definedName>
    <definedName name="Z_AD60EB50_60E6_48DF_A1AC_B39907DD38B6_.wvu.PrintTitles" localSheetId="41">#REF!</definedName>
    <definedName name="Z_AD60EB50_60E6_48DF_A1AC_B39907DD38B6_.wvu.PrintTitles">#REF!</definedName>
    <definedName name="Z_AD60EB50_60E6_48DF_A1AC_B39907DD38B6_.wvu.Rows" localSheetId="43">('[7]Бюджет ЦТВ'!#REF!,'[7]Бюджет ЦТВ'!#REF!)</definedName>
    <definedName name="Z_AD60EB50_60E6_48DF_A1AC_B39907DD38B6_.wvu.Rows" localSheetId="35">('[7]Бюджет ЦТВ'!#REF!,'[7]Бюджет ЦТВ'!#REF!)</definedName>
    <definedName name="Z_AD60EB50_60E6_48DF_A1AC_B39907DD38B6_.wvu.Rows" localSheetId="39">('[7]Бюджет ЦТВ'!#REF!,'[7]Бюджет ЦТВ'!#REF!)</definedName>
    <definedName name="Z_AD60EB50_60E6_48DF_A1AC_B39907DD38B6_.wvu.Rows" localSheetId="40">('[7]Бюджет ЦТВ'!#REF!,'[7]Бюджет ЦТВ'!#REF!)</definedName>
    <definedName name="Z_AD60EB50_60E6_48DF_A1AC_B39907DD38B6_.wvu.Rows" localSheetId="41">('[7]Бюджет ЦТВ'!#REF!,'[7]Бюджет ЦТВ'!#REF!)</definedName>
    <definedName name="Z_AD60EB50_60E6_48DF_A1AC_B39907DD38B6_.wvu.Rows">('[7]Бюджет ЦТВ'!#REF!,'[7]Бюджет ЦТВ'!#REF!)</definedName>
    <definedName name="Z_ADFDD767_51C4_40DB_8F37_5FADF95BC1AD_.wvu.Cols" localSheetId="43">'[7]Бюджет ЦТВ'!#REF!</definedName>
    <definedName name="Z_ADFDD767_51C4_40DB_8F37_5FADF95BC1AD_.wvu.Cols" localSheetId="35">'[7]Бюджет ЦТВ'!#REF!</definedName>
    <definedName name="Z_ADFDD767_51C4_40DB_8F37_5FADF95BC1AD_.wvu.Cols" localSheetId="39">'[7]Бюджет ЦТВ'!#REF!</definedName>
    <definedName name="Z_ADFDD767_51C4_40DB_8F37_5FADF95BC1AD_.wvu.Cols" localSheetId="40">'[7]Бюджет ЦТВ'!#REF!</definedName>
    <definedName name="Z_ADFDD767_51C4_40DB_8F37_5FADF95BC1AD_.wvu.Cols" localSheetId="41">'[7]Бюджет ЦТВ'!#REF!</definedName>
    <definedName name="Z_ADFDD767_51C4_40DB_8F37_5FADF95BC1AD_.wvu.Cols">'[7]Бюджет ЦТВ'!#REF!</definedName>
    <definedName name="Z_B081DCCF_74C5_4C50_B5F9_43233D39EBA2_.wvu.Cols" localSheetId="35">'[7]Бюджет ЦТВ'!#REF!</definedName>
    <definedName name="Z_B081DCCF_74C5_4C50_B5F9_43233D39EBA2_.wvu.Cols" localSheetId="39">'[7]Бюджет ЦТВ'!#REF!</definedName>
    <definedName name="Z_B081DCCF_74C5_4C50_B5F9_43233D39EBA2_.wvu.Cols" localSheetId="40">'[7]Бюджет ЦТВ'!#REF!</definedName>
    <definedName name="Z_B081DCCF_74C5_4C50_B5F9_43233D39EBA2_.wvu.Cols" localSheetId="41">'[7]Бюджет ЦТВ'!#REF!</definedName>
    <definedName name="Z_B081DCCF_74C5_4C50_B5F9_43233D39EBA2_.wvu.Cols">'[7]Бюджет ЦТВ'!#REF!</definedName>
    <definedName name="Z_B081DCCF_74C5_4C50_B5F9_43233D39EBA2_.wvu.FilterData" localSheetId="35">#REF!</definedName>
    <definedName name="Z_B081DCCF_74C5_4C50_B5F9_43233D39EBA2_.wvu.FilterData" localSheetId="39">#REF!</definedName>
    <definedName name="Z_B081DCCF_74C5_4C50_B5F9_43233D39EBA2_.wvu.FilterData" localSheetId="40">#REF!</definedName>
    <definedName name="Z_B081DCCF_74C5_4C50_B5F9_43233D39EBA2_.wvu.FilterData" localSheetId="41">#REF!</definedName>
    <definedName name="Z_B081DCCF_74C5_4C50_B5F9_43233D39EBA2_.wvu.FilterData">#REF!</definedName>
    <definedName name="Z_B081DCCF_74C5_4C50_B5F9_43233D39EBA2_.wvu.PrintTitles" localSheetId="35">#REF!</definedName>
    <definedName name="Z_B081DCCF_74C5_4C50_B5F9_43233D39EBA2_.wvu.PrintTitles" localSheetId="39">#REF!</definedName>
    <definedName name="Z_B081DCCF_74C5_4C50_B5F9_43233D39EBA2_.wvu.PrintTitles" localSheetId="40">#REF!</definedName>
    <definedName name="Z_B081DCCF_74C5_4C50_B5F9_43233D39EBA2_.wvu.PrintTitles" localSheetId="41">#REF!</definedName>
    <definedName name="Z_B081DCCF_74C5_4C50_B5F9_43233D39EBA2_.wvu.PrintTitles">#REF!</definedName>
    <definedName name="Z_B081DCCF_74C5_4C50_B5F9_43233D39EBA2_.wvu.Rows" localSheetId="43">('[7]Бюджет ЦТВ'!#REF!,'[7]Бюджет ЦТВ'!#REF!)</definedName>
    <definedName name="Z_B081DCCF_74C5_4C50_B5F9_43233D39EBA2_.wvu.Rows" localSheetId="35">('[7]Бюджет ЦТВ'!#REF!,'[7]Бюджет ЦТВ'!#REF!)</definedName>
    <definedName name="Z_B081DCCF_74C5_4C50_B5F9_43233D39EBA2_.wvu.Rows" localSheetId="39">('[7]Бюджет ЦТВ'!#REF!,'[7]Бюджет ЦТВ'!#REF!)</definedName>
    <definedName name="Z_B081DCCF_74C5_4C50_B5F9_43233D39EBA2_.wvu.Rows" localSheetId="40">('[7]Бюджет ЦТВ'!#REF!,'[7]Бюджет ЦТВ'!#REF!)</definedName>
    <definedName name="Z_B081DCCF_74C5_4C50_B5F9_43233D39EBA2_.wvu.Rows" localSheetId="41">('[7]Бюджет ЦТВ'!#REF!,'[7]Бюджет ЦТВ'!#REF!)</definedName>
    <definedName name="Z_B081DCCF_74C5_4C50_B5F9_43233D39EBA2_.wvu.Rows">('[7]Бюджет ЦТВ'!#REF!,'[7]Бюджет ЦТВ'!#REF!)</definedName>
    <definedName name="Z_B24E0928_48F8_4634_96CC_242A5574D8AF_.wvu.Cols" localSheetId="43">'[7]Бюджет ЦТВ'!#REF!</definedName>
    <definedName name="Z_B24E0928_48F8_4634_96CC_242A5574D8AF_.wvu.Cols" localSheetId="35">'[7]Бюджет ЦТВ'!#REF!</definedName>
    <definedName name="Z_B24E0928_48F8_4634_96CC_242A5574D8AF_.wvu.Cols" localSheetId="39">'[7]Бюджет ЦТВ'!#REF!</definedName>
    <definedName name="Z_B24E0928_48F8_4634_96CC_242A5574D8AF_.wvu.Cols" localSheetId="40">'[7]Бюджет ЦТВ'!#REF!</definedName>
    <definedName name="Z_B24E0928_48F8_4634_96CC_242A5574D8AF_.wvu.Cols" localSheetId="41">'[7]Бюджет ЦТВ'!#REF!</definedName>
    <definedName name="Z_B24E0928_48F8_4634_96CC_242A5574D8AF_.wvu.Cols">'[7]Бюджет ЦТВ'!#REF!</definedName>
    <definedName name="Z_B24E0928_48F8_4634_96CC_242A5574D8AF_.wvu.FilterData" localSheetId="35">#REF!</definedName>
    <definedName name="Z_B24E0928_48F8_4634_96CC_242A5574D8AF_.wvu.FilterData" localSheetId="39">#REF!</definedName>
    <definedName name="Z_B24E0928_48F8_4634_96CC_242A5574D8AF_.wvu.FilterData" localSheetId="40">#REF!</definedName>
    <definedName name="Z_B24E0928_48F8_4634_96CC_242A5574D8AF_.wvu.FilterData" localSheetId="41">#REF!</definedName>
    <definedName name="Z_B24E0928_48F8_4634_96CC_242A5574D8AF_.wvu.FilterData">#REF!</definedName>
    <definedName name="Z_B24E0928_48F8_4634_96CC_242A5574D8AF_.wvu.PrintTitles" localSheetId="35">#REF!</definedName>
    <definedName name="Z_B24E0928_48F8_4634_96CC_242A5574D8AF_.wvu.PrintTitles" localSheetId="39">#REF!</definedName>
    <definedName name="Z_B24E0928_48F8_4634_96CC_242A5574D8AF_.wvu.PrintTitles" localSheetId="40">#REF!</definedName>
    <definedName name="Z_B24E0928_48F8_4634_96CC_242A5574D8AF_.wvu.PrintTitles" localSheetId="41">#REF!</definedName>
    <definedName name="Z_B24E0928_48F8_4634_96CC_242A5574D8AF_.wvu.PrintTitles">#REF!</definedName>
    <definedName name="Z_B24E0928_48F8_4634_96CC_242A5574D8AF_.wvu.Rows" localSheetId="43">('[7]Бюджет ЦТВ'!#REF!,'[7]Бюджет ЦТВ'!#REF!)</definedName>
    <definedName name="Z_B24E0928_48F8_4634_96CC_242A5574D8AF_.wvu.Rows" localSheetId="35">('[7]Бюджет ЦТВ'!#REF!,'[7]Бюджет ЦТВ'!#REF!)</definedName>
    <definedName name="Z_B24E0928_48F8_4634_96CC_242A5574D8AF_.wvu.Rows" localSheetId="39">('[7]Бюджет ЦТВ'!#REF!,'[7]Бюджет ЦТВ'!#REF!)</definedName>
    <definedName name="Z_B24E0928_48F8_4634_96CC_242A5574D8AF_.wvu.Rows" localSheetId="40">('[7]Бюджет ЦТВ'!#REF!,'[7]Бюджет ЦТВ'!#REF!)</definedName>
    <definedName name="Z_B24E0928_48F8_4634_96CC_242A5574D8AF_.wvu.Rows" localSheetId="41">('[7]Бюджет ЦТВ'!#REF!,'[7]Бюджет ЦТВ'!#REF!)</definedName>
    <definedName name="Z_B24E0928_48F8_4634_96CC_242A5574D8AF_.wvu.Rows">('[7]Бюджет ЦТВ'!#REF!,'[7]Бюджет ЦТВ'!#REF!)</definedName>
    <definedName name="Z_B75793DE_7E7D_426D_9BBA_3875CDD2D98B_.wvu.FilterData" localSheetId="35">#REF!</definedName>
    <definedName name="Z_B75793DE_7E7D_426D_9BBA_3875CDD2D98B_.wvu.FilterData" localSheetId="39">#REF!</definedName>
    <definedName name="Z_B75793DE_7E7D_426D_9BBA_3875CDD2D98B_.wvu.FilterData" localSheetId="40">#REF!</definedName>
    <definedName name="Z_B75793DE_7E7D_426D_9BBA_3875CDD2D98B_.wvu.FilterData" localSheetId="41">#REF!</definedName>
    <definedName name="Z_B75793DE_7E7D_426D_9BBA_3875CDD2D98B_.wvu.FilterData">#REF!</definedName>
    <definedName name="Z_BD9A7052_D4A2_4679_A4ED_3CED1BFF3B58_.wvu.PrintTitles" localSheetId="35">'[7]Бюджет ЦТВ'!#REF!</definedName>
    <definedName name="Z_BD9A7052_D4A2_4679_A4ED_3CED1BFF3B58_.wvu.PrintTitles" localSheetId="39">'[7]Бюджет ЦТВ'!#REF!</definedName>
    <definedName name="Z_BD9A7052_D4A2_4679_A4ED_3CED1BFF3B58_.wvu.PrintTitles" localSheetId="40">'[7]Бюджет ЦТВ'!#REF!</definedName>
    <definedName name="Z_BD9A7052_D4A2_4679_A4ED_3CED1BFF3B58_.wvu.PrintTitles" localSheetId="41">'[7]Бюджет ЦТВ'!#REF!</definedName>
    <definedName name="Z_BD9A7052_D4A2_4679_A4ED_3CED1BFF3B58_.wvu.PrintTitles">'[7]Бюджет ЦТВ'!#REF!</definedName>
    <definedName name="Z_BE03D95B_F68A_49E3_BE28_EE02217854F6_.wvu.Cols" localSheetId="35">(#REF!,#REF!,#REF!,#REF!)</definedName>
    <definedName name="Z_BE03D95B_F68A_49E3_BE28_EE02217854F6_.wvu.Cols" localSheetId="39">(#REF!,#REF!,#REF!,#REF!)</definedName>
    <definedName name="Z_BE03D95B_F68A_49E3_BE28_EE02217854F6_.wvu.Cols" localSheetId="40">(#REF!,#REF!,#REF!,#REF!)</definedName>
    <definedName name="Z_BE03D95B_F68A_49E3_BE28_EE02217854F6_.wvu.Cols" localSheetId="41">(#REF!,#REF!,#REF!,#REF!)</definedName>
    <definedName name="Z_BE03D95B_F68A_49E3_BE28_EE02217854F6_.wvu.Cols">(#REF!,#REF!,#REF!,#REF!)</definedName>
    <definedName name="Z_BE03D95B_F68A_49E3_BE28_EE02217854F6_.wvu.FilterData" localSheetId="35">#REF!</definedName>
    <definedName name="Z_BE03D95B_F68A_49E3_BE28_EE02217854F6_.wvu.FilterData" localSheetId="39">#REF!</definedName>
    <definedName name="Z_BE03D95B_F68A_49E3_BE28_EE02217854F6_.wvu.FilterData" localSheetId="40">#REF!</definedName>
    <definedName name="Z_BE03D95B_F68A_49E3_BE28_EE02217854F6_.wvu.FilterData" localSheetId="41">#REF!</definedName>
    <definedName name="Z_BE03D95B_F68A_49E3_BE28_EE02217854F6_.wvu.FilterData">#REF!</definedName>
    <definedName name="Z_BE03D95B_F68A_49E3_BE28_EE02217854F6_.wvu.PrintArea" localSheetId="35">#REF!</definedName>
    <definedName name="Z_BE03D95B_F68A_49E3_BE28_EE02217854F6_.wvu.PrintArea" localSheetId="39">#REF!</definedName>
    <definedName name="Z_BE03D95B_F68A_49E3_BE28_EE02217854F6_.wvu.PrintArea" localSheetId="40">#REF!</definedName>
    <definedName name="Z_BE03D95B_F68A_49E3_BE28_EE02217854F6_.wvu.PrintArea" localSheetId="41">#REF!</definedName>
    <definedName name="Z_BE03D95B_F68A_49E3_BE28_EE02217854F6_.wvu.PrintArea">#REF!</definedName>
    <definedName name="Z_BE03D95B_F68A_49E3_BE28_EE02217854F6_.wvu.PrintTitles" localSheetId="35">#REF!</definedName>
    <definedName name="Z_BE03D95B_F68A_49E3_BE28_EE02217854F6_.wvu.PrintTitles" localSheetId="39">#REF!</definedName>
    <definedName name="Z_BE03D95B_F68A_49E3_BE28_EE02217854F6_.wvu.PrintTitles" localSheetId="40">#REF!</definedName>
    <definedName name="Z_BE03D95B_F68A_49E3_BE28_EE02217854F6_.wvu.PrintTitles" localSheetId="41">#REF!</definedName>
    <definedName name="Z_BE03D95B_F68A_49E3_BE28_EE02217854F6_.wvu.PrintTitles">#REF!</definedName>
    <definedName name="Z_BE03D95B_F68A_49E3_BE28_EE02217854F6_.wvu.Rows">NA()</definedName>
    <definedName name="Z_C594F93D_7FCE_4F59_B720_50FBC18D6047_.wvu.Cols" localSheetId="35">'[7]Бюджет ЦТВ'!#REF!</definedName>
    <definedName name="Z_C594F93D_7FCE_4F59_B720_50FBC18D6047_.wvu.Cols" localSheetId="39">'[7]Бюджет ЦТВ'!#REF!</definedName>
    <definedName name="Z_C594F93D_7FCE_4F59_B720_50FBC18D6047_.wvu.Cols" localSheetId="40">'[7]Бюджет ЦТВ'!#REF!</definedName>
    <definedName name="Z_C594F93D_7FCE_4F59_B720_50FBC18D6047_.wvu.Cols" localSheetId="41">'[7]Бюджет ЦТВ'!#REF!</definedName>
    <definedName name="Z_C594F93D_7FCE_4F59_B720_50FBC18D6047_.wvu.Cols">'[7]Бюджет ЦТВ'!#REF!</definedName>
    <definedName name="Z_C594F93D_7FCE_4F59_B720_50FBC18D6047_.wvu.Rows" localSheetId="43">('[7]Бюджет ЦТВ'!#REF!,'[7]Бюджет ЦТВ'!#REF!)</definedName>
    <definedName name="Z_C594F93D_7FCE_4F59_B720_50FBC18D6047_.wvu.Rows" localSheetId="35">('[7]Бюджет ЦТВ'!#REF!,'[7]Бюджет ЦТВ'!#REF!)</definedName>
    <definedName name="Z_C594F93D_7FCE_4F59_B720_50FBC18D6047_.wvu.Rows" localSheetId="39">('[7]Бюджет ЦТВ'!#REF!,'[7]Бюджет ЦТВ'!#REF!)</definedName>
    <definedName name="Z_C594F93D_7FCE_4F59_B720_50FBC18D6047_.wvu.Rows" localSheetId="40">('[7]Бюджет ЦТВ'!#REF!,'[7]Бюджет ЦТВ'!#REF!)</definedName>
    <definedName name="Z_C594F93D_7FCE_4F59_B720_50FBC18D6047_.wvu.Rows" localSheetId="41">('[7]Бюджет ЦТВ'!#REF!,'[7]Бюджет ЦТВ'!#REF!)</definedName>
    <definedName name="Z_C594F93D_7FCE_4F59_B720_50FBC18D6047_.wvu.Rows">('[7]Бюджет ЦТВ'!#REF!,'[7]Бюджет ЦТВ'!#REF!)</definedName>
    <definedName name="Z_C87CA88A_F4B8_41B6_B3E2_2BCCBF3F3ED7_.wvu.Cols" localSheetId="43">'[7]Бюджет ЦТВ'!#REF!</definedName>
    <definedName name="Z_C87CA88A_F4B8_41B6_B3E2_2BCCBF3F3ED7_.wvu.Cols" localSheetId="35">'[7]Бюджет ЦТВ'!#REF!</definedName>
    <definedName name="Z_C87CA88A_F4B8_41B6_B3E2_2BCCBF3F3ED7_.wvu.Cols" localSheetId="39">'[7]Бюджет ЦТВ'!#REF!</definedName>
    <definedName name="Z_C87CA88A_F4B8_41B6_B3E2_2BCCBF3F3ED7_.wvu.Cols" localSheetId="40">'[7]Бюджет ЦТВ'!#REF!</definedName>
    <definedName name="Z_C87CA88A_F4B8_41B6_B3E2_2BCCBF3F3ED7_.wvu.Cols" localSheetId="41">'[7]Бюджет ЦТВ'!#REF!</definedName>
    <definedName name="Z_C87CA88A_F4B8_41B6_B3E2_2BCCBF3F3ED7_.wvu.Cols">'[7]Бюджет ЦТВ'!#REF!</definedName>
    <definedName name="Z_C98BC404_F467_48D6_8D26_3C618DBDE620_.wvu.PrintTitles" localSheetId="35">'[7]Бюджет ЦТВ'!#REF!</definedName>
    <definedName name="Z_C98BC404_F467_48D6_8D26_3C618DBDE620_.wvu.PrintTitles" localSheetId="39">'[7]Бюджет ЦТВ'!#REF!</definedName>
    <definedName name="Z_C98BC404_F467_48D6_8D26_3C618DBDE620_.wvu.PrintTitles" localSheetId="40">'[7]Бюджет ЦТВ'!#REF!</definedName>
    <definedName name="Z_C98BC404_F467_48D6_8D26_3C618DBDE620_.wvu.PrintTitles" localSheetId="41">'[7]Бюджет ЦТВ'!#REF!</definedName>
    <definedName name="Z_C98BC404_F467_48D6_8D26_3C618DBDE620_.wvu.PrintTitles">'[7]Бюджет ЦТВ'!#REF!</definedName>
    <definedName name="Z_CAE6A7A5_59A6_484C_BFA9_49E7EA730014_.wvu.PrintTitles" localSheetId="35">'[7]Бюджет ЦТВ'!#REF!</definedName>
    <definedName name="Z_CAE6A7A5_59A6_484C_BFA9_49E7EA730014_.wvu.PrintTitles" localSheetId="39">'[7]Бюджет ЦТВ'!#REF!</definedName>
    <definedName name="Z_CAE6A7A5_59A6_484C_BFA9_49E7EA730014_.wvu.PrintTitles" localSheetId="40">'[7]Бюджет ЦТВ'!#REF!</definedName>
    <definedName name="Z_CAE6A7A5_59A6_484C_BFA9_49E7EA730014_.wvu.PrintTitles" localSheetId="41">'[7]Бюджет ЦТВ'!#REF!</definedName>
    <definedName name="Z_CAE6A7A5_59A6_484C_BFA9_49E7EA730014_.wvu.PrintTitles">'[7]Бюджет ЦТВ'!#REF!</definedName>
    <definedName name="Z_CBF8F157_EABA_43F5_9D4A_95D4C087700D_.wvu.Cols" localSheetId="35">'[7]Бюджет ЦТВ'!#REF!</definedName>
    <definedName name="Z_CBF8F157_EABA_43F5_9D4A_95D4C087700D_.wvu.Cols" localSheetId="39">'[7]Бюджет ЦТВ'!#REF!</definedName>
    <definedName name="Z_CBF8F157_EABA_43F5_9D4A_95D4C087700D_.wvu.Cols" localSheetId="40">'[7]Бюджет ЦТВ'!#REF!</definedName>
    <definedName name="Z_CBF8F157_EABA_43F5_9D4A_95D4C087700D_.wvu.Cols" localSheetId="41">'[7]Бюджет ЦТВ'!#REF!</definedName>
    <definedName name="Z_CBF8F157_EABA_43F5_9D4A_95D4C087700D_.wvu.Cols">'[7]Бюджет ЦТВ'!#REF!</definedName>
    <definedName name="Z_CC6738D1_4CEE_4BEC_8A87_53BAFEFF54CC_.wvu.Cols" localSheetId="35">'[7]Бюджет ЦТВ'!#REF!</definedName>
    <definedName name="Z_CC6738D1_4CEE_4BEC_8A87_53BAFEFF54CC_.wvu.Cols" localSheetId="39">'[7]Бюджет ЦТВ'!#REF!</definedName>
    <definedName name="Z_CC6738D1_4CEE_4BEC_8A87_53BAFEFF54CC_.wvu.Cols" localSheetId="40">'[7]Бюджет ЦТВ'!#REF!</definedName>
    <definedName name="Z_CC6738D1_4CEE_4BEC_8A87_53BAFEFF54CC_.wvu.Cols" localSheetId="41">'[7]Бюджет ЦТВ'!#REF!</definedName>
    <definedName name="Z_CC6738D1_4CEE_4BEC_8A87_53BAFEFF54CC_.wvu.Cols">'[7]Бюджет ЦТВ'!#REF!</definedName>
    <definedName name="Z_CC6738D1_4CEE_4BEC_8A87_53BAFEFF54CC_.wvu.Rows" localSheetId="35">'[7]Бюджет ЦТВ'!#REF!</definedName>
    <definedName name="Z_CC6738D1_4CEE_4BEC_8A87_53BAFEFF54CC_.wvu.Rows" localSheetId="39">'[7]Бюджет ЦТВ'!#REF!</definedName>
    <definedName name="Z_CC6738D1_4CEE_4BEC_8A87_53BAFEFF54CC_.wvu.Rows" localSheetId="40">'[7]Бюджет ЦТВ'!#REF!</definedName>
    <definedName name="Z_CC6738D1_4CEE_4BEC_8A87_53BAFEFF54CC_.wvu.Rows" localSheetId="41">'[7]Бюджет ЦТВ'!#REF!</definedName>
    <definedName name="Z_CC6738D1_4CEE_4BEC_8A87_53BAFEFF54CC_.wvu.Rows">'[7]Бюджет ЦТВ'!#REF!</definedName>
    <definedName name="Z_CF29A7F6_52CB_4501_88C1_50C90814D6BD_.wvu.PrintTitles" localSheetId="35">'[7]Бюджет ЦТВ'!#REF!</definedName>
    <definedName name="Z_CF29A7F6_52CB_4501_88C1_50C90814D6BD_.wvu.PrintTitles" localSheetId="39">'[7]Бюджет ЦТВ'!#REF!</definedName>
    <definedName name="Z_CF29A7F6_52CB_4501_88C1_50C90814D6BD_.wvu.PrintTitles" localSheetId="40">'[7]Бюджет ЦТВ'!#REF!</definedName>
    <definedName name="Z_CF29A7F6_52CB_4501_88C1_50C90814D6BD_.wvu.PrintTitles" localSheetId="41">'[7]Бюджет ЦТВ'!#REF!</definedName>
    <definedName name="Z_CF29A7F6_52CB_4501_88C1_50C90814D6BD_.wvu.PrintTitles">'[7]Бюджет ЦТВ'!#REF!</definedName>
    <definedName name="Z_D5FDF0C6_EDEC_48B6_87B7_2A7BDD7D818C_.wvu.PrintTitles" localSheetId="35">'[7]Бюджет ЦТВ'!#REF!</definedName>
    <definedName name="Z_D5FDF0C6_EDEC_48B6_87B7_2A7BDD7D818C_.wvu.PrintTitles" localSheetId="39">'[7]Бюджет ЦТВ'!#REF!</definedName>
    <definedName name="Z_D5FDF0C6_EDEC_48B6_87B7_2A7BDD7D818C_.wvu.PrintTitles" localSheetId="40">'[7]Бюджет ЦТВ'!#REF!</definedName>
    <definedName name="Z_D5FDF0C6_EDEC_48B6_87B7_2A7BDD7D818C_.wvu.PrintTitles" localSheetId="41">'[7]Бюджет ЦТВ'!#REF!</definedName>
    <definedName name="Z_D5FDF0C6_EDEC_48B6_87B7_2A7BDD7D818C_.wvu.PrintTitles">'[7]Бюджет ЦТВ'!#REF!</definedName>
    <definedName name="Z_DE787199_BEAA_497D_B628_6209C1BC2A8D_.wvu.PrintTitles" localSheetId="35">'[7]Бюджет ЦТВ'!#REF!</definedName>
    <definedName name="Z_DE787199_BEAA_497D_B628_6209C1BC2A8D_.wvu.PrintTitles" localSheetId="39">'[7]Бюджет ЦТВ'!#REF!</definedName>
    <definedName name="Z_DE787199_BEAA_497D_B628_6209C1BC2A8D_.wvu.PrintTitles" localSheetId="40">'[7]Бюджет ЦТВ'!#REF!</definedName>
    <definedName name="Z_DE787199_BEAA_497D_B628_6209C1BC2A8D_.wvu.PrintTitles" localSheetId="41">'[7]Бюджет ЦТВ'!#REF!</definedName>
    <definedName name="Z_DE787199_BEAA_497D_B628_6209C1BC2A8D_.wvu.PrintTitles">'[7]Бюджет ЦТВ'!#REF!</definedName>
    <definedName name="Z_E1873DF1_D84E_419C_B0D4_8CCA852F117C_.wvu.PrintTitles" localSheetId="35">'[7]Бюджет ЦТВ'!#REF!</definedName>
    <definedName name="Z_E1873DF1_D84E_419C_B0D4_8CCA852F117C_.wvu.PrintTitles" localSheetId="39">'[7]Бюджет ЦТВ'!#REF!</definedName>
    <definedName name="Z_E1873DF1_D84E_419C_B0D4_8CCA852F117C_.wvu.PrintTitles" localSheetId="40">'[7]Бюджет ЦТВ'!#REF!</definedName>
    <definedName name="Z_E1873DF1_D84E_419C_B0D4_8CCA852F117C_.wvu.PrintTitles" localSheetId="41">'[7]Бюджет ЦТВ'!#REF!</definedName>
    <definedName name="Z_E1873DF1_D84E_419C_B0D4_8CCA852F117C_.wvu.PrintTitles">'[7]Бюджет ЦТВ'!#REF!</definedName>
    <definedName name="Z_E4A0252D_C40A_420C_B55E_1B580B0E131E_.wvu.FilterData" localSheetId="35">#REF!</definedName>
    <definedName name="Z_E4A0252D_C40A_420C_B55E_1B580B0E131E_.wvu.FilterData" localSheetId="39">#REF!</definedName>
    <definedName name="Z_E4A0252D_C40A_420C_B55E_1B580B0E131E_.wvu.FilterData" localSheetId="40">#REF!</definedName>
    <definedName name="Z_E4A0252D_C40A_420C_B55E_1B580B0E131E_.wvu.FilterData" localSheetId="41">#REF!</definedName>
    <definedName name="Z_E4A0252D_C40A_420C_B55E_1B580B0E131E_.wvu.FilterData">#REF!</definedName>
    <definedName name="Z_E5F0C59B_FB18_4880_9FC0_2207D408E1BD_.wvu.Cols" localSheetId="35">'[7]Бюджет ЦТВ'!#REF!</definedName>
    <definedName name="Z_E5F0C59B_FB18_4880_9FC0_2207D408E1BD_.wvu.Cols" localSheetId="39">'[7]Бюджет ЦТВ'!#REF!</definedName>
    <definedName name="Z_E5F0C59B_FB18_4880_9FC0_2207D408E1BD_.wvu.Cols" localSheetId="40">'[7]Бюджет ЦТВ'!#REF!</definedName>
    <definedName name="Z_E5F0C59B_FB18_4880_9FC0_2207D408E1BD_.wvu.Cols" localSheetId="41">'[7]Бюджет ЦТВ'!#REF!</definedName>
    <definedName name="Z_E5F0C59B_FB18_4880_9FC0_2207D408E1BD_.wvu.Cols">'[7]Бюджет ЦТВ'!#REF!</definedName>
    <definedName name="Z_E5F0C59B_FB18_4880_9FC0_2207D408E1BD_.wvu.Rows" localSheetId="43">('[7]Бюджет ЦТВ'!#REF!,'[7]Бюджет ЦТВ'!#REF!)</definedName>
    <definedName name="Z_E5F0C59B_FB18_4880_9FC0_2207D408E1BD_.wvu.Rows" localSheetId="35">('[7]Бюджет ЦТВ'!#REF!,'[7]Бюджет ЦТВ'!#REF!)</definedName>
    <definedName name="Z_E5F0C59B_FB18_4880_9FC0_2207D408E1BD_.wvu.Rows" localSheetId="39">('[7]Бюджет ЦТВ'!#REF!,'[7]Бюджет ЦТВ'!#REF!)</definedName>
    <definedName name="Z_E5F0C59B_FB18_4880_9FC0_2207D408E1BD_.wvu.Rows" localSheetId="40">('[7]Бюджет ЦТВ'!#REF!,'[7]Бюджет ЦТВ'!#REF!)</definedName>
    <definedName name="Z_E5F0C59B_FB18_4880_9FC0_2207D408E1BD_.wvu.Rows" localSheetId="41">('[7]Бюджет ЦТВ'!#REF!,'[7]Бюджет ЦТВ'!#REF!)</definedName>
    <definedName name="Z_E5F0C59B_FB18_4880_9FC0_2207D408E1BD_.wvu.Rows">('[7]Бюджет ЦТВ'!#REF!,'[7]Бюджет ЦТВ'!#REF!)</definedName>
    <definedName name="Z_E854DA26_AB6A_4E8F_BFAC_AE755D0EA43D_.wvu.Cols" localSheetId="43">'[7]Бюджет ЦТВ'!#REF!</definedName>
    <definedName name="Z_E854DA26_AB6A_4E8F_BFAC_AE755D0EA43D_.wvu.Cols" localSheetId="35">'[7]Бюджет ЦТВ'!#REF!</definedName>
    <definedName name="Z_E854DA26_AB6A_4E8F_BFAC_AE755D0EA43D_.wvu.Cols" localSheetId="39">'[7]Бюджет ЦТВ'!#REF!</definedName>
    <definedName name="Z_E854DA26_AB6A_4E8F_BFAC_AE755D0EA43D_.wvu.Cols" localSheetId="40">'[7]Бюджет ЦТВ'!#REF!</definedName>
    <definedName name="Z_E854DA26_AB6A_4E8F_BFAC_AE755D0EA43D_.wvu.Cols" localSheetId="41">'[7]Бюджет ЦТВ'!#REF!</definedName>
    <definedName name="Z_E854DA26_AB6A_4E8F_BFAC_AE755D0EA43D_.wvu.Cols">'[7]Бюджет ЦТВ'!#REF!</definedName>
    <definedName name="Z_E854DA26_AB6A_4E8F_BFAC_AE755D0EA43D_.wvu.Rows" localSheetId="35">'[7]Бюджет ЦТВ'!#REF!</definedName>
    <definedName name="Z_E854DA26_AB6A_4E8F_BFAC_AE755D0EA43D_.wvu.Rows" localSheetId="39">'[7]Бюджет ЦТВ'!#REF!</definedName>
    <definedName name="Z_E854DA26_AB6A_4E8F_BFAC_AE755D0EA43D_.wvu.Rows" localSheetId="40">'[7]Бюджет ЦТВ'!#REF!</definedName>
    <definedName name="Z_E854DA26_AB6A_4E8F_BFAC_AE755D0EA43D_.wvu.Rows" localSheetId="41">'[7]Бюджет ЦТВ'!#REF!</definedName>
    <definedName name="Z_E854DA26_AB6A_4E8F_BFAC_AE755D0EA43D_.wvu.Rows">'[7]Бюджет ЦТВ'!#REF!</definedName>
    <definedName name="Z_E95CBE07_2729_40E0_A102_3B962E30E9D4_.wvu.Cols" localSheetId="35">(#REF!,#REF!,#REF!,#REF!)</definedName>
    <definedName name="Z_E95CBE07_2729_40E0_A102_3B962E30E9D4_.wvu.Cols" localSheetId="39">(#REF!,#REF!,#REF!,#REF!)</definedName>
    <definedName name="Z_E95CBE07_2729_40E0_A102_3B962E30E9D4_.wvu.Cols" localSheetId="40">(#REF!,#REF!,#REF!,#REF!)</definedName>
    <definedName name="Z_E95CBE07_2729_40E0_A102_3B962E30E9D4_.wvu.Cols" localSheetId="41">(#REF!,#REF!,#REF!,#REF!)</definedName>
    <definedName name="Z_E95CBE07_2729_40E0_A102_3B962E30E9D4_.wvu.Cols">(#REF!,#REF!,#REF!,#REF!)</definedName>
    <definedName name="Z_E95CBE07_2729_40E0_A102_3B962E30E9D4_.wvu.FilterData" localSheetId="35">#REF!</definedName>
    <definedName name="Z_E95CBE07_2729_40E0_A102_3B962E30E9D4_.wvu.FilterData" localSheetId="39">#REF!</definedName>
    <definedName name="Z_E95CBE07_2729_40E0_A102_3B962E30E9D4_.wvu.FilterData" localSheetId="40">#REF!</definedName>
    <definedName name="Z_E95CBE07_2729_40E0_A102_3B962E30E9D4_.wvu.FilterData" localSheetId="41">#REF!</definedName>
    <definedName name="Z_E95CBE07_2729_40E0_A102_3B962E30E9D4_.wvu.FilterData">#REF!</definedName>
    <definedName name="Z_E95CBE07_2729_40E0_A102_3B962E30E9D4_.wvu.PrintArea" localSheetId="35">#REF!</definedName>
    <definedName name="Z_E95CBE07_2729_40E0_A102_3B962E30E9D4_.wvu.PrintArea" localSheetId="39">#REF!</definedName>
    <definedName name="Z_E95CBE07_2729_40E0_A102_3B962E30E9D4_.wvu.PrintArea" localSheetId="40">#REF!</definedName>
    <definedName name="Z_E95CBE07_2729_40E0_A102_3B962E30E9D4_.wvu.PrintArea" localSheetId="41">#REF!</definedName>
    <definedName name="Z_E95CBE07_2729_40E0_A102_3B962E30E9D4_.wvu.PrintArea">#REF!</definedName>
    <definedName name="Z_E95CBE07_2729_40E0_A102_3B962E30E9D4_.wvu.PrintTitles" localSheetId="35">#REF!</definedName>
    <definedName name="Z_E95CBE07_2729_40E0_A102_3B962E30E9D4_.wvu.PrintTitles" localSheetId="39">#REF!</definedName>
    <definedName name="Z_E95CBE07_2729_40E0_A102_3B962E30E9D4_.wvu.PrintTitles" localSheetId="40">#REF!</definedName>
    <definedName name="Z_E95CBE07_2729_40E0_A102_3B962E30E9D4_.wvu.PrintTitles" localSheetId="41">#REF!</definedName>
    <definedName name="Z_E95CBE07_2729_40E0_A102_3B962E30E9D4_.wvu.PrintTitles">#REF!</definedName>
    <definedName name="Z_E95CBE07_2729_40E0_A102_3B962E30E9D4_.wvu.Rows" localSheetId="35">(#REF!,#REF!,#REF!,#REF!,#REF!,#REF!,#REF!,#REF!,#REF!,#REF!,#REF!,#REF!,#REF!,#REF!,#REF!,#REF!,#REF!,#REF!,#REF!,#REF!,#REF!,#REF!,#REF!,#REF!,#REF!,#REF!,#REF!,#REF!,#REF!,#REF!)</definedName>
    <definedName name="Z_E95CBE07_2729_40E0_A102_3B962E30E9D4_.wvu.Rows" localSheetId="39">(#REF!,#REF!,#REF!,#REF!,#REF!,#REF!,#REF!,#REF!,#REF!,#REF!,#REF!,#REF!,#REF!,#REF!,#REF!,#REF!,#REF!,#REF!,#REF!,#REF!,#REF!,#REF!,#REF!,#REF!,#REF!,#REF!,#REF!,#REF!,#REF!,#REF!)</definedName>
    <definedName name="Z_E95CBE07_2729_40E0_A102_3B962E30E9D4_.wvu.Rows" localSheetId="40">(#REF!,#REF!,#REF!,#REF!,#REF!,#REF!,#REF!,#REF!,#REF!,#REF!,#REF!,#REF!,#REF!,#REF!,#REF!,#REF!,#REF!,#REF!,#REF!,#REF!,#REF!,#REF!,#REF!,#REF!,#REF!,#REF!,#REF!,#REF!,#REF!,#REF!)</definedName>
    <definedName name="Z_E95CBE07_2729_40E0_A102_3B962E30E9D4_.wvu.Rows" localSheetId="41">(#REF!,#REF!,#REF!,#REF!,#REF!,#REF!,#REF!,#REF!,#REF!,#REF!,#REF!,#REF!,#REF!,#REF!,#REF!,#REF!,#REF!,#REF!,#REF!,#REF!,#REF!,#REF!,#REF!,#REF!,#REF!,#REF!,#REF!,#REF!,#REF!,#REF!)</definedName>
    <definedName name="Z_E95CBE07_2729_40E0_A102_3B962E30E9D4_.wvu.Rows">(#REF!,#REF!,#REF!,#REF!,#REF!,#REF!,#REF!,#REF!,#REF!,#REF!,#REF!,#REF!,#REF!,#REF!,#REF!,#REF!,#REF!,#REF!,#REF!,#REF!,#REF!,#REF!,#REF!,#REF!,#REF!,#REF!,#REF!,#REF!,#REF!,#REF!)</definedName>
    <definedName name="Z_E97F3CB5_2B85_4D23_8590_473E997FDCA5_.wvu.Cols" localSheetId="35">(#REF!,#REF!,#REF!)</definedName>
    <definedName name="Z_E97F3CB5_2B85_4D23_8590_473E997FDCA5_.wvu.Cols" localSheetId="39">(#REF!,#REF!,#REF!)</definedName>
    <definedName name="Z_E97F3CB5_2B85_4D23_8590_473E997FDCA5_.wvu.Cols" localSheetId="40">(#REF!,#REF!,#REF!)</definedName>
    <definedName name="Z_E97F3CB5_2B85_4D23_8590_473E997FDCA5_.wvu.Cols" localSheetId="41">(#REF!,#REF!,#REF!)</definedName>
    <definedName name="Z_E97F3CB5_2B85_4D23_8590_473E997FDCA5_.wvu.Cols">(#REF!,#REF!,#REF!)</definedName>
    <definedName name="Z_E97F3CB5_2B85_4D23_8590_473E997FDCA5_.wvu.FilterData" localSheetId="35">#REF!</definedName>
    <definedName name="Z_E97F3CB5_2B85_4D23_8590_473E997FDCA5_.wvu.FilterData" localSheetId="39">#REF!</definedName>
    <definedName name="Z_E97F3CB5_2B85_4D23_8590_473E997FDCA5_.wvu.FilterData" localSheetId="40">#REF!</definedName>
    <definedName name="Z_E97F3CB5_2B85_4D23_8590_473E997FDCA5_.wvu.FilterData" localSheetId="41">#REF!</definedName>
    <definedName name="Z_E97F3CB5_2B85_4D23_8590_473E997FDCA5_.wvu.FilterData">#REF!</definedName>
    <definedName name="Z_E97F3CB5_2B85_4D23_8590_473E997FDCA5_.wvu.PrintArea" localSheetId="35">#REF!</definedName>
    <definedName name="Z_E97F3CB5_2B85_4D23_8590_473E997FDCA5_.wvu.PrintArea" localSheetId="39">#REF!</definedName>
    <definedName name="Z_E97F3CB5_2B85_4D23_8590_473E997FDCA5_.wvu.PrintArea" localSheetId="40">#REF!</definedName>
    <definedName name="Z_E97F3CB5_2B85_4D23_8590_473E997FDCA5_.wvu.PrintArea" localSheetId="41">#REF!</definedName>
    <definedName name="Z_E97F3CB5_2B85_4D23_8590_473E997FDCA5_.wvu.PrintArea">#REF!</definedName>
    <definedName name="Z_E97F3CB5_2B85_4D23_8590_473E997FDCA5_.wvu.PrintTitles" localSheetId="35">'[7]Бюджет ЦТВ'!#REF!</definedName>
    <definedName name="Z_E97F3CB5_2B85_4D23_8590_473E997FDCA5_.wvu.PrintTitles" localSheetId="39">'[7]Бюджет ЦТВ'!#REF!</definedName>
    <definedName name="Z_E97F3CB5_2B85_4D23_8590_473E997FDCA5_.wvu.PrintTitles" localSheetId="40">'[7]Бюджет ЦТВ'!#REF!</definedName>
    <definedName name="Z_E97F3CB5_2B85_4D23_8590_473E997FDCA5_.wvu.PrintTitles" localSheetId="41">'[7]Бюджет ЦТВ'!#REF!</definedName>
    <definedName name="Z_E97F3CB5_2B85_4D23_8590_473E997FDCA5_.wvu.PrintTitles">'[7]Бюджет ЦТВ'!#REF!</definedName>
    <definedName name="Z_E97F3CB5_2B85_4D23_8590_473E997FDCA5_.wvu.Rows" localSheetId="35">#REF!</definedName>
    <definedName name="Z_E97F3CB5_2B85_4D23_8590_473E997FDCA5_.wvu.Rows" localSheetId="39">#REF!</definedName>
    <definedName name="Z_E97F3CB5_2B85_4D23_8590_473E997FDCA5_.wvu.Rows" localSheetId="40">#REF!</definedName>
    <definedName name="Z_E97F3CB5_2B85_4D23_8590_473E997FDCA5_.wvu.Rows" localSheetId="41">#REF!</definedName>
    <definedName name="Z_E97F3CB5_2B85_4D23_8590_473E997FDCA5_.wvu.Rows">#REF!</definedName>
    <definedName name="Z_EAD1C867_C067_4BF2_8D82_E4A5620E2BFB_.wvu.Cols" localSheetId="35">'[7]Бюджет ЦТВ'!#REF!</definedName>
    <definedName name="Z_EAD1C867_C067_4BF2_8D82_E4A5620E2BFB_.wvu.Cols" localSheetId="39">'[7]Бюджет ЦТВ'!#REF!</definedName>
    <definedName name="Z_EAD1C867_C067_4BF2_8D82_E4A5620E2BFB_.wvu.Cols" localSheetId="40">'[7]Бюджет ЦТВ'!#REF!</definedName>
    <definedName name="Z_EAD1C867_C067_4BF2_8D82_E4A5620E2BFB_.wvu.Cols" localSheetId="41">'[7]Бюджет ЦТВ'!#REF!</definedName>
    <definedName name="Z_EAD1C867_C067_4BF2_8D82_E4A5620E2BFB_.wvu.Cols">'[7]Бюджет ЦТВ'!#REF!</definedName>
    <definedName name="Z_EAD1C867_C067_4BF2_8D82_E4A5620E2BFB_.wvu.Rows" localSheetId="43">('[7]Бюджет ЦТВ'!#REF!,'[7]Бюджет ЦТВ'!#REF!)</definedName>
    <definedName name="Z_EAD1C867_C067_4BF2_8D82_E4A5620E2BFB_.wvu.Rows" localSheetId="35">('[7]Бюджет ЦТВ'!#REF!,'[7]Бюджет ЦТВ'!#REF!)</definedName>
    <definedName name="Z_EAD1C867_C067_4BF2_8D82_E4A5620E2BFB_.wvu.Rows" localSheetId="39">('[7]Бюджет ЦТВ'!#REF!,'[7]Бюджет ЦТВ'!#REF!)</definedName>
    <definedName name="Z_EAD1C867_C067_4BF2_8D82_E4A5620E2BFB_.wvu.Rows" localSheetId="40">('[7]Бюджет ЦТВ'!#REF!,'[7]Бюджет ЦТВ'!#REF!)</definedName>
    <definedName name="Z_EAD1C867_C067_4BF2_8D82_E4A5620E2BFB_.wvu.Rows" localSheetId="41">('[7]Бюджет ЦТВ'!#REF!,'[7]Бюджет ЦТВ'!#REF!)</definedName>
    <definedName name="Z_EAD1C867_C067_4BF2_8D82_E4A5620E2BFB_.wvu.Rows">('[7]Бюджет ЦТВ'!#REF!,'[7]Бюджет ЦТВ'!#REF!)</definedName>
    <definedName name="Z_EF451A40_B70B_4629_A1DB_66918B4A396E_.wvu.Cols" localSheetId="43">('[7]Бюджет ЦТВ'!#REF!,'[7]Бюджет ЦТВ'!$B$1:$M$65536)</definedName>
    <definedName name="Z_EF451A40_B70B_4629_A1DB_66918B4A396E_.wvu.Cols" localSheetId="35">('[7]Бюджет ЦТВ'!#REF!,'[7]Бюджет ЦТВ'!$B$1:$M$65536)</definedName>
    <definedName name="Z_EF451A40_B70B_4629_A1DB_66918B4A396E_.wvu.Cols" localSheetId="39">('[7]Бюджет ЦТВ'!#REF!,'[7]Бюджет ЦТВ'!$B$1:$M$65536)</definedName>
    <definedName name="Z_EF451A40_B70B_4629_A1DB_66918B4A396E_.wvu.Cols" localSheetId="40">('[7]Бюджет ЦТВ'!#REF!,'[7]Бюджет ЦТВ'!$B$1:$M$65536)</definedName>
    <definedName name="Z_EF451A40_B70B_4629_A1DB_66918B4A396E_.wvu.Cols" localSheetId="41">('[7]Бюджет ЦТВ'!#REF!,'[7]Бюджет ЦТВ'!$B$1:$M$65536)</definedName>
    <definedName name="Z_EF451A40_B70B_4629_A1DB_66918B4A396E_.wvu.Cols">('[7]Бюджет ЦТВ'!#REF!,'[7]Бюджет ЦТВ'!$B$1:$M$65536)</definedName>
    <definedName name="Z_EF451A40_B70B_4629_A1DB_66918B4A396E_.wvu.FilterData" localSheetId="35">#REF!</definedName>
    <definedName name="Z_EF451A40_B70B_4629_A1DB_66918B4A396E_.wvu.FilterData" localSheetId="39">#REF!</definedName>
    <definedName name="Z_EF451A40_B70B_4629_A1DB_66918B4A396E_.wvu.FilterData" localSheetId="40">#REF!</definedName>
    <definedName name="Z_EF451A40_B70B_4629_A1DB_66918B4A396E_.wvu.FilterData" localSheetId="41">#REF!</definedName>
    <definedName name="Z_EF451A40_B70B_4629_A1DB_66918B4A396E_.wvu.FilterData">#REF!</definedName>
    <definedName name="Z_EF451A40_B70B_4629_A1DB_66918B4A396E_.wvu.PrintTitles" localSheetId="35">#REF!</definedName>
    <definedName name="Z_EF451A40_B70B_4629_A1DB_66918B4A396E_.wvu.PrintTitles" localSheetId="39">#REF!</definedName>
    <definedName name="Z_EF451A40_B70B_4629_A1DB_66918B4A396E_.wvu.PrintTitles" localSheetId="40">#REF!</definedName>
    <definedName name="Z_EF451A40_B70B_4629_A1DB_66918B4A396E_.wvu.PrintTitles" localSheetId="41">#REF!</definedName>
    <definedName name="Z_EF451A40_B70B_4629_A1DB_66918B4A396E_.wvu.PrintTitles">#REF!</definedName>
    <definedName name="Z_EF451A40_B70B_4629_A1DB_66918B4A396E_.wvu.Rows" localSheetId="43">('[7]Бюджет ЦТВ'!#REF!,'[7]Бюджет ЦТВ'!#REF!)</definedName>
    <definedName name="Z_EF451A40_B70B_4629_A1DB_66918B4A396E_.wvu.Rows" localSheetId="35">('[7]Бюджет ЦТВ'!#REF!,'[7]Бюджет ЦТВ'!#REF!)</definedName>
    <definedName name="Z_EF451A40_B70B_4629_A1DB_66918B4A396E_.wvu.Rows" localSheetId="39">('[7]Бюджет ЦТВ'!#REF!,'[7]Бюджет ЦТВ'!#REF!)</definedName>
    <definedName name="Z_EF451A40_B70B_4629_A1DB_66918B4A396E_.wvu.Rows" localSheetId="40">('[7]Бюджет ЦТВ'!#REF!,'[7]Бюджет ЦТВ'!#REF!)</definedName>
    <definedName name="Z_EF451A40_B70B_4629_A1DB_66918B4A396E_.wvu.Rows" localSheetId="41">('[7]Бюджет ЦТВ'!#REF!,'[7]Бюджет ЦТВ'!#REF!)</definedName>
    <definedName name="Z_EF451A40_B70B_4629_A1DB_66918B4A396E_.wvu.Rows">('[7]Бюджет ЦТВ'!#REF!,'[7]Бюджет ЦТВ'!#REF!)</definedName>
    <definedName name="Z_F4C63B21_3662_44F9_8F92_F52B2C7D27C5_.wvu.FilterData" localSheetId="35">#REF!</definedName>
    <definedName name="Z_F4C63B21_3662_44F9_8F92_F52B2C7D27C5_.wvu.FilterData" localSheetId="39">#REF!</definedName>
    <definedName name="Z_F4C63B21_3662_44F9_8F92_F52B2C7D27C5_.wvu.FilterData" localSheetId="40">#REF!</definedName>
    <definedName name="Z_F4C63B21_3662_44F9_8F92_F52B2C7D27C5_.wvu.FilterData" localSheetId="41">#REF!</definedName>
    <definedName name="Z_F4C63B21_3662_44F9_8F92_F52B2C7D27C5_.wvu.FilterData">#REF!</definedName>
    <definedName name="Z_F9598418_B411_4E5A_BEE0_FB27C1E9ECBE_.wvu.FilterData" localSheetId="35">#REF!</definedName>
    <definedName name="Z_F9598418_B411_4E5A_BEE0_FB27C1E9ECBE_.wvu.FilterData" localSheetId="39">#REF!</definedName>
    <definedName name="Z_F9598418_B411_4E5A_BEE0_FB27C1E9ECBE_.wvu.FilterData" localSheetId="40">#REF!</definedName>
    <definedName name="Z_F9598418_B411_4E5A_BEE0_FB27C1E9ECBE_.wvu.FilterData" localSheetId="41">#REF!</definedName>
    <definedName name="Z_F9598418_B411_4E5A_BEE0_FB27C1E9ECBE_.wvu.FilterData">#REF!</definedName>
    <definedName name="Z_FC48D59E_2E49_46D5_AABD_74F2D40C8A23_.wvu.Cols" localSheetId="35">(#REF!,#REF!,#REF!,#REF!,#REF!)</definedName>
    <definedName name="Z_FC48D59E_2E49_46D5_AABD_74F2D40C8A23_.wvu.Cols" localSheetId="39">(#REF!,#REF!,#REF!,#REF!,#REF!)</definedName>
    <definedName name="Z_FC48D59E_2E49_46D5_AABD_74F2D40C8A23_.wvu.Cols" localSheetId="40">(#REF!,#REF!,#REF!,#REF!,#REF!)</definedName>
    <definedName name="Z_FC48D59E_2E49_46D5_AABD_74F2D40C8A23_.wvu.Cols" localSheetId="41">(#REF!,#REF!,#REF!,#REF!,#REF!)</definedName>
    <definedName name="Z_FC48D59E_2E49_46D5_AABD_74F2D40C8A23_.wvu.Cols">(#REF!,#REF!,#REF!,#REF!,#REF!)</definedName>
    <definedName name="Z_FC48D59E_2E49_46D5_AABD_74F2D40C8A23_.wvu.FilterData" localSheetId="35">#REF!</definedName>
    <definedName name="Z_FC48D59E_2E49_46D5_AABD_74F2D40C8A23_.wvu.FilterData" localSheetId="39">#REF!</definedName>
    <definedName name="Z_FC48D59E_2E49_46D5_AABD_74F2D40C8A23_.wvu.FilterData" localSheetId="40">#REF!</definedName>
    <definedName name="Z_FC48D59E_2E49_46D5_AABD_74F2D40C8A23_.wvu.FilterData" localSheetId="41">#REF!</definedName>
    <definedName name="Z_FC48D59E_2E49_46D5_AABD_74F2D40C8A23_.wvu.FilterData">#REF!</definedName>
    <definedName name="Z_FC48D59E_2E49_46D5_AABD_74F2D40C8A23_.wvu.PrintArea" localSheetId="35">#REF!</definedName>
    <definedName name="Z_FC48D59E_2E49_46D5_AABD_74F2D40C8A23_.wvu.PrintArea" localSheetId="39">#REF!</definedName>
    <definedName name="Z_FC48D59E_2E49_46D5_AABD_74F2D40C8A23_.wvu.PrintArea" localSheetId="40">#REF!</definedName>
    <definedName name="Z_FC48D59E_2E49_46D5_AABD_74F2D40C8A23_.wvu.PrintArea" localSheetId="41">#REF!</definedName>
    <definedName name="Z_FC48D59E_2E49_46D5_AABD_74F2D40C8A23_.wvu.PrintArea">#REF!</definedName>
    <definedName name="Z_FC48D59E_2E49_46D5_AABD_74F2D40C8A23_.wvu.PrintTitles" localSheetId="35">#REF!</definedName>
    <definedName name="Z_FC48D59E_2E49_46D5_AABD_74F2D40C8A23_.wvu.PrintTitles" localSheetId="39">#REF!</definedName>
    <definedName name="Z_FC48D59E_2E49_46D5_AABD_74F2D40C8A23_.wvu.PrintTitles" localSheetId="40">#REF!</definedName>
    <definedName name="Z_FC48D59E_2E49_46D5_AABD_74F2D40C8A23_.wvu.PrintTitles" localSheetId="41">#REF!</definedName>
    <definedName name="Z_FC48D59E_2E49_46D5_AABD_74F2D40C8A23_.wvu.PrintTitles">#REF!</definedName>
    <definedName name="Z_FC48D59E_2E49_46D5_AABD_74F2D40C8A23_.wvu.Rows" localSheetId="35">(#REF!,#REF!,#REF!,#REF!,#REF!,#REF!,#REF!,#REF!,#REF!,#REF!,#REF!,#REF!,#REF!,#REF!,#REF!,#REF!,#REF!,#REF!,#REF!,#REF!,#REF!,#REF!,#REF!,#REF!,#REF!,#REF!)</definedName>
    <definedName name="Z_FC48D59E_2E49_46D5_AABD_74F2D40C8A23_.wvu.Rows" localSheetId="39">(#REF!,#REF!,#REF!,#REF!,#REF!,#REF!,#REF!,#REF!,#REF!,#REF!,#REF!,#REF!,#REF!,#REF!,#REF!,#REF!,#REF!,#REF!,#REF!,#REF!,#REF!,#REF!,#REF!,#REF!,#REF!,#REF!)</definedName>
    <definedName name="Z_FC48D59E_2E49_46D5_AABD_74F2D40C8A23_.wvu.Rows" localSheetId="40">(#REF!,#REF!,#REF!,#REF!,#REF!,#REF!,#REF!,#REF!,#REF!,#REF!,#REF!,#REF!,#REF!,#REF!,#REF!,#REF!,#REF!,#REF!,#REF!,#REF!,#REF!,#REF!,#REF!,#REF!,#REF!,#REF!)</definedName>
    <definedName name="Z_FC48D59E_2E49_46D5_AABD_74F2D40C8A23_.wvu.Rows" localSheetId="41">(#REF!,#REF!,#REF!,#REF!,#REF!,#REF!,#REF!,#REF!,#REF!,#REF!,#REF!,#REF!,#REF!,#REF!,#REF!,#REF!,#REF!,#REF!,#REF!,#REF!,#REF!,#REF!,#REF!,#REF!,#REF!,#REF!)</definedName>
    <definedName name="Z_FC48D59E_2E49_46D5_AABD_74F2D40C8A23_.wvu.Rows">(#REF!,#REF!,#REF!,#REF!,#REF!,#REF!,#REF!,#REF!,#REF!,#REF!,#REF!,#REF!,#REF!,#REF!,#REF!,#REF!,#REF!,#REF!,#REF!,#REF!,#REF!,#REF!,#REF!,#REF!,#REF!,#REF!)</definedName>
    <definedName name="Z_FEEA5DE4_33B1_4219_945B_661EC5505B1D_.wvu.Cols" localSheetId="35">(#REF!,#REF!,#REF!,#REF!)</definedName>
    <definedName name="Z_FEEA5DE4_33B1_4219_945B_661EC5505B1D_.wvu.Cols" localSheetId="39">(#REF!,#REF!,#REF!,#REF!)</definedName>
    <definedName name="Z_FEEA5DE4_33B1_4219_945B_661EC5505B1D_.wvu.Cols" localSheetId="40">(#REF!,#REF!,#REF!,#REF!)</definedName>
    <definedName name="Z_FEEA5DE4_33B1_4219_945B_661EC5505B1D_.wvu.Cols" localSheetId="41">(#REF!,#REF!,#REF!,#REF!)</definedName>
    <definedName name="Z_FEEA5DE4_33B1_4219_945B_661EC5505B1D_.wvu.Cols">(#REF!,#REF!,#REF!,#REF!)</definedName>
    <definedName name="Z_FEEA5DE4_33B1_4219_945B_661EC5505B1D_.wvu.FilterData" localSheetId="35">#REF!</definedName>
    <definedName name="Z_FEEA5DE4_33B1_4219_945B_661EC5505B1D_.wvu.FilterData" localSheetId="39">#REF!</definedName>
    <definedName name="Z_FEEA5DE4_33B1_4219_945B_661EC5505B1D_.wvu.FilterData" localSheetId="40">#REF!</definedName>
    <definedName name="Z_FEEA5DE4_33B1_4219_945B_661EC5505B1D_.wvu.FilterData" localSheetId="41">#REF!</definedName>
    <definedName name="Z_FEEA5DE4_33B1_4219_945B_661EC5505B1D_.wvu.FilterData">#REF!</definedName>
    <definedName name="Z_FEEA5DE4_33B1_4219_945B_661EC5505B1D_.wvu.PrintArea" localSheetId="35">#REF!</definedName>
    <definedName name="Z_FEEA5DE4_33B1_4219_945B_661EC5505B1D_.wvu.PrintArea" localSheetId="39">#REF!</definedName>
    <definedName name="Z_FEEA5DE4_33B1_4219_945B_661EC5505B1D_.wvu.PrintArea" localSheetId="40">#REF!</definedName>
    <definedName name="Z_FEEA5DE4_33B1_4219_945B_661EC5505B1D_.wvu.PrintArea" localSheetId="41">#REF!</definedName>
    <definedName name="Z_FEEA5DE4_33B1_4219_945B_661EC5505B1D_.wvu.PrintArea">#REF!</definedName>
    <definedName name="Z_FEEA5DE4_33B1_4219_945B_661EC5505B1D_.wvu.PrintTitles" localSheetId="35">#REF!</definedName>
    <definedName name="Z_FEEA5DE4_33B1_4219_945B_661EC5505B1D_.wvu.PrintTitles" localSheetId="39">#REF!</definedName>
    <definedName name="Z_FEEA5DE4_33B1_4219_945B_661EC5505B1D_.wvu.PrintTitles" localSheetId="40">#REF!</definedName>
    <definedName name="Z_FEEA5DE4_33B1_4219_945B_661EC5505B1D_.wvu.PrintTitles" localSheetId="41">#REF!</definedName>
    <definedName name="Z_FEEA5DE4_33B1_4219_945B_661EC5505B1D_.wvu.PrintTitles">#REF!</definedName>
    <definedName name="Z_FEEA5DE4_33B1_4219_945B_661EC5505B1D_.wvu.Rows" localSheetId="35">#REF!</definedName>
    <definedName name="Z_FEEA5DE4_33B1_4219_945B_661EC5505B1D_.wvu.Rows" localSheetId="39">#REF!</definedName>
    <definedName name="Z_FEEA5DE4_33B1_4219_945B_661EC5505B1D_.wvu.Rows" localSheetId="40">#REF!</definedName>
    <definedName name="Z_FEEA5DE4_33B1_4219_945B_661EC5505B1D_.wvu.Rows" localSheetId="41">#REF!</definedName>
    <definedName name="Z_FEEA5DE4_33B1_4219_945B_661EC5505B1D_.wvu.Rows">#REF!</definedName>
    <definedName name="ZP" localSheetId="35">#REF!</definedName>
    <definedName name="ZP" localSheetId="39">#REF!</definedName>
    <definedName name="ZP" localSheetId="40">#REF!</definedName>
    <definedName name="ZP" localSheetId="41">#REF!</definedName>
    <definedName name="ZP">#REF!</definedName>
    <definedName name="а" localSheetId="35">#REF!</definedName>
    <definedName name="а" localSheetId="39">#REF!</definedName>
    <definedName name="а" localSheetId="40">#REF!</definedName>
    <definedName name="а" localSheetId="41">#REF!</definedName>
    <definedName name="а">#REF!</definedName>
    <definedName name="а1">'[83]16 ост'!$E$8214</definedName>
    <definedName name="А27" localSheetId="35">#REF!</definedName>
    <definedName name="А27" localSheetId="39">#REF!</definedName>
    <definedName name="А27" localSheetId="40">#REF!</definedName>
    <definedName name="А27" localSheetId="41">#REF!</definedName>
    <definedName name="А27">#REF!</definedName>
    <definedName name="аа">#N/A</definedName>
    <definedName name="аааа">#N/A</definedName>
    <definedName name="ааааа" localSheetId="43" hidden="1">{"'РП (2)'!$A$5:$S$150"}</definedName>
    <definedName name="ааааа" hidden="1">{"'РП (2)'!$A$5:$S$150"}</definedName>
    <definedName name="АААААААА">#N/A</definedName>
    <definedName name="АААААААА_1">#N/A</definedName>
    <definedName name="АААААААА_1_1">#N/A</definedName>
    <definedName name="АААААААА_10">#N/A</definedName>
    <definedName name="АААААААА_11">#N/A</definedName>
    <definedName name="АААААААА_12">#N/A</definedName>
    <definedName name="АААААААА_13">#N/A</definedName>
    <definedName name="АААААААА_14">#N/A</definedName>
    <definedName name="АААААААА_15">#N/A</definedName>
    <definedName name="АААААААА_16">#N/A</definedName>
    <definedName name="АААААААА_17">#N/A</definedName>
    <definedName name="АААААААА_18">#N/A</definedName>
    <definedName name="АААААААА_2">#N/A</definedName>
    <definedName name="АААААААА_20">#N/A</definedName>
    <definedName name="АААААААА_3">#N/A</definedName>
    <definedName name="АААААААА_4">#N/A</definedName>
    <definedName name="АААААААА_5">#N/A</definedName>
    <definedName name="АААААААА_6">#N/A</definedName>
    <definedName name="АААААААА_7">#N/A</definedName>
    <definedName name="ав" localSheetId="35">#REF!</definedName>
    <definedName name="ав" localSheetId="39">#REF!</definedName>
    <definedName name="ав" localSheetId="40">#REF!</definedName>
    <definedName name="ав" localSheetId="41">#REF!</definedName>
    <definedName name="ав">#REF!</definedName>
    <definedName name="аванс" localSheetId="35">#REF!</definedName>
    <definedName name="аванс" localSheetId="39">#REF!</definedName>
    <definedName name="аванс" localSheetId="40">#REF!</definedName>
    <definedName name="аванс" localSheetId="41">#REF!</definedName>
    <definedName name="аванс">#REF!</definedName>
    <definedName name="ао" localSheetId="35">#REF!</definedName>
    <definedName name="ао" localSheetId="39">#REF!</definedName>
    <definedName name="ао" localSheetId="40">#REF!</definedName>
    <definedName name="ао" localSheetId="41">#REF!</definedName>
    <definedName name="ао">#REF!</definedName>
    <definedName name="апва" localSheetId="43" hidden="1">{"'РП (2)'!$A$5:$S$150"}</definedName>
    <definedName name="апва" hidden="1">{"'РП (2)'!$A$5:$S$150"}</definedName>
    <definedName name="апр" localSheetId="35">#REF!</definedName>
    <definedName name="апр" localSheetId="39">#REF!</definedName>
    <definedName name="апр" localSheetId="40">#REF!</definedName>
    <definedName name="апр" localSheetId="41">#REF!</definedName>
    <definedName name="апр">#REF!</definedName>
    <definedName name="апрапр" localSheetId="35">#REF!</definedName>
    <definedName name="апрапр" localSheetId="39">#REF!</definedName>
    <definedName name="апрапр" localSheetId="40">#REF!</definedName>
    <definedName name="апрапр" localSheetId="41">#REF!</definedName>
    <definedName name="апрапр">#REF!</definedName>
    <definedName name="апрель">#N/A</definedName>
    <definedName name="апрель_1">#N/A</definedName>
    <definedName name="апрель_1_1">#N/A</definedName>
    <definedName name="апрель_10">#N/A</definedName>
    <definedName name="апрель_11">#N/A</definedName>
    <definedName name="апрель_12">#N/A</definedName>
    <definedName name="апрель_13">#N/A</definedName>
    <definedName name="апрель_14">#N/A</definedName>
    <definedName name="апрель_15">#N/A</definedName>
    <definedName name="апрель_16">#N/A</definedName>
    <definedName name="апрель_17">#N/A</definedName>
    <definedName name="апрель_18">#N/A</definedName>
    <definedName name="апрель_2">#N/A</definedName>
    <definedName name="апрель_20">#N/A</definedName>
    <definedName name="апрель_3">#N/A</definedName>
    <definedName name="апрель_4">#N/A</definedName>
    <definedName name="апрель_5">#N/A</definedName>
    <definedName name="апрель_6">#N/A</definedName>
    <definedName name="апрель_7">#N/A</definedName>
    <definedName name="б" localSheetId="35">#REF!</definedName>
    <definedName name="б" localSheetId="39">#REF!</definedName>
    <definedName name="б" localSheetId="40">#REF!</definedName>
    <definedName name="б" localSheetId="41">#REF!</definedName>
    <definedName name="б">#REF!</definedName>
    <definedName name="_xlnm.Database" localSheetId="35">#REF!</definedName>
    <definedName name="_xlnm.Database" localSheetId="39">#REF!</definedName>
    <definedName name="_xlnm.Database" localSheetId="40">#REF!</definedName>
    <definedName name="_xlnm.Database" localSheetId="41">#REF!</definedName>
    <definedName name="_xlnm.Database">#REF!</definedName>
    <definedName name="бб">#N/A</definedName>
    <definedName name="бб_1">#N/A</definedName>
    <definedName name="бб_1_1">#N/A</definedName>
    <definedName name="бб_10">#N/A</definedName>
    <definedName name="бб_11">#N/A</definedName>
    <definedName name="бб_12">#N/A</definedName>
    <definedName name="бб_13">#N/A</definedName>
    <definedName name="бб_14">#N/A</definedName>
    <definedName name="бб_15">#N/A</definedName>
    <definedName name="бб_16">#N/A</definedName>
    <definedName name="бб_17">#N/A</definedName>
    <definedName name="бб_18">#N/A</definedName>
    <definedName name="бб_2">#N/A</definedName>
    <definedName name="бб_20">#N/A</definedName>
    <definedName name="бб_3">#N/A</definedName>
    <definedName name="бб_4">#N/A</definedName>
    <definedName name="бб_5">#N/A</definedName>
    <definedName name="бб_6">#N/A</definedName>
    <definedName name="бб_7">#N/A</definedName>
    <definedName name="бб_9">#N/A</definedName>
    <definedName name="БелМГ" localSheetId="35">#REF!</definedName>
    <definedName name="БелМГ" localSheetId="39">#REF!</definedName>
    <definedName name="БелМГ" localSheetId="40">#REF!</definedName>
    <definedName name="БелМГ" localSheetId="41">#REF!</definedName>
    <definedName name="БелМГ">#REF!</definedName>
    <definedName name="бюджет" localSheetId="43" hidden="1">{"'РП (2)'!$A$5:$S$150"}</definedName>
    <definedName name="бюджет" hidden="1">{"'РП (2)'!$A$5:$S$150"}</definedName>
    <definedName name="Бюджет_ОАО__СУАЛ" localSheetId="35">#REF!</definedName>
    <definedName name="Бюджет_ОАО__СУАЛ" localSheetId="39">#REF!</definedName>
    <definedName name="Бюджет_ОАО__СУАЛ" localSheetId="40">#REF!</definedName>
    <definedName name="Бюджет_ОАО__СУАЛ" localSheetId="41">#REF!</definedName>
    <definedName name="Бюджет_ОАО__СУАЛ">#REF!</definedName>
    <definedName name="в" localSheetId="43">'[84]Исходные данные'!#REF!</definedName>
    <definedName name="в" localSheetId="35">'[85]Исходные данные'!#REF!</definedName>
    <definedName name="в" localSheetId="39">'[85]Исходные данные'!#REF!</definedName>
    <definedName name="в" localSheetId="40">'[85]Исходные данные'!#REF!</definedName>
    <definedName name="в" localSheetId="41">'[85]Исходные данные'!#REF!</definedName>
    <definedName name="в">'[85]Исходные данные'!#REF!</definedName>
    <definedName name="в23ё">#N/A</definedName>
    <definedName name="в23ё_1">#N/A</definedName>
    <definedName name="в23ё_1_1">#N/A</definedName>
    <definedName name="в23ё_10">#N/A</definedName>
    <definedName name="в23ё_11">#N/A</definedName>
    <definedName name="в23ё_12">#N/A</definedName>
    <definedName name="в23ё_13">#N/A</definedName>
    <definedName name="в23ё_14">#N/A</definedName>
    <definedName name="в23ё_15">#N/A</definedName>
    <definedName name="в23ё_16">#N/A</definedName>
    <definedName name="в23ё_17">#N/A</definedName>
    <definedName name="в23ё_18">#N/A</definedName>
    <definedName name="в23ё_2">#N/A</definedName>
    <definedName name="в23ё_20">#N/A</definedName>
    <definedName name="в23ё_3">#N/A</definedName>
    <definedName name="в23ё_4">#N/A</definedName>
    <definedName name="в23ё_5">#N/A</definedName>
    <definedName name="в23ё_6">#N/A</definedName>
    <definedName name="в23ё_7">#N/A</definedName>
    <definedName name="в23ё_9">#N/A</definedName>
    <definedName name="вап">#N/A</definedName>
    <definedName name="вап_1">#N/A</definedName>
    <definedName name="вап_1_1">#N/A</definedName>
    <definedName name="вап_10">#N/A</definedName>
    <definedName name="вап_12">#N/A</definedName>
    <definedName name="вап_13">#N/A</definedName>
    <definedName name="вап_14">#N/A</definedName>
    <definedName name="вап_15">#N/A</definedName>
    <definedName name="вап_16">#N/A</definedName>
    <definedName name="вап_18">#N/A</definedName>
    <definedName name="вап_2">#N/A</definedName>
    <definedName name="вап_4">#N/A</definedName>
    <definedName name="вап_9">#N/A</definedName>
    <definedName name="ваф" localSheetId="43" hidden="1">{"'РП (2)'!$A$5:$S$150"}</definedName>
    <definedName name="ваф" hidden="1">{"'РП (2)'!$A$5:$S$150"}</definedName>
    <definedName name="вв">#N/A</definedName>
    <definedName name="вв_1">#N/A</definedName>
    <definedName name="вв_1_1">#N/A</definedName>
    <definedName name="вв_10">#N/A</definedName>
    <definedName name="вв_11">#N/A</definedName>
    <definedName name="вв_12">#N/A</definedName>
    <definedName name="вв_13">#N/A</definedName>
    <definedName name="вв_14">#N/A</definedName>
    <definedName name="вв_15">#N/A</definedName>
    <definedName name="вв_16">#N/A</definedName>
    <definedName name="вв_17">#N/A</definedName>
    <definedName name="вв_18">#N/A</definedName>
    <definedName name="вв_2">#N/A</definedName>
    <definedName name="вв_20">#N/A</definedName>
    <definedName name="вв_3">#N/A</definedName>
    <definedName name="вв_4">#N/A</definedName>
    <definedName name="вв_5">#N/A</definedName>
    <definedName name="вв_6">#N/A</definedName>
    <definedName name="вв_7">#N/A</definedName>
    <definedName name="вв_9">#N/A</definedName>
    <definedName name="ввв" localSheetId="43" hidden="1">{"'Sheet1'!$A$1:$G$85"}</definedName>
    <definedName name="ввв" hidden="1">{"'Sheet1'!$A$1:$G$85"}</definedName>
    <definedName name="Ведущий_инженер_химик" localSheetId="35">#REF!</definedName>
    <definedName name="Ведущий_инженер_химик" localSheetId="39">#REF!</definedName>
    <definedName name="Ведущий_инженер_химик" localSheetId="40">#REF!</definedName>
    <definedName name="Ведущий_инженер_химик" localSheetId="41">#REF!</definedName>
    <definedName name="Ведущий_инженер_химик">#REF!</definedName>
    <definedName name="вода" localSheetId="43">[86]Титульный!$L$24:$L$25</definedName>
    <definedName name="вода" localSheetId="12">[87]Титульный!$L$24:$L$25</definedName>
    <definedName name="вода" localSheetId="25">[88]Титульный!$L$24:$L$25</definedName>
    <definedName name="вода" localSheetId="24">[88]Титульный!$L$24:$L$25</definedName>
    <definedName name="вода" localSheetId="34">[89]Титульный!$L$24:$L$25</definedName>
    <definedName name="вода" localSheetId="35">[89]Титульный!$L$24:$L$25</definedName>
    <definedName name="вода" localSheetId="9">[90]Титульный!$L$24:$L$25</definedName>
    <definedName name="вода" localSheetId="16">[90]Титульный!$L$24:$L$25</definedName>
    <definedName name="вода" localSheetId="22">[91]Титульный!$L$24:$L$25</definedName>
    <definedName name="вода" localSheetId="28">[90]Титульный!$L$24:$L$25</definedName>
    <definedName name="вода">[92]Титульный!$L$24:$L$25</definedName>
    <definedName name="вода1">[93]Титульный!$L$24:$L$25</definedName>
    <definedName name="Возврат" localSheetId="43">[94]!Возврат</definedName>
    <definedName name="Возврат">[95]!Возврат</definedName>
    <definedName name="Возврат_1">NA()</definedName>
    <definedName name="Возврат_13">#N/A</definedName>
    <definedName name="Возврат1">[96]!Возврат</definedName>
    <definedName name="Волгоградэнерго" localSheetId="35">#REF!</definedName>
    <definedName name="Волгоградэнерго" localSheetId="39">#REF!</definedName>
    <definedName name="Волгоградэнерго" localSheetId="40">#REF!</definedName>
    <definedName name="Волгоградэнерго" localSheetId="41">#REF!</definedName>
    <definedName name="Волгоградэнерго">#REF!</definedName>
    <definedName name="второй" localSheetId="35">#REF!</definedName>
    <definedName name="второй" localSheetId="39">#REF!</definedName>
    <definedName name="второй" localSheetId="40">#REF!</definedName>
    <definedName name="второй" localSheetId="41">#REF!</definedName>
    <definedName name="второй">#REF!</definedName>
    <definedName name="вуув" localSheetId="43" hidden="1">{#N/A,#N/A,TRUE,"Лист1";#N/A,#N/A,TRUE,"Лист2";#N/A,#N/A,TRUE,"Лист3"}</definedName>
    <definedName name="вуув" hidden="1">{#N/A,#N/A,TRUE,"Лист1";#N/A,#N/A,TRUE,"Лист2";#N/A,#N/A,TRUE,"Лист3"}</definedName>
    <definedName name="Годовой_индекс_2000" localSheetId="35">#REF!</definedName>
    <definedName name="Годовой_индекс_2000" localSheetId="39">#REF!</definedName>
    <definedName name="Годовой_индекс_2000" localSheetId="40">#REF!</definedName>
    <definedName name="Годовой_индекс_2000" localSheetId="41">#REF!</definedName>
    <definedName name="Годовой_индекс_2000">#REF!</definedName>
    <definedName name="грприрцфв00ав98" localSheetId="43" hidden="1">{#N/A,#N/A,TRUE,"Лист1";#N/A,#N/A,TRUE,"Лист2";#N/A,#N/A,TRUE,"Лист3"}</definedName>
    <definedName name="грприрцфв00ав98" hidden="1">{#N/A,#N/A,TRUE,"Лист1";#N/A,#N/A,TRUE,"Лист2";#N/A,#N/A,TRUE,"Лист3"}</definedName>
    <definedName name="ГруппыДругие_Шапка" localSheetId="35">#REF!</definedName>
    <definedName name="ГруппыДругие_Шапка" localSheetId="39">#REF!</definedName>
    <definedName name="ГруппыДругие_Шапка" localSheetId="40">#REF!</definedName>
    <definedName name="ГруппыДругие_Шапка" localSheetId="41">#REF!</definedName>
    <definedName name="ГруппыДругие_Шапка">#REF!</definedName>
    <definedName name="ГруппыЗависимые" localSheetId="35">#REF!</definedName>
    <definedName name="ГруппыЗависимые" localSheetId="39">#REF!</definedName>
    <definedName name="ГруппыЗависимые" localSheetId="40">#REF!</definedName>
    <definedName name="ГруппыЗависимые" localSheetId="41">#REF!</definedName>
    <definedName name="ГруппыЗависимые">#REF!</definedName>
    <definedName name="ГруппыЗависимые_Подвал" localSheetId="35">#REF!</definedName>
    <definedName name="ГруппыЗависимые_Подвал" localSheetId="39">#REF!</definedName>
    <definedName name="ГруппыЗависимые_Подвал" localSheetId="40">#REF!</definedName>
    <definedName name="ГруппыЗависимые_Подвал" localSheetId="41">#REF!</definedName>
    <definedName name="ГруппыЗависимые_Подвал">#REF!</definedName>
    <definedName name="ГруппыЗависимые_Шапка" localSheetId="35">#REF!</definedName>
    <definedName name="ГруппыЗависимые_Шапка" localSheetId="39">#REF!</definedName>
    <definedName name="ГруппыЗависимые_Шапка" localSheetId="40">#REF!</definedName>
    <definedName name="ГруппыЗависимые_Шапка" localSheetId="41">#REF!</definedName>
    <definedName name="ГруппыЗависимые_Шапка">#REF!</definedName>
    <definedName name="грфинцкавг98Х" localSheetId="43" hidden="1">{#N/A,#N/A,TRUE,"Лист1";#N/A,#N/A,TRUE,"Лист2";#N/A,#N/A,TRUE,"Лист3"}</definedName>
    <definedName name="грфинцкавг98Х" hidden="1">{#N/A,#N/A,TRUE,"Лист1";#N/A,#N/A,TRUE,"Лист2";#N/A,#N/A,TRUE,"Лист3"}</definedName>
    <definedName name="да" localSheetId="43">[86]Титульный!$L$2:$L$3</definedName>
    <definedName name="да" localSheetId="12">[87]Титульный!$L$2:$L$3</definedName>
    <definedName name="да" localSheetId="25">[88]Титульный!$L$2:$L$3</definedName>
    <definedName name="да" localSheetId="24">[88]Титульный!$L$2:$L$3</definedName>
    <definedName name="да" localSheetId="34">[89]Титульный!$L$2:$L$3</definedName>
    <definedName name="да" localSheetId="35">[89]Титульный!$L$2:$L$3</definedName>
    <definedName name="да" localSheetId="9">[90]Титульный!$L$2:$L$3</definedName>
    <definedName name="да" localSheetId="16">[90]Титульный!$L$2:$L$3</definedName>
    <definedName name="да" localSheetId="22">[91]Титульный!$L$2:$L$3</definedName>
    <definedName name="да" localSheetId="28">[90]Титульный!$L$2:$L$3</definedName>
    <definedName name="да">[92]Титульный!$L$2:$L$3</definedName>
    <definedName name="дата" localSheetId="35">[97]даты!#REF!</definedName>
    <definedName name="дата" localSheetId="39">[97]даты!#REF!</definedName>
    <definedName name="дата" localSheetId="40">[97]даты!#REF!</definedName>
    <definedName name="дата" localSheetId="41">[97]даты!#REF!</definedName>
    <definedName name="дата">[97]даты!#REF!</definedName>
    <definedName name="дата_1" localSheetId="43">'[84]Исходные данные'!#REF!</definedName>
    <definedName name="дата_1" localSheetId="35">'[85]Исходные данные'!#REF!</definedName>
    <definedName name="дата_1" localSheetId="39">'[85]Исходные данные'!#REF!</definedName>
    <definedName name="дата_1" localSheetId="40">'[85]Исходные данные'!#REF!</definedName>
    <definedName name="дата_1" localSheetId="41">'[85]Исходные данные'!#REF!</definedName>
    <definedName name="дата_1">'[85]Исходные данные'!#REF!</definedName>
    <definedName name="ДатШ1" localSheetId="35">#REF!</definedName>
    <definedName name="ДатШ1" localSheetId="39">#REF!</definedName>
    <definedName name="ДатШ1" localSheetId="40">#REF!</definedName>
    <definedName name="ДатШ1" localSheetId="41">#REF!</definedName>
    <definedName name="ДатШ1">#REF!</definedName>
    <definedName name="ДатШ2" localSheetId="35">#REF!</definedName>
    <definedName name="ДатШ2" localSheetId="39">#REF!</definedName>
    <definedName name="ДатШ2" localSheetId="40">#REF!</definedName>
    <definedName name="ДатШ2" localSheetId="41">#REF!</definedName>
    <definedName name="ДатШ2">#REF!</definedName>
    <definedName name="деб." localSheetId="35">#REF!</definedName>
    <definedName name="деб." localSheetId="39">#REF!</definedName>
    <definedName name="деб." localSheetId="40">#REF!</definedName>
    <definedName name="деб." localSheetId="41">#REF!</definedName>
    <definedName name="деб.">#REF!</definedName>
    <definedName name="доб" localSheetId="35">#REF!</definedName>
    <definedName name="доб" localSheetId="39">#REF!</definedName>
    <definedName name="доб" localSheetId="40">#REF!</definedName>
    <definedName name="доб" localSheetId="41">#REF!</definedName>
    <definedName name="доб">#REF!</definedName>
    <definedName name="дог." localSheetId="43">DATE(YEAR([98]!Loan_Start),MONTH([98]!Loan_Start)+Payment_Number,DAY([98]!Loan_Start))</definedName>
    <definedName name="дог." localSheetId="35">DATE(YEAR([98]!Loan_Start),MONTH([98]!Loan_Start)+Payment_Number,DAY([98]!Loan_Start))</definedName>
    <definedName name="дог." localSheetId="39">DATE(YEAR([98]!Loan_Start),MONTH([98]!Loan_Start)+Payment_Number,DAY([98]!Loan_Start))</definedName>
    <definedName name="дог." localSheetId="40">DATE(YEAR([98]!Loan_Start),MONTH([98]!Loan_Start)+Payment_Number,DAY([98]!Loan_Start))</definedName>
    <definedName name="дог." localSheetId="41">DATE(YEAR([98]!Loan_Start),MONTH([98]!Loan_Start)+Payment_Number,DAY([98]!Loan_Start))</definedName>
    <definedName name="дог.">DATE(YEAR([98]!Loan_Start),MONTH([98]!Loan_Start)+Payment_Number,DAY([98]!Loan_Start))</definedName>
    <definedName name="догрждл" localSheetId="35">'[39]PAR Diff expl '!#REF!</definedName>
    <definedName name="догрждл" localSheetId="39">'[39]PAR Diff expl '!#REF!</definedName>
    <definedName name="догрждл" localSheetId="40">'[39]PAR Diff expl '!#REF!</definedName>
    <definedName name="догрждл" localSheetId="41">'[39]PAR Diff expl '!#REF!</definedName>
    <definedName name="догрждл">'[39]PAR Diff expl '!#REF!</definedName>
    <definedName name="ДолгосрВложения_Шапка" localSheetId="35">#REF!</definedName>
    <definedName name="ДолгосрВложения_Шапка" localSheetId="39">#REF!</definedName>
    <definedName name="ДолгосрВложения_Шапка" localSheetId="40">#REF!</definedName>
    <definedName name="ДолгосрВложения_Шапка" localSheetId="41">#REF!</definedName>
    <definedName name="ДолгосрВложения_Шапка">#REF!</definedName>
    <definedName name="ДолгосрЗаймы" localSheetId="35">#REF!</definedName>
    <definedName name="ДолгосрЗаймы" localSheetId="39">#REF!</definedName>
    <definedName name="ДолгосрЗаймы" localSheetId="40">#REF!</definedName>
    <definedName name="ДолгосрЗаймы" localSheetId="41">#REF!</definedName>
    <definedName name="ДолгосрЗаймы">#REF!</definedName>
    <definedName name="ДолгосрЗаймы_Подвал" localSheetId="35">#REF!</definedName>
    <definedName name="ДолгосрЗаймы_Подвал" localSheetId="39">#REF!</definedName>
    <definedName name="ДолгосрЗаймы_Подвал" localSheetId="40">#REF!</definedName>
    <definedName name="ДолгосрЗаймы_Подвал" localSheetId="41">#REF!</definedName>
    <definedName name="ДолгосрЗаймы_Подвал">#REF!</definedName>
    <definedName name="ДолгосрЗаймы_Шапка" localSheetId="35">#REF!</definedName>
    <definedName name="ДолгосрЗаймы_Шапка" localSheetId="39">#REF!</definedName>
    <definedName name="ДолгосрЗаймы_Шапка" localSheetId="40">#REF!</definedName>
    <definedName name="ДолгосрЗаймы_Шапка" localSheetId="41">#REF!</definedName>
    <definedName name="ДолгосрЗаймы_Шапка">#REF!</definedName>
    <definedName name="должности" localSheetId="35">#REF!</definedName>
    <definedName name="должности" localSheetId="39">#REF!</definedName>
    <definedName name="должности" localSheetId="40">#REF!</definedName>
    <definedName name="должности" localSheetId="41">#REF!</definedName>
    <definedName name="должности">#REF!</definedName>
    <definedName name="должность" localSheetId="35">#REF!</definedName>
    <definedName name="должность" localSheetId="39">#REF!</definedName>
    <definedName name="должность" localSheetId="40">#REF!</definedName>
    <definedName name="должность" localSheetId="41">#REF!</definedName>
    <definedName name="должность">#REF!</definedName>
    <definedName name="доля_проч_ф" localSheetId="35">#REF!</definedName>
    <definedName name="доля_проч_ф" localSheetId="39">#REF!</definedName>
    <definedName name="доля_проч_ф" localSheetId="40">#REF!</definedName>
    <definedName name="доля_проч_ф" localSheetId="41">#REF!</definedName>
    <definedName name="доля_проч_ф">#REF!</definedName>
    <definedName name="доля_прочая" localSheetId="35">#REF!</definedName>
    <definedName name="доля_прочая" localSheetId="39">#REF!</definedName>
    <definedName name="доля_прочая" localSheetId="40">#REF!</definedName>
    <definedName name="доля_прочая" localSheetId="41">#REF!</definedName>
    <definedName name="доля_прочая">#REF!</definedName>
    <definedName name="доля_прочая_98_ав" localSheetId="35">#REF!</definedName>
    <definedName name="доля_прочая_98_ав" localSheetId="39">#REF!</definedName>
    <definedName name="доля_прочая_98_ав" localSheetId="40">#REF!</definedName>
    <definedName name="доля_прочая_98_ав" localSheetId="41">#REF!</definedName>
    <definedName name="доля_прочая_98_ав">#REF!</definedName>
    <definedName name="доля_прочая_ав" localSheetId="35">#REF!</definedName>
    <definedName name="доля_прочая_ав" localSheetId="39">#REF!</definedName>
    <definedName name="доля_прочая_ав" localSheetId="40">#REF!</definedName>
    <definedName name="доля_прочая_ав" localSheetId="41">#REF!</definedName>
    <definedName name="доля_прочая_ав">#REF!</definedName>
    <definedName name="доля_прочая_ф" localSheetId="35">#REF!</definedName>
    <definedName name="доля_прочая_ф" localSheetId="39">#REF!</definedName>
    <definedName name="доля_прочая_ф" localSheetId="40">#REF!</definedName>
    <definedName name="доля_прочая_ф" localSheetId="41">#REF!</definedName>
    <definedName name="доля_прочая_ф">#REF!</definedName>
    <definedName name="доля_т_ф" localSheetId="35">#REF!</definedName>
    <definedName name="доля_т_ф" localSheetId="39">#REF!</definedName>
    <definedName name="доля_т_ф" localSheetId="40">#REF!</definedName>
    <definedName name="доля_т_ф" localSheetId="41">#REF!</definedName>
    <definedName name="доля_т_ф">#REF!</definedName>
    <definedName name="доля_теп_1" localSheetId="35">#REF!</definedName>
    <definedName name="доля_теп_1" localSheetId="39">#REF!</definedName>
    <definedName name="доля_теп_1" localSheetId="40">#REF!</definedName>
    <definedName name="доля_теп_1" localSheetId="41">#REF!</definedName>
    <definedName name="доля_теп_1">#REF!</definedName>
    <definedName name="доля_теп_2" localSheetId="35">#REF!</definedName>
    <definedName name="доля_теп_2" localSheetId="39">#REF!</definedName>
    <definedName name="доля_теп_2" localSheetId="40">#REF!</definedName>
    <definedName name="доля_теп_2" localSheetId="41">#REF!</definedName>
    <definedName name="доля_теп_2">#REF!</definedName>
    <definedName name="доля_теп_3" localSheetId="35">#REF!</definedName>
    <definedName name="доля_теп_3" localSheetId="39">#REF!</definedName>
    <definedName name="доля_теп_3" localSheetId="40">#REF!</definedName>
    <definedName name="доля_теп_3" localSheetId="41">#REF!</definedName>
    <definedName name="доля_теп_3">#REF!</definedName>
    <definedName name="доля_тепло" localSheetId="35">#REF!</definedName>
    <definedName name="доля_тепло" localSheetId="39">#REF!</definedName>
    <definedName name="доля_тепло" localSheetId="40">#REF!</definedName>
    <definedName name="доля_тепло" localSheetId="41">#REF!</definedName>
    <definedName name="доля_тепло">#REF!</definedName>
    <definedName name="доля_эл_1" localSheetId="35">#REF!</definedName>
    <definedName name="доля_эл_1" localSheetId="39">#REF!</definedName>
    <definedName name="доля_эл_1" localSheetId="40">#REF!</definedName>
    <definedName name="доля_эл_1" localSheetId="41">#REF!</definedName>
    <definedName name="доля_эл_1">#REF!</definedName>
    <definedName name="доля_эл_2" localSheetId="35">#REF!</definedName>
    <definedName name="доля_эл_2" localSheetId="39">#REF!</definedName>
    <definedName name="доля_эл_2" localSheetId="40">#REF!</definedName>
    <definedName name="доля_эл_2" localSheetId="41">#REF!</definedName>
    <definedName name="доля_эл_2">#REF!</definedName>
    <definedName name="доля_эл_2_9" localSheetId="35">#REF!</definedName>
    <definedName name="доля_эл_2_9" localSheetId="39">#REF!</definedName>
    <definedName name="доля_эл_2_9" localSheetId="40">#REF!</definedName>
    <definedName name="доля_эл_2_9" localSheetId="41">#REF!</definedName>
    <definedName name="доля_эл_2_9">#REF!</definedName>
    <definedName name="доля_эл_3" localSheetId="35">#REF!</definedName>
    <definedName name="доля_эл_3" localSheetId="39">#REF!</definedName>
    <definedName name="доля_эл_3" localSheetId="40">#REF!</definedName>
    <definedName name="доля_эл_3" localSheetId="41">#REF!</definedName>
    <definedName name="доля_эл_3">#REF!</definedName>
    <definedName name="доля_эл_ф" localSheetId="35">#REF!</definedName>
    <definedName name="доля_эл_ф" localSheetId="39">#REF!</definedName>
    <definedName name="доля_эл_ф" localSheetId="40">#REF!</definedName>
    <definedName name="доля_эл_ф" localSheetId="41">#REF!</definedName>
    <definedName name="доля_эл_ф">#REF!</definedName>
    <definedName name="доля_электра" localSheetId="35">#REF!</definedName>
    <definedName name="доля_электра" localSheetId="39">#REF!</definedName>
    <definedName name="доля_электра" localSheetId="40">#REF!</definedName>
    <definedName name="доля_электра" localSheetId="41">#REF!</definedName>
    <definedName name="доля_электра">#REF!</definedName>
    <definedName name="доля_электра_99" localSheetId="35">#REF!</definedName>
    <definedName name="доля_электра_99" localSheetId="39">#REF!</definedName>
    <definedName name="доля_электра_99" localSheetId="40">#REF!</definedName>
    <definedName name="доля_электра_99" localSheetId="41">#REF!</definedName>
    <definedName name="доля_электра_99">#REF!</definedName>
    <definedName name="Доход" localSheetId="35">#REF!</definedName>
    <definedName name="Доход" localSheetId="39">#REF!</definedName>
    <definedName name="Доход" localSheetId="40">#REF!</definedName>
    <definedName name="Доход" localSheetId="41">#REF!</definedName>
    <definedName name="Доход">#REF!</definedName>
    <definedName name="Доход_1" localSheetId="35">#REF!</definedName>
    <definedName name="Доход_1" localSheetId="39">#REF!</definedName>
    <definedName name="Доход_1" localSheetId="40">#REF!</definedName>
    <definedName name="Доход_1" localSheetId="41">#REF!</definedName>
    <definedName name="Доход_1">#REF!</definedName>
    <definedName name="еке" localSheetId="35">[1]FES!#REF!</definedName>
    <definedName name="еке" localSheetId="39">[1]FES!#REF!</definedName>
    <definedName name="еке" localSheetId="40">[1]FES!#REF!</definedName>
    <definedName name="еке" localSheetId="41">[1]FES!#REF!</definedName>
    <definedName name="еке">[1]FES!#REF!</definedName>
    <definedName name="ЕСН" localSheetId="35">[99]Смета!#REF!</definedName>
    <definedName name="ЕСН" localSheetId="39">[99]Смета!#REF!</definedName>
    <definedName name="ЕСН" localSheetId="40">[99]Смета!#REF!</definedName>
    <definedName name="ЕСН" localSheetId="41">[99]Смета!#REF!</definedName>
    <definedName name="ЕСН">[99]Смета!#REF!</definedName>
    <definedName name="ещз" localSheetId="35">#REF!</definedName>
    <definedName name="ещз" localSheetId="39">#REF!</definedName>
    <definedName name="ещз" localSheetId="40">#REF!</definedName>
    <definedName name="ещз" localSheetId="41">#REF!</definedName>
    <definedName name="ещз">#REF!</definedName>
    <definedName name="_xlnm.Print_Titles" localSheetId="26">'Бюдж(Омут)'!$4:$6</definedName>
    <definedName name="_xlnm.Print_Titles" localSheetId="45">МеропЭФ!$5:$7</definedName>
    <definedName name="_xlnm.Print_Titles" localSheetId="11">'ПП-М (Вагай)'!$7:$9</definedName>
    <definedName name="_xlnm.Print_Titles" localSheetId="30">'ПП-М -СИТ'!$7:$9</definedName>
    <definedName name="_xlnm.Print_Titles" localSheetId="18">'ПП-М(Красн)'!$7:$9</definedName>
    <definedName name="_xlnm.Print_Titles" localSheetId="24">'ПП-М(Омут)'!$7:$9</definedName>
    <definedName name="_xlnm.Print_Titles" localSheetId="35">#REF!</definedName>
    <definedName name="_xlnm.Print_Titles" localSheetId="6">Тех!$5:$6</definedName>
    <definedName name="_xlnm.Print_Titles" localSheetId="39">#REF!</definedName>
    <definedName name="_xlnm.Print_Titles" localSheetId="40">#REF!</definedName>
    <definedName name="_xlnm.Print_Titles" localSheetId="41">#REF!</definedName>
    <definedName name="_xlnm.Print_Titles" localSheetId="65">'ФинП-ХВс (Б.-Красн)'!$5:$10</definedName>
    <definedName name="_xlnm.Print_Titles" localSheetId="54">'ФинП-ХВс (Вагай)'!$5:$10</definedName>
    <definedName name="_xlnm.Print_Titles" localSheetId="57">'ФинП-ХВс (Омутинское)'!$5:$10</definedName>
    <definedName name="_xlnm.Print_Titles" localSheetId="60">'ФинП-ХВс (Ситн)'!$5:$10</definedName>
    <definedName name="_xlnm.Print_Titles" localSheetId="64">'ФинП-ХВс Б-Красноярский'!$5:$10</definedName>
    <definedName name="_xlnm.Print_Titles" localSheetId="56">'ФинП-ХВс Омутинский'!$5:$10</definedName>
    <definedName name="_xlnm.Print_Titles" localSheetId="59">'ФинП-ХВс Ситниковский'!$5:$10</definedName>
    <definedName name="_xlnm.Print_Titles" localSheetId="52">'ФинП-ХВсВагай '!$8:$10</definedName>
    <definedName name="_xlnm.Print_Titles" localSheetId="61">'ФинП-ХВсКрасн (2)'!$8:$10</definedName>
    <definedName name="_xlnm.Print_Titles" localSheetId="55">'ФинП-ХВсОмут'!$8:$10</definedName>
    <definedName name="_xlnm.Print_Titles" localSheetId="58">'ФинП-ХВсСит'!$8:$10</definedName>
    <definedName name="_xlnm.Print_Titles">#REF!</definedName>
    <definedName name="Запрос17" localSheetId="35">#REF!</definedName>
    <definedName name="Запрос17" localSheetId="39">#REF!</definedName>
    <definedName name="Запрос17" localSheetId="40">#REF!</definedName>
    <definedName name="Запрос17" localSheetId="41">#REF!</definedName>
    <definedName name="Запрос17">#REF!</definedName>
    <definedName name="иии\" localSheetId="43" hidden="1">{#N/A,#N/A,TRUE,"Лист1";#N/A,#N/A,TRUE,"Лист2";#N/A,#N/A,TRUE,"Лист3"}</definedName>
    <definedName name="иии\" hidden="1">{#N/A,#N/A,TRUE,"Лист1";#N/A,#N/A,TRUE,"Лист2";#N/A,#N/A,TRUE,"Лист3"}</definedName>
    <definedName name="индцкавг98" localSheetId="43" hidden="1">{#N/A,#N/A,TRUE,"Лист1";#N/A,#N/A,TRUE,"Лист2";#N/A,#N/A,TRUE,"Лист3"}</definedName>
    <definedName name="индцкавг98" hidden="1">{#N/A,#N/A,TRUE,"Лист1";#N/A,#N/A,TRUE,"Лист2";#N/A,#N/A,TRUE,"Лист3"}</definedName>
    <definedName name="ИП">#N/A</definedName>
    <definedName name="ИП_1">#N/A</definedName>
    <definedName name="ИП_1_1">#N/A</definedName>
    <definedName name="ИП_10">#N/A</definedName>
    <definedName name="ИП_11">#N/A</definedName>
    <definedName name="ИП_12">#N/A</definedName>
    <definedName name="ИП_13">#N/A</definedName>
    <definedName name="ИП_14">#N/A</definedName>
    <definedName name="ИП_15">#N/A</definedName>
    <definedName name="ИП_16">#N/A</definedName>
    <definedName name="ИП_17">#N/A</definedName>
    <definedName name="ИП_18">#N/A</definedName>
    <definedName name="ИП_2">#N/A</definedName>
    <definedName name="ИП_20">#N/A</definedName>
    <definedName name="ИП_3">#N/A</definedName>
    <definedName name="ИП_4">#N/A</definedName>
    <definedName name="ИП_5">#N/A</definedName>
    <definedName name="ИП_6">#N/A</definedName>
    <definedName name="ИП_7">#N/A</definedName>
    <definedName name="ИП_9" localSheetId="43">вап_9</definedName>
    <definedName name="ИП_9">вап_9</definedName>
    <definedName name="й">#N/A</definedName>
    <definedName name="й_1">#N/A</definedName>
    <definedName name="й_1_1">#N/A</definedName>
    <definedName name="й_10">#N/A</definedName>
    <definedName name="й_11">#N/A</definedName>
    <definedName name="й_12">#N/A</definedName>
    <definedName name="й_13">#N/A</definedName>
    <definedName name="й_14">#N/A</definedName>
    <definedName name="й_15">#N/A</definedName>
    <definedName name="й_16">#N/A</definedName>
    <definedName name="й_17">#N/A</definedName>
    <definedName name="й_18">#N/A</definedName>
    <definedName name="й_2">#N/A</definedName>
    <definedName name="й_20">#N/A</definedName>
    <definedName name="й_3">#N/A</definedName>
    <definedName name="й_4">#N/A</definedName>
    <definedName name="й_5">#N/A</definedName>
    <definedName name="й_6">#N/A</definedName>
    <definedName name="й_7">#N/A</definedName>
    <definedName name="й_9" localSheetId="43">вв_9</definedName>
    <definedName name="й_9">вв_9</definedName>
    <definedName name="йй">#N/A</definedName>
    <definedName name="йй_1">#N/A</definedName>
    <definedName name="йй_1_1">#N/A</definedName>
    <definedName name="йй_10">#N/A</definedName>
    <definedName name="йй_11">#N/A</definedName>
    <definedName name="йй_12">#N/A</definedName>
    <definedName name="йй_13">#N/A</definedName>
    <definedName name="йй_14">#N/A</definedName>
    <definedName name="йй_15">#N/A</definedName>
    <definedName name="йй_16">#N/A</definedName>
    <definedName name="йй_17">#N/A</definedName>
    <definedName name="йй_18">#N/A</definedName>
    <definedName name="йй_2">#N/A</definedName>
    <definedName name="йй_20">#N/A</definedName>
    <definedName name="йй_3">#N/A</definedName>
    <definedName name="йй_4">#N/A</definedName>
    <definedName name="йй_5">#N/A</definedName>
    <definedName name="йй_6">#N/A</definedName>
    <definedName name="йй_7">#N/A</definedName>
    <definedName name="йй_9">#N/A</definedName>
    <definedName name="йцу">#N/A</definedName>
    <definedName name="йцу_1">#N/A</definedName>
    <definedName name="йцу_1_1">#N/A</definedName>
    <definedName name="йцу_10">#N/A</definedName>
    <definedName name="йцу_12">#N/A</definedName>
    <definedName name="йцу_13">#N/A</definedName>
    <definedName name="йцу_14">#N/A</definedName>
    <definedName name="йцу_15">#N/A</definedName>
    <definedName name="йцу_16">#N/A</definedName>
    <definedName name="йцу_18">#N/A</definedName>
    <definedName name="йцу_2">#N/A</definedName>
    <definedName name="йцу_4">#N/A</definedName>
    <definedName name="К1" localSheetId="43">'[100]Приложение 3'!#REF!</definedName>
    <definedName name="К1" localSheetId="35">'[101]Приложение 3'!#REF!</definedName>
    <definedName name="К1" localSheetId="39">'[101]Приложение 3'!#REF!</definedName>
    <definedName name="К1" localSheetId="40">'[101]Приложение 3'!#REF!</definedName>
    <definedName name="К1" localSheetId="41">'[101]Приложение 3'!#REF!</definedName>
    <definedName name="К1">'[101]Приложение 3'!#REF!</definedName>
    <definedName name="качество" localSheetId="43">[86]Титульный!#REF!</definedName>
    <definedName name="качество" localSheetId="12">[87]Титульный!#REF!</definedName>
    <definedName name="качество" localSheetId="25">[88]Титульный!#REF!</definedName>
    <definedName name="качество" localSheetId="24">[88]Титульный!#REF!</definedName>
    <definedName name="качество" localSheetId="34">[89]Титульный!#REF!</definedName>
    <definedName name="качество" localSheetId="35">[89]Титульный!#REF!</definedName>
    <definedName name="качество" localSheetId="53">[92]Титульный!#REF!</definedName>
    <definedName name="качество" localSheetId="39">[92]Титульный!#REF!</definedName>
    <definedName name="качество" localSheetId="40">[92]Титульный!#REF!</definedName>
    <definedName name="качество" localSheetId="41">[92]Титульный!#REF!</definedName>
    <definedName name="качество" localSheetId="64">[92]Титульный!#REF!</definedName>
    <definedName name="качество" localSheetId="56">[92]Титульный!#REF!</definedName>
    <definedName name="качество" localSheetId="59">[92]Титульный!#REF!</definedName>
    <definedName name="качество" localSheetId="52">[92]Титульный!#REF!</definedName>
    <definedName name="качество" localSheetId="61">[92]Титульный!#REF!</definedName>
    <definedName name="качество" localSheetId="55">[92]Титульный!#REF!</definedName>
    <definedName name="качество" localSheetId="58">[92]Титульный!#REF!</definedName>
    <definedName name="качество" localSheetId="9">[90]Титульный!#REF!</definedName>
    <definedName name="качество" localSheetId="16">[90]Титульный!#REF!</definedName>
    <definedName name="качество" localSheetId="22">[91]Титульный!#REF!</definedName>
    <definedName name="качество" localSheetId="28">[90]Титульный!#REF!</definedName>
    <definedName name="качество">[92]Титульный!#REF!</definedName>
    <definedName name="ке">#N/A</definedName>
    <definedName name="ке_1">#N/A</definedName>
    <definedName name="ке_1_1">#N/A</definedName>
    <definedName name="ке_10">#N/A</definedName>
    <definedName name="ке_11">#N/A</definedName>
    <definedName name="ке_12">#N/A</definedName>
    <definedName name="ке_13">#N/A</definedName>
    <definedName name="ке_14">#N/A</definedName>
    <definedName name="ке_15">#N/A</definedName>
    <definedName name="ке_16">#N/A</definedName>
    <definedName name="ке_17">#N/A</definedName>
    <definedName name="ке_18">#N/A</definedName>
    <definedName name="ке_2">#N/A</definedName>
    <definedName name="ке_20">#N/A</definedName>
    <definedName name="ке_3">#N/A</definedName>
    <definedName name="ке_4">#N/A</definedName>
    <definedName name="ке_5">#N/A</definedName>
    <definedName name="ке_6">#N/A</definedName>
    <definedName name="ке_7">#N/A</definedName>
    <definedName name="ке_9">#N/A</definedName>
    <definedName name="кеппппппппппп" localSheetId="43" hidden="1">{#N/A,#N/A,TRUE,"Лист1";#N/A,#N/A,TRUE,"Лист2";#N/A,#N/A,TRUE,"Лист3"}</definedName>
    <definedName name="кеппппппппппп" hidden="1">{#N/A,#N/A,TRUE,"Лист1";#N/A,#N/A,TRUE,"Лист2";#N/A,#N/A,TRUE,"Лист3"}</definedName>
    <definedName name="кк" localSheetId="43" hidden="1">{"'РП (2)'!$A$5:$S$150"}</definedName>
    <definedName name="кк" hidden="1">{"'РП (2)'!$A$5:$S$150"}</definedName>
    <definedName name="коэф1" localSheetId="35">#REF!</definedName>
    <definedName name="коэф1" localSheetId="39">#REF!</definedName>
    <definedName name="коэф1" localSheetId="40">#REF!</definedName>
    <definedName name="коэф1" localSheetId="41">#REF!</definedName>
    <definedName name="коэф1">#REF!</definedName>
    <definedName name="коэф2" localSheetId="35">#REF!</definedName>
    <definedName name="коэф2" localSheetId="39">#REF!</definedName>
    <definedName name="коэф2" localSheetId="40">#REF!</definedName>
    <definedName name="коэф2" localSheetId="41">#REF!</definedName>
    <definedName name="коэф2">#REF!</definedName>
    <definedName name="коэф3" localSheetId="35">#REF!</definedName>
    <definedName name="коэф3" localSheetId="39">#REF!</definedName>
    <definedName name="коэф3" localSheetId="40">#REF!</definedName>
    <definedName name="коэф3" localSheetId="41">#REF!</definedName>
    <definedName name="коэф3">#REF!</definedName>
    <definedName name="коэф4" localSheetId="35">#REF!</definedName>
    <definedName name="коэф4" localSheetId="39">#REF!</definedName>
    <definedName name="коэф4" localSheetId="40">#REF!</definedName>
    <definedName name="коэф4" localSheetId="41">#REF!</definedName>
    <definedName name="коэф4">#REF!</definedName>
    <definedName name="коэф4_9" localSheetId="35">#REF!</definedName>
    <definedName name="коэф4_9" localSheetId="39">#REF!</definedName>
    <definedName name="коэф4_9" localSheetId="40">#REF!</definedName>
    <definedName name="коэф4_9" localSheetId="41">#REF!</definedName>
    <definedName name="коэф4_9">#REF!</definedName>
    <definedName name="КП1" localSheetId="43" hidden="1">{#N/A,#N/A,FALSE,"HMF";#N/A,#N/A,FALSE,"FACIL";#N/A,#N/A,FALSE,"HMFINANCE";#N/A,#N/A,FALSE,"HMEUROPE";#N/A,#N/A,FALSE,"HHAB CONSO";#N/A,#N/A,FALSE,"PAB";#N/A,#N/A,FALSE,"MMC";#N/A,#N/A,FALSE,"THAI";#N/A,#N/A,FALSE,"SINPA";#N/A,#N/A,FALSE,"POLAND"}</definedName>
    <definedName name="КП1" hidden="1">{#N/A,#N/A,FALSE,"HMF";#N/A,#N/A,FALSE,"FACIL";#N/A,#N/A,FALSE,"HMFINANCE";#N/A,#N/A,FALSE,"HMEUROPE";#N/A,#N/A,FALSE,"HHAB CONSO";#N/A,#N/A,FALSE,"PAB";#N/A,#N/A,FALSE,"MMC";#N/A,#N/A,FALSE,"THAI";#N/A,#N/A,FALSE,"SINPA";#N/A,#N/A,FALSE,"POLAND"}</definedName>
    <definedName name="кр1">#N/A</definedName>
    <definedName name="КРАСНОЯРСК" localSheetId="43" hidden="1">{"'РП (2)'!$A$5:$S$150"}</definedName>
    <definedName name="КРАСНОЯРСК" hidden="1">{"'РП (2)'!$A$5:$S$150"}</definedName>
    <definedName name="КУАП_евро" localSheetId="35">#REF!</definedName>
    <definedName name="КУАП_евро" localSheetId="39">#REF!</definedName>
    <definedName name="КУАП_евро" localSheetId="40">#REF!</definedName>
    <definedName name="КУАП_евро" localSheetId="41">#REF!</definedName>
    <definedName name="КУАП_евро">#REF!</definedName>
    <definedName name="курс" localSheetId="35">#REF!</definedName>
    <definedName name="курс" localSheetId="39">#REF!</definedName>
    <definedName name="курс" localSheetId="40">#REF!</definedName>
    <definedName name="курс" localSheetId="41">#REF!</definedName>
    <definedName name="курс">#REF!</definedName>
    <definedName name="курсс" localSheetId="35">'[102]БДДС РКХП'!#REF!</definedName>
    <definedName name="курсс" localSheetId="39">'[102]БДДС РКХП'!#REF!</definedName>
    <definedName name="курсс" localSheetId="40">'[102]БДДС РКХП'!#REF!</definedName>
    <definedName name="курсс" localSheetId="41">'[102]БДДС РКХП'!#REF!</definedName>
    <definedName name="курсс">'[102]БДДС РКХП'!#REF!</definedName>
    <definedName name="л" localSheetId="35">#REF!</definedName>
    <definedName name="л" localSheetId="39">#REF!</definedName>
    <definedName name="л" localSheetId="40">#REF!</definedName>
    <definedName name="л" localSheetId="41">#REF!</definedName>
    <definedName name="л">#REF!</definedName>
    <definedName name="ларик">#N/A</definedName>
    <definedName name="маржа_АБ" localSheetId="35">#REF!</definedName>
    <definedName name="маржа_АБ" localSheetId="39">#REF!</definedName>
    <definedName name="маржа_АБ" localSheetId="40">#REF!</definedName>
    <definedName name="маржа_АБ" localSheetId="41">#REF!</definedName>
    <definedName name="маржа_АБ">#REF!</definedName>
    <definedName name="маржа_АБ_cf" localSheetId="35">#REF!</definedName>
    <definedName name="маржа_АБ_cf" localSheetId="39">#REF!</definedName>
    <definedName name="маржа_АБ_cf" localSheetId="40">#REF!</definedName>
    <definedName name="маржа_АБ_cf" localSheetId="41">#REF!</definedName>
    <definedName name="маржа_АБ_cf">#REF!</definedName>
    <definedName name="маржа_АБ_mf" localSheetId="35">#REF!</definedName>
    <definedName name="маржа_АБ_mf" localSheetId="39">#REF!</definedName>
    <definedName name="маржа_АБ_mf" localSheetId="40">#REF!</definedName>
    <definedName name="маржа_АБ_mf" localSheetId="41">#REF!</definedName>
    <definedName name="маржа_АБ_mf">#REF!</definedName>
    <definedName name="Материалы" localSheetId="43">[103]Материалы!$C$7:$C$4237</definedName>
    <definedName name="Материалы">[104]Материалы!$C$7:$C$4237</definedName>
    <definedName name="Материалы_июль">'[105]Материалы_янв-июль'!$C$11:$C$5479</definedName>
    <definedName name="Материалы_цена">'[105]Материалы_янв-июль'!$C$11:$C$5479</definedName>
    <definedName name="мес" localSheetId="35">#REF!</definedName>
    <definedName name="мес" localSheetId="39">#REF!</definedName>
    <definedName name="мес" localSheetId="40">#REF!</definedName>
    <definedName name="мес" localSheetId="41">#REF!</definedName>
    <definedName name="мес">#REF!</definedName>
    <definedName name="МР" localSheetId="43">[106]ПАС!$BC$17:$BC$41</definedName>
    <definedName name="МР" localSheetId="12">[107]ПАС!$S$17:$S$37</definedName>
    <definedName name="МР" localSheetId="19">[108]ПАС!$BC$17:$BC$41</definedName>
    <definedName name="МР" localSheetId="25">[109]ПАС!$BC$17:$BC$41</definedName>
    <definedName name="МР" localSheetId="11">ПАС!$BC$17:$BC$41</definedName>
    <definedName name="МР" localSheetId="30">[110]ПАС!$BC$17:$BC$41</definedName>
    <definedName name="МР" localSheetId="18">[108]ПАС!$BC$17:$BC$41</definedName>
    <definedName name="МР" localSheetId="24">[109]ПАС!$BC$17:$BC$41</definedName>
    <definedName name="МР" localSheetId="34">[111]ПАС!$BC$17:$BC$41</definedName>
    <definedName name="МР" localSheetId="35">[111]ПАС!$BC$17:$BC$41</definedName>
    <definedName name="МР" localSheetId="53">[112]ПАС!$BC$17:$BC$41</definedName>
    <definedName name="МР" localSheetId="38">[113]ПАС!$BC$13:$BC$17</definedName>
    <definedName name="МР" localSheetId="39">[113]ПАС!$BC$13:$BC$17</definedName>
    <definedName name="МР" localSheetId="40">[113]ПАС!$BC$13:$BC$17</definedName>
    <definedName name="МР" localSheetId="41">[113]ПАС!$BC$13:$BC$17</definedName>
    <definedName name="МР" localSheetId="49">[112]ПАС!$BC$17:$BC$41</definedName>
    <definedName name="МР" localSheetId="47">[112]ПАС!$BC$17:$BC$41</definedName>
    <definedName name="МР" localSheetId="48">[112]ПАС!$BC$17:$BC$41</definedName>
    <definedName name="МР" localSheetId="50">[112]ПАС!$BC$17:$BC$41</definedName>
    <definedName name="МР" localSheetId="9">[114]ПАС!$BC$17:$BC$37</definedName>
    <definedName name="МР" localSheetId="16">[114]ПАС!$BC$17:$BC$37</definedName>
    <definedName name="МР" localSheetId="22">[115]ПАС!$BC$17:$BC$37</definedName>
    <definedName name="МР" localSheetId="28">[114]ПАС!$BC$17:$BC$37</definedName>
    <definedName name="МР">ПАС!$BC$17:$BC$41</definedName>
    <definedName name="мым">#N/A</definedName>
    <definedName name="мым_1">#N/A</definedName>
    <definedName name="мым_1_1">#N/A</definedName>
    <definedName name="мым_10">#N/A</definedName>
    <definedName name="мым_11">#N/A</definedName>
    <definedName name="мым_12">#N/A</definedName>
    <definedName name="мым_13">#N/A</definedName>
    <definedName name="мым_14">#N/A</definedName>
    <definedName name="мым_15">#N/A</definedName>
    <definedName name="мым_16">#N/A</definedName>
    <definedName name="мым_17">#N/A</definedName>
    <definedName name="мым_18">#N/A</definedName>
    <definedName name="мым_2">#N/A</definedName>
    <definedName name="мым_20">#N/A</definedName>
    <definedName name="мым_3">#N/A</definedName>
    <definedName name="мым_4">#N/A</definedName>
    <definedName name="мым_5">#N/A</definedName>
    <definedName name="мым_6">#N/A</definedName>
    <definedName name="мым_7">#N/A</definedName>
    <definedName name="н">'[116]Вода для ГВС'!$C$17</definedName>
    <definedName name="н1" localSheetId="35">[117]МБП!#REF!</definedName>
    <definedName name="н1" localSheetId="39">[117]МБП!#REF!</definedName>
    <definedName name="н1" localSheetId="40">[117]МБП!#REF!</definedName>
    <definedName name="н1" localSheetId="41">[117]МБП!#REF!</definedName>
    <definedName name="н1">[117]МБП!#REF!</definedName>
    <definedName name="н2" localSheetId="35">[117]МБП!#REF!</definedName>
    <definedName name="н2" localSheetId="39">[117]МБП!#REF!</definedName>
    <definedName name="н2" localSheetId="40">[117]МБП!#REF!</definedName>
    <definedName name="н2" localSheetId="41">[117]МБП!#REF!</definedName>
    <definedName name="н2">[117]МБП!#REF!</definedName>
    <definedName name="н3" localSheetId="35">[117]МБП!#REF!</definedName>
    <definedName name="н3" localSheetId="39">[117]МБП!#REF!</definedName>
    <definedName name="н3" localSheetId="40">[117]МБП!#REF!</definedName>
    <definedName name="н3" localSheetId="41">[117]МБП!#REF!</definedName>
    <definedName name="н3">[117]МБП!#REF!</definedName>
    <definedName name="нав1" localSheetId="35">#REF!</definedName>
    <definedName name="нав1" localSheetId="39">#REF!</definedName>
    <definedName name="нав1" localSheetId="40">#REF!</definedName>
    <definedName name="нав1" localSheetId="41">#REF!</definedName>
    <definedName name="нав1">#REF!</definedName>
    <definedName name="Названия_для_печати_ИМ">[118]OS01_6OZ!$A$3:$IV$8,[118]OS01_6OZ!$A$1:$A$65536</definedName>
    <definedName name="Наименование_объекта" localSheetId="43">'[30]Перечень адресов'!$B$2:$B$1535</definedName>
    <definedName name="Наименование_объекта">'[31]Перечень адресов'!$B$2:$B$1535</definedName>
    <definedName name="НакопПроцент" localSheetId="35">#REF!</definedName>
    <definedName name="НакопПроцент" localSheetId="39">#REF!</definedName>
    <definedName name="НакопПроцент" localSheetId="40">#REF!</definedName>
    <definedName name="НакопПроцент" localSheetId="41">#REF!</definedName>
    <definedName name="НакопПроцент">#REF!</definedName>
    <definedName name="налог" localSheetId="43">[106]ПАС!$BB$37:$BB$39</definedName>
    <definedName name="налог" localSheetId="12">[107]ПАС!$R$37:$R$38</definedName>
    <definedName name="налог" localSheetId="19">[108]ПАС!$BB$37:$BB$39</definedName>
    <definedName name="налог" localSheetId="25">[109]ПАС!$BB$37:$BB$39</definedName>
    <definedName name="налог" localSheetId="11">ПАС!$BB$37:$BB$39</definedName>
    <definedName name="налог" localSheetId="30">[110]ПАС!$BB$37:$BB$39</definedName>
    <definedName name="налог" localSheetId="18">[108]ПАС!$BB$37:$BB$39</definedName>
    <definedName name="налог" localSheetId="24">[109]ПАС!$BB$37:$BB$39</definedName>
    <definedName name="налог" localSheetId="34">[111]ПАС!$BB$37:$BB$39</definedName>
    <definedName name="налог" localSheetId="35">[111]ПАС!$BB$37:$BB$39</definedName>
    <definedName name="налог" localSheetId="53">[112]ПАС!$BB$37:$BB$39</definedName>
    <definedName name="налог" localSheetId="38">[113]ПАС!#REF!</definedName>
    <definedName name="налог" localSheetId="39">[113]ПАС!#REF!</definedName>
    <definedName name="налог" localSheetId="40">[113]ПАС!#REF!</definedName>
    <definedName name="налог" localSheetId="41">[113]ПАС!#REF!</definedName>
    <definedName name="налог" localSheetId="49">[112]ПАС!$BB$37:$BB$39</definedName>
    <definedName name="налог" localSheetId="47">[112]ПАС!$BB$37:$BB$39</definedName>
    <definedName name="налог" localSheetId="48">[112]ПАС!$BB$37:$BB$39</definedName>
    <definedName name="налог" localSheetId="50">[112]ПАС!$BB$37:$BB$39</definedName>
    <definedName name="налог" localSheetId="9">[114]ПАС!$BB$37:$BB$38</definedName>
    <definedName name="налог" localSheetId="16">[114]ПАС!$BB$37:$BB$38</definedName>
    <definedName name="налог" localSheetId="22">[115]ПАС!$BB$37:$BB$38</definedName>
    <definedName name="налог" localSheetId="28">[114]ПАС!$BB$37:$BB$38</definedName>
    <definedName name="налог">ПАС!$BB$37:$BB$39</definedName>
    <definedName name="НДС" localSheetId="43">#REF!</definedName>
    <definedName name="НДС" localSheetId="12">[107]ТАР!$O$8:$O$9</definedName>
    <definedName name="НДС" localSheetId="19">[108]ТАР!$S$9:$S$10</definedName>
    <definedName name="НДС" localSheetId="25">[109]ТАР!$S$9:$S$10</definedName>
    <definedName name="НДС" localSheetId="11">ТАР!$R$9:$R$10</definedName>
    <definedName name="НДС" localSheetId="30">[110]ТАР!$S$9:$S$10</definedName>
    <definedName name="НДС" localSheetId="18">[108]ТАР!$S$9:$S$10</definedName>
    <definedName name="НДС" localSheetId="24">[109]ТАР!$S$9:$S$10</definedName>
    <definedName name="НДС" localSheetId="34">[111]ТАР!$S$9:$S$10</definedName>
    <definedName name="НДС" localSheetId="35">[111]ТАР!$S$9:$S$10</definedName>
    <definedName name="НДС" localSheetId="53">[112]ТАР!$S$9:$S$10</definedName>
    <definedName name="НДС" localSheetId="38">[113]ТАР!$R$9:$R$10</definedName>
    <definedName name="НДС" localSheetId="39">[113]ТАР!$R$9:$R$10</definedName>
    <definedName name="НДС" localSheetId="40">[113]ТАР!$R$9:$R$10</definedName>
    <definedName name="НДС" localSheetId="41">[113]ТАР!$R$9:$R$10</definedName>
    <definedName name="НДС" localSheetId="49">[112]ТАР!$S$9:$S$10</definedName>
    <definedName name="НДС" localSheetId="47">[112]ТАР!$S$9:$S$10</definedName>
    <definedName name="НДС" localSheetId="48">[112]ТАР!$S$9:$S$10</definedName>
    <definedName name="НДС" localSheetId="50">[112]ТАР!$S$9:$S$10</definedName>
    <definedName name="НДС" localSheetId="9">[114]ТАР!$O$9:$O$10</definedName>
    <definedName name="НДС" localSheetId="16">[114]ТАР!$O$9:$O$10</definedName>
    <definedName name="НДС" localSheetId="22">[115]ТАР!$O$9:$O$10</definedName>
    <definedName name="НДС" localSheetId="28">[114]ТАР!$O$9:$O$10</definedName>
    <definedName name="НДС">ТАР!$R$9:$R$10</definedName>
    <definedName name="Неразнес_потр_деп" localSheetId="35">#REF!</definedName>
    <definedName name="Неразнес_потр_деп" localSheetId="39">#REF!</definedName>
    <definedName name="Неразнес_потр_деп" localSheetId="40">#REF!</definedName>
    <definedName name="Неразнес_потр_деп" localSheetId="41">#REF!</definedName>
    <definedName name="Неразнес_потр_деп">#REF!</definedName>
    <definedName name="Неразнес_сыр_деп" localSheetId="35">#REF!</definedName>
    <definedName name="Неразнес_сыр_деп" localSheetId="39">#REF!</definedName>
    <definedName name="Неразнес_сыр_деп" localSheetId="40">#REF!</definedName>
    <definedName name="Неразнес_сыр_деп" localSheetId="41">#REF!</definedName>
    <definedName name="Неразнес_сыр_деп">#REF!</definedName>
    <definedName name="нет" localSheetId="43">[106]ПАС!$AS$3:$AS$4</definedName>
    <definedName name="нет" localSheetId="12">[107]ПАС!$I$3:$I$4</definedName>
    <definedName name="нет" localSheetId="19">[108]ПАС!$AS$3:$AS$4</definedName>
    <definedName name="нет" localSheetId="25">[109]ПАС!$AS$3:$AS$4</definedName>
    <definedName name="нет" localSheetId="11">ПАС!$AS$3:$AS$4</definedName>
    <definedName name="нет" localSheetId="30">[110]ПАС!$AS$3:$AS$4</definedName>
    <definedName name="нет" localSheetId="18">[108]ПАС!$AS$3:$AS$4</definedName>
    <definedName name="нет" localSheetId="24">[109]ПАС!$AS$3:$AS$4</definedName>
    <definedName name="нет" localSheetId="34">[111]ПАС!$AS$3:$AS$4</definedName>
    <definedName name="нет" localSheetId="35">[111]ПАС!$AS$3:$AS$4</definedName>
    <definedName name="нет" localSheetId="53">[112]ПАС!$AS$3:$AS$4</definedName>
    <definedName name="нет" localSheetId="38">[113]ПАС!$AS$3:$AS$4</definedName>
    <definedName name="нет" localSheetId="39">[113]ПАС!$AS$3:$AS$4</definedName>
    <definedName name="нет" localSheetId="40">[113]ПАС!$AS$3:$AS$4</definedName>
    <definedName name="нет" localSheetId="41">[113]ПАС!$AS$3:$AS$4</definedName>
    <definedName name="нет" localSheetId="49">[112]ПАС!$AS$3:$AS$4</definedName>
    <definedName name="нет" localSheetId="47">[112]ПАС!$AS$3:$AS$4</definedName>
    <definedName name="нет" localSheetId="48">[112]ПАС!$AS$3:$AS$4</definedName>
    <definedName name="нет" localSheetId="50">[112]ПАС!$AS$3:$AS$4</definedName>
    <definedName name="нет" localSheetId="9">[114]ПАС!$AS$3:$AS$4</definedName>
    <definedName name="нет" localSheetId="16">[114]ПАС!$AS$3:$AS$4</definedName>
    <definedName name="нет" localSheetId="22">[115]ПАС!$AS$3:$AS$4</definedName>
    <definedName name="нет" localSheetId="28">[114]ПАС!$AS$3:$AS$4</definedName>
    <definedName name="нет">ПАС!$AS$3:$AS$4</definedName>
    <definedName name="ннн\">#N/A</definedName>
    <definedName name="ннн_">#N/A</definedName>
    <definedName name="ннн__1">#N/A</definedName>
    <definedName name="ннн__1_1">#N/A</definedName>
    <definedName name="ннн__1_1_1">#N/A</definedName>
    <definedName name="ннн__10">#N/A</definedName>
    <definedName name="ннн__11">#N/A</definedName>
    <definedName name="ннн__12">#N/A</definedName>
    <definedName name="ннн__13">#N/A</definedName>
    <definedName name="ннн__14">#N/A</definedName>
    <definedName name="ннн__15">#N/A</definedName>
    <definedName name="ннн__16">#N/A</definedName>
    <definedName name="ннн__17">#N/A</definedName>
    <definedName name="ннн__18">#N/A</definedName>
    <definedName name="ннн__2">#N/A</definedName>
    <definedName name="ннн__20">#N/A</definedName>
    <definedName name="ннн__3">#N/A</definedName>
    <definedName name="ннн__4">#N/A</definedName>
    <definedName name="ннн__5">#N/A</definedName>
    <definedName name="ннн__6">#N/A</definedName>
    <definedName name="ннн__7">#N/A</definedName>
    <definedName name="нов">#N/A</definedName>
    <definedName name="нов_1">#N/A</definedName>
    <definedName name="нов_1_1">#N/A</definedName>
    <definedName name="нов_10">#N/A</definedName>
    <definedName name="нов_11">#N/A</definedName>
    <definedName name="нов_12">#N/A</definedName>
    <definedName name="нов_13">#N/A</definedName>
    <definedName name="нов_14">#N/A</definedName>
    <definedName name="нов_15">#N/A</definedName>
    <definedName name="нов_16">#N/A</definedName>
    <definedName name="нов_17">#N/A</definedName>
    <definedName name="нов_18">#N/A</definedName>
    <definedName name="нов_2">#N/A</definedName>
    <definedName name="нов_20">#N/A</definedName>
    <definedName name="нов_3">#N/A</definedName>
    <definedName name="нов_4">#N/A</definedName>
    <definedName name="нов_5">#N/A</definedName>
    <definedName name="нов_6">#N/A</definedName>
    <definedName name="нов_7">#N/A</definedName>
    <definedName name="новое" localSheetId="35">#REF!</definedName>
    <definedName name="новое" localSheetId="39">#REF!</definedName>
    <definedName name="новое" localSheetId="40">#REF!</definedName>
    <definedName name="новое" localSheetId="41">#REF!</definedName>
    <definedName name="новое">#REF!</definedName>
    <definedName name="новый" localSheetId="35">#REF!</definedName>
    <definedName name="новый" localSheetId="39">#REF!</definedName>
    <definedName name="новый" localSheetId="40">#REF!</definedName>
    <definedName name="новый" localSheetId="41">#REF!</definedName>
    <definedName name="новый">#REF!</definedName>
    <definedName name="Ном_тест" localSheetId="35">#REF!</definedName>
    <definedName name="Ном_тест" localSheetId="39">#REF!</definedName>
    <definedName name="Ном_тест" localSheetId="40">#REF!</definedName>
    <definedName name="Ном_тест" localSheetId="41">#REF!</definedName>
    <definedName name="Ном_тест">#REF!</definedName>
    <definedName name="Номер" localSheetId="35">#REF!</definedName>
    <definedName name="Номер" localSheetId="39">#REF!</definedName>
    <definedName name="Номер" localSheetId="40">#REF!</definedName>
    <definedName name="Номер" localSheetId="41">#REF!</definedName>
    <definedName name="Номер">#REF!</definedName>
    <definedName name="норм_1">[119]Отопление!$D$14:$D$28</definedName>
    <definedName name="норм_1_част">[119]Отопление!$I$14:$I$28</definedName>
    <definedName name="норм_2">[119]Отопление!$E$14:$E$28</definedName>
    <definedName name="норм_3">[119]Отопление!$F$14:$F$28</definedName>
    <definedName name="норм_3_част">[119]Отопление!$J$14:$J$28</definedName>
    <definedName name="норм_4">[119]Отопление!$G$14:$G$28</definedName>
    <definedName name="оао" localSheetId="35">#REF!</definedName>
    <definedName name="оао" localSheetId="39">#REF!</definedName>
    <definedName name="оао" localSheetId="40">#REF!</definedName>
    <definedName name="оао" localSheetId="41">#REF!</definedName>
    <definedName name="оао">#REF!</definedName>
    <definedName name="Об_окт" localSheetId="35">#REF!</definedName>
    <definedName name="Об_окт" localSheetId="39">#REF!</definedName>
    <definedName name="Об_окт" localSheetId="40">#REF!</definedName>
    <definedName name="Об_окт" localSheetId="41">#REF!</definedName>
    <definedName name="Об_окт">#REF!</definedName>
    <definedName name="Обл1" localSheetId="35">#REF!</definedName>
    <definedName name="Обл1" localSheetId="39">#REF!</definedName>
    <definedName name="Обл1" localSheetId="40">#REF!</definedName>
    <definedName name="Обл1" localSheetId="41">#REF!</definedName>
    <definedName name="Обл1">#REF!</definedName>
    <definedName name="_xlnm.Print_Area" localSheetId="14">'Бюдж(Вагай)'!$A$1:$AD$26</definedName>
    <definedName name="_xlnm.Print_Area" localSheetId="20">'Бюдж(Красн)'!$A$1:$AC$16</definedName>
    <definedName name="_xlnm.Print_Area" localSheetId="26">'Бюдж(Омут)'!$A$1:$AC$63</definedName>
    <definedName name="_xlnm.Print_Area" localSheetId="32">БюджСит!$A$1:$AA$17</definedName>
    <definedName name="_xlnm.Print_Area" localSheetId="7">ИВ!$A$1:$F$19</definedName>
    <definedName name="_xlnm.Print_Area" localSheetId="43">'Мероп свод'!$A$1:$P$62</definedName>
    <definedName name="_xlnm.Print_Area" localSheetId="46">МеропКАЧ!$A$2:$I$31</definedName>
    <definedName name="_xlnm.Print_Area" localSheetId="45">МеропЭФ!$A$2:$N$62</definedName>
    <definedName name="_xlnm.Print_Area" localSheetId="12">'НАС-1гр (Вагай)'!$A$1:$O$589</definedName>
    <definedName name="_xlnm.Print_Area" localSheetId="13">'НАС-2гр (Вагай)2018-2022'!$A$1:$O$717</definedName>
    <definedName name="_xlnm.Print_Area" localSheetId="19">'НАС-2гр(Красн) (2018-2022 гг)'!$A$1:$O$710</definedName>
    <definedName name="_xlnm.Print_Area" localSheetId="25">'НАС-2гр(Омут)(2018-2022гг)'!$A$1:$O$711</definedName>
    <definedName name="_xlnm.Print_Area" localSheetId="31">'НАС-2гр-СИТ (2018-2022 гг)'!$A$1:$O$588</definedName>
    <definedName name="_xlnm.Print_Area" localSheetId="5">ОУ!$A$1:$P$23</definedName>
    <definedName name="_xlnm.Print_Area" localSheetId="4">ПАС!$A$1:$E$76</definedName>
    <definedName name="_xlnm.Print_Area" localSheetId="2">ПОЯСН!$A$1:$Q$81</definedName>
    <definedName name="_xlnm.Print_Area" localSheetId="11">'ПП-М (Вагай)'!$A$1:$T$263</definedName>
    <definedName name="_xlnm.Print_Area" localSheetId="30">'ПП-М -СИТ'!$A$2:$R$147</definedName>
    <definedName name="_xlnm.Print_Area" localSheetId="18">'ПП-М(Красн)'!$A$2:$R$147</definedName>
    <definedName name="_xlnm.Print_Area" localSheetId="24">'ПП-М(Омут)'!$A$2:$R$146</definedName>
    <definedName name="_xlnm.Print_Area" localSheetId="36">ПрН!$A$1:$O$152</definedName>
    <definedName name="_xlnm.Print_Area" localSheetId="34">'ПрН Омут'!$A$1:$O$41</definedName>
    <definedName name="_xlnm.Print_Area" localSheetId="35">'ПрН Ситник'!$A$1:$O$41</definedName>
    <definedName name="_xlnm.Print_Area" localSheetId="15">'Проч(Вагай)'!$A$1:$AD$16</definedName>
    <definedName name="_xlnm.Print_Area" localSheetId="21">'Проч(Красн)'!$A$1:$AC$13</definedName>
    <definedName name="_xlnm.Print_Area" localSheetId="27">'Проч(Омут)'!$A$1:$AC$75</definedName>
    <definedName name="_xlnm.Print_Area" localSheetId="66">Расч.Эф!$A$1:$I$106</definedName>
    <definedName name="_xlnm.Print_Area" localSheetId="53">РасчетЭФ!$A$2:$K$90</definedName>
    <definedName name="_xlnm.Print_Area" localSheetId="33">СобП!$A$1:$O$68</definedName>
    <definedName name="_xlnm.Print_Area" localSheetId="3">'Список лист'!$A$1:$C$31</definedName>
    <definedName name="_xlnm.Print_Area" localSheetId="8">ТАР!$A$1:$O$52</definedName>
    <definedName name="_xlnm.Print_Area" localSheetId="6">Тех!$A$1:$I$149</definedName>
    <definedName name="_xlnm.Print_Area" localSheetId="0">ТИТ.Л.!$A$1:$M$59</definedName>
    <definedName name="_xlnm.Print_Area" localSheetId="37">Утеч!$A$1:$K$182</definedName>
    <definedName name="_xlnm.Print_Area" localSheetId="38">'Утеч Вагай'!$A$1:$I$29</definedName>
    <definedName name="_xlnm.Print_Area" localSheetId="39">'Утеч Краснояр'!$A$1:$I$29</definedName>
    <definedName name="_xlnm.Print_Area" localSheetId="40">'Утеч Омутин'!$A$1:$I$30</definedName>
    <definedName name="_xlnm.Print_Area" localSheetId="41">'Утеч Ситн.'!$A$1:$I$29</definedName>
    <definedName name="_xlnm.Print_Area" localSheetId="65">'ФинП-ХВс (Б.-Красн)'!$A$1:$K$121</definedName>
    <definedName name="_xlnm.Print_Area" localSheetId="54">'ФинП-ХВс (Вагай)'!$A$1:$O$119</definedName>
    <definedName name="_xlnm.Print_Area" localSheetId="57">'ФинП-ХВс (Омутинское)'!$A$1:$K$121</definedName>
    <definedName name="_xlnm.Print_Area" localSheetId="60">'ФинП-ХВс (Ситн)'!$A$1:$K$121</definedName>
    <definedName name="_xlnm.Print_Area" localSheetId="64">'ФинП-ХВс Б-Красноярский'!$A$1:$O$121</definedName>
    <definedName name="_xlnm.Print_Area" localSheetId="56">'ФинП-ХВс Омутинский'!$A$1:$O$119</definedName>
    <definedName name="_xlnm.Print_Area" localSheetId="59">'ФинП-ХВс Ситниковский'!$A$1:$O$119</definedName>
    <definedName name="_xlnm.Print_Area" localSheetId="52">'ФинП-ХВсВагай '!$A$2:$K$60</definedName>
    <definedName name="_xlnm.Print_Area" localSheetId="61">'ФинП-ХВсКрасн (2)'!$A$2:$K$60</definedName>
    <definedName name="_xlnm.Print_Area" localSheetId="55">'ФинП-ХВсОмут'!$A$2:$K$60</definedName>
    <definedName name="_xlnm.Print_Area" localSheetId="58">'ФинП-ХВсСит'!$A$2:$K$60</definedName>
    <definedName name="_xlnm.Print_Area" localSheetId="42">Хим!$A$2:$P$55</definedName>
    <definedName name="_xlnm.Print_Area" localSheetId="51">ЦелП!$A$2:$G$108</definedName>
    <definedName name="_xlnm.Print_Area" localSheetId="49">'ЦелП (Б.Красн)'!$A$1:$K$26</definedName>
    <definedName name="_xlnm.Print_Area" localSheetId="47">'ЦелП (Вагай)'!$A$1:$L$26</definedName>
    <definedName name="_xlnm.Print_Area" localSheetId="48">'ЦелП (Омут)'!$A$1:$K$26</definedName>
    <definedName name="_xlnm.Print_Area" localSheetId="50">'ЦелП (Ситн)'!$A$1:$K$26</definedName>
    <definedName name="_xlnm.Print_Area" localSheetId="10">'Эл(2)-Вагай'!$A$1:$L$102</definedName>
    <definedName name="_xlnm.Print_Area" localSheetId="9">'Эл-Вагай'!$A$1:$V$61</definedName>
    <definedName name="_xlnm.Print_Area" localSheetId="16">'Эл-Красн'!$A$2:$V$24</definedName>
    <definedName name="_xlnm.Print_Area" localSheetId="17">'Эл-Красн2'!$A$3:$L$103</definedName>
    <definedName name="_xlnm.Print_Area" localSheetId="22">'Эл-Омут'!$A$1:$V$28</definedName>
    <definedName name="_xlnm.Print_Area" localSheetId="23">'Эл-Омут2'!$A$3:$L$102</definedName>
    <definedName name="_xlnm.Print_Area" localSheetId="28">'Эл-Ситн'!$A$1:$V$24</definedName>
    <definedName name="_xlnm.Print_Area" localSheetId="29">'Эл-Ситн2'!$A$3:$L$102</definedName>
    <definedName name="_xlnm.Print_Area">#REF!</definedName>
    <definedName name="Область_печати_ИМ" localSheetId="35">#REF!</definedName>
    <definedName name="Область_печати_ИМ" localSheetId="39">#REF!</definedName>
    <definedName name="Область_печати_ИМ" localSheetId="40">#REF!</definedName>
    <definedName name="Область_печати_ИМ" localSheetId="41">#REF!</definedName>
    <definedName name="Область_печати_ИМ">#REF!</definedName>
    <definedName name="Общехоз" localSheetId="35">#REF!</definedName>
    <definedName name="Общехоз" localSheetId="39">#REF!</definedName>
    <definedName name="Общехоз" localSheetId="40">#REF!</definedName>
    <definedName name="Общехоз" localSheetId="41">#REF!</definedName>
    <definedName name="Общехоз">#REF!</definedName>
    <definedName name="Общехозяйственные" localSheetId="35">#REF!</definedName>
    <definedName name="Общехозяйственные" localSheetId="39">#REF!</definedName>
    <definedName name="Общехозяйственные" localSheetId="40">#REF!</definedName>
    <definedName name="Общехозяйственные" localSheetId="41">#REF!</definedName>
    <definedName name="Общехозяйственные">#REF!</definedName>
    <definedName name="общие_выбытия">'[120]влад-таблица'!$F$88</definedName>
    <definedName name="оплата" localSheetId="43">'[84]Исходные данные'!#REF!</definedName>
    <definedName name="оплата" localSheetId="35">'[85]Исходные данные'!#REF!</definedName>
    <definedName name="оплата" localSheetId="39">'[85]Исходные данные'!#REF!</definedName>
    <definedName name="оплата" localSheetId="40">'[85]Исходные данные'!#REF!</definedName>
    <definedName name="оплата" localSheetId="41">'[85]Исходные данные'!#REF!</definedName>
    <definedName name="оплата">'[85]Исходные данные'!#REF!</definedName>
    <definedName name="оплата_1" localSheetId="43">'[84]Исходные данные'!#REF!</definedName>
    <definedName name="оплата_1" localSheetId="35">'[85]Исходные данные'!#REF!</definedName>
    <definedName name="оплата_1" localSheetId="39">'[85]Исходные данные'!#REF!</definedName>
    <definedName name="оплата_1" localSheetId="40">'[85]Исходные данные'!#REF!</definedName>
    <definedName name="оплата_1" localSheetId="41">'[85]Исходные данные'!#REF!</definedName>
    <definedName name="оплата_1">'[85]Исходные данные'!#REF!</definedName>
    <definedName name="оплата_10" localSheetId="43">'[84]Исходные данные'!#REF!</definedName>
    <definedName name="оплата_10" localSheetId="35">'[85]Исходные данные'!#REF!</definedName>
    <definedName name="оплата_10" localSheetId="39">'[85]Исходные данные'!#REF!</definedName>
    <definedName name="оплата_10" localSheetId="40">'[85]Исходные данные'!#REF!</definedName>
    <definedName name="оплата_10" localSheetId="41">'[85]Исходные данные'!#REF!</definedName>
    <definedName name="оплата_10">'[85]Исходные данные'!#REF!</definedName>
    <definedName name="оплата_11" localSheetId="43">'[84]Исходные данные'!#REF!</definedName>
    <definedName name="оплата_11" localSheetId="35">'[85]Исходные данные'!#REF!</definedName>
    <definedName name="оплата_11" localSheetId="39">'[85]Исходные данные'!#REF!</definedName>
    <definedName name="оплата_11" localSheetId="40">'[85]Исходные данные'!#REF!</definedName>
    <definedName name="оплата_11" localSheetId="41">'[85]Исходные данные'!#REF!</definedName>
    <definedName name="оплата_11">'[85]Исходные данные'!#REF!</definedName>
    <definedName name="оплата_12" localSheetId="43">'[84]Исходные данные'!#REF!</definedName>
    <definedName name="оплата_12" localSheetId="35">'[85]Исходные данные'!#REF!</definedName>
    <definedName name="оплата_12" localSheetId="39">'[85]Исходные данные'!#REF!</definedName>
    <definedName name="оплата_12" localSheetId="40">'[85]Исходные данные'!#REF!</definedName>
    <definedName name="оплата_12" localSheetId="41">'[85]Исходные данные'!#REF!</definedName>
    <definedName name="оплата_12">'[85]Исходные данные'!#REF!</definedName>
    <definedName name="оплата_13" localSheetId="43">'[84]Исходные данные'!#REF!</definedName>
    <definedName name="оплата_13" localSheetId="35">'[85]Исходные данные'!#REF!</definedName>
    <definedName name="оплата_13" localSheetId="39">'[85]Исходные данные'!#REF!</definedName>
    <definedName name="оплата_13" localSheetId="40">'[85]Исходные данные'!#REF!</definedName>
    <definedName name="оплата_13" localSheetId="41">'[85]Исходные данные'!#REF!</definedName>
    <definedName name="оплата_13">'[85]Исходные данные'!#REF!</definedName>
    <definedName name="оплата_14" localSheetId="43">'[84]Исходные данные'!#REF!</definedName>
    <definedName name="оплата_14" localSheetId="35">'[85]Исходные данные'!#REF!</definedName>
    <definedName name="оплата_14" localSheetId="39">'[85]Исходные данные'!#REF!</definedName>
    <definedName name="оплата_14" localSheetId="40">'[85]Исходные данные'!#REF!</definedName>
    <definedName name="оплата_14" localSheetId="41">'[85]Исходные данные'!#REF!</definedName>
    <definedName name="оплата_14">'[85]Исходные данные'!#REF!</definedName>
    <definedName name="оплата_15" localSheetId="43">'[84]Исходные данные'!#REF!</definedName>
    <definedName name="оплата_15" localSheetId="35">'[85]Исходные данные'!#REF!</definedName>
    <definedName name="оплата_15" localSheetId="39">'[85]Исходные данные'!#REF!</definedName>
    <definedName name="оплата_15" localSheetId="40">'[85]Исходные данные'!#REF!</definedName>
    <definedName name="оплата_15" localSheetId="41">'[85]Исходные данные'!#REF!</definedName>
    <definedName name="оплата_15">'[85]Исходные данные'!#REF!</definedName>
    <definedName name="оплата_16" localSheetId="43">'[84]Исходные данные'!#REF!</definedName>
    <definedName name="оплата_16" localSheetId="35">'[85]Исходные данные'!#REF!</definedName>
    <definedName name="оплата_16" localSheetId="39">'[85]Исходные данные'!#REF!</definedName>
    <definedName name="оплата_16" localSheetId="40">'[85]Исходные данные'!#REF!</definedName>
    <definedName name="оплата_16" localSheetId="41">'[85]Исходные данные'!#REF!</definedName>
    <definedName name="оплата_16">'[85]Исходные данные'!#REF!</definedName>
    <definedName name="оплата_17" localSheetId="43">'[84]Исходные данные'!#REF!</definedName>
    <definedName name="оплата_17" localSheetId="35">'[85]Исходные данные'!#REF!</definedName>
    <definedName name="оплата_17" localSheetId="39">'[85]Исходные данные'!#REF!</definedName>
    <definedName name="оплата_17" localSheetId="40">'[85]Исходные данные'!#REF!</definedName>
    <definedName name="оплата_17" localSheetId="41">'[85]Исходные данные'!#REF!</definedName>
    <definedName name="оплата_17">'[85]Исходные данные'!#REF!</definedName>
    <definedName name="оплата_18" localSheetId="43">'[84]Исходные данные'!#REF!</definedName>
    <definedName name="оплата_18" localSheetId="35">'[85]Исходные данные'!#REF!</definedName>
    <definedName name="оплата_18" localSheetId="39">'[85]Исходные данные'!#REF!</definedName>
    <definedName name="оплата_18" localSheetId="40">'[85]Исходные данные'!#REF!</definedName>
    <definedName name="оплата_18" localSheetId="41">'[85]Исходные данные'!#REF!</definedName>
    <definedName name="оплата_18">'[85]Исходные данные'!#REF!</definedName>
    <definedName name="оплата_2" localSheetId="43">'[84]Исходные данные'!#REF!</definedName>
    <definedName name="оплата_2" localSheetId="35">'[85]Исходные данные'!#REF!</definedName>
    <definedName name="оплата_2" localSheetId="39">'[85]Исходные данные'!#REF!</definedName>
    <definedName name="оплата_2" localSheetId="40">'[85]Исходные данные'!#REF!</definedName>
    <definedName name="оплата_2" localSheetId="41">'[85]Исходные данные'!#REF!</definedName>
    <definedName name="оплата_2">'[85]Исходные данные'!#REF!</definedName>
    <definedName name="оплата_3" localSheetId="43">'[84]Исходные данные'!#REF!</definedName>
    <definedName name="оплата_3" localSheetId="35">'[85]Исходные данные'!#REF!</definedName>
    <definedName name="оплата_3" localSheetId="39">'[85]Исходные данные'!#REF!</definedName>
    <definedName name="оплата_3" localSheetId="40">'[85]Исходные данные'!#REF!</definedName>
    <definedName name="оплата_3" localSheetId="41">'[85]Исходные данные'!#REF!</definedName>
    <definedName name="оплата_3">'[85]Исходные данные'!#REF!</definedName>
    <definedName name="оплата_4" localSheetId="43">'[84]Исходные данные'!#REF!</definedName>
    <definedName name="оплата_4" localSheetId="35">'[85]Исходные данные'!#REF!</definedName>
    <definedName name="оплата_4" localSheetId="39">'[85]Исходные данные'!#REF!</definedName>
    <definedName name="оплата_4" localSheetId="40">'[85]Исходные данные'!#REF!</definedName>
    <definedName name="оплата_4" localSheetId="41">'[85]Исходные данные'!#REF!</definedName>
    <definedName name="оплата_4">'[85]Исходные данные'!#REF!</definedName>
    <definedName name="оплата_5" localSheetId="43">'[84]Исходные данные'!#REF!</definedName>
    <definedName name="оплата_5" localSheetId="35">'[85]Исходные данные'!#REF!</definedName>
    <definedName name="оплата_5" localSheetId="39">'[85]Исходные данные'!#REF!</definedName>
    <definedName name="оплата_5" localSheetId="40">'[85]Исходные данные'!#REF!</definedName>
    <definedName name="оплата_5" localSheetId="41">'[85]Исходные данные'!#REF!</definedName>
    <definedName name="оплата_5">'[85]Исходные данные'!#REF!</definedName>
    <definedName name="оплата_6" localSheetId="43">'[84]Исходные данные'!#REF!</definedName>
    <definedName name="оплата_6" localSheetId="35">'[85]Исходные данные'!#REF!</definedName>
    <definedName name="оплата_6" localSheetId="39">'[85]Исходные данные'!#REF!</definedName>
    <definedName name="оплата_6" localSheetId="40">'[85]Исходные данные'!#REF!</definedName>
    <definedName name="оплата_6" localSheetId="41">'[85]Исходные данные'!#REF!</definedName>
    <definedName name="оплата_6">'[85]Исходные данные'!#REF!</definedName>
    <definedName name="оплата_7" localSheetId="43">'[84]Исходные данные'!#REF!</definedName>
    <definedName name="оплата_7" localSheetId="35">'[85]Исходные данные'!#REF!</definedName>
    <definedName name="оплата_7" localSheetId="39">'[85]Исходные данные'!#REF!</definedName>
    <definedName name="оплата_7" localSheetId="40">'[85]Исходные данные'!#REF!</definedName>
    <definedName name="оплата_7" localSheetId="41">'[85]Исходные данные'!#REF!</definedName>
    <definedName name="оплата_7">'[85]Исходные данные'!#REF!</definedName>
    <definedName name="оплата_8" localSheetId="43">'[84]Исходные данные'!#REF!</definedName>
    <definedName name="оплата_8" localSheetId="35">'[85]Исходные данные'!#REF!</definedName>
    <definedName name="оплата_8" localSheetId="39">'[85]Исходные данные'!#REF!</definedName>
    <definedName name="оплата_8" localSheetId="40">'[85]Исходные данные'!#REF!</definedName>
    <definedName name="оплата_8" localSheetId="41">'[85]Исходные данные'!#REF!</definedName>
    <definedName name="оплата_8">'[85]Исходные данные'!#REF!</definedName>
    <definedName name="оплата_9" localSheetId="43">'[84]Исходные данные'!#REF!</definedName>
    <definedName name="оплата_9" localSheetId="35">'[85]Исходные данные'!#REF!</definedName>
    <definedName name="оплата_9" localSheetId="39">'[85]Исходные данные'!#REF!</definedName>
    <definedName name="оплата_9" localSheetId="40">'[85]Исходные данные'!#REF!</definedName>
    <definedName name="оплата_9" localSheetId="41">'[85]Исходные данные'!#REF!</definedName>
    <definedName name="оплата_9">'[85]Исходные данные'!#REF!</definedName>
    <definedName name="опо" localSheetId="35">#REF!</definedName>
    <definedName name="опо" localSheetId="39">#REF!</definedName>
    <definedName name="опо" localSheetId="40">#REF!</definedName>
    <definedName name="опо" localSheetId="41">#REF!</definedName>
    <definedName name="опо">#REF!</definedName>
    <definedName name="Осн.средства_перечень">[105]Осн.средства!$B$9:$B$970</definedName>
    <definedName name="ОтчМес" localSheetId="43">[121]УСЛОВИЯ!$B$1</definedName>
    <definedName name="ОтчМес">[122]УСЛОВИЯ!$B$1</definedName>
    <definedName name="п" localSheetId="43">#REF!</definedName>
    <definedName name="п" localSheetId="35">#REF!</definedName>
    <definedName name="п" localSheetId="39">#REF!</definedName>
    <definedName name="п" localSheetId="40">#REF!</definedName>
    <definedName name="п" localSheetId="41">#REF!</definedName>
    <definedName name="п">#REF!</definedName>
    <definedName name="па54" localSheetId="35">#REF!</definedName>
    <definedName name="па54" localSheetId="39">#REF!</definedName>
    <definedName name="па54" localSheetId="40">#REF!</definedName>
    <definedName name="па54" localSheetId="41">#REF!</definedName>
    <definedName name="па54">#REF!</definedName>
    <definedName name="пепр" localSheetId="43" hidden="1">{"'РП (2)'!$A$5:$S$150"}</definedName>
    <definedName name="пепр" hidden="1">{"'РП (2)'!$A$5:$S$150"}</definedName>
    <definedName name="первый" localSheetId="35">#REF!</definedName>
    <definedName name="первый" localSheetId="39">#REF!</definedName>
    <definedName name="первый" localSheetId="40">#REF!</definedName>
    <definedName name="первый" localSheetId="41">#REF!</definedName>
    <definedName name="первый">#REF!</definedName>
    <definedName name="пит.тех" localSheetId="43">[106]ПАС!$BB$1:$BB$2</definedName>
    <definedName name="пит.тех" localSheetId="19">[108]ПАС!$BB$1:$BB$2</definedName>
    <definedName name="пит.тех" localSheetId="25">[109]ПАС!$BB$1:$BB$2</definedName>
    <definedName name="пит.тех" localSheetId="11">ПАС!$BB$1:$BB$2</definedName>
    <definedName name="пит.тех" localSheetId="30">[110]ПАС!$BB$1:$BB$2</definedName>
    <definedName name="пит.тех" localSheetId="18">[108]ПАС!$BB$1:$BB$2</definedName>
    <definedName name="пит.тех" localSheetId="24">[109]ПАС!$BB$1:$BB$2</definedName>
    <definedName name="пит.тех" localSheetId="34">[111]ПАС!$BB$1:$BB$2</definedName>
    <definedName name="пит.тех" localSheetId="35">[111]ПАС!$BB$1:$BB$2</definedName>
    <definedName name="пит.тех" localSheetId="53">[112]ПАС!$BB$1:$BB$2</definedName>
    <definedName name="пит.тех" localSheetId="38">[113]ПАС!$BB$1:$BB$2</definedName>
    <definedName name="пит.тех" localSheetId="39">[113]ПАС!$BB$1:$BB$2</definedName>
    <definedName name="пит.тех" localSheetId="40">[113]ПАС!$BB$1:$BB$2</definedName>
    <definedName name="пит.тех" localSheetId="41">[113]ПАС!$BB$1:$BB$2</definedName>
    <definedName name="пит.тех" localSheetId="49">[112]ПАС!$BB$1:$BB$2</definedName>
    <definedName name="пит.тех" localSheetId="47">[112]ПАС!$BB$1:$BB$2</definedName>
    <definedName name="пит.тех" localSheetId="48">[112]ПАС!$BB$1:$BB$2</definedName>
    <definedName name="пит.тех" localSheetId="50">[112]ПАС!$BB$1:$BB$2</definedName>
    <definedName name="пит.тех" localSheetId="9">[114]ПАС!$BB$1:$BB$2</definedName>
    <definedName name="пит.тех" localSheetId="16">[114]ПАС!$BB$1:$BB$2</definedName>
    <definedName name="пит.тех" localSheetId="22">[115]ПАС!$BB$1:$BB$2</definedName>
    <definedName name="пит.тех" localSheetId="28">[114]ПАС!$BB$1:$BB$2</definedName>
    <definedName name="пит.тех">ПАС!$BB$1:$BB$2</definedName>
    <definedName name="пл_1">[119]Отопление!$D$2</definedName>
    <definedName name="пл_1_част">[119]Отопление!$D$8</definedName>
    <definedName name="пл_2">[119]Отопление!$D$3</definedName>
    <definedName name="пл_3">[119]Отопление!$D$4</definedName>
    <definedName name="пл_3_част">[119]Отопление!$D$9</definedName>
    <definedName name="пл_4">[119]Отопление!$D$5</definedName>
    <definedName name="полезный_т_ф" localSheetId="35">#REF!</definedName>
    <definedName name="полезный_т_ф" localSheetId="39">#REF!</definedName>
    <definedName name="полезный_т_ф" localSheetId="40">#REF!</definedName>
    <definedName name="полезный_т_ф" localSheetId="41">#REF!</definedName>
    <definedName name="полезный_т_ф">#REF!</definedName>
    <definedName name="полезный_тепло" localSheetId="35">#REF!</definedName>
    <definedName name="полезный_тепло" localSheetId="39">#REF!</definedName>
    <definedName name="полезный_тепло" localSheetId="40">#REF!</definedName>
    <definedName name="полезный_тепло" localSheetId="41">#REF!</definedName>
    <definedName name="полезный_тепло">#REF!</definedName>
    <definedName name="полезный_эл_ф" localSheetId="35">#REF!</definedName>
    <definedName name="полезный_эл_ф" localSheetId="39">#REF!</definedName>
    <definedName name="полезный_эл_ф" localSheetId="40">#REF!</definedName>
    <definedName name="полезный_эл_ф" localSheetId="41">#REF!</definedName>
    <definedName name="полезный_эл_ф">#REF!</definedName>
    <definedName name="полезный_электро" localSheetId="35">#REF!</definedName>
    <definedName name="полезный_электро" localSheetId="39">#REF!</definedName>
    <definedName name="полезный_электро" localSheetId="40">#REF!</definedName>
    <definedName name="полезный_электро" localSheetId="41">#REF!</definedName>
    <definedName name="полезный_электро">#REF!</definedName>
    <definedName name="пп" localSheetId="35">#REF!</definedName>
    <definedName name="пп" localSheetId="39">#REF!</definedName>
    <definedName name="пп" localSheetId="40">#REF!</definedName>
    <definedName name="пп" localSheetId="41">#REF!</definedName>
    <definedName name="пп">#REF!</definedName>
    <definedName name="ппп" localSheetId="43">Scheduled_Payment+Extra_Payment</definedName>
    <definedName name="ппп" localSheetId="35">Scheduled_Payment+Extra_Payment</definedName>
    <definedName name="ппп" localSheetId="39">Scheduled_Payment+Extra_Payment</definedName>
    <definedName name="ппп" localSheetId="40">Scheduled_Payment+Extra_Payment</definedName>
    <definedName name="ппп" localSheetId="41">Scheduled_Payment+Extra_Payment</definedName>
    <definedName name="ппп">Scheduled_Payment+Extra_Payment</definedName>
    <definedName name="пр">#N/A</definedName>
    <definedName name="Прайс_ВиВ">[105]Прайс_ВиВ!$C$7:$C$36</definedName>
    <definedName name="Прайс_ЦАЛ">[105]Прайс_ЦАЛ!$C$16:$C$116</definedName>
    <definedName name="про">#N/A</definedName>
    <definedName name="про_1">#N/A</definedName>
    <definedName name="про_1_1">#N/A</definedName>
    <definedName name="про_10">#N/A</definedName>
    <definedName name="про_12">#N/A</definedName>
    <definedName name="про_13">#N/A</definedName>
    <definedName name="про_14">#N/A</definedName>
    <definedName name="про_15">#N/A</definedName>
    <definedName name="про_16">#N/A</definedName>
    <definedName name="про_18">#N/A</definedName>
    <definedName name="про_2">#N/A</definedName>
    <definedName name="про_4">#N/A</definedName>
    <definedName name="про_9" localSheetId="43">коэф4_9</definedName>
    <definedName name="про_9" localSheetId="35">'ПрН Ситник'!коэф4_9</definedName>
    <definedName name="про_9" localSheetId="39">'Утеч Краснояр'!коэф4_9</definedName>
    <definedName name="про_9" localSheetId="40">'Утеч Омутин'!коэф4_9</definedName>
    <definedName name="про_9" localSheetId="41">'Утеч Ситн.'!коэф4_9</definedName>
    <definedName name="про_9">коэф4_9</definedName>
    <definedName name="прол">#N/A</definedName>
    <definedName name="проц" localSheetId="43">'[123]Без программ'!$B$446</definedName>
    <definedName name="проц">'[124]Без программ'!$B$446</definedName>
    <definedName name="процент" localSheetId="43">'[125]1.2.1'!#REF!</definedName>
    <definedName name="процент" localSheetId="35">'[126]1.2.1'!#REF!</definedName>
    <definedName name="процент" localSheetId="39">'[126]1.2.1'!#REF!</definedName>
    <definedName name="процент" localSheetId="40">'[126]1.2.1'!#REF!</definedName>
    <definedName name="процент" localSheetId="41">'[126]1.2.1'!#REF!</definedName>
    <definedName name="процент">'[126]1.2.1'!#REF!</definedName>
    <definedName name="процент_т_ф" localSheetId="35">#REF!</definedName>
    <definedName name="процент_т_ф" localSheetId="39">#REF!</definedName>
    <definedName name="процент_т_ф" localSheetId="40">#REF!</definedName>
    <definedName name="процент_т_ф" localSheetId="41">#REF!</definedName>
    <definedName name="процент_т_ф">#REF!</definedName>
    <definedName name="Процент_тепло" localSheetId="35">#REF!</definedName>
    <definedName name="Процент_тепло" localSheetId="39">#REF!</definedName>
    <definedName name="Процент_тепло" localSheetId="40">#REF!</definedName>
    <definedName name="Процент_тепло" localSheetId="41">#REF!</definedName>
    <definedName name="Процент_тепло">#REF!</definedName>
    <definedName name="Процент_эл_ф" localSheetId="35">#REF!</definedName>
    <definedName name="Процент_эл_ф" localSheetId="39">#REF!</definedName>
    <definedName name="Процент_эл_ф" localSheetId="40">#REF!</definedName>
    <definedName name="Процент_эл_ф" localSheetId="41">#REF!</definedName>
    <definedName name="Процент_эл_ф">#REF!</definedName>
    <definedName name="Процент_электра" localSheetId="35">#REF!</definedName>
    <definedName name="Процент_электра" localSheetId="39">#REF!</definedName>
    <definedName name="Процент_электра" localSheetId="40">#REF!</definedName>
    <definedName name="Процент_электра" localSheetId="41">#REF!</definedName>
    <definedName name="Процент_электра">#REF!</definedName>
    <definedName name="процент1" localSheetId="43">'[125]1.2.1'!#REF!</definedName>
    <definedName name="процент1" localSheetId="35">'[126]1.2.1'!#REF!</definedName>
    <definedName name="процент1" localSheetId="39">'[126]1.2.1'!#REF!</definedName>
    <definedName name="процент1" localSheetId="40">'[126]1.2.1'!#REF!</definedName>
    <definedName name="процент1" localSheetId="41">'[126]1.2.1'!#REF!</definedName>
    <definedName name="процент1">'[126]1.2.1'!#REF!</definedName>
    <definedName name="процент2" localSheetId="43">'[125]1.2.1'!#REF!</definedName>
    <definedName name="процент2" localSheetId="35">'[126]1.2.1'!#REF!</definedName>
    <definedName name="процент2" localSheetId="39">'[126]1.2.1'!#REF!</definedName>
    <definedName name="процент2" localSheetId="40">'[126]1.2.1'!#REF!</definedName>
    <definedName name="процент2" localSheetId="41">'[126]1.2.1'!#REF!</definedName>
    <definedName name="процент2">'[126]1.2.1'!#REF!</definedName>
    <definedName name="процент3" localSheetId="43">'[125]1.2.1'!#REF!</definedName>
    <definedName name="процент3" localSheetId="35">'[126]1.2.1'!#REF!</definedName>
    <definedName name="процент3" localSheetId="39">'[126]1.2.1'!#REF!</definedName>
    <definedName name="процент3" localSheetId="40">'[126]1.2.1'!#REF!</definedName>
    <definedName name="процент3" localSheetId="41">'[126]1.2.1'!#REF!</definedName>
    <definedName name="процент3">'[126]1.2.1'!#REF!</definedName>
    <definedName name="процент4" localSheetId="43">'[125]1.2.1'!#REF!</definedName>
    <definedName name="процент4" localSheetId="35">'[126]1.2.1'!#REF!</definedName>
    <definedName name="процент4" localSheetId="39">'[126]1.2.1'!#REF!</definedName>
    <definedName name="процент4" localSheetId="40">'[126]1.2.1'!#REF!</definedName>
    <definedName name="процент4" localSheetId="41">'[126]1.2.1'!#REF!</definedName>
    <definedName name="процент4">'[126]1.2.1'!#REF!</definedName>
    <definedName name="прочая_доля_99" localSheetId="35">#REF!</definedName>
    <definedName name="прочая_доля_99" localSheetId="39">#REF!</definedName>
    <definedName name="прочая_доля_99" localSheetId="40">#REF!</definedName>
    <definedName name="прочая_доля_99" localSheetId="41">#REF!</definedName>
    <definedName name="прочая_доля_99">#REF!</definedName>
    <definedName name="прочая_процент" localSheetId="35">#REF!</definedName>
    <definedName name="прочая_процент" localSheetId="39">#REF!</definedName>
    <definedName name="прочая_процент" localSheetId="40">#REF!</definedName>
    <definedName name="прочая_процент" localSheetId="41">#REF!</definedName>
    <definedName name="прочая_процент">#REF!</definedName>
    <definedName name="прочая_процент_98_ав" localSheetId="35">#REF!</definedName>
    <definedName name="прочая_процент_98_ав" localSheetId="39">#REF!</definedName>
    <definedName name="прочая_процент_98_ав" localSheetId="40">#REF!</definedName>
    <definedName name="прочая_процент_98_ав" localSheetId="41">#REF!</definedName>
    <definedName name="прочая_процент_98_ав">#REF!</definedName>
    <definedName name="прочая_процент_99" localSheetId="35">#REF!</definedName>
    <definedName name="прочая_процент_99" localSheetId="39">#REF!</definedName>
    <definedName name="прочая_процент_99" localSheetId="40">#REF!</definedName>
    <definedName name="прочая_процент_99" localSheetId="41">#REF!</definedName>
    <definedName name="прочая_процент_99">#REF!</definedName>
    <definedName name="прочая_процент_ав" localSheetId="35">#REF!</definedName>
    <definedName name="прочая_процент_ав" localSheetId="39">#REF!</definedName>
    <definedName name="прочая_процент_ав" localSheetId="40">#REF!</definedName>
    <definedName name="прочая_процент_ав" localSheetId="41">#REF!</definedName>
    <definedName name="прочая_процент_ав">#REF!</definedName>
    <definedName name="прочая_процент_ф" localSheetId="35">#REF!</definedName>
    <definedName name="прочая_процент_ф" localSheetId="39">#REF!</definedName>
    <definedName name="прочая_процент_ф" localSheetId="40">#REF!</definedName>
    <definedName name="прочая_процент_ф" localSheetId="41">#REF!</definedName>
    <definedName name="прочая_процент_ф">#REF!</definedName>
    <definedName name="прочая_процент_ф_ав" localSheetId="35">#REF!</definedName>
    <definedName name="прочая_процент_ф_ав" localSheetId="39">#REF!</definedName>
    <definedName name="прочая_процент_ф_ав" localSheetId="40">#REF!</definedName>
    <definedName name="прочая_процент_ф_ав" localSheetId="41">#REF!</definedName>
    <definedName name="прочая_процент_ф_ав">#REF!</definedName>
    <definedName name="р">#N/A</definedName>
    <definedName name="р_1">#N/A</definedName>
    <definedName name="р_1_1">#N/A</definedName>
    <definedName name="р_10">#N/A</definedName>
    <definedName name="р_11">#N/A</definedName>
    <definedName name="р_12">#N/A</definedName>
    <definedName name="р_13">#N/A</definedName>
    <definedName name="р_14">#N/A</definedName>
    <definedName name="р_15">#N/A</definedName>
    <definedName name="р_16">#N/A</definedName>
    <definedName name="р_17">#N/A</definedName>
    <definedName name="р_18">#N/A</definedName>
    <definedName name="р_2">#N/A</definedName>
    <definedName name="р_20">#N/A</definedName>
    <definedName name="р_3">#N/A</definedName>
    <definedName name="р_4">#N/A</definedName>
    <definedName name="р_5">#N/A</definedName>
    <definedName name="р_6">#N/A</definedName>
    <definedName name="р_7">#N/A</definedName>
    <definedName name="р_9">#N/A</definedName>
    <definedName name="Рассрочка">'[31]Параметры-не удалять'!$A$9:$A$15</definedName>
    <definedName name="реализ">ПАС!$BB$8:$BB$11</definedName>
    <definedName name="реализация" localSheetId="43">[106]ПАС!$BB$8:$BB$12</definedName>
    <definedName name="реализация" localSheetId="12">[107]ПАС!$R$8:$R$12</definedName>
    <definedName name="реализация" localSheetId="19">[108]ПАС!$BB$8:$BB$12</definedName>
    <definedName name="реализация" localSheetId="25">[109]ПАС!$BB$8:$BB$12</definedName>
    <definedName name="реализация" localSheetId="11">ПАС!$BB$8:$BB$12</definedName>
    <definedName name="реализация" localSheetId="30">[110]ПАС!$BB$8:$BB$12</definedName>
    <definedName name="реализация" localSheetId="18">[108]ПАС!$BB$8:$BB$12</definedName>
    <definedName name="реализация" localSheetId="24">[109]ПАС!$BB$8:$BB$12</definedName>
    <definedName name="реализация" localSheetId="34">[111]ПАС!$BB$8:$BB$12</definedName>
    <definedName name="реализация" localSheetId="35">[111]ПАС!$BB$8:$BB$12</definedName>
    <definedName name="реализация" localSheetId="53">[112]ПАС!$BB$8:$BB$12</definedName>
    <definedName name="реализация" localSheetId="38">[113]ПАС!$BB$7:$BB$8</definedName>
    <definedName name="реализация" localSheetId="39">[113]ПАС!$BB$7:$BB$8</definedName>
    <definedName name="реализация" localSheetId="40">[113]ПАС!$BB$7:$BB$8</definedName>
    <definedName name="реализация" localSheetId="41">[113]ПАС!$BB$7:$BB$8</definedName>
    <definedName name="реализация" localSheetId="49">[112]ПАС!$BB$8:$BB$12</definedName>
    <definedName name="реализация" localSheetId="47">[112]ПАС!$BB$8:$BB$12</definedName>
    <definedName name="реализация" localSheetId="48">[112]ПАС!$BB$8:$BB$12</definedName>
    <definedName name="реализация" localSheetId="50">[112]ПАС!$BB$8:$BB$12</definedName>
    <definedName name="реализация" localSheetId="9">[114]ПАС!$BB$8:$BB$12</definedName>
    <definedName name="реализация" localSheetId="16">[114]ПАС!$BB$8:$BB$12</definedName>
    <definedName name="реализация" localSheetId="22">[115]ПАС!$BB$8:$BB$12</definedName>
    <definedName name="реализация" localSheetId="28">[114]ПАС!$BB$8:$BB$12</definedName>
    <definedName name="реализация">ПАС!$BB$8:$BB$12</definedName>
    <definedName name="реестр_мамки" localSheetId="35">#REF!</definedName>
    <definedName name="реестр_мамки" localSheetId="39">#REF!</definedName>
    <definedName name="реестр_мамки" localSheetId="40">#REF!</definedName>
    <definedName name="реестр_мамки" localSheetId="41">#REF!</definedName>
    <definedName name="реестр_мамки">#REF!</definedName>
    <definedName name="ремонты2">#N/A</definedName>
    <definedName name="ремонты2_1">#N/A</definedName>
    <definedName name="ремонты2_1_1">#N/A</definedName>
    <definedName name="ремонты2_10">#N/A</definedName>
    <definedName name="ремонты2_11">#N/A</definedName>
    <definedName name="ремонты2_12">#N/A</definedName>
    <definedName name="ремонты2_13">#N/A</definedName>
    <definedName name="ремонты2_14">#N/A</definedName>
    <definedName name="ремонты2_15">#N/A</definedName>
    <definedName name="ремонты2_16">#N/A</definedName>
    <definedName name="ремонты2_17">#N/A</definedName>
    <definedName name="ремонты2_18">#N/A</definedName>
    <definedName name="ремонты2_2">#N/A</definedName>
    <definedName name="ремонты2_20">#N/A</definedName>
    <definedName name="ремонты2_3">#N/A</definedName>
    <definedName name="ремонты2_4">#N/A</definedName>
    <definedName name="ремонты2_5">#N/A</definedName>
    <definedName name="ремонты2_6">#N/A</definedName>
    <definedName name="ремонты2_7">#N/A</definedName>
    <definedName name="ремонты2_9">#N/A</definedName>
    <definedName name="РИП">#N/A</definedName>
    <definedName name="рис1" localSheetId="43" hidden="1">{#N/A,#N/A,TRUE,"Лист1";#N/A,#N/A,TRUE,"Лист2";#N/A,#N/A,TRUE,"Лист3"}</definedName>
    <definedName name="рис1" hidden="1">{#N/A,#N/A,TRUE,"Лист1";#N/A,#N/A,TRUE,"Лист2";#N/A,#N/A,TRUE,"Лист3"}</definedName>
    <definedName name="ро" localSheetId="35">#REF!</definedName>
    <definedName name="ро" localSheetId="39">#REF!</definedName>
    <definedName name="ро" localSheetId="40">#REF!</definedName>
    <definedName name="ро" localSheetId="41">#REF!</definedName>
    <definedName name="ро">#REF!</definedName>
    <definedName name="роо">#N/A</definedName>
    <definedName name="роо_1">#N/A</definedName>
    <definedName name="роо_1_1">#N/A</definedName>
    <definedName name="роо_10">#N/A</definedName>
    <definedName name="роо_12">#N/A</definedName>
    <definedName name="роо_13">#N/A</definedName>
    <definedName name="роо_14">#N/A</definedName>
    <definedName name="роо_15">#N/A</definedName>
    <definedName name="роо_16">#N/A</definedName>
    <definedName name="роо_18">#N/A</definedName>
    <definedName name="роо_2">#N/A</definedName>
    <definedName name="роо_4">#N/A</definedName>
    <definedName name="роп" localSheetId="35">#REF!</definedName>
    <definedName name="роп" localSheetId="39">#REF!</definedName>
    <definedName name="роп" localSheetId="40">#REF!</definedName>
    <definedName name="роп" localSheetId="41">#REF!</definedName>
    <definedName name="роп">#REF!</definedName>
    <definedName name="рп" localSheetId="35">#REF!</definedName>
    <definedName name="рп" localSheetId="39">#REF!</definedName>
    <definedName name="рп" localSheetId="40">#REF!</definedName>
    <definedName name="рп" localSheetId="41">#REF!</definedName>
    <definedName name="рп">#REF!</definedName>
    <definedName name="с">#N/A</definedName>
    <definedName name="с_1">#N/A</definedName>
    <definedName name="с_1_1">#N/A</definedName>
    <definedName name="с_10">#N/A</definedName>
    <definedName name="с_11">#N/A</definedName>
    <definedName name="с_12">#N/A</definedName>
    <definedName name="с_13">#N/A</definedName>
    <definedName name="с_14">#N/A</definedName>
    <definedName name="с_15">#N/A</definedName>
    <definedName name="с_16">#N/A</definedName>
    <definedName name="с_17">#N/A</definedName>
    <definedName name="с_18">#N/A</definedName>
    <definedName name="с_2">#N/A</definedName>
    <definedName name="с_20">#N/A</definedName>
    <definedName name="с_3">#N/A</definedName>
    <definedName name="с_4">#N/A</definedName>
    <definedName name="с_5">#N/A</definedName>
    <definedName name="с_6">#N/A</definedName>
    <definedName name="с_7">#N/A</definedName>
    <definedName name="с_9">#N/A</definedName>
    <definedName name="с_с_т_ф" localSheetId="35">#REF!</definedName>
    <definedName name="с_с_т_ф" localSheetId="39">#REF!</definedName>
    <definedName name="с_с_т_ф" localSheetId="40">#REF!</definedName>
    <definedName name="с_с_т_ф" localSheetId="41">#REF!</definedName>
    <definedName name="с_с_т_ф">#REF!</definedName>
    <definedName name="с_с_тепло" localSheetId="35">#REF!</definedName>
    <definedName name="с_с_тепло" localSheetId="39">#REF!</definedName>
    <definedName name="с_с_тепло" localSheetId="40">#REF!</definedName>
    <definedName name="с_с_тепло" localSheetId="41">#REF!</definedName>
    <definedName name="с_с_тепло">#REF!</definedName>
    <definedName name="с_с_эл_ф" localSheetId="35">#REF!</definedName>
    <definedName name="с_с_эл_ф" localSheetId="39">#REF!</definedName>
    <definedName name="с_с_эл_ф" localSheetId="40">#REF!</definedName>
    <definedName name="с_с_эл_ф" localSheetId="41">#REF!</definedName>
    <definedName name="с_с_эл_ф">#REF!</definedName>
    <definedName name="с_с_электра" localSheetId="35">#REF!</definedName>
    <definedName name="с_с_электра" localSheetId="39">#REF!</definedName>
    <definedName name="с_с_электра" localSheetId="40">#REF!</definedName>
    <definedName name="с_с_электра" localSheetId="41">#REF!</definedName>
    <definedName name="с_с_электра">#REF!</definedName>
    <definedName name="с1" localSheetId="35">#REF!</definedName>
    <definedName name="с1" localSheetId="39">#REF!</definedName>
    <definedName name="с1" localSheetId="40">#REF!</definedName>
    <definedName name="с1" localSheetId="41">#REF!</definedName>
    <definedName name="с1">#REF!</definedName>
    <definedName name="СБ" localSheetId="35">#REF!</definedName>
    <definedName name="СБ" localSheetId="39">#REF!</definedName>
    <definedName name="СБ" localSheetId="40">#REF!</definedName>
    <definedName name="СБ" localSheetId="41">#REF!</definedName>
    <definedName name="СБ">#REF!</definedName>
    <definedName name="сбыт">#N/A</definedName>
    <definedName name="сбыт_1">#N/A</definedName>
    <definedName name="сбыт_1_1">#N/A</definedName>
    <definedName name="сбыт_10">#N/A</definedName>
    <definedName name="сбыт_11">#N/A</definedName>
    <definedName name="сбыт_12">#N/A</definedName>
    <definedName name="сбыт_13">#N/A</definedName>
    <definedName name="сбыт_14">#N/A</definedName>
    <definedName name="сбыт_15">#N/A</definedName>
    <definedName name="сбыт_16">#N/A</definedName>
    <definedName name="сбыт_17">#N/A</definedName>
    <definedName name="сбыт_18">#N/A</definedName>
    <definedName name="сбыт_2">#N/A</definedName>
    <definedName name="сбыт_20">#N/A</definedName>
    <definedName name="сбыт_3">#N/A</definedName>
    <definedName name="сбыт_4">#N/A</definedName>
    <definedName name="сбыт_5">#N/A</definedName>
    <definedName name="сбыт_6">#N/A</definedName>
    <definedName name="сбыт_7">#N/A</definedName>
    <definedName name="сбыт_9">#N/A</definedName>
    <definedName name="Собираемость" localSheetId="43">[30]Variables!#REF!</definedName>
    <definedName name="Собираемость" localSheetId="35">[31]Variables!#REF!</definedName>
    <definedName name="Собираемость" localSheetId="39">[31]Variables!#REF!</definedName>
    <definedName name="Собираемость" localSheetId="40">[31]Variables!#REF!</definedName>
    <definedName name="Собираемость" localSheetId="41">[31]Variables!#REF!</definedName>
    <definedName name="Собираемость">[31]Variables!#REF!</definedName>
    <definedName name="сс">#N/A</definedName>
    <definedName name="сс_1">#N/A</definedName>
    <definedName name="сс_1_1">#N/A</definedName>
    <definedName name="сс_10">#N/A</definedName>
    <definedName name="сс_11">#N/A</definedName>
    <definedName name="сс_12">#N/A</definedName>
    <definedName name="сс_13">#N/A</definedName>
    <definedName name="сс_14">#N/A</definedName>
    <definedName name="сс_15">#N/A</definedName>
    <definedName name="сс_16">#N/A</definedName>
    <definedName name="сс_17">#N/A</definedName>
    <definedName name="сс_18">#N/A</definedName>
    <definedName name="сс_2">#N/A</definedName>
    <definedName name="сс_20">#N/A</definedName>
    <definedName name="сс_3">#N/A</definedName>
    <definedName name="сс_4">#N/A</definedName>
    <definedName name="сс_5">#N/A</definedName>
    <definedName name="сс_6">#N/A</definedName>
    <definedName name="сс_7">#N/A</definedName>
    <definedName name="сс_9" localSheetId="43">полезный_т_ф</definedName>
    <definedName name="сс_9" localSheetId="35">'ПрН Ситник'!полезный_т_ф</definedName>
    <definedName name="сс_9" localSheetId="39">'Утеч Краснояр'!полезный_т_ф</definedName>
    <definedName name="сс_9" localSheetId="40">'Утеч Омутин'!полезный_т_ф</definedName>
    <definedName name="сс_9" localSheetId="41">'Утеч Ситн.'!полезный_т_ф</definedName>
    <definedName name="сс_9">полезный_т_ф</definedName>
    <definedName name="сссс">#N/A</definedName>
    <definedName name="сссс_1">#N/A</definedName>
    <definedName name="сссс_1_1">#N/A</definedName>
    <definedName name="сссс_10">#N/A</definedName>
    <definedName name="сссс_11">#N/A</definedName>
    <definedName name="сссс_12">#N/A</definedName>
    <definedName name="сссс_13">#N/A</definedName>
    <definedName name="сссс_14">#N/A</definedName>
    <definedName name="сссс_15">#N/A</definedName>
    <definedName name="сссс_16">#N/A</definedName>
    <definedName name="сссс_17">#N/A</definedName>
    <definedName name="сссс_18">#N/A</definedName>
    <definedName name="сссс_2">#N/A</definedName>
    <definedName name="сссс_20">#N/A</definedName>
    <definedName name="сссс_3">#N/A</definedName>
    <definedName name="сссс_4">#N/A</definedName>
    <definedName name="сссс_5">#N/A</definedName>
    <definedName name="сссс_6">#N/A</definedName>
    <definedName name="сссс_7">#N/A</definedName>
    <definedName name="сссс_9" localSheetId="43">полезный_эл_ф</definedName>
    <definedName name="сссс_9" localSheetId="35">'ПрН Ситник'!полезный_эл_ф</definedName>
    <definedName name="сссс_9" localSheetId="39">'Утеч Краснояр'!полезный_эл_ф</definedName>
    <definedName name="сссс_9" localSheetId="40">'Утеч Омутин'!полезный_эл_ф</definedName>
    <definedName name="сссс_9" localSheetId="41">'Утеч Ситн.'!полезный_эл_ф</definedName>
    <definedName name="сссс_9">полезный_эл_ф</definedName>
    <definedName name="ссы">#N/A</definedName>
    <definedName name="ссы_1">#N/A</definedName>
    <definedName name="ссы_1_1">#N/A</definedName>
    <definedName name="ссы_10">#N/A</definedName>
    <definedName name="ссы_11">#N/A</definedName>
    <definedName name="ссы_12">#N/A</definedName>
    <definedName name="ссы_13">#N/A</definedName>
    <definedName name="ссы_14">#N/A</definedName>
    <definedName name="ссы_15">#N/A</definedName>
    <definedName name="ссы_16">#N/A</definedName>
    <definedName name="ссы_17">#N/A</definedName>
    <definedName name="ссы_18">#N/A</definedName>
    <definedName name="ссы_2">#N/A</definedName>
    <definedName name="ссы_20">#N/A</definedName>
    <definedName name="ссы_3">#N/A</definedName>
    <definedName name="ссы_4">#N/A</definedName>
    <definedName name="ссы_5">#N/A</definedName>
    <definedName name="ссы_6">#N/A</definedName>
    <definedName name="ссы_7">#N/A</definedName>
    <definedName name="ставка_постфин" localSheetId="35">#REF!</definedName>
    <definedName name="ставка_постфин" localSheetId="39">#REF!</definedName>
    <definedName name="ставка_постфин" localSheetId="40">#REF!</definedName>
    <definedName name="ставка_постфин" localSheetId="41">#REF!</definedName>
    <definedName name="ставка_постфин">#REF!</definedName>
    <definedName name="Статья" localSheetId="35">#REF!</definedName>
    <definedName name="Статья" localSheetId="39">#REF!</definedName>
    <definedName name="Статья" localSheetId="40">#REF!</definedName>
    <definedName name="Статья" localSheetId="41">#REF!</definedName>
    <definedName name="Статья">#REF!</definedName>
    <definedName name="сто" localSheetId="35">#REF!</definedName>
    <definedName name="сто" localSheetId="39">#REF!</definedName>
    <definedName name="сто" localSheetId="40">#REF!</definedName>
    <definedName name="сто" localSheetId="41">#REF!</definedName>
    <definedName name="сто">#REF!</definedName>
    <definedName name="сто_проц_ф" localSheetId="35">#REF!</definedName>
    <definedName name="сто_проц_ф" localSheetId="39">#REF!</definedName>
    <definedName name="сто_проц_ф" localSheetId="40">#REF!</definedName>
    <definedName name="сто_проц_ф" localSheetId="41">#REF!</definedName>
    <definedName name="сто_проц_ф">#REF!</definedName>
    <definedName name="сто_процентов" localSheetId="35">#REF!</definedName>
    <definedName name="сто_процентов" localSheetId="39">#REF!</definedName>
    <definedName name="сто_процентов" localSheetId="40">#REF!</definedName>
    <definedName name="сто_процентов" localSheetId="41">#REF!</definedName>
    <definedName name="сто_процентов">#REF!</definedName>
    <definedName name="сумм" localSheetId="35">#REF!</definedName>
    <definedName name="сумм" localSheetId="39">#REF!</definedName>
    <definedName name="сумм" localSheetId="40">#REF!</definedName>
    <definedName name="сумм" localSheetId="41">#REF!</definedName>
    <definedName name="сумм">#REF!</definedName>
    <definedName name="сыр_выбытие" localSheetId="35">'[120]влад-таблица'!#REF!</definedName>
    <definedName name="сыр_выбытие" localSheetId="39">'[120]влад-таблица'!#REF!</definedName>
    <definedName name="сыр_выбытие" localSheetId="40">'[120]влад-таблица'!#REF!</definedName>
    <definedName name="сыр_выбытие" localSheetId="41">'[120]влад-таблица'!#REF!</definedName>
    <definedName name="сыр_выбытие">'[120]влад-таблица'!#REF!</definedName>
    <definedName name="т1" localSheetId="43">'[125]2.2.4'!$F$36</definedName>
    <definedName name="т1">'[126]2.2.4'!$F$36</definedName>
    <definedName name="т2" localSheetId="43">'[125]2.2.4'!$F$37</definedName>
    <definedName name="т2">'[126]2.2.4'!$F$37</definedName>
    <definedName name="Таблица41" localSheetId="35">#REF!</definedName>
    <definedName name="Таблица41" localSheetId="39">#REF!</definedName>
    <definedName name="Таблица41" localSheetId="40">#REF!</definedName>
    <definedName name="Таблица41" localSheetId="41">#REF!</definedName>
    <definedName name="Таблица41">#REF!</definedName>
    <definedName name="тепло_проц_ф" localSheetId="35">#REF!</definedName>
    <definedName name="тепло_проц_ф" localSheetId="39">#REF!</definedName>
    <definedName name="тепло_проц_ф" localSheetId="40">#REF!</definedName>
    <definedName name="тепло_проц_ф" localSheetId="41">#REF!</definedName>
    <definedName name="тепло_проц_ф">#REF!</definedName>
    <definedName name="тепло_процент" localSheetId="35">#REF!</definedName>
    <definedName name="тепло_процент" localSheetId="39">#REF!</definedName>
    <definedName name="тепло_процент" localSheetId="40">#REF!</definedName>
    <definedName name="тепло_процент" localSheetId="41">#REF!</definedName>
    <definedName name="тепло_процент">#REF!</definedName>
    <definedName name="тип" localSheetId="43">#REF!</definedName>
    <definedName name="тип" localSheetId="12">[107]ИВ!$J$5:$J$7</definedName>
    <definedName name="тип" localSheetId="19">[108]ИВ!$I$5:$I$8</definedName>
    <definedName name="тип" localSheetId="25">[109]ИВ!$I$5:$I$8</definedName>
    <definedName name="тип" localSheetId="11">ИВ!$I$4:$I$7</definedName>
    <definedName name="тип" localSheetId="30">[110]ИВ!$I$5:$I$8</definedName>
    <definedName name="тип" localSheetId="18">[108]ИВ!$I$5:$I$8</definedName>
    <definedName name="тип" localSheetId="24">[109]ИВ!$I$5:$I$8</definedName>
    <definedName name="тип" localSheetId="34">[111]ИВ!$I$5:$I$8</definedName>
    <definedName name="тип" localSheetId="35">[111]ИВ!$I$5:$I$8</definedName>
    <definedName name="тип" localSheetId="53">[112]ИВ!$BR$11:$BR$14</definedName>
    <definedName name="тип" localSheetId="38">[113]ИВ!$H$5:$H$8</definedName>
    <definedName name="тип" localSheetId="39">[113]ИВ!$H$5:$H$8</definedName>
    <definedName name="тип" localSheetId="40">[113]ИВ!$H$5:$H$8</definedName>
    <definedName name="тип" localSheetId="41">[113]ИВ!$H$5:$H$8</definedName>
    <definedName name="тип" localSheetId="49">[112]ИВ!$BR$11:$BR$14</definedName>
    <definedName name="тип" localSheetId="47">[112]ИВ!$BR$11:$BR$14</definedName>
    <definedName name="тип" localSheetId="48">[112]ИВ!$BR$11:$BR$14</definedName>
    <definedName name="тип" localSheetId="50">[112]ИВ!$BR$11:$BR$14</definedName>
    <definedName name="тип" localSheetId="9">[114]ИВ!$J$5:$J$8</definedName>
    <definedName name="тип" localSheetId="16">[114]ИВ!$J$5:$J$8</definedName>
    <definedName name="тип" localSheetId="22">[115]ИВ!$J$5:$J$8</definedName>
    <definedName name="тип" localSheetId="28">[114]ИВ!$J$5:$J$8</definedName>
    <definedName name="тип">ИВ!$I$4:$I$7</definedName>
    <definedName name="типы">[23]списки!$B$1:$B$4</definedName>
    <definedName name="тп" localSheetId="43" hidden="1">{#N/A,#N/A,TRUE,"Лист1";#N/A,#N/A,TRUE,"Лист2";#N/A,#N/A,TRUE,"Лист3"}</definedName>
    <definedName name="тп" hidden="1">{#N/A,#N/A,TRUE,"Лист1";#N/A,#N/A,TRUE,"Лист2";#N/A,#N/A,TRUE,"Лист3"}</definedName>
    <definedName name="Транспорт" localSheetId="43">'[103]транспортные расходы'!$B$6:$B$101</definedName>
    <definedName name="Транспорт">'[104]транспортные расходы'!$B$6:$B$101</definedName>
    <definedName name="трепло">#N/A</definedName>
    <definedName name="третий" localSheetId="35">#REF!</definedName>
    <definedName name="третий" localSheetId="39">#REF!</definedName>
    <definedName name="третий" localSheetId="40">#REF!</definedName>
    <definedName name="третий" localSheetId="41">#REF!</definedName>
    <definedName name="третий">#REF!</definedName>
    <definedName name="тт" localSheetId="35">'[77]ADJ Norilsk'!#REF!</definedName>
    <definedName name="тт" localSheetId="39">'[77]ADJ Norilsk'!#REF!</definedName>
    <definedName name="тт" localSheetId="40">'[77]ADJ Norilsk'!#REF!</definedName>
    <definedName name="тт" localSheetId="41">'[77]ADJ Norilsk'!#REF!</definedName>
    <definedName name="тт">'[77]ADJ Norilsk'!#REF!</definedName>
    <definedName name="у">#N/A</definedName>
    <definedName name="у_1">#N/A</definedName>
    <definedName name="у_1_1">#N/A</definedName>
    <definedName name="у_10">#N/A</definedName>
    <definedName name="у_11">#N/A</definedName>
    <definedName name="у_12">#N/A</definedName>
    <definedName name="у_13">#N/A</definedName>
    <definedName name="у_14">#N/A</definedName>
    <definedName name="у_15">#N/A</definedName>
    <definedName name="у_16">#N/A</definedName>
    <definedName name="у_17">#N/A</definedName>
    <definedName name="у_18">#N/A</definedName>
    <definedName name="у_2">#N/A</definedName>
    <definedName name="у_20">#N/A</definedName>
    <definedName name="у_3">#N/A</definedName>
    <definedName name="у_4">#N/A</definedName>
    <definedName name="у_5">#N/A</definedName>
    <definedName name="у_6">#N/A</definedName>
    <definedName name="у_7">#N/A</definedName>
    <definedName name="уавшрдшл" localSheetId="35">#REF!</definedName>
    <definedName name="уавшрдшл" localSheetId="39">#REF!</definedName>
    <definedName name="уавшрдшл" localSheetId="40">#REF!</definedName>
    <definedName name="уавшрдшл" localSheetId="41">#REF!</definedName>
    <definedName name="уавшрдшл">#REF!</definedName>
    <definedName name="удалить" localSheetId="43" hidden="1">{#N/A,#N/A,FALSE,"HMF";#N/A,#N/A,FALSE,"FACIL";#N/A,#N/A,FALSE,"HMFINANCE";#N/A,#N/A,FALSE,"HMEUROPE";#N/A,#N/A,FALSE,"HHAB CONSO";#N/A,#N/A,FALSE,"PAB";#N/A,#N/A,FALSE,"MMC";#N/A,#N/A,FALSE,"THAI";#N/A,#N/A,FALSE,"SINPA";#N/A,#N/A,FALSE,"POLAND"}</definedName>
    <definedName name="удалить" hidden="1">{#N/A,#N/A,FALSE,"HMF";#N/A,#N/A,FALSE,"FACIL";#N/A,#N/A,FALSE,"HMFINANCE";#N/A,#N/A,FALSE,"HMEUROPE";#N/A,#N/A,FALSE,"HHAB CONSO";#N/A,#N/A,FALSE,"PAB";#N/A,#N/A,FALSE,"MMC";#N/A,#N/A,FALSE,"THAI";#N/A,#N/A,FALSE,"SINPA";#N/A,#N/A,FALSE,"POLAND"}</definedName>
    <definedName name="ук">#N/A</definedName>
    <definedName name="ук_1">#N/A</definedName>
    <definedName name="ук_1_1">#N/A</definedName>
    <definedName name="ук_10">#N/A</definedName>
    <definedName name="ук_11">#N/A</definedName>
    <definedName name="ук_12">#N/A</definedName>
    <definedName name="ук_13">#N/A</definedName>
    <definedName name="ук_14">#N/A</definedName>
    <definedName name="ук_15">#N/A</definedName>
    <definedName name="ук_16">#N/A</definedName>
    <definedName name="ук_17">#N/A</definedName>
    <definedName name="ук_18">#N/A</definedName>
    <definedName name="ук_2">#N/A</definedName>
    <definedName name="ук_20">#N/A</definedName>
    <definedName name="ук_3">#N/A</definedName>
    <definedName name="ук_4">#N/A</definedName>
    <definedName name="ук_5">#N/A</definedName>
    <definedName name="ук_6">#N/A</definedName>
    <definedName name="ук_7">#N/A</definedName>
    <definedName name="укеееукеееееееееееееее" localSheetId="43" hidden="1">{#N/A,#N/A,TRUE,"Лист1";#N/A,#N/A,TRUE,"Лист2";#N/A,#N/A,TRUE,"Лист3"}</definedName>
    <definedName name="укеееукеееееееееееееее" hidden="1">{#N/A,#N/A,TRUE,"Лист1";#N/A,#N/A,TRUE,"Лист2";#N/A,#N/A,TRUE,"Лист3"}</definedName>
    <definedName name="укеукеуеуе" localSheetId="43" hidden="1">{#N/A,#N/A,TRUE,"Лист1";#N/A,#N/A,TRUE,"Лист2";#N/A,#N/A,TRUE,"Лист3"}</definedName>
    <definedName name="укеукеуеуе" hidden="1">{#N/A,#N/A,TRUE,"Лист1";#N/A,#N/A,TRUE,"Лист2";#N/A,#N/A,TRUE,"Лист3"}</definedName>
    <definedName name="УП">#N/A</definedName>
    <definedName name="УП_1">#N/A</definedName>
    <definedName name="УП_1_1">#N/A</definedName>
    <definedName name="УП_10">#N/A</definedName>
    <definedName name="УП_11">#N/A</definedName>
    <definedName name="УП_12">#N/A</definedName>
    <definedName name="УП_13">#N/A</definedName>
    <definedName name="УП_14">#N/A</definedName>
    <definedName name="УП_15">#N/A</definedName>
    <definedName name="УП_16">#N/A</definedName>
    <definedName name="УП_17">#N/A</definedName>
    <definedName name="УП_18">#N/A</definedName>
    <definedName name="УП_2">#N/A</definedName>
    <definedName name="УП_20">#N/A</definedName>
    <definedName name="УП_3">#N/A</definedName>
    <definedName name="УП_4">#N/A</definedName>
    <definedName name="УП_5">#N/A</definedName>
    <definedName name="УП_6">#N/A</definedName>
    <definedName name="УП_7">#N/A</definedName>
    <definedName name="УП_9" localSheetId="43">РИП</definedName>
    <definedName name="УП_9">РИП</definedName>
    <definedName name="Услуги" localSheetId="35">#REF!</definedName>
    <definedName name="Услуги" localSheetId="39">#REF!</definedName>
    <definedName name="Услуги" localSheetId="40">#REF!</definedName>
    <definedName name="Услуги" localSheetId="41">#REF!</definedName>
    <definedName name="Услуги">#REF!</definedName>
    <definedName name="уфэ">#N/A</definedName>
    <definedName name="уфэ_1">#N/A</definedName>
    <definedName name="уфэ_1_1">#N/A</definedName>
    <definedName name="уфэ_10">#N/A</definedName>
    <definedName name="уфэ_11">#N/A</definedName>
    <definedName name="уфэ_12">#N/A</definedName>
    <definedName name="уфэ_13">#N/A</definedName>
    <definedName name="уфэ_14">#N/A</definedName>
    <definedName name="уфэ_15">#N/A</definedName>
    <definedName name="уфэ_16">#N/A</definedName>
    <definedName name="уфэ_17">#N/A</definedName>
    <definedName name="уфэ_18">#N/A</definedName>
    <definedName name="уфэ_2">#N/A</definedName>
    <definedName name="уфэ_20">#N/A</definedName>
    <definedName name="уфэ_3">#N/A</definedName>
    <definedName name="уфэ_4">#N/A</definedName>
    <definedName name="уфэ_5">#N/A</definedName>
    <definedName name="уфэ_6">#N/A</definedName>
    <definedName name="уфэ_7">#N/A</definedName>
    <definedName name="уфэ_9">#N/A</definedName>
    <definedName name="уцк" localSheetId="43" hidden="1">{"'РП (2)'!$A$5:$S$150"}</definedName>
    <definedName name="уцк" hidden="1">{"'РП (2)'!$A$5:$S$150"}</definedName>
    <definedName name="Ф12" localSheetId="35">#REF!</definedName>
    <definedName name="Ф12" localSheetId="39">#REF!</definedName>
    <definedName name="Ф12" localSheetId="40">#REF!</definedName>
    <definedName name="Ф12" localSheetId="41">#REF!</definedName>
    <definedName name="Ф12">#REF!</definedName>
    <definedName name="Ф13" localSheetId="35">#REF!</definedName>
    <definedName name="Ф13" localSheetId="39">#REF!</definedName>
    <definedName name="Ф13" localSheetId="40">#REF!</definedName>
    <definedName name="Ф13" localSheetId="41">#REF!</definedName>
    <definedName name="Ф13">#REF!</definedName>
    <definedName name="Ф14" localSheetId="35">#REF!</definedName>
    <definedName name="Ф14" localSheetId="39">#REF!</definedName>
    <definedName name="Ф14" localSheetId="40">#REF!</definedName>
    <definedName name="Ф14" localSheetId="41">#REF!</definedName>
    <definedName name="Ф14">#REF!</definedName>
    <definedName name="Ф2" localSheetId="35">#REF!</definedName>
    <definedName name="Ф2" localSheetId="39">#REF!</definedName>
    <definedName name="Ф2" localSheetId="40">#REF!</definedName>
    <definedName name="Ф2" localSheetId="41">#REF!</definedName>
    <definedName name="Ф2">#REF!</definedName>
    <definedName name="файлБП" localSheetId="35">#REF!</definedName>
    <definedName name="файлБП" localSheetId="39">#REF!</definedName>
    <definedName name="файлБП" localSheetId="40">#REF!</definedName>
    <definedName name="файлБП" localSheetId="41">#REF!</definedName>
    <definedName name="файлБП">#REF!</definedName>
    <definedName name="ФЗП_РМЦ" localSheetId="35">#REF!</definedName>
    <definedName name="ФЗП_РМЦ" localSheetId="39">#REF!</definedName>
    <definedName name="ФЗП_РМЦ" localSheetId="40">#REF!</definedName>
    <definedName name="ФЗП_РМЦ" localSheetId="41">#REF!</definedName>
    <definedName name="ФЗП_РМЦ">#REF!</definedName>
    <definedName name="ФЗП_РСЦ" localSheetId="35">#REF!</definedName>
    <definedName name="ФЗП_РСЦ" localSheetId="39">#REF!</definedName>
    <definedName name="ФЗП_РСЦ" localSheetId="40">#REF!</definedName>
    <definedName name="ФЗП_РСЦ" localSheetId="41">#REF!</definedName>
    <definedName name="ФЗП_РСЦ">#REF!</definedName>
    <definedName name="ФЗП_ЦЭВС" localSheetId="35">#REF!</definedName>
    <definedName name="ФЗП_ЦЭВС" localSheetId="39">#REF!</definedName>
    <definedName name="ФЗП_ЦЭВС" localSheetId="40">#REF!</definedName>
    <definedName name="ФЗП_ЦЭВС" localSheetId="41">#REF!</definedName>
    <definedName name="ФЗП_ЦЭВС">#REF!</definedName>
    <definedName name="ФЗП_ЦЭКС" localSheetId="43">[103]фзп!$B$16:$B$22</definedName>
    <definedName name="ФЗП_ЦЭКС">[104]фзп!$B$16:$B$22</definedName>
    <definedName name="фц" localSheetId="43" hidden="1">{"'РП (2)'!$A$5:$S$150"}</definedName>
    <definedName name="фц" hidden="1">{"'РП (2)'!$A$5:$S$150"}</definedName>
    <definedName name="фыв">#N/A</definedName>
    <definedName name="фыв_1">#N/A</definedName>
    <definedName name="фыв_1_1">#N/A</definedName>
    <definedName name="фыв_10">#N/A</definedName>
    <definedName name="фыв_11">#N/A</definedName>
    <definedName name="фыв_12">#N/A</definedName>
    <definedName name="фыв_13">#N/A</definedName>
    <definedName name="фыв_14">#N/A</definedName>
    <definedName name="фыв_15">#N/A</definedName>
    <definedName name="фыв_16">#N/A</definedName>
    <definedName name="фыв_17">#N/A</definedName>
    <definedName name="фыв_18">#N/A</definedName>
    <definedName name="фыв_2">#N/A</definedName>
    <definedName name="фыв_20">#N/A</definedName>
    <definedName name="фыв_3">#N/A</definedName>
    <definedName name="фыв_4">#N/A</definedName>
    <definedName name="фыв_5">#N/A</definedName>
    <definedName name="фыв_6">#N/A</definedName>
    <definedName name="фыв_7">#N/A</definedName>
    <definedName name="фывапролд" localSheetId="43" hidden="1">{#N/A,#N/A,TRUE,"Лист1";#N/A,#N/A,TRUE,"Лист2";#N/A,#N/A,TRUE,"Лист3"}</definedName>
    <definedName name="фывапролд" hidden="1">{#N/A,#N/A,TRUE,"Лист1";#N/A,#N/A,TRUE,"Лист2";#N/A,#N/A,TRUE,"Лист3"}</definedName>
    <definedName name="ц">#N/A</definedName>
    <definedName name="ц_1">#N/A</definedName>
    <definedName name="ц_1_1">#N/A</definedName>
    <definedName name="ц_10">#N/A</definedName>
    <definedName name="ц_11">#N/A</definedName>
    <definedName name="ц_12">#N/A</definedName>
    <definedName name="ц_13">#N/A</definedName>
    <definedName name="ц_14">#N/A</definedName>
    <definedName name="ц_15">#N/A</definedName>
    <definedName name="ц_16">#N/A</definedName>
    <definedName name="ц_17">#N/A</definedName>
    <definedName name="ц_18">#N/A</definedName>
    <definedName name="ц_2">#N/A</definedName>
    <definedName name="ц_20">#N/A</definedName>
    <definedName name="ц_3">#N/A</definedName>
    <definedName name="ц_4">#N/A</definedName>
    <definedName name="ц_5">#N/A</definedName>
    <definedName name="ц_6">#N/A</definedName>
    <definedName name="ц_7">#N/A</definedName>
    <definedName name="ц_9" localSheetId="43">сбыт_9</definedName>
    <definedName name="ц_9">сбыт_9</definedName>
    <definedName name="цк" localSheetId="43" hidden="1">{"'РП (2)'!$A$5:$S$150"}</definedName>
    <definedName name="цк" hidden="1">{"'РП (2)'!$A$5:$S$150"}</definedName>
    <definedName name="цу">#N/A</definedName>
    <definedName name="цу_1">#N/A</definedName>
    <definedName name="цу_1_1">#N/A</definedName>
    <definedName name="цу_10">#N/A</definedName>
    <definedName name="цу_11">#N/A</definedName>
    <definedName name="цу_12">#N/A</definedName>
    <definedName name="цу_13">#N/A</definedName>
    <definedName name="цу_14">#N/A</definedName>
    <definedName name="цу_15">#N/A</definedName>
    <definedName name="цу_16">#N/A</definedName>
    <definedName name="цу_17">#N/A</definedName>
    <definedName name="цу_18">#N/A</definedName>
    <definedName name="цу_2">#N/A</definedName>
    <definedName name="цу_20">#N/A</definedName>
    <definedName name="цу_3">#N/A</definedName>
    <definedName name="цу_4">#N/A</definedName>
    <definedName name="цу_5">#N/A</definedName>
    <definedName name="цу_6">#N/A</definedName>
    <definedName name="цу_7">#N/A</definedName>
    <definedName name="цук">#N/A</definedName>
    <definedName name="цук_1">#N/A</definedName>
    <definedName name="цук_1_1">#N/A</definedName>
    <definedName name="цук_10">#N/A</definedName>
    <definedName name="цук_12">#N/A</definedName>
    <definedName name="цук_13">#N/A</definedName>
    <definedName name="цук_14">#N/A</definedName>
    <definedName name="цук_15">#N/A</definedName>
    <definedName name="цук_16">#N/A</definedName>
    <definedName name="цук_18">#N/A</definedName>
    <definedName name="цук_2">#N/A</definedName>
    <definedName name="цук_4">#N/A</definedName>
    <definedName name="ццу" localSheetId="43" hidden="1">{#N/A,#N/A,FALSE,"HMF";#N/A,#N/A,FALSE,"FACIL";#N/A,#N/A,FALSE,"HMFINANCE";#N/A,#N/A,FALSE,"HMEUROPE";#N/A,#N/A,FALSE,"HHAB CONSO";#N/A,#N/A,FALSE,"PAB";#N/A,#N/A,FALSE,"MMC";#N/A,#N/A,FALSE,"THAI";#N/A,#N/A,FALSE,"SINPA";#N/A,#N/A,FALSE,"POLAND"}</definedName>
    <definedName name="ццу" hidden="1">{#N/A,#N/A,FALSE,"HMF";#N/A,#N/A,FALSE,"FACIL";#N/A,#N/A,FALSE,"HMFINANCE";#N/A,#N/A,FALSE,"HMEUROPE";#N/A,#N/A,FALSE,"HHAB CONSO";#N/A,#N/A,FALSE,"PAB";#N/A,#N/A,FALSE,"MMC";#N/A,#N/A,FALSE,"THAI";#N/A,#N/A,FALSE,"SINPA";#N/A,#N/A,FALSE,"POLAND"}</definedName>
    <definedName name="четвертый" localSheetId="35">#REF!</definedName>
    <definedName name="четвертый" localSheetId="39">#REF!</definedName>
    <definedName name="четвертый" localSheetId="40">#REF!</definedName>
    <definedName name="четвертый" localSheetId="41">#REF!</definedName>
    <definedName name="четвертый">#REF!</definedName>
    <definedName name="ЧЛД" localSheetId="43">'[127]Приложение 1'!$BD$40</definedName>
    <definedName name="ЧЛД">'[128]Приложение 1'!$BD$40</definedName>
    <definedName name="ЧЧ" localSheetId="35">#REF!</definedName>
    <definedName name="ЧЧ" localSheetId="39">#REF!</definedName>
    <definedName name="ЧЧ" localSheetId="40">#REF!</definedName>
    <definedName name="ЧЧ" localSheetId="41">#REF!</definedName>
    <definedName name="ЧЧ">#REF!</definedName>
    <definedName name="ыв">#N/A</definedName>
    <definedName name="ыв_1">#N/A</definedName>
    <definedName name="ыв_1_1">#N/A</definedName>
    <definedName name="ыв_10">#N/A</definedName>
    <definedName name="ыв_11">#N/A</definedName>
    <definedName name="ыв_12">#N/A</definedName>
    <definedName name="ыв_13">#N/A</definedName>
    <definedName name="ыв_14">#N/A</definedName>
    <definedName name="ыв_15">#N/A</definedName>
    <definedName name="ыв_16">#N/A</definedName>
    <definedName name="ыв_17">#N/A</definedName>
    <definedName name="ыв_18">#N/A</definedName>
    <definedName name="ыв_2">#N/A</definedName>
    <definedName name="ыв_20">#N/A</definedName>
    <definedName name="ыв_3">#N/A</definedName>
    <definedName name="ыв_4">#N/A</definedName>
    <definedName name="ыв_5">#N/A</definedName>
    <definedName name="ыв_6">#N/A</definedName>
    <definedName name="ыв_7">#N/A</definedName>
    <definedName name="ыеук" localSheetId="35">#REF!</definedName>
    <definedName name="ыеук" localSheetId="39">#REF!</definedName>
    <definedName name="ыеук" localSheetId="40">#REF!</definedName>
    <definedName name="ыеук" localSheetId="41">#REF!</definedName>
    <definedName name="ыеук">#REF!</definedName>
    <definedName name="ып45" localSheetId="35">#REF!</definedName>
    <definedName name="ып45" localSheetId="39">#REF!</definedName>
    <definedName name="ып45" localSheetId="40">#REF!</definedName>
    <definedName name="ып45" localSheetId="41">#REF!</definedName>
    <definedName name="ып45">#REF!</definedName>
    <definedName name="ыпм" localSheetId="43" hidden="1">{"'РП (2)'!$A$5:$S$150"}</definedName>
    <definedName name="ыпм" hidden="1">{"'РП (2)'!$A$5:$S$150"}</definedName>
    <definedName name="ыуаы" localSheetId="43" hidden="1">{#N/A,#N/A,TRUE,"Лист1";#N/A,#N/A,TRUE,"Лист2";#N/A,#N/A,TRUE,"Лист3"}</definedName>
    <definedName name="ыуаы" hidden="1">{#N/A,#N/A,TRUE,"Лист1";#N/A,#N/A,TRUE,"Лист2";#N/A,#N/A,TRUE,"Лист3"}</definedName>
    <definedName name="ыыы" localSheetId="43" hidden="1">{"'РП (2)'!$A$5:$S$150"}</definedName>
    <definedName name="ыыы" hidden="1">{"'РП (2)'!$A$5:$S$150"}</definedName>
    <definedName name="ыыыы">#N/A</definedName>
    <definedName name="ыыыы_1">#N/A</definedName>
    <definedName name="ыыыы_1_1">#N/A</definedName>
    <definedName name="ыыыы_10">#N/A</definedName>
    <definedName name="ыыыы_11">#N/A</definedName>
    <definedName name="ыыыы_12">#N/A</definedName>
    <definedName name="ыыыы_13">#N/A</definedName>
    <definedName name="ыыыы_14">#N/A</definedName>
    <definedName name="ыыыы_15">#N/A</definedName>
    <definedName name="ыыыы_16">#N/A</definedName>
    <definedName name="ыыыы_17">#N/A</definedName>
    <definedName name="ыыыы_18">#N/A</definedName>
    <definedName name="ыыыы_2">#N/A</definedName>
    <definedName name="ыыыы_20">#N/A</definedName>
    <definedName name="ыыыы_3">#N/A</definedName>
    <definedName name="ыыыы_4">#N/A</definedName>
    <definedName name="ыыыы_5">#N/A</definedName>
    <definedName name="ыыыы_6">#N/A</definedName>
    <definedName name="ыыыы_7">#N/A</definedName>
    <definedName name="ыыыы_9" localSheetId="43">'Мероп свод'!т2</definedName>
    <definedName name="ыыыы_9">т2</definedName>
    <definedName name="ььь" localSheetId="43" hidden="1">{#N/A,#N/A,TRUE,"Лист1";#N/A,#N/A,TRUE,"Лист2";#N/A,#N/A,TRUE,"Лист3"}</definedName>
    <definedName name="ььь" hidden="1">{#N/A,#N/A,TRUE,"Лист1";#N/A,#N/A,TRUE,"Лист2";#N/A,#N/A,TRUE,"Лист3"}</definedName>
    <definedName name="электро_проц_ф" localSheetId="35">#REF!</definedName>
    <definedName name="электро_проц_ф" localSheetId="39">#REF!</definedName>
    <definedName name="электро_проц_ф" localSheetId="40">#REF!</definedName>
    <definedName name="электро_проц_ф" localSheetId="41">#REF!</definedName>
    <definedName name="электро_проц_ф">#REF!</definedName>
    <definedName name="электро_процент" localSheetId="35">#REF!</definedName>
    <definedName name="электро_процент" localSheetId="39">#REF!</definedName>
    <definedName name="электро_процент" localSheetId="40">#REF!</definedName>
    <definedName name="электро_процент" localSheetId="41">#REF!</definedName>
    <definedName name="электро_процент">#REF!</definedName>
    <definedName name="я" localSheetId="43" hidden="1">{"'РП (2)'!$A$5:$S$150"}</definedName>
    <definedName name="я" hidden="1">{"'РП (2)'!$A$5:$S$150"}</definedName>
  </definedNames>
  <calcPr calcId="145621"/>
</workbook>
</file>

<file path=xl/calcChain.xml><?xml version="1.0" encoding="utf-8"?>
<calcChain xmlns="http://schemas.openxmlformats.org/spreadsheetml/2006/main">
  <c r="G22" i="79" l="1"/>
  <c r="G22" i="78"/>
  <c r="G22" i="77"/>
  <c r="H22" i="76"/>
  <c r="H51" i="11" l="1"/>
  <c r="N49" i="58"/>
  <c r="N301" i="58"/>
  <c r="B67" i="49"/>
  <c r="B30" i="49"/>
  <c r="B8" i="49"/>
  <c r="Q44" i="92" l="1"/>
  <c r="D12" i="92" s="1"/>
  <c r="H12" i="92" l="1"/>
  <c r="G12" i="92"/>
  <c r="F12" i="92"/>
  <c r="E12" i="92"/>
  <c r="E19" i="79"/>
  <c r="F68" i="97"/>
  <c r="F69" i="97"/>
  <c r="F67" i="97"/>
  <c r="F73" i="97" s="1"/>
  <c r="D18" i="97" s="1"/>
  <c r="H18" i="97" l="1"/>
  <c r="R25" i="68" s="1"/>
  <c r="F18" i="97"/>
  <c r="P25" i="68" s="1"/>
  <c r="N25" i="68"/>
  <c r="G18" i="97"/>
  <c r="Q25" i="68" s="1"/>
  <c r="E18" i="97"/>
  <c r="O25" i="68" s="1"/>
  <c r="K141" i="68"/>
  <c r="F67" i="95" l="1"/>
  <c r="D18" i="95" s="1"/>
  <c r="D19" i="96"/>
  <c r="D20" i="96"/>
  <c r="E19" i="76"/>
  <c r="E15" i="76"/>
  <c r="O25" i="47"/>
  <c r="P25" i="47"/>
  <c r="Q25" i="47"/>
  <c r="R25" i="47"/>
  <c r="N25" i="47"/>
  <c r="F68" i="94"/>
  <c r="G68" i="94" s="1"/>
  <c r="G18" i="95" l="1"/>
  <c r="E18" i="95"/>
  <c r="H18" i="95"/>
  <c r="F18" i="95"/>
  <c r="F117" i="47"/>
  <c r="B78" i="96" l="1"/>
  <c r="F78" i="96" s="1"/>
  <c r="B76" i="96"/>
  <c r="F76" i="96" s="1"/>
  <c r="B74" i="96"/>
  <c r="F74" i="96" s="1"/>
  <c r="B74" i="95"/>
  <c r="B74" i="94" l="1"/>
  <c r="B72" i="96"/>
  <c r="F72" i="96" s="1"/>
  <c r="B77" i="96"/>
  <c r="F77" i="96" s="1"/>
  <c r="B73" i="97" l="1"/>
  <c r="B75" i="96"/>
  <c r="F75" i="96" s="1"/>
  <c r="B73" i="96"/>
  <c r="F73" i="96" s="1"/>
  <c r="F79" i="96" s="1"/>
  <c r="D18" i="96" s="1"/>
  <c r="F69" i="94"/>
  <c r="F67" i="94"/>
  <c r="G18" i="96" l="1"/>
  <c r="E18" i="96"/>
  <c r="H18" i="96"/>
  <c r="F18" i="96"/>
  <c r="F74" i="94"/>
  <c r="B79" i="96"/>
  <c r="N23" i="30"/>
  <c r="K23" i="30"/>
  <c r="H23" i="30"/>
  <c r="E23" i="30"/>
  <c r="N19" i="30"/>
  <c r="H19" i="30"/>
  <c r="E19" i="30"/>
  <c r="B11" i="30"/>
  <c r="B10" i="30"/>
  <c r="B9" i="30"/>
  <c r="N49" i="69"/>
  <c r="N11" i="62"/>
  <c r="O11" i="62"/>
  <c r="P11" i="62"/>
  <c r="Q11" i="62"/>
  <c r="R11" i="62"/>
  <c r="N10" i="62"/>
  <c r="O10" i="62"/>
  <c r="P10" i="62"/>
  <c r="Q10" i="62"/>
  <c r="R10" i="62"/>
  <c r="N68" i="62"/>
  <c r="O68" i="62"/>
  <c r="P68" i="62"/>
  <c r="Q68" i="62"/>
  <c r="R68" i="62"/>
  <c r="N8" i="62"/>
  <c r="O8" i="62"/>
  <c r="P8" i="62"/>
  <c r="Q8" i="62"/>
  <c r="R8" i="62"/>
  <c r="N13" i="62"/>
  <c r="O13" i="62"/>
  <c r="P13" i="62"/>
  <c r="Q13" i="62"/>
  <c r="R13" i="62"/>
  <c r="N19" i="62"/>
  <c r="O19" i="62"/>
  <c r="P19" i="62"/>
  <c r="Q19" i="62"/>
  <c r="R19" i="62"/>
  <c r="N22" i="62"/>
  <c r="O22" i="62"/>
  <c r="P22" i="62"/>
  <c r="Q22" i="62"/>
  <c r="R22" i="62"/>
  <c r="N39" i="62"/>
  <c r="O39" i="62"/>
  <c r="P39" i="62"/>
  <c r="Q39" i="62"/>
  <c r="R39" i="62"/>
  <c r="N48" i="62"/>
  <c r="O48" i="62"/>
  <c r="P48" i="62"/>
  <c r="Q48" i="62"/>
  <c r="R48" i="62"/>
  <c r="N50" i="62"/>
  <c r="O50" i="62"/>
  <c r="P50" i="62"/>
  <c r="Q50" i="62"/>
  <c r="R50" i="62"/>
  <c r="N51" i="62"/>
  <c r="O51" i="62"/>
  <c r="P51" i="62"/>
  <c r="Q51" i="62"/>
  <c r="R51" i="62"/>
  <c r="N56" i="62"/>
  <c r="O56" i="62"/>
  <c r="P56" i="62"/>
  <c r="Q56" i="62"/>
  <c r="R56" i="62"/>
  <c r="N57" i="62"/>
  <c r="O57" i="62"/>
  <c r="P57" i="62"/>
  <c r="Q57" i="62"/>
  <c r="R57" i="62"/>
  <c r="N58" i="62"/>
  <c r="O58" i="62"/>
  <c r="P58" i="62"/>
  <c r="Q58" i="62"/>
  <c r="R58" i="62"/>
  <c r="N65" i="62"/>
  <c r="O65" i="62"/>
  <c r="P65" i="62"/>
  <c r="Q65" i="62"/>
  <c r="R65" i="62"/>
  <c r="N71" i="62"/>
  <c r="O71" i="62"/>
  <c r="P71" i="62"/>
  <c r="Q71" i="62"/>
  <c r="R71" i="62"/>
  <c r="N70" i="62"/>
  <c r="O70" i="62"/>
  <c r="P70" i="62"/>
  <c r="Q70" i="62"/>
  <c r="R70" i="62"/>
  <c r="N67" i="62"/>
  <c r="O67" i="62"/>
  <c r="P67" i="62"/>
  <c r="Q67" i="62"/>
  <c r="R67" i="62"/>
  <c r="M67" i="62"/>
  <c r="M48" i="62"/>
  <c r="M50" i="62"/>
  <c r="M51" i="62"/>
  <c r="M58" i="62"/>
  <c r="M71" i="62"/>
  <c r="M70" i="62"/>
  <c r="M68" i="62"/>
  <c r="M65" i="62"/>
  <c r="M39" i="62"/>
  <c r="M19" i="62"/>
  <c r="M13" i="62"/>
  <c r="M11" i="62"/>
  <c r="M10" i="62"/>
  <c r="M57" i="62"/>
  <c r="M56" i="62"/>
  <c r="M22" i="62"/>
  <c r="M8" i="62"/>
  <c r="N9" i="61"/>
  <c r="O9" i="61"/>
  <c r="P9" i="61"/>
  <c r="Q9" i="61"/>
  <c r="R9" i="61"/>
  <c r="N14" i="61"/>
  <c r="O14" i="61"/>
  <c r="P14" i="61"/>
  <c r="Q14" i="61"/>
  <c r="R14" i="61"/>
  <c r="N15" i="61"/>
  <c r="O15" i="61"/>
  <c r="P15" i="61"/>
  <c r="Q15" i="61"/>
  <c r="R15" i="61"/>
  <c r="N21" i="61"/>
  <c r="O21" i="61"/>
  <c r="P21" i="61"/>
  <c r="Q21" i="61"/>
  <c r="R21" i="61"/>
  <c r="N7" i="61"/>
  <c r="O7" i="61"/>
  <c r="P7" i="61"/>
  <c r="Q7" i="61"/>
  <c r="R7" i="61"/>
  <c r="M21" i="61"/>
  <c r="M15" i="61"/>
  <c r="M14" i="61"/>
  <c r="M9" i="61"/>
  <c r="M7" i="61"/>
  <c r="L10" i="59" l="1"/>
  <c r="M10" i="59"/>
  <c r="L11" i="59"/>
  <c r="M11" i="59"/>
  <c r="L12" i="59"/>
  <c r="M12" i="59"/>
  <c r="L13" i="59"/>
  <c r="M13" i="59"/>
  <c r="L8" i="59"/>
  <c r="M8" i="59"/>
  <c r="O10" i="59"/>
  <c r="P10" i="59"/>
  <c r="Q10" i="59"/>
  <c r="R10" i="59"/>
  <c r="O11" i="59"/>
  <c r="P11" i="59"/>
  <c r="Q11" i="59"/>
  <c r="R11" i="59"/>
  <c r="O12" i="59"/>
  <c r="P12" i="59"/>
  <c r="Q12" i="59"/>
  <c r="R12" i="59"/>
  <c r="O13" i="59"/>
  <c r="P13" i="59"/>
  <c r="Q13" i="59"/>
  <c r="R13" i="59"/>
  <c r="O8" i="59"/>
  <c r="P8" i="59"/>
  <c r="Q8" i="59"/>
  <c r="R8" i="59"/>
  <c r="N13" i="59"/>
  <c r="N11" i="59"/>
  <c r="N10" i="59"/>
  <c r="N12" i="59"/>
  <c r="N8" i="59"/>
  <c r="N301" i="57"/>
  <c r="N49" i="57"/>
  <c r="N713" i="57"/>
  <c r="N19" i="13"/>
  <c r="N22" i="13"/>
  <c r="N15" i="13"/>
  <c r="N16" i="13"/>
  <c r="N17" i="13"/>
  <c r="P19" i="13"/>
  <c r="Q19" i="13"/>
  <c r="R19" i="13"/>
  <c r="S19" i="13"/>
  <c r="P22" i="13"/>
  <c r="Q22" i="13"/>
  <c r="R22" i="13"/>
  <c r="S22" i="13"/>
  <c r="P17" i="13"/>
  <c r="Q17" i="13"/>
  <c r="R17" i="13"/>
  <c r="S17" i="13"/>
  <c r="P15" i="13"/>
  <c r="Q15" i="13"/>
  <c r="R15" i="13"/>
  <c r="S15" i="13"/>
  <c r="P16" i="13"/>
  <c r="Q16" i="13"/>
  <c r="R16" i="13"/>
  <c r="S16" i="13"/>
  <c r="O19" i="13"/>
  <c r="O22" i="13"/>
  <c r="O16" i="13"/>
  <c r="O15" i="13"/>
  <c r="O17" i="13"/>
  <c r="N49" i="10"/>
  <c r="N93" i="10"/>
  <c r="N24" i="13" l="1"/>
  <c r="N25" i="13" s="1"/>
  <c r="E12" i="30"/>
  <c r="H12" i="30"/>
  <c r="K12" i="30"/>
  <c r="N12" i="30"/>
  <c r="B23" i="30"/>
  <c r="B12" i="30"/>
  <c r="C21" i="30" l="1"/>
  <c r="H113" i="91" l="1"/>
  <c r="I113" i="91" s="1"/>
  <c r="J113" i="91" s="1"/>
  <c r="K113" i="91" s="1"/>
  <c r="L113" i="91" s="1"/>
  <c r="M113" i="91" s="1"/>
  <c r="N113" i="91" s="1"/>
  <c r="D79" i="91"/>
  <c r="E79" i="91"/>
  <c r="F79" i="91"/>
  <c r="G79" i="91"/>
  <c r="C79" i="91"/>
  <c r="H94" i="91"/>
  <c r="I94" i="91" s="1"/>
  <c r="I79" i="91" l="1"/>
  <c r="J94" i="91"/>
  <c r="H79" i="91"/>
  <c r="E55" i="91"/>
  <c r="E19" i="91" s="1"/>
  <c r="D55" i="91"/>
  <c r="D19" i="91" s="1"/>
  <c r="D20" i="91"/>
  <c r="E20" i="91"/>
  <c r="F20" i="91"/>
  <c r="G20" i="91"/>
  <c r="C19" i="91"/>
  <c r="C20" i="91"/>
  <c r="G55" i="91"/>
  <c r="G19" i="91" s="1"/>
  <c r="F55" i="91"/>
  <c r="F19" i="91" s="1"/>
  <c r="D17" i="91" l="1"/>
  <c r="F17" i="91"/>
  <c r="K94" i="91"/>
  <c r="J79" i="91"/>
  <c r="G17" i="91"/>
  <c r="E17" i="91"/>
  <c r="C17" i="91"/>
  <c r="F55" i="89"/>
  <c r="G55" i="89"/>
  <c r="E55" i="89"/>
  <c r="K79" i="91" l="1"/>
  <c r="L94" i="91"/>
  <c r="M94" i="91" l="1"/>
  <c r="L79" i="91"/>
  <c r="H113" i="89"/>
  <c r="I113" i="89" s="1"/>
  <c r="J113" i="89" s="1"/>
  <c r="K113" i="89" s="1"/>
  <c r="L113" i="89" s="1"/>
  <c r="M113" i="89" s="1"/>
  <c r="N113" i="89" s="1"/>
  <c r="F110" i="89"/>
  <c r="G110" i="89"/>
  <c r="E110" i="89"/>
  <c r="I110" i="89" l="1"/>
  <c r="H110" i="89"/>
  <c r="J110" i="89"/>
  <c r="M79" i="91"/>
  <c r="N94" i="91"/>
  <c r="N79" i="91" s="1"/>
  <c r="F79" i="89"/>
  <c r="F20" i="89" s="1"/>
  <c r="E79" i="89"/>
  <c r="E20" i="89" s="1"/>
  <c r="H94" i="89"/>
  <c r="H79" i="89" s="1"/>
  <c r="H95" i="89"/>
  <c r="H96" i="89"/>
  <c r="H97" i="89"/>
  <c r="H98" i="89"/>
  <c r="G79" i="89"/>
  <c r="G20" i="89" s="1"/>
  <c r="D79" i="89"/>
  <c r="D20" i="89" s="1"/>
  <c r="C79" i="89"/>
  <c r="C20" i="89" s="1"/>
  <c r="H99" i="89"/>
  <c r="I99" i="89" s="1"/>
  <c r="J99" i="89" s="1"/>
  <c r="K99" i="89" s="1"/>
  <c r="L99" i="89" s="1"/>
  <c r="M99" i="89" s="1"/>
  <c r="N99" i="89" s="1"/>
  <c r="H72" i="89"/>
  <c r="I72" i="89" s="1"/>
  <c r="J72" i="89" s="1"/>
  <c r="K72" i="89" s="1"/>
  <c r="L72" i="89" s="1"/>
  <c r="M72" i="89" s="1"/>
  <c r="N72" i="89" s="1"/>
  <c r="H64" i="89"/>
  <c r="D56" i="89"/>
  <c r="D55" i="89" s="1"/>
  <c r="C56" i="89"/>
  <c r="C55" i="89" s="1"/>
  <c r="D48" i="89"/>
  <c r="D19" i="89" s="1"/>
  <c r="E48" i="89"/>
  <c r="E19" i="89" s="1"/>
  <c r="E17" i="89" s="1"/>
  <c r="F48" i="89"/>
  <c r="F19" i="89" s="1"/>
  <c r="G48" i="89"/>
  <c r="G19" i="89" s="1"/>
  <c r="C48" i="89"/>
  <c r="C19" i="89" s="1"/>
  <c r="C17" i="89" s="1"/>
  <c r="H49" i="89"/>
  <c r="I49" i="89" s="1"/>
  <c r="H37" i="89"/>
  <c r="I37" i="89" s="1"/>
  <c r="J37" i="89" s="1"/>
  <c r="K37" i="89" s="1"/>
  <c r="L37" i="89" s="1"/>
  <c r="M37" i="89" s="1"/>
  <c r="N37" i="89" s="1"/>
  <c r="H26" i="89"/>
  <c r="H76" i="89"/>
  <c r="I76" i="89" s="1"/>
  <c r="I48" i="89" l="1"/>
  <c r="J49" i="89"/>
  <c r="H48" i="89"/>
  <c r="D17" i="89"/>
  <c r="F17" i="89"/>
  <c r="H20" i="89"/>
  <c r="J76" i="89"/>
  <c r="I26" i="89"/>
  <c r="J26" i="89" s="1"/>
  <c r="K26" i="89" s="1"/>
  <c r="L26" i="89" s="1"/>
  <c r="M26" i="89" s="1"/>
  <c r="N26" i="89" s="1"/>
  <c r="I64" i="89"/>
  <c r="H55" i="89"/>
  <c r="G17" i="89"/>
  <c r="I94" i="89"/>
  <c r="K110" i="89"/>
  <c r="E19" i="78"/>
  <c r="F22" i="77"/>
  <c r="E22" i="77"/>
  <c r="H19" i="89" l="1"/>
  <c r="H17" i="89"/>
  <c r="J64" i="89"/>
  <c r="I55" i="89"/>
  <c r="I19" i="89" s="1"/>
  <c r="J48" i="89"/>
  <c r="K49" i="89"/>
  <c r="I79" i="89"/>
  <c r="I20" i="89" s="1"/>
  <c r="J94" i="89"/>
  <c r="K76" i="89"/>
  <c r="L110" i="89"/>
  <c r="H56" i="91"/>
  <c r="H55" i="91" s="1"/>
  <c r="H49" i="91"/>
  <c r="I49" i="91" s="1"/>
  <c r="J49" i="91" s="1"/>
  <c r="K49" i="91" s="1"/>
  <c r="L49" i="91" s="1"/>
  <c r="M49" i="91" s="1"/>
  <c r="H48" i="91"/>
  <c r="I48" i="91" s="1"/>
  <c r="J48" i="91" s="1"/>
  <c r="K48" i="91" s="1"/>
  <c r="L48" i="91" s="1"/>
  <c r="M48" i="91" s="1"/>
  <c r="N48" i="91" s="1"/>
  <c r="H47" i="91"/>
  <c r="I47" i="91" s="1"/>
  <c r="J47" i="91" s="1"/>
  <c r="K47" i="91" s="1"/>
  <c r="L47" i="91" s="1"/>
  <c r="M47" i="91" s="1"/>
  <c r="N47" i="91" s="1"/>
  <c r="H26" i="91"/>
  <c r="H76" i="91"/>
  <c r="D55" i="90"/>
  <c r="C55" i="90"/>
  <c r="C20" i="90" s="1"/>
  <c r="D20" i="90"/>
  <c r="E20" i="90"/>
  <c r="E19" i="90" s="1"/>
  <c r="F20" i="90"/>
  <c r="F19" i="90" s="1"/>
  <c r="G20" i="90"/>
  <c r="G19" i="90" s="1"/>
  <c r="H55" i="90"/>
  <c r="I55" i="90" s="1"/>
  <c r="J55" i="90" s="1"/>
  <c r="K55" i="90" s="1"/>
  <c r="L55" i="90" s="1"/>
  <c r="M55" i="90" s="1"/>
  <c r="N55" i="90" s="1"/>
  <c r="H48" i="90"/>
  <c r="I48" i="90" s="1"/>
  <c r="J48" i="90" s="1"/>
  <c r="K48" i="90" s="1"/>
  <c r="L48" i="90" s="1"/>
  <c r="M48" i="90" s="1"/>
  <c r="N48" i="90" s="1"/>
  <c r="F94" i="90"/>
  <c r="G94" i="90" s="1"/>
  <c r="J64" i="90"/>
  <c r="K64" i="90" s="1"/>
  <c r="L64" i="90" s="1"/>
  <c r="M64" i="90" s="1"/>
  <c r="N64" i="90" s="1"/>
  <c r="F64" i="90"/>
  <c r="G64" i="90" s="1"/>
  <c r="H64" i="90" s="1"/>
  <c r="F76" i="90"/>
  <c r="G76" i="90" s="1"/>
  <c r="H76" i="90" s="1"/>
  <c r="I76" i="90" s="1"/>
  <c r="J76" i="90" s="1"/>
  <c r="K76" i="90" s="1"/>
  <c r="L76" i="90" s="1"/>
  <c r="M76" i="90" s="1"/>
  <c r="N76" i="90" s="1"/>
  <c r="H26" i="90"/>
  <c r="I26" i="90" s="1"/>
  <c r="H76" i="83"/>
  <c r="I76" i="83" s="1"/>
  <c r="J76" i="83" s="1"/>
  <c r="K76" i="83" s="1"/>
  <c r="L76" i="83" s="1"/>
  <c r="M76" i="83" s="1"/>
  <c r="N76" i="83" s="1"/>
  <c r="E19" i="83"/>
  <c r="H64" i="83"/>
  <c r="I64" i="83" s="1"/>
  <c r="J64" i="83" s="1"/>
  <c r="K64" i="83" s="1"/>
  <c r="L64" i="83" s="1"/>
  <c r="M64" i="83" s="1"/>
  <c r="N64" i="83" s="1"/>
  <c r="H55" i="83"/>
  <c r="F113" i="83"/>
  <c r="G113" i="83" s="1"/>
  <c r="H113" i="83" s="1"/>
  <c r="I113" i="83" s="1"/>
  <c r="J113" i="83" s="1"/>
  <c r="K113" i="83" s="1"/>
  <c r="L113" i="83" s="1"/>
  <c r="M113" i="83" s="1"/>
  <c r="N113" i="83" s="1"/>
  <c r="F94" i="83"/>
  <c r="G94" i="83" s="1"/>
  <c r="H94" i="83" s="1"/>
  <c r="I94" i="83" s="1"/>
  <c r="J94" i="83" s="1"/>
  <c r="K94" i="83" s="1"/>
  <c r="L94" i="83" s="1"/>
  <c r="M94" i="83" s="1"/>
  <c r="N94" i="83" s="1"/>
  <c r="I20" i="90" l="1"/>
  <c r="I19" i="90" s="1"/>
  <c r="J26" i="90"/>
  <c r="H20" i="90"/>
  <c r="H19" i="90" s="1"/>
  <c r="I76" i="91"/>
  <c r="H20" i="91"/>
  <c r="I17" i="89"/>
  <c r="I26" i="91"/>
  <c r="H19" i="91"/>
  <c r="I56" i="91"/>
  <c r="L76" i="89"/>
  <c r="K94" i="89"/>
  <c r="J79" i="89"/>
  <c r="J20" i="89" s="1"/>
  <c r="K48" i="89"/>
  <c r="L49" i="89"/>
  <c r="K64" i="89"/>
  <c r="J55" i="89"/>
  <c r="J19" i="89" s="1"/>
  <c r="J17" i="89" s="1"/>
  <c r="M110" i="89"/>
  <c r="N110" i="89"/>
  <c r="D19" i="90"/>
  <c r="C19" i="90"/>
  <c r="D79" i="90"/>
  <c r="D17" i="90" s="1"/>
  <c r="E79" i="90"/>
  <c r="F79" i="90" s="1"/>
  <c r="G79" i="90" s="1"/>
  <c r="H79" i="90" s="1"/>
  <c r="I79" i="90" s="1"/>
  <c r="J79" i="90" s="1"/>
  <c r="K79" i="90" s="1"/>
  <c r="L79" i="90" s="1"/>
  <c r="M79" i="90" s="1"/>
  <c r="N79" i="90" s="1"/>
  <c r="C79" i="90"/>
  <c r="C17" i="90" s="1"/>
  <c r="F48" i="83"/>
  <c r="G48" i="83" s="1"/>
  <c r="H48" i="83" s="1"/>
  <c r="I48" i="83" s="1"/>
  <c r="J48" i="83" s="1"/>
  <c r="K48" i="83" s="1"/>
  <c r="L48" i="83" s="1"/>
  <c r="M48" i="83" s="1"/>
  <c r="N48" i="83" s="1"/>
  <c r="E79" i="83"/>
  <c r="D79" i="83"/>
  <c r="C79" i="83"/>
  <c r="D76" i="83"/>
  <c r="C76" i="83"/>
  <c r="D19" i="83"/>
  <c r="D17" i="83" s="1"/>
  <c r="C19" i="83"/>
  <c r="C17" i="83" s="1"/>
  <c r="F26" i="83"/>
  <c r="F19" i="83" s="1"/>
  <c r="L64" i="89" l="1"/>
  <c r="K55" i="89"/>
  <c r="K19" i="89" s="1"/>
  <c r="L94" i="89"/>
  <c r="K79" i="89"/>
  <c r="K20" i="89" s="1"/>
  <c r="E17" i="90"/>
  <c r="H17" i="91"/>
  <c r="H17" i="90"/>
  <c r="I17" i="90"/>
  <c r="G17" i="90"/>
  <c r="G26" i="83"/>
  <c r="F79" i="83"/>
  <c r="G79" i="83" s="1"/>
  <c r="H79" i="83" s="1"/>
  <c r="I79" i="83" s="1"/>
  <c r="J79" i="83" s="1"/>
  <c r="K79" i="83" s="1"/>
  <c r="L79" i="83" s="1"/>
  <c r="M79" i="83" s="1"/>
  <c r="N79" i="83" s="1"/>
  <c r="E17" i="83"/>
  <c r="L48" i="89"/>
  <c r="M49" i="89"/>
  <c r="M76" i="89"/>
  <c r="I55" i="91"/>
  <c r="I19" i="91" s="1"/>
  <c r="J56" i="91"/>
  <c r="J26" i="91"/>
  <c r="J76" i="91"/>
  <c r="I20" i="91"/>
  <c r="J20" i="90"/>
  <c r="J19" i="90" s="1"/>
  <c r="J17" i="90" s="1"/>
  <c r="K26" i="90"/>
  <c r="F17" i="90"/>
  <c r="N300" i="69"/>
  <c r="K76" i="91" l="1"/>
  <c r="J20" i="91"/>
  <c r="K26" i="91"/>
  <c r="G19" i="83"/>
  <c r="G17" i="83" s="1"/>
  <c r="H26" i="83"/>
  <c r="M94" i="89"/>
  <c r="L79" i="89"/>
  <c r="L20" i="89" s="1"/>
  <c r="M64" i="89"/>
  <c r="L55" i="89"/>
  <c r="L19" i="89" s="1"/>
  <c r="L17" i="89" s="1"/>
  <c r="F17" i="83"/>
  <c r="K20" i="90"/>
  <c r="K19" i="90" s="1"/>
  <c r="K17" i="90" s="1"/>
  <c r="L26" i="90"/>
  <c r="I17" i="91"/>
  <c r="J55" i="91"/>
  <c r="J19" i="91" s="1"/>
  <c r="K56" i="91"/>
  <c r="N76" i="89"/>
  <c r="M48" i="89"/>
  <c r="N49" i="89"/>
  <c r="N48" i="89" s="1"/>
  <c r="K17" i="89"/>
  <c r="K55" i="91" l="1"/>
  <c r="K19" i="91" s="1"/>
  <c r="L56" i="91"/>
  <c r="H19" i="83"/>
  <c r="H17" i="83" s="1"/>
  <c r="I26" i="83"/>
  <c r="J17" i="91"/>
  <c r="L20" i="90"/>
  <c r="L19" i="90" s="1"/>
  <c r="L17" i="90" s="1"/>
  <c r="M26" i="90"/>
  <c r="N64" i="89"/>
  <c r="N55" i="89" s="1"/>
  <c r="N19" i="89" s="1"/>
  <c r="M55" i="89"/>
  <c r="M19" i="89" s="1"/>
  <c r="N94" i="89"/>
  <c r="N79" i="89" s="1"/>
  <c r="N20" i="89" s="1"/>
  <c r="M79" i="89"/>
  <c r="M20" i="89" s="1"/>
  <c r="L26" i="91"/>
  <c r="L76" i="91"/>
  <c r="K20" i="91"/>
  <c r="M76" i="91" l="1"/>
  <c r="L20" i="91"/>
  <c r="M26" i="91"/>
  <c r="M17" i="89"/>
  <c r="I19" i="83"/>
  <c r="I17" i="83" s="1"/>
  <c r="J26" i="83"/>
  <c r="K17" i="91"/>
  <c r="N17" i="89"/>
  <c r="M20" i="90"/>
  <c r="M19" i="90" s="1"/>
  <c r="M17" i="90" s="1"/>
  <c r="N26" i="90"/>
  <c r="N20" i="90" s="1"/>
  <c r="N19" i="90" s="1"/>
  <c r="N17" i="90" s="1"/>
  <c r="L55" i="91"/>
  <c r="L19" i="91" s="1"/>
  <c r="M56" i="91"/>
  <c r="H318" i="47"/>
  <c r="P206" i="47"/>
  <c r="O206" i="47"/>
  <c r="N206" i="47"/>
  <c r="M206" i="47"/>
  <c r="K206" i="47"/>
  <c r="I206" i="47"/>
  <c r="G206" i="47"/>
  <c r="P202" i="47"/>
  <c r="O202" i="47"/>
  <c r="N202" i="47"/>
  <c r="M202" i="47"/>
  <c r="K202" i="47"/>
  <c r="I202" i="47"/>
  <c r="G202" i="47"/>
  <c r="P198" i="47"/>
  <c r="O198" i="47"/>
  <c r="N198" i="47"/>
  <c r="M198" i="47"/>
  <c r="K198" i="47"/>
  <c r="I198" i="47"/>
  <c r="G198" i="47"/>
  <c r="P197" i="47"/>
  <c r="O197" i="47"/>
  <c r="N197" i="47"/>
  <c r="M197" i="47"/>
  <c r="K197" i="47"/>
  <c r="I197" i="47"/>
  <c r="G197" i="47"/>
  <c r="P196" i="47"/>
  <c r="O196" i="47"/>
  <c r="N196" i="47"/>
  <c r="M196" i="47"/>
  <c r="K196" i="47"/>
  <c r="I196" i="47"/>
  <c r="G196" i="47"/>
  <c r="P195" i="47"/>
  <c r="O195" i="47"/>
  <c r="N195" i="47"/>
  <c r="M195" i="47"/>
  <c r="K195" i="47"/>
  <c r="I195" i="47"/>
  <c r="G195" i="47"/>
  <c r="P193" i="47"/>
  <c r="O193" i="47"/>
  <c r="N193" i="47"/>
  <c r="M193" i="47"/>
  <c r="L193" i="47"/>
  <c r="K193" i="47"/>
  <c r="J193" i="47"/>
  <c r="I193" i="47"/>
  <c r="H193" i="47"/>
  <c r="G193" i="47"/>
  <c r="F193" i="47"/>
  <c r="E193" i="47"/>
  <c r="D193" i="47"/>
  <c r="P188" i="47"/>
  <c r="O188" i="47"/>
  <c r="N188" i="47"/>
  <c r="M188" i="47"/>
  <c r="L188" i="47"/>
  <c r="K188" i="47"/>
  <c r="J188" i="47"/>
  <c r="I188" i="47"/>
  <c r="H188" i="47"/>
  <c r="G188" i="47"/>
  <c r="F188" i="47"/>
  <c r="E188" i="47"/>
  <c r="D188" i="47"/>
  <c r="M184" i="47"/>
  <c r="M176" i="47" s="1"/>
  <c r="L184" i="47"/>
  <c r="L176" i="47" s="1"/>
  <c r="K184" i="47"/>
  <c r="K176" i="47" s="1"/>
  <c r="J184" i="47"/>
  <c r="J176" i="47" s="1"/>
  <c r="I184" i="47"/>
  <c r="I176" i="47" s="1"/>
  <c r="H184" i="47"/>
  <c r="H176" i="47" s="1"/>
  <c r="G184" i="47"/>
  <c r="G176" i="47" s="1"/>
  <c r="F184" i="47"/>
  <c r="F176" i="47" s="1"/>
  <c r="E184" i="47"/>
  <c r="E176" i="47" s="1"/>
  <c r="D184" i="47"/>
  <c r="D176" i="47" s="1"/>
  <c r="P180" i="47"/>
  <c r="O180" i="47"/>
  <c r="N180" i="47"/>
  <c r="M180" i="47"/>
  <c r="L180" i="47"/>
  <c r="K180" i="47"/>
  <c r="J180" i="47"/>
  <c r="I180" i="47"/>
  <c r="H180" i="47"/>
  <c r="G180" i="47"/>
  <c r="F180" i="47"/>
  <c r="E180" i="47"/>
  <c r="D180" i="47"/>
  <c r="P169" i="47"/>
  <c r="O169" i="47"/>
  <c r="N169" i="47"/>
  <c r="M169" i="47"/>
  <c r="K169" i="47"/>
  <c r="I169" i="47"/>
  <c r="G169" i="47"/>
  <c r="P166" i="47"/>
  <c r="O166" i="47"/>
  <c r="N166" i="47"/>
  <c r="M166" i="47"/>
  <c r="K166" i="47"/>
  <c r="I166" i="47"/>
  <c r="G166" i="47"/>
  <c r="P163" i="47"/>
  <c r="O163" i="47"/>
  <c r="N163" i="47"/>
  <c r="M163" i="47"/>
  <c r="K163" i="47"/>
  <c r="I163" i="47"/>
  <c r="G163" i="47"/>
  <c r="P162" i="47"/>
  <c r="O162" i="47"/>
  <c r="N162" i="47"/>
  <c r="M162" i="47"/>
  <c r="K162" i="47"/>
  <c r="I162" i="47"/>
  <c r="G162" i="47"/>
  <c r="P161" i="47"/>
  <c r="O161" i="47"/>
  <c r="N161" i="47"/>
  <c r="M161" i="47"/>
  <c r="K161" i="47"/>
  <c r="I161" i="47"/>
  <c r="G161" i="47"/>
  <c r="P159" i="47"/>
  <c r="O159" i="47"/>
  <c r="N159" i="47"/>
  <c r="M159" i="47"/>
  <c r="L159" i="47"/>
  <c r="K159" i="47"/>
  <c r="J159" i="47"/>
  <c r="I159" i="47"/>
  <c r="H159" i="47"/>
  <c r="G159" i="47"/>
  <c r="F159" i="47"/>
  <c r="E159" i="47"/>
  <c r="D159" i="47"/>
  <c r="P154" i="47"/>
  <c r="O154" i="47"/>
  <c r="N154" i="47"/>
  <c r="M154" i="47"/>
  <c r="L154" i="47"/>
  <c r="K154" i="47"/>
  <c r="J154" i="47"/>
  <c r="I154" i="47"/>
  <c r="H154" i="47"/>
  <c r="G154" i="47"/>
  <c r="F154" i="47"/>
  <c r="E154" i="47"/>
  <c r="D154" i="47"/>
  <c r="M151" i="47"/>
  <c r="M149" i="47" s="1"/>
  <c r="L151" i="47"/>
  <c r="L149" i="47" s="1"/>
  <c r="K151" i="47"/>
  <c r="J151" i="47"/>
  <c r="I151" i="47"/>
  <c r="I149" i="47" s="1"/>
  <c r="H151" i="47"/>
  <c r="H149" i="47" s="1"/>
  <c r="G151" i="47"/>
  <c r="G149" i="47" s="1"/>
  <c r="F151" i="47"/>
  <c r="F149" i="47" s="1"/>
  <c r="E151" i="47"/>
  <c r="E149" i="47" s="1"/>
  <c r="D151" i="47"/>
  <c r="D149" i="47" s="1"/>
  <c r="K149" i="47"/>
  <c r="J149" i="47"/>
  <c r="R139" i="47"/>
  <c r="Q139" i="47"/>
  <c r="P139" i="47"/>
  <c r="O139" i="47"/>
  <c r="N139" i="47"/>
  <c r="M139" i="47"/>
  <c r="K139" i="47"/>
  <c r="I139" i="47"/>
  <c r="G139" i="47"/>
  <c r="R135" i="47"/>
  <c r="Q135" i="47"/>
  <c r="P135" i="47"/>
  <c r="O135" i="47"/>
  <c r="N135" i="47"/>
  <c r="M135" i="47"/>
  <c r="K135" i="47"/>
  <c r="I135" i="47"/>
  <c r="G135" i="47"/>
  <c r="R131" i="47"/>
  <c r="Q131" i="47"/>
  <c r="P131" i="47"/>
  <c r="O131" i="47"/>
  <c r="N131" i="47"/>
  <c r="M131" i="47"/>
  <c r="K131" i="47"/>
  <c r="I131" i="47"/>
  <c r="G131" i="47"/>
  <c r="R130" i="47"/>
  <c r="Q130" i="47"/>
  <c r="P130" i="47"/>
  <c r="O130" i="47"/>
  <c r="N130" i="47"/>
  <c r="M130" i="47"/>
  <c r="K130" i="47"/>
  <c r="I130" i="47"/>
  <c r="G130" i="47"/>
  <c r="R129" i="47"/>
  <c r="Q129" i="47"/>
  <c r="P129" i="47"/>
  <c r="O129" i="47"/>
  <c r="N129" i="47"/>
  <c r="M129" i="47"/>
  <c r="K129" i="47"/>
  <c r="I129" i="47"/>
  <c r="G129" i="47"/>
  <c r="R128" i="47"/>
  <c r="Q128" i="47"/>
  <c r="P128" i="47"/>
  <c r="O128" i="47"/>
  <c r="N128" i="47"/>
  <c r="M128" i="47"/>
  <c r="K128" i="47"/>
  <c r="I128" i="47"/>
  <c r="G128" i="47"/>
  <c r="R121" i="47"/>
  <c r="Q121" i="47"/>
  <c r="P121" i="47"/>
  <c r="O121" i="47"/>
  <c r="N121" i="47"/>
  <c r="M121" i="47"/>
  <c r="L121" i="47"/>
  <c r="K121" i="47"/>
  <c r="J121" i="47"/>
  <c r="I121" i="47"/>
  <c r="H121" i="47"/>
  <c r="G121" i="47"/>
  <c r="F121" i="47"/>
  <c r="E121" i="47"/>
  <c r="D121" i="47"/>
  <c r="M117" i="47"/>
  <c r="M112" i="47" s="1"/>
  <c r="M126" i="47" s="1"/>
  <c r="L117" i="47"/>
  <c r="K117" i="47"/>
  <c r="K112" i="47" s="1"/>
  <c r="J117" i="47"/>
  <c r="J112" i="47" s="1"/>
  <c r="I117" i="47"/>
  <c r="I112" i="47" s="1"/>
  <c r="I126" i="47" s="1"/>
  <c r="H117" i="47"/>
  <c r="H112" i="47" s="1"/>
  <c r="G117" i="47"/>
  <c r="G112" i="47" s="1"/>
  <c r="G126" i="47" s="1"/>
  <c r="E117" i="47"/>
  <c r="E112" i="47" s="1"/>
  <c r="E126" i="47" s="1"/>
  <c r="D117" i="47"/>
  <c r="L112" i="47"/>
  <c r="L126" i="47" s="1"/>
  <c r="F112" i="47"/>
  <c r="D112" i="47"/>
  <c r="D126" i="47" s="1"/>
  <c r="Q109" i="47"/>
  <c r="Q85" i="47" s="1"/>
  <c r="R105" i="47"/>
  <c r="Q105" i="47"/>
  <c r="P105" i="47"/>
  <c r="O105" i="47"/>
  <c r="N105" i="47"/>
  <c r="M105" i="47"/>
  <c r="K105" i="47"/>
  <c r="I105" i="47"/>
  <c r="G105" i="47"/>
  <c r="R102" i="47"/>
  <c r="Q102" i="47"/>
  <c r="P102" i="47"/>
  <c r="O102" i="47"/>
  <c r="N102" i="47"/>
  <c r="M102" i="47"/>
  <c r="K102" i="47"/>
  <c r="I102" i="47"/>
  <c r="G102" i="47"/>
  <c r="R99" i="47"/>
  <c r="Q99" i="47"/>
  <c r="P99" i="47"/>
  <c r="O99" i="47"/>
  <c r="N99" i="47"/>
  <c r="M99" i="47"/>
  <c r="K99" i="47"/>
  <c r="I99" i="47"/>
  <c r="G99" i="47"/>
  <c r="R98" i="47"/>
  <c r="Q98" i="47"/>
  <c r="P98" i="47"/>
  <c r="O98" i="47"/>
  <c r="N98" i="47"/>
  <c r="M98" i="47"/>
  <c r="K98" i="47"/>
  <c r="I98" i="47"/>
  <c r="G98" i="47"/>
  <c r="R97" i="47"/>
  <c r="Q97" i="47"/>
  <c r="P97" i="47"/>
  <c r="O97" i="47"/>
  <c r="N97" i="47"/>
  <c r="M97" i="47"/>
  <c r="K97" i="47"/>
  <c r="I97" i="47"/>
  <c r="G97" i="47"/>
  <c r="R95" i="47"/>
  <c r="Q95" i="47"/>
  <c r="P95" i="47"/>
  <c r="O95" i="47"/>
  <c r="N95" i="47"/>
  <c r="M95" i="47"/>
  <c r="L95" i="47"/>
  <c r="K95" i="47"/>
  <c r="J95" i="47"/>
  <c r="I95" i="47"/>
  <c r="H95" i="47"/>
  <c r="G95" i="47"/>
  <c r="F95" i="47"/>
  <c r="E95" i="47"/>
  <c r="D95" i="47"/>
  <c r="R91" i="47"/>
  <c r="Q91" i="47"/>
  <c r="P91" i="47"/>
  <c r="O91" i="47"/>
  <c r="N91" i="47"/>
  <c r="M91" i="47"/>
  <c r="L91" i="47"/>
  <c r="K91" i="47"/>
  <c r="J91" i="47"/>
  <c r="I91" i="47"/>
  <c r="H91" i="47"/>
  <c r="G91" i="47"/>
  <c r="F91" i="47"/>
  <c r="E91" i="47"/>
  <c r="D91" i="47"/>
  <c r="M86" i="47"/>
  <c r="M84" i="47" s="1"/>
  <c r="L86" i="47"/>
  <c r="L84" i="47" s="1"/>
  <c r="K86" i="47"/>
  <c r="J86" i="47"/>
  <c r="J84" i="47" s="1"/>
  <c r="J93" i="47" s="1"/>
  <c r="I86" i="47"/>
  <c r="I84" i="47" s="1"/>
  <c r="I93" i="47" s="1"/>
  <c r="H86" i="47"/>
  <c r="H84" i="47" s="1"/>
  <c r="H93" i="47" s="1"/>
  <c r="G86" i="47"/>
  <c r="G84" i="47" s="1"/>
  <c r="G93" i="47" s="1"/>
  <c r="F86" i="47"/>
  <c r="F84" i="47" s="1"/>
  <c r="F93" i="47" s="1"/>
  <c r="E86" i="47"/>
  <c r="E84" i="47" s="1"/>
  <c r="E93" i="47" s="1"/>
  <c r="D86" i="47"/>
  <c r="D84" i="47" s="1"/>
  <c r="D93" i="47" s="1"/>
  <c r="K84" i="47"/>
  <c r="Q81" i="47"/>
  <c r="Q57" i="47" s="1"/>
  <c r="R77" i="47"/>
  <c r="Q77" i="47"/>
  <c r="P77" i="47"/>
  <c r="O77" i="47"/>
  <c r="N77" i="47"/>
  <c r="M77" i="47"/>
  <c r="K77" i="47"/>
  <c r="I77" i="47"/>
  <c r="G77" i="47"/>
  <c r="R74" i="47"/>
  <c r="Q74" i="47"/>
  <c r="P74" i="47"/>
  <c r="O74" i="47"/>
  <c r="N74" i="47"/>
  <c r="M74" i="47"/>
  <c r="K74" i="47"/>
  <c r="I74" i="47"/>
  <c r="G74" i="47"/>
  <c r="R71" i="47"/>
  <c r="Q71" i="47"/>
  <c r="P71" i="47"/>
  <c r="O71" i="47"/>
  <c r="N71" i="47"/>
  <c r="M71" i="47"/>
  <c r="K71" i="47"/>
  <c r="I71" i="47"/>
  <c r="G71" i="47"/>
  <c r="R70" i="47"/>
  <c r="Q70" i="47"/>
  <c r="P70" i="47"/>
  <c r="O70" i="47"/>
  <c r="N70" i="47"/>
  <c r="N68" i="47" s="1"/>
  <c r="M70" i="47"/>
  <c r="K70" i="47"/>
  <c r="I70" i="47"/>
  <c r="G70" i="47"/>
  <c r="G68" i="47" s="1"/>
  <c r="R69" i="47"/>
  <c r="Q69" i="47"/>
  <c r="P69" i="47"/>
  <c r="O69" i="47"/>
  <c r="O68" i="47" s="1"/>
  <c r="N69" i="47"/>
  <c r="M69" i="47"/>
  <c r="K69" i="47"/>
  <c r="I69" i="47"/>
  <c r="P81" i="47" s="1"/>
  <c r="P57" i="47" s="1"/>
  <c r="G69" i="47"/>
  <c r="R67" i="47"/>
  <c r="Q67" i="47"/>
  <c r="P67" i="47"/>
  <c r="O67" i="47"/>
  <c r="N67" i="47"/>
  <c r="M67" i="47"/>
  <c r="L67" i="47"/>
  <c r="K67" i="47"/>
  <c r="J67" i="47"/>
  <c r="I67" i="47"/>
  <c r="H67" i="47"/>
  <c r="G67" i="47"/>
  <c r="F67" i="47"/>
  <c r="E67" i="47"/>
  <c r="D67" i="47"/>
  <c r="R63" i="47"/>
  <c r="Q63" i="47"/>
  <c r="P63" i="47"/>
  <c r="O63" i="47"/>
  <c r="N63" i="47"/>
  <c r="M63" i="47"/>
  <c r="L63" i="47"/>
  <c r="K63" i="47"/>
  <c r="J63" i="47"/>
  <c r="I63" i="47"/>
  <c r="H63" i="47"/>
  <c r="G63" i="47"/>
  <c r="F63" i="47"/>
  <c r="E63" i="47"/>
  <c r="D63" i="47"/>
  <c r="M58" i="47"/>
  <c r="M56" i="47" s="1"/>
  <c r="L58" i="47"/>
  <c r="K58" i="47"/>
  <c r="K56" i="47" s="1"/>
  <c r="J58" i="47"/>
  <c r="J56" i="47" s="1"/>
  <c r="J65" i="47" s="1"/>
  <c r="I58" i="47"/>
  <c r="I56" i="47" s="1"/>
  <c r="I65" i="47" s="1"/>
  <c r="H58" i="47"/>
  <c r="H56" i="47" s="1"/>
  <c r="H65" i="47" s="1"/>
  <c r="G58" i="47"/>
  <c r="G56" i="47" s="1"/>
  <c r="G65" i="47" s="1"/>
  <c r="F58" i="47"/>
  <c r="F56" i="47" s="1"/>
  <c r="F65" i="47" s="1"/>
  <c r="E58" i="47"/>
  <c r="D58" i="47"/>
  <c r="D56" i="47" s="1"/>
  <c r="D65" i="47" s="1"/>
  <c r="E56" i="47"/>
  <c r="E65" i="47" s="1"/>
  <c r="Q53" i="47"/>
  <c r="Q29" i="47" s="1"/>
  <c r="R49" i="47"/>
  <c r="Q49" i="47"/>
  <c r="P49" i="47"/>
  <c r="O49" i="47"/>
  <c r="N49" i="47"/>
  <c r="M49" i="47"/>
  <c r="K49" i="47"/>
  <c r="I49" i="47"/>
  <c r="G49" i="47"/>
  <c r="R46" i="47"/>
  <c r="Q46" i="47"/>
  <c r="P46" i="47"/>
  <c r="O46" i="47"/>
  <c r="N46" i="47"/>
  <c r="M46" i="47"/>
  <c r="K46" i="47"/>
  <c r="I46" i="47"/>
  <c r="G46" i="47"/>
  <c r="R43" i="47"/>
  <c r="Q43" i="47"/>
  <c r="P43" i="47"/>
  <c r="O43" i="47"/>
  <c r="N43" i="47"/>
  <c r="M43" i="47"/>
  <c r="K43" i="47"/>
  <c r="I43" i="47"/>
  <c r="G43" i="47"/>
  <c r="R42" i="47"/>
  <c r="Q42" i="47"/>
  <c r="P42" i="47"/>
  <c r="O42" i="47"/>
  <c r="N42" i="47"/>
  <c r="M42" i="47"/>
  <c r="K42" i="47"/>
  <c r="I42" i="47"/>
  <c r="G42" i="47"/>
  <c r="R41" i="47"/>
  <c r="Q41" i="47"/>
  <c r="P41" i="47"/>
  <c r="O41" i="47"/>
  <c r="N41" i="47"/>
  <c r="M41" i="47"/>
  <c r="K41" i="47"/>
  <c r="I41" i="47"/>
  <c r="G41" i="47"/>
  <c r="N40" i="47"/>
  <c r="R39" i="47"/>
  <c r="Q39" i="47"/>
  <c r="P39" i="47"/>
  <c r="O39" i="47"/>
  <c r="N39" i="47"/>
  <c r="M39" i="47"/>
  <c r="L39" i="47"/>
  <c r="K39" i="47"/>
  <c r="J39" i="47"/>
  <c r="I39" i="47"/>
  <c r="H39" i="47"/>
  <c r="G39" i="47"/>
  <c r="F39" i="47"/>
  <c r="E39" i="47"/>
  <c r="D39" i="47"/>
  <c r="R35" i="47"/>
  <c r="Q35" i="47"/>
  <c r="P35" i="47"/>
  <c r="O35" i="47"/>
  <c r="N35" i="47"/>
  <c r="M35" i="47"/>
  <c r="L35" i="47"/>
  <c r="K35" i="47"/>
  <c r="J35" i="47"/>
  <c r="I35" i="47"/>
  <c r="H35" i="47"/>
  <c r="G35" i="47"/>
  <c r="F35" i="47"/>
  <c r="E35" i="47"/>
  <c r="D35" i="47"/>
  <c r="M30" i="47"/>
  <c r="M28" i="47" s="1"/>
  <c r="M37" i="47" s="1"/>
  <c r="L30" i="47"/>
  <c r="K30" i="47"/>
  <c r="K28" i="47" s="1"/>
  <c r="J30" i="47"/>
  <c r="J28" i="47" s="1"/>
  <c r="J37" i="47" s="1"/>
  <c r="I30" i="47"/>
  <c r="I28" i="47" s="1"/>
  <c r="I37" i="47" s="1"/>
  <c r="H30" i="47"/>
  <c r="H28" i="47" s="1"/>
  <c r="H37" i="47" s="1"/>
  <c r="G30" i="47"/>
  <c r="G28" i="47" s="1"/>
  <c r="G37" i="47" s="1"/>
  <c r="F30" i="47"/>
  <c r="F28" i="47" s="1"/>
  <c r="F37" i="47" s="1"/>
  <c r="E30" i="47"/>
  <c r="E28" i="47" s="1"/>
  <c r="E37" i="47" s="1"/>
  <c r="D30" i="47"/>
  <c r="D28" i="47" s="1"/>
  <c r="D37" i="47" s="1"/>
  <c r="R20" i="47"/>
  <c r="Q20" i="47"/>
  <c r="P20" i="47"/>
  <c r="O20" i="47"/>
  <c r="N20" i="47"/>
  <c r="M20" i="47"/>
  <c r="L20" i="47"/>
  <c r="K20" i="47"/>
  <c r="J20" i="47"/>
  <c r="I20" i="47"/>
  <c r="H20" i="47"/>
  <c r="G20" i="47"/>
  <c r="F20" i="47"/>
  <c r="E20" i="47"/>
  <c r="D20" i="47"/>
  <c r="R19" i="47"/>
  <c r="Q19" i="47"/>
  <c r="P19" i="47"/>
  <c r="O19" i="47"/>
  <c r="N19" i="47"/>
  <c r="M19" i="47"/>
  <c r="L19" i="47"/>
  <c r="K19" i="47"/>
  <c r="J19" i="47"/>
  <c r="I19" i="47"/>
  <c r="H19" i="47"/>
  <c r="G19" i="47"/>
  <c r="F19" i="47"/>
  <c r="E19" i="47"/>
  <c r="D19" i="47"/>
  <c r="L17" i="47"/>
  <c r="L13" i="47" s="1"/>
  <c r="L11" i="47" s="1"/>
  <c r="K17" i="47"/>
  <c r="K13" i="47" s="1"/>
  <c r="K11" i="47" s="1"/>
  <c r="K24" i="47" s="1"/>
  <c r="K26" i="47" s="1"/>
  <c r="E17" i="47"/>
  <c r="E13" i="47" s="1"/>
  <c r="E11" i="47" s="1"/>
  <c r="E24" i="47" s="1"/>
  <c r="E26" i="47" s="1"/>
  <c r="P96" i="47" l="1"/>
  <c r="O160" i="47"/>
  <c r="G194" i="47"/>
  <c r="G40" i="47"/>
  <c r="R40" i="47"/>
  <c r="R68" i="47"/>
  <c r="Q68" i="47"/>
  <c r="K68" i="47"/>
  <c r="P68" i="47"/>
  <c r="K96" i="47"/>
  <c r="H126" i="47"/>
  <c r="H17" i="47"/>
  <c r="H13" i="47" s="1"/>
  <c r="H11" i="47" s="1"/>
  <c r="H24" i="47" s="1"/>
  <c r="H26" i="47" s="1"/>
  <c r="F126" i="47"/>
  <c r="F17" i="47"/>
  <c r="F13" i="47" s="1"/>
  <c r="F11" i="47" s="1"/>
  <c r="F24" i="47" s="1"/>
  <c r="F26" i="47" s="1"/>
  <c r="M160" i="47"/>
  <c r="I160" i="47"/>
  <c r="N194" i="47"/>
  <c r="K194" i="47"/>
  <c r="P194" i="47"/>
  <c r="I40" i="47"/>
  <c r="O40" i="47"/>
  <c r="Q40" i="47"/>
  <c r="K40" i="47"/>
  <c r="P40" i="47"/>
  <c r="G127" i="47"/>
  <c r="N127" i="47"/>
  <c r="R127" i="47"/>
  <c r="P127" i="47"/>
  <c r="K127" i="47"/>
  <c r="G17" i="47"/>
  <c r="G13" i="47" s="1"/>
  <c r="G11" i="47" s="1"/>
  <c r="G24" i="47" s="1"/>
  <c r="G26" i="47" s="1"/>
  <c r="J19" i="83"/>
  <c r="J17" i="83" s="1"/>
  <c r="K26" i="83"/>
  <c r="L17" i="91"/>
  <c r="G96" i="47"/>
  <c r="N96" i="47"/>
  <c r="R96" i="47"/>
  <c r="I127" i="47"/>
  <c r="N143" i="47" s="1"/>
  <c r="M127" i="47"/>
  <c r="O127" i="47"/>
  <c r="Q127" i="47"/>
  <c r="G160" i="47"/>
  <c r="N160" i="47"/>
  <c r="P160" i="47"/>
  <c r="I194" i="47"/>
  <c r="M194" i="47"/>
  <c r="O194" i="47"/>
  <c r="M55" i="91"/>
  <c r="N56" i="91"/>
  <c r="N55" i="91" s="1"/>
  <c r="N26" i="91"/>
  <c r="M19" i="91"/>
  <c r="N76" i="91"/>
  <c r="N20" i="91" s="1"/>
  <c r="M20" i="91"/>
  <c r="M17" i="91" s="1"/>
  <c r="M17" i="47"/>
  <c r="M13" i="47" s="1"/>
  <c r="M11" i="47" s="1"/>
  <c r="M24" i="47" s="1"/>
  <c r="M26" i="47" s="1"/>
  <c r="Q54" i="47"/>
  <c r="Q30" i="47" s="1"/>
  <c r="Q28" i="47" s="1"/>
  <c r="Q37" i="47" s="1"/>
  <c r="R53" i="47"/>
  <c r="R29" i="47" s="1"/>
  <c r="Q82" i="47"/>
  <c r="Q58" i="47" s="1"/>
  <c r="Q56" i="47" s="1"/>
  <c r="Q65" i="47" s="1"/>
  <c r="R81" i="47"/>
  <c r="R57" i="47" s="1"/>
  <c r="P109" i="47"/>
  <c r="P85" i="47" s="1"/>
  <c r="R145" i="47"/>
  <c r="R119" i="47" s="1"/>
  <c r="O173" i="47"/>
  <c r="O152" i="47" s="1"/>
  <c r="O151" i="47" s="1"/>
  <c r="O149" i="47" s="1"/>
  <c r="P212" i="47"/>
  <c r="P186" i="47" s="1"/>
  <c r="L24" i="47"/>
  <c r="L26" i="47" s="1"/>
  <c r="D17" i="47"/>
  <c r="D13" i="47" s="1"/>
  <c r="D11" i="47" s="1"/>
  <c r="D24" i="47" s="1"/>
  <c r="D26" i="47" s="1"/>
  <c r="I17" i="47"/>
  <c r="I13" i="47" s="1"/>
  <c r="I11" i="47" s="1"/>
  <c r="L28" i="47"/>
  <c r="Q52" i="47" s="1"/>
  <c r="O54" i="47"/>
  <c r="O30" i="47" s="1"/>
  <c r="R54" i="47"/>
  <c r="R30" i="47" s="1"/>
  <c r="M40" i="47"/>
  <c r="P53" i="47"/>
  <c r="P29" i="47" s="1"/>
  <c r="L56" i="47"/>
  <c r="L65" i="47" s="1"/>
  <c r="P110" i="47"/>
  <c r="P86" i="47" s="1"/>
  <c r="R110" i="47"/>
  <c r="R86" i="47" s="1"/>
  <c r="O109" i="47"/>
  <c r="O85" i="47" s="1"/>
  <c r="R109" i="47"/>
  <c r="R85" i="47" s="1"/>
  <c r="O96" i="47"/>
  <c r="Q96" i="47"/>
  <c r="Q144" i="47"/>
  <c r="Q118" i="47" s="1"/>
  <c r="Q146" i="47"/>
  <c r="Q120" i="47" s="1"/>
  <c r="K160" i="47"/>
  <c r="P174" i="47"/>
  <c r="P153" i="47" s="1"/>
  <c r="O211" i="47"/>
  <c r="O185" i="47" s="1"/>
  <c r="O184" i="47" s="1"/>
  <c r="O176" i="47" s="1"/>
  <c r="O213" i="47"/>
  <c r="O187" i="47" s="1"/>
  <c r="J126" i="47"/>
  <c r="J17" i="47"/>
  <c r="J13" i="47" s="1"/>
  <c r="J11" i="47" s="1"/>
  <c r="J24" i="47" s="1"/>
  <c r="J26" i="47" s="1"/>
  <c r="L93" i="47"/>
  <c r="Q108" i="47"/>
  <c r="P52" i="47"/>
  <c r="O53" i="47"/>
  <c r="O29" i="47" s="1"/>
  <c r="N54" i="47"/>
  <c r="N30" i="47" s="1"/>
  <c r="P54" i="47"/>
  <c r="P30" i="47" s="1"/>
  <c r="P82" i="47"/>
  <c r="P58" i="47" s="1"/>
  <c r="P56" i="47" s="1"/>
  <c r="P65" i="47" s="1"/>
  <c r="N82" i="47"/>
  <c r="N58" i="47" s="1"/>
  <c r="R82" i="47"/>
  <c r="R58" i="47" s="1"/>
  <c r="K65" i="47"/>
  <c r="M65" i="47"/>
  <c r="I68" i="47"/>
  <c r="P80" i="47" s="1"/>
  <c r="M68" i="47"/>
  <c r="O81" i="47"/>
  <c r="O57" i="47" s="1"/>
  <c r="N81" i="47"/>
  <c r="N57" i="47" s="1"/>
  <c r="O82" i="47"/>
  <c r="O58" i="47" s="1"/>
  <c r="K37" i="47"/>
  <c r="N53" i="47"/>
  <c r="N29" i="47" s="1"/>
  <c r="Q110" i="47"/>
  <c r="Q86" i="47" s="1"/>
  <c r="Q84" i="47" s="1"/>
  <c r="Q93" i="47" s="1"/>
  <c r="K126" i="47"/>
  <c r="K93" i="47"/>
  <c r="M93" i="47"/>
  <c r="I96" i="47"/>
  <c r="M96" i="47"/>
  <c r="N109" i="47"/>
  <c r="N85" i="47" s="1"/>
  <c r="O110" i="47"/>
  <c r="O86" i="47" s="1"/>
  <c r="P125" i="47"/>
  <c r="R125" i="47"/>
  <c r="N144" i="47"/>
  <c r="N118" i="47" s="1"/>
  <c r="P144" i="47"/>
  <c r="P118" i="47" s="1"/>
  <c r="R144" i="47"/>
  <c r="R118" i="47" s="1"/>
  <c r="O145" i="47"/>
  <c r="O119" i="47" s="1"/>
  <c r="Q145" i="47"/>
  <c r="Q119" i="47" s="1"/>
  <c r="N146" i="47"/>
  <c r="N120" i="47" s="1"/>
  <c r="P146" i="47"/>
  <c r="P120" i="47" s="1"/>
  <c r="R146" i="47"/>
  <c r="R120" i="47" s="1"/>
  <c r="N173" i="47"/>
  <c r="N152" i="47" s="1"/>
  <c r="N151" i="47" s="1"/>
  <c r="N149" i="47" s="1"/>
  <c r="P173" i="47"/>
  <c r="P152" i="47" s="1"/>
  <c r="P151" i="47" s="1"/>
  <c r="P149" i="47" s="1"/>
  <c r="O174" i="47"/>
  <c r="O153" i="47" s="1"/>
  <c r="N211" i="47"/>
  <c r="N185" i="47" s="1"/>
  <c r="N184" i="47" s="1"/>
  <c r="N176" i="47" s="1"/>
  <c r="P211" i="47"/>
  <c r="P185" i="47" s="1"/>
  <c r="P184" i="47" s="1"/>
  <c r="P176" i="47" s="1"/>
  <c r="O212" i="47"/>
  <c r="O186" i="47" s="1"/>
  <c r="N213" i="47"/>
  <c r="N187" i="47" s="1"/>
  <c r="P213" i="47"/>
  <c r="P187" i="47" s="1"/>
  <c r="N110" i="47"/>
  <c r="N86" i="47" s="1"/>
  <c r="O125" i="47"/>
  <c r="Q125" i="47"/>
  <c r="O144" i="47"/>
  <c r="O118" i="47" s="1"/>
  <c r="N145" i="47"/>
  <c r="N119" i="47" s="1"/>
  <c r="P145" i="47"/>
  <c r="P119" i="47" s="1"/>
  <c r="O146" i="47"/>
  <c r="O120" i="47" s="1"/>
  <c r="N172" i="47"/>
  <c r="N174" i="47"/>
  <c r="N153" i="47" s="1"/>
  <c r="N212" i="47"/>
  <c r="N186" i="47" s="1"/>
  <c r="F11" i="90"/>
  <c r="F117" i="90" s="1"/>
  <c r="I24" i="47" l="1"/>
  <c r="E23" i="76"/>
  <c r="E21" i="76" s="1"/>
  <c r="O143" i="47"/>
  <c r="R52" i="47"/>
  <c r="P210" i="47"/>
  <c r="O172" i="47"/>
  <c r="R143" i="47"/>
  <c r="O52" i="47"/>
  <c r="O108" i="47"/>
  <c r="N52" i="47"/>
  <c r="O28" i="47"/>
  <c r="O37" i="47" s="1"/>
  <c r="L37" i="47"/>
  <c r="Q80" i="47"/>
  <c r="P84" i="47"/>
  <c r="P93" i="47" s="1"/>
  <c r="P28" i="47"/>
  <c r="P37" i="47" s="1"/>
  <c r="O84" i="47"/>
  <c r="O93" i="47" s="1"/>
  <c r="P108" i="47"/>
  <c r="R56" i="47"/>
  <c r="R65" i="47" s="1"/>
  <c r="O210" i="47"/>
  <c r="N210" i="47"/>
  <c r="P143" i="47"/>
  <c r="P172" i="47"/>
  <c r="N108" i="47"/>
  <c r="N80" i="47"/>
  <c r="N56" i="47"/>
  <c r="N65" i="47" s="1"/>
  <c r="O80" i="47"/>
  <c r="R80" i="47"/>
  <c r="Q143" i="47"/>
  <c r="R117" i="47"/>
  <c r="R112" i="47" s="1"/>
  <c r="R17" i="47" s="1"/>
  <c r="R13" i="47" s="1"/>
  <c r="R11" i="47" s="1"/>
  <c r="R24" i="47" s="1"/>
  <c r="R26" i="47" s="1"/>
  <c r="Q117" i="47"/>
  <c r="Q112" i="47" s="1"/>
  <c r="N28" i="47"/>
  <c r="N37" i="47" s="1"/>
  <c r="N19" i="91"/>
  <c r="N17" i="91" s="1"/>
  <c r="K19" i="83"/>
  <c r="K17" i="83" s="1"/>
  <c r="L26" i="83"/>
  <c r="R108" i="47"/>
  <c r="R84" i="47"/>
  <c r="R93" i="47" s="1"/>
  <c r="R28" i="47"/>
  <c r="R37" i="47" s="1"/>
  <c r="P117" i="47"/>
  <c r="P112" i="47" s="1"/>
  <c r="P17" i="47" s="1"/>
  <c r="P13" i="47" s="1"/>
  <c r="P11" i="47" s="1"/>
  <c r="P24" i="47" s="1"/>
  <c r="P26" i="47" s="1"/>
  <c r="O117" i="47"/>
  <c r="O112" i="47" s="1"/>
  <c r="O17" i="47" s="1"/>
  <c r="O13" i="47" s="1"/>
  <c r="O11" i="47" s="1"/>
  <c r="O24" i="47" s="1"/>
  <c r="O26" i="47" s="1"/>
  <c r="N117" i="47"/>
  <c r="N112" i="47" s="1"/>
  <c r="N84" i="47"/>
  <c r="N93" i="47" s="1"/>
  <c r="O56" i="47"/>
  <c r="O65" i="47" s="1"/>
  <c r="K9" i="91"/>
  <c r="L9" i="91" s="1"/>
  <c r="M9" i="91" s="1"/>
  <c r="N9" i="91" s="1"/>
  <c r="O9" i="91" s="1"/>
  <c r="K9" i="90"/>
  <c r="L9" i="90" s="1"/>
  <c r="M9" i="90" s="1"/>
  <c r="N9" i="90" s="1"/>
  <c r="O9" i="90" s="1"/>
  <c r="K9" i="89"/>
  <c r="L9" i="89" s="1"/>
  <c r="M9" i="89" s="1"/>
  <c r="N9" i="89" s="1"/>
  <c r="O9" i="89" s="1"/>
  <c r="K9" i="83"/>
  <c r="L9" i="83" s="1"/>
  <c r="M9" i="83" s="1"/>
  <c r="N9" i="83" s="1"/>
  <c r="O9" i="83" s="1"/>
  <c r="I26" i="47" l="1"/>
  <c r="E20" i="76"/>
  <c r="E18" i="76" s="1"/>
  <c r="Q17" i="47"/>
  <c r="Q13" i="47" s="1"/>
  <c r="Q11" i="47" s="1"/>
  <c r="Q24" i="47" s="1"/>
  <c r="Q26" i="47" s="1"/>
  <c r="Q126" i="47"/>
  <c r="L19" i="83"/>
  <c r="L17" i="83" s="1"/>
  <c r="M26" i="83"/>
  <c r="P126" i="47"/>
  <c r="N17" i="47"/>
  <c r="N13" i="47" s="1"/>
  <c r="N11" i="47" s="1"/>
  <c r="N24" i="47" s="1"/>
  <c r="N26" i="47" s="1"/>
  <c r="N126" i="47"/>
  <c r="O126" i="47"/>
  <c r="R126" i="47"/>
  <c r="H90" i="84"/>
  <c r="I90" i="84"/>
  <c r="J90" i="84"/>
  <c r="K90" i="84"/>
  <c r="G90" i="84"/>
  <c r="F87" i="84"/>
  <c r="G87" i="84"/>
  <c r="H87" i="84"/>
  <c r="I87" i="84"/>
  <c r="J87" i="84"/>
  <c r="K87" i="84"/>
  <c r="E87" i="84"/>
  <c r="F66" i="84"/>
  <c r="G66" i="84"/>
  <c r="H66" i="84"/>
  <c r="I66" i="84"/>
  <c r="J66" i="84"/>
  <c r="K66" i="84"/>
  <c r="E66" i="84"/>
  <c r="E51" i="84"/>
  <c r="F24" i="84"/>
  <c r="G24" i="84"/>
  <c r="H24" i="84"/>
  <c r="I24" i="84"/>
  <c r="J24" i="84"/>
  <c r="K24" i="84"/>
  <c r="E24" i="84"/>
  <c r="E12" i="84"/>
  <c r="E9" i="84"/>
  <c r="E27" i="28"/>
  <c r="F27" i="28"/>
  <c r="G27" i="28"/>
  <c r="H27" i="28"/>
  <c r="D27" i="28"/>
  <c r="E21" i="28"/>
  <c r="F21" i="28"/>
  <c r="G21" i="28"/>
  <c r="H21" i="28"/>
  <c r="D21" i="28"/>
  <c r="E15" i="28"/>
  <c r="E16" i="28" s="1"/>
  <c r="F15" i="28"/>
  <c r="G15" i="28"/>
  <c r="G16" i="28" s="1"/>
  <c r="H15" i="28"/>
  <c r="D15" i="28"/>
  <c r="D16" i="28" s="1"/>
  <c r="G9" i="28"/>
  <c r="J27" i="84" s="1"/>
  <c r="B27" i="28"/>
  <c r="B21" i="28"/>
  <c r="B15" i="28"/>
  <c r="B9" i="28"/>
  <c r="A4" i="98"/>
  <c r="A4" i="19"/>
  <c r="P39" i="98"/>
  <c r="N39" i="98"/>
  <c r="M39" i="98"/>
  <c r="L39" i="98"/>
  <c r="P33" i="98"/>
  <c r="P26" i="98" s="1"/>
  <c r="N33" i="98"/>
  <c r="N26" i="98" s="1"/>
  <c r="M33" i="98"/>
  <c r="M26" i="98" s="1"/>
  <c r="L33" i="98"/>
  <c r="K33" i="98"/>
  <c r="K26" i="98" s="1"/>
  <c r="L26" i="98"/>
  <c r="P20" i="98"/>
  <c r="N20" i="98"/>
  <c r="M20" i="98"/>
  <c r="P14" i="98"/>
  <c r="N14" i="98"/>
  <c r="M14" i="98"/>
  <c r="L14" i="98"/>
  <c r="K14" i="98"/>
  <c r="M19" i="83" l="1"/>
  <c r="M17" i="83" s="1"/>
  <c r="N26" i="83"/>
  <c r="N19" i="83" s="1"/>
  <c r="N17" i="83" s="1"/>
  <c r="H16" i="28"/>
  <c r="F16" i="28"/>
  <c r="K13" i="98"/>
  <c r="K10" i="98"/>
  <c r="P9" i="98"/>
  <c r="P8" i="98" s="1"/>
  <c r="K11" i="98"/>
  <c r="L9" i="98"/>
  <c r="L8" i="98" s="1"/>
  <c r="M9" i="98"/>
  <c r="M8" i="98" s="1"/>
  <c r="K12" i="98"/>
  <c r="O9" i="98"/>
  <c r="O8" i="98" s="1"/>
  <c r="N9" i="98"/>
  <c r="N8" i="98" s="1"/>
  <c r="K9" i="98" l="1"/>
  <c r="K8" i="98" s="1"/>
  <c r="D93" i="10" l="1"/>
  <c r="D91" i="10"/>
  <c r="D48" i="10"/>
  <c r="D49" i="10"/>
  <c r="J21" i="27" l="1"/>
  <c r="K21" i="27"/>
  <c r="L21" i="27"/>
  <c r="M21" i="27"/>
  <c r="I21" i="27"/>
  <c r="H13" i="97"/>
  <c r="G13" i="97"/>
  <c r="F13" i="97"/>
  <c r="E13" i="97"/>
  <c r="D13" i="97"/>
  <c r="C13" i="97"/>
  <c r="B13" i="97"/>
  <c r="H10" i="97"/>
  <c r="G10" i="97"/>
  <c r="F10" i="97"/>
  <c r="E10" i="97"/>
  <c r="D10" i="97"/>
  <c r="C10" i="97"/>
  <c r="B10" i="97"/>
  <c r="H6" i="97"/>
  <c r="G6" i="97"/>
  <c r="F6" i="97"/>
  <c r="E6" i="97"/>
  <c r="D6" i="97"/>
  <c r="C6" i="97"/>
  <c r="B6" i="97"/>
  <c r="A3" i="97"/>
  <c r="B13" i="96"/>
  <c r="C13" i="96"/>
  <c r="E13" i="96"/>
  <c r="F13" i="96"/>
  <c r="G13" i="96"/>
  <c r="H13" i="96"/>
  <c r="D13" i="96"/>
  <c r="H10" i="96"/>
  <c r="G10" i="96"/>
  <c r="F10" i="96"/>
  <c r="E10" i="96"/>
  <c r="D10" i="96"/>
  <c r="C10" i="96"/>
  <c r="B10" i="96"/>
  <c r="H6" i="96"/>
  <c r="G6" i="96"/>
  <c r="F6" i="96"/>
  <c r="E6" i="96"/>
  <c r="D6" i="96"/>
  <c r="C6" i="96"/>
  <c r="B6" i="96"/>
  <c r="A3" i="96"/>
  <c r="D25" i="96" l="1"/>
  <c r="N25" i="56" s="1"/>
  <c r="H25" i="96"/>
  <c r="R25" i="56" s="1"/>
  <c r="C24" i="97"/>
  <c r="G24" i="97"/>
  <c r="C25" i="96"/>
  <c r="E25" i="96"/>
  <c r="O25" i="56" s="1"/>
  <c r="G25" i="96"/>
  <c r="Q25" i="56" s="1"/>
  <c r="B25" i="96"/>
  <c r="F25" i="96"/>
  <c r="P25" i="56" s="1"/>
  <c r="F24" i="97"/>
  <c r="D24" i="97"/>
  <c r="H24" i="97"/>
  <c r="B24" i="97"/>
  <c r="E24" i="97"/>
  <c r="H13" i="95"/>
  <c r="G13" i="95"/>
  <c r="F13" i="95"/>
  <c r="E13" i="95"/>
  <c r="D13" i="95"/>
  <c r="C13" i="95"/>
  <c r="B13" i="95"/>
  <c r="H10" i="95"/>
  <c r="G10" i="95"/>
  <c r="F10" i="95"/>
  <c r="E10" i="95"/>
  <c r="D10" i="95"/>
  <c r="C10" i="95"/>
  <c r="B10" i="95"/>
  <c r="H6" i="95"/>
  <c r="G6" i="95"/>
  <c r="F6" i="95"/>
  <c r="E6" i="95"/>
  <c r="D6" i="95"/>
  <c r="C6" i="95"/>
  <c r="B6" i="95"/>
  <c r="A3" i="95"/>
  <c r="A3" i="94"/>
  <c r="A3" i="92"/>
  <c r="H13" i="94"/>
  <c r="G13" i="94"/>
  <c r="F13" i="94"/>
  <c r="E13" i="94"/>
  <c r="D13" i="94"/>
  <c r="C13" i="94"/>
  <c r="B13" i="94"/>
  <c r="H10" i="94"/>
  <c r="G10" i="94"/>
  <c r="F10" i="94"/>
  <c r="E10" i="94"/>
  <c r="D10" i="94"/>
  <c r="C10" i="94"/>
  <c r="B10" i="94"/>
  <c r="H6" i="94"/>
  <c r="G6" i="94"/>
  <c r="F6" i="94"/>
  <c r="E6" i="94"/>
  <c r="D6" i="94"/>
  <c r="C6" i="94"/>
  <c r="B6" i="94"/>
  <c r="M19" i="73"/>
  <c r="K362" i="68"/>
  <c r="K361" i="68"/>
  <c r="K359" i="68"/>
  <c r="A5" i="67"/>
  <c r="A3" i="62"/>
  <c r="A3" i="61"/>
  <c r="A3" i="58"/>
  <c r="A5" i="56"/>
  <c r="A5" i="65"/>
  <c r="A3" i="60"/>
  <c r="A3" i="59"/>
  <c r="A3" i="57"/>
  <c r="A4" i="66"/>
  <c r="D299" i="57"/>
  <c r="D47" i="57"/>
  <c r="H318" i="55"/>
  <c r="A4" i="54"/>
  <c r="A3" i="14"/>
  <c r="J14" i="14"/>
  <c r="J15" i="14" s="1"/>
  <c r="M26" i="13"/>
  <c r="U6" i="13"/>
  <c r="W6" i="13" s="1"/>
  <c r="Y6" i="13" s="1"/>
  <c r="AA6" i="13" s="1"/>
  <c r="AC6" i="13" s="1"/>
  <c r="T6" i="13"/>
  <c r="V6" i="13" s="1"/>
  <c r="X6" i="13" s="1"/>
  <c r="Z6" i="13" s="1"/>
  <c r="AB6" i="13" s="1"/>
  <c r="M6" i="13"/>
  <c r="K363" i="68" l="1"/>
  <c r="C24" i="95"/>
  <c r="G24" i="95"/>
  <c r="Q25" i="55" s="1"/>
  <c r="C24" i="94"/>
  <c r="G24" i="94"/>
  <c r="D24" i="95"/>
  <c r="N25" i="55" s="1"/>
  <c r="H24" i="95"/>
  <c r="R25" i="55" s="1"/>
  <c r="J24" i="13"/>
  <c r="J25" i="13" s="1"/>
  <c r="K14" i="14"/>
  <c r="K15" i="14" s="1"/>
  <c r="E24" i="95"/>
  <c r="O25" i="55" s="1"/>
  <c r="K24" i="13"/>
  <c r="K25" i="13" s="1"/>
  <c r="B24" i="95"/>
  <c r="F24" i="95"/>
  <c r="P25" i="55" s="1"/>
  <c r="D24" i="94"/>
  <c r="H24" i="94"/>
  <c r="E24" i="94"/>
  <c r="B24" i="94"/>
  <c r="F24" i="94"/>
  <c r="D47" i="10" l="1"/>
  <c r="P586" i="10"/>
  <c r="P585" i="10" s="1"/>
  <c r="K7" i="30"/>
  <c r="L7" i="30" s="1"/>
  <c r="M7" i="30" s="1"/>
  <c r="N7" i="30" s="1"/>
  <c r="O7" i="30" s="1"/>
  <c r="P7" i="30" s="1"/>
  <c r="S22" i="65" l="1"/>
  <c r="E12" i="77" l="1"/>
  <c r="E33" i="84" s="1"/>
  <c r="E9" i="77"/>
  <c r="E30" i="84" s="1"/>
  <c r="F19" i="79"/>
  <c r="F19" i="78"/>
  <c r="E125" i="31"/>
  <c r="E96" i="31"/>
  <c r="E64" i="31"/>
  <c r="E62" i="31"/>
  <c r="E12" i="31"/>
  <c r="G19" i="77"/>
  <c r="H19" i="77"/>
  <c r="I19" i="77"/>
  <c r="J19" i="77"/>
  <c r="K19" i="77"/>
  <c r="F19" i="77" l="1"/>
  <c r="E19" i="77"/>
  <c r="G19" i="76"/>
  <c r="F19" i="76"/>
  <c r="S18" i="65" l="1"/>
  <c r="S14" i="65"/>
  <c r="Q18" i="65"/>
  <c r="Q22" i="65"/>
  <c r="R13" i="65"/>
  <c r="L13" i="65"/>
  <c r="T21" i="65" l="1"/>
  <c r="T12" i="67" l="1"/>
  <c r="S13" i="67"/>
  <c r="S22" i="66"/>
  <c r="S32" i="54" l="1"/>
  <c r="L26" i="13" l="1"/>
  <c r="L24" i="13"/>
  <c r="L25" i="13" s="1"/>
  <c r="L16" i="14"/>
  <c r="L14" i="14"/>
  <c r="L15" i="14" s="1"/>
  <c r="L19" i="73" l="1"/>
  <c r="L17" i="73"/>
  <c r="L15" i="73"/>
  <c r="L16" i="73" s="1"/>
  <c r="L77" i="62"/>
  <c r="L65" i="61"/>
  <c r="M15" i="60"/>
  <c r="L15" i="60"/>
  <c r="M18" i="59"/>
  <c r="L18" i="59"/>
  <c r="N18" i="14"/>
  <c r="M18" i="14"/>
  <c r="N28" i="13"/>
  <c r="M28" i="13"/>
  <c r="G27" i="11" l="1"/>
  <c r="H27" i="11" s="1"/>
  <c r="G28" i="11"/>
  <c r="H28" i="11" s="1"/>
  <c r="L17" i="76" l="1"/>
  <c r="K17" i="76"/>
  <c r="J17" i="76"/>
  <c r="I17" i="76"/>
  <c r="H17" i="76"/>
  <c r="G17" i="76"/>
  <c r="F17" i="76"/>
  <c r="K17" i="77"/>
  <c r="J17" i="77"/>
  <c r="I17" i="77"/>
  <c r="H17" i="77"/>
  <c r="G17" i="77"/>
  <c r="F17" i="77"/>
  <c r="E17" i="77"/>
  <c r="E15" i="77" s="1"/>
  <c r="E36" i="84" s="1"/>
  <c r="K17" i="78"/>
  <c r="J17" i="78"/>
  <c r="I17" i="78"/>
  <c r="H17" i="78"/>
  <c r="G17" i="78"/>
  <c r="E17" i="78"/>
  <c r="F17" i="78"/>
  <c r="J182" i="25"/>
  <c r="K19" i="78" s="1"/>
  <c r="I182" i="25"/>
  <c r="H182" i="25"/>
  <c r="I19" i="78" s="1"/>
  <c r="G182" i="25"/>
  <c r="F182" i="25"/>
  <c r="G19" i="78" s="1"/>
  <c r="J126" i="25"/>
  <c r="I126" i="25"/>
  <c r="I19" i="79" s="1"/>
  <c r="H126" i="25"/>
  <c r="G126" i="25"/>
  <c r="J69" i="25"/>
  <c r="I69" i="25"/>
  <c r="H69" i="25"/>
  <c r="G69" i="25"/>
  <c r="J14" i="25"/>
  <c r="L19" i="76" s="1"/>
  <c r="I14" i="25"/>
  <c r="H14" i="25"/>
  <c r="G14" i="25"/>
  <c r="I19" i="76" s="1"/>
  <c r="J17" i="79"/>
  <c r="I17" i="79"/>
  <c r="H17" i="79"/>
  <c r="G17" i="79"/>
  <c r="F17" i="79"/>
  <c r="K17" i="79"/>
  <c r="E17" i="79"/>
  <c r="K19" i="79" l="1"/>
  <c r="J19" i="79"/>
  <c r="J19" i="76"/>
  <c r="K19" i="76"/>
  <c r="H19" i="78"/>
  <c r="J19" i="78"/>
  <c r="H19" i="79"/>
  <c r="H260" i="25" l="1"/>
  <c r="I260" i="25" s="1"/>
  <c r="H12" i="11" l="1"/>
  <c r="H294" i="25" l="1"/>
  <c r="H267" i="25"/>
  <c r="H83" i="12"/>
  <c r="N45" i="93"/>
  <c r="M45" i="93"/>
  <c r="L45" i="93"/>
  <c r="H45" i="93"/>
  <c r="G45" i="93"/>
  <c r="D45" i="93"/>
  <c r="H40" i="93"/>
  <c r="G40" i="93"/>
  <c r="F40" i="93"/>
  <c r="E40" i="93"/>
  <c r="D40" i="93"/>
  <c r="N32" i="93"/>
  <c r="M32" i="93"/>
  <c r="L32" i="93"/>
  <c r="K32" i="93"/>
  <c r="J32" i="93"/>
  <c r="I32" i="93"/>
  <c r="H32" i="93"/>
  <c r="G32" i="93"/>
  <c r="F32" i="93"/>
  <c r="E32" i="93"/>
  <c r="D32" i="93"/>
  <c r="N24" i="93"/>
  <c r="M24" i="93"/>
  <c r="L24" i="93"/>
  <c r="K24" i="93"/>
  <c r="J24" i="93"/>
  <c r="I24" i="93"/>
  <c r="H24" i="93"/>
  <c r="G24" i="93"/>
  <c r="F24" i="93"/>
  <c r="E24" i="93"/>
  <c r="D24" i="93"/>
  <c r="N15" i="93"/>
  <c r="M15" i="93"/>
  <c r="L15" i="93"/>
  <c r="K15" i="93"/>
  <c r="J15" i="93"/>
  <c r="I15" i="93"/>
  <c r="H15" i="93"/>
  <c r="G15" i="93"/>
  <c r="F15" i="93"/>
  <c r="E15" i="93"/>
  <c r="D15" i="93"/>
  <c r="N9" i="93"/>
  <c r="M9" i="93"/>
  <c r="L9" i="93"/>
  <c r="K9" i="93"/>
  <c r="J9" i="93"/>
  <c r="I9" i="93"/>
  <c r="H9" i="93"/>
  <c r="G9" i="93"/>
  <c r="F9" i="93"/>
  <c r="E9" i="93"/>
  <c r="D9" i="93"/>
  <c r="A3" i="93"/>
  <c r="A3" i="11"/>
  <c r="H48" i="12"/>
  <c r="N32" i="92"/>
  <c r="M32" i="92"/>
  <c r="L32" i="92"/>
  <c r="K32" i="92"/>
  <c r="J32" i="92"/>
  <c r="I32" i="92"/>
  <c r="H32" i="92"/>
  <c r="G32" i="92"/>
  <c r="F32" i="92"/>
  <c r="E32" i="92"/>
  <c r="D32" i="92"/>
  <c r="N24" i="92"/>
  <c r="M24" i="92"/>
  <c r="L24" i="92"/>
  <c r="K24" i="92"/>
  <c r="J24" i="92"/>
  <c r="I24" i="92"/>
  <c r="H24" i="92"/>
  <c r="G24" i="92"/>
  <c r="F24" i="92"/>
  <c r="E24" i="92"/>
  <c r="D24" i="92"/>
  <c r="N15" i="92"/>
  <c r="M15" i="92"/>
  <c r="L15" i="92"/>
  <c r="K15" i="92"/>
  <c r="J15" i="92"/>
  <c r="I15" i="92"/>
  <c r="H15" i="92"/>
  <c r="G15" i="92"/>
  <c r="F15" i="92"/>
  <c r="E15" i="92"/>
  <c r="D15" i="92"/>
  <c r="N9" i="92"/>
  <c r="M9" i="92"/>
  <c r="L9" i="92"/>
  <c r="K9" i="92"/>
  <c r="J9" i="92"/>
  <c r="I9" i="92"/>
  <c r="H9" i="92"/>
  <c r="G9" i="92"/>
  <c r="F9" i="92"/>
  <c r="E9" i="92"/>
  <c r="D9" i="92"/>
  <c r="F8" i="93" l="1"/>
  <c r="F7" i="93" s="1"/>
  <c r="E8" i="93"/>
  <c r="E7" i="93" s="1"/>
  <c r="I8" i="93"/>
  <c r="I7" i="93" s="1"/>
  <c r="M8" i="93"/>
  <c r="M7" i="93" s="1"/>
  <c r="D23" i="93"/>
  <c r="D22" i="93" s="1"/>
  <c r="H23" i="93"/>
  <c r="H22" i="93" s="1"/>
  <c r="L23" i="93"/>
  <c r="L22" i="93" s="1"/>
  <c r="G23" i="93"/>
  <c r="G22" i="93" s="1"/>
  <c r="F23" i="92"/>
  <c r="F22" i="92" s="1"/>
  <c r="J23" i="92"/>
  <c r="J22" i="92" s="1"/>
  <c r="N23" i="92"/>
  <c r="N22" i="92" s="1"/>
  <c r="G8" i="92"/>
  <c r="G7" i="92" s="1"/>
  <c r="K8" i="92"/>
  <c r="K7" i="92" s="1"/>
  <c r="E23" i="92"/>
  <c r="E22" i="92" s="1"/>
  <c r="I23" i="92"/>
  <c r="I22" i="92" s="1"/>
  <c r="M23" i="92"/>
  <c r="M22" i="92" s="1"/>
  <c r="J23" i="93"/>
  <c r="J22" i="93" s="1"/>
  <c r="G23" i="92"/>
  <c r="G22" i="92" s="1"/>
  <c r="K23" i="92"/>
  <c r="K22" i="92" s="1"/>
  <c r="K38" i="92" s="1"/>
  <c r="K39" i="92" s="1"/>
  <c r="J8" i="93"/>
  <c r="J7" i="93" s="1"/>
  <c r="N8" i="93"/>
  <c r="N7" i="93" s="1"/>
  <c r="F23" i="93"/>
  <c r="F22" i="93" s="1"/>
  <c r="F38" i="93" s="1"/>
  <c r="F39" i="93" s="1"/>
  <c r="F41" i="93" s="1"/>
  <c r="N23" i="93"/>
  <c r="N22" i="93" s="1"/>
  <c r="K23" i="93"/>
  <c r="K22" i="93" s="1"/>
  <c r="G8" i="93"/>
  <c r="G7" i="93" s="1"/>
  <c r="G38" i="93" s="1"/>
  <c r="G39" i="93" s="1"/>
  <c r="G41" i="93" s="1"/>
  <c r="K8" i="93"/>
  <c r="K7" i="93" s="1"/>
  <c r="F8" i="92"/>
  <c r="F7" i="92" s="1"/>
  <c r="F38" i="92" s="1"/>
  <c r="F39" i="92" s="1"/>
  <c r="P18" i="56" s="1"/>
  <c r="J8" i="92"/>
  <c r="J7" i="92" s="1"/>
  <c r="J38" i="92" s="1"/>
  <c r="J39" i="92" s="1"/>
  <c r="N8" i="92"/>
  <c r="N7" i="92" s="1"/>
  <c r="D23" i="92"/>
  <c r="D22" i="92" s="1"/>
  <c r="H23" i="92"/>
  <c r="H22" i="92" s="1"/>
  <c r="L23" i="92"/>
  <c r="L22" i="92" s="1"/>
  <c r="D8" i="92"/>
  <c r="D7" i="92" s="1"/>
  <c r="H8" i="92"/>
  <c r="H7" i="92" s="1"/>
  <c r="L8" i="92"/>
  <c r="L7" i="92" s="1"/>
  <c r="I8" i="92"/>
  <c r="I7" i="92" s="1"/>
  <c r="I38" i="92" s="1"/>
  <c r="I39" i="92" s="1"/>
  <c r="M8" i="92"/>
  <c r="M7" i="92" s="1"/>
  <c r="E23" i="93"/>
  <c r="E22" i="93" s="1"/>
  <c r="E38" i="93" s="1"/>
  <c r="E39" i="93" s="1"/>
  <c r="E41" i="93" s="1"/>
  <c r="I23" i="93"/>
  <c r="I22" i="93" s="1"/>
  <c r="I38" i="93" s="1"/>
  <c r="I39" i="93" s="1"/>
  <c r="M23" i="93"/>
  <c r="M22" i="93" s="1"/>
  <c r="M38" i="93" s="1"/>
  <c r="M39" i="93" s="1"/>
  <c r="D8" i="93"/>
  <c r="D7" i="93" s="1"/>
  <c r="D38" i="93" s="1"/>
  <c r="D39" i="93" s="1"/>
  <c r="D41" i="93" s="1"/>
  <c r="H8" i="93"/>
  <c r="H7" i="93" s="1"/>
  <c r="H38" i="93" s="1"/>
  <c r="H39" i="93" s="1"/>
  <c r="H41" i="93" s="1"/>
  <c r="L8" i="93"/>
  <c r="L7" i="93" s="1"/>
  <c r="L38" i="93" s="1"/>
  <c r="L39" i="93" s="1"/>
  <c r="E8" i="92"/>
  <c r="E7" i="92" s="1"/>
  <c r="E38" i="92" s="1"/>
  <c r="E39" i="92" s="1"/>
  <c r="O18" i="56" s="1"/>
  <c r="G38" i="92" l="1"/>
  <c r="G39" i="92" s="1"/>
  <c r="Q18" i="56" s="1"/>
  <c r="M38" i="92"/>
  <c r="M39" i="92" s="1"/>
  <c r="N38" i="92"/>
  <c r="N39" i="92" s="1"/>
  <c r="J38" i="93"/>
  <c r="J39" i="93" s="1"/>
  <c r="N38" i="93"/>
  <c r="N39" i="93" s="1"/>
  <c r="K38" i="93"/>
  <c r="K39" i="93" s="1"/>
  <c r="L38" i="92"/>
  <c r="L39" i="92" s="1"/>
  <c r="H38" i="92"/>
  <c r="H39" i="92" s="1"/>
  <c r="R18" i="56" s="1"/>
  <c r="D38" i="92"/>
  <c r="D39" i="92" s="1"/>
  <c r="N18" i="56" s="1"/>
  <c r="I294" i="25"/>
  <c r="H283" i="25"/>
  <c r="F47" i="10" l="1"/>
  <c r="F91" i="10"/>
  <c r="N48" i="10"/>
  <c r="N47" i="10" s="1"/>
  <c r="E303" i="25"/>
  <c r="E310" i="25" s="1"/>
  <c r="H304" i="25"/>
  <c r="I304" i="25" s="1"/>
  <c r="E293" i="25"/>
  <c r="E297" i="25" s="1"/>
  <c r="E280" i="25"/>
  <c r="K89" i="84"/>
  <c r="J89" i="84"/>
  <c r="I89" i="84"/>
  <c r="H89" i="84"/>
  <c r="G89" i="84"/>
  <c r="F89" i="84"/>
  <c r="E89" i="84"/>
  <c r="F85" i="84"/>
  <c r="E85" i="84"/>
  <c r="K82" i="84"/>
  <c r="J82" i="84"/>
  <c r="I82" i="84"/>
  <c r="H82" i="84"/>
  <c r="F82" i="84"/>
  <c r="K80" i="84"/>
  <c r="J80" i="84"/>
  <c r="I80" i="84"/>
  <c r="H80" i="84"/>
  <c r="G80" i="84"/>
  <c r="F80" i="84"/>
  <c r="E80" i="84"/>
  <c r="K77" i="84"/>
  <c r="J77" i="84"/>
  <c r="I77" i="84"/>
  <c r="H77" i="84"/>
  <c r="G77" i="84"/>
  <c r="F77" i="84"/>
  <c r="E77" i="84"/>
  <c r="K74" i="84"/>
  <c r="J74" i="84"/>
  <c r="I74" i="84"/>
  <c r="H74" i="84"/>
  <c r="G74" i="84"/>
  <c r="F74" i="84"/>
  <c r="E74" i="84"/>
  <c r="E73" i="84"/>
  <c r="K68" i="84"/>
  <c r="J68" i="84"/>
  <c r="I68" i="84"/>
  <c r="H68" i="84"/>
  <c r="G68" i="84"/>
  <c r="F68" i="84"/>
  <c r="E68" i="84"/>
  <c r="F64" i="84"/>
  <c r="E64" i="84"/>
  <c r="K61" i="84"/>
  <c r="J61" i="84"/>
  <c r="I61" i="84"/>
  <c r="H61" i="84"/>
  <c r="G61" i="84"/>
  <c r="F61" i="84"/>
  <c r="E61" i="84"/>
  <c r="K59" i="84"/>
  <c r="J59" i="84"/>
  <c r="I59" i="84"/>
  <c r="H59" i="84"/>
  <c r="G59" i="84"/>
  <c r="F59" i="84"/>
  <c r="E59" i="84"/>
  <c r="E56" i="84"/>
  <c r="E55" i="84"/>
  <c r="E53" i="84"/>
  <c r="F43" i="84"/>
  <c r="E43" i="84"/>
  <c r="K40" i="84"/>
  <c r="J40" i="84"/>
  <c r="I40" i="84"/>
  <c r="H40" i="84"/>
  <c r="F40" i="84"/>
  <c r="E40" i="84"/>
  <c r="K38" i="84"/>
  <c r="J38" i="84"/>
  <c r="I38" i="84"/>
  <c r="H38" i="84"/>
  <c r="G38" i="84"/>
  <c r="F38" i="84"/>
  <c r="E38" i="84"/>
  <c r="K35" i="84"/>
  <c r="J35" i="84"/>
  <c r="I35" i="84"/>
  <c r="H35" i="84"/>
  <c r="G35" i="84"/>
  <c r="F35" i="84"/>
  <c r="E35" i="84"/>
  <c r="E34" i="84"/>
  <c r="E31" i="84"/>
  <c r="E32" i="84"/>
  <c r="K26" i="84"/>
  <c r="J26" i="84"/>
  <c r="I26" i="84"/>
  <c r="H26" i="84"/>
  <c r="G26" i="84"/>
  <c r="F26" i="84"/>
  <c r="E26" i="84"/>
  <c r="F22" i="84"/>
  <c r="E22" i="84"/>
  <c r="K19" i="84"/>
  <c r="J19" i="84"/>
  <c r="I19" i="84"/>
  <c r="H19" i="84"/>
  <c r="F19" i="84"/>
  <c r="E19" i="84"/>
  <c r="K17" i="84"/>
  <c r="J17" i="84"/>
  <c r="I17" i="84"/>
  <c r="H17" i="84"/>
  <c r="G17" i="84"/>
  <c r="F17" i="84"/>
  <c r="E17" i="84"/>
  <c r="K14" i="84"/>
  <c r="J14" i="84"/>
  <c r="I14" i="84"/>
  <c r="H14" i="84"/>
  <c r="G14" i="84"/>
  <c r="F14" i="84"/>
  <c r="F15" i="76"/>
  <c r="E15" i="84" s="1"/>
  <c r="E14" i="84"/>
  <c r="K11" i="84"/>
  <c r="J11" i="84"/>
  <c r="I11" i="84"/>
  <c r="H11" i="84"/>
  <c r="G11" i="84"/>
  <c r="F11" i="84"/>
  <c r="E11" i="84"/>
  <c r="E10" i="84"/>
  <c r="D46" i="10"/>
  <c r="R17" i="73" l="1"/>
  <c r="R15" i="73"/>
  <c r="R16" i="73" s="1"/>
  <c r="R73" i="62" l="1"/>
  <c r="R63" i="61"/>
  <c r="R61" i="61"/>
  <c r="S16" i="14"/>
  <c r="S14" i="14"/>
  <c r="O14" i="14"/>
  <c r="S26" i="13"/>
  <c r="O24" i="13"/>
  <c r="R24" i="13" l="1"/>
  <c r="P24" i="13"/>
  <c r="S24" i="13"/>
  <c r="Q24" i="13"/>
  <c r="E267" i="25"/>
  <c r="H281" i="25"/>
  <c r="H285" i="25" s="1"/>
  <c r="I285" i="25" s="1"/>
  <c r="E284" i="25"/>
  <c r="E282" i="25"/>
  <c r="N11" i="91"/>
  <c r="N117" i="91" s="1"/>
  <c r="L11" i="91"/>
  <c r="L117" i="91" s="1"/>
  <c r="J11" i="91"/>
  <c r="J117" i="91" s="1"/>
  <c r="H11" i="91"/>
  <c r="H117" i="91" s="1"/>
  <c r="F11" i="91"/>
  <c r="F117" i="91" s="1"/>
  <c r="N11" i="90"/>
  <c r="N117" i="90" s="1"/>
  <c r="L11" i="90"/>
  <c r="L117" i="90" s="1"/>
  <c r="J11" i="90"/>
  <c r="J117" i="90" s="1"/>
  <c r="H11" i="90"/>
  <c r="H117" i="90" s="1"/>
  <c r="N11" i="89"/>
  <c r="N117" i="89" s="1"/>
  <c r="L11" i="89"/>
  <c r="L117" i="89" s="1"/>
  <c r="J11" i="89"/>
  <c r="J117" i="89" s="1"/>
  <c r="H11" i="89"/>
  <c r="H117" i="89" s="1"/>
  <c r="F11" i="89"/>
  <c r="F117" i="89" s="1"/>
  <c r="N11" i="83"/>
  <c r="N117" i="83" s="1"/>
  <c r="L11" i="83"/>
  <c r="L117" i="83" s="1"/>
  <c r="J11" i="83"/>
  <c r="J117" i="83" s="1"/>
  <c r="H11" i="83"/>
  <c r="H117" i="83" s="1"/>
  <c r="F11" i="83"/>
  <c r="F117" i="83" s="1"/>
  <c r="C11" i="91" l="1"/>
  <c r="C117" i="91" s="1"/>
  <c r="D11" i="91"/>
  <c r="D117" i="91" s="1"/>
  <c r="D11" i="83"/>
  <c r="D117" i="83" s="1"/>
  <c r="D11" i="89"/>
  <c r="D117" i="89" s="1"/>
  <c r="C11" i="89"/>
  <c r="C117" i="89" s="1"/>
  <c r="E285" i="25"/>
  <c r="E11" i="91"/>
  <c r="E117" i="91" s="1"/>
  <c r="C11" i="90"/>
  <c r="C117" i="90" s="1"/>
  <c r="C11" i="83"/>
  <c r="C117" i="83" s="1"/>
  <c r="G11" i="91" l="1"/>
  <c r="G117" i="91" s="1"/>
  <c r="I11" i="91"/>
  <c r="I117" i="91" s="1"/>
  <c r="M11" i="91" l="1"/>
  <c r="M117" i="91" s="1"/>
  <c r="K11" i="91"/>
  <c r="K117" i="91" s="1"/>
  <c r="F28" i="28" l="1"/>
  <c r="E28" i="28"/>
  <c r="F9" i="28"/>
  <c r="E9" i="28"/>
  <c r="L53" i="27"/>
  <c r="L60" i="27" s="1"/>
  <c r="L62" i="27" s="1"/>
  <c r="K53" i="27"/>
  <c r="K60" i="27" s="1"/>
  <c r="K62" i="27" s="1"/>
  <c r="J53" i="27"/>
  <c r="E31" i="28" s="1"/>
  <c r="L41" i="27"/>
  <c r="L47" i="27" s="1"/>
  <c r="L50" i="27" s="1"/>
  <c r="L48" i="27" s="1"/>
  <c r="K41" i="27"/>
  <c r="K47" i="27" s="1"/>
  <c r="L28" i="27"/>
  <c r="L33" i="27" s="1"/>
  <c r="L36" i="27" s="1"/>
  <c r="L34" i="27" s="1"/>
  <c r="K28" i="27"/>
  <c r="K33" i="27" s="1"/>
  <c r="K36" i="27" s="1"/>
  <c r="K34" i="27" s="1"/>
  <c r="L13" i="27"/>
  <c r="G13" i="28" s="1"/>
  <c r="K13" i="27"/>
  <c r="F13" i="28" s="1"/>
  <c r="I15" i="77"/>
  <c r="I36" i="84" s="1"/>
  <c r="H15" i="77"/>
  <c r="H36" i="84" s="1"/>
  <c r="G15" i="77"/>
  <c r="G36" i="84" s="1"/>
  <c r="I12" i="77"/>
  <c r="I33" i="84" s="1"/>
  <c r="H12" i="77"/>
  <c r="H33" i="84" s="1"/>
  <c r="G12" i="77"/>
  <c r="G33" i="84" s="1"/>
  <c r="I9" i="77"/>
  <c r="I30" i="84" s="1"/>
  <c r="H9" i="77"/>
  <c r="H30" i="84" s="1"/>
  <c r="G9" i="77"/>
  <c r="G30" i="84" s="1"/>
  <c r="C80" i="31"/>
  <c r="O73" i="62"/>
  <c r="O74" i="62" s="1"/>
  <c r="N73" i="62"/>
  <c r="N74" i="62" s="1"/>
  <c r="P63" i="61"/>
  <c r="O63" i="61"/>
  <c r="P61" i="61"/>
  <c r="P62" i="61" s="1"/>
  <c r="O61" i="61"/>
  <c r="O62" i="61" s="1"/>
  <c r="I53" i="61"/>
  <c r="H53" i="61"/>
  <c r="I36" i="61"/>
  <c r="H36" i="61"/>
  <c r="I22" i="61"/>
  <c r="H22" i="61"/>
  <c r="J97" i="87"/>
  <c r="J90" i="87" s="1"/>
  <c r="J91" i="87"/>
  <c r="J84" i="87"/>
  <c r="J81" i="87"/>
  <c r="J75" i="87"/>
  <c r="J68" i="87" s="1"/>
  <c r="J69" i="87"/>
  <c r="J53" i="87"/>
  <c r="J46" i="87" s="1"/>
  <c r="J47" i="87"/>
  <c r="J31" i="87"/>
  <c r="J24" i="87" s="1"/>
  <c r="J25" i="87"/>
  <c r="I97" i="87"/>
  <c r="I90" i="87" s="1"/>
  <c r="I91" i="87"/>
  <c r="I84" i="87"/>
  <c r="I81" i="87"/>
  <c r="I75" i="87"/>
  <c r="I68" i="87" s="1"/>
  <c r="I69" i="87"/>
  <c r="I53" i="87"/>
  <c r="I46" i="87" s="1"/>
  <c r="I47" i="87"/>
  <c r="I31" i="87"/>
  <c r="I24" i="87" s="1"/>
  <c r="I25" i="87"/>
  <c r="R139" i="56"/>
  <c r="R135" i="56"/>
  <c r="R131" i="56"/>
  <c r="R130" i="56"/>
  <c r="R129" i="56"/>
  <c r="R128" i="56"/>
  <c r="R121" i="56"/>
  <c r="R20" i="56"/>
  <c r="R240" i="56"/>
  <c r="R236" i="56"/>
  <c r="R232" i="56"/>
  <c r="R231" i="56"/>
  <c r="R221" i="56" s="1"/>
  <c r="R230" i="56"/>
  <c r="R229" i="56"/>
  <c r="R226" i="56"/>
  <c r="R227" i="56" s="1"/>
  <c r="R222" i="56"/>
  <c r="R220" i="56"/>
  <c r="Q139" i="56"/>
  <c r="Q135" i="56"/>
  <c r="Q131" i="56"/>
  <c r="Q130" i="56"/>
  <c r="Q129" i="56"/>
  <c r="Q128" i="56"/>
  <c r="Q121" i="56"/>
  <c r="Q20" i="56"/>
  <c r="J97" i="86"/>
  <c r="J90" i="86" s="1"/>
  <c r="J91" i="86"/>
  <c r="J75" i="86"/>
  <c r="J68" i="86" s="1"/>
  <c r="J69" i="86"/>
  <c r="J62" i="86"/>
  <c r="J59" i="86"/>
  <c r="J53" i="86"/>
  <c r="J46" i="86" s="1"/>
  <c r="J47" i="86"/>
  <c r="J31" i="86"/>
  <c r="J24" i="86" s="1"/>
  <c r="J25" i="86"/>
  <c r="I97" i="86"/>
  <c r="I90" i="86" s="1"/>
  <c r="I91" i="86"/>
  <c r="I75" i="86"/>
  <c r="I68" i="86" s="1"/>
  <c r="I69" i="86"/>
  <c r="I62" i="86"/>
  <c r="I59" i="86"/>
  <c r="I53" i="86"/>
  <c r="I46" i="86" s="1"/>
  <c r="I47" i="86"/>
  <c r="I31" i="86"/>
  <c r="I24" i="86" s="1"/>
  <c r="I25" i="86"/>
  <c r="G15" i="85"/>
  <c r="G14" i="85" s="1"/>
  <c r="F15" i="85"/>
  <c r="F14" i="85" s="1"/>
  <c r="E15" i="85"/>
  <c r="E14" i="85" s="1"/>
  <c r="D15" i="85"/>
  <c r="D14" i="85" s="1"/>
  <c r="J97" i="85"/>
  <c r="J90" i="85" s="1"/>
  <c r="J91" i="85"/>
  <c r="J75" i="85"/>
  <c r="J68" i="85" s="1"/>
  <c r="J69" i="85"/>
  <c r="J62" i="85"/>
  <c r="J59" i="85"/>
  <c r="J53" i="85"/>
  <c r="J46" i="85" s="1"/>
  <c r="J47" i="85"/>
  <c r="J40" i="85"/>
  <c r="J37" i="85"/>
  <c r="J31" i="85"/>
  <c r="J24" i="85" s="1"/>
  <c r="J25" i="85"/>
  <c r="I97" i="85"/>
  <c r="I90" i="85" s="1"/>
  <c r="I91" i="85"/>
  <c r="I75" i="85"/>
  <c r="I68" i="85" s="1"/>
  <c r="I69" i="85"/>
  <c r="I62" i="85"/>
  <c r="I59" i="85"/>
  <c r="I53" i="85"/>
  <c r="I46" i="85" s="1"/>
  <c r="I47" i="85"/>
  <c r="I40" i="85"/>
  <c r="I37" i="85"/>
  <c r="I31" i="85"/>
  <c r="I24" i="85" s="1"/>
  <c r="I25" i="85"/>
  <c r="G15" i="88"/>
  <c r="G14" i="88" s="1"/>
  <c r="F15" i="88"/>
  <c r="F14" i="88" s="1"/>
  <c r="E15" i="88"/>
  <c r="E14" i="88" s="1"/>
  <c r="D15" i="88"/>
  <c r="D14" i="88" s="1"/>
  <c r="C15" i="88"/>
  <c r="C14" i="88" s="1"/>
  <c r="J97" i="88"/>
  <c r="J90" i="88" s="1"/>
  <c r="J91" i="88"/>
  <c r="J84" i="88"/>
  <c r="J81" i="88"/>
  <c r="J75" i="88"/>
  <c r="J68" i="88" s="1"/>
  <c r="J69" i="88"/>
  <c r="J62" i="88"/>
  <c r="J59" i="88"/>
  <c r="J53" i="88"/>
  <c r="J46" i="88" s="1"/>
  <c r="J47" i="88"/>
  <c r="J31" i="88"/>
  <c r="J24" i="88" s="1"/>
  <c r="J25" i="88"/>
  <c r="I97" i="88"/>
  <c r="I90" i="88" s="1"/>
  <c r="I91" i="88"/>
  <c r="I84" i="88"/>
  <c r="I81" i="88"/>
  <c r="I75" i="88"/>
  <c r="I68" i="88" s="1"/>
  <c r="I69" i="88"/>
  <c r="I62" i="88"/>
  <c r="I59" i="88"/>
  <c r="I53" i="88"/>
  <c r="I46" i="88" s="1"/>
  <c r="I47" i="88"/>
  <c r="I31" i="88"/>
  <c r="I24" i="88" s="1"/>
  <c r="I25" i="88"/>
  <c r="L97" i="88"/>
  <c r="L90" i="88" s="1"/>
  <c r="K97" i="88"/>
  <c r="K90" i="88" s="1"/>
  <c r="H97" i="88"/>
  <c r="H90" i="88" s="1"/>
  <c r="G97" i="88"/>
  <c r="G90" i="88" s="1"/>
  <c r="F97" i="88"/>
  <c r="F90" i="88" s="1"/>
  <c r="E97" i="88"/>
  <c r="E90" i="88" s="1"/>
  <c r="D97" i="88"/>
  <c r="D90" i="88" s="1"/>
  <c r="L91" i="88"/>
  <c r="K91" i="88"/>
  <c r="H91" i="88"/>
  <c r="G91" i="88"/>
  <c r="F91" i="88"/>
  <c r="E91" i="88"/>
  <c r="D91" i="88"/>
  <c r="L84" i="88"/>
  <c r="K84" i="88"/>
  <c r="H84" i="88"/>
  <c r="G84" i="88"/>
  <c r="F84" i="88"/>
  <c r="E84" i="88"/>
  <c r="D84" i="88"/>
  <c r="L81" i="88"/>
  <c r="K81" i="88"/>
  <c r="H81" i="88"/>
  <c r="L75" i="88"/>
  <c r="L68" i="88" s="1"/>
  <c r="K75" i="88"/>
  <c r="K68" i="88" s="1"/>
  <c r="H75" i="88"/>
  <c r="H68" i="88" s="1"/>
  <c r="G75" i="88"/>
  <c r="G68" i="88" s="1"/>
  <c r="F75" i="88"/>
  <c r="F68" i="88" s="1"/>
  <c r="E75" i="88"/>
  <c r="E68" i="88" s="1"/>
  <c r="D75" i="88"/>
  <c r="L69" i="88"/>
  <c r="K69" i="88"/>
  <c r="H69" i="88"/>
  <c r="G69" i="88"/>
  <c r="F69" i="88"/>
  <c r="E69" i="88"/>
  <c r="D69" i="88"/>
  <c r="D68" i="88"/>
  <c r="L62" i="88"/>
  <c r="K62" i="88"/>
  <c r="H62" i="88"/>
  <c r="G62" i="88"/>
  <c r="F62" i="88"/>
  <c r="E62" i="88"/>
  <c r="D62" i="88"/>
  <c r="L59" i="88"/>
  <c r="K59" i="88"/>
  <c r="H59" i="88"/>
  <c r="L53" i="88"/>
  <c r="L46" i="88" s="1"/>
  <c r="K53" i="88"/>
  <c r="K46" i="88" s="1"/>
  <c r="H53" i="88"/>
  <c r="H46" i="88" s="1"/>
  <c r="G53" i="88"/>
  <c r="G46" i="88" s="1"/>
  <c r="F53" i="88"/>
  <c r="F46" i="88" s="1"/>
  <c r="E53" i="88"/>
  <c r="E46" i="88" s="1"/>
  <c r="D53" i="88"/>
  <c r="D46" i="88" s="1"/>
  <c r="L47" i="88"/>
  <c r="K47" i="88"/>
  <c r="H47" i="88"/>
  <c r="G47" i="88"/>
  <c r="F47" i="88"/>
  <c r="E47" i="88"/>
  <c r="D47" i="88"/>
  <c r="G40" i="88"/>
  <c r="F40" i="88"/>
  <c r="E40" i="88"/>
  <c r="D40" i="88"/>
  <c r="L31" i="88"/>
  <c r="L24" i="88" s="1"/>
  <c r="K31" i="88"/>
  <c r="K24" i="88" s="1"/>
  <c r="H31" i="88"/>
  <c r="H24" i="88" s="1"/>
  <c r="G31" i="88"/>
  <c r="G24" i="88" s="1"/>
  <c r="F31" i="88"/>
  <c r="F24" i="88" s="1"/>
  <c r="E31" i="88"/>
  <c r="E24" i="88" s="1"/>
  <c r="D31" i="88"/>
  <c r="D24" i="88" s="1"/>
  <c r="L25" i="88"/>
  <c r="K25" i="88"/>
  <c r="H25" i="88"/>
  <c r="G25" i="88"/>
  <c r="F25" i="88"/>
  <c r="E25" i="88"/>
  <c r="D25" i="88"/>
  <c r="G18" i="88"/>
  <c r="F18" i="88"/>
  <c r="E18" i="88"/>
  <c r="D18" i="88"/>
  <c r="L97" i="87"/>
  <c r="L90" i="87" s="1"/>
  <c r="K97" i="87"/>
  <c r="K90" i="87" s="1"/>
  <c r="H97" i="87"/>
  <c r="H90" i="87" s="1"/>
  <c r="G97" i="87"/>
  <c r="G90" i="87" s="1"/>
  <c r="F97" i="87"/>
  <c r="F90" i="87" s="1"/>
  <c r="E97" i="87"/>
  <c r="E90" i="87" s="1"/>
  <c r="D97" i="87"/>
  <c r="D90" i="87" s="1"/>
  <c r="L91" i="87"/>
  <c r="K91" i="87"/>
  <c r="H91" i="87"/>
  <c r="G91" i="87"/>
  <c r="F91" i="87"/>
  <c r="E91" i="87"/>
  <c r="D91" i="87"/>
  <c r="L84" i="87"/>
  <c r="K84" i="87"/>
  <c r="H84" i="87"/>
  <c r="G84" i="87"/>
  <c r="F84" i="87"/>
  <c r="E84" i="87"/>
  <c r="D84" i="87"/>
  <c r="L81" i="87"/>
  <c r="K81" i="87"/>
  <c r="H81" i="87"/>
  <c r="L75" i="87"/>
  <c r="L68" i="87" s="1"/>
  <c r="K75" i="87"/>
  <c r="K68" i="87" s="1"/>
  <c r="H75" i="87"/>
  <c r="G75" i="87"/>
  <c r="G68" i="87" s="1"/>
  <c r="F75" i="87"/>
  <c r="F68" i="87" s="1"/>
  <c r="E75" i="87"/>
  <c r="E68" i="87" s="1"/>
  <c r="D75" i="87"/>
  <c r="D68" i="87" s="1"/>
  <c r="L69" i="87"/>
  <c r="K69" i="87"/>
  <c r="H69" i="87"/>
  <c r="G69" i="87"/>
  <c r="F69" i="87"/>
  <c r="E69" i="87"/>
  <c r="D69" i="87"/>
  <c r="H68" i="87"/>
  <c r="G62" i="87"/>
  <c r="F62" i="87"/>
  <c r="E62" i="87"/>
  <c r="D62" i="87"/>
  <c r="L53" i="87"/>
  <c r="L46" i="87" s="1"/>
  <c r="K53" i="87"/>
  <c r="K46" i="87" s="1"/>
  <c r="H53" i="87"/>
  <c r="H46" i="87" s="1"/>
  <c r="G53" i="87"/>
  <c r="G46" i="87" s="1"/>
  <c r="F53" i="87"/>
  <c r="F46" i="87" s="1"/>
  <c r="E53" i="87"/>
  <c r="E46" i="87" s="1"/>
  <c r="D53" i="87"/>
  <c r="D46" i="87" s="1"/>
  <c r="L47" i="87"/>
  <c r="K47" i="87"/>
  <c r="H47" i="87"/>
  <c r="G47" i="87"/>
  <c r="F47" i="87"/>
  <c r="E47" i="87"/>
  <c r="D47" i="87"/>
  <c r="G40" i="87"/>
  <c r="F40" i="87"/>
  <c r="E40" i="87"/>
  <c r="D40" i="87"/>
  <c r="L31" i="87"/>
  <c r="L24" i="87" s="1"/>
  <c r="K31" i="87"/>
  <c r="K24" i="87" s="1"/>
  <c r="H31" i="87"/>
  <c r="H24" i="87" s="1"/>
  <c r="G31" i="87"/>
  <c r="G24" i="87" s="1"/>
  <c r="F31" i="87"/>
  <c r="F24" i="87" s="1"/>
  <c r="E31" i="87"/>
  <c r="E24" i="87" s="1"/>
  <c r="D31" i="87"/>
  <c r="D24" i="87" s="1"/>
  <c r="L25" i="87"/>
  <c r="K25" i="87"/>
  <c r="H25" i="87"/>
  <c r="G25" i="87"/>
  <c r="F25" i="87"/>
  <c r="E25" i="87"/>
  <c r="D25" i="87"/>
  <c r="G18" i="87"/>
  <c r="F18" i="87"/>
  <c r="E18" i="87"/>
  <c r="D18" i="87"/>
  <c r="L97" i="86"/>
  <c r="L90" i="86" s="1"/>
  <c r="K97" i="86"/>
  <c r="K90" i="86" s="1"/>
  <c r="H97" i="86"/>
  <c r="G97" i="86"/>
  <c r="F97" i="86"/>
  <c r="F90" i="86" s="1"/>
  <c r="E97" i="86"/>
  <c r="E90" i="86" s="1"/>
  <c r="D97" i="86"/>
  <c r="D90" i="86" s="1"/>
  <c r="L91" i="86"/>
  <c r="K91" i="86"/>
  <c r="H91" i="86"/>
  <c r="G91" i="86"/>
  <c r="F91" i="86"/>
  <c r="E91" i="86"/>
  <c r="D91" i="86"/>
  <c r="H90" i="86"/>
  <c r="G90" i="86"/>
  <c r="G84" i="86"/>
  <c r="F84" i="86"/>
  <c r="E84" i="86"/>
  <c r="D84" i="86"/>
  <c r="L75" i="86"/>
  <c r="L68" i="86" s="1"/>
  <c r="K75" i="86"/>
  <c r="K68" i="86" s="1"/>
  <c r="H75" i="86"/>
  <c r="H68" i="86" s="1"/>
  <c r="G75" i="86"/>
  <c r="G68" i="86" s="1"/>
  <c r="F75" i="86"/>
  <c r="F68" i="86" s="1"/>
  <c r="E75" i="86"/>
  <c r="E68" i="86" s="1"/>
  <c r="D75" i="86"/>
  <c r="D68" i="86" s="1"/>
  <c r="L69" i="86"/>
  <c r="K69" i="86"/>
  <c r="H69" i="86"/>
  <c r="G69" i="86"/>
  <c r="F69" i="86"/>
  <c r="E69" i="86"/>
  <c r="D69" i="86"/>
  <c r="L62" i="86"/>
  <c r="K62" i="86"/>
  <c r="H62" i="86"/>
  <c r="G62" i="86"/>
  <c r="F62" i="86"/>
  <c r="E62" i="86"/>
  <c r="D62" i="86"/>
  <c r="L59" i="86"/>
  <c r="K59" i="86"/>
  <c r="H59" i="86"/>
  <c r="L53" i="86"/>
  <c r="L46" i="86" s="1"/>
  <c r="K53" i="86"/>
  <c r="K46" i="86" s="1"/>
  <c r="H53" i="86"/>
  <c r="H46" i="86" s="1"/>
  <c r="G53" i="86"/>
  <c r="G46" i="86" s="1"/>
  <c r="F53" i="86"/>
  <c r="F46" i="86" s="1"/>
  <c r="E53" i="86"/>
  <c r="E46" i="86" s="1"/>
  <c r="D53" i="86"/>
  <c r="D46" i="86" s="1"/>
  <c r="L47" i="86"/>
  <c r="K47" i="86"/>
  <c r="H47" i="86"/>
  <c r="G47" i="86"/>
  <c r="F47" i="86"/>
  <c r="E47" i="86"/>
  <c r="D47" i="86"/>
  <c r="G40" i="86"/>
  <c r="F40" i="86"/>
  <c r="E40" i="86"/>
  <c r="D40" i="86"/>
  <c r="L31" i="86"/>
  <c r="L24" i="86" s="1"/>
  <c r="K31" i="86"/>
  <c r="K24" i="86" s="1"/>
  <c r="H31" i="86"/>
  <c r="H24" i="86" s="1"/>
  <c r="G31" i="86"/>
  <c r="G24" i="86" s="1"/>
  <c r="F31" i="86"/>
  <c r="F24" i="86" s="1"/>
  <c r="E31" i="86"/>
  <c r="E24" i="86" s="1"/>
  <c r="D31" i="86"/>
  <c r="D24" i="86" s="1"/>
  <c r="L25" i="86"/>
  <c r="K25" i="86"/>
  <c r="H25" i="86"/>
  <c r="G25" i="86"/>
  <c r="F25" i="86"/>
  <c r="E25" i="86"/>
  <c r="D25" i="86"/>
  <c r="G18" i="86"/>
  <c r="F18" i="86"/>
  <c r="E18" i="86"/>
  <c r="D18" i="86"/>
  <c r="L97" i="85"/>
  <c r="L90" i="85" s="1"/>
  <c r="K97" i="85"/>
  <c r="K90" i="85" s="1"/>
  <c r="H97" i="85"/>
  <c r="G97" i="85"/>
  <c r="F97" i="85"/>
  <c r="F90" i="85" s="1"/>
  <c r="E97" i="85"/>
  <c r="E90" i="85" s="1"/>
  <c r="D97" i="85"/>
  <c r="D90" i="85" s="1"/>
  <c r="L91" i="85"/>
  <c r="K91" i="85"/>
  <c r="H91" i="85"/>
  <c r="G91" i="85"/>
  <c r="F91" i="85"/>
  <c r="E91" i="85"/>
  <c r="D91" i="85"/>
  <c r="H90" i="85"/>
  <c r="G90" i="85"/>
  <c r="G84" i="85"/>
  <c r="F84" i="85"/>
  <c r="E84" i="85"/>
  <c r="D84" i="85"/>
  <c r="L75" i="85"/>
  <c r="L68" i="85" s="1"/>
  <c r="K75" i="85"/>
  <c r="K68" i="85" s="1"/>
  <c r="H75" i="85"/>
  <c r="G75" i="85"/>
  <c r="F75" i="85"/>
  <c r="F68" i="85" s="1"/>
  <c r="E75" i="85"/>
  <c r="E68" i="85" s="1"/>
  <c r="D75" i="85"/>
  <c r="D68" i="85" s="1"/>
  <c r="L69" i="85"/>
  <c r="K69" i="85"/>
  <c r="H69" i="85"/>
  <c r="G69" i="85"/>
  <c r="F69" i="85"/>
  <c r="E69" i="85"/>
  <c r="D69" i="85"/>
  <c r="H68" i="85"/>
  <c r="G68" i="85"/>
  <c r="L62" i="85"/>
  <c r="L61" i="85" s="1"/>
  <c r="K62" i="85"/>
  <c r="H62" i="85"/>
  <c r="G62" i="85"/>
  <c r="F62" i="85"/>
  <c r="F61" i="85" s="1"/>
  <c r="E62" i="85"/>
  <c r="D62" i="85"/>
  <c r="L59" i="85"/>
  <c r="K59" i="85"/>
  <c r="H59" i="85"/>
  <c r="L53" i="85"/>
  <c r="L46" i="85" s="1"/>
  <c r="K53" i="85"/>
  <c r="K46" i="85" s="1"/>
  <c r="H53" i="85"/>
  <c r="G53" i="85"/>
  <c r="F53" i="85"/>
  <c r="F46" i="85" s="1"/>
  <c r="E53" i="85"/>
  <c r="E46" i="85" s="1"/>
  <c r="D53" i="85"/>
  <c r="D46" i="85" s="1"/>
  <c r="L47" i="85"/>
  <c r="K47" i="85"/>
  <c r="H47" i="85"/>
  <c r="G47" i="85"/>
  <c r="F47" i="85"/>
  <c r="E47" i="85"/>
  <c r="D47" i="85"/>
  <c r="H46" i="85"/>
  <c r="G46" i="85"/>
  <c r="L40" i="85"/>
  <c r="K40" i="85"/>
  <c r="H40" i="85"/>
  <c r="H39" i="85" s="1"/>
  <c r="G40" i="85"/>
  <c r="F40" i="85"/>
  <c r="F39" i="85" s="1"/>
  <c r="E40" i="85"/>
  <c r="D40" i="85"/>
  <c r="L37" i="85"/>
  <c r="K37" i="85"/>
  <c r="H37" i="85"/>
  <c r="L31" i="85"/>
  <c r="L24" i="85" s="1"/>
  <c r="K31" i="85"/>
  <c r="K24" i="85" s="1"/>
  <c r="H31" i="85"/>
  <c r="G31" i="85"/>
  <c r="F31" i="85"/>
  <c r="F24" i="85" s="1"/>
  <c r="E31" i="85"/>
  <c r="E24" i="85" s="1"/>
  <c r="D31" i="85"/>
  <c r="D24" i="85" s="1"/>
  <c r="L25" i="85"/>
  <c r="K25" i="85"/>
  <c r="H25" i="85"/>
  <c r="G25" i="85"/>
  <c r="F25" i="85"/>
  <c r="E25" i="85"/>
  <c r="D25" i="85"/>
  <c r="H24" i="85"/>
  <c r="G24" i="85"/>
  <c r="G18" i="85"/>
  <c r="F18" i="85"/>
  <c r="E18" i="85"/>
  <c r="D18" i="85"/>
  <c r="K15" i="78"/>
  <c r="K57" i="84" s="1"/>
  <c r="K12" i="78"/>
  <c r="K54" i="84" s="1"/>
  <c r="K9" i="78"/>
  <c r="K51" i="84" s="1"/>
  <c r="J15" i="78"/>
  <c r="J57" i="84" s="1"/>
  <c r="J12" i="78"/>
  <c r="J54" i="84" s="1"/>
  <c r="J9" i="78"/>
  <c r="J51" i="84" s="1"/>
  <c r="P13" i="60"/>
  <c r="P11" i="60"/>
  <c r="P12" i="60" s="1"/>
  <c r="O13" i="60"/>
  <c r="O11" i="60"/>
  <c r="O12" i="60" s="1"/>
  <c r="P16" i="59"/>
  <c r="P14" i="59"/>
  <c r="P15" i="59" s="1"/>
  <c r="O16" i="59"/>
  <c r="O14" i="59"/>
  <c r="O15" i="59" s="1"/>
  <c r="R139" i="55"/>
  <c r="R135" i="55"/>
  <c r="R131" i="55"/>
  <c r="R130" i="55"/>
  <c r="R129" i="55"/>
  <c r="R128" i="55"/>
  <c r="R121" i="55"/>
  <c r="R105" i="55"/>
  <c r="R102" i="55"/>
  <c r="R99" i="55"/>
  <c r="R98" i="55"/>
  <c r="R97" i="55"/>
  <c r="R95" i="55"/>
  <c r="R91" i="55"/>
  <c r="R77" i="55"/>
  <c r="R74" i="55"/>
  <c r="R71" i="55"/>
  <c r="R70" i="55"/>
  <c r="R69" i="55"/>
  <c r="R67" i="55"/>
  <c r="R63" i="55"/>
  <c r="R49" i="55"/>
  <c r="R46" i="55"/>
  <c r="R43" i="55"/>
  <c r="R42" i="55"/>
  <c r="R41" i="55"/>
  <c r="R39" i="55"/>
  <c r="R35" i="55"/>
  <c r="R20" i="55"/>
  <c r="R19" i="55"/>
  <c r="Q139" i="55"/>
  <c r="Q135" i="55"/>
  <c r="Q131" i="55"/>
  <c r="Q130" i="55"/>
  <c r="Q129" i="55"/>
  <c r="Q128" i="55"/>
  <c r="Q121" i="55"/>
  <c r="Q109" i="55"/>
  <c r="Q85" i="55" s="1"/>
  <c r="Q105" i="55"/>
  <c r="Q102" i="55"/>
  <c r="Q99" i="55"/>
  <c r="Q98" i="55"/>
  <c r="Q97" i="55"/>
  <c r="Q95" i="55"/>
  <c r="Q91" i="55"/>
  <c r="Q81" i="55"/>
  <c r="Q57" i="55" s="1"/>
  <c r="Q77" i="55"/>
  <c r="Q74" i="55"/>
  <c r="Q71" i="55"/>
  <c r="Q70" i="55"/>
  <c r="Q69" i="55"/>
  <c r="Q67" i="55"/>
  <c r="Q63" i="55"/>
  <c r="Q53" i="55"/>
  <c r="Q29" i="55" s="1"/>
  <c r="Q49" i="55"/>
  <c r="Q46" i="55"/>
  <c r="Q43" i="55"/>
  <c r="Q42" i="55"/>
  <c r="Q41" i="55"/>
  <c r="Q39" i="55"/>
  <c r="Q35" i="55"/>
  <c r="Q20" i="55"/>
  <c r="Q19" i="55"/>
  <c r="K15" i="79"/>
  <c r="K78" i="84" s="1"/>
  <c r="K12" i="79"/>
  <c r="K75" i="84" s="1"/>
  <c r="K9" i="79"/>
  <c r="K72" i="84" s="1"/>
  <c r="J15" i="79"/>
  <c r="J78" i="84" s="1"/>
  <c r="J12" i="79"/>
  <c r="J75" i="84" s="1"/>
  <c r="J9" i="79"/>
  <c r="J72" i="84" s="1"/>
  <c r="R139" i="68"/>
  <c r="R135" i="68"/>
  <c r="R131" i="68"/>
  <c r="R130" i="68"/>
  <c r="R129" i="68"/>
  <c r="R128" i="68"/>
  <c r="R121" i="68"/>
  <c r="R105" i="68"/>
  <c r="R102" i="68"/>
  <c r="R99" i="68"/>
  <c r="R98" i="68"/>
  <c r="R97" i="68"/>
  <c r="R95" i="68"/>
  <c r="R91" i="68"/>
  <c r="R77" i="68"/>
  <c r="R74" i="68"/>
  <c r="R71" i="68"/>
  <c r="R70" i="68"/>
  <c r="R69" i="68"/>
  <c r="R67" i="68"/>
  <c r="R63" i="68"/>
  <c r="R49" i="68"/>
  <c r="R46" i="68"/>
  <c r="R43" i="68"/>
  <c r="R42" i="68"/>
  <c r="R41" i="68"/>
  <c r="R39" i="68"/>
  <c r="R35" i="68"/>
  <c r="R20" i="68"/>
  <c r="R19" i="68"/>
  <c r="Q139" i="68"/>
  <c r="Q135" i="68"/>
  <c r="Q131" i="68"/>
  <c r="Q130" i="68"/>
  <c r="Q129" i="68"/>
  <c r="Q128" i="68"/>
  <c r="Q121" i="68"/>
  <c r="Q109" i="68"/>
  <c r="Q85" i="68" s="1"/>
  <c r="Q105" i="68"/>
  <c r="Q102" i="68"/>
  <c r="Q99" i="68"/>
  <c r="Q98" i="68"/>
  <c r="Q97" i="68"/>
  <c r="Q95" i="68"/>
  <c r="Q91" i="68"/>
  <c r="Q81" i="68"/>
  <c r="Q57" i="68" s="1"/>
  <c r="Q77" i="68"/>
  <c r="Q74" i="68"/>
  <c r="Q71" i="68"/>
  <c r="Q70" i="68"/>
  <c r="Q69" i="68"/>
  <c r="Q67" i="68"/>
  <c r="Q63" i="68"/>
  <c r="Q53" i="68"/>
  <c r="Q29" i="68" s="1"/>
  <c r="Q49" i="68"/>
  <c r="Q46" i="68"/>
  <c r="Q43" i="68"/>
  <c r="Q42" i="68"/>
  <c r="Q41" i="68"/>
  <c r="Q39" i="68"/>
  <c r="Q35" i="68"/>
  <c r="Q20" i="68"/>
  <c r="Q19" i="68"/>
  <c r="J15" i="73"/>
  <c r="J16" i="73" s="1"/>
  <c r="K15" i="73"/>
  <c r="K16" i="73" s="1"/>
  <c r="L15" i="76"/>
  <c r="K15" i="84" s="1"/>
  <c r="L12" i="76"/>
  <c r="K12" i="84" s="1"/>
  <c r="L9" i="76"/>
  <c r="K9" i="84" s="1"/>
  <c r="K15" i="76"/>
  <c r="J15" i="84" s="1"/>
  <c r="K12" i="76"/>
  <c r="J12" i="84" s="1"/>
  <c r="K9" i="76"/>
  <c r="J9" i="84" s="1"/>
  <c r="R26" i="13"/>
  <c r="Q26" i="13"/>
  <c r="Q25" i="13"/>
  <c r="R16" i="14"/>
  <c r="R14" i="14"/>
  <c r="R15" i="14" s="1"/>
  <c r="Q16" i="14"/>
  <c r="Q14" i="14"/>
  <c r="Q15" i="14" s="1"/>
  <c r="F39" i="86" l="1"/>
  <c r="E10" i="28"/>
  <c r="H27" i="84"/>
  <c r="F10" i="28"/>
  <c r="F11" i="28" s="1"/>
  <c r="I27" i="84"/>
  <c r="F22" i="28"/>
  <c r="K50" i="27"/>
  <c r="K48" i="27" s="1"/>
  <c r="I39" i="85"/>
  <c r="I61" i="85"/>
  <c r="L39" i="85"/>
  <c r="F17" i="88"/>
  <c r="D61" i="86"/>
  <c r="H61" i="86"/>
  <c r="L83" i="87"/>
  <c r="Q40" i="55"/>
  <c r="R96" i="55"/>
  <c r="D39" i="87"/>
  <c r="E39" i="87"/>
  <c r="I61" i="86"/>
  <c r="Q96" i="55"/>
  <c r="F39" i="87"/>
  <c r="D61" i="87"/>
  <c r="I61" i="88"/>
  <c r="J61" i="86"/>
  <c r="D83" i="85"/>
  <c r="D39" i="86"/>
  <c r="F83" i="85"/>
  <c r="E83" i="85"/>
  <c r="G39" i="87"/>
  <c r="G39" i="85"/>
  <c r="F61" i="86"/>
  <c r="L61" i="86"/>
  <c r="D17" i="87"/>
  <c r="D83" i="87"/>
  <c r="H83" i="87"/>
  <c r="J61" i="85"/>
  <c r="I83" i="88"/>
  <c r="R68" i="68"/>
  <c r="R40" i="68"/>
  <c r="D39" i="85"/>
  <c r="R96" i="68"/>
  <c r="R40" i="55"/>
  <c r="D61" i="85"/>
  <c r="H61" i="85"/>
  <c r="G61" i="85"/>
  <c r="F83" i="86"/>
  <c r="D83" i="88"/>
  <c r="H83" i="88"/>
  <c r="Q40" i="68"/>
  <c r="Q68" i="68"/>
  <c r="Q96" i="68"/>
  <c r="R68" i="55"/>
  <c r="G11" i="60"/>
  <c r="G12" i="60" s="1"/>
  <c r="D17" i="85"/>
  <c r="G17" i="85"/>
  <c r="E61" i="85"/>
  <c r="K61" i="85"/>
  <c r="D83" i="86"/>
  <c r="F83" i="87"/>
  <c r="D39" i="88"/>
  <c r="F61" i="88"/>
  <c r="L61" i="88"/>
  <c r="K19" i="27"/>
  <c r="I48" i="84"/>
  <c r="F31" i="28"/>
  <c r="F29" i="28" s="1"/>
  <c r="I69" i="84" s="1"/>
  <c r="R127" i="56"/>
  <c r="R127" i="55"/>
  <c r="E39" i="85"/>
  <c r="K39" i="85"/>
  <c r="G83" i="85"/>
  <c r="D17" i="86"/>
  <c r="F17" i="87"/>
  <c r="F61" i="87"/>
  <c r="I83" i="87"/>
  <c r="H61" i="61"/>
  <c r="H62" i="61" s="1"/>
  <c r="H73" i="62"/>
  <c r="H74" i="62" s="1"/>
  <c r="E29" i="28"/>
  <c r="H69" i="84" s="1"/>
  <c r="R25" i="13"/>
  <c r="Q127" i="68"/>
  <c r="Q68" i="55"/>
  <c r="F17" i="85"/>
  <c r="R127" i="68"/>
  <c r="Q127" i="56"/>
  <c r="Q127" i="55"/>
  <c r="H14" i="59"/>
  <c r="H15" i="59" s="1"/>
  <c r="I14" i="59"/>
  <c r="I15" i="59" s="1"/>
  <c r="H11" i="60"/>
  <c r="H12" i="60" s="1"/>
  <c r="E39" i="86"/>
  <c r="E83" i="86"/>
  <c r="G17" i="88"/>
  <c r="F39" i="88"/>
  <c r="E61" i="88"/>
  <c r="K61" i="88"/>
  <c r="F17" i="86"/>
  <c r="G39" i="86"/>
  <c r="E61" i="86"/>
  <c r="G83" i="86"/>
  <c r="E17" i="88"/>
  <c r="G61" i="88"/>
  <c r="D61" i="88"/>
  <c r="H61" i="88"/>
  <c r="F83" i="88"/>
  <c r="L83" i="88"/>
  <c r="J39" i="85"/>
  <c r="L19" i="27"/>
  <c r="J61" i="88"/>
  <c r="R228" i="56"/>
  <c r="I61" i="61"/>
  <c r="I62" i="61" s="1"/>
  <c r="I73" i="62"/>
  <c r="I74" i="62" s="1"/>
  <c r="E83" i="87"/>
  <c r="G83" i="87"/>
  <c r="K83" i="87"/>
  <c r="J83" i="87"/>
  <c r="E17" i="85"/>
  <c r="E17" i="87"/>
  <c r="G17" i="87"/>
  <c r="E61" i="87"/>
  <c r="G61" i="87"/>
  <c r="R219" i="56"/>
  <c r="R218" i="56" s="1"/>
  <c r="R213" i="56" s="1"/>
  <c r="E17" i="86"/>
  <c r="G17" i="86"/>
  <c r="G61" i="86"/>
  <c r="K61" i="86"/>
  <c r="D17" i="88"/>
  <c r="E39" i="88"/>
  <c r="G39" i="88"/>
  <c r="E83" i="88"/>
  <c r="G83" i="88"/>
  <c r="K83" i="88"/>
  <c r="J83" i="88"/>
  <c r="O22" i="30"/>
  <c r="O19" i="30"/>
  <c r="O15" i="30"/>
  <c r="O9" i="30"/>
  <c r="L21" i="30"/>
  <c r="L19" i="30"/>
  <c r="L15" i="30"/>
  <c r="L9" i="30"/>
  <c r="L22" i="30" l="1"/>
  <c r="L11" i="30"/>
  <c r="O11" i="30"/>
  <c r="L10" i="30"/>
  <c r="O10" i="30"/>
  <c r="L23" i="30"/>
  <c r="O21" i="30"/>
  <c r="O23" i="30" s="1"/>
  <c r="O12" i="30" l="1"/>
  <c r="L12" i="30"/>
  <c r="H28" i="28"/>
  <c r="D28" i="28"/>
  <c r="J48" i="84"/>
  <c r="G10" i="28"/>
  <c r="G11" i="28" s="1"/>
  <c r="H9" i="28"/>
  <c r="D9" i="28"/>
  <c r="Q48" i="27"/>
  <c r="P48" i="27"/>
  <c r="O48" i="27"/>
  <c r="Q60" i="27"/>
  <c r="P60" i="27"/>
  <c r="O60" i="27"/>
  <c r="Q34" i="27"/>
  <c r="P34" i="27"/>
  <c r="O34" i="27"/>
  <c r="Q21" i="27"/>
  <c r="P21" i="27"/>
  <c r="O21" i="27"/>
  <c r="T24" i="13"/>
  <c r="T25" i="13" s="1"/>
  <c r="U24" i="13"/>
  <c r="U25" i="13" s="1"/>
  <c r="V24" i="13"/>
  <c r="V25" i="13" s="1"/>
  <c r="W24" i="13"/>
  <c r="W25" i="13" s="1"/>
  <c r="X24" i="13"/>
  <c r="X25" i="13" s="1"/>
  <c r="Y24" i="13"/>
  <c r="Y25" i="13" s="1"/>
  <c r="Z24" i="13"/>
  <c r="Z25" i="13" s="1"/>
  <c r="AA24" i="13"/>
  <c r="AA25" i="13" s="1"/>
  <c r="AB24" i="13"/>
  <c r="AB25" i="13" s="1"/>
  <c r="AC24" i="13"/>
  <c r="AC25" i="13" s="1"/>
  <c r="T26" i="13"/>
  <c r="U26" i="13"/>
  <c r="V26" i="13"/>
  <c r="W26" i="13"/>
  <c r="X26" i="13"/>
  <c r="Y26" i="13"/>
  <c r="Z26" i="13"/>
  <c r="AA26" i="13"/>
  <c r="AB26" i="13"/>
  <c r="AC26" i="13"/>
  <c r="D298" i="57"/>
  <c r="D299" i="69"/>
  <c r="D298" i="69" s="1"/>
  <c r="D46" i="69"/>
  <c r="B49" i="49"/>
  <c r="D299" i="58"/>
  <c r="D298" i="58" s="1"/>
  <c r="D47" i="58"/>
  <c r="D46" i="58" s="1"/>
  <c r="I15" i="79"/>
  <c r="I78" i="84" s="1"/>
  <c r="H15" i="79"/>
  <c r="H78" i="84" s="1"/>
  <c r="G15" i="79"/>
  <c r="G78" i="84" s="1"/>
  <c r="F15" i="79"/>
  <c r="F78" i="84" s="1"/>
  <c r="E15" i="79"/>
  <c r="E78" i="84" s="1"/>
  <c r="I12" i="79"/>
  <c r="I75" i="84" s="1"/>
  <c r="H12" i="79"/>
  <c r="H75" i="84" s="1"/>
  <c r="G12" i="79"/>
  <c r="G75" i="84" s="1"/>
  <c r="F12" i="79"/>
  <c r="F75" i="84" s="1"/>
  <c r="E12" i="79"/>
  <c r="E75" i="84" s="1"/>
  <c r="I9" i="79"/>
  <c r="I72" i="84" s="1"/>
  <c r="H9" i="79"/>
  <c r="H72" i="84" s="1"/>
  <c r="G9" i="79"/>
  <c r="G72" i="84" s="1"/>
  <c r="F9" i="79"/>
  <c r="F72" i="84" s="1"/>
  <c r="E9" i="79"/>
  <c r="E72" i="84" s="1"/>
  <c r="I15" i="78"/>
  <c r="I57" i="84" s="1"/>
  <c r="H15" i="78"/>
  <c r="H57" i="84" s="1"/>
  <c r="G15" i="78"/>
  <c r="G57" i="84" s="1"/>
  <c r="F15" i="78"/>
  <c r="F57" i="84" s="1"/>
  <c r="E15" i="78"/>
  <c r="E57" i="84" s="1"/>
  <c r="I12" i="78"/>
  <c r="I54" i="84" s="1"/>
  <c r="H12" i="78"/>
  <c r="H54" i="84" s="1"/>
  <c r="G12" i="78"/>
  <c r="G54" i="84" s="1"/>
  <c r="F12" i="78"/>
  <c r="F54" i="84" s="1"/>
  <c r="E12" i="78"/>
  <c r="E54" i="84" s="1"/>
  <c r="I9" i="78"/>
  <c r="I51" i="84" s="1"/>
  <c r="H9" i="78"/>
  <c r="H51" i="84" s="1"/>
  <c r="G9" i="78"/>
  <c r="G51" i="84" s="1"/>
  <c r="F9" i="78"/>
  <c r="F51" i="84" s="1"/>
  <c r="K15" i="77"/>
  <c r="K36" i="84" s="1"/>
  <c r="J15" i="77"/>
  <c r="J36" i="84" s="1"/>
  <c r="F15" i="77"/>
  <c r="F36" i="84" s="1"/>
  <c r="K12" i="77"/>
  <c r="K33" i="84" s="1"/>
  <c r="J12" i="77"/>
  <c r="J33" i="84" s="1"/>
  <c r="F12" i="77"/>
  <c r="F33" i="84" s="1"/>
  <c r="K9" i="77"/>
  <c r="K30" i="84" s="1"/>
  <c r="J9" i="77"/>
  <c r="J30" i="84" s="1"/>
  <c r="F9" i="77"/>
  <c r="F30" i="84" s="1"/>
  <c r="J15" i="76"/>
  <c r="I15" i="84" s="1"/>
  <c r="I15" i="76"/>
  <c r="H15" i="84" s="1"/>
  <c r="H15" i="76"/>
  <c r="G15" i="84" s="1"/>
  <c r="G15" i="76"/>
  <c r="F15" i="84" s="1"/>
  <c r="J12" i="76"/>
  <c r="I12" i="84" s="1"/>
  <c r="I12" i="76"/>
  <c r="H12" i="84" s="1"/>
  <c r="H12" i="76"/>
  <c r="G12" i="84" s="1"/>
  <c r="G12" i="76"/>
  <c r="F12" i="84" s="1"/>
  <c r="J9" i="76"/>
  <c r="I9" i="84" s="1"/>
  <c r="I9" i="76"/>
  <c r="H9" i="84" s="1"/>
  <c r="H9" i="76"/>
  <c r="G9" i="84" s="1"/>
  <c r="G9" i="76"/>
  <c r="F9" i="84" s="1"/>
  <c r="D69" i="10"/>
  <c r="D68" i="10" s="1"/>
  <c r="N579" i="57"/>
  <c r="F43" i="19"/>
  <c r="F40" i="19"/>
  <c r="F37" i="19"/>
  <c r="T12" i="54"/>
  <c r="T13" i="54"/>
  <c r="T14" i="54"/>
  <c r="T15" i="54"/>
  <c r="A3" i="45"/>
  <c r="B6" i="45"/>
  <c r="C6" i="45" s="1"/>
  <c r="D6" i="45" s="1"/>
  <c r="E6" i="45" s="1"/>
  <c r="F6" i="45" s="1"/>
  <c r="G6" i="45" s="1"/>
  <c r="H6" i="45" s="1"/>
  <c r="I6" i="45" s="1"/>
  <c r="G7" i="45"/>
  <c r="H7" i="45"/>
  <c r="I7" i="45"/>
  <c r="G8" i="45"/>
  <c r="H8" i="45"/>
  <c r="I8" i="45"/>
  <c r="E9" i="45"/>
  <c r="F9" i="45"/>
  <c r="G9" i="45"/>
  <c r="H9" i="45"/>
  <c r="I9" i="45"/>
  <c r="G10" i="45"/>
  <c r="G12" i="45" s="1"/>
  <c r="H10" i="45"/>
  <c r="H12" i="45" s="1"/>
  <c r="I10" i="45"/>
  <c r="I12" i="45" s="1"/>
  <c r="G11" i="45"/>
  <c r="H11" i="45"/>
  <c r="I11" i="45"/>
  <c r="E12" i="45"/>
  <c r="F12" i="45"/>
  <c r="G13" i="45"/>
  <c r="H13" i="45"/>
  <c r="I13" i="45"/>
  <c r="I15" i="45" s="1"/>
  <c r="G14" i="45"/>
  <c r="H14" i="45"/>
  <c r="I14" i="45"/>
  <c r="E15" i="45"/>
  <c r="F15" i="45"/>
  <c r="G15" i="45"/>
  <c r="H15" i="45"/>
  <c r="G16" i="45"/>
  <c r="H16" i="45"/>
  <c r="I16" i="45"/>
  <c r="G17" i="45"/>
  <c r="H17" i="45"/>
  <c r="I17" i="45"/>
  <c r="G18" i="45"/>
  <c r="H18" i="45"/>
  <c r="I18" i="45"/>
  <c r="G19" i="45"/>
  <c r="H19" i="45"/>
  <c r="I19" i="45"/>
  <c r="G20" i="45"/>
  <c r="H20" i="45"/>
  <c r="H22" i="45" s="1"/>
  <c r="I20" i="45"/>
  <c r="I22" i="45" s="1"/>
  <c r="G21" i="45"/>
  <c r="H21" i="45"/>
  <c r="I21" i="45"/>
  <c r="E22" i="45"/>
  <c r="F22" i="45"/>
  <c r="G23" i="45"/>
  <c r="H23" i="45"/>
  <c r="H25" i="45" s="1"/>
  <c r="I23" i="45"/>
  <c r="I25" i="45" s="1"/>
  <c r="G24" i="45"/>
  <c r="H24" i="45"/>
  <c r="I24" i="45"/>
  <c r="E25" i="45"/>
  <c r="F25" i="45"/>
  <c r="G26" i="45"/>
  <c r="H26" i="45"/>
  <c r="H28" i="45" s="1"/>
  <c r="I26" i="45"/>
  <c r="I28" i="45" s="1"/>
  <c r="G27" i="45"/>
  <c r="H27" i="45"/>
  <c r="I27" i="45"/>
  <c r="E28" i="45"/>
  <c r="F28" i="45"/>
  <c r="A29" i="45"/>
  <c r="B32" i="45"/>
  <c r="C32" i="45" s="1"/>
  <c r="D32" i="45" s="1"/>
  <c r="E32" i="45" s="1"/>
  <c r="F32" i="45" s="1"/>
  <c r="G32" i="45" s="1"/>
  <c r="H32" i="45" s="1"/>
  <c r="I32" i="45" s="1"/>
  <c r="G33" i="45"/>
  <c r="G35" i="45" s="1"/>
  <c r="H33" i="45"/>
  <c r="H35" i="45" s="1"/>
  <c r="I33" i="45"/>
  <c r="I35" i="45" s="1"/>
  <c r="G34" i="45"/>
  <c r="H34" i="45"/>
  <c r="I34" i="45"/>
  <c r="E35" i="45"/>
  <c r="F35" i="45"/>
  <c r="G36" i="45"/>
  <c r="H36" i="45"/>
  <c r="H38" i="45" s="1"/>
  <c r="I36" i="45"/>
  <c r="I38" i="45" s="1"/>
  <c r="G37" i="45"/>
  <c r="H37" i="45"/>
  <c r="I37" i="45"/>
  <c r="E38" i="45"/>
  <c r="F38" i="45"/>
  <c r="G38" i="45"/>
  <c r="G39" i="45"/>
  <c r="G41" i="45" s="1"/>
  <c r="H39" i="45"/>
  <c r="H41" i="45" s="1"/>
  <c r="I39" i="45"/>
  <c r="I41" i="45" s="1"/>
  <c r="G40" i="45"/>
  <c r="H40" i="45"/>
  <c r="I40" i="45"/>
  <c r="E41" i="45"/>
  <c r="F41" i="45"/>
  <c r="G42" i="45"/>
  <c r="H42" i="45"/>
  <c r="I42" i="45"/>
  <c r="G43" i="45"/>
  <c r="H43" i="45"/>
  <c r="I43" i="45"/>
  <c r="G44" i="45"/>
  <c r="H44" i="45"/>
  <c r="I44" i="45"/>
  <c r="G45" i="45"/>
  <c r="H45" i="45"/>
  <c r="I45" i="45"/>
  <c r="G46" i="45"/>
  <c r="H46" i="45"/>
  <c r="I46" i="45"/>
  <c r="I48" i="45" s="1"/>
  <c r="G47" i="45"/>
  <c r="H47" i="45"/>
  <c r="I47" i="45"/>
  <c r="E48" i="45"/>
  <c r="F48" i="45"/>
  <c r="G48" i="45"/>
  <c r="H48" i="45"/>
  <c r="G49" i="45"/>
  <c r="H49" i="45"/>
  <c r="H51" i="45" s="1"/>
  <c r="I49" i="45"/>
  <c r="I51" i="45" s="1"/>
  <c r="G50" i="45"/>
  <c r="H50" i="45"/>
  <c r="I50" i="45"/>
  <c r="E51" i="45"/>
  <c r="F51" i="45"/>
  <c r="G51" i="45"/>
  <c r="G52" i="45"/>
  <c r="H52" i="45"/>
  <c r="I52" i="45"/>
  <c r="G53" i="45"/>
  <c r="H53" i="45"/>
  <c r="I53" i="45"/>
  <c r="E54" i="45"/>
  <c r="F54" i="45"/>
  <c r="G54" i="45"/>
  <c r="H54" i="45"/>
  <c r="I54" i="45"/>
  <c r="A55" i="45"/>
  <c r="B58" i="45"/>
  <c r="C58" i="45" s="1"/>
  <c r="D58" i="45" s="1"/>
  <c r="E58" i="45" s="1"/>
  <c r="F58" i="45" s="1"/>
  <c r="G58" i="45" s="1"/>
  <c r="H58" i="45" s="1"/>
  <c r="I58" i="45" s="1"/>
  <c r="G59" i="45"/>
  <c r="H59" i="45"/>
  <c r="I59" i="45"/>
  <c r="I61" i="45" s="1"/>
  <c r="G60" i="45"/>
  <c r="H60" i="45"/>
  <c r="I60" i="45"/>
  <c r="E61" i="45"/>
  <c r="F61" i="45"/>
  <c r="G61" i="45"/>
  <c r="H61" i="45"/>
  <c r="G62" i="45"/>
  <c r="H62" i="45"/>
  <c r="I62" i="45"/>
  <c r="G63" i="45"/>
  <c r="H63" i="45"/>
  <c r="I63" i="45"/>
  <c r="E64" i="45"/>
  <c r="F64" i="45"/>
  <c r="G64" i="45"/>
  <c r="H64" i="45"/>
  <c r="I64" i="45"/>
  <c r="G66" i="45"/>
  <c r="G67" i="45" s="1"/>
  <c r="H66" i="45"/>
  <c r="H67" i="45" s="1"/>
  <c r="I66" i="45"/>
  <c r="I67" i="45" s="1"/>
  <c r="E67" i="45"/>
  <c r="F67" i="45"/>
  <c r="G68" i="45"/>
  <c r="H68" i="45"/>
  <c r="I68" i="45"/>
  <c r="G69" i="45"/>
  <c r="H69" i="45"/>
  <c r="I69" i="45"/>
  <c r="G70" i="45"/>
  <c r="H70" i="45"/>
  <c r="I70" i="45"/>
  <c r="G71" i="45"/>
  <c r="H71" i="45"/>
  <c r="I71" i="45"/>
  <c r="E74" i="45"/>
  <c r="F74" i="45"/>
  <c r="G74" i="45"/>
  <c r="H74" i="45"/>
  <c r="I74" i="45"/>
  <c r="H75" i="45"/>
  <c r="H77" i="45" s="1"/>
  <c r="I75" i="45"/>
  <c r="I77" i="45" s="1"/>
  <c r="H76" i="45"/>
  <c r="I76" i="45"/>
  <c r="E77" i="45"/>
  <c r="F77" i="45"/>
  <c r="G77" i="45"/>
  <c r="H78" i="45"/>
  <c r="H80" i="45" s="1"/>
  <c r="I78" i="45"/>
  <c r="I80" i="45" s="1"/>
  <c r="G79" i="45"/>
  <c r="G80" i="45" s="1"/>
  <c r="H79" i="45"/>
  <c r="I79" i="45"/>
  <c r="E80" i="45"/>
  <c r="F80" i="45"/>
  <c r="A81" i="45"/>
  <c r="B84" i="45"/>
  <c r="C84" i="45" s="1"/>
  <c r="D84" i="45" s="1"/>
  <c r="E84" i="45" s="1"/>
  <c r="F84" i="45" s="1"/>
  <c r="G84" i="45" s="1"/>
  <c r="H84" i="45" s="1"/>
  <c r="I84" i="45" s="1"/>
  <c r="G85" i="45"/>
  <c r="G87" i="45" s="1"/>
  <c r="H85" i="45"/>
  <c r="H87" i="45" s="1"/>
  <c r="I85" i="45"/>
  <c r="I87" i="45" s="1"/>
  <c r="G86" i="45"/>
  <c r="H86" i="45"/>
  <c r="I86" i="45"/>
  <c r="E87" i="45"/>
  <c r="F87" i="45"/>
  <c r="G88" i="45"/>
  <c r="H88" i="45"/>
  <c r="H90" i="45" s="1"/>
  <c r="I88" i="45"/>
  <c r="I90" i="45" s="1"/>
  <c r="G89" i="45"/>
  <c r="H89" i="45"/>
  <c r="I89" i="45"/>
  <c r="E90" i="45"/>
  <c r="F90" i="45"/>
  <c r="G90" i="45"/>
  <c r="G91" i="45"/>
  <c r="H91" i="45"/>
  <c r="I91" i="45"/>
  <c r="G92" i="45"/>
  <c r="H92" i="45"/>
  <c r="I92" i="45"/>
  <c r="E93" i="45"/>
  <c r="F93" i="45"/>
  <c r="G93" i="45"/>
  <c r="H93" i="45"/>
  <c r="I93" i="45"/>
  <c r="G94" i="45"/>
  <c r="H94" i="45"/>
  <c r="I94" i="45"/>
  <c r="G95" i="45"/>
  <c r="H95" i="45"/>
  <c r="I95" i="45"/>
  <c r="G96" i="45"/>
  <c r="H96" i="45"/>
  <c r="I96" i="45"/>
  <c r="G97" i="45"/>
  <c r="H97" i="45"/>
  <c r="I97" i="45"/>
  <c r="G98" i="45"/>
  <c r="H98" i="45"/>
  <c r="I98" i="45"/>
  <c r="G99" i="45"/>
  <c r="H99" i="45"/>
  <c r="I99" i="45"/>
  <c r="E100" i="45"/>
  <c r="F100" i="45"/>
  <c r="G100" i="45"/>
  <c r="H100" i="45"/>
  <c r="I100" i="45"/>
  <c r="G101" i="45"/>
  <c r="H101" i="45"/>
  <c r="I101" i="45"/>
  <c r="I103" i="45" s="1"/>
  <c r="G102" i="45"/>
  <c r="H102" i="45"/>
  <c r="I102" i="45"/>
  <c r="E103" i="45"/>
  <c r="F103" i="45"/>
  <c r="G103" i="45"/>
  <c r="H103" i="45"/>
  <c r="G104" i="45"/>
  <c r="G106" i="45" s="1"/>
  <c r="H104" i="45"/>
  <c r="H106" i="45" s="1"/>
  <c r="I104" i="45"/>
  <c r="I106" i="45" s="1"/>
  <c r="H105" i="45"/>
  <c r="I105" i="45"/>
  <c r="E106" i="45"/>
  <c r="F106" i="45"/>
  <c r="A3" i="75"/>
  <c r="A4" i="75"/>
  <c r="A6" i="75"/>
  <c r="C13" i="75"/>
  <c r="D13" i="75"/>
  <c r="E13" i="75"/>
  <c r="F13" i="75"/>
  <c r="F59" i="75" s="1"/>
  <c r="G13" i="75"/>
  <c r="H13" i="75"/>
  <c r="H59" i="75" s="1"/>
  <c r="I13" i="75"/>
  <c r="J13" i="75"/>
  <c r="J59" i="75" s="1"/>
  <c r="C18" i="75"/>
  <c r="D18" i="75"/>
  <c r="F18" i="75"/>
  <c r="H18" i="75"/>
  <c r="J18" i="75"/>
  <c r="G22" i="75"/>
  <c r="E23" i="75"/>
  <c r="E18" i="75" s="1"/>
  <c r="G34" i="75"/>
  <c r="I34" i="75" s="1"/>
  <c r="G39" i="75"/>
  <c r="I39" i="75" s="1"/>
  <c r="C46" i="75"/>
  <c r="D46" i="75"/>
  <c r="E46" i="75"/>
  <c r="F46" i="75"/>
  <c r="G46" i="75"/>
  <c r="H46" i="75"/>
  <c r="I46" i="75"/>
  <c r="J46" i="75"/>
  <c r="C54" i="75"/>
  <c r="D54" i="75"/>
  <c r="E54" i="75"/>
  <c r="F54" i="75"/>
  <c r="G54" i="75"/>
  <c r="H54" i="75"/>
  <c r="I54" i="75"/>
  <c r="J54" i="75"/>
  <c r="A3" i="70"/>
  <c r="A4" i="70"/>
  <c r="A6" i="70"/>
  <c r="F13" i="70"/>
  <c r="F59" i="70" s="1"/>
  <c r="H13" i="70"/>
  <c r="H59" i="70" s="1"/>
  <c r="J13" i="70"/>
  <c r="J59" i="70" s="1"/>
  <c r="F18" i="70"/>
  <c r="H18" i="70"/>
  <c r="J18" i="70"/>
  <c r="D46" i="70"/>
  <c r="F46" i="70"/>
  <c r="H46" i="70"/>
  <c r="J46" i="70"/>
  <c r="C54" i="70"/>
  <c r="C60" i="70" s="1"/>
  <c r="C59" i="70" s="1"/>
  <c r="D54" i="70"/>
  <c r="E54" i="70"/>
  <c r="E60" i="70" s="1"/>
  <c r="E59" i="70" s="1"/>
  <c r="F54" i="70"/>
  <c r="G54" i="70"/>
  <c r="G60" i="70" s="1"/>
  <c r="G59" i="70" s="1"/>
  <c r="H54" i="70"/>
  <c r="I54" i="70"/>
  <c r="I60" i="70" s="1"/>
  <c r="I59" i="70" s="1"/>
  <c r="J54" i="70"/>
  <c r="A3" i="72"/>
  <c r="A4" i="72"/>
  <c r="A6" i="72"/>
  <c r="C13" i="72"/>
  <c r="D13" i="72"/>
  <c r="E13" i="72"/>
  <c r="F13" i="72"/>
  <c r="F59" i="72" s="1"/>
  <c r="G13" i="72"/>
  <c r="H13" i="72"/>
  <c r="H59" i="72" s="1"/>
  <c r="I13" i="72"/>
  <c r="J13" i="72"/>
  <c r="J59" i="72" s="1"/>
  <c r="C18" i="72"/>
  <c r="D18" i="72"/>
  <c r="F18" i="72"/>
  <c r="H18" i="72"/>
  <c r="J18" i="72"/>
  <c r="G20" i="72"/>
  <c r="I20" i="72" s="1"/>
  <c r="G22" i="72"/>
  <c r="I22" i="72" s="1"/>
  <c r="I23" i="72" s="1"/>
  <c r="E23" i="72"/>
  <c r="E18" i="72" s="1"/>
  <c r="E48" i="72" s="1"/>
  <c r="E46" i="72" s="1"/>
  <c r="G33" i="72"/>
  <c r="I33" i="72" s="1"/>
  <c r="G34" i="72"/>
  <c r="I34" i="72" s="1"/>
  <c r="G39" i="72"/>
  <c r="I39" i="72" s="1"/>
  <c r="C46" i="72"/>
  <c r="D46" i="72"/>
  <c r="F46" i="72"/>
  <c r="H46" i="72"/>
  <c r="J46" i="72"/>
  <c r="C54" i="72"/>
  <c r="D54" i="72"/>
  <c r="E54" i="72"/>
  <c r="F54" i="72"/>
  <c r="G54" i="72"/>
  <c r="H54" i="72"/>
  <c r="I54" i="72"/>
  <c r="J54" i="72"/>
  <c r="A3" i="71"/>
  <c r="A4" i="71"/>
  <c r="A6" i="71"/>
  <c r="C13" i="71"/>
  <c r="C59" i="71" s="1"/>
  <c r="D13" i="71"/>
  <c r="E13" i="71"/>
  <c r="F13" i="71"/>
  <c r="F59" i="71" s="1"/>
  <c r="G13" i="71"/>
  <c r="H13" i="71"/>
  <c r="H59" i="71" s="1"/>
  <c r="I13" i="71"/>
  <c r="J13" i="71"/>
  <c r="J59" i="71" s="1"/>
  <c r="C18" i="71"/>
  <c r="D18" i="71"/>
  <c r="E18" i="71"/>
  <c r="E48" i="71" s="1"/>
  <c r="E46" i="71" s="1"/>
  <c r="F18" i="71"/>
  <c r="H18" i="71"/>
  <c r="J18" i="71"/>
  <c r="G20" i="71"/>
  <c r="I22" i="71"/>
  <c r="I23" i="71" s="1"/>
  <c r="I34" i="71"/>
  <c r="I39" i="71"/>
  <c r="C46" i="71"/>
  <c r="D46" i="71"/>
  <c r="F46" i="71"/>
  <c r="H46" i="71"/>
  <c r="J46" i="71"/>
  <c r="C54" i="71"/>
  <c r="D54" i="71"/>
  <c r="E54" i="71"/>
  <c r="F54" i="71"/>
  <c r="G54" i="71"/>
  <c r="H54" i="71"/>
  <c r="I54" i="71"/>
  <c r="J54" i="71"/>
  <c r="A4" i="28"/>
  <c r="G28" i="28"/>
  <c r="A4" i="23"/>
  <c r="E10" i="23"/>
  <c r="F10" i="23"/>
  <c r="G10" i="23"/>
  <c r="E13" i="23"/>
  <c r="F13" i="23"/>
  <c r="G13" i="23"/>
  <c r="E16" i="23"/>
  <c r="F16" i="23"/>
  <c r="G16" i="23"/>
  <c r="E23" i="23"/>
  <c r="F23" i="23"/>
  <c r="G23" i="23"/>
  <c r="E26" i="23"/>
  <c r="F26" i="23"/>
  <c r="G26" i="23"/>
  <c r="E29" i="23"/>
  <c r="F29" i="23"/>
  <c r="G29" i="23"/>
  <c r="A31" i="23"/>
  <c r="E37" i="23"/>
  <c r="F37" i="23"/>
  <c r="G37" i="23"/>
  <c r="E40" i="23"/>
  <c r="F40" i="23"/>
  <c r="G40" i="23"/>
  <c r="E43" i="23"/>
  <c r="F43" i="23"/>
  <c r="G43" i="23"/>
  <c r="E50" i="23"/>
  <c r="F50" i="23"/>
  <c r="G50" i="23"/>
  <c r="E53" i="23"/>
  <c r="F53" i="23"/>
  <c r="G53" i="23"/>
  <c r="E56" i="23"/>
  <c r="F56" i="23"/>
  <c r="G56" i="23"/>
  <c r="A57" i="23"/>
  <c r="E63" i="23"/>
  <c r="F63" i="23"/>
  <c r="G63" i="23"/>
  <c r="E66" i="23"/>
  <c r="F66" i="23"/>
  <c r="G66" i="23"/>
  <c r="E69" i="23"/>
  <c r="F69" i="23"/>
  <c r="G69" i="23"/>
  <c r="E76" i="23"/>
  <c r="F76" i="23"/>
  <c r="G76" i="23"/>
  <c r="E79" i="23"/>
  <c r="F79" i="23"/>
  <c r="G79" i="23"/>
  <c r="E82" i="23"/>
  <c r="F82" i="23"/>
  <c r="G82" i="23"/>
  <c r="A83" i="23"/>
  <c r="E89" i="23"/>
  <c r="F89" i="23"/>
  <c r="G89" i="23"/>
  <c r="E92" i="23"/>
  <c r="F92" i="23"/>
  <c r="G92" i="23"/>
  <c r="E95" i="23"/>
  <c r="F95" i="23"/>
  <c r="G95" i="23"/>
  <c r="E102" i="23"/>
  <c r="F102" i="23"/>
  <c r="G102" i="23"/>
  <c r="E105" i="23"/>
  <c r="F105" i="23"/>
  <c r="G105" i="23"/>
  <c r="E108" i="23"/>
  <c r="F108" i="23"/>
  <c r="G108" i="23"/>
  <c r="A4" i="27"/>
  <c r="I13" i="27"/>
  <c r="J13" i="27"/>
  <c r="E13" i="28" s="1"/>
  <c r="E11" i="28" s="1"/>
  <c r="M13" i="27"/>
  <c r="H13" i="28" s="1"/>
  <c r="I18" i="27"/>
  <c r="J18" i="27"/>
  <c r="M18" i="27"/>
  <c r="B19" i="27"/>
  <c r="C19" i="27"/>
  <c r="D19" i="27"/>
  <c r="I28" i="27"/>
  <c r="J28" i="27"/>
  <c r="M28" i="27"/>
  <c r="I32" i="27"/>
  <c r="J32" i="27"/>
  <c r="M32" i="27"/>
  <c r="B34" i="27"/>
  <c r="C34" i="27"/>
  <c r="D34" i="27"/>
  <c r="I41" i="27"/>
  <c r="I47" i="27" s="1"/>
  <c r="I50" i="27" s="1"/>
  <c r="I48" i="27" s="1"/>
  <c r="J41" i="27"/>
  <c r="J47" i="27" s="1"/>
  <c r="M41" i="27"/>
  <c r="M47" i="27" s="1"/>
  <c r="M50" i="27" s="1"/>
  <c r="M48" i="27" s="1"/>
  <c r="I46" i="27"/>
  <c r="J46" i="27"/>
  <c r="M46" i="27"/>
  <c r="B48" i="27"/>
  <c r="C48" i="27"/>
  <c r="D48" i="27"/>
  <c r="I53" i="27"/>
  <c r="D31" i="28" s="1"/>
  <c r="G31" i="28"/>
  <c r="M53" i="27"/>
  <c r="H31" i="28" s="1"/>
  <c r="I58" i="27"/>
  <c r="J58" i="27"/>
  <c r="M58" i="27"/>
  <c r="B60" i="27"/>
  <c r="C60" i="27"/>
  <c r="D60" i="27"/>
  <c r="A4" i="21"/>
  <c r="F10" i="19"/>
  <c r="F13" i="19"/>
  <c r="F16" i="19"/>
  <c r="F19" i="19"/>
  <c r="F22" i="19"/>
  <c r="F25" i="19"/>
  <c r="F28" i="19"/>
  <c r="F31" i="19"/>
  <c r="F34" i="19"/>
  <c r="C14" i="25"/>
  <c r="D14" i="25"/>
  <c r="E14" i="25"/>
  <c r="F14" i="25"/>
  <c r="E50" i="25"/>
  <c r="E51" i="25"/>
  <c r="E52" i="25"/>
  <c r="B57" i="25"/>
  <c r="C69" i="25"/>
  <c r="D69" i="25"/>
  <c r="E69" i="25"/>
  <c r="F69" i="25"/>
  <c r="B107" i="25"/>
  <c r="E107" i="25" s="1"/>
  <c r="B108" i="25"/>
  <c r="B109" i="25"/>
  <c r="B110" i="25"/>
  <c r="E110" i="25" s="1"/>
  <c r="B111" i="25"/>
  <c r="B112" i="25"/>
  <c r="E112" i="25" s="1"/>
  <c r="B113" i="25"/>
  <c r="C126" i="25"/>
  <c r="D126" i="25"/>
  <c r="E126" i="25"/>
  <c r="F126" i="25"/>
  <c r="B171" i="25"/>
  <c r="C182" i="25"/>
  <c r="D182" i="25"/>
  <c r="E182" i="25"/>
  <c r="A3" i="12"/>
  <c r="N11" i="12"/>
  <c r="N10" i="12" s="1"/>
  <c r="H12" i="12"/>
  <c r="M12" i="12"/>
  <c r="H13" i="12"/>
  <c r="M13" i="12"/>
  <c r="H14" i="12"/>
  <c r="M14" i="12"/>
  <c r="H15" i="12"/>
  <c r="M15" i="12"/>
  <c r="N16" i="12"/>
  <c r="H17" i="12"/>
  <c r="M17" i="12"/>
  <c r="H18" i="12"/>
  <c r="M18" i="12"/>
  <c r="N23" i="12"/>
  <c r="N22" i="12" s="1"/>
  <c r="H24" i="12"/>
  <c r="M24" i="12"/>
  <c r="H25" i="12"/>
  <c r="M25" i="12"/>
  <c r="H26" i="12"/>
  <c r="M26" i="12"/>
  <c r="H27" i="12"/>
  <c r="M27" i="12"/>
  <c r="N28" i="12"/>
  <c r="H29" i="12"/>
  <c r="M29" i="12"/>
  <c r="H30" i="12"/>
  <c r="M30" i="12"/>
  <c r="N35" i="12"/>
  <c r="N34" i="12" s="1"/>
  <c r="H36" i="12"/>
  <c r="M36" i="12"/>
  <c r="H37" i="12"/>
  <c r="M37" i="12"/>
  <c r="H38" i="12"/>
  <c r="M38" i="12"/>
  <c r="H39" i="12"/>
  <c r="M39" i="12"/>
  <c r="N40" i="12"/>
  <c r="H41" i="12"/>
  <c r="M41" i="12"/>
  <c r="H42" i="12"/>
  <c r="M42" i="12"/>
  <c r="N47" i="12"/>
  <c r="N46" i="12" s="1"/>
  <c r="M48" i="12"/>
  <c r="H49" i="12"/>
  <c r="M49" i="12"/>
  <c r="H50" i="12"/>
  <c r="M50" i="12"/>
  <c r="H51" i="12"/>
  <c r="M51" i="12"/>
  <c r="N52" i="12"/>
  <c r="N55" i="12" s="1"/>
  <c r="N56" i="12" s="1"/>
  <c r="H53" i="12"/>
  <c r="M53" i="12"/>
  <c r="H54" i="12"/>
  <c r="M54" i="12"/>
  <c r="N59" i="12"/>
  <c r="N58" i="12" s="1"/>
  <c r="H60" i="12"/>
  <c r="M60" i="12"/>
  <c r="H61" i="12"/>
  <c r="M61" i="12"/>
  <c r="H62" i="12"/>
  <c r="M62" i="12"/>
  <c r="H63" i="12"/>
  <c r="M63" i="12"/>
  <c r="N64" i="12"/>
  <c r="H65" i="12"/>
  <c r="M65" i="12"/>
  <c r="H66" i="12"/>
  <c r="M66" i="12"/>
  <c r="N71" i="12"/>
  <c r="N70" i="12" s="1"/>
  <c r="H72" i="12"/>
  <c r="M72" i="12"/>
  <c r="H73" i="12"/>
  <c r="M73" i="12"/>
  <c r="H74" i="12"/>
  <c r="M74" i="12"/>
  <c r="H75" i="12"/>
  <c r="M75" i="12"/>
  <c r="N76" i="12"/>
  <c r="H77" i="12"/>
  <c r="M77" i="12"/>
  <c r="H78" i="12"/>
  <c r="M78" i="12"/>
  <c r="N82" i="12"/>
  <c r="H84" i="12"/>
  <c r="M84" i="12"/>
  <c r="H85" i="12"/>
  <c r="M85" i="12"/>
  <c r="H86" i="12"/>
  <c r="M86" i="12"/>
  <c r="H87" i="12"/>
  <c r="M87" i="12"/>
  <c r="N88" i="12"/>
  <c r="H89" i="12"/>
  <c r="M89" i="12"/>
  <c r="H90" i="12"/>
  <c r="M90" i="12"/>
  <c r="H95" i="12"/>
  <c r="N95" i="12"/>
  <c r="N94" i="12" s="1"/>
  <c r="H96" i="12"/>
  <c r="M96" i="12"/>
  <c r="H97" i="12"/>
  <c r="M97" i="12"/>
  <c r="H98" i="12"/>
  <c r="M98" i="12"/>
  <c r="H99" i="12"/>
  <c r="M99" i="12"/>
  <c r="N100" i="12"/>
  <c r="H101" i="12"/>
  <c r="M101" i="12"/>
  <c r="H102" i="12"/>
  <c r="M102" i="12"/>
  <c r="H107" i="12"/>
  <c r="N107" i="12"/>
  <c r="N106" i="12" s="1"/>
  <c r="H108" i="12"/>
  <c r="M108" i="12"/>
  <c r="H109" i="12"/>
  <c r="M109" i="12"/>
  <c r="H110" i="12"/>
  <c r="M110" i="12"/>
  <c r="H111" i="12"/>
  <c r="M111" i="12"/>
  <c r="N112" i="12"/>
  <c r="H113" i="12"/>
  <c r="M113" i="12"/>
  <c r="H114" i="12"/>
  <c r="M114" i="12"/>
  <c r="N119" i="12"/>
  <c r="N118" i="12" s="1"/>
  <c r="H120" i="12"/>
  <c r="M120" i="12"/>
  <c r="H121" i="12"/>
  <c r="M121" i="12"/>
  <c r="H122" i="12"/>
  <c r="M122" i="12"/>
  <c r="H123" i="12"/>
  <c r="M123" i="12"/>
  <c r="N124" i="12"/>
  <c r="H125" i="12"/>
  <c r="M125" i="12"/>
  <c r="H126" i="12"/>
  <c r="M126" i="12"/>
  <c r="N131" i="12"/>
  <c r="N130" i="12" s="1"/>
  <c r="H132" i="12"/>
  <c r="H131" i="12" s="1"/>
  <c r="H130" i="12" s="1"/>
  <c r="M132" i="12"/>
  <c r="H133" i="12"/>
  <c r="M133" i="12"/>
  <c r="H134" i="12"/>
  <c r="M134" i="12"/>
  <c r="H135" i="12"/>
  <c r="M135" i="12"/>
  <c r="N136" i="12"/>
  <c r="H137" i="12"/>
  <c r="M137" i="12"/>
  <c r="H138" i="12"/>
  <c r="M138" i="12"/>
  <c r="N143" i="12"/>
  <c r="N142" i="12" s="1"/>
  <c r="H144" i="12"/>
  <c r="M144" i="12"/>
  <c r="H145" i="12"/>
  <c r="M145" i="12"/>
  <c r="H146" i="12"/>
  <c r="M146" i="12"/>
  <c r="H147" i="12"/>
  <c r="M147" i="12"/>
  <c r="N148" i="12"/>
  <c r="H149" i="12"/>
  <c r="M149" i="12"/>
  <c r="H150" i="12"/>
  <c r="M150" i="12"/>
  <c r="N11" i="11"/>
  <c r="M12" i="11"/>
  <c r="H13" i="11"/>
  <c r="M13" i="11"/>
  <c r="N14" i="11"/>
  <c r="H15" i="11"/>
  <c r="M15" i="11"/>
  <c r="H16" i="11"/>
  <c r="M16" i="11"/>
  <c r="H17" i="11"/>
  <c r="M17" i="11"/>
  <c r="N18" i="11"/>
  <c r="H19" i="11"/>
  <c r="M19" i="11"/>
  <c r="H20" i="11"/>
  <c r="M20" i="11"/>
  <c r="H21" i="11"/>
  <c r="M21" i="11"/>
  <c r="N26" i="11"/>
  <c r="M27" i="11"/>
  <c r="M28" i="11"/>
  <c r="N29" i="11"/>
  <c r="H30" i="11"/>
  <c r="M30" i="11"/>
  <c r="H31" i="11"/>
  <c r="M31" i="11"/>
  <c r="H32" i="11"/>
  <c r="M32" i="11"/>
  <c r="N33" i="11"/>
  <c r="H34" i="11"/>
  <c r="M34" i="11"/>
  <c r="H35" i="11"/>
  <c r="M35" i="11"/>
  <c r="H36" i="11"/>
  <c r="M36" i="11"/>
  <c r="N41" i="11"/>
  <c r="H42" i="11"/>
  <c r="M42" i="11"/>
  <c r="H43" i="11"/>
  <c r="M43" i="11"/>
  <c r="N44" i="11"/>
  <c r="H45" i="11"/>
  <c r="M45" i="11"/>
  <c r="H46" i="11"/>
  <c r="M46" i="11"/>
  <c r="H47" i="11"/>
  <c r="M47" i="11"/>
  <c r="N48" i="11"/>
  <c r="H49" i="11"/>
  <c r="M49" i="11"/>
  <c r="H50" i="11"/>
  <c r="M50" i="11"/>
  <c r="M51" i="11"/>
  <c r="N56" i="11"/>
  <c r="H57" i="11"/>
  <c r="M57" i="11"/>
  <c r="H58" i="11"/>
  <c r="M58" i="11"/>
  <c r="N59" i="11"/>
  <c r="H60" i="11"/>
  <c r="M60" i="11"/>
  <c r="H61" i="11"/>
  <c r="M61" i="11"/>
  <c r="H62" i="11"/>
  <c r="M62" i="11"/>
  <c r="N63" i="11"/>
  <c r="H64" i="11"/>
  <c r="M64" i="11"/>
  <c r="H65" i="11"/>
  <c r="M65" i="11"/>
  <c r="H66" i="11"/>
  <c r="M66" i="11"/>
  <c r="E15" i="73"/>
  <c r="E16" i="73" s="1"/>
  <c r="F15" i="73"/>
  <c r="F16" i="73" s="1"/>
  <c r="G15" i="73"/>
  <c r="H15" i="73"/>
  <c r="I15" i="73"/>
  <c r="I16" i="73" s="1"/>
  <c r="M15" i="73"/>
  <c r="M16" i="73" s="1"/>
  <c r="N15" i="73"/>
  <c r="N16" i="73" s="1"/>
  <c r="O15" i="73"/>
  <c r="O16" i="73" s="1"/>
  <c r="P15" i="73"/>
  <c r="Q15" i="73"/>
  <c r="Q16" i="73" s="1"/>
  <c r="S15" i="73"/>
  <c r="S16" i="73" s="1"/>
  <c r="T15" i="73"/>
  <c r="T16" i="73" s="1"/>
  <c r="U15" i="73"/>
  <c r="U16" i="73" s="1"/>
  <c r="V15" i="73"/>
  <c r="V16" i="73" s="1"/>
  <c r="W15" i="73"/>
  <c r="W16" i="73" s="1"/>
  <c r="X15" i="73"/>
  <c r="X16" i="73" s="1"/>
  <c r="Y15" i="73"/>
  <c r="Y16" i="73" s="1"/>
  <c r="Z15" i="73"/>
  <c r="Z16" i="73" s="1"/>
  <c r="G16" i="73"/>
  <c r="H16" i="73"/>
  <c r="P16" i="73"/>
  <c r="M17" i="73"/>
  <c r="N17" i="73"/>
  <c r="G59" i="49" s="1"/>
  <c r="O17" i="73"/>
  <c r="P17" i="73"/>
  <c r="Q17" i="73"/>
  <c r="S17" i="73"/>
  <c r="T17" i="73"/>
  <c r="U17" i="73"/>
  <c r="V17" i="73"/>
  <c r="W17" i="73"/>
  <c r="X17" i="73"/>
  <c r="Y17" i="73"/>
  <c r="Z17" i="73"/>
  <c r="A3" i="69"/>
  <c r="M6" i="69"/>
  <c r="H6" i="69"/>
  <c r="D10" i="69"/>
  <c r="D9" i="69" s="1"/>
  <c r="F10" i="69"/>
  <c r="G10" i="69"/>
  <c r="H10" i="69"/>
  <c r="I10" i="69"/>
  <c r="N11" i="69"/>
  <c r="N10" i="69" s="1"/>
  <c r="O11" i="69"/>
  <c r="O10" i="69" s="1"/>
  <c r="E16" i="69"/>
  <c r="N17" i="69"/>
  <c r="O17" i="69"/>
  <c r="N18" i="69"/>
  <c r="O18" i="69"/>
  <c r="E19" i="69"/>
  <c r="N20" i="69"/>
  <c r="O20" i="69"/>
  <c r="N21" i="69"/>
  <c r="O21" i="69"/>
  <c r="E22" i="69"/>
  <c r="N23" i="69"/>
  <c r="O23" i="69"/>
  <c r="N24" i="69"/>
  <c r="O24" i="69"/>
  <c r="E26" i="69"/>
  <c r="N27" i="69"/>
  <c r="N28" i="69"/>
  <c r="E29" i="69"/>
  <c r="N30" i="69"/>
  <c r="N31" i="69"/>
  <c r="E32" i="69"/>
  <c r="N33" i="69"/>
  <c r="N34" i="69"/>
  <c r="E36" i="69"/>
  <c r="N37" i="69"/>
  <c r="O37" i="69"/>
  <c r="N38" i="69"/>
  <c r="O38" i="69"/>
  <c r="N39" i="69"/>
  <c r="O39" i="69"/>
  <c r="N40" i="69"/>
  <c r="O40" i="69"/>
  <c r="E41" i="69"/>
  <c r="N42" i="69"/>
  <c r="N43" i="69"/>
  <c r="N44" i="69"/>
  <c r="N45" i="69"/>
  <c r="F47" i="69"/>
  <c r="G47" i="69"/>
  <c r="N47" i="69"/>
  <c r="E53" i="69"/>
  <c r="N54" i="69"/>
  <c r="N55" i="69"/>
  <c r="E56" i="69"/>
  <c r="N57" i="69"/>
  <c r="N58" i="69"/>
  <c r="E59" i="69"/>
  <c r="N60" i="69"/>
  <c r="N61" i="69"/>
  <c r="E63" i="69"/>
  <c r="E62" i="69" s="1"/>
  <c r="N64" i="69"/>
  <c r="N65" i="69"/>
  <c r="N66" i="69"/>
  <c r="N67" i="69"/>
  <c r="D69" i="69"/>
  <c r="D68" i="69" s="1"/>
  <c r="F69" i="69"/>
  <c r="G69" i="69"/>
  <c r="N70" i="69"/>
  <c r="N69" i="69" s="1"/>
  <c r="E75" i="69"/>
  <c r="N76" i="69"/>
  <c r="N77" i="69"/>
  <c r="E78" i="69"/>
  <c r="N79" i="69"/>
  <c r="N80" i="69"/>
  <c r="E81" i="69"/>
  <c r="N82" i="69"/>
  <c r="N83" i="69"/>
  <c r="E85" i="69"/>
  <c r="E84" i="69" s="1"/>
  <c r="N86" i="69"/>
  <c r="N87" i="69"/>
  <c r="N88" i="69"/>
  <c r="N89" i="69"/>
  <c r="E90" i="69"/>
  <c r="D91" i="69"/>
  <c r="D90" i="69" s="1"/>
  <c r="F91" i="69"/>
  <c r="G91" i="69"/>
  <c r="N92" i="69"/>
  <c r="N91" i="69" s="1"/>
  <c r="E97" i="69"/>
  <c r="N98" i="69"/>
  <c r="N99" i="69"/>
  <c r="E100" i="69"/>
  <c r="N101" i="69"/>
  <c r="N102" i="69"/>
  <c r="E103" i="69"/>
  <c r="N104" i="69"/>
  <c r="N105" i="69"/>
  <c r="E107" i="69"/>
  <c r="E106" i="69" s="1"/>
  <c r="N108" i="69"/>
  <c r="N109" i="69"/>
  <c r="N110" i="69"/>
  <c r="N111" i="69"/>
  <c r="D114" i="69"/>
  <c r="D113" i="69" s="1"/>
  <c r="F114" i="69"/>
  <c r="G114" i="69"/>
  <c r="H114" i="69"/>
  <c r="I114" i="69"/>
  <c r="N115" i="69"/>
  <c r="N114" i="69" s="1"/>
  <c r="O115" i="69"/>
  <c r="O114" i="69" s="1"/>
  <c r="E120" i="69"/>
  <c r="N121" i="69"/>
  <c r="O121" i="69"/>
  <c r="N122" i="69"/>
  <c r="O122" i="69"/>
  <c r="E123" i="69"/>
  <c r="N124" i="69"/>
  <c r="O124" i="69"/>
  <c r="N125" i="69"/>
  <c r="O125" i="69"/>
  <c r="E126" i="69"/>
  <c r="N127" i="69"/>
  <c r="O127" i="69"/>
  <c r="N128" i="69"/>
  <c r="O128" i="69"/>
  <c r="E130" i="69"/>
  <c r="N131" i="69"/>
  <c r="N132" i="69"/>
  <c r="E133" i="69"/>
  <c r="N134" i="69"/>
  <c r="N135" i="69"/>
  <c r="E136" i="69"/>
  <c r="N137" i="69"/>
  <c r="N138" i="69"/>
  <c r="E140" i="69"/>
  <c r="N141" i="69"/>
  <c r="O141" i="69"/>
  <c r="N142" i="69"/>
  <c r="O142" i="69"/>
  <c r="N143" i="69"/>
  <c r="O143" i="69"/>
  <c r="N144" i="69"/>
  <c r="O144" i="69"/>
  <c r="E145" i="69"/>
  <c r="N146" i="69"/>
  <c r="N147" i="69"/>
  <c r="N148" i="69"/>
  <c r="N149" i="69"/>
  <c r="D151" i="69"/>
  <c r="D150" i="69" s="1"/>
  <c r="F151" i="69"/>
  <c r="G151" i="69"/>
  <c r="N152" i="69"/>
  <c r="N151" i="69" s="1"/>
  <c r="E157" i="69"/>
  <c r="N158" i="69"/>
  <c r="N159" i="69"/>
  <c r="E160" i="69"/>
  <c r="N161" i="69"/>
  <c r="N162" i="69"/>
  <c r="E163" i="69"/>
  <c r="N164" i="69"/>
  <c r="N165" i="69"/>
  <c r="E167" i="69"/>
  <c r="E166" i="69" s="1"/>
  <c r="N168" i="69"/>
  <c r="N169" i="69"/>
  <c r="N170" i="69"/>
  <c r="N171" i="69"/>
  <c r="D173" i="69"/>
  <c r="D172" i="69" s="1"/>
  <c r="F173" i="69"/>
  <c r="G173" i="69"/>
  <c r="N174" i="69"/>
  <c r="N173" i="69" s="1"/>
  <c r="E179" i="69"/>
  <c r="N180" i="69"/>
  <c r="N181" i="69"/>
  <c r="E182" i="69"/>
  <c r="N183" i="69"/>
  <c r="N184" i="69"/>
  <c r="E185" i="69"/>
  <c r="N186" i="69"/>
  <c r="N187" i="69"/>
  <c r="E189" i="69"/>
  <c r="E188" i="69" s="1"/>
  <c r="N190" i="69"/>
  <c r="N191" i="69"/>
  <c r="N192" i="69"/>
  <c r="N193" i="69"/>
  <c r="D195" i="69"/>
  <c r="D194" i="69" s="1"/>
  <c r="F195" i="69"/>
  <c r="G195" i="69"/>
  <c r="N196" i="69"/>
  <c r="N195" i="69" s="1"/>
  <c r="E201" i="69"/>
  <c r="N202" i="69"/>
  <c r="N203" i="69"/>
  <c r="E204" i="69"/>
  <c r="N205" i="69"/>
  <c r="N206" i="69"/>
  <c r="E207" i="69"/>
  <c r="N208" i="69"/>
  <c r="N209" i="69"/>
  <c r="E211" i="69"/>
  <c r="E210" i="69" s="1"/>
  <c r="N212" i="69"/>
  <c r="N213" i="69"/>
  <c r="N214" i="69"/>
  <c r="N215" i="69"/>
  <c r="D218" i="69"/>
  <c r="D217" i="69" s="1"/>
  <c r="F218" i="69"/>
  <c r="G218" i="69"/>
  <c r="H218" i="69"/>
  <c r="I218" i="69"/>
  <c r="N219" i="69"/>
  <c r="N218" i="69" s="1"/>
  <c r="O219" i="69"/>
  <c r="O218" i="69" s="1"/>
  <c r="E224" i="69"/>
  <c r="N225" i="69"/>
  <c r="O225" i="69"/>
  <c r="N226" i="69"/>
  <c r="O226" i="69"/>
  <c r="E227" i="69"/>
  <c r="N228" i="69"/>
  <c r="O228" i="69"/>
  <c r="N229" i="69"/>
  <c r="O229" i="69"/>
  <c r="E230" i="69"/>
  <c r="N231" i="69"/>
  <c r="O231" i="69"/>
  <c r="N232" i="69"/>
  <c r="O232" i="69"/>
  <c r="E234" i="69"/>
  <c r="N235" i="69"/>
  <c r="N236" i="69"/>
  <c r="E237" i="69"/>
  <c r="N238" i="69"/>
  <c r="N239" i="69"/>
  <c r="E240" i="69"/>
  <c r="N241" i="69"/>
  <c r="N242" i="69"/>
  <c r="E244" i="69"/>
  <c r="N245" i="69"/>
  <c r="O245" i="69"/>
  <c r="N246" i="69"/>
  <c r="O246" i="69"/>
  <c r="N247" i="69"/>
  <c r="O247" i="69"/>
  <c r="N248" i="69"/>
  <c r="O248" i="69"/>
  <c r="E249" i="69"/>
  <c r="N250" i="69"/>
  <c r="N251" i="69"/>
  <c r="N252" i="69"/>
  <c r="N253" i="69"/>
  <c r="D255" i="69"/>
  <c r="D254" i="69" s="1"/>
  <c r="F255" i="69"/>
  <c r="G255" i="69"/>
  <c r="N256" i="69"/>
  <c r="N255" i="69" s="1"/>
  <c r="E261" i="69"/>
  <c r="N262" i="69"/>
  <c r="N263" i="69"/>
  <c r="E264" i="69"/>
  <c r="N265" i="69"/>
  <c r="N266" i="69"/>
  <c r="E267" i="69"/>
  <c r="N268" i="69"/>
  <c r="N269" i="69"/>
  <c r="E271" i="69"/>
  <c r="E270" i="69" s="1"/>
  <c r="N272" i="69"/>
  <c r="N273" i="69"/>
  <c r="N274" i="69"/>
  <c r="N275" i="69"/>
  <c r="D277" i="69"/>
  <c r="D276" i="69" s="1"/>
  <c r="F277" i="69"/>
  <c r="G277" i="69"/>
  <c r="N278" i="69"/>
  <c r="N277" i="69" s="1"/>
  <c r="E283" i="69"/>
  <c r="N284" i="69"/>
  <c r="N285" i="69"/>
  <c r="E286" i="69"/>
  <c r="N287" i="69"/>
  <c r="N288" i="69"/>
  <c r="E289" i="69"/>
  <c r="N290" i="69"/>
  <c r="N291" i="69"/>
  <c r="E293" i="69"/>
  <c r="E292" i="69" s="1"/>
  <c r="N294" i="69"/>
  <c r="N295" i="69"/>
  <c r="N296" i="69"/>
  <c r="N297" i="69"/>
  <c r="F299" i="69"/>
  <c r="G299" i="69"/>
  <c r="N299" i="69"/>
  <c r="E305" i="69"/>
  <c r="N306" i="69"/>
  <c r="N307" i="69"/>
  <c r="E308" i="69"/>
  <c r="N309" i="69"/>
  <c r="N310" i="69"/>
  <c r="E311" i="69"/>
  <c r="N312" i="69"/>
  <c r="N313" i="69"/>
  <c r="E315" i="69"/>
  <c r="E314" i="69" s="1"/>
  <c r="N316" i="69"/>
  <c r="N317" i="69"/>
  <c r="N318" i="69"/>
  <c r="N319" i="69"/>
  <c r="D322" i="69"/>
  <c r="D321" i="69" s="1"/>
  <c r="F322" i="69"/>
  <c r="G322" i="69"/>
  <c r="H322" i="69"/>
  <c r="I322" i="69"/>
  <c r="N323" i="69"/>
  <c r="N322" i="69" s="1"/>
  <c r="O323" i="69"/>
  <c r="O322" i="69" s="1"/>
  <c r="E328" i="69"/>
  <c r="N329" i="69"/>
  <c r="O329" i="69"/>
  <c r="N330" i="69"/>
  <c r="O330" i="69"/>
  <c r="E331" i="69"/>
  <c r="N332" i="69"/>
  <c r="O332" i="69"/>
  <c r="N333" i="69"/>
  <c r="O333" i="69"/>
  <c r="E334" i="69"/>
  <c r="N335" i="69"/>
  <c r="O335" i="69"/>
  <c r="N336" i="69"/>
  <c r="O336" i="69"/>
  <c r="E338" i="69"/>
  <c r="N339" i="69"/>
  <c r="N340" i="69"/>
  <c r="E341" i="69"/>
  <c r="N342" i="69"/>
  <c r="N343" i="69"/>
  <c r="E344" i="69"/>
  <c r="N345" i="69"/>
  <c r="N346" i="69"/>
  <c r="E348" i="69"/>
  <c r="N349" i="69"/>
  <c r="O349" i="69"/>
  <c r="N350" i="69"/>
  <c r="O350" i="69"/>
  <c r="N351" i="69"/>
  <c r="O351" i="69"/>
  <c r="N352" i="69"/>
  <c r="O352" i="69"/>
  <c r="E353" i="69"/>
  <c r="N354" i="69"/>
  <c r="N355" i="69"/>
  <c r="N356" i="69"/>
  <c r="N357" i="69"/>
  <c r="D359" i="69"/>
  <c r="D358" i="69" s="1"/>
  <c r="F359" i="69"/>
  <c r="G359" i="69"/>
  <c r="H359" i="69"/>
  <c r="I359" i="69"/>
  <c r="N360" i="69"/>
  <c r="N359" i="69" s="1"/>
  <c r="O360" i="69"/>
  <c r="O359" i="69" s="1"/>
  <c r="E365" i="69"/>
  <c r="N366" i="69"/>
  <c r="O366" i="69"/>
  <c r="N367" i="69"/>
  <c r="O367" i="69"/>
  <c r="E368" i="69"/>
  <c r="N369" i="69"/>
  <c r="O369" i="69"/>
  <c r="N370" i="69"/>
  <c r="O370" i="69"/>
  <c r="E371" i="69"/>
  <c r="N372" i="69"/>
  <c r="O372" i="69"/>
  <c r="N373" i="69"/>
  <c r="O373" i="69"/>
  <c r="E375" i="69"/>
  <c r="N376" i="69"/>
  <c r="N377" i="69"/>
  <c r="E378" i="69"/>
  <c r="N379" i="69"/>
  <c r="N380" i="69"/>
  <c r="E381" i="69"/>
  <c r="N382" i="69"/>
  <c r="N383" i="69"/>
  <c r="E385" i="69"/>
  <c r="N386" i="69"/>
  <c r="O386" i="69"/>
  <c r="N387" i="69"/>
  <c r="O387" i="69"/>
  <c r="N388" i="69"/>
  <c r="O388" i="69"/>
  <c r="N389" i="69"/>
  <c r="O389" i="69"/>
  <c r="E390" i="69"/>
  <c r="N391" i="69"/>
  <c r="N392" i="69"/>
  <c r="N393" i="69"/>
  <c r="N394" i="69"/>
  <c r="D396" i="69"/>
  <c r="D395" i="69" s="1"/>
  <c r="F396" i="69"/>
  <c r="G396" i="69"/>
  <c r="N397" i="69"/>
  <c r="N396" i="69" s="1"/>
  <c r="E402" i="69"/>
  <c r="N403" i="69"/>
  <c r="N404" i="69"/>
  <c r="E405" i="69"/>
  <c r="N406" i="69"/>
  <c r="N407" i="69"/>
  <c r="E408" i="69"/>
  <c r="N409" i="69"/>
  <c r="N410" i="69"/>
  <c r="E412" i="69"/>
  <c r="E411" i="69" s="1"/>
  <c r="N413" i="69"/>
  <c r="N414" i="69"/>
  <c r="N415" i="69"/>
  <c r="N416" i="69"/>
  <c r="D418" i="69"/>
  <c r="D417" i="69" s="1"/>
  <c r="F418" i="69"/>
  <c r="G418" i="69"/>
  <c r="H418" i="69"/>
  <c r="I418" i="69"/>
  <c r="N419" i="69"/>
  <c r="N418" i="69" s="1"/>
  <c r="O419" i="69"/>
  <c r="O418" i="69" s="1"/>
  <c r="E424" i="69"/>
  <c r="N425" i="69"/>
  <c r="O425" i="69"/>
  <c r="N426" i="69"/>
  <c r="O426" i="69"/>
  <c r="N427" i="69"/>
  <c r="O427" i="69"/>
  <c r="N428" i="69"/>
  <c r="O428" i="69"/>
  <c r="E429" i="69"/>
  <c r="N430" i="69"/>
  <c r="N431" i="69"/>
  <c r="N432" i="69"/>
  <c r="N433" i="69"/>
  <c r="D435" i="69"/>
  <c r="D434" i="69" s="1"/>
  <c r="F435" i="69"/>
  <c r="G435" i="69"/>
  <c r="H435" i="69"/>
  <c r="I435" i="69"/>
  <c r="N436" i="69"/>
  <c r="N435" i="69" s="1"/>
  <c r="O436" i="69"/>
  <c r="O435" i="69" s="1"/>
  <c r="E441" i="69"/>
  <c r="N442" i="69"/>
  <c r="O442" i="69"/>
  <c r="O441" i="69" s="1"/>
  <c r="O440" i="69" s="1"/>
  <c r="O438" i="69" s="1"/>
  <c r="N443" i="69"/>
  <c r="O443" i="69"/>
  <c r="N444" i="69"/>
  <c r="O444" i="69"/>
  <c r="N445" i="69"/>
  <c r="O445" i="69"/>
  <c r="E446" i="69"/>
  <c r="N447" i="69"/>
  <c r="N448" i="69"/>
  <c r="N449" i="69"/>
  <c r="N450" i="69"/>
  <c r="D452" i="69"/>
  <c r="D451" i="69" s="1"/>
  <c r="F452" i="69"/>
  <c r="G452" i="69"/>
  <c r="H452" i="69"/>
  <c r="I452" i="69"/>
  <c r="N453" i="69"/>
  <c r="N452" i="69" s="1"/>
  <c r="O453" i="69"/>
  <c r="O452" i="69" s="1"/>
  <c r="E458" i="69"/>
  <c r="N459" i="69"/>
  <c r="O459" i="69"/>
  <c r="N460" i="69"/>
  <c r="O460" i="69"/>
  <c r="N461" i="69"/>
  <c r="O461" i="69"/>
  <c r="N462" i="69"/>
  <c r="O462" i="69"/>
  <c r="E463" i="69"/>
  <c r="N464" i="69"/>
  <c r="N465" i="69"/>
  <c r="N466" i="69"/>
  <c r="N467" i="69"/>
  <c r="D469" i="69"/>
  <c r="D468" i="69" s="1"/>
  <c r="F469" i="69"/>
  <c r="G469" i="69"/>
  <c r="N470" i="69"/>
  <c r="N469" i="69" s="1"/>
  <c r="E475" i="69"/>
  <c r="E474" i="69" s="1"/>
  <c r="E472" i="69" s="1"/>
  <c r="E468" i="69" s="1"/>
  <c r="N476" i="69"/>
  <c r="N477" i="69"/>
  <c r="N478" i="69"/>
  <c r="N479" i="69"/>
  <c r="D481" i="69"/>
  <c r="D480" i="69" s="1"/>
  <c r="F481" i="69"/>
  <c r="G481" i="69"/>
  <c r="N482" i="69"/>
  <c r="N481" i="69" s="1"/>
  <c r="E487" i="69"/>
  <c r="N488" i="69"/>
  <c r="N489" i="69"/>
  <c r="E490" i="69"/>
  <c r="N491" i="69"/>
  <c r="N492" i="69"/>
  <c r="E493" i="69"/>
  <c r="N494" i="69"/>
  <c r="N495" i="69"/>
  <c r="E497" i="69"/>
  <c r="E496" i="69" s="1"/>
  <c r="N498" i="69"/>
  <c r="N499" i="69"/>
  <c r="N500" i="69"/>
  <c r="N501" i="69"/>
  <c r="D503" i="69"/>
  <c r="D502" i="69" s="1"/>
  <c r="F503" i="69"/>
  <c r="G503" i="69"/>
  <c r="N504" i="69"/>
  <c r="N503" i="69" s="1"/>
  <c r="E509" i="69"/>
  <c r="E508" i="69" s="1"/>
  <c r="E506" i="69" s="1"/>
  <c r="E502" i="69" s="1"/>
  <c r="N510" i="69"/>
  <c r="N511" i="69"/>
  <c r="N512" i="69"/>
  <c r="N513" i="69"/>
  <c r="D515" i="69"/>
  <c r="D514" i="69" s="1"/>
  <c r="F515" i="69"/>
  <c r="G515" i="69"/>
  <c r="N516" i="69"/>
  <c r="N515" i="69" s="1"/>
  <c r="E521" i="69"/>
  <c r="E520" i="69" s="1"/>
  <c r="E518" i="69" s="1"/>
  <c r="E514" i="69" s="1"/>
  <c r="N522" i="69"/>
  <c r="N523" i="69"/>
  <c r="N524" i="69"/>
  <c r="N525" i="69"/>
  <c r="D528" i="69"/>
  <c r="D527" i="69" s="1"/>
  <c r="F528" i="69"/>
  <c r="G528" i="69"/>
  <c r="N529" i="69"/>
  <c r="N528" i="69" s="1"/>
  <c r="E534" i="69"/>
  <c r="N535" i="69"/>
  <c r="N536" i="69"/>
  <c r="E537" i="69"/>
  <c r="N538" i="69"/>
  <c r="N539" i="69"/>
  <c r="E540" i="69"/>
  <c r="N541" i="69"/>
  <c r="N542" i="69"/>
  <c r="E544" i="69"/>
  <c r="E543" i="69" s="1"/>
  <c r="N545" i="69"/>
  <c r="N546" i="69"/>
  <c r="N547" i="69"/>
  <c r="N548" i="69"/>
  <c r="D550" i="69"/>
  <c r="D549" i="69" s="1"/>
  <c r="F550" i="69"/>
  <c r="G550" i="69"/>
  <c r="N551" i="69"/>
  <c r="N550" i="69" s="1"/>
  <c r="N549" i="69" s="1"/>
  <c r="D554" i="69"/>
  <c r="D553" i="69" s="1"/>
  <c r="F554" i="69"/>
  <c r="G554" i="69"/>
  <c r="N555" i="69"/>
  <c r="N554" i="69" s="1"/>
  <c r="E560" i="69"/>
  <c r="N561" i="69"/>
  <c r="N562" i="69"/>
  <c r="E563" i="69"/>
  <c r="N564" i="69"/>
  <c r="N565" i="69"/>
  <c r="E566" i="69"/>
  <c r="N567" i="69"/>
  <c r="N568" i="69"/>
  <c r="E570" i="69"/>
  <c r="E569" i="69" s="1"/>
  <c r="N571" i="69"/>
  <c r="N572" i="69"/>
  <c r="N573" i="69"/>
  <c r="N574" i="69"/>
  <c r="E575" i="69"/>
  <c r="N576" i="69"/>
  <c r="N577" i="69"/>
  <c r="D578" i="69"/>
  <c r="N579" i="69"/>
  <c r="N580" i="69"/>
  <c r="N581" i="69"/>
  <c r="N582" i="69"/>
  <c r="N583" i="69"/>
  <c r="N584" i="69"/>
  <c r="A5" i="68"/>
  <c r="N19" i="68"/>
  <c r="O19" i="68"/>
  <c r="P19" i="68"/>
  <c r="D20" i="68"/>
  <c r="E20" i="68"/>
  <c r="F20" i="68"/>
  <c r="G20" i="68"/>
  <c r="H20" i="68"/>
  <c r="I20" i="68"/>
  <c r="J20" i="68"/>
  <c r="K20" i="68"/>
  <c r="L20" i="68"/>
  <c r="M20" i="68"/>
  <c r="N20" i="68"/>
  <c r="O20" i="68"/>
  <c r="P20" i="68"/>
  <c r="D26" i="68"/>
  <c r="E26" i="68"/>
  <c r="H26" i="68"/>
  <c r="D30" i="68"/>
  <c r="D28" i="68" s="1"/>
  <c r="D37" i="68" s="1"/>
  <c r="E30" i="68"/>
  <c r="E28" i="68" s="1"/>
  <c r="E37" i="68" s="1"/>
  <c r="F30" i="68"/>
  <c r="F28" i="68" s="1"/>
  <c r="F37" i="68" s="1"/>
  <c r="G30" i="68"/>
  <c r="G28" i="68" s="1"/>
  <c r="G37" i="68" s="1"/>
  <c r="H30" i="68"/>
  <c r="H28" i="68" s="1"/>
  <c r="H37" i="68" s="1"/>
  <c r="I30" i="68"/>
  <c r="J30" i="68"/>
  <c r="J28" i="68" s="1"/>
  <c r="J37" i="68" s="1"/>
  <c r="K30" i="68"/>
  <c r="K28" i="68" s="1"/>
  <c r="K37" i="68" s="1"/>
  <c r="L30" i="68"/>
  <c r="M30" i="68"/>
  <c r="M28" i="68" s="1"/>
  <c r="M37" i="68" s="1"/>
  <c r="D35" i="68"/>
  <c r="E35" i="68"/>
  <c r="F35" i="68"/>
  <c r="G35" i="68"/>
  <c r="H35" i="68"/>
  <c r="I35" i="68"/>
  <c r="J35" i="68"/>
  <c r="K35" i="68"/>
  <c r="L35" i="68"/>
  <c r="M35" i="68"/>
  <c r="N35" i="68"/>
  <c r="O35" i="68"/>
  <c r="P35" i="68"/>
  <c r="D39" i="68"/>
  <c r="E39" i="68"/>
  <c r="F39" i="68"/>
  <c r="G39" i="68"/>
  <c r="H39" i="68"/>
  <c r="I39" i="68"/>
  <c r="J39" i="68"/>
  <c r="K39" i="68"/>
  <c r="L39" i="68"/>
  <c r="M39" i="68"/>
  <c r="N39" i="68"/>
  <c r="O39" i="68"/>
  <c r="P39" i="68"/>
  <c r="G41" i="68"/>
  <c r="I41" i="68"/>
  <c r="K41" i="68"/>
  <c r="M41" i="68"/>
  <c r="N41" i="68"/>
  <c r="O41" i="68"/>
  <c r="P41" i="68"/>
  <c r="G42" i="68"/>
  <c r="I42" i="68"/>
  <c r="K42" i="68"/>
  <c r="M42" i="68"/>
  <c r="N42" i="68"/>
  <c r="O42" i="68"/>
  <c r="P42" i="68"/>
  <c r="G43" i="68"/>
  <c r="I43" i="68"/>
  <c r="K43" i="68"/>
  <c r="M43" i="68"/>
  <c r="N43" i="68"/>
  <c r="O43" i="68"/>
  <c r="P43" i="68"/>
  <c r="G46" i="68"/>
  <c r="I46" i="68"/>
  <c r="K46" i="68"/>
  <c r="M46" i="68"/>
  <c r="N46" i="68"/>
  <c r="O46" i="68"/>
  <c r="P46" i="68"/>
  <c r="G49" i="68"/>
  <c r="I49" i="68"/>
  <c r="K49" i="68"/>
  <c r="M49" i="68"/>
  <c r="N49" i="68"/>
  <c r="O49" i="68"/>
  <c r="P49" i="68"/>
  <c r="D58" i="68"/>
  <c r="D56" i="68" s="1"/>
  <c r="D65" i="68" s="1"/>
  <c r="E58" i="68"/>
  <c r="E56" i="68" s="1"/>
  <c r="E65" i="68" s="1"/>
  <c r="F58" i="68"/>
  <c r="F56" i="68" s="1"/>
  <c r="F65" i="68" s="1"/>
  <c r="G58" i="68"/>
  <c r="G56" i="68" s="1"/>
  <c r="G65" i="68" s="1"/>
  <c r="H58" i="68"/>
  <c r="H56" i="68" s="1"/>
  <c r="H65" i="68" s="1"/>
  <c r="I58" i="68"/>
  <c r="I56" i="68" s="1"/>
  <c r="I65" i="68" s="1"/>
  <c r="J58" i="68"/>
  <c r="J56" i="68" s="1"/>
  <c r="J65" i="68" s="1"/>
  <c r="K58" i="68"/>
  <c r="K56" i="68" s="1"/>
  <c r="K65" i="68" s="1"/>
  <c r="L58" i="68"/>
  <c r="M58" i="68"/>
  <c r="M56" i="68" s="1"/>
  <c r="M65" i="68" s="1"/>
  <c r="D63" i="68"/>
  <c r="E63" i="68"/>
  <c r="F63" i="68"/>
  <c r="G63" i="68"/>
  <c r="H63" i="68"/>
  <c r="I63" i="68"/>
  <c r="J63" i="68"/>
  <c r="K63" i="68"/>
  <c r="L63" i="68"/>
  <c r="M63" i="68"/>
  <c r="N63" i="68"/>
  <c r="O63" i="68"/>
  <c r="P63" i="68"/>
  <c r="D67" i="68"/>
  <c r="E67" i="68"/>
  <c r="F67" i="68"/>
  <c r="G67" i="68"/>
  <c r="H67" i="68"/>
  <c r="I67" i="68"/>
  <c r="J67" i="68"/>
  <c r="K67" i="68"/>
  <c r="L67" i="68"/>
  <c r="M67" i="68"/>
  <c r="N67" i="68"/>
  <c r="O67" i="68"/>
  <c r="P67" i="68"/>
  <c r="G69" i="68"/>
  <c r="I69" i="68"/>
  <c r="K69" i="68"/>
  <c r="M69" i="68"/>
  <c r="N69" i="68"/>
  <c r="O69" i="68"/>
  <c r="P69" i="68"/>
  <c r="G70" i="68"/>
  <c r="I70" i="68"/>
  <c r="K70" i="68"/>
  <c r="M70" i="68"/>
  <c r="N70" i="68"/>
  <c r="O70" i="68"/>
  <c r="P70" i="68"/>
  <c r="G71" i="68"/>
  <c r="I71" i="68"/>
  <c r="K71" i="68"/>
  <c r="M71" i="68"/>
  <c r="N71" i="68"/>
  <c r="O71" i="68"/>
  <c r="P71" i="68"/>
  <c r="G74" i="68"/>
  <c r="I74" i="68"/>
  <c r="K74" i="68"/>
  <c r="M74" i="68"/>
  <c r="N74" i="68"/>
  <c r="O74" i="68"/>
  <c r="P74" i="68"/>
  <c r="G77" i="68"/>
  <c r="I77" i="68"/>
  <c r="K77" i="68"/>
  <c r="M77" i="68"/>
  <c r="N77" i="68"/>
  <c r="O77" i="68"/>
  <c r="P77" i="68"/>
  <c r="D86" i="68"/>
  <c r="D84" i="68" s="1"/>
  <c r="D93" i="68" s="1"/>
  <c r="E86" i="68"/>
  <c r="E84" i="68" s="1"/>
  <c r="E93" i="68" s="1"/>
  <c r="F86" i="68"/>
  <c r="F84" i="68" s="1"/>
  <c r="F93" i="68" s="1"/>
  <c r="G86" i="68"/>
  <c r="G84" i="68" s="1"/>
  <c r="G93" i="68" s="1"/>
  <c r="H86" i="68"/>
  <c r="H84" i="68" s="1"/>
  <c r="H93" i="68" s="1"/>
  <c r="I86" i="68"/>
  <c r="I84" i="68" s="1"/>
  <c r="I93" i="68" s="1"/>
  <c r="J86" i="68"/>
  <c r="J84" i="68" s="1"/>
  <c r="J93" i="68" s="1"/>
  <c r="K86" i="68"/>
  <c r="K84" i="68" s="1"/>
  <c r="L86" i="68"/>
  <c r="M86" i="68"/>
  <c r="M84" i="68" s="1"/>
  <c r="M93" i="68" s="1"/>
  <c r="D91" i="68"/>
  <c r="E91" i="68"/>
  <c r="F91" i="68"/>
  <c r="G91" i="68"/>
  <c r="H91" i="68"/>
  <c r="I91" i="68"/>
  <c r="J91" i="68"/>
  <c r="K91" i="68"/>
  <c r="L91" i="68"/>
  <c r="M91" i="68"/>
  <c r="N91" i="68"/>
  <c r="O91" i="68"/>
  <c r="P91" i="68"/>
  <c r="D95" i="68"/>
  <c r="E95" i="68"/>
  <c r="F95" i="68"/>
  <c r="G95" i="68"/>
  <c r="H95" i="68"/>
  <c r="I95" i="68"/>
  <c r="J95" i="68"/>
  <c r="K95" i="68"/>
  <c r="L95" i="68"/>
  <c r="M95" i="68"/>
  <c r="N95" i="68"/>
  <c r="O95" i="68"/>
  <c r="P95" i="68"/>
  <c r="G97" i="68"/>
  <c r="I97" i="68"/>
  <c r="K97" i="68"/>
  <c r="M97" i="68"/>
  <c r="N97" i="68"/>
  <c r="O97" i="68"/>
  <c r="P97" i="68"/>
  <c r="G98" i="68"/>
  <c r="I98" i="68"/>
  <c r="K98" i="68"/>
  <c r="M98" i="68"/>
  <c r="N98" i="68"/>
  <c r="O98" i="68"/>
  <c r="P98" i="68"/>
  <c r="G99" i="68"/>
  <c r="I99" i="68"/>
  <c r="K99" i="68"/>
  <c r="M99" i="68"/>
  <c r="N99" i="68"/>
  <c r="O99" i="68"/>
  <c r="P99" i="68"/>
  <c r="G102" i="68"/>
  <c r="I102" i="68"/>
  <c r="K102" i="68"/>
  <c r="M102" i="68"/>
  <c r="N102" i="68"/>
  <c r="O102" i="68"/>
  <c r="P102" i="68"/>
  <c r="G105" i="68"/>
  <c r="I105" i="68"/>
  <c r="K105" i="68"/>
  <c r="M105" i="68"/>
  <c r="N105" i="68"/>
  <c r="O105" i="68"/>
  <c r="P105" i="68"/>
  <c r="D117" i="68"/>
  <c r="D112" i="68" s="1"/>
  <c r="D24" i="68" s="1"/>
  <c r="D17" i="68" s="1"/>
  <c r="D13" i="68" s="1"/>
  <c r="D11" i="68" s="1"/>
  <c r="D19" i="68" s="1"/>
  <c r="E117" i="68"/>
  <c r="E112" i="68" s="1"/>
  <c r="E24" i="68" s="1"/>
  <c r="E17" i="68" s="1"/>
  <c r="E13" i="68" s="1"/>
  <c r="E11" i="68" s="1"/>
  <c r="E19" i="68" s="1"/>
  <c r="F117" i="68"/>
  <c r="F112" i="68" s="1"/>
  <c r="G117" i="68"/>
  <c r="G112" i="68" s="1"/>
  <c r="H117" i="68"/>
  <c r="H112" i="68" s="1"/>
  <c r="H24" i="68" s="1"/>
  <c r="H17" i="68" s="1"/>
  <c r="H13" i="68" s="1"/>
  <c r="H11" i="68" s="1"/>
  <c r="H19" i="68" s="1"/>
  <c r="I117" i="68"/>
  <c r="I112" i="68" s="1"/>
  <c r="I24" i="68" s="1"/>
  <c r="I17" i="68" s="1"/>
  <c r="I13" i="68" s="1"/>
  <c r="I11" i="68" s="1"/>
  <c r="I19" i="68" s="1"/>
  <c r="J117" i="68"/>
  <c r="J112" i="68" s="1"/>
  <c r="K117" i="68"/>
  <c r="K112" i="68" s="1"/>
  <c r="K24" i="68" s="1"/>
  <c r="B25" i="97" s="1"/>
  <c r="B26" i="97" s="1"/>
  <c r="L117" i="68"/>
  <c r="L112" i="68" s="1"/>
  <c r="M117" i="68"/>
  <c r="M112" i="68" s="1"/>
  <c r="D121" i="68"/>
  <c r="E121" i="68"/>
  <c r="F121" i="68"/>
  <c r="G121" i="68"/>
  <c r="H121" i="68"/>
  <c r="I121" i="68"/>
  <c r="J121" i="68"/>
  <c r="K121" i="68"/>
  <c r="L121" i="68"/>
  <c r="M121" i="68"/>
  <c r="N121" i="68"/>
  <c r="O121" i="68"/>
  <c r="P121" i="68"/>
  <c r="G128" i="68"/>
  <c r="I128" i="68"/>
  <c r="K128" i="68"/>
  <c r="M128" i="68"/>
  <c r="N128" i="68"/>
  <c r="O128" i="68"/>
  <c r="P128" i="68"/>
  <c r="G129" i="68"/>
  <c r="I129" i="68"/>
  <c r="K129" i="68"/>
  <c r="M129" i="68"/>
  <c r="N129" i="68"/>
  <c r="O129" i="68"/>
  <c r="P129" i="68"/>
  <c r="G130" i="68"/>
  <c r="I130" i="68"/>
  <c r="K130" i="68"/>
  <c r="M130" i="68"/>
  <c r="N130" i="68"/>
  <c r="O130" i="68"/>
  <c r="P130" i="68"/>
  <c r="G131" i="68"/>
  <c r="I131" i="68"/>
  <c r="K131" i="68"/>
  <c r="M131" i="68"/>
  <c r="N131" i="68"/>
  <c r="O131" i="68"/>
  <c r="P131" i="68"/>
  <c r="G135" i="68"/>
  <c r="I135" i="68"/>
  <c r="K135" i="68"/>
  <c r="M135" i="68"/>
  <c r="N135" i="68"/>
  <c r="O135" i="68"/>
  <c r="P135" i="68"/>
  <c r="G139" i="68"/>
  <c r="I139" i="68"/>
  <c r="K139" i="68"/>
  <c r="M139" i="68"/>
  <c r="N139" i="68"/>
  <c r="O139" i="68"/>
  <c r="P139" i="68"/>
  <c r="D151" i="68"/>
  <c r="D149" i="68" s="1"/>
  <c r="E151" i="68"/>
  <c r="E149" i="68" s="1"/>
  <c r="F151" i="68"/>
  <c r="F149" i="68" s="1"/>
  <c r="G151" i="68"/>
  <c r="G149" i="68" s="1"/>
  <c r="H151" i="68"/>
  <c r="H149" i="68" s="1"/>
  <c r="I151" i="68"/>
  <c r="I149" i="68" s="1"/>
  <c r="J151" i="68"/>
  <c r="J149" i="68" s="1"/>
  <c r="K151" i="68"/>
  <c r="K149" i="68" s="1"/>
  <c r="L151" i="68"/>
  <c r="L149" i="68" s="1"/>
  <c r="M151" i="68"/>
  <c r="M149" i="68" s="1"/>
  <c r="D154" i="68"/>
  <c r="E154" i="68"/>
  <c r="F154" i="68"/>
  <c r="G154" i="68"/>
  <c r="H154" i="68"/>
  <c r="I154" i="68"/>
  <c r="J154" i="68"/>
  <c r="K154" i="68"/>
  <c r="L154" i="68"/>
  <c r="M154" i="68"/>
  <c r="N154" i="68"/>
  <c r="O154" i="68"/>
  <c r="P154" i="68"/>
  <c r="D159" i="68"/>
  <c r="E159" i="68"/>
  <c r="F159" i="68"/>
  <c r="G159" i="68"/>
  <c r="H159" i="68"/>
  <c r="I159" i="68"/>
  <c r="J159" i="68"/>
  <c r="K159" i="68"/>
  <c r="L159" i="68"/>
  <c r="M159" i="68"/>
  <c r="N159" i="68"/>
  <c r="O159" i="68"/>
  <c r="P159" i="68"/>
  <c r="G161" i="68"/>
  <c r="I161" i="68"/>
  <c r="K161" i="68"/>
  <c r="M161" i="68"/>
  <c r="N161" i="68"/>
  <c r="O161" i="68"/>
  <c r="P161" i="68"/>
  <c r="G162" i="68"/>
  <c r="I162" i="68"/>
  <c r="K162" i="68"/>
  <c r="M162" i="68"/>
  <c r="N162" i="68"/>
  <c r="O162" i="68"/>
  <c r="P162" i="68"/>
  <c r="G163" i="68"/>
  <c r="I163" i="68"/>
  <c r="K163" i="68"/>
  <c r="M163" i="68"/>
  <c r="N163" i="68"/>
  <c r="O163" i="68"/>
  <c r="P163" i="68"/>
  <c r="G166" i="68"/>
  <c r="I166" i="68"/>
  <c r="K166" i="68"/>
  <c r="M166" i="68"/>
  <c r="N166" i="68"/>
  <c r="O166" i="68"/>
  <c r="P166" i="68"/>
  <c r="G169" i="68"/>
  <c r="I169" i="68"/>
  <c r="K169" i="68"/>
  <c r="M169" i="68"/>
  <c r="N169" i="68"/>
  <c r="O169" i="68"/>
  <c r="P169" i="68"/>
  <c r="D180" i="68"/>
  <c r="E180" i="68"/>
  <c r="F180" i="68"/>
  <c r="G180" i="68"/>
  <c r="H180" i="68"/>
  <c r="I180" i="68"/>
  <c r="J180" i="68"/>
  <c r="K180" i="68"/>
  <c r="L180" i="68"/>
  <c r="M180" i="68"/>
  <c r="N180" i="68"/>
  <c r="O180" i="68"/>
  <c r="P180" i="68"/>
  <c r="D184" i="68"/>
  <c r="D176" i="68" s="1"/>
  <c r="E184" i="68"/>
  <c r="E176" i="68" s="1"/>
  <c r="F184" i="68"/>
  <c r="F176" i="68" s="1"/>
  <c r="G184" i="68"/>
  <c r="G176" i="68" s="1"/>
  <c r="H184" i="68"/>
  <c r="H176" i="68" s="1"/>
  <c r="I184" i="68"/>
  <c r="I176" i="68" s="1"/>
  <c r="J184" i="68"/>
  <c r="J176" i="68" s="1"/>
  <c r="K184" i="68"/>
  <c r="K176" i="68" s="1"/>
  <c r="L184" i="68"/>
  <c r="L176" i="68" s="1"/>
  <c r="M184" i="68"/>
  <c r="M176" i="68" s="1"/>
  <c r="D188" i="68"/>
  <c r="E188" i="68"/>
  <c r="F188" i="68"/>
  <c r="G188" i="68"/>
  <c r="H188" i="68"/>
  <c r="I188" i="68"/>
  <c r="J188" i="68"/>
  <c r="K188" i="68"/>
  <c r="L188" i="68"/>
  <c r="M188" i="68"/>
  <c r="N188" i="68"/>
  <c r="O188" i="68"/>
  <c r="P188" i="68"/>
  <c r="D193" i="68"/>
  <c r="E193" i="68"/>
  <c r="F193" i="68"/>
  <c r="G193" i="68"/>
  <c r="H193" i="68"/>
  <c r="I193" i="68"/>
  <c r="J193" i="68"/>
  <c r="K193" i="68"/>
  <c r="L193" i="68"/>
  <c r="M193" i="68"/>
  <c r="N193" i="68"/>
  <c r="O193" i="68"/>
  <c r="P193" i="68"/>
  <c r="G195" i="68"/>
  <c r="I195" i="68"/>
  <c r="K195" i="68"/>
  <c r="M195" i="68"/>
  <c r="N195" i="68"/>
  <c r="O195" i="68"/>
  <c r="P195" i="68"/>
  <c r="G196" i="68"/>
  <c r="I196" i="68"/>
  <c r="K196" i="68"/>
  <c r="M196" i="68"/>
  <c r="N196" i="68"/>
  <c r="O196" i="68"/>
  <c r="P196" i="68"/>
  <c r="G197" i="68"/>
  <c r="I197" i="68"/>
  <c r="K197" i="68"/>
  <c r="M197" i="68"/>
  <c r="N197" i="68"/>
  <c r="O197" i="68"/>
  <c r="P197" i="68"/>
  <c r="G198" i="68"/>
  <c r="I198" i="68"/>
  <c r="K198" i="68"/>
  <c r="M198" i="68"/>
  <c r="N198" i="68"/>
  <c r="O198" i="68"/>
  <c r="P198" i="68"/>
  <c r="G202" i="68"/>
  <c r="I202" i="68"/>
  <c r="K202" i="68"/>
  <c r="M202" i="68"/>
  <c r="N202" i="68"/>
  <c r="O202" i="68"/>
  <c r="P202" i="68"/>
  <c r="G206" i="68"/>
  <c r="I206" i="68"/>
  <c r="K206" i="68"/>
  <c r="M206" i="68"/>
  <c r="N206" i="68"/>
  <c r="O206" i="68"/>
  <c r="P206" i="68"/>
  <c r="N216" i="68"/>
  <c r="O216" i="68"/>
  <c r="P216" i="68"/>
  <c r="D217" i="68"/>
  <c r="E217" i="68"/>
  <c r="F217" i="68"/>
  <c r="G217" i="68"/>
  <c r="H217" i="68"/>
  <c r="I217" i="68"/>
  <c r="J217" i="68"/>
  <c r="K217" i="68"/>
  <c r="L217" i="68"/>
  <c r="M217" i="68"/>
  <c r="N217" i="68"/>
  <c r="O217" i="68"/>
  <c r="P217" i="68"/>
  <c r="D220" i="68"/>
  <c r="E220" i="68"/>
  <c r="F220" i="68"/>
  <c r="G220" i="68"/>
  <c r="H220" i="68"/>
  <c r="I220" i="68"/>
  <c r="J220" i="68"/>
  <c r="K220" i="68"/>
  <c r="L220" i="68"/>
  <c r="M220" i="68"/>
  <c r="N220" i="68"/>
  <c r="O220" i="68"/>
  <c r="P220" i="68"/>
  <c r="N224" i="68"/>
  <c r="O224" i="68"/>
  <c r="P224" i="68"/>
  <c r="D225" i="68"/>
  <c r="D223" i="68" s="1"/>
  <c r="E225" i="68"/>
  <c r="E223" i="68" s="1"/>
  <c r="F225" i="68"/>
  <c r="F223" i="68" s="1"/>
  <c r="G225" i="68"/>
  <c r="G223" i="68" s="1"/>
  <c r="H225" i="68"/>
  <c r="H223" i="68" s="1"/>
  <c r="I225" i="68"/>
  <c r="I223" i="68" s="1"/>
  <c r="J225" i="68"/>
  <c r="J223" i="68" s="1"/>
  <c r="M225" i="68"/>
  <c r="M223" i="68" s="1"/>
  <c r="K227" i="68"/>
  <c r="L227" i="68"/>
  <c r="K228" i="68"/>
  <c r="L228" i="68"/>
  <c r="D229" i="68"/>
  <c r="E229" i="68"/>
  <c r="F229" i="68"/>
  <c r="G229" i="68"/>
  <c r="H229" i="68"/>
  <c r="I229" i="68"/>
  <c r="J229" i="68"/>
  <c r="K229" i="68"/>
  <c r="L229" i="68"/>
  <c r="M229" i="68"/>
  <c r="N229" i="68"/>
  <c r="O229" i="68"/>
  <c r="P229" i="68"/>
  <c r="N233" i="68"/>
  <c r="N234" i="68" s="1"/>
  <c r="O233" i="68"/>
  <c r="O234" i="68" s="1"/>
  <c r="P233" i="68"/>
  <c r="P234" i="68" s="1"/>
  <c r="D234" i="68"/>
  <c r="E234" i="68"/>
  <c r="F234" i="68"/>
  <c r="G234" i="68"/>
  <c r="H234" i="68"/>
  <c r="I234" i="68"/>
  <c r="J234" i="68"/>
  <c r="K234" i="68"/>
  <c r="L234" i="68"/>
  <c r="M234" i="68"/>
  <c r="G236" i="68"/>
  <c r="I236" i="68"/>
  <c r="K236" i="68"/>
  <c r="M236" i="68"/>
  <c r="N236" i="68"/>
  <c r="O236" i="68"/>
  <c r="P236" i="68"/>
  <c r="G237" i="68"/>
  <c r="I237" i="68"/>
  <c r="K237" i="68"/>
  <c r="M237" i="68"/>
  <c r="N237" i="68"/>
  <c r="O237" i="68"/>
  <c r="P237" i="68"/>
  <c r="G238" i="68"/>
  <c r="I238" i="68"/>
  <c r="K238" i="68"/>
  <c r="M238" i="68"/>
  <c r="N238" i="68"/>
  <c r="O238" i="68"/>
  <c r="P238" i="68"/>
  <c r="G239" i="68"/>
  <c r="I239" i="68"/>
  <c r="K239" i="68"/>
  <c r="M239" i="68"/>
  <c r="N239" i="68"/>
  <c r="O239" i="68"/>
  <c r="P239" i="68"/>
  <c r="G243" i="68"/>
  <c r="I243" i="68"/>
  <c r="K243" i="68"/>
  <c r="M243" i="68"/>
  <c r="N243" i="68"/>
  <c r="O243" i="68"/>
  <c r="P243" i="68"/>
  <c r="G247" i="68"/>
  <c r="I247" i="68"/>
  <c r="K247" i="68"/>
  <c r="M247" i="68"/>
  <c r="N247" i="68"/>
  <c r="O247" i="68"/>
  <c r="P247" i="68"/>
  <c r="D256" i="68"/>
  <c r="D255" i="68" s="1"/>
  <c r="E256" i="68"/>
  <c r="E255" i="68" s="1"/>
  <c r="F256" i="68"/>
  <c r="F255" i="68" s="1"/>
  <c r="G256" i="68"/>
  <c r="G255" i="68" s="1"/>
  <c r="H256" i="68"/>
  <c r="H255" i="68" s="1"/>
  <c r="I256" i="68"/>
  <c r="I255" i="68" s="1"/>
  <c r="J256" i="68"/>
  <c r="J255" i="68" s="1"/>
  <c r="K256" i="68"/>
  <c r="K255" i="68" s="1"/>
  <c r="L256" i="68"/>
  <c r="L255" i="68" s="1"/>
  <c r="M256" i="68"/>
  <c r="M255" i="68" s="1"/>
  <c r="D261" i="68"/>
  <c r="E261" i="68"/>
  <c r="F261" i="68"/>
  <c r="G261" i="68"/>
  <c r="H261" i="68"/>
  <c r="I261" i="68"/>
  <c r="J261" i="68"/>
  <c r="K261" i="68"/>
  <c r="L261" i="68"/>
  <c r="M261" i="68"/>
  <c r="N261" i="68"/>
  <c r="O261" i="68"/>
  <c r="P261" i="68"/>
  <c r="G263" i="68"/>
  <c r="I263" i="68"/>
  <c r="K263" i="68"/>
  <c r="M263" i="68"/>
  <c r="N263" i="68"/>
  <c r="O263" i="68"/>
  <c r="P263" i="68"/>
  <c r="G264" i="68"/>
  <c r="I264" i="68"/>
  <c r="K264" i="68"/>
  <c r="M264" i="68"/>
  <c r="N264" i="68"/>
  <c r="O264" i="68"/>
  <c r="P264" i="68"/>
  <c r="G265" i="68"/>
  <c r="I265" i="68"/>
  <c r="K265" i="68"/>
  <c r="M265" i="68"/>
  <c r="N265" i="68"/>
  <c r="O265" i="68"/>
  <c r="P265" i="68"/>
  <c r="G266" i="68"/>
  <c r="I266" i="68"/>
  <c r="K266" i="68"/>
  <c r="M266" i="68"/>
  <c r="N266" i="68"/>
  <c r="O266" i="68"/>
  <c r="P266" i="68"/>
  <c r="G270" i="68"/>
  <c r="I270" i="68"/>
  <c r="K270" i="68"/>
  <c r="M270" i="68"/>
  <c r="N270" i="68"/>
  <c r="O270" i="68"/>
  <c r="P270" i="68"/>
  <c r="G274" i="68"/>
  <c r="I274" i="68"/>
  <c r="K274" i="68"/>
  <c r="M274" i="68"/>
  <c r="N274" i="68"/>
  <c r="O274" i="68"/>
  <c r="P274" i="68"/>
  <c r="D282" i="68"/>
  <c r="E282" i="68"/>
  <c r="F282" i="68"/>
  <c r="G282" i="68"/>
  <c r="H282" i="68"/>
  <c r="I282" i="68"/>
  <c r="J282" i="68"/>
  <c r="K282" i="68"/>
  <c r="L282" i="68"/>
  <c r="M282" i="68"/>
  <c r="N282" i="68"/>
  <c r="O282" i="68"/>
  <c r="P282" i="68"/>
  <c r="D288" i="68"/>
  <c r="D286" i="68" s="1"/>
  <c r="E288" i="68"/>
  <c r="E286" i="68" s="1"/>
  <c r="F288" i="68"/>
  <c r="F286" i="68" s="1"/>
  <c r="G288" i="68"/>
  <c r="G286" i="68" s="1"/>
  <c r="H288" i="68"/>
  <c r="H286" i="68" s="1"/>
  <c r="I288" i="68"/>
  <c r="I286" i="68" s="1"/>
  <c r="J288" i="68"/>
  <c r="J286" i="68" s="1"/>
  <c r="K288" i="68"/>
  <c r="K286" i="68" s="1"/>
  <c r="L288" i="68"/>
  <c r="L286" i="68" s="1"/>
  <c r="M288" i="68"/>
  <c r="M286" i="68" s="1"/>
  <c r="D292" i="68"/>
  <c r="E292" i="68"/>
  <c r="F292" i="68"/>
  <c r="G292" i="68"/>
  <c r="H292" i="68"/>
  <c r="I292" i="68"/>
  <c r="J292" i="68"/>
  <c r="K292" i="68"/>
  <c r="L292" i="68"/>
  <c r="M292" i="68"/>
  <c r="N292" i="68"/>
  <c r="O292" i="68"/>
  <c r="P292" i="68"/>
  <c r="D297" i="68"/>
  <c r="E297" i="68"/>
  <c r="F297" i="68"/>
  <c r="G297" i="68"/>
  <c r="H297" i="68"/>
  <c r="I297" i="68"/>
  <c r="J297" i="68"/>
  <c r="K297" i="68"/>
  <c r="L297" i="68"/>
  <c r="M297" i="68"/>
  <c r="N297" i="68"/>
  <c r="O297" i="68"/>
  <c r="P297" i="68"/>
  <c r="G299" i="68"/>
  <c r="I299" i="68"/>
  <c r="K299" i="68"/>
  <c r="M299" i="68"/>
  <c r="N299" i="68"/>
  <c r="O299" i="68"/>
  <c r="P299" i="68"/>
  <c r="G300" i="68"/>
  <c r="I300" i="68"/>
  <c r="K300" i="68"/>
  <c r="M300" i="68"/>
  <c r="N300" i="68"/>
  <c r="O300" i="68"/>
  <c r="P300" i="68"/>
  <c r="G301" i="68"/>
  <c r="I301" i="68"/>
  <c r="K301" i="68"/>
  <c r="M301" i="68"/>
  <c r="N301" i="68"/>
  <c r="O301" i="68"/>
  <c r="P301" i="68"/>
  <c r="G302" i="68"/>
  <c r="I302" i="68"/>
  <c r="K302" i="68"/>
  <c r="M302" i="68"/>
  <c r="N302" i="68"/>
  <c r="O302" i="68"/>
  <c r="P302" i="68"/>
  <c r="G306" i="68"/>
  <c r="I306" i="68"/>
  <c r="K306" i="68"/>
  <c r="M306" i="68"/>
  <c r="N306" i="68"/>
  <c r="O306" i="68"/>
  <c r="P306" i="68"/>
  <c r="G310" i="68"/>
  <c r="I310" i="68"/>
  <c r="K310" i="68"/>
  <c r="M310" i="68"/>
  <c r="N310" i="68"/>
  <c r="O310" i="68"/>
  <c r="P310" i="68"/>
  <c r="D321" i="68"/>
  <c r="D318" i="68" s="1"/>
  <c r="E321" i="68"/>
  <c r="E318" i="68" s="1"/>
  <c r="F321" i="68"/>
  <c r="F318" i="68" s="1"/>
  <c r="G321" i="68"/>
  <c r="G318" i="68" s="1"/>
  <c r="H321" i="68"/>
  <c r="H318" i="68" s="1"/>
  <c r="I321" i="68"/>
  <c r="I318" i="68" s="1"/>
  <c r="J321" i="68"/>
  <c r="J318" i="68" s="1"/>
  <c r="K321" i="68"/>
  <c r="K318" i="68" s="1"/>
  <c r="L321" i="68"/>
  <c r="L318" i="68" s="1"/>
  <c r="M321" i="68"/>
  <c r="M318" i="68" s="1"/>
  <c r="D325" i="68"/>
  <c r="E325" i="68"/>
  <c r="F325" i="68"/>
  <c r="G325" i="68"/>
  <c r="H325" i="68"/>
  <c r="I325" i="68"/>
  <c r="J325" i="68"/>
  <c r="K325" i="68"/>
  <c r="L325" i="68"/>
  <c r="M325" i="68"/>
  <c r="N325" i="68"/>
  <c r="O325" i="68"/>
  <c r="P325" i="68"/>
  <c r="D330" i="68"/>
  <c r="E330" i="68"/>
  <c r="F330" i="68"/>
  <c r="G330" i="68"/>
  <c r="H330" i="68"/>
  <c r="I330" i="68"/>
  <c r="J330" i="68"/>
  <c r="K330" i="68"/>
  <c r="L330" i="68"/>
  <c r="M330" i="68"/>
  <c r="N330" i="68"/>
  <c r="O330" i="68"/>
  <c r="P330" i="68"/>
  <c r="G332" i="68"/>
  <c r="I332" i="68"/>
  <c r="K332" i="68"/>
  <c r="M332" i="68"/>
  <c r="N332" i="68"/>
  <c r="O332" i="68"/>
  <c r="P332" i="68"/>
  <c r="G333" i="68"/>
  <c r="I333" i="68"/>
  <c r="K333" i="68"/>
  <c r="M333" i="68"/>
  <c r="N333" i="68"/>
  <c r="O333" i="68"/>
  <c r="P333" i="68"/>
  <c r="G334" i="68"/>
  <c r="I334" i="68"/>
  <c r="K334" i="68"/>
  <c r="M334" i="68"/>
  <c r="N334" i="68"/>
  <c r="O334" i="68"/>
  <c r="P334" i="68"/>
  <c r="G335" i="68"/>
  <c r="I335" i="68"/>
  <c r="K335" i="68"/>
  <c r="M335" i="68"/>
  <c r="N335" i="68"/>
  <c r="O335" i="68"/>
  <c r="P335" i="68"/>
  <c r="G339" i="68"/>
  <c r="I339" i="68"/>
  <c r="K339" i="68"/>
  <c r="M339" i="68"/>
  <c r="N339" i="68"/>
  <c r="O339" i="68"/>
  <c r="P339" i="68"/>
  <c r="G343" i="68"/>
  <c r="I343" i="68"/>
  <c r="K343" i="68"/>
  <c r="M343" i="68"/>
  <c r="N343" i="68"/>
  <c r="O343" i="68"/>
  <c r="P343" i="68"/>
  <c r="D351" i="68"/>
  <c r="E351" i="68"/>
  <c r="F351" i="68"/>
  <c r="G351" i="68"/>
  <c r="H351" i="68"/>
  <c r="I351" i="68"/>
  <c r="J351" i="68"/>
  <c r="K351" i="68"/>
  <c r="L351" i="68"/>
  <c r="M351" i="68"/>
  <c r="N351" i="68"/>
  <c r="O351" i="68"/>
  <c r="P351" i="68"/>
  <c r="K12" i="67"/>
  <c r="S12" i="67" s="1"/>
  <c r="S14" i="67" s="1"/>
  <c r="H21" i="88" s="1"/>
  <c r="T14" i="67"/>
  <c r="T16" i="67"/>
  <c r="T17" i="67" s="1"/>
  <c r="K19" i="67"/>
  <c r="S19" i="67" s="1"/>
  <c r="S20" i="67" s="1"/>
  <c r="T19" i="67"/>
  <c r="T20" i="67" s="1"/>
  <c r="Q22" i="67"/>
  <c r="S22" i="67"/>
  <c r="L73" i="62"/>
  <c r="L74" i="62" s="1"/>
  <c r="M73" i="62"/>
  <c r="M74" i="62" s="1"/>
  <c r="P73" i="62"/>
  <c r="P74" i="62" s="1"/>
  <c r="Q73" i="62"/>
  <c r="Q74" i="62" s="1"/>
  <c r="R74" i="62"/>
  <c r="S73" i="62"/>
  <c r="S74" i="62" s="1"/>
  <c r="T73" i="62"/>
  <c r="T74" i="62" s="1"/>
  <c r="U73" i="62"/>
  <c r="U74" i="62" s="1"/>
  <c r="V73" i="62"/>
  <c r="V74" i="62" s="1"/>
  <c r="W73" i="62"/>
  <c r="W74" i="62" s="1"/>
  <c r="X73" i="62"/>
  <c r="X74" i="62" s="1"/>
  <c r="Y73" i="62"/>
  <c r="Y74" i="62" s="1"/>
  <c r="Z73" i="62"/>
  <c r="Z74" i="62" s="1"/>
  <c r="AA73" i="62"/>
  <c r="AA74" i="62" s="1"/>
  <c r="AB73" i="62"/>
  <c r="AB74" i="62" s="1"/>
  <c r="G41" i="49"/>
  <c r="S75" i="62"/>
  <c r="T75" i="62"/>
  <c r="U75" i="62"/>
  <c r="V75" i="62"/>
  <c r="W75" i="62"/>
  <c r="X75" i="62"/>
  <c r="Y75" i="62"/>
  <c r="Z75" i="62"/>
  <c r="AA75" i="62"/>
  <c r="AB75" i="62"/>
  <c r="E22" i="61"/>
  <c r="F22" i="61"/>
  <c r="G22" i="61"/>
  <c r="J22" i="61"/>
  <c r="K22" i="61"/>
  <c r="E36" i="61"/>
  <c r="F36" i="61"/>
  <c r="G36" i="61"/>
  <c r="J36" i="61"/>
  <c r="K36" i="61"/>
  <c r="E53" i="61"/>
  <c r="F53" i="61"/>
  <c r="G53" i="61"/>
  <c r="J53" i="61"/>
  <c r="K53" i="61"/>
  <c r="L61" i="61"/>
  <c r="L62" i="61" s="1"/>
  <c r="M61" i="61"/>
  <c r="M62" i="61" s="1"/>
  <c r="N61" i="61"/>
  <c r="N62" i="61" s="1"/>
  <c r="Q61" i="61"/>
  <c r="Q62" i="61" s="1"/>
  <c r="R62" i="61"/>
  <c r="S61" i="61"/>
  <c r="S62" i="61" s="1"/>
  <c r="T61" i="61"/>
  <c r="T62" i="61" s="1"/>
  <c r="U61" i="61"/>
  <c r="U62" i="61" s="1"/>
  <c r="V61" i="61"/>
  <c r="V62" i="61" s="1"/>
  <c r="W61" i="61"/>
  <c r="W62" i="61" s="1"/>
  <c r="X61" i="61"/>
  <c r="X62" i="61" s="1"/>
  <c r="Y61" i="61"/>
  <c r="Y62" i="61" s="1"/>
  <c r="Z61" i="61"/>
  <c r="Z62" i="61" s="1"/>
  <c r="AA61" i="61"/>
  <c r="AA62" i="61" s="1"/>
  <c r="AB61" i="61"/>
  <c r="AB62" i="61" s="1"/>
  <c r="L63" i="61"/>
  <c r="M63" i="61"/>
  <c r="N63" i="61"/>
  <c r="G40" i="49" s="1"/>
  <c r="Q63" i="61"/>
  <c r="S63" i="61"/>
  <c r="T63" i="61"/>
  <c r="U63" i="61"/>
  <c r="V63" i="61"/>
  <c r="W63" i="61"/>
  <c r="X63" i="61"/>
  <c r="Y63" i="61"/>
  <c r="Z63" i="61"/>
  <c r="AA63" i="61"/>
  <c r="AB63" i="61"/>
  <c r="H6" i="58"/>
  <c r="K6" i="58"/>
  <c r="K592" i="58" s="1"/>
  <c r="D10" i="58"/>
  <c r="D9" i="58" s="1"/>
  <c r="F10" i="58"/>
  <c r="G10" i="58"/>
  <c r="H10" i="58"/>
  <c r="I10" i="58"/>
  <c r="N11" i="58"/>
  <c r="N10" i="58" s="1"/>
  <c r="O11" i="58"/>
  <c r="O10" i="58" s="1"/>
  <c r="E16" i="58"/>
  <c r="N17" i="58"/>
  <c r="O17" i="58"/>
  <c r="N18" i="58"/>
  <c r="O18" i="58"/>
  <c r="E19" i="58"/>
  <c r="N20" i="58"/>
  <c r="O20" i="58"/>
  <c r="N21" i="58"/>
  <c r="O21" i="58"/>
  <c r="E22" i="58"/>
  <c r="N23" i="58"/>
  <c r="O23" i="58"/>
  <c r="N24" i="58"/>
  <c r="O24" i="58"/>
  <c r="E26" i="58"/>
  <c r="N27" i="58"/>
  <c r="N28" i="58"/>
  <c r="E29" i="58"/>
  <c r="N30" i="58"/>
  <c r="N31" i="58"/>
  <c r="E32" i="58"/>
  <c r="N33" i="58"/>
  <c r="N34" i="58"/>
  <c r="E36" i="58"/>
  <c r="N37" i="58"/>
  <c r="O37" i="58"/>
  <c r="N38" i="58"/>
  <c r="O38" i="58"/>
  <c r="N39" i="58"/>
  <c r="O39" i="58"/>
  <c r="N40" i="58"/>
  <c r="O40" i="58"/>
  <c r="E41" i="58"/>
  <c r="N42" i="58"/>
  <c r="N43" i="58"/>
  <c r="N44" i="58"/>
  <c r="N45" i="58"/>
  <c r="F47" i="58"/>
  <c r="G47" i="58"/>
  <c r="N48" i="58"/>
  <c r="N47" i="58" s="1"/>
  <c r="E53" i="58"/>
  <c r="N54" i="58"/>
  <c r="N55" i="58"/>
  <c r="E56" i="58"/>
  <c r="N57" i="58"/>
  <c r="N58" i="58"/>
  <c r="E59" i="58"/>
  <c r="N60" i="58"/>
  <c r="N61" i="58"/>
  <c r="E63" i="58"/>
  <c r="E62" i="58" s="1"/>
  <c r="N64" i="58"/>
  <c r="N65" i="58"/>
  <c r="N66" i="58"/>
  <c r="N67" i="58"/>
  <c r="D69" i="58"/>
  <c r="D68" i="58" s="1"/>
  <c r="F69" i="58"/>
  <c r="G69" i="58"/>
  <c r="N70" i="58"/>
  <c r="N69" i="58" s="1"/>
  <c r="E75" i="58"/>
  <c r="N76" i="58"/>
  <c r="N77" i="58"/>
  <c r="E78" i="58"/>
  <c r="N79" i="58"/>
  <c r="N80" i="58"/>
  <c r="E81" i="58"/>
  <c r="N82" i="58"/>
  <c r="N83" i="58"/>
  <c r="E85" i="58"/>
  <c r="E84" i="58" s="1"/>
  <c r="N86" i="58"/>
  <c r="N87" i="58"/>
  <c r="N88" i="58"/>
  <c r="N89" i="58"/>
  <c r="E90" i="58"/>
  <c r="D91" i="58"/>
  <c r="D90" i="58" s="1"/>
  <c r="F91" i="58"/>
  <c r="G91" i="58"/>
  <c r="N92" i="58"/>
  <c r="N91" i="58" s="1"/>
  <c r="E97" i="58"/>
  <c r="N98" i="58"/>
  <c r="N99" i="58"/>
  <c r="E100" i="58"/>
  <c r="N101" i="58"/>
  <c r="N102" i="58"/>
  <c r="E103" i="58"/>
  <c r="N104" i="58"/>
  <c r="N105" i="58"/>
  <c r="E107" i="58"/>
  <c r="E106" i="58" s="1"/>
  <c r="N108" i="58"/>
  <c r="N109" i="58"/>
  <c r="N110" i="58"/>
  <c r="N111" i="58"/>
  <c r="D114" i="58"/>
  <c r="D113" i="58" s="1"/>
  <c r="F114" i="58"/>
  <c r="G114" i="58"/>
  <c r="H114" i="58"/>
  <c r="I114" i="58"/>
  <c r="N115" i="58"/>
  <c r="N114" i="58" s="1"/>
  <c r="O115" i="58"/>
  <c r="O114" i="58" s="1"/>
  <c r="E120" i="58"/>
  <c r="N121" i="58"/>
  <c r="O121" i="58"/>
  <c r="N122" i="58"/>
  <c r="O122" i="58"/>
  <c r="E123" i="58"/>
  <c r="N124" i="58"/>
  <c r="O124" i="58"/>
  <c r="N125" i="58"/>
  <c r="O125" i="58"/>
  <c r="E126" i="58"/>
  <c r="N127" i="58"/>
  <c r="O127" i="58"/>
  <c r="N128" i="58"/>
  <c r="O128" i="58"/>
  <c r="E130" i="58"/>
  <c r="N131" i="58"/>
  <c r="N132" i="58"/>
  <c r="E133" i="58"/>
  <c r="N134" i="58"/>
  <c r="N135" i="58"/>
  <c r="E136" i="58"/>
  <c r="N137" i="58"/>
  <c r="N138" i="58"/>
  <c r="E140" i="58"/>
  <c r="N141" i="58"/>
  <c r="O141" i="58"/>
  <c r="N142" i="58"/>
  <c r="O142" i="58"/>
  <c r="N143" i="58"/>
  <c r="O143" i="58"/>
  <c r="N144" i="58"/>
  <c r="O144" i="58"/>
  <c r="E145" i="58"/>
  <c r="N146" i="58"/>
  <c r="N147" i="58"/>
  <c r="N148" i="58"/>
  <c r="N149" i="58"/>
  <c r="D151" i="58"/>
  <c r="D150" i="58" s="1"/>
  <c r="F151" i="58"/>
  <c r="G151" i="58"/>
  <c r="N152" i="58"/>
  <c r="N151" i="58" s="1"/>
  <c r="E157" i="58"/>
  <c r="N158" i="58"/>
  <c r="N159" i="58"/>
  <c r="E160" i="58"/>
  <c r="N161" i="58"/>
  <c r="N162" i="58"/>
  <c r="E163" i="58"/>
  <c r="N164" i="58"/>
  <c r="N165" i="58"/>
  <c r="E167" i="58"/>
  <c r="E166" i="58" s="1"/>
  <c r="N168" i="58"/>
  <c r="N169" i="58"/>
  <c r="N170" i="58"/>
  <c r="N171" i="58"/>
  <c r="D173" i="58"/>
  <c r="D172" i="58" s="1"/>
  <c r="F173" i="58"/>
  <c r="G173" i="58"/>
  <c r="N174" i="58"/>
  <c r="N173" i="58" s="1"/>
  <c r="E179" i="58"/>
  <c r="N180" i="58"/>
  <c r="N181" i="58"/>
  <c r="E182" i="58"/>
  <c r="N183" i="58"/>
  <c r="N184" i="58"/>
  <c r="E185" i="58"/>
  <c r="N186" i="58"/>
  <c r="N187" i="58"/>
  <c r="E189" i="58"/>
  <c r="E188" i="58" s="1"/>
  <c r="N190" i="58"/>
  <c r="N191" i="58"/>
  <c r="N192" i="58"/>
  <c r="N193" i="58"/>
  <c r="D195" i="58"/>
  <c r="D194" i="58" s="1"/>
  <c r="F195" i="58"/>
  <c r="G195" i="58"/>
  <c r="N196" i="58"/>
  <c r="N195" i="58" s="1"/>
  <c r="E201" i="58"/>
  <c r="N202" i="58"/>
  <c r="N203" i="58"/>
  <c r="E204" i="58"/>
  <c r="N205" i="58"/>
  <c r="N206" i="58"/>
  <c r="E207" i="58"/>
  <c r="N208" i="58"/>
  <c r="N209" i="58"/>
  <c r="E211" i="58"/>
  <c r="E210" i="58" s="1"/>
  <c r="N212" i="58"/>
  <c r="N213" i="58"/>
  <c r="N214" i="58"/>
  <c r="N215" i="58"/>
  <c r="D218" i="58"/>
  <c r="D217" i="58" s="1"/>
  <c r="F218" i="58"/>
  <c r="G218" i="58"/>
  <c r="H218" i="58"/>
  <c r="I218" i="58"/>
  <c r="N219" i="58"/>
  <c r="N218" i="58" s="1"/>
  <c r="O219" i="58"/>
  <c r="O218" i="58" s="1"/>
  <c r="E224" i="58"/>
  <c r="N225" i="58"/>
  <c r="O225" i="58"/>
  <c r="N226" i="58"/>
  <c r="O226" i="58"/>
  <c r="E227" i="58"/>
  <c r="N228" i="58"/>
  <c r="O228" i="58"/>
  <c r="N229" i="58"/>
  <c r="O229" i="58"/>
  <c r="E230" i="58"/>
  <c r="N231" i="58"/>
  <c r="O231" i="58"/>
  <c r="N232" i="58"/>
  <c r="O232" i="58"/>
  <c r="E234" i="58"/>
  <c r="N235" i="58"/>
  <c r="N236" i="58"/>
  <c r="E237" i="58"/>
  <c r="N238" i="58"/>
  <c r="N239" i="58"/>
  <c r="E240" i="58"/>
  <c r="N241" i="58"/>
  <c r="N242" i="58"/>
  <c r="E244" i="58"/>
  <c r="N245" i="58"/>
  <c r="O245" i="58"/>
  <c r="N246" i="58"/>
  <c r="O246" i="58"/>
  <c r="N247" i="58"/>
  <c r="O247" i="58"/>
  <c r="N248" i="58"/>
  <c r="O248" i="58"/>
  <c r="E249" i="58"/>
  <c r="N250" i="58"/>
  <c r="N251" i="58"/>
  <c r="N252" i="58"/>
  <c r="N253" i="58"/>
  <c r="D255" i="58"/>
  <c r="D254" i="58" s="1"/>
  <c r="F255" i="58"/>
  <c r="G255" i="58"/>
  <c r="N256" i="58"/>
  <c r="N255" i="58" s="1"/>
  <c r="E261" i="58"/>
  <c r="N262" i="58"/>
  <c r="N263" i="58"/>
  <c r="E264" i="58"/>
  <c r="N265" i="58"/>
  <c r="N266" i="58"/>
  <c r="E267" i="58"/>
  <c r="N268" i="58"/>
  <c r="N269" i="58"/>
  <c r="E271" i="58"/>
  <c r="E270" i="58" s="1"/>
  <c r="N272" i="58"/>
  <c r="N273" i="58"/>
  <c r="N274" i="58"/>
  <c r="N275" i="58"/>
  <c r="D277" i="58"/>
  <c r="D276" i="58" s="1"/>
  <c r="F277" i="58"/>
  <c r="G277" i="58"/>
  <c r="N278" i="58"/>
  <c r="N277" i="58" s="1"/>
  <c r="E283" i="58"/>
  <c r="N284" i="58"/>
  <c r="N285" i="58"/>
  <c r="E286" i="58"/>
  <c r="N287" i="58"/>
  <c r="N288" i="58"/>
  <c r="E289" i="58"/>
  <c r="N290" i="58"/>
  <c r="N291" i="58"/>
  <c r="E293" i="58"/>
  <c r="E292" i="58" s="1"/>
  <c r="N294" i="58"/>
  <c r="N295" i="58"/>
  <c r="N296" i="58"/>
  <c r="N297" i="58"/>
  <c r="F299" i="58"/>
  <c r="G299" i="58"/>
  <c r="N300" i="58"/>
  <c r="N299" i="58" s="1"/>
  <c r="E305" i="58"/>
  <c r="N306" i="58"/>
  <c r="N307" i="58"/>
  <c r="E308" i="58"/>
  <c r="N309" i="58"/>
  <c r="N310" i="58"/>
  <c r="E311" i="58"/>
  <c r="N312" i="58"/>
  <c r="N313" i="58"/>
  <c r="E315" i="58"/>
  <c r="E314" i="58" s="1"/>
  <c r="N316" i="58"/>
  <c r="N317" i="58"/>
  <c r="N318" i="58"/>
  <c r="N319" i="58"/>
  <c r="D322" i="58"/>
  <c r="D321" i="58" s="1"/>
  <c r="F322" i="58"/>
  <c r="G322" i="58"/>
  <c r="H322" i="58"/>
  <c r="I322" i="58"/>
  <c r="N323" i="58"/>
  <c r="N322" i="58" s="1"/>
  <c r="O323" i="58"/>
  <c r="O322" i="58" s="1"/>
  <c r="E328" i="58"/>
  <c r="N329" i="58"/>
  <c r="O329" i="58"/>
  <c r="N330" i="58"/>
  <c r="O330" i="58"/>
  <c r="E331" i="58"/>
  <c r="N332" i="58"/>
  <c r="O332" i="58"/>
  <c r="N333" i="58"/>
  <c r="O333" i="58"/>
  <c r="E334" i="58"/>
  <c r="N335" i="58"/>
  <c r="O335" i="58"/>
  <c r="N336" i="58"/>
  <c r="O336" i="58"/>
  <c r="E338" i="58"/>
  <c r="N339" i="58"/>
  <c r="N340" i="58"/>
  <c r="E341" i="58"/>
  <c r="N342" i="58"/>
  <c r="N343" i="58"/>
  <c r="E344" i="58"/>
  <c r="N345" i="58"/>
  <c r="N346" i="58"/>
  <c r="E348" i="58"/>
  <c r="N349" i="58"/>
  <c r="O349" i="58"/>
  <c r="N350" i="58"/>
  <c r="O350" i="58"/>
  <c r="N351" i="58"/>
  <c r="O351" i="58"/>
  <c r="N352" i="58"/>
  <c r="O352" i="58"/>
  <c r="E353" i="58"/>
  <c r="N354" i="58"/>
  <c r="N355" i="58"/>
  <c r="N356" i="58"/>
  <c r="N357" i="58"/>
  <c r="D359" i="58"/>
  <c r="D358" i="58" s="1"/>
  <c r="F359" i="58"/>
  <c r="G359" i="58"/>
  <c r="H359" i="58"/>
  <c r="I359" i="58"/>
  <c r="N360" i="58"/>
  <c r="N359" i="58" s="1"/>
  <c r="O360" i="58"/>
  <c r="O359" i="58" s="1"/>
  <c r="E365" i="58"/>
  <c r="N366" i="58"/>
  <c r="O366" i="58"/>
  <c r="N367" i="58"/>
  <c r="O367" i="58"/>
  <c r="E368" i="58"/>
  <c r="N369" i="58"/>
  <c r="O369" i="58"/>
  <c r="N370" i="58"/>
  <c r="O370" i="58"/>
  <c r="E371" i="58"/>
  <c r="N372" i="58"/>
  <c r="O372" i="58"/>
  <c r="N373" i="58"/>
  <c r="O373" i="58"/>
  <c r="E375" i="58"/>
  <c r="N376" i="58"/>
  <c r="N377" i="58"/>
  <c r="E378" i="58"/>
  <c r="N379" i="58"/>
  <c r="N380" i="58"/>
  <c r="E381" i="58"/>
  <c r="N382" i="58"/>
  <c r="N383" i="58"/>
  <c r="E385" i="58"/>
  <c r="N386" i="58"/>
  <c r="O386" i="58"/>
  <c r="N387" i="58"/>
  <c r="O387" i="58"/>
  <c r="N388" i="58"/>
  <c r="O388" i="58"/>
  <c r="N389" i="58"/>
  <c r="O389" i="58"/>
  <c r="E390" i="58"/>
  <c r="N391" i="58"/>
  <c r="N392" i="58"/>
  <c r="N393" i="58"/>
  <c r="N394" i="58"/>
  <c r="D396" i="58"/>
  <c r="D395" i="58" s="1"/>
  <c r="F396" i="58"/>
  <c r="G396" i="58"/>
  <c r="N397" i="58"/>
  <c r="N396" i="58" s="1"/>
  <c r="E402" i="58"/>
  <c r="N403" i="58"/>
  <c r="N404" i="58"/>
  <c r="E405" i="58"/>
  <c r="N406" i="58"/>
  <c r="N407" i="58"/>
  <c r="E408" i="58"/>
  <c r="N409" i="58"/>
  <c r="N410" i="58"/>
  <c r="E412" i="58"/>
  <c r="E411" i="58" s="1"/>
  <c r="N413" i="58"/>
  <c r="N414" i="58"/>
  <c r="N415" i="58"/>
  <c r="N416" i="58"/>
  <c r="D418" i="58"/>
  <c r="D417" i="58" s="1"/>
  <c r="F418" i="58"/>
  <c r="G418" i="58"/>
  <c r="H418" i="58"/>
  <c r="I418" i="58"/>
  <c r="N419" i="58"/>
  <c r="N418" i="58" s="1"/>
  <c r="O419" i="58"/>
  <c r="O418" i="58" s="1"/>
  <c r="E424" i="58"/>
  <c r="N425" i="58"/>
  <c r="O425" i="58"/>
  <c r="N426" i="58"/>
  <c r="O426" i="58"/>
  <c r="N427" i="58"/>
  <c r="O427" i="58"/>
  <c r="N428" i="58"/>
  <c r="O428" i="58"/>
  <c r="E429" i="58"/>
  <c r="N430" i="58"/>
  <c r="N431" i="58"/>
  <c r="N432" i="58"/>
  <c r="N433" i="58"/>
  <c r="D435" i="58"/>
  <c r="D434" i="58" s="1"/>
  <c r="F435" i="58"/>
  <c r="G435" i="58"/>
  <c r="H435" i="58"/>
  <c r="I435" i="58"/>
  <c r="N436" i="58"/>
  <c r="N435" i="58" s="1"/>
  <c r="O436" i="58"/>
  <c r="O435" i="58" s="1"/>
  <c r="E441" i="58"/>
  <c r="N442" i="58"/>
  <c r="O442" i="58"/>
  <c r="N443" i="58"/>
  <c r="O443" i="58"/>
  <c r="N444" i="58"/>
  <c r="O444" i="58"/>
  <c r="N445" i="58"/>
  <c r="O445" i="58"/>
  <c r="E446" i="58"/>
  <c r="N447" i="58"/>
  <c r="N448" i="58"/>
  <c r="N449" i="58"/>
  <c r="N450" i="58"/>
  <c r="D452" i="58"/>
  <c r="D451" i="58" s="1"/>
  <c r="F452" i="58"/>
  <c r="G452" i="58"/>
  <c r="H452" i="58"/>
  <c r="I452" i="58"/>
  <c r="N453" i="58"/>
  <c r="N452" i="58" s="1"/>
  <c r="O453" i="58"/>
  <c r="O452" i="58" s="1"/>
  <c r="E458" i="58"/>
  <c r="N459" i="58"/>
  <c r="O459" i="58"/>
  <c r="N460" i="58"/>
  <c r="O460" i="58"/>
  <c r="N461" i="58"/>
  <c r="O461" i="58"/>
  <c r="N462" i="58"/>
  <c r="O462" i="58"/>
  <c r="E463" i="58"/>
  <c r="N464" i="58"/>
  <c r="N465" i="58"/>
  <c r="N466" i="58"/>
  <c r="N467" i="58"/>
  <c r="D469" i="58"/>
  <c r="D468" i="58" s="1"/>
  <c r="F469" i="58"/>
  <c r="G469" i="58"/>
  <c r="N470" i="58"/>
  <c r="N469" i="58" s="1"/>
  <c r="E475" i="58"/>
  <c r="E474" i="58" s="1"/>
  <c r="E472" i="58" s="1"/>
  <c r="E468" i="58" s="1"/>
  <c r="N476" i="58"/>
  <c r="N477" i="58"/>
  <c r="N478" i="58"/>
  <c r="N479" i="58"/>
  <c r="D481" i="58"/>
  <c r="D480" i="58" s="1"/>
  <c r="F481" i="58"/>
  <c r="G481" i="58"/>
  <c r="N482" i="58"/>
  <c r="N481" i="58" s="1"/>
  <c r="E487" i="58"/>
  <c r="N488" i="58"/>
  <c r="N489" i="58"/>
  <c r="E490" i="58"/>
  <c r="N491" i="58"/>
  <c r="N492" i="58"/>
  <c r="E493" i="58"/>
  <c r="N494" i="58"/>
  <c r="N495" i="58"/>
  <c r="E497" i="58"/>
  <c r="E496" i="58" s="1"/>
  <c r="N498" i="58"/>
  <c r="N499" i="58"/>
  <c r="N500" i="58"/>
  <c r="N501" i="58"/>
  <c r="D503" i="58"/>
  <c r="D502" i="58" s="1"/>
  <c r="F503" i="58"/>
  <c r="G503" i="58"/>
  <c r="N504" i="58"/>
  <c r="N503" i="58" s="1"/>
  <c r="E509" i="58"/>
  <c r="E508" i="58" s="1"/>
  <c r="E506" i="58" s="1"/>
  <c r="E502" i="58" s="1"/>
  <c r="N510" i="58"/>
  <c r="N511" i="58"/>
  <c r="N512" i="58"/>
  <c r="N513" i="58"/>
  <c r="D515" i="58"/>
  <c r="D514" i="58" s="1"/>
  <c r="F515" i="58"/>
  <c r="G515" i="58"/>
  <c r="N516" i="58"/>
  <c r="N515" i="58" s="1"/>
  <c r="E521" i="58"/>
  <c r="E520" i="58" s="1"/>
  <c r="E518" i="58" s="1"/>
  <c r="E514" i="58" s="1"/>
  <c r="N522" i="58"/>
  <c r="N523" i="58"/>
  <c r="N524" i="58"/>
  <c r="N525" i="58"/>
  <c r="D528" i="58"/>
  <c r="D527" i="58" s="1"/>
  <c r="F528" i="58"/>
  <c r="G528" i="58"/>
  <c r="N529" i="58"/>
  <c r="N528" i="58" s="1"/>
  <c r="E534" i="58"/>
  <c r="N535" i="58"/>
  <c r="N536" i="58"/>
  <c r="E537" i="58"/>
  <c r="N538" i="58"/>
  <c r="N539" i="58"/>
  <c r="E540" i="58"/>
  <c r="N541" i="58"/>
  <c r="N542" i="58"/>
  <c r="E544" i="58"/>
  <c r="E543" i="58" s="1"/>
  <c r="N545" i="58"/>
  <c r="N546" i="58"/>
  <c r="N547" i="58"/>
  <c r="N548" i="58"/>
  <c r="D550" i="58"/>
  <c r="D549" i="58" s="1"/>
  <c r="F550" i="58"/>
  <c r="G550" i="58"/>
  <c r="N551" i="58"/>
  <c r="N550" i="58" s="1"/>
  <c r="N549" i="58" s="1"/>
  <c r="D554" i="58"/>
  <c r="D553" i="58" s="1"/>
  <c r="F554" i="58"/>
  <c r="G554" i="58"/>
  <c r="N555" i="58"/>
  <c r="N554" i="58" s="1"/>
  <c r="E560" i="58"/>
  <c r="N561" i="58"/>
  <c r="N562" i="58"/>
  <c r="E563" i="58"/>
  <c r="N564" i="58"/>
  <c r="N565" i="58"/>
  <c r="E566" i="58"/>
  <c r="N567" i="58"/>
  <c r="N568" i="58"/>
  <c r="E570" i="58"/>
  <c r="E569" i="58" s="1"/>
  <c r="N571" i="58"/>
  <c r="N572" i="58"/>
  <c r="N573" i="58"/>
  <c r="N574" i="58"/>
  <c r="E575" i="58"/>
  <c r="N576" i="58"/>
  <c r="N577" i="58"/>
  <c r="D578" i="58"/>
  <c r="N579" i="58"/>
  <c r="N580" i="58"/>
  <c r="N581" i="58"/>
  <c r="N582" i="58"/>
  <c r="N583" i="58"/>
  <c r="N584" i="58"/>
  <c r="F592" i="58"/>
  <c r="D595" i="58"/>
  <c r="D594" i="58" s="1"/>
  <c r="F595" i="58"/>
  <c r="G595" i="58"/>
  <c r="N596" i="58"/>
  <c r="N595" i="58" s="1"/>
  <c r="N594" i="58" s="1"/>
  <c r="D599" i="58"/>
  <c r="D598" i="58" s="1"/>
  <c r="F599" i="58"/>
  <c r="G599" i="58"/>
  <c r="N600" i="58"/>
  <c r="N599" i="58" s="1"/>
  <c r="N598" i="58" s="1"/>
  <c r="D603" i="58"/>
  <c r="D602" i="58" s="1"/>
  <c r="F603" i="58"/>
  <c r="G603" i="58"/>
  <c r="N604" i="58"/>
  <c r="N603" i="58" s="1"/>
  <c r="N602" i="58" s="1"/>
  <c r="D607" i="58"/>
  <c r="D606" i="58" s="1"/>
  <c r="F607" i="58"/>
  <c r="G607" i="58"/>
  <c r="N608" i="58"/>
  <c r="N607" i="58" s="1"/>
  <c r="N606" i="58" s="1"/>
  <c r="D612" i="58"/>
  <c r="D611" i="58" s="1"/>
  <c r="F612" i="58"/>
  <c r="G612" i="58"/>
  <c r="N613" i="58"/>
  <c r="N612" i="58" s="1"/>
  <c r="N611" i="58" s="1"/>
  <c r="D616" i="58"/>
  <c r="D615" i="58" s="1"/>
  <c r="F616" i="58"/>
  <c r="G616" i="58"/>
  <c r="N617" i="58"/>
  <c r="N616" i="58" s="1"/>
  <c r="N615" i="58" s="1"/>
  <c r="D620" i="58"/>
  <c r="D619" i="58" s="1"/>
  <c r="F620" i="58"/>
  <c r="G620" i="58"/>
  <c r="N621" i="58"/>
  <c r="N620" i="58" s="1"/>
  <c r="N619" i="58" s="1"/>
  <c r="D624" i="58"/>
  <c r="D623" i="58" s="1"/>
  <c r="F624" i="58"/>
  <c r="G624" i="58"/>
  <c r="N625" i="58"/>
  <c r="N624" i="58" s="1"/>
  <c r="N623" i="58" s="1"/>
  <c r="D629" i="58"/>
  <c r="D628" i="58" s="1"/>
  <c r="F629" i="58"/>
  <c r="G629" i="58"/>
  <c r="N630" i="58"/>
  <c r="N629" i="58" s="1"/>
  <c r="N628" i="58" s="1"/>
  <c r="D633" i="58"/>
  <c r="D632" i="58" s="1"/>
  <c r="F633" i="58"/>
  <c r="G633" i="58"/>
  <c r="N634" i="58"/>
  <c r="N633" i="58" s="1"/>
  <c r="N632" i="58" s="1"/>
  <c r="D637" i="58"/>
  <c r="D636" i="58" s="1"/>
  <c r="F637" i="58"/>
  <c r="G637" i="58"/>
  <c r="N638" i="58"/>
  <c r="N637" i="58" s="1"/>
  <c r="N636" i="58" s="1"/>
  <c r="D641" i="58"/>
  <c r="D640" i="58" s="1"/>
  <c r="F641" i="58"/>
  <c r="G641" i="58"/>
  <c r="N642" i="58"/>
  <c r="N641" i="58" s="1"/>
  <c r="N640" i="58" s="1"/>
  <c r="D646" i="58"/>
  <c r="D645" i="58" s="1"/>
  <c r="F646" i="58"/>
  <c r="G646" i="58"/>
  <c r="N647" i="58"/>
  <c r="N646" i="58" s="1"/>
  <c r="N645" i="58" s="1"/>
  <c r="D650" i="58"/>
  <c r="D649" i="58" s="1"/>
  <c r="F650" i="58"/>
  <c r="G650" i="58"/>
  <c r="N651" i="58"/>
  <c r="N650" i="58" s="1"/>
  <c r="N649" i="58" s="1"/>
  <c r="D654" i="58"/>
  <c r="D653" i="58" s="1"/>
  <c r="F654" i="58"/>
  <c r="G654" i="58"/>
  <c r="N655" i="58"/>
  <c r="N654" i="58" s="1"/>
  <c r="N653" i="58" s="1"/>
  <c r="D658" i="58"/>
  <c r="D657" i="58" s="1"/>
  <c r="F658" i="58"/>
  <c r="G658" i="58"/>
  <c r="N659" i="58"/>
  <c r="N658" i="58" s="1"/>
  <c r="N657" i="58" s="1"/>
  <c r="D662" i="58"/>
  <c r="D661" i="58" s="1"/>
  <c r="F662" i="58"/>
  <c r="G662" i="58"/>
  <c r="N663" i="58"/>
  <c r="N662" i="58" s="1"/>
  <c r="N661" i="58" s="1"/>
  <c r="D666" i="58"/>
  <c r="D665" i="58" s="1"/>
  <c r="F666" i="58"/>
  <c r="G666" i="58"/>
  <c r="N667" i="58"/>
  <c r="N666" i="58" s="1"/>
  <c r="N665" i="58" s="1"/>
  <c r="D670" i="58"/>
  <c r="D669" i="58" s="1"/>
  <c r="F670" i="58"/>
  <c r="G670" i="58"/>
  <c r="N671" i="58"/>
  <c r="N670" i="58" s="1"/>
  <c r="N669" i="58" s="1"/>
  <c r="D674" i="58"/>
  <c r="D673" i="58" s="1"/>
  <c r="F674" i="58"/>
  <c r="G674" i="58"/>
  <c r="N675" i="58"/>
  <c r="N674" i="58" s="1"/>
  <c r="N673" i="58" s="1"/>
  <c r="D678" i="58"/>
  <c r="D677" i="58" s="1"/>
  <c r="F678" i="58"/>
  <c r="G678" i="58"/>
  <c r="N679" i="58"/>
  <c r="N678" i="58" s="1"/>
  <c r="N677" i="58" s="1"/>
  <c r="D682" i="58"/>
  <c r="D681" i="58" s="1"/>
  <c r="F682" i="58"/>
  <c r="G682" i="58"/>
  <c r="N683" i="58"/>
  <c r="N682" i="58" s="1"/>
  <c r="N681" i="58" s="1"/>
  <c r="D687" i="58"/>
  <c r="D686" i="58" s="1"/>
  <c r="F687" i="58"/>
  <c r="G687" i="58"/>
  <c r="N688" i="58"/>
  <c r="N687" i="58" s="1"/>
  <c r="N686" i="58" s="1"/>
  <c r="D691" i="58"/>
  <c r="D690" i="58" s="1"/>
  <c r="F691" i="58"/>
  <c r="G691" i="58"/>
  <c r="N692" i="58"/>
  <c r="N691" i="58" s="1"/>
  <c r="N690" i="58" s="1"/>
  <c r="D695" i="58"/>
  <c r="D694" i="58" s="1"/>
  <c r="F695" i="58"/>
  <c r="G695" i="58"/>
  <c r="N696" i="58"/>
  <c r="N695" i="58" s="1"/>
  <c r="N694" i="58" s="1"/>
  <c r="N699" i="58"/>
  <c r="N700" i="58"/>
  <c r="D701" i="58"/>
  <c r="N702" i="58"/>
  <c r="N703" i="58"/>
  <c r="N704" i="58"/>
  <c r="N705" i="58"/>
  <c r="N706" i="58"/>
  <c r="N707" i="58"/>
  <c r="A3" i="56"/>
  <c r="D20" i="56"/>
  <c r="E20" i="56"/>
  <c r="F20" i="56"/>
  <c r="G20" i="56"/>
  <c r="H20" i="56"/>
  <c r="I20" i="56"/>
  <c r="J20" i="56"/>
  <c r="K20" i="56"/>
  <c r="L20" i="56"/>
  <c r="M20" i="56"/>
  <c r="N20" i="56"/>
  <c r="O20" i="56"/>
  <c r="P20" i="56"/>
  <c r="D30" i="56"/>
  <c r="D28" i="56" s="1"/>
  <c r="D37" i="56" s="1"/>
  <c r="E30" i="56"/>
  <c r="E28" i="56" s="1"/>
  <c r="E37" i="56" s="1"/>
  <c r="F30" i="56"/>
  <c r="F28" i="56" s="1"/>
  <c r="F37" i="56" s="1"/>
  <c r="G30" i="56"/>
  <c r="G28" i="56" s="1"/>
  <c r="G37" i="56" s="1"/>
  <c r="H30" i="56"/>
  <c r="H28" i="56" s="1"/>
  <c r="H37" i="56" s="1"/>
  <c r="I30" i="56"/>
  <c r="I28" i="56" s="1"/>
  <c r="I37" i="56" s="1"/>
  <c r="J30" i="56"/>
  <c r="J28" i="56" s="1"/>
  <c r="J37" i="56" s="1"/>
  <c r="K30" i="56"/>
  <c r="L30" i="56"/>
  <c r="L28" i="56" s="1"/>
  <c r="L37" i="56" s="1"/>
  <c r="M30" i="56"/>
  <c r="M28" i="56" s="1"/>
  <c r="M37" i="56" s="1"/>
  <c r="D35" i="56"/>
  <c r="E35" i="56"/>
  <c r="F35" i="56"/>
  <c r="G35" i="56"/>
  <c r="H35" i="56"/>
  <c r="I35" i="56"/>
  <c r="J35" i="56"/>
  <c r="K35" i="56"/>
  <c r="L35" i="56"/>
  <c r="M35" i="56"/>
  <c r="N35" i="56"/>
  <c r="O35" i="56"/>
  <c r="P35" i="56"/>
  <c r="D39" i="56"/>
  <c r="E39" i="56"/>
  <c r="F39" i="56"/>
  <c r="G39" i="56"/>
  <c r="H39" i="56"/>
  <c r="I39" i="56"/>
  <c r="J39" i="56"/>
  <c r="K39" i="56"/>
  <c r="L39" i="56"/>
  <c r="M39" i="56"/>
  <c r="N39" i="56"/>
  <c r="O39" i="56"/>
  <c r="P39" i="56"/>
  <c r="G41" i="56"/>
  <c r="I41" i="56"/>
  <c r="K41" i="56"/>
  <c r="M41" i="56"/>
  <c r="N41" i="56"/>
  <c r="O41" i="56"/>
  <c r="P41" i="56"/>
  <c r="G42" i="56"/>
  <c r="I42" i="56"/>
  <c r="K42" i="56"/>
  <c r="M42" i="56"/>
  <c r="N42" i="56"/>
  <c r="O42" i="56"/>
  <c r="P42" i="56"/>
  <c r="G43" i="56"/>
  <c r="I43" i="56"/>
  <c r="K43" i="56"/>
  <c r="M43" i="56"/>
  <c r="N43" i="56"/>
  <c r="O43" i="56"/>
  <c r="P43" i="56"/>
  <c r="G46" i="56"/>
  <c r="I46" i="56"/>
  <c r="K46" i="56"/>
  <c r="M46" i="56"/>
  <c r="N46" i="56"/>
  <c r="O46" i="56"/>
  <c r="P46" i="56"/>
  <c r="G49" i="56"/>
  <c r="I49" i="56"/>
  <c r="K49" i="56"/>
  <c r="M49" i="56"/>
  <c r="N49" i="56"/>
  <c r="O49" i="56"/>
  <c r="P49" i="56"/>
  <c r="D58" i="56"/>
  <c r="D56" i="56" s="1"/>
  <c r="D65" i="56" s="1"/>
  <c r="E58" i="56"/>
  <c r="E56" i="56" s="1"/>
  <c r="E65" i="56" s="1"/>
  <c r="F58" i="56"/>
  <c r="F56" i="56" s="1"/>
  <c r="F65" i="56" s="1"/>
  <c r="G58" i="56"/>
  <c r="G56" i="56" s="1"/>
  <c r="G65" i="56" s="1"/>
  <c r="H58" i="56"/>
  <c r="H56" i="56" s="1"/>
  <c r="H65" i="56" s="1"/>
  <c r="I58" i="56"/>
  <c r="I56" i="56" s="1"/>
  <c r="J58" i="56"/>
  <c r="J56" i="56" s="1"/>
  <c r="J65" i="56" s="1"/>
  <c r="K58" i="56"/>
  <c r="K56" i="56" s="1"/>
  <c r="K65" i="56" s="1"/>
  <c r="L58" i="56"/>
  <c r="L56" i="56" s="1"/>
  <c r="L65" i="56" s="1"/>
  <c r="M58" i="56"/>
  <c r="M56" i="56" s="1"/>
  <c r="M65" i="56" s="1"/>
  <c r="D63" i="56"/>
  <c r="E63" i="56"/>
  <c r="F63" i="56"/>
  <c r="G63" i="56"/>
  <c r="H63" i="56"/>
  <c r="I63" i="56"/>
  <c r="J63" i="56"/>
  <c r="K63" i="56"/>
  <c r="L63" i="56"/>
  <c r="M63" i="56"/>
  <c r="N63" i="56"/>
  <c r="O63" i="56"/>
  <c r="P63" i="56"/>
  <c r="D67" i="56"/>
  <c r="E67" i="56"/>
  <c r="F67" i="56"/>
  <c r="G67" i="56"/>
  <c r="H67" i="56"/>
  <c r="I67" i="56"/>
  <c r="J67" i="56"/>
  <c r="K67" i="56"/>
  <c r="L67" i="56"/>
  <c r="M67" i="56"/>
  <c r="N67" i="56"/>
  <c r="O67" i="56"/>
  <c r="P67" i="56"/>
  <c r="G69" i="56"/>
  <c r="I69" i="56"/>
  <c r="K69" i="56"/>
  <c r="M69" i="56"/>
  <c r="N69" i="56"/>
  <c r="O69" i="56"/>
  <c r="P69" i="56"/>
  <c r="G70" i="56"/>
  <c r="I70" i="56"/>
  <c r="K70" i="56"/>
  <c r="M70" i="56"/>
  <c r="N70" i="56"/>
  <c r="O70" i="56"/>
  <c r="P70" i="56"/>
  <c r="G71" i="56"/>
  <c r="I71" i="56"/>
  <c r="K71" i="56"/>
  <c r="M71" i="56"/>
  <c r="N71" i="56"/>
  <c r="O71" i="56"/>
  <c r="P71" i="56"/>
  <c r="G74" i="56"/>
  <c r="I74" i="56"/>
  <c r="K74" i="56"/>
  <c r="M74" i="56"/>
  <c r="N74" i="56"/>
  <c r="O74" i="56"/>
  <c r="P74" i="56"/>
  <c r="G77" i="56"/>
  <c r="I77" i="56"/>
  <c r="K77" i="56"/>
  <c r="M77" i="56"/>
  <c r="N77" i="56"/>
  <c r="O77" i="56"/>
  <c r="P77" i="56"/>
  <c r="D86" i="56"/>
  <c r="D84" i="56" s="1"/>
  <c r="D93" i="56" s="1"/>
  <c r="E86" i="56"/>
  <c r="E84" i="56" s="1"/>
  <c r="E93" i="56" s="1"/>
  <c r="F86" i="56"/>
  <c r="F84" i="56" s="1"/>
  <c r="F93" i="56" s="1"/>
  <c r="G86" i="56"/>
  <c r="G84" i="56" s="1"/>
  <c r="G93" i="56" s="1"/>
  <c r="H86" i="56"/>
  <c r="H84" i="56" s="1"/>
  <c r="H93" i="56" s="1"/>
  <c r="I86" i="56"/>
  <c r="I84" i="56" s="1"/>
  <c r="I93" i="56" s="1"/>
  <c r="J86" i="56"/>
  <c r="J84" i="56" s="1"/>
  <c r="J93" i="56" s="1"/>
  <c r="K86" i="56"/>
  <c r="K84" i="56" s="1"/>
  <c r="K93" i="56" s="1"/>
  <c r="L86" i="56"/>
  <c r="L84" i="56" s="1"/>
  <c r="L93" i="56" s="1"/>
  <c r="M86" i="56"/>
  <c r="M84" i="56" s="1"/>
  <c r="M93" i="56" s="1"/>
  <c r="D91" i="56"/>
  <c r="E91" i="56"/>
  <c r="F91" i="56"/>
  <c r="G91" i="56"/>
  <c r="H91" i="56"/>
  <c r="I91" i="56"/>
  <c r="J91" i="56"/>
  <c r="K91" i="56"/>
  <c r="L91" i="56"/>
  <c r="M91" i="56"/>
  <c r="N91" i="56"/>
  <c r="O91" i="56"/>
  <c r="P91" i="56"/>
  <c r="D95" i="56"/>
  <c r="E95" i="56"/>
  <c r="F95" i="56"/>
  <c r="G95" i="56"/>
  <c r="H95" i="56"/>
  <c r="I95" i="56"/>
  <c r="J95" i="56"/>
  <c r="K95" i="56"/>
  <c r="L95" i="56"/>
  <c r="M95" i="56"/>
  <c r="N95" i="56"/>
  <c r="O95" i="56"/>
  <c r="P95" i="56"/>
  <c r="G97" i="56"/>
  <c r="I97" i="56"/>
  <c r="K97" i="56"/>
  <c r="M97" i="56"/>
  <c r="N97" i="56"/>
  <c r="O97" i="56"/>
  <c r="P97" i="56"/>
  <c r="G98" i="56"/>
  <c r="I98" i="56"/>
  <c r="K98" i="56"/>
  <c r="M98" i="56"/>
  <c r="N98" i="56"/>
  <c r="O98" i="56"/>
  <c r="P98" i="56"/>
  <c r="G99" i="56"/>
  <c r="I99" i="56"/>
  <c r="K99" i="56"/>
  <c r="M99" i="56"/>
  <c r="N99" i="56"/>
  <c r="O99" i="56"/>
  <c r="P99" i="56"/>
  <c r="G102" i="56"/>
  <c r="I102" i="56"/>
  <c r="K102" i="56"/>
  <c r="M102" i="56"/>
  <c r="N102" i="56"/>
  <c r="O102" i="56"/>
  <c r="P102" i="56"/>
  <c r="G105" i="56"/>
  <c r="I105" i="56"/>
  <c r="K105" i="56"/>
  <c r="M105" i="56"/>
  <c r="N105" i="56"/>
  <c r="O105" i="56"/>
  <c r="P105" i="56"/>
  <c r="D117" i="56"/>
  <c r="D112" i="56" s="1"/>
  <c r="E117" i="56"/>
  <c r="F117" i="56"/>
  <c r="F112" i="56" s="1"/>
  <c r="G117" i="56"/>
  <c r="G112" i="56" s="1"/>
  <c r="G17" i="56" s="1"/>
  <c r="G13" i="56" s="1"/>
  <c r="G11" i="56" s="1"/>
  <c r="H117" i="56"/>
  <c r="H112" i="56" s="1"/>
  <c r="I117" i="56"/>
  <c r="I112" i="56" s="1"/>
  <c r="J117" i="56"/>
  <c r="J112" i="56" s="1"/>
  <c r="K117" i="56"/>
  <c r="K112" i="56" s="1"/>
  <c r="L117" i="56"/>
  <c r="L112" i="56" s="1"/>
  <c r="M117" i="56"/>
  <c r="M112" i="56" s="1"/>
  <c r="D121" i="56"/>
  <c r="E121" i="56"/>
  <c r="F121" i="56"/>
  <c r="G121" i="56"/>
  <c r="H121" i="56"/>
  <c r="I121" i="56"/>
  <c r="J121" i="56"/>
  <c r="K121" i="56"/>
  <c r="L121" i="56"/>
  <c r="M121" i="56"/>
  <c r="N121" i="56"/>
  <c r="O121" i="56"/>
  <c r="P121" i="56"/>
  <c r="G126" i="56"/>
  <c r="G128" i="56"/>
  <c r="I128" i="56"/>
  <c r="K128" i="56"/>
  <c r="M128" i="56"/>
  <c r="N128" i="56"/>
  <c r="O128" i="56"/>
  <c r="P128" i="56"/>
  <c r="G129" i="56"/>
  <c r="I129" i="56"/>
  <c r="K129" i="56"/>
  <c r="M129" i="56"/>
  <c r="N129" i="56"/>
  <c r="O129" i="56"/>
  <c r="P129" i="56"/>
  <c r="G130" i="56"/>
  <c r="I130" i="56"/>
  <c r="K130" i="56"/>
  <c r="M130" i="56"/>
  <c r="N130" i="56"/>
  <c r="O130" i="56"/>
  <c r="P130" i="56"/>
  <c r="G131" i="56"/>
  <c r="I131" i="56"/>
  <c r="K131" i="56"/>
  <c r="M131" i="56"/>
  <c r="N131" i="56"/>
  <c r="O131" i="56"/>
  <c r="P131" i="56"/>
  <c r="G135" i="56"/>
  <c r="I135" i="56"/>
  <c r="K135" i="56"/>
  <c r="M135" i="56"/>
  <c r="N135" i="56"/>
  <c r="O135" i="56"/>
  <c r="P135" i="56"/>
  <c r="G139" i="56"/>
  <c r="I139" i="56"/>
  <c r="K139" i="56"/>
  <c r="M139" i="56"/>
  <c r="N139" i="56"/>
  <c r="O139" i="56"/>
  <c r="P139" i="56"/>
  <c r="D151" i="56"/>
  <c r="D149" i="56" s="1"/>
  <c r="E151" i="56"/>
  <c r="E149" i="56" s="1"/>
  <c r="F151" i="56"/>
  <c r="F149" i="56" s="1"/>
  <c r="G151" i="56"/>
  <c r="G149" i="56" s="1"/>
  <c r="H151" i="56"/>
  <c r="H149" i="56" s="1"/>
  <c r="I151" i="56"/>
  <c r="I149" i="56" s="1"/>
  <c r="J151" i="56"/>
  <c r="J149" i="56" s="1"/>
  <c r="K151" i="56"/>
  <c r="K149" i="56" s="1"/>
  <c r="L151" i="56"/>
  <c r="L149" i="56" s="1"/>
  <c r="M151" i="56"/>
  <c r="M149" i="56" s="1"/>
  <c r="D154" i="56"/>
  <c r="E154" i="56"/>
  <c r="F154" i="56"/>
  <c r="G154" i="56"/>
  <c r="H154" i="56"/>
  <c r="I154" i="56"/>
  <c r="J154" i="56"/>
  <c r="K154" i="56"/>
  <c r="L154" i="56"/>
  <c r="M154" i="56"/>
  <c r="N154" i="56"/>
  <c r="O154" i="56"/>
  <c r="P154" i="56"/>
  <c r="D159" i="56"/>
  <c r="E159" i="56"/>
  <c r="F159" i="56"/>
  <c r="G159" i="56"/>
  <c r="H159" i="56"/>
  <c r="I159" i="56"/>
  <c r="J159" i="56"/>
  <c r="K159" i="56"/>
  <c r="L159" i="56"/>
  <c r="M159" i="56"/>
  <c r="N159" i="56"/>
  <c r="O159" i="56"/>
  <c r="P159" i="56"/>
  <c r="G161" i="56"/>
  <c r="I161" i="56"/>
  <c r="K161" i="56"/>
  <c r="M161" i="56"/>
  <c r="N161" i="56"/>
  <c r="O161" i="56"/>
  <c r="P161" i="56"/>
  <c r="G162" i="56"/>
  <c r="I162" i="56"/>
  <c r="K162" i="56"/>
  <c r="M162" i="56"/>
  <c r="N162" i="56"/>
  <c r="O162" i="56"/>
  <c r="P162" i="56"/>
  <c r="G163" i="56"/>
  <c r="I163" i="56"/>
  <c r="K163" i="56"/>
  <c r="M163" i="56"/>
  <c r="N163" i="56"/>
  <c r="O163" i="56"/>
  <c r="P163" i="56"/>
  <c r="G166" i="56"/>
  <c r="I166" i="56"/>
  <c r="K166" i="56"/>
  <c r="M166" i="56"/>
  <c r="N166" i="56"/>
  <c r="O166" i="56"/>
  <c r="P166" i="56"/>
  <c r="G169" i="56"/>
  <c r="I169" i="56"/>
  <c r="K169" i="56"/>
  <c r="M169" i="56"/>
  <c r="N169" i="56"/>
  <c r="O169" i="56"/>
  <c r="P169" i="56"/>
  <c r="D180" i="56"/>
  <c r="E180" i="56"/>
  <c r="F180" i="56"/>
  <c r="G180" i="56"/>
  <c r="H180" i="56"/>
  <c r="I180" i="56"/>
  <c r="J180" i="56"/>
  <c r="K180" i="56"/>
  <c r="L180" i="56"/>
  <c r="M180" i="56"/>
  <c r="N180" i="56"/>
  <c r="O180" i="56"/>
  <c r="P180" i="56"/>
  <c r="D184" i="56"/>
  <c r="D176" i="56" s="1"/>
  <c r="E184" i="56"/>
  <c r="E176" i="56" s="1"/>
  <c r="F184" i="56"/>
  <c r="F176" i="56" s="1"/>
  <c r="G184" i="56"/>
  <c r="G176" i="56" s="1"/>
  <c r="H184" i="56"/>
  <c r="H176" i="56" s="1"/>
  <c r="I184" i="56"/>
  <c r="I176" i="56" s="1"/>
  <c r="J184" i="56"/>
  <c r="J176" i="56" s="1"/>
  <c r="K184" i="56"/>
  <c r="K176" i="56" s="1"/>
  <c r="L184" i="56"/>
  <c r="L176" i="56" s="1"/>
  <c r="M184" i="56"/>
  <c r="M176" i="56" s="1"/>
  <c r="D188" i="56"/>
  <c r="E188" i="56"/>
  <c r="F188" i="56"/>
  <c r="G188" i="56"/>
  <c r="H188" i="56"/>
  <c r="I188" i="56"/>
  <c r="J188" i="56"/>
  <c r="K188" i="56"/>
  <c r="L188" i="56"/>
  <c r="M188" i="56"/>
  <c r="N188" i="56"/>
  <c r="O188" i="56"/>
  <c r="P188" i="56"/>
  <c r="D193" i="56"/>
  <c r="E193" i="56"/>
  <c r="F193" i="56"/>
  <c r="G193" i="56"/>
  <c r="H193" i="56"/>
  <c r="I193" i="56"/>
  <c r="J193" i="56"/>
  <c r="K193" i="56"/>
  <c r="L193" i="56"/>
  <c r="M193" i="56"/>
  <c r="N193" i="56"/>
  <c r="O193" i="56"/>
  <c r="P193" i="56"/>
  <c r="G195" i="56"/>
  <c r="I195" i="56"/>
  <c r="K195" i="56"/>
  <c r="M195" i="56"/>
  <c r="N195" i="56"/>
  <c r="O195" i="56"/>
  <c r="P195" i="56"/>
  <c r="G196" i="56"/>
  <c r="I196" i="56"/>
  <c r="K196" i="56"/>
  <c r="M196" i="56"/>
  <c r="N196" i="56"/>
  <c r="O196" i="56"/>
  <c r="P196" i="56"/>
  <c r="G197" i="56"/>
  <c r="I197" i="56"/>
  <c r="K197" i="56"/>
  <c r="M197" i="56"/>
  <c r="N197" i="56"/>
  <c r="O197" i="56"/>
  <c r="P197" i="56"/>
  <c r="G198" i="56"/>
  <c r="I198" i="56"/>
  <c r="K198" i="56"/>
  <c r="M198" i="56"/>
  <c r="N198" i="56"/>
  <c r="O198" i="56"/>
  <c r="P198" i="56"/>
  <c r="G202" i="56"/>
  <c r="I202" i="56"/>
  <c r="K202" i="56"/>
  <c r="M202" i="56"/>
  <c r="N202" i="56"/>
  <c r="O202" i="56"/>
  <c r="P202" i="56"/>
  <c r="G206" i="56"/>
  <c r="I206" i="56"/>
  <c r="K206" i="56"/>
  <c r="M206" i="56"/>
  <c r="N206" i="56"/>
  <c r="O206" i="56"/>
  <c r="P206" i="56"/>
  <c r="N216" i="56"/>
  <c r="O216" i="56"/>
  <c r="P216" i="56"/>
  <c r="D217" i="56"/>
  <c r="E217" i="56"/>
  <c r="F217" i="56"/>
  <c r="G217" i="56"/>
  <c r="H217" i="56"/>
  <c r="I217" i="56"/>
  <c r="J217" i="56"/>
  <c r="K217" i="56"/>
  <c r="L217" i="56"/>
  <c r="M217" i="56"/>
  <c r="N217" i="56"/>
  <c r="O217" i="56"/>
  <c r="P217" i="56"/>
  <c r="D220" i="56"/>
  <c r="E220" i="56"/>
  <c r="F220" i="56"/>
  <c r="G220" i="56"/>
  <c r="H220" i="56"/>
  <c r="I220" i="56"/>
  <c r="J220" i="56"/>
  <c r="K220" i="56"/>
  <c r="L220" i="56"/>
  <c r="M220" i="56"/>
  <c r="N220" i="56"/>
  <c r="O220" i="56"/>
  <c r="P220" i="56"/>
  <c r="N224" i="56"/>
  <c r="O224" i="56"/>
  <c r="P224" i="56"/>
  <c r="D225" i="56"/>
  <c r="D223" i="56" s="1"/>
  <c r="E225" i="56"/>
  <c r="E223" i="56" s="1"/>
  <c r="F225" i="56"/>
  <c r="F223" i="56" s="1"/>
  <c r="G225" i="56"/>
  <c r="G223" i="56" s="1"/>
  <c r="H225" i="56"/>
  <c r="H223" i="56" s="1"/>
  <c r="I225" i="56"/>
  <c r="I223" i="56" s="1"/>
  <c r="J225" i="56"/>
  <c r="J223" i="56" s="1"/>
  <c r="M225" i="56"/>
  <c r="M223" i="56" s="1"/>
  <c r="K227" i="56"/>
  <c r="L227" i="56"/>
  <c r="K228" i="56"/>
  <c r="L228" i="56"/>
  <c r="D229" i="56"/>
  <c r="E229" i="56"/>
  <c r="F229" i="56"/>
  <c r="G229" i="56"/>
  <c r="H229" i="56"/>
  <c r="I229" i="56"/>
  <c r="J229" i="56"/>
  <c r="K229" i="56"/>
  <c r="L229" i="56"/>
  <c r="M229" i="56"/>
  <c r="N229" i="56"/>
  <c r="O229" i="56"/>
  <c r="P229" i="56"/>
  <c r="N233" i="56"/>
  <c r="N234" i="56" s="1"/>
  <c r="O233" i="56"/>
  <c r="O234" i="56" s="1"/>
  <c r="P233" i="56"/>
  <c r="P234" i="56" s="1"/>
  <c r="D234" i="56"/>
  <c r="E234" i="56"/>
  <c r="F234" i="56"/>
  <c r="G234" i="56"/>
  <c r="H234" i="56"/>
  <c r="I234" i="56"/>
  <c r="J234" i="56"/>
  <c r="K234" i="56"/>
  <c r="L234" i="56"/>
  <c r="M234" i="56"/>
  <c r="G236" i="56"/>
  <c r="I236" i="56"/>
  <c r="K236" i="56"/>
  <c r="M236" i="56"/>
  <c r="N236" i="56"/>
  <c r="O236" i="56"/>
  <c r="P236" i="56"/>
  <c r="G237" i="56"/>
  <c r="I237" i="56"/>
  <c r="K237" i="56"/>
  <c r="M237" i="56"/>
  <c r="N237" i="56"/>
  <c r="O237" i="56"/>
  <c r="P237" i="56"/>
  <c r="G238" i="56"/>
  <c r="I238" i="56"/>
  <c r="K238" i="56"/>
  <c r="M238" i="56"/>
  <c r="N238" i="56"/>
  <c r="O238" i="56"/>
  <c r="P238" i="56"/>
  <c r="G239" i="56"/>
  <c r="I239" i="56"/>
  <c r="K239" i="56"/>
  <c r="M239" i="56"/>
  <c r="N239" i="56"/>
  <c r="O239" i="56"/>
  <c r="P239" i="56"/>
  <c r="G243" i="56"/>
  <c r="I243" i="56"/>
  <c r="K243" i="56"/>
  <c r="M243" i="56"/>
  <c r="N243" i="56"/>
  <c r="O243" i="56"/>
  <c r="P243" i="56"/>
  <c r="G247" i="56"/>
  <c r="I247" i="56"/>
  <c r="K247" i="56"/>
  <c r="M247" i="56"/>
  <c r="N247" i="56"/>
  <c r="O247" i="56"/>
  <c r="P247" i="56"/>
  <c r="D256" i="56"/>
  <c r="D255" i="56" s="1"/>
  <c r="E256" i="56"/>
  <c r="E255" i="56" s="1"/>
  <c r="F256" i="56"/>
  <c r="F255" i="56" s="1"/>
  <c r="G256" i="56"/>
  <c r="G255" i="56" s="1"/>
  <c r="H256" i="56"/>
  <c r="H255" i="56" s="1"/>
  <c r="I256" i="56"/>
  <c r="I255" i="56" s="1"/>
  <c r="J256" i="56"/>
  <c r="J255" i="56" s="1"/>
  <c r="K256" i="56"/>
  <c r="K255" i="56" s="1"/>
  <c r="L256" i="56"/>
  <c r="L255" i="56" s="1"/>
  <c r="M256" i="56"/>
  <c r="M255" i="56" s="1"/>
  <c r="D261" i="56"/>
  <c r="E261" i="56"/>
  <c r="F261" i="56"/>
  <c r="G261" i="56"/>
  <c r="H261" i="56"/>
  <c r="I261" i="56"/>
  <c r="J261" i="56"/>
  <c r="K261" i="56"/>
  <c r="L261" i="56"/>
  <c r="M261" i="56"/>
  <c r="N261" i="56"/>
  <c r="O261" i="56"/>
  <c r="P261" i="56"/>
  <c r="G263" i="56"/>
  <c r="I263" i="56"/>
  <c r="K263" i="56"/>
  <c r="M263" i="56"/>
  <c r="N263" i="56"/>
  <c r="O263" i="56"/>
  <c r="P263" i="56"/>
  <c r="G264" i="56"/>
  <c r="I264" i="56"/>
  <c r="K264" i="56"/>
  <c r="M264" i="56"/>
  <c r="N264" i="56"/>
  <c r="O264" i="56"/>
  <c r="P264" i="56"/>
  <c r="G265" i="56"/>
  <c r="I265" i="56"/>
  <c r="K265" i="56"/>
  <c r="M265" i="56"/>
  <c r="N265" i="56"/>
  <c r="O265" i="56"/>
  <c r="P265" i="56"/>
  <c r="G266" i="56"/>
  <c r="I266" i="56"/>
  <c r="K266" i="56"/>
  <c r="M266" i="56"/>
  <c r="N266" i="56"/>
  <c r="O266" i="56"/>
  <c r="P266" i="56"/>
  <c r="G270" i="56"/>
  <c r="I270" i="56"/>
  <c r="K270" i="56"/>
  <c r="M270" i="56"/>
  <c r="N270" i="56"/>
  <c r="O270" i="56"/>
  <c r="P270" i="56"/>
  <c r="G274" i="56"/>
  <c r="I274" i="56"/>
  <c r="K274" i="56"/>
  <c r="M274" i="56"/>
  <c r="N274" i="56"/>
  <c r="O274" i="56"/>
  <c r="P274" i="56"/>
  <c r="D282" i="56"/>
  <c r="E282" i="56"/>
  <c r="F282" i="56"/>
  <c r="G282" i="56"/>
  <c r="H282" i="56"/>
  <c r="I282" i="56"/>
  <c r="J282" i="56"/>
  <c r="K282" i="56"/>
  <c r="L282" i="56"/>
  <c r="M282" i="56"/>
  <c r="N282" i="56"/>
  <c r="O282" i="56"/>
  <c r="P282" i="56"/>
  <c r="D288" i="56"/>
  <c r="D286" i="56" s="1"/>
  <c r="E288" i="56"/>
  <c r="E286" i="56" s="1"/>
  <c r="F288" i="56"/>
  <c r="F286" i="56" s="1"/>
  <c r="G288" i="56"/>
  <c r="G286" i="56" s="1"/>
  <c r="H288" i="56"/>
  <c r="H286" i="56" s="1"/>
  <c r="I288" i="56"/>
  <c r="I286" i="56" s="1"/>
  <c r="J288" i="56"/>
  <c r="J286" i="56" s="1"/>
  <c r="K288" i="56"/>
  <c r="K286" i="56" s="1"/>
  <c r="L288" i="56"/>
  <c r="L286" i="56" s="1"/>
  <c r="M288" i="56"/>
  <c r="M286" i="56" s="1"/>
  <c r="D292" i="56"/>
  <c r="E292" i="56"/>
  <c r="F292" i="56"/>
  <c r="G292" i="56"/>
  <c r="H292" i="56"/>
  <c r="I292" i="56"/>
  <c r="J292" i="56"/>
  <c r="K292" i="56"/>
  <c r="L292" i="56"/>
  <c r="M292" i="56"/>
  <c r="N292" i="56"/>
  <c r="O292" i="56"/>
  <c r="P292" i="56"/>
  <c r="D297" i="56"/>
  <c r="E297" i="56"/>
  <c r="F297" i="56"/>
  <c r="G297" i="56"/>
  <c r="H297" i="56"/>
  <c r="I297" i="56"/>
  <c r="J297" i="56"/>
  <c r="K297" i="56"/>
  <c r="L297" i="56"/>
  <c r="M297" i="56"/>
  <c r="N297" i="56"/>
  <c r="O297" i="56"/>
  <c r="P297" i="56"/>
  <c r="G299" i="56"/>
  <c r="I299" i="56"/>
  <c r="K299" i="56"/>
  <c r="M299" i="56"/>
  <c r="N299" i="56"/>
  <c r="O299" i="56"/>
  <c r="P299" i="56"/>
  <c r="G300" i="56"/>
  <c r="I300" i="56"/>
  <c r="K300" i="56"/>
  <c r="M300" i="56"/>
  <c r="N300" i="56"/>
  <c r="O300" i="56"/>
  <c r="P300" i="56"/>
  <c r="G301" i="56"/>
  <c r="I301" i="56"/>
  <c r="K301" i="56"/>
  <c r="M301" i="56"/>
  <c r="N301" i="56"/>
  <c r="O301" i="56"/>
  <c r="P301" i="56"/>
  <c r="G302" i="56"/>
  <c r="I302" i="56"/>
  <c r="K302" i="56"/>
  <c r="M302" i="56"/>
  <c r="N302" i="56"/>
  <c r="O302" i="56"/>
  <c r="P302" i="56"/>
  <c r="G306" i="56"/>
  <c r="I306" i="56"/>
  <c r="K306" i="56"/>
  <c r="M306" i="56"/>
  <c r="N306" i="56"/>
  <c r="O306" i="56"/>
  <c r="P306" i="56"/>
  <c r="G310" i="56"/>
  <c r="I310" i="56"/>
  <c r="K310" i="56"/>
  <c r="M310" i="56"/>
  <c r="N310" i="56"/>
  <c r="O310" i="56"/>
  <c r="P310" i="56"/>
  <c r="D321" i="56"/>
  <c r="D318" i="56" s="1"/>
  <c r="E321" i="56"/>
  <c r="E318" i="56" s="1"/>
  <c r="F321" i="56"/>
  <c r="F318" i="56" s="1"/>
  <c r="G321" i="56"/>
  <c r="G318" i="56" s="1"/>
  <c r="H321" i="56"/>
  <c r="H318" i="56" s="1"/>
  <c r="I321" i="56"/>
  <c r="I318" i="56" s="1"/>
  <c r="J321" i="56"/>
  <c r="J318" i="56" s="1"/>
  <c r="K321" i="56"/>
  <c r="K318" i="56" s="1"/>
  <c r="L321" i="56"/>
  <c r="L318" i="56" s="1"/>
  <c r="M321" i="56"/>
  <c r="M318" i="56" s="1"/>
  <c r="D325" i="56"/>
  <c r="E325" i="56"/>
  <c r="F325" i="56"/>
  <c r="G325" i="56"/>
  <c r="H325" i="56"/>
  <c r="I325" i="56"/>
  <c r="J325" i="56"/>
  <c r="K325" i="56"/>
  <c r="L325" i="56"/>
  <c r="M325" i="56"/>
  <c r="N325" i="56"/>
  <c r="O325" i="56"/>
  <c r="P325" i="56"/>
  <c r="D330" i="56"/>
  <c r="E330" i="56"/>
  <c r="F330" i="56"/>
  <c r="G330" i="56"/>
  <c r="H330" i="56"/>
  <c r="I330" i="56"/>
  <c r="J330" i="56"/>
  <c r="K330" i="56"/>
  <c r="L330" i="56"/>
  <c r="M330" i="56"/>
  <c r="N330" i="56"/>
  <c r="O330" i="56"/>
  <c r="P330" i="56"/>
  <c r="G332" i="56"/>
  <c r="I332" i="56"/>
  <c r="K332" i="56"/>
  <c r="M332" i="56"/>
  <c r="N332" i="56"/>
  <c r="O332" i="56"/>
  <c r="P332" i="56"/>
  <c r="G333" i="56"/>
  <c r="I333" i="56"/>
  <c r="K333" i="56"/>
  <c r="M333" i="56"/>
  <c r="N333" i="56"/>
  <c r="O333" i="56"/>
  <c r="P333" i="56"/>
  <c r="G334" i="56"/>
  <c r="I334" i="56"/>
  <c r="K334" i="56"/>
  <c r="M334" i="56"/>
  <c r="N334" i="56"/>
  <c r="O334" i="56"/>
  <c r="P334" i="56"/>
  <c r="G335" i="56"/>
  <c r="I335" i="56"/>
  <c r="K335" i="56"/>
  <c r="M335" i="56"/>
  <c r="N335" i="56"/>
  <c r="O335" i="56"/>
  <c r="P335" i="56"/>
  <c r="G339" i="56"/>
  <c r="I339" i="56"/>
  <c r="K339" i="56"/>
  <c r="M339" i="56"/>
  <c r="N339" i="56"/>
  <c r="O339" i="56"/>
  <c r="P339" i="56"/>
  <c r="G343" i="56"/>
  <c r="I343" i="56"/>
  <c r="K343" i="56"/>
  <c r="M343" i="56"/>
  <c r="N343" i="56"/>
  <c r="O343" i="56"/>
  <c r="P343" i="56"/>
  <c r="D351" i="56"/>
  <c r="E351" i="56"/>
  <c r="F351" i="56"/>
  <c r="G351" i="56"/>
  <c r="H351" i="56"/>
  <c r="I351" i="56"/>
  <c r="J351" i="56"/>
  <c r="K351" i="56"/>
  <c r="L351" i="56"/>
  <c r="M351" i="56"/>
  <c r="N351" i="56"/>
  <c r="O351" i="56"/>
  <c r="P351" i="56"/>
  <c r="K12" i="65"/>
  <c r="S12" i="65" s="1"/>
  <c r="T12" i="65"/>
  <c r="K13" i="65"/>
  <c r="S13" i="65" s="1"/>
  <c r="T13" i="65"/>
  <c r="S17" i="65"/>
  <c r="S19" i="65" s="1"/>
  <c r="H43" i="87" s="1"/>
  <c r="T17" i="65"/>
  <c r="T19" i="65" s="1"/>
  <c r="S21" i="65"/>
  <c r="T23" i="65"/>
  <c r="K31" i="65"/>
  <c r="S31" i="65" s="1"/>
  <c r="K32" i="65"/>
  <c r="S32" i="65" s="1"/>
  <c r="K33" i="65"/>
  <c r="S33" i="65" s="1"/>
  <c r="K34" i="65"/>
  <c r="S34" i="65" s="1"/>
  <c r="K35" i="65"/>
  <c r="S35" i="65" s="1"/>
  <c r="K38" i="65"/>
  <c r="S38" i="65" s="1"/>
  <c r="K39" i="65"/>
  <c r="S39" i="65" s="1"/>
  <c r="K40" i="65"/>
  <c r="S40" i="65" s="1"/>
  <c r="K41" i="65"/>
  <c r="S41" i="65" s="1"/>
  <c r="K42" i="65"/>
  <c r="S42" i="65" s="1"/>
  <c r="K45" i="65"/>
  <c r="S45" i="65" s="1"/>
  <c r="K46" i="65"/>
  <c r="S46" i="65" s="1"/>
  <c r="K47" i="65"/>
  <c r="S47" i="65" s="1"/>
  <c r="K48" i="65"/>
  <c r="S48" i="65" s="1"/>
  <c r="K49" i="65"/>
  <c r="S49" i="65" s="1"/>
  <c r="Q52" i="65"/>
  <c r="S52" i="65"/>
  <c r="Q53" i="65"/>
  <c r="S53" i="65"/>
  <c r="L11" i="60"/>
  <c r="L12" i="60" s="1"/>
  <c r="M11" i="60"/>
  <c r="M12" i="60" s="1"/>
  <c r="N11" i="60"/>
  <c r="N12" i="60" s="1"/>
  <c r="Q11" i="60"/>
  <c r="Q12" i="60" s="1"/>
  <c r="R11" i="60"/>
  <c r="R12" i="60" s="1"/>
  <c r="S11" i="60"/>
  <c r="S12" i="60" s="1"/>
  <c r="T11" i="60"/>
  <c r="T12" i="60" s="1"/>
  <c r="U11" i="60"/>
  <c r="U12" i="60" s="1"/>
  <c r="V11" i="60"/>
  <c r="V12" i="60" s="1"/>
  <c r="W11" i="60"/>
  <c r="W12" i="60" s="1"/>
  <c r="X11" i="60"/>
  <c r="X12" i="60" s="1"/>
  <c r="Y11" i="60"/>
  <c r="Y12" i="60" s="1"/>
  <c r="Z11" i="60"/>
  <c r="Z12" i="60" s="1"/>
  <c r="AA11" i="60"/>
  <c r="AA12" i="60" s="1"/>
  <c r="AB11" i="60"/>
  <c r="AB12" i="60" s="1"/>
  <c r="L13" i="60"/>
  <c r="M13" i="60"/>
  <c r="N13" i="60"/>
  <c r="G79" i="49" s="1"/>
  <c r="Q13" i="60"/>
  <c r="R13" i="60"/>
  <c r="S13" i="60"/>
  <c r="T13" i="60"/>
  <c r="U13" i="60"/>
  <c r="V13" i="60"/>
  <c r="W13" i="60"/>
  <c r="X13" i="60"/>
  <c r="Y13" i="60"/>
  <c r="Z13" i="60"/>
  <c r="AA13" i="60"/>
  <c r="AB13" i="60"/>
  <c r="L14" i="59"/>
  <c r="L15" i="59" s="1"/>
  <c r="M14" i="59"/>
  <c r="M15" i="59" s="1"/>
  <c r="N14" i="59"/>
  <c r="N15" i="59" s="1"/>
  <c r="Q14" i="59"/>
  <c r="Q15" i="59" s="1"/>
  <c r="R14" i="59"/>
  <c r="R15" i="59" s="1"/>
  <c r="S14" i="59"/>
  <c r="S15" i="59" s="1"/>
  <c r="T14" i="59"/>
  <c r="T15" i="59" s="1"/>
  <c r="U14" i="59"/>
  <c r="U15" i="59" s="1"/>
  <c r="V14" i="59"/>
  <c r="V15" i="59" s="1"/>
  <c r="W14" i="59"/>
  <c r="W15" i="59" s="1"/>
  <c r="X14" i="59"/>
  <c r="X15" i="59" s="1"/>
  <c r="Y14" i="59"/>
  <c r="Y15" i="59" s="1"/>
  <c r="Z14" i="59"/>
  <c r="Z15" i="59" s="1"/>
  <c r="AA14" i="59"/>
  <c r="AA15" i="59" s="1"/>
  <c r="AB14" i="59"/>
  <c r="AB15" i="59" s="1"/>
  <c r="L16" i="59"/>
  <c r="M16" i="59"/>
  <c r="N16" i="59"/>
  <c r="G78" i="49" s="1"/>
  <c r="Q16" i="59"/>
  <c r="R16" i="59"/>
  <c r="S16" i="59"/>
  <c r="T16" i="59"/>
  <c r="U16" i="59"/>
  <c r="V16" i="59"/>
  <c r="W16" i="59"/>
  <c r="X16" i="59"/>
  <c r="Y16" i="59"/>
  <c r="Z16" i="59"/>
  <c r="AA16" i="59"/>
  <c r="AB16" i="59"/>
  <c r="M6" i="57"/>
  <c r="I6" i="57"/>
  <c r="D10" i="57"/>
  <c r="D9" i="57" s="1"/>
  <c r="F10" i="57"/>
  <c r="G10" i="57"/>
  <c r="H10" i="57"/>
  <c r="I10" i="57"/>
  <c r="N11" i="57"/>
  <c r="N10" i="57" s="1"/>
  <c r="O11" i="57"/>
  <c r="O10" i="57" s="1"/>
  <c r="E16" i="57"/>
  <c r="N17" i="57"/>
  <c r="O17" i="57"/>
  <c r="N18" i="57"/>
  <c r="O18" i="57"/>
  <c r="E19" i="57"/>
  <c r="N20" i="57"/>
  <c r="O20" i="57"/>
  <c r="N21" i="57"/>
  <c r="O21" i="57"/>
  <c r="E22" i="57"/>
  <c r="N23" i="57"/>
  <c r="O23" i="57"/>
  <c r="N24" i="57"/>
  <c r="O24" i="57"/>
  <c r="E26" i="57"/>
  <c r="N27" i="57"/>
  <c r="N28" i="57"/>
  <c r="E29" i="57"/>
  <c r="N30" i="57"/>
  <c r="N31" i="57"/>
  <c r="E32" i="57"/>
  <c r="N33" i="57"/>
  <c r="N34" i="57"/>
  <c r="E36" i="57"/>
  <c r="N37" i="57"/>
  <c r="O37" i="57"/>
  <c r="N38" i="57"/>
  <c r="O38" i="57"/>
  <c r="N39" i="57"/>
  <c r="O39" i="57"/>
  <c r="N40" i="57"/>
  <c r="O40" i="57"/>
  <c r="E41" i="57"/>
  <c r="N42" i="57"/>
  <c r="N43" i="57"/>
  <c r="N44" i="57"/>
  <c r="N45" i="57"/>
  <c r="D46" i="57"/>
  <c r="F47" i="57"/>
  <c r="G47" i="57"/>
  <c r="N48" i="57"/>
  <c r="N47" i="57" s="1"/>
  <c r="E53" i="57"/>
  <c r="N54" i="57"/>
  <c r="N55" i="57"/>
  <c r="E56" i="57"/>
  <c r="N57" i="57"/>
  <c r="N58" i="57"/>
  <c r="E59" i="57"/>
  <c r="N60" i="57"/>
  <c r="N61" i="57"/>
  <c r="E63" i="57"/>
  <c r="E62" i="57" s="1"/>
  <c r="N64" i="57"/>
  <c r="N65" i="57"/>
  <c r="N66" i="57"/>
  <c r="N67" i="57"/>
  <c r="D69" i="57"/>
  <c r="D68" i="57" s="1"/>
  <c r="F69" i="57"/>
  <c r="G69" i="57"/>
  <c r="N70" i="57"/>
  <c r="N69" i="57" s="1"/>
  <c r="E75" i="57"/>
  <c r="N76" i="57"/>
  <c r="N77" i="57"/>
  <c r="E78" i="57"/>
  <c r="N79" i="57"/>
  <c r="N80" i="57"/>
  <c r="E81" i="57"/>
  <c r="N82" i="57"/>
  <c r="N83" i="57"/>
  <c r="E85" i="57"/>
  <c r="E84" i="57" s="1"/>
  <c r="N86" i="57"/>
  <c r="N87" i="57"/>
  <c r="N88" i="57"/>
  <c r="N89" i="57"/>
  <c r="E90" i="57"/>
  <c r="D91" i="57"/>
  <c r="D90" i="57" s="1"/>
  <c r="F91" i="57"/>
  <c r="G91" i="57"/>
  <c r="N92" i="57"/>
  <c r="N91" i="57" s="1"/>
  <c r="E97" i="57"/>
  <c r="N98" i="57"/>
  <c r="N99" i="57"/>
  <c r="E100" i="57"/>
  <c r="N101" i="57"/>
  <c r="N102" i="57"/>
  <c r="E103" i="57"/>
  <c r="N104" i="57"/>
  <c r="N105" i="57"/>
  <c r="E107" i="57"/>
  <c r="E106" i="57" s="1"/>
  <c r="N108" i="57"/>
  <c r="N109" i="57"/>
  <c r="N110" i="57"/>
  <c r="N111" i="57"/>
  <c r="D114" i="57"/>
  <c r="D113" i="57" s="1"/>
  <c r="F114" i="57"/>
  <c r="G114" i="57"/>
  <c r="H114" i="57"/>
  <c r="I114" i="57"/>
  <c r="N115" i="57"/>
  <c r="N114" i="57" s="1"/>
  <c r="O115" i="57"/>
  <c r="O114" i="57" s="1"/>
  <c r="E120" i="57"/>
  <c r="N121" i="57"/>
  <c r="O121" i="57"/>
  <c r="N122" i="57"/>
  <c r="O122" i="57"/>
  <c r="E123" i="57"/>
  <c r="N124" i="57"/>
  <c r="O124" i="57"/>
  <c r="N125" i="57"/>
  <c r="O125" i="57"/>
  <c r="E126" i="57"/>
  <c r="N127" i="57"/>
  <c r="O127" i="57"/>
  <c r="N128" i="57"/>
  <c r="O128" i="57"/>
  <c r="E130" i="57"/>
  <c r="N131" i="57"/>
  <c r="N132" i="57"/>
  <c r="E133" i="57"/>
  <c r="N134" i="57"/>
  <c r="N135" i="57"/>
  <c r="E136" i="57"/>
  <c r="N137" i="57"/>
  <c r="N138" i="57"/>
  <c r="E140" i="57"/>
  <c r="N141" i="57"/>
  <c r="O141" i="57"/>
  <c r="N142" i="57"/>
  <c r="O142" i="57"/>
  <c r="N143" i="57"/>
  <c r="O143" i="57"/>
  <c r="N144" i="57"/>
  <c r="O144" i="57"/>
  <c r="E145" i="57"/>
  <c r="N146" i="57"/>
  <c r="N147" i="57"/>
  <c r="N148" i="57"/>
  <c r="N149" i="57"/>
  <c r="D151" i="57"/>
  <c r="D150" i="57" s="1"/>
  <c r="F151" i="57"/>
  <c r="G151" i="57"/>
  <c r="N152" i="57"/>
  <c r="N151" i="57" s="1"/>
  <c r="E157" i="57"/>
  <c r="N158" i="57"/>
  <c r="N159" i="57"/>
  <c r="E160" i="57"/>
  <c r="N161" i="57"/>
  <c r="N162" i="57"/>
  <c r="E163" i="57"/>
  <c r="N164" i="57"/>
  <c r="N165" i="57"/>
  <c r="E167" i="57"/>
  <c r="E166" i="57" s="1"/>
  <c r="N168" i="57"/>
  <c r="N169" i="57"/>
  <c r="N170" i="57"/>
  <c r="N171" i="57"/>
  <c r="D173" i="57"/>
  <c r="D172" i="57" s="1"/>
  <c r="F173" i="57"/>
  <c r="G173" i="57"/>
  <c r="N174" i="57"/>
  <c r="N173" i="57" s="1"/>
  <c r="E179" i="57"/>
  <c r="N180" i="57"/>
  <c r="N181" i="57"/>
  <c r="E182" i="57"/>
  <c r="N183" i="57"/>
  <c r="N184" i="57"/>
  <c r="E185" i="57"/>
  <c r="N186" i="57"/>
  <c r="N187" i="57"/>
  <c r="E189" i="57"/>
  <c r="E188" i="57" s="1"/>
  <c r="N190" i="57"/>
  <c r="N191" i="57"/>
  <c r="N192" i="57"/>
  <c r="N193" i="57"/>
  <c r="D195" i="57"/>
  <c r="D194" i="57" s="1"/>
  <c r="F195" i="57"/>
  <c r="G195" i="57"/>
  <c r="N196" i="57"/>
  <c r="N195" i="57" s="1"/>
  <c r="E201" i="57"/>
  <c r="N202" i="57"/>
  <c r="N203" i="57"/>
  <c r="E204" i="57"/>
  <c r="N205" i="57"/>
  <c r="N206" i="57"/>
  <c r="E207" i="57"/>
  <c r="N208" i="57"/>
  <c r="N209" i="57"/>
  <c r="E211" i="57"/>
  <c r="E210" i="57" s="1"/>
  <c r="N212" i="57"/>
  <c r="N213" i="57"/>
  <c r="N214" i="57"/>
  <c r="N215" i="57"/>
  <c r="D218" i="57"/>
  <c r="D217" i="57" s="1"/>
  <c r="F218" i="57"/>
  <c r="G218" i="57"/>
  <c r="H218" i="57"/>
  <c r="I218" i="57"/>
  <c r="N219" i="57"/>
  <c r="N218" i="57" s="1"/>
  <c r="O219" i="57"/>
  <c r="O218" i="57" s="1"/>
  <c r="E224" i="57"/>
  <c r="N225" i="57"/>
  <c r="O225" i="57"/>
  <c r="N226" i="57"/>
  <c r="O226" i="57"/>
  <c r="E227" i="57"/>
  <c r="N228" i="57"/>
  <c r="O228" i="57"/>
  <c r="N229" i="57"/>
  <c r="O229" i="57"/>
  <c r="E230" i="57"/>
  <c r="N231" i="57"/>
  <c r="O231" i="57"/>
  <c r="N232" i="57"/>
  <c r="O232" i="57"/>
  <c r="E234" i="57"/>
  <c r="N235" i="57"/>
  <c r="N236" i="57"/>
  <c r="E237" i="57"/>
  <c r="N238" i="57"/>
  <c r="N239" i="57"/>
  <c r="E240" i="57"/>
  <c r="N241" i="57"/>
  <c r="N242" i="57"/>
  <c r="E244" i="57"/>
  <c r="N245" i="57"/>
  <c r="O245" i="57"/>
  <c r="N246" i="57"/>
  <c r="O246" i="57"/>
  <c r="N247" i="57"/>
  <c r="O247" i="57"/>
  <c r="N248" i="57"/>
  <c r="O248" i="57"/>
  <c r="E249" i="57"/>
  <c r="N250" i="57"/>
  <c r="N251" i="57"/>
  <c r="N252" i="57"/>
  <c r="N253" i="57"/>
  <c r="D255" i="57"/>
  <c r="D254" i="57" s="1"/>
  <c r="F255" i="57"/>
  <c r="G255" i="57"/>
  <c r="N256" i="57"/>
  <c r="N255" i="57" s="1"/>
  <c r="E261" i="57"/>
  <c r="N262" i="57"/>
  <c r="N263" i="57"/>
  <c r="E264" i="57"/>
  <c r="N265" i="57"/>
  <c r="N266" i="57"/>
  <c r="E267" i="57"/>
  <c r="N268" i="57"/>
  <c r="N269" i="57"/>
  <c r="E271" i="57"/>
  <c r="E270" i="57" s="1"/>
  <c r="N272" i="57"/>
  <c r="N273" i="57"/>
  <c r="N274" i="57"/>
  <c r="N275" i="57"/>
  <c r="D277" i="57"/>
  <c r="D276" i="57" s="1"/>
  <c r="F277" i="57"/>
  <c r="G277" i="57"/>
  <c r="N278" i="57"/>
  <c r="N277" i="57" s="1"/>
  <c r="E283" i="57"/>
  <c r="N284" i="57"/>
  <c r="N285" i="57"/>
  <c r="E286" i="57"/>
  <c r="N287" i="57"/>
  <c r="N288" i="57"/>
  <c r="E289" i="57"/>
  <c r="N290" i="57"/>
  <c r="N291" i="57"/>
  <c r="E293" i="57"/>
  <c r="E292" i="57" s="1"/>
  <c r="N294" i="57"/>
  <c r="N295" i="57"/>
  <c r="N296" i="57"/>
  <c r="N297" i="57"/>
  <c r="F299" i="57"/>
  <c r="G299" i="57"/>
  <c r="N300" i="57"/>
  <c r="N299" i="57" s="1"/>
  <c r="E305" i="57"/>
  <c r="N306" i="57"/>
  <c r="N307" i="57"/>
  <c r="E308" i="57"/>
  <c r="N309" i="57"/>
  <c r="N310" i="57"/>
  <c r="E311" i="57"/>
  <c r="N312" i="57"/>
  <c r="N313" i="57"/>
  <c r="E315" i="57"/>
  <c r="E314" i="57" s="1"/>
  <c r="N316" i="57"/>
  <c r="N317" i="57"/>
  <c r="N318" i="57"/>
  <c r="N319" i="57"/>
  <c r="D322" i="57"/>
  <c r="D321" i="57" s="1"/>
  <c r="F322" i="57"/>
  <c r="G322" i="57"/>
  <c r="H322" i="57"/>
  <c r="I322" i="57"/>
  <c r="N323" i="57"/>
  <c r="N322" i="57" s="1"/>
  <c r="O323" i="57"/>
  <c r="O322" i="57" s="1"/>
  <c r="E328" i="57"/>
  <c r="N329" i="57"/>
  <c r="O329" i="57"/>
  <c r="N330" i="57"/>
  <c r="O330" i="57"/>
  <c r="E331" i="57"/>
  <c r="N332" i="57"/>
  <c r="O332" i="57"/>
  <c r="N333" i="57"/>
  <c r="O333" i="57"/>
  <c r="E334" i="57"/>
  <c r="N335" i="57"/>
  <c r="O335" i="57"/>
  <c r="N336" i="57"/>
  <c r="O336" i="57"/>
  <c r="E338" i="57"/>
  <c r="N339" i="57"/>
  <c r="N340" i="57"/>
  <c r="E341" i="57"/>
  <c r="N342" i="57"/>
  <c r="N343" i="57"/>
  <c r="E344" i="57"/>
  <c r="N345" i="57"/>
  <c r="N346" i="57"/>
  <c r="E348" i="57"/>
  <c r="N349" i="57"/>
  <c r="O349" i="57"/>
  <c r="N350" i="57"/>
  <c r="O350" i="57"/>
  <c r="N351" i="57"/>
  <c r="O351" i="57"/>
  <c r="N352" i="57"/>
  <c r="O352" i="57"/>
  <c r="E353" i="57"/>
  <c r="N354" i="57"/>
  <c r="N355" i="57"/>
  <c r="N356" i="57"/>
  <c r="N357" i="57"/>
  <c r="D359" i="57"/>
  <c r="D358" i="57" s="1"/>
  <c r="F359" i="57"/>
  <c r="G359" i="57"/>
  <c r="H359" i="57"/>
  <c r="I359" i="57"/>
  <c r="N360" i="57"/>
  <c r="N359" i="57" s="1"/>
  <c r="O360" i="57"/>
  <c r="O359" i="57" s="1"/>
  <c r="E365" i="57"/>
  <c r="N366" i="57"/>
  <c r="O366" i="57"/>
  <c r="N367" i="57"/>
  <c r="O367" i="57"/>
  <c r="E368" i="57"/>
  <c r="N369" i="57"/>
  <c r="O369" i="57"/>
  <c r="N370" i="57"/>
  <c r="O370" i="57"/>
  <c r="E371" i="57"/>
  <c r="N372" i="57"/>
  <c r="O372" i="57"/>
  <c r="N373" i="57"/>
  <c r="O373" i="57"/>
  <c r="E375" i="57"/>
  <c r="N376" i="57"/>
  <c r="N377" i="57"/>
  <c r="E378" i="57"/>
  <c r="N379" i="57"/>
  <c r="N380" i="57"/>
  <c r="E381" i="57"/>
  <c r="N382" i="57"/>
  <c r="N383" i="57"/>
  <c r="E385" i="57"/>
  <c r="N386" i="57"/>
  <c r="O386" i="57"/>
  <c r="N387" i="57"/>
  <c r="O387" i="57"/>
  <c r="N388" i="57"/>
  <c r="O388" i="57"/>
  <c r="N389" i="57"/>
  <c r="O389" i="57"/>
  <c r="E390" i="57"/>
  <c r="N391" i="57"/>
  <c r="N392" i="57"/>
  <c r="N393" i="57"/>
  <c r="N394" i="57"/>
  <c r="D396" i="57"/>
  <c r="D395" i="57" s="1"/>
  <c r="F396" i="57"/>
  <c r="G396" i="57"/>
  <c r="N397" i="57"/>
  <c r="N396" i="57" s="1"/>
  <c r="E402" i="57"/>
  <c r="N403" i="57"/>
  <c r="N404" i="57"/>
  <c r="E405" i="57"/>
  <c r="N406" i="57"/>
  <c r="N407" i="57"/>
  <c r="E408" i="57"/>
  <c r="N409" i="57"/>
  <c r="N410" i="57"/>
  <c r="E412" i="57"/>
  <c r="E411" i="57" s="1"/>
  <c r="N413" i="57"/>
  <c r="N414" i="57"/>
  <c r="N415" i="57"/>
  <c r="N416" i="57"/>
  <c r="D418" i="57"/>
  <c r="D417" i="57" s="1"/>
  <c r="F418" i="57"/>
  <c r="G418" i="57"/>
  <c r="H418" i="57"/>
  <c r="I418" i="57"/>
  <c r="N419" i="57"/>
  <c r="N418" i="57" s="1"/>
  <c r="O419" i="57"/>
  <c r="O418" i="57" s="1"/>
  <c r="E424" i="57"/>
  <c r="N425" i="57"/>
  <c r="O425" i="57"/>
  <c r="N426" i="57"/>
  <c r="O426" i="57"/>
  <c r="N427" i="57"/>
  <c r="O427" i="57"/>
  <c r="N428" i="57"/>
  <c r="O428" i="57"/>
  <c r="E429" i="57"/>
  <c r="N430" i="57"/>
  <c r="N431" i="57"/>
  <c r="N432" i="57"/>
  <c r="N433" i="57"/>
  <c r="D435" i="57"/>
  <c r="D434" i="57" s="1"/>
  <c r="F435" i="57"/>
  <c r="G435" i="57"/>
  <c r="H435" i="57"/>
  <c r="I435" i="57"/>
  <c r="N436" i="57"/>
  <c r="N435" i="57" s="1"/>
  <c r="O436" i="57"/>
  <c r="O435" i="57" s="1"/>
  <c r="E441" i="57"/>
  <c r="N442" i="57"/>
  <c r="O442" i="57"/>
  <c r="N443" i="57"/>
  <c r="O443" i="57"/>
  <c r="N444" i="57"/>
  <c r="O444" i="57"/>
  <c r="N445" i="57"/>
  <c r="O445" i="57"/>
  <c r="E446" i="57"/>
  <c r="N447" i="57"/>
  <c r="N448" i="57"/>
  <c r="N449" i="57"/>
  <c r="N450" i="57"/>
  <c r="D452" i="57"/>
  <c r="D451" i="57" s="1"/>
  <c r="F452" i="57"/>
  <c r="G452" i="57"/>
  <c r="H452" i="57"/>
  <c r="I452" i="57"/>
  <c r="N453" i="57"/>
  <c r="N452" i="57" s="1"/>
  <c r="O453" i="57"/>
  <c r="O452" i="57" s="1"/>
  <c r="E458" i="57"/>
  <c r="N459" i="57"/>
  <c r="O459" i="57"/>
  <c r="N460" i="57"/>
  <c r="O460" i="57"/>
  <c r="N461" i="57"/>
  <c r="O461" i="57"/>
  <c r="N462" i="57"/>
  <c r="O462" i="57"/>
  <c r="E463" i="57"/>
  <c r="N464" i="57"/>
  <c r="N465" i="57"/>
  <c r="N466" i="57"/>
  <c r="N467" i="57"/>
  <c r="D469" i="57"/>
  <c r="D468" i="57" s="1"/>
  <c r="F469" i="57"/>
  <c r="G469" i="57"/>
  <c r="N470" i="57"/>
  <c r="N469" i="57" s="1"/>
  <c r="E475" i="57"/>
  <c r="E474" i="57" s="1"/>
  <c r="E472" i="57" s="1"/>
  <c r="E468" i="57" s="1"/>
  <c r="N476" i="57"/>
  <c r="N477" i="57"/>
  <c r="N478" i="57"/>
  <c r="N479" i="57"/>
  <c r="D481" i="57"/>
  <c r="D480" i="57" s="1"/>
  <c r="F481" i="57"/>
  <c r="G481" i="57"/>
  <c r="N482" i="57"/>
  <c r="N481" i="57" s="1"/>
  <c r="E487" i="57"/>
  <c r="N488" i="57"/>
  <c r="N489" i="57"/>
  <c r="E490" i="57"/>
  <c r="N491" i="57"/>
  <c r="N492" i="57"/>
  <c r="E493" i="57"/>
  <c r="N494" i="57"/>
  <c r="N495" i="57"/>
  <c r="E497" i="57"/>
  <c r="E496" i="57" s="1"/>
  <c r="N498" i="57"/>
  <c r="N499" i="57"/>
  <c r="N500" i="57"/>
  <c r="N501" i="57"/>
  <c r="D503" i="57"/>
  <c r="D502" i="57" s="1"/>
  <c r="F503" i="57"/>
  <c r="G503" i="57"/>
  <c r="N504" i="57"/>
  <c r="N503" i="57" s="1"/>
  <c r="E509" i="57"/>
  <c r="E508" i="57" s="1"/>
  <c r="E506" i="57" s="1"/>
  <c r="E502" i="57" s="1"/>
  <c r="N510" i="57"/>
  <c r="N511" i="57"/>
  <c r="N512" i="57"/>
  <c r="N513" i="57"/>
  <c r="D515" i="57"/>
  <c r="D514" i="57" s="1"/>
  <c r="F515" i="57"/>
  <c r="G515" i="57"/>
  <c r="N516" i="57"/>
  <c r="N515" i="57" s="1"/>
  <c r="E521" i="57"/>
  <c r="E520" i="57" s="1"/>
  <c r="E518" i="57" s="1"/>
  <c r="E514" i="57" s="1"/>
  <c r="N522" i="57"/>
  <c r="N523" i="57"/>
  <c r="N524" i="57"/>
  <c r="N525" i="57"/>
  <c r="D528" i="57"/>
  <c r="D527" i="57" s="1"/>
  <c r="F528" i="57"/>
  <c r="G528" i="57"/>
  <c r="N529" i="57"/>
  <c r="N528" i="57" s="1"/>
  <c r="E534" i="57"/>
  <c r="N535" i="57"/>
  <c r="N536" i="57"/>
  <c r="E537" i="57"/>
  <c r="N538" i="57"/>
  <c r="N539" i="57"/>
  <c r="E540" i="57"/>
  <c r="N541" i="57"/>
  <c r="N542" i="57"/>
  <c r="E544" i="57"/>
  <c r="E543" i="57" s="1"/>
  <c r="N545" i="57"/>
  <c r="N546" i="57"/>
  <c r="N547" i="57"/>
  <c r="N548" i="57"/>
  <c r="D550" i="57"/>
  <c r="D549" i="57" s="1"/>
  <c r="F550" i="57"/>
  <c r="G550" i="57"/>
  <c r="N551" i="57"/>
  <c r="N550" i="57" s="1"/>
  <c r="N549" i="57" s="1"/>
  <c r="D554" i="57"/>
  <c r="D553" i="57" s="1"/>
  <c r="F554" i="57"/>
  <c r="G554" i="57"/>
  <c r="N555" i="57"/>
  <c r="N554" i="57" s="1"/>
  <c r="E560" i="57"/>
  <c r="N561" i="57"/>
  <c r="N562" i="57"/>
  <c r="E563" i="57"/>
  <c r="N564" i="57"/>
  <c r="N565" i="57"/>
  <c r="E566" i="57"/>
  <c r="N567" i="57"/>
  <c r="N568" i="57"/>
  <c r="E570" i="57"/>
  <c r="E569" i="57" s="1"/>
  <c r="N571" i="57"/>
  <c r="N572" i="57"/>
  <c r="N573" i="57"/>
  <c r="N574" i="57"/>
  <c r="E575" i="57"/>
  <c r="N576" i="57"/>
  <c r="N577" i="57"/>
  <c r="D578" i="57"/>
  <c r="N580" i="57"/>
  <c r="N581" i="57"/>
  <c r="N582" i="57"/>
  <c r="N583" i="57"/>
  <c r="N584" i="57"/>
  <c r="G592" i="57"/>
  <c r="D595" i="57"/>
  <c r="D594" i="57" s="1"/>
  <c r="F595" i="57"/>
  <c r="G595" i="57"/>
  <c r="N596" i="57"/>
  <c r="N595" i="57" s="1"/>
  <c r="N594" i="57" s="1"/>
  <c r="D599" i="57"/>
  <c r="D598" i="57" s="1"/>
  <c r="F599" i="57"/>
  <c r="G599" i="57"/>
  <c r="N600" i="57"/>
  <c r="N599" i="57" s="1"/>
  <c r="N598" i="57" s="1"/>
  <c r="D603" i="57"/>
  <c r="D602" i="57" s="1"/>
  <c r="F603" i="57"/>
  <c r="G603" i="57"/>
  <c r="N604" i="57"/>
  <c r="N603" i="57" s="1"/>
  <c r="N602" i="57" s="1"/>
  <c r="D607" i="57"/>
  <c r="D606" i="57" s="1"/>
  <c r="F607" i="57"/>
  <c r="G607" i="57"/>
  <c r="N608" i="57"/>
  <c r="N607" i="57" s="1"/>
  <c r="N606" i="57" s="1"/>
  <c r="D612" i="57"/>
  <c r="D611" i="57" s="1"/>
  <c r="F612" i="57"/>
  <c r="G612" i="57"/>
  <c r="N613" i="57"/>
  <c r="N612" i="57" s="1"/>
  <c r="N611" i="57" s="1"/>
  <c r="D616" i="57"/>
  <c r="D615" i="57" s="1"/>
  <c r="F616" i="57"/>
  <c r="G616" i="57"/>
  <c r="N617" i="57"/>
  <c r="N616" i="57" s="1"/>
  <c r="N615" i="57" s="1"/>
  <c r="D620" i="57"/>
  <c r="D619" i="57" s="1"/>
  <c r="F620" i="57"/>
  <c r="G620" i="57"/>
  <c r="N621" i="57"/>
  <c r="N620" i="57" s="1"/>
  <c r="N619" i="57" s="1"/>
  <c r="D624" i="57"/>
  <c r="D623" i="57" s="1"/>
  <c r="F624" i="57"/>
  <c r="G624" i="57"/>
  <c r="N625" i="57"/>
  <c r="N624" i="57" s="1"/>
  <c r="N623" i="57" s="1"/>
  <c r="D629" i="57"/>
  <c r="D628" i="57" s="1"/>
  <c r="F629" i="57"/>
  <c r="G629" i="57"/>
  <c r="N630" i="57"/>
  <c r="N629" i="57" s="1"/>
  <c r="N628" i="57" s="1"/>
  <c r="D633" i="57"/>
  <c r="D632" i="57" s="1"/>
  <c r="F633" i="57"/>
  <c r="G633" i="57"/>
  <c r="N634" i="57"/>
  <c r="N633" i="57" s="1"/>
  <c r="N632" i="57" s="1"/>
  <c r="D637" i="57"/>
  <c r="D636" i="57" s="1"/>
  <c r="F637" i="57"/>
  <c r="G637" i="57"/>
  <c r="N638" i="57"/>
  <c r="N637" i="57" s="1"/>
  <c r="N636" i="57" s="1"/>
  <c r="D641" i="57"/>
  <c r="D640" i="57" s="1"/>
  <c r="F641" i="57"/>
  <c r="G641" i="57"/>
  <c r="N642" i="57"/>
  <c r="N641" i="57" s="1"/>
  <c r="N640" i="57" s="1"/>
  <c r="D646" i="57"/>
  <c r="D645" i="57" s="1"/>
  <c r="F646" i="57"/>
  <c r="G646" i="57"/>
  <c r="N647" i="57"/>
  <c r="N646" i="57" s="1"/>
  <c r="N645" i="57" s="1"/>
  <c r="D650" i="57"/>
  <c r="D649" i="57" s="1"/>
  <c r="F650" i="57"/>
  <c r="G650" i="57"/>
  <c r="N651" i="57"/>
  <c r="N650" i="57" s="1"/>
  <c r="N649" i="57" s="1"/>
  <c r="D654" i="57"/>
  <c r="D653" i="57" s="1"/>
  <c r="F654" i="57"/>
  <c r="G654" i="57"/>
  <c r="N655" i="57"/>
  <c r="N654" i="57" s="1"/>
  <c r="N653" i="57" s="1"/>
  <c r="D658" i="57"/>
  <c r="D657" i="57" s="1"/>
  <c r="F658" i="57"/>
  <c r="G658" i="57"/>
  <c r="N659" i="57"/>
  <c r="N658" i="57" s="1"/>
  <c r="N657" i="57" s="1"/>
  <c r="D662" i="57"/>
  <c r="D661" i="57" s="1"/>
  <c r="F662" i="57"/>
  <c r="G662" i="57"/>
  <c r="N663" i="57"/>
  <c r="N662" i="57" s="1"/>
  <c r="N661" i="57" s="1"/>
  <c r="D666" i="57"/>
  <c r="D665" i="57" s="1"/>
  <c r="F666" i="57"/>
  <c r="G666" i="57"/>
  <c r="N667" i="57"/>
  <c r="N666" i="57" s="1"/>
  <c r="N665" i="57" s="1"/>
  <c r="D670" i="57"/>
  <c r="D669" i="57" s="1"/>
  <c r="F670" i="57"/>
  <c r="G670" i="57"/>
  <c r="N671" i="57"/>
  <c r="N670" i="57" s="1"/>
  <c r="N669" i="57" s="1"/>
  <c r="D674" i="57"/>
  <c r="D673" i="57" s="1"/>
  <c r="F674" i="57"/>
  <c r="G674" i="57"/>
  <c r="N675" i="57"/>
  <c r="N674" i="57" s="1"/>
  <c r="N673" i="57" s="1"/>
  <c r="D678" i="57"/>
  <c r="D677" i="57" s="1"/>
  <c r="F678" i="57"/>
  <c r="G678" i="57"/>
  <c r="N679" i="57"/>
  <c r="N678" i="57" s="1"/>
  <c r="N677" i="57" s="1"/>
  <c r="D682" i="57"/>
  <c r="D681" i="57" s="1"/>
  <c r="F682" i="57"/>
  <c r="G682" i="57"/>
  <c r="N683" i="57"/>
  <c r="N682" i="57" s="1"/>
  <c r="N681" i="57" s="1"/>
  <c r="D687" i="57"/>
  <c r="D686" i="57" s="1"/>
  <c r="F687" i="57"/>
  <c r="G687" i="57"/>
  <c r="N688" i="57"/>
  <c r="N687" i="57" s="1"/>
  <c r="N686" i="57" s="1"/>
  <c r="D691" i="57"/>
  <c r="D690" i="57" s="1"/>
  <c r="F691" i="57"/>
  <c r="G691" i="57"/>
  <c r="N692" i="57"/>
  <c r="N691" i="57" s="1"/>
  <c r="N690" i="57" s="1"/>
  <c r="D695" i="57"/>
  <c r="D694" i="57" s="1"/>
  <c r="F695" i="57"/>
  <c r="G695" i="57"/>
  <c r="N696" i="57"/>
  <c r="N695" i="57" s="1"/>
  <c r="N694" i="57" s="1"/>
  <c r="N699" i="57"/>
  <c r="N700" i="57"/>
  <c r="D701" i="57"/>
  <c r="N702" i="57"/>
  <c r="N703" i="57"/>
  <c r="N704" i="57"/>
  <c r="N705" i="57"/>
  <c r="N706" i="57"/>
  <c r="N707" i="57"/>
  <c r="D19" i="55"/>
  <c r="E19" i="55"/>
  <c r="F19" i="55"/>
  <c r="G19" i="55"/>
  <c r="H19" i="55"/>
  <c r="I19" i="55"/>
  <c r="J19" i="55"/>
  <c r="K19" i="55"/>
  <c r="L19" i="55"/>
  <c r="M19" i="55"/>
  <c r="N19" i="55"/>
  <c r="O19" i="55"/>
  <c r="P19" i="55"/>
  <c r="D20" i="55"/>
  <c r="E20" i="55"/>
  <c r="F20" i="55"/>
  <c r="G20" i="55"/>
  <c r="H20" i="55"/>
  <c r="I20" i="55"/>
  <c r="J20" i="55"/>
  <c r="K20" i="55"/>
  <c r="L20" i="55"/>
  <c r="M20" i="55"/>
  <c r="N20" i="55"/>
  <c r="O20" i="55"/>
  <c r="P20" i="55"/>
  <c r="D26" i="55"/>
  <c r="E26" i="55"/>
  <c r="D30" i="55"/>
  <c r="D28" i="55" s="1"/>
  <c r="D37" i="55" s="1"/>
  <c r="E30" i="55"/>
  <c r="E28" i="55" s="1"/>
  <c r="E37" i="55" s="1"/>
  <c r="F30" i="55"/>
  <c r="F28" i="55" s="1"/>
  <c r="F37" i="55" s="1"/>
  <c r="G30" i="55"/>
  <c r="G28" i="55" s="1"/>
  <c r="G37" i="55" s="1"/>
  <c r="H30" i="55"/>
  <c r="H28" i="55" s="1"/>
  <c r="H37" i="55" s="1"/>
  <c r="I30" i="55"/>
  <c r="I28" i="55" s="1"/>
  <c r="I37" i="55" s="1"/>
  <c r="J30" i="55"/>
  <c r="J28" i="55" s="1"/>
  <c r="J37" i="55" s="1"/>
  <c r="K30" i="55"/>
  <c r="L30" i="55"/>
  <c r="L28" i="55" s="1"/>
  <c r="M30" i="55"/>
  <c r="D35" i="55"/>
  <c r="E35" i="55"/>
  <c r="F35" i="55"/>
  <c r="G35" i="55"/>
  <c r="H35" i="55"/>
  <c r="I35" i="55"/>
  <c r="J35" i="55"/>
  <c r="K35" i="55"/>
  <c r="L35" i="55"/>
  <c r="M35" i="55"/>
  <c r="N35" i="55"/>
  <c r="O35" i="55"/>
  <c r="P35" i="55"/>
  <c r="D39" i="55"/>
  <c r="E39" i="55"/>
  <c r="F39" i="55"/>
  <c r="G39" i="55"/>
  <c r="H39" i="55"/>
  <c r="I39" i="55"/>
  <c r="J39" i="55"/>
  <c r="K39" i="55"/>
  <c r="L39" i="55"/>
  <c r="M39" i="55"/>
  <c r="N39" i="55"/>
  <c r="O39" i="55"/>
  <c r="P39" i="55"/>
  <c r="G41" i="55"/>
  <c r="I41" i="55"/>
  <c r="K41" i="55"/>
  <c r="M41" i="55"/>
  <c r="N41" i="55"/>
  <c r="O41" i="55"/>
  <c r="P41" i="55"/>
  <c r="G42" i="55"/>
  <c r="I42" i="55"/>
  <c r="K42" i="55"/>
  <c r="M42" i="55"/>
  <c r="N42" i="55"/>
  <c r="O42" i="55"/>
  <c r="P42" i="55"/>
  <c r="G43" i="55"/>
  <c r="I43" i="55"/>
  <c r="K43" i="55"/>
  <c r="M43" i="55"/>
  <c r="N43" i="55"/>
  <c r="O43" i="55"/>
  <c r="P43" i="55"/>
  <c r="G46" i="55"/>
  <c r="I46" i="55"/>
  <c r="K46" i="55"/>
  <c r="M46" i="55"/>
  <c r="N46" i="55"/>
  <c r="O46" i="55"/>
  <c r="P46" i="55"/>
  <c r="G49" i="55"/>
  <c r="I49" i="55"/>
  <c r="K49" i="55"/>
  <c r="M49" i="55"/>
  <c r="N49" i="55"/>
  <c r="O49" i="55"/>
  <c r="P49" i="55"/>
  <c r="D58" i="55"/>
  <c r="D56" i="55" s="1"/>
  <c r="D65" i="55" s="1"/>
  <c r="E58" i="55"/>
  <c r="E56" i="55" s="1"/>
  <c r="E65" i="55" s="1"/>
  <c r="F58" i="55"/>
  <c r="F56" i="55" s="1"/>
  <c r="F65" i="55" s="1"/>
  <c r="G58" i="55"/>
  <c r="G56" i="55" s="1"/>
  <c r="G65" i="55" s="1"/>
  <c r="H58" i="55"/>
  <c r="H56" i="55" s="1"/>
  <c r="H65" i="55" s="1"/>
  <c r="I58" i="55"/>
  <c r="I56" i="55" s="1"/>
  <c r="J58" i="55"/>
  <c r="J56" i="55" s="1"/>
  <c r="J65" i="55" s="1"/>
  <c r="K58" i="55"/>
  <c r="K56" i="55" s="1"/>
  <c r="K65" i="55" s="1"/>
  <c r="L58" i="55"/>
  <c r="M58" i="55"/>
  <c r="M56" i="55" s="1"/>
  <c r="M65" i="55" s="1"/>
  <c r="D63" i="55"/>
  <c r="E63" i="55"/>
  <c r="F63" i="55"/>
  <c r="G63" i="55"/>
  <c r="H63" i="55"/>
  <c r="I63" i="55"/>
  <c r="J63" i="55"/>
  <c r="K63" i="55"/>
  <c r="L63" i="55"/>
  <c r="M63" i="55"/>
  <c r="N63" i="55"/>
  <c r="O63" i="55"/>
  <c r="P63" i="55"/>
  <c r="D67" i="55"/>
  <c r="E67" i="55"/>
  <c r="F67" i="55"/>
  <c r="G67" i="55"/>
  <c r="H67" i="55"/>
  <c r="I67" i="55"/>
  <c r="J67" i="55"/>
  <c r="K67" i="55"/>
  <c r="L67" i="55"/>
  <c r="M67" i="55"/>
  <c r="N67" i="55"/>
  <c r="O67" i="55"/>
  <c r="P67" i="55"/>
  <c r="G69" i="55"/>
  <c r="I69" i="55"/>
  <c r="K69" i="55"/>
  <c r="M69" i="55"/>
  <c r="N69" i="55"/>
  <c r="O69" i="55"/>
  <c r="P69" i="55"/>
  <c r="G70" i="55"/>
  <c r="I70" i="55"/>
  <c r="K70" i="55"/>
  <c r="M70" i="55"/>
  <c r="N70" i="55"/>
  <c r="O70" i="55"/>
  <c r="P70" i="55"/>
  <c r="G71" i="55"/>
  <c r="I71" i="55"/>
  <c r="K71" i="55"/>
  <c r="M71" i="55"/>
  <c r="N71" i="55"/>
  <c r="O71" i="55"/>
  <c r="P71" i="55"/>
  <c r="G74" i="55"/>
  <c r="I74" i="55"/>
  <c r="K74" i="55"/>
  <c r="M74" i="55"/>
  <c r="N74" i="55"/>
  <c r="O74" i="55"/>
  <c r="P74" i="55"/>
  <c r="G77" i="55"/>
  <c r="I77" i="55"/>
  <c r="K77" i="55"/>
  <c r="M77" i="55"/>
  <c r="N77" i="55"/>
  <c r="O77" i="55"/>
  <c r="P77" i="55"/>
  <c r="D86" i="55"/>
  <c r="D84" i="55" s="1"/>
  <c r="D93" i="55" s="1"/>
  <c r="E86" i="55"/>
  <c r="E84" i="55" s="1"/>
  <c r="E93" i="55" s="1"/>
  <c r="F86" i="55"/>
  <c r="F84" i="55" s="1"/>
  <c r="F93" i="55" s="1"/>
  <c r="G86" i="55"/>
  <c r="G84" i="55" s="1"/>
  <c r="G93" i="55" s="1"/>
  <c r="H86" i="55"/>
  <c r="H84" i="55" s="1"/>
  <c r="H93" i="55" s="1"/>
  <c r="I86" i="55"/>
  <c r="I84" i="55" s="1"/>
  <c r="I93" i="55" s="1"/>
  <c r="J86" i="55"/>
  <c r="J84" i="55" s="1"/>
  <c r="J93" i="55" s="1"/>
  <c r="K86" i="55"/>
  <c r="K84" i="55" s="1"/>
  <c r="K93" i="55" s="1"/>
  <c r="L86" i="55"/>
  <c r="L84" i="55" s="1"/>
  <c r="M86" i="55"/>
  <c r="D91" i="55"/>
  <c r="E91" i="55"/>
  <c r="F91" i="55"/>
  <c r="G91" i="55"/>
  <c r="H91" i="55"/>
  <c r="I91" i="55"/>
  <c r="J91" i="55"/>
  <c r="K91" i="55"/>
  <c r="L91" i="55"/>
  <c r="M91" i="55"/>
  <c r="N91" i="55"/>
  <c r="O91" i="55"/>
  <c r="P91" i="55"/>
  <c r="D95" i="55"/>
  <c r="E95" i="55"/>
  <c r="F95" i="55"/>
  <c r="G95" i="55"/>
  <c r="H95" i="55"/>
  <c r="I95" i="55"/>
  <c r="J95" i="55"/>
  <c r="K95" i="55"/>
  <c r="L95" i="55"/>
  <c r="M95" i="55"/>
  <c r="N95" i="55"/>
  <c r="O95" i="55"/>
  <c r="P95" i="55"/>
  <c r="G97" i="55"/>
  <c r="I97" i="55"/>
  <c r="K97" i="55"/>
  <c r="M97" i="55"/>
  <c r="N97" i="55"/>
  <c r="O97" i="55"/>
  <c r="P97" i="55"/>
  <c r="G98" i="55"/>
  <c r="I98" i="55"/>
  <c r="K98" i="55"/>
  <c r="M98" i="55"/>
  <c r="N98" i="55"/>
  <c r="O98" i="55"/>
  <c r="P98" i="55"/>
  <c r="G99" i="55"/>
  <c r="I99" i="55"/>
  <c r="K99" i="55"/>
  <c r="M99" i="55"/>
  <c r="N99" i="55"/>
  <c r="O99" i="55"/>
  <c r="P99" i="55"/>
  <c r="G102" i="55"/>
  <c r="I102" i="55"/>
  <c r="K102" i="55"/>
  <c r="M102" i="55"/>
  <c r="N102" i="55"/>
  <c r="O102" i="55"/>
  <c r="P102" i="55"/>
  <c r="G105" i="55"/>
  <c r="I105" i="55"/>
  <c r="K105" i="55"/>
  <c r="M105" i="55"/>
  <c r="N105" i="55"/>
  <c r="O105" i="55"/>
  <c r="P105" i="55"/>
  <c r="D117" i="55"/>
  <c r="D112" i="55" s="1"/>
  <c r="E117" i="55"/>
  <c r="E112" i="55" s="1"/>
  <c r="F117" i="55"/>
  <c r="F112" i="55" s="1"/>
  <c r="G117" i="55"/>
  <c r="G112" i="55" s="1"/>
  <c r="G17" i="55" s="1"/>
  <c r="G13" i="55" s="1"/>
  <c r="G11" i="55" s="1"/>
  <c r="H117" i="55"/>
  <c r="H112" i="55" s="1"/>
  <c r="I117" i="55"/>
  <c r="I112" i="55" s="1"/>
  <c r="J117" i="55"/>
  <c r="J112" i="55" s="1"/>
  <c r="K117" i="55"/>
  <c r="K112" i="55" s="1"/>
  <c r="L117" i="55"/>
  <c r="L112" i="55" s="1"/>
  <c r="M117" i="55"/>
  <c r="M112" i="55" s="1"/>
  <c r="D121" i="55"/>
  <c r="E121" i="55"/>
  <c r="F121" i="55"/>
  <c r="G121" i="55"/>
  <c r="H121" i="55"/>
  <c r="I121" i="55"/>
  <c r="J121" i="55"/>
  <c r="K121" i="55"/>
  <c r="L121" i="55"/>
  <c r="M121" i="55"/>
  <c r="N121" i="55"/>
  <c r="O121" i="55"/>
  <c r="P121" i="55"/>
  <c r="G128" i="55"/>
  <c r="I128" i="55"/>
  <c r="K128" i="55"/>
  <c r="M128" i="55"/>
  <c r="N128" i="55"/>
  <c r="O128" i="55"/>
  <c r="P128" i="55"/>
  <c r="G129" i="55"/>
  <c r="I129" i="55"/>
  <c r="K129" i="55"/>
  <c r="M129" i="55"/>
  <c r="N129" i="55"/>
  <c r="O129" i="55"/>
  <c r="P129" i="55"/>
  <c r="G130" i="55"/>
  <c r="I130" i="55"/>
  <c r="K130" i="55"/>
  <c r="M130" i="55"/>
  <c r="N130" i="55"/>
  <c r="O130" i="55"/>
  <c r="P130" i="55"/>
  <c r="G131" i="55"/>
  <c r="I131" i="55"/>
  <c r="K131" i="55"/>
  <c r="M131" i="55"/>
  <c r="N131" i="55"/>
  <c r="O131" i="55"/>
  <c r="P131" i="55"/>
  <c r="G135" i="55"/>
  <c r="I135" i="55"/>
  <c r="K135" i="55"/>
  <c r="M135" i="55"/>
  <c r="N135" i="55"/>
  <c r="O135" i="55"/>
  <c r="P135" i="55"/>
  <c r="G139" i="55"/>
  <c r="I139" i="55"/>
  <c r="K139" i="55"/>
  <c r="M139" i="55"/>
  <c r="N139" i="55"/>
  <c r="O139" i="55"/>
  <c r="P139" i="55"/>
  <c r="D151" i="55"/>
  <c r="D149" i="55" s="1"/>
  <c r="E151" i="55"/>
  <c r="E149" i="55" s="1"/>
  <c r="F151" i="55"/>
  <c r="F149" i="55" s="1"/>
  <c r="G151" i="55"/>
  <c r="G149" i="55" s="1"/>
  <c r="H151" i="55"/>
  <c r="H149" i="55" s="1"/>
  <c r="I151" i="55"/>
  <c r="I149" i="55" s="1"/>
  <c r="J151" i="55"/>
  <c r="J149" i="55" s="1"/>
  <c r="K151" i="55"/>
  <c r="K149" i="55" s="1"/>
  <c r="L151" i="55"/>
  <c r="L149" i="55" s="1"/>
  <c r="M151" i="55"/>
  <c r="M149" i="55" s="1"/>
  <c r="D154" i="55"/>
  <c r="E154" i="55"/>
  <c r="F154" i="55"/>
  <c r="G154" i="55"/>
  <c r="H154" i="55"/>
  <c r="I154" i="55"/>
  <c r="J154" i="55"/>
  <c r="K154" i="55"/>
  <c r="L154" i="55"/>
  <c r="M154" i="55"/>
  <c r="N154" i="55"/>
  <c r="O154" i="55"/>
  <c r="P154" i="55"/>
  <c r="D159" i="55"/>
  <c r="E159" i="55"/>
  <c r="F159" i="55"/>
  <c r="G159" i="55"/>
  <c r="H159" i="55"/>
  <c r="I159" i="55"/>
  <c r="J159" i="55"/>
  <c r="K159" i="55"/>
  <c r="L159" i="55"/>
  <c r="M159" i="55"/>
  <c r="N159" i="55"/>
  <c r="O159" i="55"/>
  <c r="P159" i="55"/>
  <c r="G161" i="55"/>
  <c r="I161" i="55"/>
  <c r="K161" i="55"/>
  <c r="M161" i="55"/>
  <c r="N161" i="55"/>
  <c r="O161" i="55"/>
  <c r="P161" i="55"/>
  <c r="G162" i="55"/>
  <c r="I162" i="55"/>
  <c r="K162" i="55"/>
  <c r="M162" i="55"/>
  <c r="N162" i="55"/>
  <c r="O162" i="55"/>
  <c r="P162" i="55"/>
  <c r="G163" i="55"/>
  <c r="I163" i="55"/>
  <c r="K163" i="55"/>
  <c r="M163" i="55"/>
  <c r="N163" i="55"/>
  <c r="O163" i="55"/>
  <c r="P163" i="55"/>
  <c r="G166" i="55"/>
  <c r="I166" i="55"/>
  <c r="K166" i="55"/>
  <c r="M166" i="55"/>
  <c r="N166" i="55"/>
  <c r="O166" i="55"/>
  <c r="P166" i="55"/>
  <c r="G169" i="55"/>
  <c r="I169" i="55"/>
  <c r="K169" i="55"/>
  <c r="M169" i="55"/>
  <c r="N169" i="55"/>
  <c r="O169" i="55"/>
  <c r="P169" i="55"/>
  <c r="D180" i="55"/>
  <c r="E180" i="55"/>
  <c r="F180" i="55"/>
  <c r="G180" i="55"/>
  <c r="H180" i="55"/>
  <c r="I180" i="55"/>
  <c r="J180" i="55"/>
  <c r="K180" i="55"/>
  <c r="L180" i="55"/>
  <c r="M180" i="55"/>
  <c r="N180" i="55"/>
  <c r="O180" i="55"/>
  <c r="P180" i="55"/>
  <c r="D184" i="55"/>
  <c r="D176" i="55" s="1"/>
  <c r="E184" i="55"/>
  <c r="E176" i="55" s="1"/>
  <c r="F184" i="55"/>
  <c r="F176" i="55" s="1"/>
  <c r="G184" i="55"/>
  <c r="G176" i="55" s="1"/>
  <c r="H184" i="55"/>
  <c r="H176" i="55" s="1"/>
  <c r="I184" i="55"/>
  <c r="I176" i="55" s="1"/>
  <c r="J184" i="55"/>
  <c r="J176" i="55" s="1"/>
  <c r="K184" i="55"/>
  <c r="K176" i="55" s="1"/>
  <c r="L184" i="55"/>
  <c r="L176" i="55" s="1"/>
  <c r="M184" i="55"/>
  <c r="M176" i="55" s="1"/>
  <c r="D188" i="55"/>
  <c r="E188" i="55"/>
  <c r="F188" i="55"/>
  <c r="G188" i="55"/>
  <c r="H188" i="55"/>
  <c r="I188" i="55"/>
  <c r="J188" i="55"/>
  <c r="K188" i="55"/>
  <c r="L188" i="55"/>
  <c r="M188" i="55"/>
  <c r="N188" i="55"/>
  <c r="O188" i="55"/>
  <c r="P188" i="55"/>
  <c r="D193" i="55"/>
  <c r="E193" i="55"/>
  <c r="F193" i="55"/>
  <c r="G193" i="55"/>
  <c r="H193" i="55"/>
  <c r="I193" i="55"/>
  <c r="J193" i="55"/>
  <c r="K193" i="55"/>
  <c r="L193" i="55"/>
  <c r="M193" i="55"/>
  <c r="N193" i="55"/>
  <c r="O193" i="55"/>
  <c r="P193" i="55"/>
  <c r="G195" i="55"/>
  <c r="I195" i="55"/>
  <c r="K195" i="55"/>
  <c r="M195" i="55"/>
  <c r="N195" i="55"/>
  <c r="O195" i="55"/>
  <c r="P195" i="55"/>
  <c r="G196" i="55"/>
  <c r="I196" i="55"/>
  <c r="K196" i="55"/>
  <c r="M196" i="55"/>
  <c r="N196" i="55"/>
  <c r="O196" i="55"/>
  <c r="P196" i="55"/>
  <c r="G197" i="55"/>
  <c r="I197" i="55"/>
  <c r="K197" i="55"/>
  <c r="M197" i="55"/>
  <c r="N197" i="55"/>
  <c r="O197" i="55"/>
  <c r="P197" i="55"/>
  <c r="G198" i="55"/>
  <c r="I198" i="55"/>
  <c r="K198" i="55"/>
  <c r="M198" i="55"/>
  <c r="N198" i="55"/>
  <c r="O198" i="55"/>
  <c r="P198" i="55"/>
  <c r="G202" i="55"/>
  <c r="I202" i="55"/>
  <c r="K202" i="55"/>
  <c r="M202" i="55"/>
  <c r="N202" i="55"/>
  <c r="O202" i="55"/>
  <c r="P202" i="55"/>
  <c r="G206" i="55"/>
  <c r="I206" i="55"/>
  <c r="K206" i="55"/>
  <c r="M206" i="55"/>
  <c r="N206" i="55"/>
  <c r="O206" i="55"/>
  <c r="P206" i="55"/>
  <c r="K11" i="66"/>
  <c r="S11" i="66" s="1"/>
  <c r="T11" i="66"/>
  <c r="K12" i="66"/>
  <c r="S12" i="66" s="1"/>
  <c r="T12" i="66"/>
  <c r="K13" i="66"/>
  <c r="S13" i="66" s="1"/>
  <c r="T13" i="66"/>
  <c r="S16" i="66"/>
  <c r="S17" i="66" s="1"/>
  <c r="H41" i="86" s="1"/>
  <c r="T16" i="66"/>
  <c r="T17" i="66" s="1"/>
  <c r="K19" i="66"/>
  <c r="S19" i="66" s="1"/>
  <c r="S20" i="66" s="1"/>
  <c r="T19" i="66"/>
  <c r="T20" i="66" s="1"/>
  <c r="Q22" i="66"/>
  <c r="S23" i="66"/>
  <c r="H85" i="86" s="1"/>
  <c r="M14" i="14"/>
  <c r="M15" i="14" s="1"/>
  <c r="N14" i="14"/>
  <c r="N15" i="14" s="1"/>
  <c r="O15" i="14"/>
  <c r="P14" i="14"/>
  <c r="P15" i="14" s="1"/>
  <c r="S15" i="14"/>
  <c r="T14" i="14"/>
  <c r="T15" i="14" s="1"/>
  <c r="U14" i="14"/>
  <c r="U15" i="14" s="1"/>
  <c r="V14" i="14"/>
  <c r="V15" i="14" s="1"/>
  <c r="W14" i="14"/>
  <c r="W15" i="14" s="1"/>
  <c r="X14" i="14"/>
  <c r="X15" i="14" s="1"/>
  <c r="Y14" i="14"/>
  <c r="Y15" i="14" s="1"/>
  <c r="Z14" i="14"/>
  <c r="Z15" i="14" s="1"/>
  <c r="AA14" i="14"/>
  <c r="AA15" i="14" s="1"/>
  <c r="AB14" i="14"/>
  <c r="AB15" i="14" s="1"/>
  <c r="AC14" i="14"/>
  <c r="AC15" i="14" s="1"/>
  <c r="M16" i="14"/>
  <c r="N16" i="14"/>
  <c r="O16" i="14"/>
  <c r="G18" i="49" s="1"/>
  <c r="P16" i="14"/>
  <c r="T16" i="14"/>
  <c r="U16" i="14"/>
  <c r="V16" i="14"/>
  <c r="W16" i="14"/>
  <c r="X16" i="14"/>
  <c r="Y16" i="14"/>
  <c r="Z16" i="14"/>
  <c r="AA16" i="14"/>
  <c r="AB16" i="14"/>
  <c r="AC16" i="14"/>
  <c r="A3" i="13"/>
  <c r="O26" i="13"/>
  <c r="G17" i="49" s="1"/>
  <c r="O25" i="13"/>
  <c r="P26" i="13"/>
  <c r="M24" i="13"/>
  <c r="M25" i="13" s="1"/>
  <c r="M29" i="13" s="1"/>
  <c r="A3" i="10"/>
  <c r="H6" i="10"/>
  <c r="K6" i="10"/>
  <c r="K592" i="10" s="1"/>
  <c r="J6" i="10"/>
  <c r="J592" i="10" s="1"/>
  <c r="D10" i="10"/>
  <c r="D9" i="10" s="1"/>
  <c r="F10" i="10"/>
  <c r="G10" i="10"/>
  <c r="H10" i="10"/>
  <c r="I10" i="10"/>
  <c r="N11" i="10"/>
  <c r="N10" i="10" s="1"/>
  <c r="O11" i="10"/>
  <c r="O10" i="10" s="1"/>
  <c r="E16" i="10"/>
  <c r="N17" i="10"/>
  <c r="O17" i="10"/>
  <c r="N18" i="10"/>
  <c r="O18" i="10"/>
  <c r="E19" i="10"/>
  <c r="N20" i="10"/>
  <c r="O20" i="10"/>
  <c r="N21" i="10"/>
  <c r="O21" i="10"/>
  <c r="E22" i="10"/>
  <c r="N23" i="10"/>
  <c r="O23" i="10"/>
  <c r="N24" i="10"/>
  <c r="O24" i="10"/>
  <c r="E26" i="10"/>
  <c r="N27" i="10"/>
  <c r="N28" i="10"/>
  <c r="E29" i="10"/>
  <c r="N30" i="10"/>
  <c r="N31" i="10"/>
  <c r="E32" i="10"/>
  <c r="N33" i="10"/>
  <c r="N34" i="10"/>
  <c r="E36" i="10"/>
  <c r="N37" i="10"/>
  <c r="O37" i="10"/>
  <c r="N38" i="10"/>
  <c r="O38" i="10"/>
  <c r="N39" i="10"/>
  <c r="O39" i="10"/>
  <c r="N40" i="10"/>
  <c r="O40" i="10"/>
  <c r="E41" i="10"/>
  <c r="N42" i="10"/>
  <c r="N43" i="10"/>
  <c r="N44" i="10"/>
  <c r="N45" i="10"/>
  <c r="E53" i="10"/>
  <c r="N54" i="10"/>
  <c r="N55" i="10"/>
  <c r="E56" i="10"/>
  <c r="N57" i="10"/>
  <c r="N58" i="10"/>
  <c r="E59" i="10"/>
  <c r="N60" i="10"/>
  <c r="N61" i="10"/>
  <c r="E63" i="10"/>
  <c r="E62" i="10" s="1"/>
  <c r="N64" i="10"/>
  <c r="N65" i="10"/>
  <c r="N66" i="10"/>
  <c r="N67" i="10"/>
  <c r="F69" i="10"/>
  <c r="G69" i="10"/>
  <c r="N70" i="10"/>
  <c r="N69" i="10" s="1"/>
  <c r="E75" i="10"/>
  <c r="N76" i="10"/>
  <c r="N77" i="10"/>
  <c r="E78" i="10"/>
  <c r="N79" i="10"/>
  <c r="N80" i="10"/>
  <c r="E81" i="10"/>
  <c r="N82" i="10"/>
  <c r="N83" i="10"/>
  <c r="E85" i="10"/>
  <c r="E84" i="10" s="1"/>
  <c r="N86" i="10"/>
  <c r="N87" i="10"/>
  <c r="N88" i="10"/>
  <c r="N89" i="10"/>
  <c r="E90" i="10"/>
  <c r="D90" i="10"/>
  <c r="G91" i="10"/>
  <c r="N92" i="10"/>
  <c r="N91" i="10" s="1"/>
  <c r="E97" i="10"/>
  <c r="N98" i="10"/>
  <c r="N99" i="10"/>
  <c r="E100" i="10"/>
  <c r="N101" i="10"/>
  <c r="N102" i="10"/>
  <c r="E103" i="10"/>
  <c r="N104" i="10"/>
  <c r="N105" i="10"/>
  <c r="E107" i="10"/>
  <c r="E106" i="10" s="1"/>
  <c r="N108" i="10"/>
  <c r="N109" i="10"/>
  <c r="N110" i="10"/>
  <c r="N111" i="10"/>
  <c r="D114" i="10"/>
  <c r="D113" i="10" s="1"/>
  <c r="F114" i="10"/>
  <c r="G114" i="10"/>
  <c r="H114" i="10"/>
  <c r="I114" i="10"/>
  <c r="N115" i="10"/>
  <c r="N114" i="10" s="1"/>
  <c r="O115" i="10"/>
  <c r="O114" i="10" s="1"/>
  <c r="E120" i="10"/>
  <c r="N121" i="10"/>
  <c r="O121" i="10"/>
  <c r="N122" i="10"/>
  <c r="O122" i="10"/>
  <c r="E123" i="10"/>
  <c r="N124" i="10"/>
  <c r="O124" i="10"/>
  <c r="N125" i="10"/>
  <c r="O125" i="10"/>
  <c r="E126" i="10"/>
  <c r="N127" i="10"/>
  <c r="O127" i="10"/>
  <c r="N128" i="10"/>
  <c r="O128" i="10"/>
  <c r="E130" i="10"/>
  <c r="N131" i="10"/>
  <c r="N132" i="10"/>
  <c r="E133" i="10"/>
  <c r="N134" i="10"/>
  <c r="N135" i="10"/>
  <c r="E136" i="10"/>
  <c r="N137" i="10"/>
  <c r="N138" i="10"/>
  <c r="E140" i="10"/>
  <c r="N141" i="10"/>
  <c r="O141" i="10"/>
  <c r="N142" i="10"/>
  <c r="O142" i="10"/>
  <c r="N143" i="10"/>
  <c r="O143" i="10"/>
  <c r="N144" i="10"/>
  <c r="O144" i="10"/>
  <c r="E145" i="10"/>
  <c r="N146" i="10"/>
  <c r="N147" i="10"/>
  <c r="N148" i="10"/>
  <c r="N149" i="10"/>
  <c r="D151" i="10"/>
  <c r="D150" i="10" s="1"/>
  <c r="F151" i="10"/>
  <c r="G151" i="10"/>
  <c r="N152" i="10"/>
  <c r="N151" i="10" s="1"/>
  <c r="E157" i="10"/>
  <c r="N158" i="10"/>
  <c r="N159" i="10"/>
  <c r="E160" i="10"/>
  <c r="N161" i="10"/>
  <c r="N162" i="10"/>
  <c r="E163" i="10"/>
  <c r="N164" i="10"/>
  <c r="N165" i="10"/>
  <c r="E167" i="10"/>
  <c r="E166" i="10" s="1"/>
  <c r="N168" i="10"/>
  <c r="N169" i="10"/>
  <c r="N170" i="10"/>
  <c r="N171" i="10"/>
  <c r="D173" i="10"/>
  <c r="D172" i="10" s="1"/>
  <c r="F173" i="10"/>
  <c r="G173" i="10"/>
  <c r="N174" i="10"/>
  <c r="N173" i="10" s="1"/>
  <c r="E179" i="10"/>
  <c r="N180" i="10"/>
  <c r="N181" i="10"/>
  <c r="E182" i="10"/>
  <c r="N183" i="10"/>
  <c r="N184" i="10"/>
  <c r="E185" i="10"/>
  <c r="N186" i="10"/>
  <c r="N187" i="10"/>
  <c r="E189" i="10"/>
  <c r="E188" i="10" s="1"/>
  <c r="N190" i="10"/>
  <c r="N191" i="10"/>
  <c r="N192" i="10"/>
  <c r="N193" i="10"/>
  <c r="D195" i="10"/>
  <c r="D194" i="10" s="1"/>
  <c r="F195" i="10"/>
  <c r="G195" i="10"/>
  <c r="N196" i="10"/>
  <c r="N195" i="10" s="1"/>
  <c r="E201" i="10"/>
  <c r="N202" i="10"/>
  <c r="N203" i="10"/>
  <c r="E204" i="10"/>
  <c r="N205" i="10"/>
  <c r="N206" i="10"/>
  <c r="E207" i="10"/>
  <c r="N208" i="10"/>
  <c r="N209" i="10"/>
  <c r="E211" i="10"/>
  <c r="E210" i="10" s="1"/>
  <c r="N212" i="10"/>
  <c r="N213" i="10"/>
  <c r="N214" i="10"/>
  <c r="N215" i="10"/>
  <c r="D218" i="10"/>
  <c r="D217" i="10" s="1"/>
  <c r="F218" i="10"/>
  <c r="G218" i="10"/>
  <c r="H218" i="10"/>
  <c r="I218" i="10"/>
  <c r="N219" i="10"/>
  <c r="N218" i="10" s="1"/>
  <c r="O219" i="10"/>
  <c r="O218" i="10" s="1"/>
  <c r="E224" i="10"/>
  <c r="N225" i="10"/>
  <c r="O225" i="10"/>
  <c r="N226" i="10"/>
  <c r="O226" i="10"/>
  <c r="E227" i="10"/>
  <c r="N228" i="10"/>
  <c r="O228" i="10"/>
  <c r="N229" i="10"/>
  <c r="O229" i="10"/>
  <c r="E230" i="10"/>
  <c r="N231" i="10"/>
  <c r="O231" i="10"/>
  <c r="N232" i="10"/>
  <c r="O232" i="10"/>
  <c r="E234" i="10"/>
  <c r="N235" i="10"/>
  <c r="N236" i="10"/>
  <c r="E237" i="10"/>
  <c r="N238" i="10"/>
  <c r="N239" i="10"/>
  <c r="E240" i="10"/>
  <c r="N241" i="10"/>
  <c r="N242" i="10"/>
  <c r="E244" i="10"/>
  <c r="N245" i="10"/>
  <c r="O245" i="10"/>
  <c r="N246" i="10"/>
  <c r="O246" i="10"/>
  <c r="N247" i="10"/>
  <c r="O247" i="10"/>
  <c r="N248" i="10"/>
  <c r="O248" i="10"/>
  <c r="E249" i="10"/>
  <c r="N250" i="10"/>
  <c r="N251" i="10"/>
  <c r="N252" i="10"/>
  <c r="N253" i="10"/>
  <c r="D255" i="10"/>
  <c r="D254" i="10" s="1"/>
  <c r="F255" i="10"/>
  <c r="G255" i="10"/>
  <c r="N256" i="10"/>
  <c r="N255" i="10" s="1"/>
  <c r="E261" i="10"/>
  <c r="N262" i="10"/>
  <c r="N263" i="10"/>
  <c r="E264" i="10"/>
  <c r="N265" i="10"/>
  <c r="N266" i="10"/>
  <c r="E267" i="10"/>
  <c r="N268" i="10"/>
  <c r="N269" i="10"/>
  <c r="E271" i="10"/>
  <c r="E270" i="10" s="1"/>
  <c r="N272" i="10"/>
  <c r="N273" i="10"/>
  <c r="N274" i="10"/>
  <c r="N275" i="10"/>
  <c r="D277" i="10"/>
  <c r="D276" i="10" s="1"/>
  <c r="F277" i="10"/>
  <c r="G277" i="10"/>
  <c r="N278" i="10"/>
  <c r="N277" i="10" s="1"/>
  <c r="E283" i="10"/>
  <c r="N284" i="10"/>
  <c r="N285" i="10"/>
  <c r="E286" i="10"/>
  <c r="N287" i="10"/>
  <c r="N288" i="10"/>
  <c r="E289" i="10"/>
  <c r="N290" i="10"/>
  <c r="N291" i="10"/>
  <c r="E293" i="10"/>
  <c r="E292" i="10" s="1"/>
  <c r="N294" i="10"/>
  <c r="N295" i="10"/>
  <c r="N296" i="10"/>
  <c r="N297" i="10"/>
  <c r="D299" i="10"/>
  <c r="D298" i="10" s="1"/>
  <c r="F299" i="10"/>
  <c r="G299" i="10"/>
  <c r="N300" i="10"/>
  <c r="N299" i="10" s="1"/>
  <c r="E305" i="10"/>
  <c r="N306" i="10"/>
  <c r="N307" i="10"/>
  <c r="E308" i="10"/>
  <c r="N309" i="10"/>
  <c r="N310" i="10"/>
  <c r="E311" i="10"/>
  <c r="N312" i="10"/>
  <c r="N313" i="10"/>
  <c r="E315" i="10"/>
  <c r="E314" i="10" s="1"/>
  <c r="N316" i="10"/>
  <c r="N317" i="10"/>
  <c r="N318" i="10"/>
  <c r="N319" i="10"/>
  <c r="D322" i="10"/>
  <c r="D321" i="10" s="1"/>
  <c r="F322" i="10"/>
  <c r="G322" i="10"/>
  <c r="H322" i="10"/>
  <c r="I322" i="10"/>
  <c r="N323" i="10"/>
  <c r="N322" i="10" s="1"/>
  <c r="O323" i="10"/>
  <c r="O322" i="10" s="1"/>
  <c r="E328" i="10"/>
  <c r="N329" i="10"/>
  <c r="O329" i="10"/>
  <c r="N330" i="10"/>
  <c r="O330" i="10"/>
  <c r="E331" i="10"/>
  <c r="N332" i="10"/>
  <c r="O332" i="10"/>
  <c r="N333" i="10"/>
  <c r="O333" i="10"/>
  <c r="E334" i="10"/>
  <c r="N335" i="10"/>
  <c r="O335" i="10"/>
  <c r="N336" i="10"/>
  <c r="O336" i="10"/>
  <c r="E338" i="10"/>
  <c r="N339" i="10"/>
  <c r="N340" i="10"/>
  <c r="E341" i="10"/>
  <c r="N342" i="10"/>
  <c r="N343" i="10"/>
  <c r="E344" i="10"/>
  <c r="N345" i="10"/>
  <c r="N346" i="10"/>
  <c r="E348" i="10"/>
  <c r="N349" i="10"/>
  <c r="O349" i="10"/>
  <c r="N350" i="10"/>
  <c r="O350" i="10"/>
  <c r="N351" i="10"/>
  <c r="O351" i="10"/>
  <c r="N352" i="10"/>
  <c r="O352" i="10"/>
  <c r="E353" i="10"/>
  <c r="N354" i="10"/>
  <c r="N355" i="10"/>
  <c r="N356" i="10"/>
  <c r="N357" i="10"/>
  <c r="D359" i="10"/>
  <c r="D358" i="10" s="1"/>
  <c r="F359" i="10"/>
  <c r="G359" i="10"/>
  <c r="H359" i="10"/>
  <c r="I359" i="10"/>
  <c r="N360" i="10"/>
  <c r="N359" i="10" s="1"/>
  <c r="O360" i="10"/>
  <c r="O359" i="10" s="1"/>
  <c r="E365" i="10"/>
  <c r="N366" i="10"/>
  <c r="O366" i="10"/>
  <c r="N367" i="10"/>
  <c r="O367" i="10"/>
  <c r="E368" i="10"/>
  <c r="N369" i="10"/>
  <c r="O369" i="10"/>
  <c r="N370" i="10"/>
  <c r="O370" i="10"/>
  <c r="E371" i="10"/>
  <c r="N372" i="10"/>
  <c r="O372" i="10"/>
  <c r="N373" i="10"/>
  <c r="O373" i="10"/>
  <c r="E375" i="10"/>
  <c r="N376" i="10"/>
  <c r="N377" i="10"/>
  <c r="E378" i="10"/>
  <c r="N379" i="10"/>
  <c r="N380" i="10"/>
  <c r="E381" i="10"/>
  <c r="N382" i="10"/>
  <c r="N383" i="10"/>
  <c r="E385" i="10"/>
  <c r="N386" i="10"/>
  <c r="O386" i="10"/>
  <c r="N387" i="10"/>
  <c r="O387" i="10"/>
  <c r="N388" i="10"/>
  <c r="O388" i="10"/>
  <c r="N389" i="10"/>
  <c r="O389" i="10"/>
  <c r="E390" i="10"/>
  <c r="N391" i="10"/>
  <c r="N392" i="10"/>
  <c r="N393" i="10"/>
  <c r="N394" i="10"/>
  <c r="D396" i="10"/>
  <c r="D395" i="10" s="1"/>
  <c r="F396" i="10"/>
  <c r="G396" i="10"/>
  <c r="N397" i="10"/>
  <c r="N396" i="10" s="1"/>
  <c r="E402" i="10"/>
  <c r="N403" i="10"/>
  <c r="N404" i="10"/>
  <c r="E405" i="10"/>
  <c r="N406" i="10"/>
  <c r="N407" i="10"/>
  <c r="E408" i="10"/>
  <c r="N409" i="10"/>
  <c r="N410" i="10"/>
  <c r="E412" i="10"/>
  <c r="E411" i="10" s="1"/>
  <c r="N413" i="10"/>
  <c r="N414" i="10"/>
  <c r="N415" i="10"/>
  <c r="N416" i="10"/>
  <c r="D418" i="10"/>
  <c r="D417" i="10" s="1"/>
  <c r="F418" i="10"/>
  <c r="G418" i="10"/>
  <c r="H418" i="10"/>
  <c r="I418" i="10"/>
  <c r="N419" i="10"/>
  <c r="N418" i="10" s="1"/>
  <c r="O419" i="10"/>
  <c r="O418" i="10" s="1"/>
  <c r="E424" i="10"/>
  <c r="N425" i="10"/>
  <c r="O425" i="10"/>
  <c r="N426" i="10"/>
  <c r="O426" i="10"/>
  <c r="N427" i="10"/>
  <c r="O427" i="10"/>
  <c r="N428" i="10"/>
  <c r="O428" i="10"/>
  <c r="E429" i="10"/>
  <c r="N430" i="10"/>
  <c r="N431" i="10"/>
  <c r="N432" i="10"/>
  <c r="N433" i="10"/>
  <c r="D435" i="10"/>
  <c r="D434" i="10" s="1"/>
  <c r="F435" i="10"/>
  <c r="G435" i="10"/>
  <c r="H435" i="10"/>
  <c r="I435" i="10"/>
  <c r="N436" i="10"/>
  <c r="N435" i="10" s="1"/>
  <c r="O436" i="10"/>
  <c r="O435" i="10" s="1"/>
  <c r="E441" i="10"/>
  <c r="N442" i="10"/>
  <c r="O442" i="10"/>
  <c r="N443" i="10"/>
  <c r="O443" i="10"/>
  <c r="N444" i="10"/>
  <c r="O444" i="10"/>
  <c r="N445" i="10"/>
  <c r="O445" i="10"/>
  <c r="E446" i="10"/>
  <c r="N447" i="10"/>
  <c r="N448" i="10"/>
  <c r="N449" i="10"/>
  <c r="N450" i="10"/>
  <c r="D452" i="10"/>
  <c r="D451" i="10" s="1"/>
  <c r="F452" i="10"/>
  <c r="G452" i="10"/>
  <c r="H452" i="10"/>
  <c r="I452" i="10"/>
  <c r="N453" i="10"/>
  <c r="N452" i="10" s="1"/>
  <c r="O453" i="10"/>
  <c r="O452" i="10" s="1"/>
  <c r="E458" i="10"/>
  <c r="N459" i="10"/>
  <c r="O459" i="10"/>
  <c r="N460" i="10"/>
  <c r="O460" i="10"/>
  <c r="N461" i="10"/>
  <c r="O461" i="10"/>
  <c r="N462" i="10"/>
  <c r="O462" i="10"/>
  <c r="E463" i="10"/>
  <c r="N464" i="10"/>
  <c r="N465" i="10"/>
  <c r="N466" i="10"/>
  <c r="N467" i="10"/>
  <c r="D469" i="10"/>
  <c r="D468" i="10" s="1"/>
  <c r="F469" i="10"/>
  <c r="G469" i="10"/>
  <c r="N470" i="10"/>
  <c r="N469" i="10" s="1"/>
  <c r="E475" i="10"/>
  <c r="E474" i="10" s="1"/>
  <c r="E472" i="10" s="1"/>
  <c r="E468" i="10" s="1"/>
  <c r="N476" i="10"/>
  <c r="N477" i="10"/>
  <c r="N478" i="10"/>
  <c r="N479" i="10"/>
  <c r="D481" i="10"/>
  <c r="D480" i="10" s="1"/>
  <c r="F481" i="10"/>
  <c r="G481" i="10"/>
  <c r="N482" i="10"/>
  <c r="N481" i="10" s="1"/>
  <c r="E487" i="10"/>
  <c r="N488" i="10"/>
  <c r="N489" i="10"/>
  <c r="E490" i="10"/>
  <c r="N491" i="10"/>
  <c r="N492" i="10"/>
  <c r="E493" i="10"/>
  <c r="N494" i="10"/>
  <c r="N495" i="10"/>
  <c r="E497" i="10"/>
  <c r="E496" i="10" s="1"/>
  <c r="N498" i="10"/>
  <c r="N499" i="10"/>
  <c r="N500" i="10"/>
  <c r="N501" i="10"/>
  <c r="D503" i="10"/>
  <c r="D502" i="10" s="1"/>
  <c r="F503" i="10"/>
  <c r="G503" i="10"/>
  <c r="N504" i="10"/>
  <c r="N503" i="10" s="1"/>
  <c r="E509" i="10"/>
  <c r="E508" i="10" s="1"/>
  <c r="E506" i="10" s="1"/>
  <c r="E502" i="10" s="1"/>
  <c r="N510" i="10"/>
  <c r="N511" i="10"/>
  <c r="N512" i="10"/>
  <c r="N513" i="10"/>
  <c r="D515" i="10"/>
  <c r="D514" i="10" s="1"/>
  <c r="F515" i="10"/>
  <c r="G515" i="10"/>
  <c r="N516" i="10"/>
  <c r="N515" i="10" s="1"/>
  <c r="E521" i="10"/>
  <c r="E520" i="10" s="1"/>
  <c r="E518" i="10" s="1"/>
  <c r="E514" i="10" s="1"/>
  <c r="N522" i="10"/>
  <c r="N523" i="10"/>
  <c r="N524" i="10"/>
  <c r="N525" i="10"/>
  <c r="D528" i="10"/>
  <c r="D527" i="10" s="1"/>
  <c r="F528" i="10"/>
  <c r="G528" i="10"/>
  <c r="N529" i="10"/>
  <c r="N528" i="10" s="1"/>
  <c r="E534" i="10"/>
  <c r="N535" i="10"/>
  <c r="N536" i="10"/>
  <c r="E537" i="10"/>
  <c r="N538" i="10"/>
  <c r="N539" i="10"/>
  <c r="E540" i="10"/>
  <c r="N541" i="10"/>
  <c r="N542" i="10"/>
  <c r="E544" i="10"/>
  <c r="E543" i="10" s="1"/>
  <c r="N545" i="10"/>
  <c r="N546" i="10"/>
  <c r="N547" i="10"/>
  <c r="N548" i="10"/>
  <c r="D550" i="10"/>
  <c r="D549" i="10" s="1"/>
  <c r="F550" i="10"/>
  <c r="G550" i="10"/>
  <c r="N551" i="10"/>
  <c r="N550" i="10" s="1"/>
  <c r="N549" i="10" s="1"/>
  <c r="D554" i="10"/>
  <c r="D553" i="10" s="1"/>
  <c r="F554" i="10"/>
  <c r="G554" i="10"/>
  <c r="N555" i="10"/>
  <c r="N554" i="10" s="1"/>
  <c r="E560" i="10"/>
  <c r="N561" i="10"/>
  <c r="N562" i="10"/>
  <c r="E563" i="10"/>
  <c r="N564" i="10"/>
  <c r="N565" i="10"/>
  <c r="E566" i="10"/>
  <c r="N567" i="10"/>
  <c r="N568" i="10"/>
  <c r="E570" i="10"/>
  <c r="E569" i="10" s="1"/>
  <c r="N571" i="10"/>
  <c r="N572" i="10"/>
  <c r="N573" i="10"/>
  <c r="N574" i="10"/>
  <c r="E575" i="10"/>
  <c r="N576" i="10"/>
  <c r="N577" i="10"/>
  <c r="D578" i="10"/>
  <c r="N579" i="10"/>
  <c r="N580" i="10"/>
  <c r="N581" i="10"/>
  <c r="N582" i="10"/>
  <c r="N583" i="10"/>
  <c r="N584" i="10"/>
  <c r="F592" i="10"/>
  <c r="G592" i="10"/>
  <c r="D595" i="10"/>
  <c r="D594" i="10" s="1"/>
  <c r="F595" i="10"/>
  <c r="G595" i="10"/>
  <c r="N596" i="10"/>
  <c r="N595" i="10" s="1"/>
  <c r="N594" i="10" s="1"/>
  <c r="D599" i="10"/>
  <c r="D598" i="10" s="1"/>
  <c r="F599" i="10"/>
  <c r="G599" i="10"/>
  <c r="N600" i="10"/>
  <c r="N599" i="10" s="1"/>
  <c r="N598" i="10" s="1"/>
  <c r="D603" i="10"/>
  <c r="D602" i="10" s="1"/>
  <c r="F603" i="10"/>
  <c r="G603" i="10"/>
  <c r="N604" i="10"/>
  <c r="N603" i="10" s="1"/>
  <c r="N602" i="10" s="1"/>
  <c r="D607" i="10"/>
  <c r="D606" i="10" s="1"/>
  <c r="F607" i="10"/>
  <c r="G607" i="10"/>
  <c r="N608" i="10"/>
  <c r="N607" i="10" s="1"/>
  <c r="N606" i="10" s="1"/>
  <c r="D612" i="10"/>
  <c r="D611" i="10" s="1"/>
  <c r="F612" i="10"/>
  <c r="G612" i="10"/>
  <c r="N613" i="10"/>
  <c r="N612" i="10" s="1"/>
  <c r="N611" i="10" s="1"/>
  <c r="D616" i="10"/>
  <c r="D615" i="10" s="1"/>
  <c r="F616" i="10"/>
  <c r="G616" i="10"/>
  <c r="N617" i="10"/>
  <c r="N616" i="10" s="1"/>
  <c r="N615" i="10" s="1"/>
  <c r="D620" i="10"/>
  <c r="D619" i="10" s="1"/>
  <c r="F620" i="10"/>
  <c r="G620" i="10"/>
  <c r="N621" i="10"/>
  <c r="N620" i="10" s="1"/>
  <c r="N619" i="10" s="1"/>
  <c r="D624" i="10"/>
  <c r="D623" i="10" s="1"/>
  <c r="F624" i="10"/>
  <c r="G624" i="10"/>
  <c r="N625" i="10"/>
  <c r="N624" i="10" s="1"/>
  <c r="N623" i="10" s="1"/>
  <c r="D629" i="10"/>
  <c r="D628" i="10" s="1"/>
  <c r="F629" i="10"/>
  <c r="G629" i="10"/>
  <c r="N630" i="10"/>
  <c r="N629" i="10" s="1"/>
  <c r="N628" i="10" s="1"/>
  <c r="D633" i="10"/>
  <c r="D632" i="10" s="1"/>
  <c r="F633" i="10"/>
  <c r="G633" i="10"/>
  <c r="N634" i="10"/>
  <c r="N633" i="10" s="1"/>
  <c r="N632" i="10" s="1"/>
  <c r="D637" i="10"/>
  <c r="D636" i="10" s="1"/>
  <c r="F637" i="10"/>
  <c r="G637" i="10"/>
  <c r="N638" i="10"/>
  <c r="N637" i="10" s="1"/>
  <c r="N636" i="10" s="1"/>
  <c r="D641" i="10"/>
  <c r="D640" i="10" s="1"/>
  <c r="F641" i="10"/>
  <c r="G641" i="10"/>
  <c r="N642" i="10"/>
  <c r="N641" i="10" s="1"/>
  <c r="N640" i="10" s="1"/>
  <c r="D646" i="10"/>
  <c r="D645" i="10" s="1"/>
  <c r="F646" i="10"/>
  <c r="G646" i="10"/>
  <c r="N647" i="10"/>
  <c r="N646" i="10" s="1"/>
  <c r="N645" i="10" s="1"/>
  <c r="D650" i="10"/>
  <c r="D649" i="10" s="1"/>
  <c r="F650" i="10"/>
  <c r="G650" i="10"/>
  <c r="N651" i="10"/>
  <c r="N650" i="10" s="1"/>
  <c r="N649" i="10" s="1"/>
  <c r="D654" i="10"/>
  <c r="D653" i="10" s="1"/>
  <c r="F654" i="10"/>
  <c r="G654" i="10"/>
  <c r="N655" i="10"/>
  <c r="N654" i="10" s="1"/>
  <c r="N653" i="10" s="1"/>
  <c r="D658" i="10"/>
  <c r="D657" i="10" s="1"/>
  <c r="F658" i="10"/>
  <c r="G658" i="10"/>
  <c r="N659" i="10"/>
  <c r="N658" i="10" s="1"/>
  <c r="N657" i="10" s="1"/>
  <c r="D662" i="10"/>
  <c r="D661" i="10" s="1"/>
  <c r="F662" i="10"/>
  <c r="G662" i="10"/>
  <c r="N663" i="10"/>
  <c r="N662" i="10" s="1"/>
  <c r="N661" i="10" s="1"/>
  <c r="D666" i="10"/>
  <c r="D665" i="10" s="1"/>
  <c r="F666" i="10"/>
  <c r="G666" i="10"/>
  <c r="N667" i="10"/>
  <c r="N666" i="10" s="1"/>
  <c r="N665" i="10" s="1"/>
  <c r="D670" i="10"/>
  <c r="D669" i="10" s="1"/>
  <c r="F670" i="10"/>
  <c r="G670" i="10"/>
  <c r="N671" i="10"/>
  <c r="N670" i="10" s="1"/>
  <c r="N669" i="10" s="1"/>
  <c r="D674" i="10"/>
  <c r="D673" i="10" s="1"/>
  <c r="F674" i="10"/>
  <c r="G674" i="10"/>
  <c r="N675" i="10"/>
  <c r="N674" i="10" s="1"/>
  <c r="N673" i="10" s="1"/>
  <c r="D678" i="10"/>
  <c r="D677" i="10" s="1"/>
  <c r="F678" i="10"/>
  <c r="G678" i="10"/>
  <c r="N679" i="10"/>
  <c r="N678" i="10" s="1"/>
  <c r="N677" i="10" s="1"/>
  <c r="D682" i="10"/>
  <c r="D681" i="10" s="1"/>
  <c r="F682" i="10"/>
  <c r="G682" i="10"/>
  <c r="N683" i="10"/>
  <c r="N682" i="10" s="1"/>
  <c r="N681" i="10" s="1"/>
  <c r="D687" i="10"/>
  <c r="D686" i="10" s="1"/>
  <c r="F687" i="10"/>
  <c r="G687" i="10"/>
  <c r="N688" i="10"/>
  <c r="N687" i="10" s="1"/>
  <c r="N686" i="10" s="1"/>
  <c r="D691" i="10"/>
  <c r="D690" i="10" s="1"/>
  <c r="F691" i="10"/>
  <c r="G691" i="10"/>
  <c r="N692" i="10"/>
  <c r="N691" i="10" s="1"/>
  <c r="N690" i="10" s="1"/>
  <c r="D695" i="10"/>
  <c r="D694" i="10" s="1"/>
  <c r="F695" i="10"/>
  <c r="G695" i="10"/>
  <c r="N696" i="10"/>
  <c r="N695" i="10" s="1"/>
  <c r="N694" i="10" s="1"/>
  <c r="N699" i="10"/>
  <c r="N700" i="10"/>
  <c r="D701" i="10"/>
  <c r="N702" i="10"/>
  <c r="N703" i="10"/>
  <c r="N704" i="10"/>
  <c r="N705" i="10"/>
  <c r="N706" i="10"/>
  <c r="N707" i="10"/>
  <c r="A3" i="36"/>
  <c r="F6" i="36"/>
  <c r="L6" i="36" s="1"/>
  <c r="G6" i="36"/>
  <c r="D11" i="36"/>
  <c r="D10" i="36" s="1"/>
  <c r="F11" i="36"/>
  <c r="G11" i="36"/>
  <c r="H11" i="36"/>
  <c r="I11" i="36"/>
  <c r="N12" i="36"/>
  <c r="N11" i="36" s="1"/>
  <c r="O12" i="36"/>
  <c r="O11" i="36" s="1"/>
  <c r="E17" i="36"/>
  <c r="N18" i="36"/>
  <c r="O18" i="36"/>
  <c r="N19" i="36"/>
  <c r="O19" i="36"/>
  <c r="E20" i="36"/>
  <c r="N21" i="36"/>
  <c r="O21" i="36"/>
  <c r="N22" i="36"/>
  <c r="O22" i="36"/>
  <c r="E23" i="36"/>
  <c r="N24" i="36"/>
  <c r="O24" i="36"/>
  <c r="N25" i="36"/>
  <c r="O25" i="36"/>
  <c r="E27" i="36"/>
  <c r="N28" i="36"/>
  <c r="N29" i="36"/>
  <c r="E30" i="36"/>
  <c r="N31" i="36"/>
  <c r="N32" i="36"/>
  <c r="E33" i="36"/>
  <c r="N34" i="36"/>
  <c r="N35" i="36"/>
  <c r="E37" i="36"/>
  <c r="N38" i="36"/>
  <c r="O38" i="36"/>
  <c r="N39" i="36"/>
  <c r="O39" i="36"/>
  <c r="N40" i="36"/>
  <c r="O40" i="36"/>
  <c r="N41" i="36"/>
  <c r="O41" i="36"/>
  <c r="E42" i="36"/>
  <c r="N43" i="36"/>
  <c r="N44" i="36"/>
  <c r="N45" i="36"/>
  <c r="N46" i="36"/>
  <c r="D48" i="36"/>
  <c r="D47" i="36" s="1"/>
  <c r="F48" i="36"/>
  <c r="G48" i="36"/>
  <c r="N49" i="36"/>
  <c r="N48" i="36" s="1"/>
  <c r="E54" i="36"/>
  <c r="N55" i="36"/>
  <c r="N56" i="36"/>
  <c r="E57" i="36"/>
  <c r="N58" i="36"/>
  <c r="N59" i="36"/>
  <c r="E60" i="36"/>
  <c r="N61" i="36"/>
  <c r="N62" i="36"/>
  <c r="E64" i="36"/>
  <c r="E63" i="36" s="1"/>
  <c r="N65" i="36"/>
  <c r="N66" i="36"/>
  <c r="N67" i="36"/>
  <c r="N68" i="36"/>
  <c r="D70" i="36"/>
  <c r="D69" i="36" s="1"/>
  <c r="F70" i="36"/>
  <c r="G70" i="36"/>
  <c r="N71" i="36"/>
  <c r="N70" i="36" s="1"/>
  <c r="E76" i="36"/>
  <c r="N77" i="36"/>
  <c r="N78" i="36"/>
  <c r="E79" i="36"/>
  <c r="N80" i="36"/>
  <c r="N81" i="36"/>
  <c r="E82" i="36"/>
  <c r="N83" i="36"/>
  <c r="N84" i="36"/>
  <c r="E86" i="36"/>
  <c r="E85" i="36" s="1"/>
  <c r="N87" i="36"/>
  <c r="N88" i="36"/>
  <c r="N89" i="36"/>
  <c r="N90" i="36"/>
  <c r="E91" i="36"/>
  <c r="D92" i="36"/>
  <c r="D91" i="36" s="1"/>
  <c r="F92" i="36"/>
  <c r="G92" i="36"/>
  <c r="N93" i="36"/>
  <c r="N92" i="36" s="1"/>
  <c r="E98" i="36"/>
  <c r="N99" i="36"/>
  <c r="N100" i="36"/>
  <c r="E101" i="36"/>
  <c r="N102" i="36"/>
  <c r="N103" i="36"/>
  <c r="E104" i="36"/>
  <c r="N105" i="36"/>
  <c r="N106" i="36"/>
  <c r="E108" i="36"/>
  <c r="E107" i="36" s="1"/>
  <c r="N109" i="36"/>
  <c r="N110" i="36"/>
  <c r="N111" i="36"/>
  <c r="N112" i="36"/>
  <c r="D115" i="36"/>
  <c r="D114" i="36" s="1"/>
  <c r="F115" i="36"/>
  <c r="G115" i="36"/>
  <c r="H115" i="36"/>
  <c r="I115" i="36"/>
  <c r="N116" i="36"/>
  <c r="N115" i="36" s="1"/>
  <c r="O116" i="36"/>
  <c r="O115" i="36" s="1"/>
  <c r="E121" i="36"/>
  <c r="N122" i="36"/>
  <c r="O122" i="36"/>
  <c r="N123" i="36"/>
  <c r="O123" i="36"/>
  <c r="E124" i="36"/>
  <c r="N125" i="36"/>
  <c r="O125" i="36"/>
  <c r="N126" i="36"/>
  <c r="O126" i="36"/>
  <c r="E127" i="36"/>
  <c r="N128" i="36"/>
  <c r="O128" i="36"/>
  <c r="N129" i="36"/>
  <c r="O129" i="36"/>
  <c r="E131" i="36"/>
  <c r="N132" i="36"/>
  <c r="N133" i="36"/>
  <c r="E134" i="36"/>
  <c r="N135" i="36"/>
  <c r="N136" i="36"/>
  <c r="E137" i="36"/>
  <c r="N138" i="36"/>
  <c r="N139" i="36"/>
  <c r="E141" i="36"/>
  <c r="N142" i="36"/>
  <c r="O142" i="36"/>
  <c r="N143" i="36"/>
  <c r="O143" i="36"/>
  <c r="N144" i="36"/>
  <c r="O144" i="36"/>
  <c r="N145" i="36"/>
  <c r="O145" i="36"/>
  <c r="E146" i="36"/>
  <c r="N147" i="36"/>
  <c r="N148" i="36"/>
  <c r="N149" i="36"/>
  <c r="N150" i="36"/>
  <c r="D152" i="36"/>
  <c r="D151" i="36" s="1"/>
  <c r="F152" i="36"/>
  <c r="G152" i="36"/>
  <c r="N153" i="36"/>
  <c r="N152" i="36" s="1"/>
  <c r="E158" i="36"/>
  <c r="N159" i="36"/>
  <c r="N160" i="36"/>
  <c r="E161" i="36"/>
  <c r="N162" i="36"/>
  <c r="N163" i="36"/>
  <c r="E164" i="36"/>
  <c r="N165" i="36"/>
  <c r="N166" i="36"/>
  <c r="E168" i="36"/>
  <c r="E167" i="36" s="1"/>
  <c r="N169" i="36"/>
  <c r="N170" i="36"/>
  <c r="N171" i="36"/>
  <c r="N172" i="36"/>
  <c r="D174" i="36"/>
  <c r="D173" i="36" s="1"/>
  <c r="F174" i="36"/>
  <c r="G174" i="36"/>
  <c r="N175" i="36"/>
  <c r="N174" i="36" s="1"/>
  <c r="E180" i="36"/>
  <c r="N181" i="36"/>
  <c r="N182" i="36"/>
  <c r="E183" i="36"/>
  <c r="N184" i="36"/>
  <c r="N185" i="36"/>
  <c r="E186" i="36"/>
  <c r="N187" i="36"/>
  <c r="N188" i="36"/>
  <c r="E190" i="36"/>
  <c r="E189" i="36" s="1"/>
  <c r="N191" i="36"/>
  <c r="N192" i="36"/>
  <c r="N193" i="36"/>
  <c r="N194" i="36"/>
  <c r="D196" i="36"/>
  <c r="D195" i="36" s="1"/>
  <c r="F196" i="36"/>
  <c r="G196" i="36"/>
  <c r="N197" i="36"/>
  <c r="N196" i="36" s="1"/>
  <c r="E202" i="36"/>
  <c r="N203" i="36"/>
  <c r="N204" i="36"/>
  <c r="E205" i="36"/>
  <c r="N206" i="36"/>
  <c r="N207" i="36"/>
  <c r="E208" i="36"/>
  <c r="N209" i="36"/>
  <c r="N210" i="36"/>
  <c r="E212" i="36"/>
  <c r="E211" i="36" s="1"/>
  <c r="N213" i="36"/>
  <c r="N214" i="36"/>
  <c r="N215" i="36"/>
  <c r="N216" i="36"/>
  <c r="D219" i="36"/>
  <c r="D218" i="36" s="1"/>
  <c r="F219" i="36"/>
  <c r="G219" i="36"/>
  <c r="H219" i="36"/>
  <c r="I219" i="36"/>
  <c r="N220" i="36"/>
  <c r="N219" i="36" s="1"/>
  <c r="O220" i="36"/>
  <c r="O219" i="36" s="1"/>
  <c r="E225" i="36"/>
  <c r="N226" i="36"/>
  <c r="O226" i="36"/>
  <c r="N227" i="36"/>
  <c r="O227" i="36"/>
  <c r="E228" i="36"/>
  <c r="N229" i="36"/>
  <c r="O229" i="36"/>
  <c r="N230" i="36"/>
  <c r="O230" i="36"/>
  <c r="E231" i="36"/>
  <c r="N232" i="36"/>
  <c r="O232" i="36"/>
  <c r="N233" i="36"/>
  <c r="O233" i="36"/>
  <c r="E235" i="36"/>
  <c r="N236" i="36"/>
  <c r="N237" i="36"/>
  <c r="E238" i="36"/>
  <c r="N239" i="36"/>
  <c r="N240" i="36"/>
  <c r="E241" i="36"/>
  <c r="N242" i="36"/>
  <c r="N243" i="36"/>
  <c r="E245" i="36"/>
  <c r="N246" i="36"/>
  <c r="O246" i="36"/>
  <c r="N247" i="36"/>
  <c r="O247" i="36"/>
  <c r="N248" i="36"/>
  <c r="O248" i="36"/>
  <c r="N249" i="36"/>
  <c r="O249" i="36"/>
  <c r="E250" i="36"/>
  <c r="N251" i="36"/>
  <c r="N252" i="36"/>
  <c r="N253" i="36"/>
  <c r="N254" i="36"/>
  <c r="D256" i="36"/>
  <c r="D255" i="36" s="1"/>
  <c r="F256" i="36"/>
  <c r="G256" i="36"/>
  <c r="N257" i="36"/>
  <c r="N256" i="36" s="1"/>
  <c r="E262" i="36"/>
  <c r="N263" i="36"/>
  <c r="N264" i="36"/>
  <c r="E265" i="36"/>
  <c r="N266" i="36"/>
  <c r="N267" i="36"/>
  <c r="E268" i="36"/>
  <c r="N269" i="36"/>
  <c r="N270" i="36"/>
  <c r="E272" i="36"/>
  <c r="E271" i="36" s="1"/>
  <c r="N273" i="36"/>
  <c r="N274" i="36"/>
  <c r="N275" i="36"/>
  <c r="N276" i="36"/>
  <c r="D278" i="36"/>
  <c r="D277" i="36" s="1"/>
  <c r="F278" i="36"/>
  <c r="G278" i="36"/>
  <c r="N279" i="36"/>
  <c r="N278" i="36" s="1"/>
  <c r="E284" i="36"/>
  <c r="N285" i="36"/>
  <c r="N286" i="36"/>
  <c r="E287" i="36"/>
  <c r="N288" i="36"/>
  <c r="N289" i="36"/>
  <c r="E290" i="36"/>
  <c r="N291" i="36"/>
  <c r="N292" i="36"/>
  <c r="E294" i="36"/>
  <c r="E293" i="36" s="1"/>
  <c r="N295" i="36"/>
  <c r="N296" i="36"/>
  <c r="N297" i="36"/>
  <c r="N298" i="36"/>
  <c r="D300" i="36"/>
  <c r="D299" i="36" s="1"/>
  <c r="F300" i="36"/>
  <c r="G300" i="36"/>
  <c r="N301" i="36"/>
  <c r="N300" i="36" s="1"/>
  <c r="E306" i="36"/>
  <c r="N307" i="36"/>
  <c r="N308" i="36"/>
  <c r="E309" i="36"/>
  <c r="N310" i="36"/>
  <c r="N311" i="36"/>
  <c r="E312" i="36"/>
  <c r="N313" i="36"/>
  <c r="N314" i="36"/>
  <c r="E316" i="36"/>
  <c r="E315" i="36" s="1"/>
  <c r="N317" i="36"/>
  <c r="N318" i="36"/>
  <c r="N319" i="36"/>
  <c r="N320" i="36"/>
  <c r="D323" i="36"/>
  <c r="D322" i="36" s="1"/>
  <c r="F323" i="36"/>
  <c r="G323" i="36"/>
  <c r="H323" i="36"/>
  <c r="I323" i="36"/>
  <c r="N324" i="36"/>
  <c r="N323" i="36" s="1"/>
  <c r="O324" i="36"/>
  <c r="O323" i="36" s="1"/>
  <c r="E329" i="36"/>
  <c r="N330" i="36"/>
  <c r="O330" i="36"/>
  <c r="N331" i="36"/>
  <c r="O331" i="36"/>
  <c r="E332" i="36"/>
  <c r="N333" i="36"/>
  <c r="O333" i="36"/>
  <c r="N334" i="36"/>
  <c r="O334" i="36"/>
  <c r="E335" i="36"/>
  <c r="N336" i="36"/>
  <c r="O336" i="36"/>
  <c r="N337" i="36"/>
  <c r="O337" i="36"/>
  <c r="E339" i="36"/>
  <c r="N340" i="36"/>
  <c r="N341" i="36"/>
  <c r="E342" i="36"/>
  <c r="N343" i="36"/>
  <c r="N344" i="36"/>
  <c r="E345" i="36"/>
  <c r="N346" i="36"/>
  <c r="N347" i="36"/>
  <c r="E349" i="36"/>
  <c r="N350" i="36"/>
  <c r="O350" i="36"/>
  <c r="N351" i="36"/>
  <c r="O351" i="36"/>
  <c r="N352" i="36"/>
  <c r="O352" i="36"/>
  <c r="N353" i="36"/>
  <c r="O353" i="36"/>
  <c r="E354" i="36"/>
  <c r="N355" i="36"/>
  <c r="N356" i="36"/>
  <c r="N357" i="36"/>
  <c r="N358" i="36"/>
  <c r="D360" i="36"/>
  <c r="D359" i="36" s="1"/>
  <c r="F360" i="36"/>
  <c r="G360" i="36"/>
  <c r="H360" i="36"/>
  <c r="I360" i="36"/>
  <c r="N361" i="36"/>
  <c r="N360" i="36" s="1"/>
  <c r="O361" i="36"/>
  <c r="O360" i="36" s="1"/>
  <c r="E366" i="36"/>
  <c r="N367" i="36"/>
  <c r="O367" i="36"/>
  <c r="N368" i="36"/>
  <c r="O368" i="36"/>
  <c r="E369" i="36"/>
  <c r="N370" i="36"/>
  <c r="O370" i="36"/>
  <c r="N371" i="36"/>
  <c r="O371" i="36"/>
  <c r="E372" i="36"/>
  <c r="N373" i="36"/>
  <c r="O373" i="36"/>
  <c r="N374" i="36"/>
  <c r="O374" i="36"/>
  <c r="E376" i="36"/>
  <c r="N377" i="36"/>
  <c r="N378" i="36"/>
  <c r="E379" i="36"/>
  <c r="N380" i="36"/>
  <c r="N381" i="36"/>
  <c r="E382" i="36"/>
  <c r="N383" i="36"/>
  <c r="N384" i="36"/>
  <c r="E386" i="36"/>
  <c r="N387" i="36"/>
  <c r="O387" i="36"/>
  <c r="N388" i="36"/>
  <c r="O388" i="36"/>
  <c r="N389" i="36"/>
  <c r="O389" i="36"/>
  <c r="N390" i="36"/>
  <c r="O390" i="36"/>
  <c r="E391" i="36"/>
  <c r="N392" i="36"/>
  <c r="N393" i="36"/>
  <c r="N394" i="36"/>
  <c r="N395" i="36"/>
  <c r="D397" i="36"/>
  <c r="D396" i="36" s="1"/>
  <c r="F397" i="36"/>
  <c r="G397" i="36"/>
  <c r="N398" i="36"/>
  <c r="N397" i="36" s="1"/>
  <c r="E403" i="36"/>
  <c r="N404" i="36"/>
  <c r="N405" i="36"/>
  <c r="E406" i="36"/>
  <c r="N407" i="36"/>
  <c r="N408" i="36"/>
  <c r="E409" i="36"/>
  <c r="N410" i="36"/>
  <c r="N411" i="36"/>
  <c r="E413" i="36"/>
  <c r="E412" i="36" s="1"/>
  <c r="N414" i="36"/>
  <c r="N415" i="36"/>
  <c r="N416" i="36"/>
  <c r="N417" i="36"/>
  <c r="D419" i="36"/>
  <c r="D418" i="36" s="1"/>
  <c r="F419" i="36"/>
  <c r="G419" i="36"/>
  <c r="H419" i="36"/>
  <c r="I419" i="36"/>
  <c r="N420" i="36"/>
  <c r="N419" i="36" s="1"/>
  <c r="O420" i="36"/>
  <c r="O419" i="36" s="1"/>
  <c r="E425" i="36"/>
  <c r="N426" i="36"/>
  <c r="O426" i="36"/>
  <c r="N427" i="36"/>
  <c r="O427" i="36"/>
  <c r="N428" i="36"/>
  <c r="O428" i="36"/>
  <c r="N429" i="36"/>
  <c r="O429" i="36"/>
  <c r="E430" i="36"/>
  <c r="N431" i="36"/>
  <c r="N432" i="36"/>
  <c r="N433" i="36"/>
  <c r="N434" i="36"/>
  <c r="D436" i="36"/>
  <c r="D435" i="36" s="1"/>
  <c r="F436" i="36"/>
  <c r="G436" i="36"/>
  <c r="H436" i="36"/>
  <c r="I436" i="36"/>
  <c r="N437" i="36"/>
  <c r="N436" i="36" s="1"/>
  <c r="O437" i="36"/>
  <c r="O436" i="36" s="1"/>
  <c r="E442" i="36"/>
  <c r="N443" i="36"/>
  <c r="O443" i="36"/>
  <c r="N444" i="36"/>
  <c r="O444" i="36"/>
  <c r="N445" i="36"/>
  <c r="O445" i="36"/>
  <c r="N446" i="36"/>
  <c r="O446" i="36"/>
  <c r="E447" i="36"/>
  <c r="N448" i="36"/>
  <c r="N449" i="36"/>
  <c r="N450" i="36"/>
  <c r="N451" i="36"/>
  <c r="D453" i="36"/>
  <c r="D452" i="36" s="1"/>
  <c r="F453" i="36"/>
  <c r="G453" i="36"/>
  <c r="H453" i="36"/>
  <c r="I453" i="36"/>
  <c r="N454" i="36"/>
  <c r="N453" i="36" s="1"/>
  <c r="O454" i="36"/>
  <c r="O453" i="36" s="1"/>
  <c r="E459" i="36"/>
  <c r="N460" i="36"/>
  <c r="O460" i="36"/>
  <c r="N461" i="36"/>
  <c r="O461" i="36"/>
  <c r="N462" i="36"/>
  <c r="O462" i="36"/>
  <c r="N463" i="36"/>
  <c r="O463" i="36"/>
  <c r="E464" i="36"/>
  <c r="N465" i="36"/>
  <c r="N466" i="36"/>
  <c r="N467" i="36"/>
  <c r="N468" i="36"/>
  <c r="D470" i="36"/>
  <c r="D469" i="36" s="1"/>
  <c r="F470" i="36"/>
  <c r="G470" i="36"/>
  <c r="N471" i="36"/>
  <c r="N470" i="36" s="1"/>
  <c r="E476" i="36"/>
  <c r="E475" i="36" s="1"/>
  <c r="E473" i="36" s="1"/>
  <c r="E469" i="36" s="1"/>
  <c r="N477" i="36"/>
  <c r="N478" i="36"/>
  <c r="N479" i="36"/>
  <c r="N480" i="36"/>
  <c r="D482" i="36"/>
  <c r="D481" i="36" s="1"/>
  <c r="F482" i="36"/>
  <c r="G482" i="36"/>
  <c r="N483" i="36"/>
  <c r="N482" i="36" s="1"/>
  <c r="E488" i="36"/>
  <c r="N489" i="36"/>
  <c r="N490" i="36"/>
  <c r="E491" i="36"/>
  <c r="N492" i="36"/>
  <c r="N493" i="36"/>
  <c r="E494" i="36"/>
  <c r="N495" i="36"/>
  <c r="N496" i="36"/>
  <c r="E498" i="36"/>
  <c r="E497" i="36" s="1"/>
  <c r="N499" i="36"/>
  <c r="N500" i="36"/>
  <c r="N501" i="36"/>
  <c r="N502" i="36"/>
  <c r="D504" i="36"/>
  <c r="D503" i="36" s="1"/>
  <c r="F504" i="36"/>
  <c r="G504" i="36"/>
  <c r="N505" i="36"/>
  <c r="N504" i="36" s="1"/>
  <c r="E510" i="36"/>
  <c r="E509" i="36" s="1"/>
  <c r="E507" i="36" s="1"/>
  <c r="E503" i="36" s="1"/>
  <c r="N511" i="36"/>
  <c r="N512" i="36"/>
  <c r="N513" i="36"/>
  <c r="N514" i="36"/>
  <c r="D516" i="36"/>
  <c r="D515" i="36" s="1"/>
  <c r="F516" i="36"/>
  <c r="G516" i="36"/>
  <c r="N517" i="36"/>
  <c r="N516" i="36" s="1"/>
  <c r="E522" i="36"/>
  <c r="E521" i="36" s="1"/>
  <c r="E519" i="36" s="1"/>
  <c r="E515" i="36" s="1"/>
  <c r="N523" i="36"/>
  <c r="N524" i="36"/>
  <c r="N525" i="36"/>
  <c r="N526" i="36"/>
  <c r="D529" i="36"/>
  <c r="D528" i="36" s="1"/>
  <c r="F529" i="36"/>
  <c r="G529" i="36"/>
  <c r="N530" i="36"/>
  <c r="N529" i="36" s="1"/>
  <c r="E535" i="36"/>
  <c r="N536" i="36"/>
  <c r="N537" i="36"/>
  <c r="E538" i="36"/>
  <c r="N539" i="36"/>
  <c r="N540" i="36"/>
  <c r="E541" i="36"/>
  <c r="N542" i="36"/>
  <c r="N543" i="36"/>
  <c r="E545" i="36"/>
  <c r="E544" i="36" s="1"/>
  <c r="N546" i="36"/>
  <c r="N547" i="36"/>
  <c r="N548" i="36"/>
  <c r="N549" i="36"/>
  <c r="D551" i="36"/>
  <c r="D550" i="36" s="1"/>
  <c r="F551" i="36"/>
  <c r="G551" i="36"/>
  <c r="N552" i="36"/>
  <c r="N551" i="36" s="1"/>
  <c r="N550" i="36" s="1"/>
  <c r="D555" i="36"/>
  <c r="D554" i="36" s="1"/>
  <c r="F555" i="36"/>
  <c r="G555" i="36"/>
  <c r="N556" i="36"/>
  <c r="N555" i="36" s="1"/>
  <c r="E561" i="36"/>
  <c r="N562" i="36"/>
  <c r="N563" i="36"/>
  <c r="E564" i="36"/>
  <c r="N565" i="36"/>
  <c r="N566" i="36"/>
  <c r="E567" i="36"/>
  <c r="N568" i="36"/>
  <c r="N569" i="36"/>
  <c r="E571" i="36"/>
  <c r="E570" i="36" s="1"/>
  <c r="N572" i="36"/>
  <c r="N573" i="36"/>
  <c r="N574" i="36"/>
  <c r="N575" i="36"/>
  <c r="E576" i="36"/>
  <c r="N577" i="36"/>
  <c r="N578" i="36"/>
  <c r="D579" i="36"/>
  <c r="N580" i="36"/>
  <c r="N581" i="36"/>
  <c r="N582" i="36"/>
  <c r="N583" i="36"/>
  <c r="N584" i="36"/>
  <c r="N585" i="36"/>
  <c r="D596" i="36"/>
  <c r="D595" i="36" s="1"/>
  <c r="F596" i="36"/>
  <c r="G596" i="36"/>
  <c r="N597" i="36"/>
  <c r="N596" i="36" s="1"/>
  <c r="N595" i="36" s="1"/>
  <c r="D600" i="36"/>
  <c r="D599" i="36" s="1"/>
  <c r="F600" i="36"/>
  <c r="G600" i="36"/>
  <c r="N601" i="36"/>
  <c r="N600" i="36" s="1"/>
  <c r="N599" i="36" s="1"/>
  <c r="D604" i="36"/>
  <c r="D603" i="36" s="1"/>
  <c r="F604" i="36"/>
  <c r="G604" i="36"/>
  <c r="N605" i="36"/>
  <c r="N604" i="36" s="1"/>
  <c r="N603" i="36" s="1"/>
  <c r="D608" i="36"/>
  <c r="D607" i="36" s="1"/>
  <c r="F608" i="36"/>
  <c r="G608" i="36"/>
  <c r="N609" i="36"/>
  <c r="N608" i="36" s="1"/>
  <c r="N607" i="36" s="1"/>
  <c r="D613" i="36"/>
  <c r="D612" i="36" s="1"/>
  <c r="F613" i="36"/>
  <c r="G613" i="36"/>
  <c r="N614" i="36"/>
  <c r="N613" i="36" s="1"/>
  <c r="N612" i="36" s="1"/>
  <c r="D617" i="36"/>
  <c r="D616" i="36" s="1"/>
  <c r="F617" i="36"/>
  <c r="G617" i="36"/>
  <c r="N618" i="36"/>
  <c r="N617" i="36" s="1"/>
  <c r="N616" i="36" s="1"/>
  <c r="D621" i="36"/>
  <c r="D620" i="36" s="1"/>
  <c r="F621" i="36"/>
  <c r="G621" i="36"/>
  <c r="N622" i="36"/>
  <c r="N621" i="36" s="1"/>
  <c r="N620" i="36" s="1"/>
  <c r="D625" i="36"/>
  <c r="D624" i="36" s="1"/>
  <c r="F625" i="36"/>
  <c r="G625" i="36"/>
  <c r="N626" i="36"/>
  <c r="N625" i="36" s="1"/>
  <c r="N624" i="36" s="1"/>
  <c r="D630" i="36"/>
  <c r="D629" i="36" s="1"/>
  <c r="F630" i="36"/>
  <c r="G630" i="36"/>
  <c r="N631" i="36"/>
  <c r="N630" i="36" s="1"/>
  <c r="N629" i="36" s="1"/>
  <c r="D634" i="36"/>
  <c r="D633" i="36" s="1"/>
  <c r="F634" i="36"/>
  <c r="G634" i="36"/>
  <c r="N635" i="36"/>
  <c r="N634" i="36" s="1"/>
  <c r="N633" i="36" s="1"/>
  <c r="D638" i="36"/>
  <c r="D637" i="36" s="1"/>
  <c r="F638" i="36"/>
  <c r="G638" i="36"/>
  <c r="N639" i="36"/>
  <c r="N638" i="36" s="1"/>
  <c r="N637" i="36" s="1"/>
  <c r="D642" i="36"/>
  <c r="D641" i="36" s="1"/>
  <c r="F642" i="36"/>
  <c r="G642" i="36"/>
  <c r="N643" i="36"/>
  <c r="N642" i="36" s="1"/>
  <c r="N641" i="36" s="1"/>
  <c r="D647" i="36"/>
  <c r="D646" i="36" s="1"/>
  <c r="F647" i="36"/>
  <c r="G647" i="36"/>
  <c r="N648" i="36"/>
  <c r="N647" i="36" s="1"/>
  <c r="N646" i="36" s="1"/>
  <c r="D651" i="36"/>
  <c r="D650" i="36" s="1"/>
  <c r="F651" i="36"/>
  <c r="G651" i="36"/>
  <c r="N652" i="36"/>
  <c r="N651" i="36" s="1"/>
  <c r="N650" i="36" s="1"/>
  <c r="D655" i="36"/>
  <c r="D654" i="36" s="1"/>
  <c r="F655" i="36"/>
  <c r="G655" i="36"/>
  <c r="N656" i="36"/>
  <c r="N655" i="36" s="1"/>
  <c r="N654" i="36" s="1"/>
  <c r="D659" i="36"/>
  <c r="D658" i="36" s="1"/>
  <c r="F659" i="36"/>
  <c r="G659" i="36"/>
  <c r="N660" i="36"/>
  <c r="N659" i="36" s="1"/>
  <c r="N658" i="36" s="1"/>
  <c r="D663" i="36"/>
  <c r="D662" i="36" s="1"/>
  <c r="F663" i="36"/>
  <c r="G663" i="36"/>
  <c r="N664" i="36"/>
  <c r="N663" i="36" s="1"/>
  <c r="N662" i="36" s="1"/>
  <c r="D667" i="36"/>
  <c r="D666" i="36" s="1"/>
  <c r="F667" i="36"/>
  <c r="G667" i="36"/>
  <c r="N668" i="36"/>
  <c r="N667" i="36" s="1"/>
  <c r="N666" i="36" s="1"/>
  <c r="D671" i="36"/>
  <c r="D670" i="36" s="1"/>
  <c r="F671" i="36"/>
  <c r="G671" i="36"/>
  <c r="N672" i="36"/>
  <c r="N671" i="36" s="1"/>
  <c r="N670" i="36" s="1"/>
  <c r="D675" i="36"/>
  <c r="D674" i="36" s="1"/>
  <c r="F675" i="36"/>
  <c r="G675" i="36"/>
  <c r="N676" i="36"/>
  <c r="N675" i="36" s="1"/>
  <c r="N674" i="36" s="1"/>
  <c r="D679" i="36"/>
  <c r="D678" i="36" s="1"/>
  <c r="F679" i="36"/>
  <c r="G679" i="36"/>
  <c r="N680" i="36"/>
  <c r="N679" i="36" s="1"/>
  <c r="N678" i="36" s="1"/>
  <c r="D683" i="36"/>
  <c r="D682" i="36" s="1"/>
  <c r="F683" i="36"/>
  <c r="G683" i="36"/>
  <c r="N684" i="36"/>
  <c r="N683" i="36" s="1"/>
  <c r="N682" i="36" s="1"/>
  <c r="D688" i="36"/>
  <c r="D687" i="36" s="1"/>
  <c r="F688" i="36"/>
  <c r="G688" i="36"/>
  <c r="N689" i="36"/>
  <c r="N688" i="36" s="1"/>
  <c r="N687" i="36" s="1"/>
  <c r="D692" i="36"/>
  <c r="D691" i="36" s="1"/>
  <c r="F692" i="36"/>
  <c r="G692" i="36"/>
  <c r="N693" i="36"/>
  <c r="N692" i="36" s="1"/>
  <c r="N691" i="36" s="1"/>
  <c r="D696" i="36"/>
  <c r="D695" i="36" s="1"/>
  <c r="F696" i="36"/>
  <c r="G696" i="36"/>
  <c r="N697" i="36"/>
  <c r="N696" i="36" s="1"/>
  <c r="N695" i="36" s="1"/>
  <c r="N700" i="36"/>
  <c r="N701" i="36"/>
  <c r="D702" i="36"/>
  <c r="N703" i="36"/>
  <c r="N704" i="36"/>
  <c r="N705" i="36"/>
  <c r="N706" i="36"/>
  <c r="N707" i="36"/>
  <c r="N708" i="36"/>
  <c r="F23" i="76"/>
  <c r="K11" i="54"/>
  <c r="S11" i="54" s="1"/>
  <c r="T11" i="54"/>
  <c r="K12" i="54"/>
  <c r="S12" i="54" s="1"/>
  <c r="K13" i="54"/>
  <c r="S13" i="54" s="1"/>
  <c r="K14" i="54"/>
  <c r="S14" i="54" s="1"/>
  <c r="K15" i="54"/>
  <c r="S15" i="54" s="1"/>
  <c r="K18" i="54"/>
  <c r="S18" i="54" s="1"/>
  <c r="T18" i="54"/>
  <c r="K19" i="54"/>
  <c r="S19" i="54" s="1"/>
  <c r="T19" i="54"/>
  <c r="K20" i="54"/>
  <c r="S20" i="54" s="1"/>
  <c r="T20" i="54"/>
  <c r="K21" i="54"/>
  <c r="S21" i="54" s="1"/>
  <c r="T21" i="54"/>
  <c r="K22" i="54"/>
  <c r="S22" i="54" s="1"/>
  <c r="T22" i="54"/>
  <c r="K25" i="54"/>
  <c r="S25" i="54" s="1"/>
  <c r="T25" i="54"/>
  <c r="K26" i="54"/>
  <c r="S26" i="54" s="1"/>
  <c r="T26" i="54"/>
  <c r="K27" i="54"/>
  <c r="S27" i="54" s="1"/>
  <c r="T27" i="54"/>
  <c r="K28" i="54"/>
  <c r="S28" i="54" s="1"/>
  <c r="T28" i="54"/>
  <c r="K29" i="54"/>
  <c r="S29" i="54" s="1"/>
  <c r="T29" i="54"/>
  <c r="S33" i="54"/>
  <c r="H87" i="85" s="1"/>
  <c r="K37" i="54"/>
  <c r="S37" i="54" s="1"/>
  <c r="T37" i="54"/>
  <c r="K38" i="54"/>
  <c r="S38" i="54" s="1"/>
  <c r="T38" i="54"/>
  <c r="K39" i="54"/>
  <c r="S39" i="54" s="1"/>
  <c r="T39" i="54"/>
  <c r="K40" i="54"/>
  <c r="S40" i="54" s="1"/>
  <c r="T40" i="54"/>
  <c r="K41" i="54"/>
  <c r="S41" i="54" s="1"/>
  <c r="T41" i="54"/>
  <c r="K44" i="54"/>
  <c r="S44" i="54" s="1"/>
  <c r="T44" i="54"/>
  <c r="K45" i="54"/>
  <c r="S45" i="54" s="1"/>
  <c r="T45" i="54"/>
  <c r="K46" i="54"/>
  <c r="S46" i="54" s="1"/>
  <c r="T46" i="54"/>
  <c r="K47" i="54"/>
  <c r="S47" i="54" s="1"/>
  <c r="T47" i="54"/>
  <c r="K48" i="54"/>
  <c r="S48" i="54" s="1"/>
  <c r="T48" i="54"/>
  <c r="K51" i="54"/>
  <c r="S51" i="54" s="1"/>
  <c r="T51" i="54"/>
  <c r="K52" i="54"/>
  <c r="S52" i="54" s="1"/>
  <c r="T52" i="54"/>
  <c r="K53" i="54"/>
  <c r="S53" i="54" s="1"/>
  <c r="T53" i="54"/>
  <c r="K54" i="54"/>
  <c r="S54" i="54" s="1"/>
  <c r="T54" i="54"/>
  <c r="K55" i="54"/>
  <c r="S55" i="54" s="1"/>
  <c r="T55" i="54"/>
  <c r="Q58" i="54"/>
  <c r="S58" i="54"/>
  <c r="Q59" i="54"/>
  <c r="S59" i="54"/>
  <c r="A3" i="7"/>
  <c r="A4" i="4"/>
  <c r="A4" i="31"/>
  <c r="A3" i="30"/>
  <c r="C11" i="30"/>
  <c r="F10" i="30"/>
  <c r="I11" i="30"/>
  <c r="C22" i="30"/>
  <c r="F22" i="30"/>
  <c r="I22" i="30"/>
  <c r="S17" i="67"/>
  <c r="H43" i="88" s="1"/>
  <c r="S23" i="67"/>
  <c r="S25" i="13"/>
  <c r="M6" i="58"/>
  <c r="L6" i="58"/>
  <c r="N26" i="13"/>
  <c r="I6" i="69"/>
  <c r="K6" i="69"/>
  <c r="G23" i="72"/>
  <c r="I19" i="30"/>
  <c r="L6" i="10"/>
  <c r="K6" i="57"/>
  <c r="K592" i="57" s="1"/>
  <c r="I65" i="55"/>
  <c r="D610" i="58"/>
  <c r="N644" i="57"/>
  <c r="I21" i="30"/>
  <c r="I15" i="30"/>
  <c r="F19" i="30"/>
  <c r="I23" i="30" l="1"/>
  <c r="H126" i="68"/>
  <c r="K26" i="68"/>
  <c r="O36" i="57"/>
  <c r="O35" i="57" s="1"/>
  <c r="N37" i="36"/>
  <c r="D126" i="68"/>
  <c r="E126" i="68"/>
  <c r="E139" i="57"/>
  <c r="H136" i="12"/>
  <c r="N31" i="12"/>
  <c r="N32" i="12" s="1"/>
  <c r="D10" i="28"/>
  <c r="G27" i="84"/>
  <c r="E22" i="28"/>
  <c r="J50" i="27"/>
  <c r="J48" i="27" s="1"/>
  <c r="H10" i="28"/>
  <c r="H11" i="28" s="1"/>
  <c r="K27" i="84"/>
  <c r="N424" i="10"/>
  <c r="G22" i="45"/>
  <c r="I43" i="88"/>
  <c r="H37" i="88"/>
  <c r="H40" i="88"/>
  <c r="H39" i="88" s="1"/>
  <c r="I24" i="13"/>
  <c r="I25" i="13" s="1"/>
  <c r="I85" i="86"/>
  <c r="H81" i="86"/>
  <c r="H84" i="86"/>
  <c r="H83" i="86" s="1"/>
  <c r="P160" i="55"/>
  <c r="O68" i="55"/>
  <c r="N19" i="57"/>
  <c r="I41" i="86"/>
  <c r="H37" i="86"/>
  <c r="H40" i="86"/>
  <c r="H39" i="86" s="1"/>
  <c r="H37" i="87"/>
  <c r="I43" i="87"/>
  <c r="H40" i="87"/>
  <c r="H39" i="87" s="1"/>
  <c r="N53" i="55"/>
  <c r="G235" i="56"/>
  <c r="M131" i="12"/>
  <c r="M130" i="12" s="1"/>
  <c r="I87" i="85"/>
  <c r="H81" i="85"/>
  <c r="H84" i="85"/>
  <c r="H83" i="85" s="1"/>
  <c r="I21" i="88"/>
  <c r="H15" i="88"/>
  <c r="H14" i="88" s="1"/>
  <c r="H18" i="88"/>
  <c r="H17" i="88" s="1"/>
  <c r="I126" i="68"/>
  <c r="O123" i="69"/>
  <c r="N424" i="69"/>
  <c r="N385" i="58"/>
  <c r="N157" i="57"/>
  <c r="P25" i="13"/>
  <c r="M19" i="27"/>
  <c r="D526" i="57"/>
  <c r="S15" i="65"/>
  <c r="N29" i="10"/>
  <c r="N560" i="57"/>
  <c r="N493" i="57"/>
  <c r="E423" i="57"/>
  <c r="E421" i="57" s="1"/>
  <c r="E417" i="57" s="1"/>
  <c r="N402" i="57"/>
  <c r="K68" i="56"/>
  <c r="K17" i="68"/>
  <c r="K13" i="68" s="1"/>
  <c r="K11" i="68" s="1"/>
  <c r="E20" i="79"/>
  <c r="N136" i="69"/>
  <c r="M148" i="12"/>
  <c r="E114" i="25"/>
  <c r="E57" i="25"/>
  <c r="H60" i="72"/>
  <c r="C60" i="75"/>
  <c r="C59" i="75" s="1"/>
  <c r="N698" i="57"/>
  <c r="N160" i="56"/>
  <c r="N179" i="58"/>
  <c r="D8" i="58"/>
  <c r="K194" i="68"/>
  <c r="D628" i="36"/>
  <c r="D527" i="36"/>
  <c r="N459" i="36"/>
  <c r="N335" i="36"/>
  <c r="D526" i="10"/>
  <c r="N36" i="10"/>
  <c r="P173" i="55"/>
  <c r="P152" i="55" s="1"/>
  <c r="P151" i="55" s="1"/>
  <c r="P149" i="55" s="1"/>
  <c r="N685" i="57"/>
  <c r="N627" i="57"/>
  <c r="N593" i="57"/>
  <c r="O368" i="57"/>
  <c r="O348" i="57"/>
  <c r="O347" i="57" s="1"/>
  <c r="O328" i="57"/>
  <c r="T15" i="65"/>
  <c r="N610" i="58"/>
  <c r="N593" i="58"/>
  <c r="N408" i="58"/>
  <c r="N286" i="58"/>
  <c r="E243" i="58"/>
  <c r="H112" i="12"/>
  <c r="J60" i="70"/>
  <c r="N82" i="56"/>
  <c r="N58" i="56" s="1"/>
  <c r="N164" i="36"/>
  <c r="E559" i="10"/>
  <c r="E384" i="10"/>
  <c r="N375" i="10"/>
  <c r="E25" i="10"/>
  <c r="E15" i="10"/>
  <c r="M194" i="55"/>
  <c r="N341" i="57"/>
  <c r="O424" i="58"/>
  <c r="O423" i="58" s="1"/>
  <c r="O421" i="58" s="1"/>
  <c r="O417" i="58" s="1"/>
  <c r="N378" i="58"/>
  <c r="E327" i="58"/>
  <c r="N227" i="58"/>
  <c r="O16" i="58"/>
  <c r="P316" i="68"/>
  <c r="P290" i="68" s="1"/>
  <c r="I160" i="68"/>
  <c r="G68" i="68"/>
  <c r="N566" i="69"/>
  <c r="N224" i="69"/>
  <c r="N185" i="69"/>
  <c r="E178" i="69"/>
  <c r="E176" i="69" s="1"/>
  <c r="E172" i="69" s="1"/>
  <c r="N115" i="12"/>
  <c r="N116" i="12" s="1"/>
  <c r="N19" i="12"/>
  <c r="N20" i="12" s="1"/>
  <c r="N576" i="36"/>
  <c r="N402" i="10"/>
  <c r="N305" i="10"/>
  <c r="E282" i="10"/>
  <c r="N160" i="10"/>
  <c r="E129" i="10"/>
  <c r="N75" i="10"/>
  <c r="N26" i="10"/>
  <c r="I194" i="55"/>
  <c r="O160" i="55"/>
  <c r="E364" i="57"/>
  <c r="O350" i="56"/>
  <c r="O324" i="56" s="1"/>
  <c r="N279" i="56"/>
  <c r="N257" i="56" s="1"/>
  <c r="N256" i="56" s="1"/>
  <c r="N255" i="56" s="1"/>
  <c r="O211" i="56"/>
  <c r="O185" i="56" s="1"/>
  <c r="O184" i="56" s="1"/>
  <c r="O176" i="56" s="1"/>
  <c r="N173" i="56"/>
  <c r="N152" i="56" s="1"/>
  <c r="N151" i="56" s="1"/>
  <c r="N149" i="56" s="1"/>
  <c r="F11" i="30"/>
  <c r="N227" i="10"/>
  <c r="N16" i="10"/>
  <c r="K68" i="55"/>
  <c r="P40" i="55"/>
  <c r="K40" i="55"/>
  <c r="N371" i="57"/>
  <c r="E96" i="69"/>
  <c r="S23" i="65"/>
  <c r="S27" i="65"/>
  <c r="F21" i="30"/>
  <c r="F23" i="30" s="1"/>
  <c r="L126" i="55"/>
  <c r="L17" i="55"/>
  <c r="H126" i="55"/>
  <c r="H17" i="55"/>
  <c r="H13" i="55" s="1"/>
  <c r="H11" i="55" s="1"/>
  <c r="D126" i="55"/>
  <c r="D17" i="55"/>
  <c r="D13" i="55" s="1"/>
  <c r="D11" i="55" s="1"/>
  <c r="D24" i="55" s="1"/>
  <c r="I40" i="55"/>
  <c r="O53" i="55"/>
  <c r="O29" i="55" s="1"/>
  <c r="K126" i="56"/>
  <c r="K17" i="56"/>
  <c r="N441" i="58"/>
  <c r="J126" i="68"/>
  <c r="J24" i="68"/>
  <c r="J17" i="68" s="1"/>
  <c r="J13" i="68" s="1"/>
  <c r="J11" i="68" s="1"/>
  <c r="J19" i="68" s="1"/>
  <c r="F126" i="68"/>
  <c r="F24" i="68"/>
  <c r="F17" i="68" s="1"/>
  <c r="F13" i="68" s="1"/>
  <c r="F11" i="68" s="1"/>
  <c r="F19" i="68" s="1"/>
  <c r="D593" i="58"/>
  <c r="D526" i="69"/>
  <c r="N348" i="69"/>
  <c r="N244" i="69"/>
  <c r="O140" i="69"/>
  <c r="O139" i="69" s="1"/>
  <c r="O36" i="69"/>
  <c r="O35" i="69" s="1"/>
  <c r="H35" i="12"/>
  <c r="H34" i="12" s="1"/>
  <c r="H11" i="12"/>
  <c r="H10" i="12" s="1"/>
  <c r="S16" i="54"/>
  <c r="H21" i="85" s="1"/>
  <c r="N161" i="36"/>
  <c r="N137" i="36"/>
  <c r="M126" i="55"/>
  <c r="M17" i="55"/>
  <c r="M13" i="55" s="1"/>
  <c r="M11" i="55" s="1"/>
  <c r="I126" i="55"/>
  <c r="I17" i="55"/>
  <c r="I13" i="55" s="1"/>
  <c r="I11" i="55" s="1"/>
  <c r="I24" i="55" s="1"/>
  <c r="I26" i="55" s="1"/>
  <c r="E126" i="55"/>
  <c r="E17" i="55"/>
  <c r="E13" i="55" s="1"/>
  <c r="E11" i="55" s="1"/>
  <c r="E24" i="55" s="1"/>
  <c r="L17" i="56"/>
  <c r="L13" i="56" s="1"/>
  <c r="L11" i="56" s="1"/>
  <c r="H126" i="56"/>
  <c r="L126" i="56" s="1"/>
  <c r="H17" i="56"/>
  <c r="H13" i="56" s="1"/>
  <c r="H11" i="56" s="1"/>
  <c r="H19" i="56" s="1"/>
  <c r="D126" i="56"/>
  <c r="D17" i="56"/>
  <c r="D13" i="56" s="1"/>
  <c r="D11" i="56" s="1"/>
  <c r="N685" i="58"/>
  <c r="D320" i="58"/>
  <c r="N293" i="58"/>
  <c r="N292" i="58" s="1"/>
  <c r="N271" i="58"/>
  <c r="N270" i="58" s="1"/>
  <c r="N207" i="58"/>
  <c r="N204" i="58"/>
  <c r="N160" i="58"/>
  <c r="D112" i="58"/>
  <c r="N63" i="58"/>
  <c r="N62" i="58" s="1"/>
  <c r="N56" i="58"/>
  <c r="N53" i="58"/>
  <c r="N29" i="58"/>
  <c r="I331" i="68"/>
  <c r="O348" i="68"/>
  <c r="O322" i="68" s="1"/>
  <c r="O321" i="68" s="1"/>
  <c r="O318" i="68" s="1"/>
  <c r="G126" i="68"/>
  <c r="G24" i="68"/>
  <c r="G17" i="68" s="1"/>
  <c r="G13" i="68" s="1"/>
  <c r="G11" i="68" s="1"/>
  <c r="G19" i="68" s="1"/>
  <c r="N390" i="69"/>
  <c r="E347" i="69"/>
  <c r="N140" i="69"/>
  <c r="E52" i="69"/>
  <c r="E50" i="69" s="1"/>
  <c r="E46" i="69" s="1"/>
  <c r="E15" i="69"/>
  <c r="D8" i="69"/>
  <c r="K126" i="55"/>
  <c r="K17" i="55"/>
  <c r="N338" i="57"/>
  <c r="N305" i="57"/>
  <c r="I11" i="60"/>
  <c r="I12" i="60" s="1"/>
  <c r="J11" i="60"/>
  <c r="J12" i="60" s="1"/>
  <c r="J17" i="56"/>
  <c r="J13" i="56" s="1"/>
  <c r="J11" i="56" s="1"/>
  <c r="J19" i="56" s="1"/>
  <c r="F126" i="56"/>
  <c r="F17" i="56"/>
  <c r="F13" i="56" s="1"/>
  <c r="F11" i="56" s="1"/>
  <c r="F19" i="56" s="1"/>
  <c r="N381" i="58"/>
  <c r="N283" i="58"/>
  <c r="N157" i="58"/>
  <c r="N130" i="58"/>
  <c r="E52" i="58"/>
  <c r="E50" i="58" s="1"/>
  <c r="E46" i="58" s="1"/>
  <c r="O211" i="68"/>
  <c r="O185" i="68" s="1"/>
  <c r="O184" i="68" s="1"/>
  <c r="O176" i="68" s="1"/>
  <c r="M126" i="68"/>
  <c r="M24" i="68"/>
  <c r="C25" i="97" s="1"/>
  <c r="C26" i="97" s="1"/>
  <c r="N575" i="69"/>
  <c r="E337" i="69"/>
  <c r="N157" i="69"/>
  <c r="E74" i="69"/>
  <c r="E72" i="69" s="1"/>
  <c r="E68" i="69" s="1"/>
  <c r="H119" i="12"/>
  <c r="H118" i="12" s="1"/>
  <c r="H106" i="12"/>
  <c r="H100" i="12"/>
  <c r="M95" i="12"/>
  <c r="M94" i="12" s="1"/>
  <c r="M76" i="12"/>
  <c r="H71" i="12"/>
  <c r="H70" i="12" s="1"/>
  <c r="H47" i="12"/>
  <c r="H46" i="12" s="1"/>
  <c r="H28" i="12"/>
  <c r="M23" i="12"/>
  <c r="M22" i="12" s="1"/>
  <c r="H60" i="75"/>
  <c r="N366" i="36"/>
  <c r="N316" i="36"/>
  <c r="N315" i="36" s="1"/>
  <c r="N250" i="36"/>
  <c r="O228" i="36"/>
  <c r="D217" i="36"/>
  <c r="E201" i="36"/>
  <c r="E199" i="36" s="1"/>
  <c r="E195" i="36" s="1"/>
  <c r="E179" i="36"/>
  <c r="D113" i="36"/>
  <c r="E120" i="36"/>
  <c r="E75" i="36"/>
  <c r="E73" i="36" s="1"/>
  <c r="E69" i="36" s="1"/>
  <c r="D9" i="36"/>
  <c r="N42" i="36"/>
  <c r="N36" i="36" s="1"/>
  <c r="N20" i="36"/>
  <c r="N701" i="10"/>
  <c r="N627" i="10"/>
  <c r="N570" i="10"/>
  <c r="N569" i="10" s="1"/>
  <c r="E374" i="10"/>
  <c r="E280" i="10"/>
  <c r="E276" i="10" s="1"/>
  <c r="O126" i="10"/>
  <c r="N85" i="10"/>
  <c r="N84" i="10" s="1"/>
  <c r="O22" i="10"/>
  <c r="O16" i="10"/>
  <c r="K194" i="55"/>
  <c r="O211" i="55"/>
  <c r="O185" i="55" s="1"/>
  <c r="O184" i="55" s="1"/>
  <c r="O176" i="55" s="1"/>
  <c r="O127" i="55"/>
  <c r="N127" i="55"/>
  <c r="G127" i="55"/>
  <c r="J126" i="55"/>
  <c r="J17" i="55"/>
  <c r="J13" i="55" s="1"/>
  <c r="J11" i="55" s="1"/>
  <c r="F126" i="55"/>
  <c r="F17" i="55"/>
  <c r="F13" i="55" s="1"/>
  <c r="F11" i="55" s="1"/>
  <c r="F24" i="55" s="1"/>
  <c r="F26" i="55" s="1"/>
  <c r="O109" i="55"/>
  <c r="O85" i="55" s="1"/>
  <c r="P82" i="55"/>
  <c r="P58" i="55" s="1"/>
  <c r="O81" i="55"/>
  <c r="O57" i="55" s="1"/>
  <c r="N578" i="57"/>
  <c r="E559" i="57"/>
  <c r="E557" i="57" s="1"/>
  <c r="E553" i="57" s="1"/>
  <c r="E533" i="57"/>
  <c r="E531" i="57" s="1"/>
  <c r="E527" i="57" s="1"/>
  <c r="N509" i="57"/>
  <c r="N508" i="57" s="1"/>
  <c r="N506" i="57" s="1"/>
  <c r="N502" i="57" s="1"/>
  <c r="N405" i="57"/>
  <c r="E337" i="57"/>
  <c r="N334" i="57"/>
  <c r="N315" i="57"/>
  <c r="N314" i="57" s="1"/>
  <c r="N293" i="57"/>
  <c r="N292" i="57" s="1"/>
  <c r="N271" i="57"/>
  <c r="N270" i="57" s="1"/>
  <c r="D216" i="57"/>
  <c r="N211" i="57"/>
  <c r="N210" i="57" s="1"/>
  <c r="D8" i="57"/>
  <c r="O317" i="56"/>
  <c r="O291" i="56" s="1"/>
  <c r="M126" i="56"/>
  <c r="M17" i="56"/>
  <c r="I126" i="56"/>
  <c r="I17" i="56"/>
  <c r="I13" i="56" s="1"/>
  <c r="I11" i="56" s="1"/>
  <c r="I19" i="56" s="1"/>
  <c r="E112" i="56"/>
  <c r="E17" i="56" s="1"/>
  <c r="E13" i="56" s="1"/>
  <c r="E11" i="56" s="1"/>
  <c r="E19" i="56" s="1"/>
  <c r="G96" i="56"/>
  <c r="I68" i="56"/>
  <c r="O281" i="68"/>
  <c r="O259" i="68" s="1"/>
  <c r="O194" i="68"/>
  <c r="L126" i="68"/>
  <c r="L24" i="68"/>
  <c r="O54" i="68"/>
  <c r="O30" i="68" s="1"/>
  <c r="M100" i="12"/>
  <c r="M16" i="12"/>
  <c r="O213" i="55"/>
  <c r="O187" i="55" s="1"/>
  <c r="N81" i="56"/>
  <c r="N57" i="56" s="1"/>
  <c r="G18" i="72"/>
  <c r="G48" i="72" s="1"/>
  <c r="G46" i="72" s="1"/>
  <c r="G60" i="72" s="1"/>
  <c r="G59" i="72" s="1"/>
  <c r="O434" i="69"/>
  <c r="E347" i="57"/>
  <c r="E327" i="57"/>
  <c r="N610" i="10"/>
  <c r="P54" i="55"/>
  <c r="P30" i="55" s="1"/>
  <c r="B114" i="25"/>
  <c r="C9" i="30"/>
  <c r="N212" i="55"/>
  <c r="N186" i="55" s="1"/>
  <c r="C10" i="30"/>
  <c r="P348" i="68"/>
  <c r="P322" i="68" s="1"/>
  <c r="P321" i="68" s="1"/>
  <c r="P318" i="68" s="1"/>
  <c r="I96" i="55"/>
  <c r="E130" i="36"/>
  <c r="O124" i="36"/>
  <c r="N487" i="57"/>
  <c r="N349" i="68"/>
  <c r="N323" i="68" s="1"/>
  <c r="G298" i="68"/>
  <c r="K298" i="68"/>
  <c r="G235" i="68"/>
  <c r="M194" i="68"/>
  <c r="G28" i="45"/>
  <c r="D593" i="57"/>
  <c r="P81" i="55"/>
  <c r="P57" i="55" s="1"/>
  <c r="P56" i="55" s="1"/>
  <c r="P65" i="55" s="1"/>
  <c r="P109" i="55"/>
  <c r="P85" i="55" s="1"/>
  <c r="N241" i="36"/>
  <c r="N133" i="57"/>
  <c r="F11" i="60"/>
  <c r="F12" i="60" s="1"/>
  <c r="M331" i="56"/>
  <c r="P349" i="56"/>
  <c r="P323" i="56" s="1"/>
  <c r="O281" i="56"/>
  <c r="O259" i="56" s="1"/>
  <c r="K262" i="56"/>
  <c r="O174" i="56"/>
  <c r="O153" i="56" s="1"/>
  <c r="O81" i="56"/>
  <c r="O57" i="56" s="1"/>
  <c r="N701" i="58"/>
  <c r="N578" i="58"/>
  <c r="P575" i="58" s="1"/>
  <c r="D526" i="58"/>
  <c r="E533" i="58"/>
  <c r="E531" i="58" s="1"/>
  <c r="E527" i="58" s="1"/>
  <c r="N521" i="58"/>
  <c r="N520" i="58" s="1"/>
  <c r="N518" i="58" s="1"/>
  <c r="N514" i="58" s="1"/>
  <c r="N497" i="58"/>
  <c r="N496" i="58" s="1"/>
  <c r="N475" i="58"/>
  <c r="N474" i="58" s="1"/>
  <c r="N472" i="58" s="1"/>
  <c r="N468" i="58" s="1"/>
  <c r="N429" i="58"/>
  <c r="N405" i="58"/>
  <c r="N315" i="58"/>
  <c r="N314" i="58" s="1"/>
  <c r="D216" i="58"/>
  <c r="N211" i="58"/>
  <c r="N210" i="58" s="1"/>
  <c r="N189" i="58"/>
  <c r="N188" i="58" s="1"/>
  <c r="N145" i="58"/>
  <c r="O140" i="58"/>
  <c r="O139" i="58" s="1"/>
  <c r="E139" i="58"/>
  <c r="O120" i="58"/>
  <c r="E119" i="58"/>
  <c r="E25" i="58"/>
  <c r="E15" i="58"/>
  <c r="F61" i="61"/>
  <c r="F62" i="61" s="1"/>
  <c r="N68" i="68"/>
  <c r="I26" i="68"/>
  <c r="N497" i="69"/>
  <c r="N496" i="69" s="1"/>
  <c r="D320" i="69"/>
  <c r="N371" i="69"/>
  <c r="E364" i="69"/>
  <c r="O334" i="69"/>
  <c r="N189" i="69"/>
  <c r="N188" i="69" s="1"/>
  <c r="N145" i="69"/>
  <c r="N120" i="69"/>
  <c r="N32" i="69"/>
  <c r="N458" i="57"/>
  <c r="I235" i="56"/>
  <c r="N254" i="56"/>
  <c r="N228" i="56" s="1"/>
  <c r="E61" i="61"/>
  <c r="E62" i="61" s="1"/>
  <c r="N578" i="69"/>
  <c r="P575" i="69" s="1"/>
  <c r="N441" i="69"/>
  <c r="O424" i="69"/>
  <c r="O423" i="69" s="1"/>
  <c r="O421" i="69" s="1"/>
  <c r="O417" i="69" s="1"/>
  <c r="J60" i="75"/>
  <c r="F60" i="75"/>
  <c r="K28" i="56"/>
  <c r="K37" i="56" s="1"/>
  <c r="O54" i="56"/>
  <c r="O30" i="56" s="1"/>
  <c r="P54" i="56"/>
  <c r="P30" i="56" s="1"/>
  <c r="G19" i="56"/>
  <c r="G24" i="56"/>
  <c r="G26" i="56" s="1"/>
  <c r="N424" i="58"/>
  <c r="N213" i="55"/>
  <c r="N187" i="55" s="1"/>
  <c r="N54" i="56"/>
  <c r="N30" i="56" s="1"/>
  <c r="N442" i="36"/>
  <c r="N385" i="10"/>
  <c r="P174" i="55"/>
  <c r="P153" i="55" s="1"/>
  <c r="K160" i="55"/>
  <c r="I160" i="55"/>
  <c r="N173" i="55"/>
  <c r="N152" i="55" s="1"/>
  <c r="N151" i="55" s="1"/>
  <c r="N149" i="55" s="1"/>
  <c r="N110" i="55"/>
  <c r="N86" i="55" s="1"/>
  <c r="K96" i="55"/>
  <c r="K28" i="55"/>
  <c r="K37" i="55" s="1"/>
  <c r="N54" i="55"/>
  <c r="N30" i="55" s="1"/>
  <c r="N701" i="57"/>
  <c r="D685" i="57"/>
  <c r="O441" i="57"/>
  <c r="O440" i="57" s="1"/>
  <c r="O438" i="57" s="1"/>
  <c r="O434" i="57" s="1"/>
  <c r="H60" i="71"/>
  <c r="O349" i="36"/>
  <c r="O348" i="36" s="1"/>
  <c r="K6" i="36"/>
  <c r="K593" i="36" s="1"/>
  <c r="G593" i="36"/>
  <c r="M6" i="36"/>
  <c r="O212" i="55"/>
  <c r="O186" i="55" s="1"/>
  <c r="O173" i="55"/>
  <c r="O152" i="55" s="1"/>
  <c r="O151" i="55" s="1"/>
  <c r="O149" i="55" s="1"/>
  <c r="G24" i="13"/>
  <c r="G25" i="13" s="1"/>
  <c r="O110" i="55"/>
  <c r="O86" i="55" s="1"/>
  <c r="G73" i="62"/>
  <c r="G74" i="62" s="1"/>
  <c r="E73" i="62"/>
  <c r="E74" i="62" s="1"/>
  <c r="M119" i="12"/>
  <c r="M118" i="12" s="1"/>
  <c r="M107" i="12"/>
  <c r="M106" i="12" s="1"/>
  <c r="M59" i="12"/>
  <c r="M58" i="12" s="1"/>
  <c r="M47" i="12"/>
  <c r="M46" i="12" s="1"/>
  <c r="I22" i="75"/>
  <c r="G23" i="75"/>
  <c r="G18" i="75" s="1"/>
  <c r="G60" i="75" s="1"/>
  <c r="G59" i="75" s="1"/>
  <c r="I18" i="72"/>
  <c r="I48" i="72" s="1"/>
  <c r="I46" i="72" s="1"/>
  <c r="I60" i="72" s="1"/>
  <c r="I59" i="72" s="1"/>
  <c r="T16" i="54"/>
  <c r="N234" i="10"/>
  <c r="N96" i="55"/>
  <c r="O19" i="57"/>
  <c r="N644" i="58"/>
  <c r="N43" i="12"/>
  <c r="N44" i="12" s="1"/>
  <c r="E557" i="10"/>
  <c r="E553" i="10" s="1"/>
  <c r="N237" i="57"/>
  <c r="O160" i="56"/>
  <c r="N144" i="56"/>
  <c r="N118" i="56" s="1"/>
  <c r="P586" i="58" s="1"/>
  <c r="O40" i="56"/>
  <c r="N540" i="58"/>
  <c r="O28" i="13"/>
  <c r="O29" i="13" s="1"/>
  <c r="N146" i="36"/>
  <c r="N108" i="36"/>
  <c r="N107" i="36" s="1"/>
  <c r="N101" i="36"/>
  <c r="E97" i="36"/>
  <c r="N86" i="36"/>
  <c r="N85" i="36" s="1"/>
  <c r="N54" i="36"/>
  <c r="O20" i="36"/>
  <c r="N140" i="10"/>
  <c r="M40" i="55"/>
  <c r="N575" i="57"/>
  <c r="E486" i="57"/>
  <c r="N408" i="57"/>
  <c r="E401" i="57"/>
  <c r="E399" i="57" s="1"/>
  <c r="E395" i="57" s="1"/>
  <c r="N78" i="57"/>
  <c r="D644" i="58"/>
  <c r="N566" i="58"/>
  <c r="O328" i="58"/>
  <c r="N26" i="58"/>
  <c r="N96" i="68"/>
  <c r="G96" i="68"/>
  <c r="M40" i="68"/>
  <c r="N570" i="69"/>
  <c r="N569" i="69" s="1"/>
  <c r="M41" i="11"/>
  <c r="M29" i="11"/>
  <c r="C60" i="72"/>
  <c r="C59" i="72" s="1"/>
  <c r="E24" i="13"/>
  <c r="E25" i="13" s="1"/>
  <c r="F24" i="13"/>
  <c r="F25" i="13" s="1"/>
  <c r="D645" i="36"/>
  <c r="O244" i="58"/>
  <c r="O243" i="58" s="1"/>
  <c r="N491" i="36"/>
  <c r="N403" i="36"/>
  <c r="N379" i="36"/>
  <c r="N262" i="36"/>
  <c r="N566" i="10"/>
  <c r="N534" i="10"/>
  <c r="E304" i="10"/>
  <c r="E302" i="10" s="1"/>
  <c r="E298" i="10" s="1"/>
  <c r="N271" i="10"/>
  <c r="N270" i="10" s="1"/>
  <c r="O227" i="10"/>
  <c r="N144" i="55"/>
  <c r="N118" i="55" s="1"/>
  <c r="P586" i="57" s="1"/>
  <c r="G68" i="55"/>
  <c r="G40" i="55"/>
  <c r="N381" i="57"/>
  <c r="N75" i="57"/>
  <c r="M235" i="56"/>
  <c r="N253" i="56"/>
  <c r="M96" i="56"/>
  <c r="N97" i="58"/>
  <c r="N32" i="58"/>
  <c r="N540" i="69"/>
  <c r="E260" i="69"/>
  <c r="E258" i="69" s="1"/>
  <c r="E254" i="69" s="1"/>
  <c r="N201" i="69"/>
  <c r="N29" i="69"/>
  <c r="N494" i="36"/>
  <c r="N447" i="36"/>
  <c r="O332" i="36"/>
  <c r="N329" i="36"/>
  <c r="E283" i="36"/>
  <c r="E281" i="36" s="1"/>
  <c r="E277" i="36" s="1"/>
  <c r="N698" i="10"/>
  <c r="N534" i="57"/>
  <c r="N365" i="57"/>
  <c r="O127" i="56"/>
  <c r="N493" i="58"/>
  <c r="N201" i="58"/>
  <c r="N185" i="58"/>
  <c r="N126" i="58"/>
  <c r="N100" i="58"/>
  <c r="O371" i="69"/>
  <c r="O365" i="69"/>
  <c r="O120" i="69"/>
  <c r="H76" i="12"/>
  <c r="H79" i="12" s="1"/>
  <c r="H80" i="12" s="1"/>
  <c r="N79" i="12"/>
  <c r="N80" i="12" s="1"/>
  <c r="H64" i="12"/>
  <c r="H52" i="12"/>
  <c r="M40" i="12"/>
  <c r="N699" i="36"/>
  <c r="N545" i="36"/>
  <c r="N544" i="36" s="1"/>
  <c r="E385" i="36"/>
  <c r="N183" i="36"/>
  <c r="O127" i="36"/>
  <c r="N593" i="10"/>
  <c r="N204" i="10"/>
  <c r="N136" i="10"/>
  <c r="N19" i="10"/>
  <c r="P194" i="55"/>
  <c r="M96" i="55"/>
  <c r="I68" i="55"/>
  <c r="P53" i="55"/>
  <c r="P29" i="55" s="1"/>
  <c r="E384" i="57"/>
  <c r="N328" i="57"/>
  <c r="E282" i="57"/>
  <c r="N100" i="57"/>
  <c r="N281" i="56"/>
  <c r="N259" i="56" s="1"/>
  <c r="N96" i="56"/>
  <c r="N381" i="69"/>
  <c r="N127" i="12"/>
  <c r="N128" i="12" s="1"/>
  <c r="T49" i="54"/>
  <c r="B25" i="94"/>
  <c r="B26" i="94" s="1"/>
  <c r="N645" i="36"/>
  <c r="N628" i="36"/>
  <c r="D321" i="36"/>
  <c r="D644" i="10"/>
  <c r="D627" i="10"/>
  <c r="D216" i="10"/>
  <c r="O369" i="36"/>
  <c r="E16" i="36"/>
  <c r="N540" i="10"/>
  <c r="N429" i="10"/>
  <c r="N423" i="10" s="1"/>
  <c r="N421" i="10" s="1"/>
  <c r="N417" i="10" s="1"/>
  <c r="E423" i="10"/>
  <c r="E421" i="10" s="1"/>
  <c r="E417" i="10" s="1"/>
  <c r="D112" i="10"/>
  <c r="N130" i="10"/>
  <c r="N123" i="10"/>
  <c r="E119" i="10"/>
  <c r="T56" i="54"/>
  <c r="D686" i="36"/>
  <c r="N290" i="36"/>
  <c r="N231" i="36"/>
  <c r="N79" i="36"/>
  <c r="N60" i="36"/>
  <c r="N371" i="10"/>
  <c r="N238" i="36"/>
  <c r="N30" i="36"/>
  <c r="E223" i="10"/>
  <c r="N107" i="10"/>
  <c r="N106" i="10" s="1"/>
  <c r="E74" i="10"/>
  <c r="E72" i="10" s="1"/>
  <c r="E68" i="10" s="1"/>
  <c r="G24" i="55"/>
  <c r="G26" i="55" s="1"/>
  <c r="O365" i="57"/>
  <c r="E243" i="57"/>
  <c r="N234" i="57"/>
  <c r="N201" i="57"/>
  <c r="N123" i="57"/>
  <c r="N53" i="57"/>
  <c r="E25" i="57"/>
  <c r="N16" i="57"/>
  <c r="N349" i="56"/>
  <c r="N323" i="56" s="1"/>
  <c r="N145" i="56"/>
  <c r="N119" i="56" s="1"/>
  <c r="M65" i="61" s="1"/>
  <c r="M66" i="61" s="1"/>
  <c r="I40" i="56"/>
  <c r="L19" i="56"/>
  <c r="N375" i="58"/>
  <c r="O365" i="58"/>
  <c r="E347" i="58"/>
  <c r="O227" i="58"/>
  <c r="N224" i="58"/>
  <c r="E200" i="58"/>
  <c r="E198" i="58" s="1"/>
  <c r="E194" i="58" s="1"/>
  <c r="N103" i="58"/>
  <c r="E35" i="58"/>
  <c r="P350" i="68"/>
  <c r="P324" i="68" s="1"/>
  <c r="P349" i="68"/>
  <c r="P323" i="68" s="1"/>
  <c r="P281" i="68"/>
  <c r="P259" i="68" s="1"/>
  <c r="N563" i="69"/>
  <c r="E559" i="69"/>
  <c r="E557" i="69" s="1"/>
  <c r="E553" i="69" s="1"/>
  <c r="N534" i="69"/>
  <c r="N490" i="69"/>
  <c r="O368" i="69"/>
  <c r="N289" i="69"/>
  <c r="N237" i="69"/>
  <c r="N230" i="69"/>
  <c r="N204" i="69"/>
  <c r="N182" i="69"/>
  <c r="E139" i="69"/>
  <c r="N130" i="69"/>
  <c r="N103" i="69"/>
  <c r="N19" i="69"/>
  <c r="O16" i="69"/>
  <c r="H14" i="11"/>
  <c r="M124" i="12"/>
  <c r="M127" i="12" s="1"/>
  <c r="M128" i="12" s="1"/>
  <c r="M112" i="12"/>
  <c r="M88" i="12"/>
  <c r="N91" i="12"/>
  <c r="N92" i="12" s="1"/>
  <c r="N67" i="12"/>
  <c r="N68" i="12" s="1"/>
  <c r="M52" i="12"/>
  <c r="M55" i="12" s="1"/>
  <c r="M56" i="12" s="1"/>
  <c r="H19" i="76"/>
  <c r="G19" i="84" s="1"/>
  <c r="D8" i="10"/>
  <c r="N145" i="55"/>
  <c r="N119" i="55" s="1"/>
  <c r="N18" i="59" s="1"/>
  <c r="N19" i="59" s="1"/>
  <c r="N446" i="57"/>
  <c r="D320" i="57"/>
  <c r="N429" i="57"/>
  <c r="O227" i="57"/>
  <c r="D112" i="57"/>
  <c r="N126" i="57"/>
  <c r="O123" i="57"/>
  <c r="O22" i="57"/>
  <c r="O16" i="57"/>
  <c r="O173" i="56"/>
  <c r="O152" i="56" s="1"/>
  <c r="O151" i="56" s="1"/>
  <c r="O149" i="56" s="1"/>
  <c r="N146" i="56"/>
  <c r="N120" i="56" s="1"/>
  <c r="E486" i="58"/>
  <c r="E484" i="58" s="1"/>
  <c r="E480" i="58" s="1"/>
  <c r="E401" i="58"/>
  <c r="N371" i="58"/>
  <c r="O230" i="58"/>
  <c r="E223" i="58"/>
  <c r="N107" i="58"/>
  <c r="N106" i="58" s="1"/>
  <c r="N109" i="68"/>
  <c r="N85" i="68" s="1"/>
  <c r="N81" i="68"/>
  <c r="N57" i="68" s="1"/>
  <c r="N368" i="69"/>
  <c r="N126" i="69"/>
  <c r="H29" i="11"/>
  <c r="H60" i="70"/>
  <c r="O194" i="55"/>
  <c r="N146" i="55"/>
  <c r="N120" i="55" s="1"/>
  <c r="O15" i="60" s="1"/>
  <c r="R109" i="55"/>
  <c r="R85" i="55" s="1"/>
  <c r="E457" i="57"/>
  <c r="E455" i="57" s="1"/>
  <c r="E451" i="57" s="1"/>
  <c r="N240" i="57"/>
  <c r="N59" i="57"/>
  <c r="N32" i="57"/>
  <c r="N174" i="56"/>
  <c r="N153" i="56" s="1"/>
  <c r="M127" i="56"/>
  <c r="P96" i="56"/>
  <c r="G40" i="56"/>
  <c r="N267" i="58"/>
  <c r="N264" i="58"/>
  <c r="N249" i="58"/>
  <c r="N237" i="58"/>
  <c r="N59" i="58"/>
  <c r="P298" i="68"/>
  <c r="P315" i="68"/>
  <c r="P289" i="68" s="1"/>
  <c r="P288" i="68" s="1"/>
  <c r="P286" i="68" s="1"/>
  <c r="P280" i="68"/>
  <c r="P258" i="68" s="1"/>
  <c r="P279" i="68"/>
  <c r="P257" i="68" s="1"/>
  <c r="P256" i="68" s="1"/>
  <c r="P255" i="68" s="1"/>
  <c r="M235" i="68"/>
  <c r="K235" i="68"/>
  <c r="N213" i="68"/>
  <c r="N187" i="68" s="1"/>
  <c r="O212" i="68"/>
  <c r="O186" i="68" s="1"/>
  <c r="N173" i="68"/>
  <c r="N152" i="68" s="1"/>
  <c r="N151" i="68" s="1"/>
  <c r="N149" i="68" s="1"/>
  <c r="N144" i="68"/>
  <c r="N118" i="68" s="1"/>
  <c r="I68" i="68"/>
  <c r="I40" i="68"/>
  <c r="E384" i="69"/>
  <c r="E243" i="69"/>
  <c r="E119" i="69"/>
  <c r="D60" i="70"/>
  <c r="D59" i="70" s="1"/>
  <c r="H24" i="13"/>
  <c r="H25" i="13" s="1"/>
  <c r="G19" i="79"/>
  <c r="K96" i="68"/>
  <c r="P82" i="68"/>
  <c r="P58" i="68" s="1"/>
  <c r="P317" i="68"/>
  <c r="P291" i="68" s="1"/>
  <c r="N279" i="68"/>
  <c r="N257" i="68" s="1"/>
  <c r="N256" i="68" s="1"/>
  <c r="N255" i="68" s="1"/>
  <c r="M127" i="68"/>
  <c r="K262" i="68"/>
  <c r="O173" i="68"/>
  <c r="O152" i="68" s="1"/>
  <c r="O151" i="68" s="1"/>
  <c r="O149" i="68" s="1"/>
  <c r="O315" i="68"/>
  <c r="O289" i="68" s="1"/>
  <c r="O288" i="68" s="1"/>
  <c r="O286" i="68" s="1"/>
  <c r="N350" i="68"/>
  <c r="N324" i="68" s="1"/>
  <c r="K331" i="68"/>
  <c r="N316" i="68"/>
  <c r="N290" i="68" s="1"/>
  <c r="I298" i="68"/>
  <c r="O213" i="68"/>
  <c r="O187" i="68" s="1"/>
  <c r="P212" i="68"/>
  <c r="P186" i="68" s="1"/>
  <c r="N160" i="68"/>
  <c r="O174" i="68"/>
  <c r="O153" i="68" s="1"/>
  <c r="N145" i="68"/>
  <c r="N119" i="68" s="1"/>
  <c r="O19" i="73" s="1"/>
  <c r="R145" i="68"/>
  <c r="R119" i="68" s="1"/>
  <c r="K68" i="68"/>
  <c r="K40" i="68"/>
  <c r="O349" i="68"/>
  <c r="O323" i="68" s="1"/>
  <c r="O331" i="68"/>
  <c r="N262" i="68"/>
  <c r="G262" i="68"/>
  <c r="P235" i="68"/>
  <c r="N235" i="68"/>
  <c r="O252" i="68"/>
  <c r="P211" i="68"/>
  <c r="P185" i="68" s="1"/>
  <c r="P184" i="68" s="1"/>
  <c r="P176" i="68" s="1"/>
  <c r="P173" i="68"/>
  <c r="P152" i="68" s="1"/>
  <c r="P151" i="68" s="1"/>
  <c r="P149" i="68" s="1"/>
  <c r="I96" i="68"/>
  <c r="J26" i="68"/>
  <c r="G126" i="55"/>
  <c r="H48" i="11"/>
  <c r="H18" i="11"/>
  <c r="N22" i="11"/>
  <c r="N23" i="11" s="1"/>
  <c r="M14" i="11"/>
  <c r="H41" i="11"/>
  <c r="H59" i="11"/>
  <c r="N52" i="11"/>
  <c r="N53" i="11" s="1"/>
  <c r="H63" i="11"/>
  <c r="H56" i="11"/>
  <c r="H44" i="11"/>
  <c r="M63" i="11"/>
  <c r="O144" i="68"/>
  <c r="O118" i="68" s="1"/>
  <c r="R144" i="68"/>
  <c r="R118" i="68" s="1"/>
  <c r="Q144" i="68"/>
  <c r="Q118" i="68" s="1"/>
  <c r="P144" i="68"/>
  <c r="P118" i="68" s="1"/>
  <c r="Q146" i="68"/>
  <c r="P146" i="68"/>
  <c r="O146" i="68"/>
  <c r="R146" i="68"/>
  <c r="N146" i="68"/>
  <c r="Q145" i="68"/>
  <c r="Q119" i="68" s="1"/>
  <c r="P145" i="68"/>
  <c r="P119" i="68" s="1"/>
  <c r="O145" i="68"/>
  <c r="O119" i="68" s="1"/>
  <c r="K126" i="68"/>
  <c r="Q146" i="56"/>
  <c r="Q120" i="56" s="1"/>
  <c r="P146" i="56"/>
  <c r="P120" i="56" s="1"/>
  <c r="Q77" i="62" s="1"/>
  <c r="O146" i="56"/>
  <c r="O120" i="56" s="1"/>
  <c r="P77" i="62" s="1"/>
  <c r="R146" i="56"/>
  <c r="R120" i="56" s="1"/>
  <c r="O144" i="56"/>
  <c r="O118" i="56" s="1"/>
  <c r="R144" i="56"/>
  <c r="R118" i="56" s="1"/>
  <c r="Q144" i="56"/>
  <c r="Q118" i="56" s="1"/>
  <c r="P144" i="56"/>
  <c r="P118" i="56" s="1"/>
  <c r="R145" i="56"/>
  <c r="R119" i="56" s="1"/>
  <c r="Q145" i="56"/>
  <c r="Q119" i="56" s="1"/>
  <c r="P145" i="56"/>
  <c r="P119" i="56" s="1"/>
  <c r="O145" i="56"/>
  <c r="O119" i="56" s="1"/>
  <c r="R146" i="55"/>
  <c r="R120" i="55" s="1"/>
  <c r="Q146" i="55"/>
  <c r="Q120" i="55" s="1"/>
  <c r="P146" i="55"/>
  <c r="P120" i="55" s="1"/>
  <c r="Q15" i="60" s="1"/>
  <c r="O146" i="55"/>
  <c r="O120" i="55" s="1"/>
  <c r="P15" i="60" s="1"/>
  <c r="P144" i="55"/>
  <c r="P118" i="55" s="1"/>
  <c r="R144" i="55"/>
  <c r="R118" i="55" s="1"/>
  <c r="O144" i="55"/>
  <c r="O118" i="55" s="1"/>
  <c r="Q144" i="55"/>
  <c r="Q118" i="55" s="1"/>
  <c r="M127" i="55"/>
  <c r="O145" i="55"/>
  <c r="O119" i="55" s="1"/>
  <c r="R145" i="55"/>
  <c r="R119" i="55" s="1"/>
  <c r="Q145" i="55"/>
  <c r="Q119" i="55" s="1"/>
  <c r="P145" i="55"/>
  <c r="P119" i="55" s="1"/>
  <c r="J19" i="27"/>
  <c r="P53" i="68"/>
  <c r="P29" i="68" s="1"/>
  <c r="P174" i="68"/>
  <c r="P153" i="68" s="1"/>
  <c r="O317" i="68"/>
  <c r="O291" i="68" s="1"/>
  <c r="P213" i="68"/>
  <c r="P187" i="68" s="1"/>
  <c r="G160" i="68"/>
  <c r="N212" i="68"/>
  <c r="N186" i="68" s="1"/>
  <c r="O350" i="68"/>
  <c r="O324" i="68" s="1"/>
  <c r="O110" i="68"/>
  <c r="O86" i="68" s="1"/>
  <c r="N281" i="68"/>
  <c r="N259" i="68" s="1"/>
  <c r="M262" i="68"/>
  <c r="O109" i="68"/>
  <c r="O85" i="68" s="1"/>
  <c r="N127" i="68"/>
  <c r="P127" i="68"/>
  <c r="N174" i="68"/>
  <c r="N153" i="68" s="1"/>
  <c r="N315" i="68"/>
  <c r="N289" i="68" s="1"/>
  <c r="N288" i="68" s="1"/>
  <c r="N286" i="68" s="1"/>
  <c r="G331" i="68"/>
  <c r="G194" i="68"/>
  <c r="N110" i="68"/>
  <c r="N86" i="68" s="1"/>
  <c r="R110" i="68" s="1"/>
  <c r="R86" i="68" s="1"/>
  <c r="K93" i="68"/>
  <c r="N317" i="68"/>
  <c r="N291" i="68" s="1"/>
  <c r="P253" i="68"/>
  <c r="P194" i="68"/>
  <c r="I194" i="68"/>
  <c r="M96" i="68"/>
  <c r="O53" i="68"/>
  <c r="O29" i="68" s="1"/>
  <c r="O28" i="68" s="1"/>
  <c r="O37" i="68" s="1"/>
  <c r="O82" i="68"/>
  <c r="O58" i="68" s="1"/>
  <c r="P252" i="68"/>
  <c r="P331" i="68"/>
  <c r="N54" i="68"/>
  <c r="N30" i="68" s="1"/>
  <c r="R54" i="68" s="1"/>
  <c r="R30" i="68" s="1"/>
  <c r="N82" i="68"/>
  <c r="N58" i="68" s="1"/>
  <c r="R82" i="68" s="1"/>
  <c r="R58" i="68" s="1"/>
  <c r="P81" i="68"/>
  <c r="P57" i="68" s="1"/>
  <c r="N211" i="68"/>
  <c r="N185" i="68" s="1"/>
  <c r="N184" i="68" s="1"/>
  <c r="N176" i="68" s="1"/>
  <c r="O316" i="68"/>
  <c r="O290" i="68" s="1"/>
  <c r="O127" i="68"/>
  <c r="N280" i="68"/>
  <c r="N258" i="68" s="1"/>
  <c r="N53" i="68"/>
  <c r="N29" i="68" s="1"/>
  <c r="O253" i="68"/>
  <c r="O227" i="68" s="1"/>
  <c r="O225" i="68" s="1"/>
  <c r="O223" i="68" s="1"/>
  <c r="N253" i="68"/>
  <c r="J24" i="55"/>
  <c r="J26" i="55" s="1"/>
  <c r="N537" i="10"/>
  <c r="N497" i="10"/>
  <c r="N496" i="10" s="1"/>
  <c r="N493" i="10"/>
  <c r="E457" i="10"/>
  <c r="E455" i="10" s="1"/>
  <c r="E451" i="10" s="1"/>
  <c r="E440" i="10"/>
  <c r="E438" i="10" s="1"/>
  <c r="E434" i="10" s="1"/>
  <c r="E347" i="10"/>
  <c r="N338" i="10"/>
  <c r="O368" i="10"/>
  <c r="N365" i="10"/>
  <c r="N341" i="10"/>
  <c r="N328" i="10"/>
  <c r="N289" i="10"/>
  <c r="O230" i="10"/>
  <c r="N133" i="10"/>
  <c r="N56" i="10"/>
  <c r="E52" i="10"/>
  <c r="E50" i="10" s="1"/>
  <c r="E46" i="10" s="1"/>
  <c r="N405" i="10"/>
  <c r="O334" i="10"/>
  <c r="O328" i="10"/>
  <c r="N240" i="10"/>
  <c r="E200" i="10"/>
  <c r="E198" i="10" s="1"/>
  <c r="E194" i="10" s="1"/>
  <c r="N78" i="10"/>
  <c r="N63" i="10"/>
  <c r="N62" i="10" s="1"/>
  <c r="P160" i="56"/>
  <c r="F9" i="30"/>
  <c r="F12" i="30" s="1"/>
  <c r="E533" i="10"/>
  <c r="E531" i="10" s="1"/>
  <c r="E527" i="10" s="1"/>
  <c r="E280" i="57"/>
  <c r="E276" i="57" s="1"/>
  <c r="N207" i="57"/>
  <c r="I20" i="71"/>
  <c r="I18" i="71" s="1"/>
  <c r="I48" i="71" s="1"/>
  <c r="I46" i="71" s="1"/>
  <c r="I60" i="71" s="1"/>
  <c r="I59" i="71" s="1"/>
  <c r="G18" i="71"/>
  <c r="G48" i="71" s="1"/>
  <c r="G46" i="71" s="1"/>
  <c r="G60" i="71" s="1"/>
  <c r="G59" i="71" s="1"/>
  <c r="S24" i="67"/>
  <c r="N594" i="36"/>
  <c r="H6" i="36"/>
  <c r="F593" i="36"/>
  <c r="P127" i="55"/>
  <c r="H139" i="12"/>
  <c r="H140" i="12" s="1"/>
  <c r="C23" i="30"/>
  <c r="N82" i="55"/>
  <c r="N58" i="55" s="1"/>
  <c r="N261" i="10"/>
  <c r="O40" i="55"/>
  <c r="O371" i="57"/>
  <c r="O364" i="57" s="1"/>
  <c r="D611" i="36"/>
  <c r="N535" i="36"/>
  <c r="N498" i="36"/>
  <c r="N497" i="36" s="1"/>
  <c r="N413" i="36"/>
  <c r="N412" i="36" s="1"/>
  <c r="N409" i="36"/>
  <c r="E402" i="36"/>
  <c r="E400" i="36" s="1"/>
  <c r="E396" i="36" s="1"/>
  <c r="E365" i="36"/>
  <c r="N354" i="36"/>
  <c r="N342" i="36"/>
  <c r="N306" i="36"/>
  <c r="N225" i="36"/>
  <c r="E157" i="36"/>
  <c r="E155" i="36" s="1"/>
  <c r="E151" i="36" s="1"/>
  <c r="O23" i="36"/>
  <c r="N17" i="36"/>
  <c r="E486" i="10"/>
  <c r="E484" i="10" s="1"/>
  <c r="E480" i="10" s="1"/>
  <c r="N378" i="10"/>
  <c r="N179" i="10"/>
  <c r="N157" i="10"/>
  <c r="N100" i="10"/>
  <c r="E96" i="10"/>
  <c r="N41" i="10"/>
  <c r="M160" i="55"/>
  <c r="I127" i="55"/>
  <c r="N537" i="57"/>
  <c r="E440" i="57"/>
  <c r="E438" i="57" s="1"/>
  <c r="E434" i="57" s="1"/>
  <c r="N385" i="57"/>
  <c r="O224" i="57"/>
  <c r="N204" i="57"/>
  <c r="N167" i="57"/>
  <c r="N166" i="57" s="1"/>
  <c r="N163" i="57"/>
  <c r="O126" i="57"/>
  <c r="N26" i="57"/>
  <c r="K11" i="60"/>
  <c r="K12" i="60" s="1"/>
  <c r="E11" i="60"/>
  <c r="E12" i="60" s="1"/>
  <c r="P348" i="56"/>
  <c r="P322" i="56" s="1"/>
  <c r="P321" i="56" s="1"/>
  <c r="P318" i="56" s="1"/>
  <c r="G298" i="56"/>
  <c r="M298" i="56"/>
  <c r="I160" i="56"/>
  <c r="N123" i="58"/>
  <c r="N571" i="36"/>
  <c r="N570" i="36" s="1"/>
  <c r="N564" i="36"/>
  <c r="E560" i="36"/>
  <c r="E558" i="36" s="1"/>
  <c r="E554" i="36" s="1"/>
  <c r="N538" i="36"/>
  <c r="E424" i="36"/>
  <c r="E422" i="36" s="1"/>
  <c r="E418" i="36" s="1"/>
  <c r="O372" i="36"/>
  <c r="O335" i="36"/>
  <c r="O329" i="36"/>
  <c r="O231" i="36"/>
  <c r="N228" i="36"/>
  <c r="O225" i="36"/>
  <c r="N186" i="36"/>
  <c r="N127" i="36"/>
  <c r="N121" i="36"/>
  <c r="N33" i="36"/>
  <c r="N23" i="36"/>
  <c r="N644" i="10"/>
  <c r="N560" i="10"/>
  <c r="N487" i="10"/>
  <c r="E401" i="10"/>
  <c r="E399" i="10" s="1"/>
  <c r="E395" i="10" s="1"/>
  <c r="N348" i="10"/>
  <c r="E337" i="10"/>
  <c r="O331" i="10"/>
  <c r="D320" i="10"/>
  <c r="N308" i="10"/>
  <c r="N103" i="10"/>
  <c r="O82" i="55"/>
  <c r="O58" i="55" s="1"/>
  <c r="N540" i="57"/>
  <c r="N490" i="57"/>
  <c r="O334" i="57"/>
  <c r="N311" i="57"/>
  <c r="N283" i="57"/>
  <c r="N264" i="57"/>
  <c r="N182" i="57"/>
  <c r="E178" i="57"/>
  <c r="E176" i="57" s="1"/>
  <c r="E172" i="57" s="1"/>
  <c r="N140" i="57"/>
  <c r="N63" i="57"/>
  <c r="N62" i="57" s="1"/>
  <c r="E14" i="59"/>
  <c r="E15" i="59" s="1"/>
  <c r="N350" i="56"/>
  <c r="N324" i="56" s="1"/>
  <c r="O315" i="56"/>
  <c r="O289" i="56" s="1"/>
  <c r="O288" i="56" s="1"/>
  <c r="O286" i="56" s="1"/>
  <c r="N235" i="56"/>
  <c r="N252" i="56"/>
  <c r="P253" i="56"/>
  <c r="G194" i="56"/>
  <c r="P211" i="56"/>
  <c r="P185" i="56" s="1"/>
  <c r="P184" i="56" s="1"/>
  <c r="P176" i="56" s="1"/>
  <c r="N702" i="36"/>
  <c r="E348" i="36"/>
  <c r="N339" i="36"/>
  <c r="N284" i="36"/>
  <c r="N235" i="36"/>
  <c r="N208" i="36"/>
  <c r="N168" i="36"/>
  <c r="N167" i="36" s="1"/>
  <c r="N158" i="36"/>
  <c r="N157" i="36" s="1"/>
  <c r="E140" i="36"/>
  <c r="E118" i="36" s="1"/>
  <c r="E114" i="36" s="1"/>
  <c r="N131" i="36"/>
  <c r="N64" i="36"/>
  <c r="N63" i="36" s="1"/>
  <c r="O37" i="36"/>
  <c r="O36" i="36" s="1"/>
  <c r="N544" i="10"/>
  <c r="N543" i="10" s="1"/>
  <c r="N490" i="10"/>
  <c r="N446" i="10"/>
  <c r="N412" i="10"/>
  <c r="N411" i="10" s="1"/>
  <c r="E327" i="10"/>
  <c r="N267" i="10"/>
  <c r="E260" i="10"/>
  <c r="E258" i="10" s="1"/>
  <c r="E254" i="10" s="1"/>
  <c r="O244" i="10"/>
  <c r="O243" i="10" s="1"/>
  <c r="N189" i="10"/>
  <c r="N188" i="10" s="1"/>
  <c r="E178" i="10"/>
  <c r="E176" i="10" s="1"/>
  <c r="E172" i="10" s="1"/>
  <c r="N145" i="10"/>
  <c r="N126" i="10"/>
  <c r="G96" i="55"/>
  <c r="N108" i="55" s="1"/>
  <c r="N566" i="57"/>
  <c r="N378" i="57"/>
  <c r="E374" i="57"/>
  <c r="E362" i="57" s="1"/>
  <c r="E358" i="57" s="1"/>
  <c r="E223" i="57"/>
  <c r="N160" i="57"/>
  <c r="E35" i="57"/>
  <c r="E15" i="57"/>
  <c r="N280" i="56"/>
  <c r="N258" i="56" s="1"/>
  <c r="O279" i="56"/>
  <c r="O257" i="56" s="1"/>
  <c r="O256" i="56" s="1"/>
  <c r="O255" i="56" s="1"/>
  <c r="L225" i="56"/>
  <c r="L223" i="56" s="1"/>
  <c r="P212" i="56"/>
  <c r="P186" i="56" s="1"/>
  <c r="O194" i="56"/>
  <c r="P96" i="68"/>
  <c r="N127" i="56"/>
  <c r="P110" i="56"/>
  <c r="P86" i="56" s="1"/>
  <c r="N109" i="56"/>
  <c r="N85" i="56" s="1"/>
  <c r="O53" i="56"/>
  <c r="O29" i="56" s="1"/>
  <c r="E440" i="58"/>
  <c r="E438" i="58" s="1"/>
  <c r="E434" i="58" s="1"/>
  <c r="N365" i="58"/>
  <c r="N331" i="58"/>
  <c r="N308" i="58"/>
  <c r="E304" i="58"/>
  <c r="E302" i="58" s="1"/>
  <c r="E298" i="58" s="1"/>
  <c r="N234" i="58"/>
  <c r="E178" i="58"/>
  <c r="E176" i="58" s="1"/>
  <c r="E172" i="58" s="1"/>
  <c r="N136" i="58"/>
  <c r="N133" i="58"/>
  <c r="O126" i="58"/>
  <c r="N254" i="68"/>
  <c r="N228" i="68" s="1"/>
  <c r="K160" i="68"/>
  <c r="O160" i="68"/>
  <c r="M68" i="68"/>
  <c r="P54" i="68"/>
  <c r="P30" i="68" s="1"/>
  <c r="N560" i="69"/>
  <c r="N487" i="69"/>
  <c r="E423" i="69"/>
  <c r="E421" i="69" s="1"/>
  <c r="E417" i="69" s="1"/>
  <c r="N405" i="69"/>
  <c r="E401" i="69"/>
  <c r="E399" i="69" s="1"/>
  <c r="E395" i="69" s="1"/>
  <c r="O385" i="69"/>
  <c r="O384" i="69" s="1"/>
  <c r="N286" i="69"/>
  <c r="N271" i="69"/>
  <c r="N270" i="69" s="1"/>
  <c r="N261" i="69"/>
  <c r="N249" i="69"/>
  <c r="N243" i="69" s="1"/>
  <c r="N234" i="69"/>
  <c r="O224" i="69"/>
  <c r="N163" i="69"/>
  <c r="M56" i="11"/>
  <c r="M11" i="11"/>
  <c r="M136" i="12"/>
  <c r="M139" i="12" s="1"/>
  <c r="M140" i="12" s="1"/>
  <c r="H16" i="12"/>
  <c r="H19" i="12" s="1"/>
  <c r="H20" i="12" s="1"/>
  <c r="J60" i="71"/>
  <c r="F60" i="71"/>
  <c r="F60" i="72"/>
  <c r="N40" i="56"/>
  <c r="N698" i="58"/>
  <c r="E559" i="58"/>
  <c r="E557" i="58" s="1"/>
  <c r="E553" i="58" s="1"/>
  <c r="E526" i="58" s="1"/>
  <c r="N446" i="58"/>
  <c r="N338" i="58"/>
  <c r="N328" i="58"/>
  <c r="N230" i="58"/>
  <c r="N167" i="58"/>
  <c r="N166" i="58" s="1"/>
  <c r="N163" i="58"/>
  <c r="N140" i="58"/>
  <c r="O123" i="58"/>
  <c r="P109" i="68"/>
  <c r="P85" i="68" s="1"/>
  <c r="P40" i="68"/>
  <c r="N493" i="69"/>
  <c r="N375" i="69"/>
  <c r="N365" i="69"/>
  <c r="N353" i="69"/>
  <c r="N344" i="69"/>
  <c r="E327" i="69"/>
  <c r="N240" i="69"/>
  <c r="N133" i="69"/>
  <c r="N16" i="69"/>
  <c r="N67" i="11"/>
  <c r="N68" i="11" s="1"/>
  <c r="N487" i="58"/>
  <c r="N463" i="58"/>
  <c r="N402" i="58"/>
  <c r="N341" i="58"/>
  <c r="N289" i="58"/>
  <c r="E233" i="58"/>
  <c r="O224" i="58"/>
  <c r="M331" i="68"/>
  <c r="O235" i="68"/>
  <c r="I235" i="68"/>
  <c r="I127" i="68"/>
  <c r="P110" i="68"/>
  <c r="P86" i="68" s="1"/>
  <c r="E374" i="69"/>
  <c r="O331" i="69"/>
  <c r="N328" i="69"/>
  <c r="E233" i="69"/>
  <c r="N207" i="69"/>
  <c r="E156" i="69"/>
  <c r="E154" i="69" s="1"/>
  <c r="E150" i="69" s="1"/>
  <c r="N123" i="69"/>
  <c r="N97" i="69"/>
  <c r="N26" i="69"/>
  <c r="O22" i="69"/>
  <c r="H33" i="11"/>
  <c r="M18" i="11"/>
  <c r="H82" i="12"/>
  <c r="I6" i="36"/>
  <c r="G25" i="45"/>
  <c r="N315" i="69"/>
  <c r="N314" i="69" s="1"/>
  <c r="N305" i="69"/>
  <c r="I65" i="56"/>
  <c r="N213" i="56"/>
  <c r="N187" i="56" s="1"/>
  <c r="O110" i="56"/>
  <c r="O86" i="56" s="1"/>
  <c r="O348" i="56"/>
  <c r="O322" i="56" s="1"/>
  <c r="O321" i="56" s="1"/>
  <c r="O318" i="56" s="1"/>
  <c r="P173" i="56"/>
  <c r="P152" i="56" s="1"/>
  <c r="P151" i="56" s="1"/>
  <c r="P149" i="56" s="1"/>
  <c r="N110" i="56"/>
  <c r="N86" i="56" s="1"/>
  <c r="P280" i="56"/>
  <c r="P258" i="56" s="1"/>
  <c r="I262" i="56"/>
  <c r="P252" i="56"/>
  <c r="I96" i="56"/>
  <c r="K40" i="56"/>
  <c r="N211" i="56"/>
  <c r="N185" i="56" s="1"/>
  <c r="N184" i="56" s="1"/>
  <c r="N176" i="56" s="1"/>
  <c r="P109" i="56"/>
  <c r="P85" i="56" s="1"/>
  <c r="O349" i="56"/>
  <c r="O323" i="56" s="1"/>
  <c r="K160" i="56"/>
  <c r="N212" i="56"/>
  <c r="N186" i="56" s="1"/>
  <c r="G262" i="56"/>
  <c r="P213" i="56"/>
  <c r="P187" i="56" s="1"/>
  <c r="K194" i="56"/>
  <c r="O280" i="56"/>
  <c r="O258" i="56" s="1"/>
  <c r="P281" i="56"/>
  <c r="P259" i="56" s="1"/>
  <c r="O252" i="56"/>
  <c r="K235" i="56"/>
  <c r="P254" i="56"/>
  <c r="P228" i="56" s="1"/>
  <c r="O68" i="56"/>
  <c r="I331" i="56"/>
  <c r="N331" i="56"/>
  <c r="P235" i="56"/>
  <c r="K96" i="56"/>
  <c r="P82" i="56"/>
  <c r="P58" i="56" s="1"/>
  <c r="O316" i="56"/>
  <c r="O290" i="56" s="1"/>
  <c r="L24" i="56"/>
  <c r="L26" i="56" s="1"/>
  <c r="P53" i="56"/>
  <c r="N53" i="56"/>
  <c r="N29" i="56" s="1"/>
  <c r="P331" i="56"/>
  <c r="M194" i="56"/>
  <c r="G68" i="56"/>
  <c r="O254" i="56"/>
  <c r="O228" i="56" s="1"/>
  <c r="K225" i="56"/>
  <c r="K223" i="56" s="1"/>
  <c r="L225" i="68"/>
  <c r="L223" i="68" s="1"/>
  <c r="O253" i="56"/>
  <c r="O254" i="68"/>
  <c r="O228" i="68" s="1"/>
  <c r="P254" i="68"/>
  <c r="P228" i="68" s="1"/>
  <c r="R81" i="68"/>
  <c r="R57" i="68" s="1"/>
  <c r="P29" i="56"/>
  <c r="P28" i="56" s="1"/>
  <c r="P37" i="56" s="1"/>
  <c r="E233" i="57"/>
  <c r="G331" i="56"/>
  <c r="P350" i="56"/>
  <c r="P324" i="56" s="1"/>
  <c r="N348" i="56"/>
  <c r="N322" i="56" s="1"/>
  <c r="N321" i="56" s="1"/>
  <c r="N318" i="56" s="1"/>
  <c r="K331" i="56"/>
  <c r="N317" i="56"/>
  <c r="N291" i="56" s="1"/>
  <c r="P317" i="56"/>
  <c r="P291" i="56" s="1"/>
  <c r="K298" i="56"/>
  <c r="N316" i="56"/>
  <c r="N290" i="56" s="1"/>
  <c r="I298" i="56"/>
  <c r="P316" i="56"/>
  <c r="P290" i="56" s="1"/>
  <c r="P315" i="56"/>
  <c r="P289" i="56" s="1"/>
  <c r="P288" i="56" s="1"/>
  <c r="P286" i="56" s="1"/>
  <c r="N315" i="56"/>
  <c r="N289" i="56" s="1"/>
  <c r="N288" i="56" s="1"/>
  <c r="N286" i="56" s="1"/>
  <c r="N386" i="36"/>
  <c r="M84" i="55"/>
  <c r="R110" i="55"/>
  <c r="R86" i="55" s="1"/>
  <c r="N29" i="55"/>
  <c r="N28" i="55" s="1"/>
  <c r="N37" i="55" s="1"/>
  <c r="N28" i="68"/>
  <c r="I9" i="30"/>
  <c r="I10" i="30"/>
  <c r="T23" i="54"/>
  <c r="N686" i="36"/>
  <c r="D594" i="36"/>
  <c r="N174" i="55"/>
  <c r="N153" i="55" s="1"/>
  <c r="O174" i="55"/>
  <c r="O153" i="55" s="1"/>
  <c r="N610" i="57"/>
  <c r="N345" i="36"/>
  <c r="N180" i="36"/>
  <c r="N179" i="36" s="1"/>
  <c r="D593" i="10"/>
  <c r="N575" i="10"/>
  <c r="O458" i="10"/>
  <c r="O457" i="10" s="1"/>
  <c r="O455" i="10" s="1"/>
  <c r="O451" i="10" s="1"/>
  <c r="N311" i="10"/>
  <c r="N182" i="10"/>
  <c r="L93" i="55"/>
  <c r="Q108" i="55"/>
  <c r="N261" i="57"/>
  <c r="N244" i="57"/>
  <c r="O140" i="57"/>
  <c r="O139" i="57" s="1"/>
  <c r="N136" i="57"/>
  <c r="T30" i="54"/>
  <c r="N579" i="36"/>
  <c r="N245" i="36"/>
  <c r="N244" i="36" s="1"/>
  <c r="N685" i="10"/>
  <c r="N441" i="10"/>
  <c r="O140" i="10"/>
  <c r="O139" i="10" s="1"/>
  <c r="E35" i="10"/>
  <c r="E13" i="10" s="1"/>
  <c r="E9" i="10" s="1"/>
  <c r="E8" i="10" s="1"/>
  <c r="N109" i="55"/>
  <c r="N85" i="55" s="1"/>
  <c r="N84" i="55" s="1"/>
  <c r="N93" i="55" s="1"/>
  <c r="L56" i="55"/>
  <c r="Q82" i="55"/>
  <c r="Q58" i="55" s="1"/>
  <c r="Q56" i="55" s="1"/>
  <c r="Q65" i="55" s="1"/>
  <c r="M28" i="55"/>
  <c r="R54" i="55"/>
  <c r="R30" i="55" s="1"/>
  <c r="E484" i="57"/>
  <c r="E480" i="57" s="1"/>
  <c r="N441" i="57"/>
  <c r="N353" i="57"/>
  <c r="N249" i="57"/>
  <c r="E74" i="57"/>
  <c r="E72" i="57" s="1"/>
  <c r="E68" i="57" s="1"/>
  <c r="E177" i="36"/>
  <c r="E173" i="36" s="1"/>
  <c r="O442" i="36"/>
  <c r="O441" i="36" s="1"/>
  <c r="O439" i="36" s="1"/>
  <c r="O435" i="36" s="1"/>
  <c r="N160" i="55"/>
  <c r="O96" i="55"/>
  <c r="N40" i="55"/>
  <c r="L37" i="55"/>
  <c r="Q52" i="55"/>
  <c r="D610" i="57"/>
  <c r="N497" i="57"/>
  <c r="N496" i="57" s="1"/>
  <c r="N561" i="36"/>
  <c r="N541" i="36"/>
  <c r="E534" i="36"/>
  <c r="E532" i="36" s="1"/>
  <c r="E528" i="36" s="1"/>
  <c r="N510" i="36"/>
  <c r="N509" i="36" s="1"/>
  <c r="N507" i="36" s="1"/>
  <c r="N503" i="36" s="1"/>
  <c r="N488" i="36"/>
  <c r="E458" i="36"/>
  <c r="E456" i="36" s="1"/>
  <c r="E452" i="36" s="1"/>
  <c r="N425" i="36"/>
  <c r="N406" i="36"/>
  <c r="N391" i="36"/>
  <c r="O386" i="36"/>
  <c r="O385" i="36" s="1"/>
  <c r="N382" i="36"/>
  <c r="N369" i="36"/>
  <c r="O366" i="36"/>
  <c r="E338" i="36"/>
  <c r="N287" i="36"/>
  <c r="O245" i="36"/>
  <c r="O244" i="36" s="1"/>
  <c r="E234" i="36"/>
  <c r="N212" i="36"/>
  <c r="N211" i="36" s="1"/>
  <c r="N205" i="36"/>
  <c r="O121" i="36"/>
  <c r="N98" i="36"/>
  <c r="N82" i="36"/>
  <c r="N57" i="36"/>
  <c r="N53" i="36" s="1"/>
  <c r="N51" i="36" s="1"/>
  <c r="N47" i="36" s="1"/>
  <c r="E53" i="36"/>
  <c r="E51" i="36" s="1"/>
  <c r="E47" i="36" s="1"/>
  <c r="N27" i="36"/>
  <c r="J6" i="36"/>
  <c r="J593" i="36" s="1"/>
  <c r="N509" i="10"/>
  <c r="N508" i="10" s="1"/>
  <c r="N506" i="10" s="1"/>
  <c r="N502" i="10" s="1"/>
  <c r="N475" i="10"/>
  <c r="N474" i="10" s="1"/>
  <c r="N472" i="10" s="1"/>
  <c r="N468" i="10" s="1"/>
  <c r="N458" i="10"/>
  <c r="O441" i="10"/>
  <c r="O440" i="10" s="1"/>
  <c r="O438" i="10" s="1"/>
  <c r="O434" i="10" s="1"/>
  <c r="O424" i="10"/>
  <c r="O423" i="10" s="1"/>
  <c r="O421" i="10" s="1"/>
  <c r="O417" i="10" s="1"/>
  <c r="N408" i="10"/>
  <c r="O385" i="10"/>
  <c r="O384" i="10" s="1"/>
  <c r="O371" i="10"/>
  <c r="E364" i="10"/>
  <c r="O348" i="10"/>
  <c r="O347" i="10" s="1"/>
  <c r="N344" i="10"/>
  <c r="N286" i="10"/>
  <c r="N283" i="10"/>
  <c r="N264" i="10"/>
  <c r="E243" i="10"/>
  <c r="N237" i="10"/>
  <c r="N230" i="10"/>
  <c r="O224" i="10"/>
  <c r="N201" i="10"/>
  <c r="N185" i="10"/>
  <c r="N163" i="10"/>
  <c r="E156" i="10"/>
  <c r="E154" i="10" s="1"/>
  <c r="E150" i="10" s="1"/>
  <c r="O120" i="10"/>
  <c r="N97" i="10"/>
  <c r="N53" i="10"/>
  <c r="O36" i="10"/>
  <c r="O35" i="10" s="1"/>
  <c r="N32" i="10"/>
  <c r="N25" i="10" s="1"/>
  <c r="P212" i="55"/>
  <c r="P186" i="55" s="1"/>
  <c r="P96" i="55"/>
  <c r="P68" i="55"/>
  <c r="N81" i="55"/>
  <c r="N57" i="55" s="1"/>
  <c r="R82" i="55"/>
  <c r="R58" i="55" s="1"/>
  <c r="N521" i="57"/>
  <c r="N520" i="57" s="1"/>
  <c r="N518" i="57" s="1"/>
  <c r="N514" i="57" s="1"/>
  <c r="O424" i="57"/>
  <c r="O423" i="57" s="1"/>
  <c r="O421" i="57" s="1"/>
  <c r="O417" i="57" s="1"/>
  <c r="N375" i="57"/>
  <c r="N368" i="57"/>
  <c r="N364" i="57" s="1"/>
  <c r="N344" i="57"/>
  <c r="O331" i="57"/>
  <c r="E260" i="57"/>
  <c r="E258" i="57" s="1"/>
  <c r="E254" i="57" s="1"/>
  <c r="O230" i="57"/>
  <c r="N227" i="57"/>
  <c r="N224" i="57"/>
  <c r="E200" i="57"/>
  <c r="N179" i="57"/>
  <c r="E156" i="57"/>
  <c r="E154" i="57" s="1"/>
  <c r="E150" i="57" s="1"/>
  <c r="E129" i="57"/>
  <c r="O120" i="57"/>
  <c r="N103" i="57"/>
  <c r="N81" i="57"/>
  <c r="N22" i="57"/>
  <c r="N567" i="36"/>
  <c r="N522" i="36"/>
  <c r="N521" i="36" s="1"/>
  <c r="N519" i="36" s="1"/>
  <c r="N515" i="36" s="1"/>
  <c r="E487" i="36"/>
  <c r="E485" i="36" s="1"/>
  <c r="E481" i="36" s="1"/>
  <c r="N476" i="36"/>
  <c r="N475" i="36" s="1"/>
  <c r="N473" i="36" s="1"/>
  <c r="N469" i="36" s="1"/>
  <c r="N464" i="36"/>
  <c r="N458" i="36" s="1"/>
  <c r="N456" i="36" s="1"/>
  <c r="N452" i="36" s="1"/>
  <c r="O459" i="36"/>
  <c r="O458" i="36" s="1"/>
  <c r="O456" i="36" s="1"/>
  <c r="O452" i="36" s="1"/>
  <c r="E441" i="36"/>
  <c r="E439" i="36" s="1"/>
  <c r="E435" i="36" s="1"/>
  <c r="N376" i="36"/>
  <c r="N309" i="36"/>
  <c r="E305" i="36"/>
  <c r="E303" i="36" s="1"/>
  <c r="E299" i="36" s="1"/>
  <c r="N294" i="36"/>
  <c r="N293" i="36" s="1"/>
  <c r="N272" i="36"/>
  <c r="N271" i="36" s="1"/>
  <c r="N265" i="36"/>
  <c r="E244" i="36"/>
  <c r="E224" i="36"/>
  <c r="N190" i="36"/>
  <c r="N189" i="36" s="1"/>
  <c r="O141" i="36"/>
  <c r="O140" i="36" s="1"/>
  <c r="N134" i="36"/>
  <c r="N104" i="36"/>
  <c r="N76" i="36"/>
  <c r="E26" i="36"/>
  <c r="N578" i="10"/>
  <c r="P575" i="10" s="1"/>
  <c r="N563" i="10"/>
  <c r="N521" i="10"/>
  <c r="N520" i="10" s="1"/>
  <c r="N518" i="10" s="1"/>
  <c r="N514" i="10" s="1"/>
  <c r="N390" i="10"/>
  <c r="N384" i="10" s="1"/>
  <c r="N381" i="10"/>
  <c r="N353" i="10"/>
  <c r="N331" i="10"/>
  <c r="N315" i="10"/>
  <c r="N314" i="10" s="1"/>
  <c r="N293" i="10"/>
  <c r="N292" i="10" s="1"/>
  <c r="N249" i="10"/>
  <c r="E233" i="10"/>
  <c r="N211" i="10"/>
  <c r="N210" i="10" s="1"/>
  <c r="N207" i="10"/>
  <c r="E139" i="10"/>
  <c r="N81" i="10"/>
  <c r="N59" i="10"/>
  <c r="P213" i="55"/>
  <c r="P187" i="55" s="1"/>
  <c r="G160" i="55"/>
  <c r="P110" i="55"/>
  <c r="P86" i="55" s="1"/>
  <c r="R53" i="55"/>
  <c r="R29" i="55" s="1"/>
  <c r="H24" i="55"/>
  <c r="H26" i="55" s="1"/>
  <c r="N563" i="57"/>
  <c r="N559" i="57" s="1"/>
  <c r="O458" i="57"/>
  <c r="O457" i="57" s="1"/>
  <c r="O455" i="57" s="1"/>
  <c r="O451" i="57" s="1"/>
  <c r="N390" i="57"/>
  <c r="N348" i="57"/>
  <c r="N308" i="57"/>
  <c r="E304" i="57"/>
  <c r="E302" i="57" s="1"/>
  <c r="E298" i="57" s="1"/>
  <c r="N289" i="57"/>
  <c r="O244" i="57"/>
  <c r="O243" i="57" s="1"/>
  <c r="N189" i="57"/>
  <c r="N188" i="57" s="1"/>
  <c r="N185" i="57"/>
  <c r="N145" i="57"/>
  <c r="N130" i="57"/>
  <c r="E119" i="57"/>
  <c r="N97" i="57"/>
  <c r="N56" i="57"/>
  <c r="N52" i="57" s="1"/>
  <c r="N36" i="57"/>
  <c r="N29" i="57"/>
  <c r="P127" i="56"/>
  <c r="D685" i="58"/>
  <c r="N390" i="58"/>
  <c r="N384" i="58" s="1"/>
  <c r="E374" i="58"/>
  <c r="N78" i="58"/>
  <c r="N331" i="68"/>
  <c r="O298" i="68"/>
  <c r="N430" i="36"/>
  <c r="O425" i="36"/>
  <c r="O424" i="36" s="1"/>
  <c r="O422" i="36" s="1"/>
  <c r="O418" i="36" s="1"/>
  <c r="E375" i="36"/>
  <c r="N372" i="36"/>
  <c r="N349" i="36"/>
  <c r="N348" i="36" s="1"/>
  <c r="N332" i="36"/>
  <c r="E328" i="36"/>
  <c r="N312" i="36"/>
  <c r="N268" i="36"/>
  <c r="E261" i="36"/>
  <c r="E259" i="36" s="1"/>
  <c r="E255" i="36" s="1"/>
  <c r="N202" i="36"/>
  <c r="N141" i="36"/>
  <c r="N124" i="36"/>
  <c r="E36" i="36"/>
  <c r="O17" i="36"/>
  <c r="D685" i="10"/>
  <c r="N463" i="10"/>
  <c r="N368" i="10"/>
  <c r="O365" i="10"/>
  <c r="N334" i="10"/>
  <c r="N244" i="10"/>
  <c r="N224" i="10"/>
  <c r="N167" i="10"/>
  <c r="N166" i="10" s="1"/>
  <c r="O123" i="10"/>
  <c r="N120" i="10"/>
  <c r="N22" i="10"/>
  <c r="O19" i="10"/>
  <c r="Q110" i="55"/>
  <c r="Q86" i="55" s="1"/>
  <c r="Q84" i="55" s="1"/>
  <c r="Q93" i="55" s="1"/>
  <c r="M68" i="55"/>
  <c r="R81" i="55"/>
  <c r="R57" i="55" s="1"/>
  <c r="Q54" i="55"/>
  <c r="Q30" i="55" s="1"/>
  <c r="Q28" i="55" s="1"/>
  <c r="Q37" i="55" s="1"/>
  <c r="N463" i="57"/>
  <c r="N412" i="57"/>
  <c r="N411" i="57" s="1"/>
  <c r="N331" i="57"/>
  <c r="N230" i="57"/>
  <c r="N120" i="57"/>
  <c r="N107" i="57"/>
  <c r="N106" i="57" s="1"/>
  <c r="E96" i="57"/>
  <c r="N85" i="57"/>
  <c r="N84" i="57" s="1"/>
  <c r="E52" i="57"/>
  <c r="E50" i="57" s="1"/>
  <c r="E46" i="57" s="1"/>
  <c r="N41" i="57"/>
  <c r="O331" i="56"/>
  <c r="N334" i="58"/>
  <c r="O36" i="58"/>
  <c r="O35" i="58" s="1"/>
  <c r="M262" i="56"/>
  <c r="P194" i="56"/>
  <c r="O212" i="56"/>
  <c r="O186" i="56" s="1"/>
  <c r="N194" i="56"/>
  <c r="P174" i="56"/>
  <c r="P153" i="56" s="1"/>
  <c r="G160" i="56"/>
  <c r="G127" i="56"/>
  <c r="O96" i="56"/>
  <c r="O109" i="56"/>
  <c r="O85" i="56" s="1"/>
  <c r="M68" i="56"/>
  <c r="P68" i="56"/>
  <c r="P81" i="56"/>
  <c r="P57" i="56" s="1"/>
  <c r="P40" i="56"/>
  <c r="H24" i="56"/>
  <c r="H26" i="56" s="1"/>
  <c r="N627" i="58"/>
  <c r="N560" i="58"/>
  <c r="N537" i="58"/>
  <c r="E457" i="58"/>
  <c r="E455" i="58" s="1"/>
  <c r="E451" i="58" s="1"/>
  <c r="N458" i="58"/>
  <c r="O371" i="58"/>
  <c r="N353" i="58"/>
  <c r="O331" i="58"/>
  <c r="N305" i="58"/>
  <c r="E129" i="58"/>
  <c r="N75" i="58"/>
  <c r="N41" i="58"/>
  <c r="N36" i="58"/>
  <c r="O22" i="58"/>
  <c r="N19" i="58"/>
  <c r="O262" i="56"/>
  <c r="P279" i="56"/>
  <c r="P257" i="56" s="1"/>
  <c r="P256" i="56" s="1"/>
  <c r="P255" i="56" s="1"/>
  <c r="M160" i="56"/>
  <c r="I127" i="56"/>
  <c r="N575" i="58"/>
  <c r="N570" i="58"/>
  <c r="N569" i="58" s="1"/>
  <c r="N563" i="58"/>
  <c r="N534" i="58"/>
  <c r="N490" i="58"/>
  <c r="O441" i="58"/>
  <c r="O440" i="58" s="1"/>
  <c r="O438" i="58" s="1"/>
  <c r="O434" i="58" s="1"/>
  <c r="E423" i="58"/>
  <c r="E421" i="58" s="1"/>
  <c r="E417" i="58" s="1"/>
  <c r="E384" i="58"/>
  <c r="N368" i="58"/>
  <c r="E364" i="58"/>
  <c r="O348" i="58"/>
  <c r="O347" i="58" s="1"/>
  <c r="N344" i="58"/>
  <c r="E337" i="58"/>
  <c r="O334" i="58"/>
  <c r="N311" i="58"/>
  <c r="E282" i="58"/>
  <c r="E280" i="58" s="1"/>
  <c r="E276" i="58" s="1"/>
  <c r="N261" i="58"/>
  <c r="N240" i="58"/>
  <c r="N182" i="58"/>
  <c r="E156" i="58"/>
  <c r="E154" i="58" s="1"/>
  <c r="E150" i="58" s="1"/>
  <c r="N85" i="58"/>
  <c r="N84" i="58" s="1"/>
  <c r="N81" i="58"/>
  <c r="E74" i="58"/>
  <c r="E72" i="58" s="1"/>
  <c r="E68" i="58" s="1"/>
  <c r="N348" i="68"/>
  <c r="N322" i="68" s="1"/>
  <c r="N321" i="68" s="1"/>
  <c r="N318" i="68" s="1"/>
  <c r="I194" i="56"/>
  <c r="N509" i="58"/>
  <c r="N508" i="58" s="1"/>
  <c r="N506" i="58" s="1"/>
  <c r="N502" i="58" s="1"/>
  <c r="O458" i="58"/>
  <c r="O457" i="58" s="1"/>
  <c r="O455" i="58" s="1"/>
  <c r="O451" i="58" s="1"/>
  <c r="N412" i="58"/>
  <c r="N411" i="58" s="1"/>
  <c r="E399" i="58"/>
  <c r="E395" i="58" s="1"/>
  <c r="O385" i="58"/>
  <c r="O384" i="58" s="1"/>
  <c r="O368" i="58"/>
  <c r="N348" i="58"/>
  <c r="E260" i="58"/>
  <c r="E258" i="58" s="1"/>
  <c r="E254" i="58" s="1"/>
  <c r="N244" i="58"/>
  <c r="N243" i="58" s="1"/>
  <c r="N120" i="58"/>
  <c r="N119" i="58" s="1"/>
  <c r="E96" i="58"/>
  <c r="N22" i="58"/>
  <c r="O19" i="58"/>
  <c r="N16" i="58"/>
  <c r="I262" i="68"/>
  <c r="O279" i="68"/>
  <c r="O257" i="68" s="1"/>
  <c r="O256" i="68" s="1"/>
  <c r="O255" i="68" s="1"/>
  <c r="N298" i="68"/>
  <c r="M298" i="68"/>
  <c r="O262" i="68"/>
  <c r="O280" i="68"/>
  <c r="O258" i="68" s="1"/>
  <c r="N252" i="68"/>
  <c r="O96" i="68"/>
  <c r="O68" i="68"/>
  <c r="O40" i="68"/>
  <c r="I28" i="68"/>
  <c r="E533" i="69"/>
  <c r="E531" i="69" s="1"/>
  <c r="E527" i="69" s="1"/>
  <c r="N475" i="69"/>
  <c r="N474" i="69" s="1"/>
  <c r="N472" i="69" s="1"/>
  <c r="N468" i="69" s="1"/>
  <c r="N446" i="69"/>
  <c r="N402" i="69"/>
  <c r="N341" i="69"/>
  <c r="N334" i="69"/>
  <c r="N283" i="69"/>
  <c r="N267" i="69"/>
  <c r="O244" i="69"/>
  <c r="O243" i="69" s="1"/>
  <c r="N227" i="69"/>
  <c r="N179" i="69"/>
  <c r="E129" i="69"/>
  <c r="E117" i="69" s="1"/>
  <c r="E113" i="69" s="1"/>
  <c r="O126" i="69"/>
  <c r="O119" i="69" s="1"/>
  <c r="N100" i="69"/>
  <c r="N81" i="69"/>
  <c r="N53" i="69"/>
  <c r="E35" i="69"/>
  <c r="M59" i="11"/>
  <c r="M48" i="11"/>
  <c r="M44" i="11"/>
  <c r="M26" i="11"/>
  <c r="N37" i="11"/>
  <c r="N38" i="11" s="1"/>
  <c r="H148" i="12"/>
  <c r="M64" i="12"/>
  <c r="H59" i="12"/>
  <c r="H58" i="12" s="1"/>
  <c r="M28" i="12"/>
  <c r="M33" i="27"/>
  <c r="M36" i="27" s="1"/>
  <c r="M34" i="27" s="1"/>
  <c r="K48" i="84"/>
  <c r="C60" i="71"/>
  <c r="D60" i="72"/>
  <c r="D59" i="72" s="1"/>
  <c r="E60" i="75"/>
  <c r="E59" i="75" s="1"/>
  <c r="N40" i="68"/>
  <c r="R53" i="68"/>
  <c r="R29" i="68" s="1"/>
  <c r="O458" i="69"/>
  <c r="O457" i="69" s="1"/>
  <c r="O455" i="69" s="1"/>
  <c r="O451" i="69" s="1"/>
  <c r="O348" i="69"/>
  <c r="O347" i="69" s="1"/>
  <c r="H94" i="12"/>
  <c r="H103" i="12" s="1"/>
  <c r="H104" i="12" s="1"/>
  <c r="M83" i="12"/>
  <c r="M82" i="12" s="1"/>
  <c r="M91" i="12" s="1"/>
  <c r="M92" i="12" s="1"/>
  <c r="M71" i="12"/>
  <c r="M70" i="12" s="1"/>
  <c r="M35" i="12"/>
  <c r="M34" i="12" s="1"/>
  <c r="M43" i="12" s="1"/>
  <c r="M44" i="12" s="1"/>
  <c r="H48" i="84"/>
  <c r="J33" i="27"/>
  <c r="J36" i="27" s="1"/>
  <c r="J34" i="27" s="1"/>
  <c r="D60" i="75"/>
  <c r="D59" i="75" s="1"/>
  <c r="N194" i="68"/>
  <c r="N544" i="69"/>
  <c r="N543" i="69" s="1"/>
  <c r="N509" i="69"/>
  <c r="N508" i="69" s="1"/>
  <c r="N506" i="69" s="1"/>
  <c r="N502" i="69" s="1"/>
  <c r="E486" i="69"/>
  <c r="E484" i="69" s="1"/>
  <c r="E480" i="69" s="1"/>
  <c r="N463" i="69"/>
  <c r="N458" i="69"/>
  <c r="E440" i="69"/>
  <c r="E438" i="69" s="1"/>
  <c r="E434" i="69" s="1"/>
  <c r="N412" i="69"/>
  <c r="N411" i="69" s="1"/>
  <c r="N408" i="69"/>
  <c r="N378" i="69"/>
  <c r="N308" i="69"/>
  <c r="N293" i="69"/>
  <c r="N292" i="69" s="1"/>
  <c r="E282" i="69"/>
  <c r="E280" i="69" s="1"/>
  <c r="E276" i="69" s="1"/>
  <c r="O230" i="69"/>
  <c r="E223" i="69"/>
  <c r="N160" i="69"/>
  <c r="N156" i="69" s="1"/>
  <c r="N107" i="69"/>
  <c r="N106" i="69" s="1"/>
  <c r="N85" i="69"/>
  <c r="N84" i="69" s="1"/>
  <c r="N75" i="69"/>
  <c r="N56" i="69"/>
  <c r="E25" i="69"/>
  <c r="O19" i="69"/>
  <c r="O15" i="69" s="1"/>
  <c r="O13" i="69" s="1"/>
  <c r="O9" i="69" s="1"/>
  <c r="O8" i="69" s="1"/>
  <c r="H11" i="11"/>
  <c r="M143" i="12"/>
  <c r="M142" i="12" s="1"/>
  <c r="M151" i="12" s="1"/>
  <c r="M152" i="12" s="1"/>
  <c r="H23" i="12"/>
  <c r="H22" i="12" s="1"/>
  <c r="I33" i="27"/>
  <c r="I36" i="27" s="1"/>
  <c r="I34" i="27" s="1"/>
  <c r="G48" i="84"/>
  <c r="E60" i="71"/>
  <c r="E59" i="71" s="1"/>
  <c r="J60" i="72"/>
  <c r="F60" i="70"/>
  <c r="P262" i="68"/>
  <c r="P160" i="68"/>
  <c r="M160" i="68"/>
  <c r="K127" i="68"/>
  <c r="L84" i="68"/>
  <c r="Q110" i="68"/>
  <c r="Q86" i="68" s="1"/>
  <c r="Q84" i="68" s="1"/>
  <c r="Q93" i="68" s="1"/>
  <c r="P68" i="68"/>
  <c r="L56" i="68"/>
  <c r="Q82" i="68"/>
  <c r="Q58" i="68" s="1"/>
  <c r="Q56" i="68" s="1"/>
  <c r="Q65" i="68" s="1"/>
  <c r="G40" i="68"/>
  <c r="L28" i="68"/>
  <c r="Q54" i="68"/>
  <c r="Q30" i="68" s="1"/>
  <c r="Q28" i="68" s="1"/>
  <c r="Q37" i="68" s="1"/>
  <c r="N537" i="69"/>
  <c r="N521" i="69"/>
  <c r="N520" i="69" s="1"/>
  <c r="N518" i="69" s="1"/>
  <c r="N514" i="69" s="1"/>
  <c r="E457" i="69"/>
  <c r="E455" i="69" s="1"/>
  <c r="E451" i="69" s="1"/>
  <c r="N429" i="69"/>
  <c r="N423" i="69" s="1"/>
  <c r="N421" i="69" s="1"/>
  <c r="N417" i="69" s="1"/>
  <c r="N385" i="69"/>
  <c r="N338" i="69"/>
  <c r="N331" i="69"/>
  <c r="O328" i="69"/>
  <c r="N311" i="69"/>
  <c r="E304" i="69"/>
  <c r="E302" i="69" s="1"/>
  <c r="E298" i="69" s="1"/>
  <c r="N264" i="69"/>
  <c r="O227" i="69"/>
  <c r="N211" i="69"/>
  <c r="N210" i="69" s="1"/>
  <c r="E200" i="69"/>
  <c r="E198" i="69" s="1"/>
  <c r="E194" i="69" s="1"/>
  <c r="N167" i="69"/>
  <c r="N166" i="69" s="1"/>
  <c r="N78" i="69"/>
  <c r="N63" i="69"/>
  <c r="N62" i="69" s="1"/>
  <c r="N59" i="69"/>
  <c r="N41" i="69"/>
  <c r="N36" i="69"/>
  <c r="N22" i="69"/>
  <c r="M33" i="11"/>
  <c r="H26" i="11"/>
  <c r="H143" i="12"/>
  <c r="H142" i="12" s="1"/>
  <c r="H124" i="12"/>
  <c r="H88" i="12"/>
  <c r="H91" i="12" s="1"/>
  <c r="H92" i="12" s="1"/>
  <c r="H40" i="12"/>
  <c r="H43" i="12" s="1"/>
  <c r="H44" i="12" s="1"/>
  <c r="M11" i="12"/>
  <c r="M10" i="12" s="1"/>
  <c r="I19" i="27"/>
  <c r="D13" i="28"/>
  <c r="D11" i="28" s="1"/>
  <c r="D60" i="71"/>
  <c r="D59" i="71" s="1"/>
  <c r="E60" i="72"/>
  <c r="E59" i="72" s="1"/>
  <c r="H29" i="28"/>
  <c r="K69" i="84" s="1"/>
  <c r="D29" i="28"/>
  <c r="G69" i="84" s="1"/>
  <c r="G29" i="28"/>
  <c r="J69" i="84" s="1"/>
  <c r="F73" i="62"/>
  <c r="F74" i="62" s="1"/>
  <c r="K73" i="62"/>
  <c r="K74" i="62" s="1"/>
  <c r="J73" i="62"/>
  <c r="J74" i="62" s="1"/>
  <c r="J61" i="61"/>
  <c r="J62" i="61" s="1"/>
  <c r="G61" i="61"/>
  <c r="G62" i="61" s="1"/>
  <c r="K61" i="61"/>
  <c r="K62" i="61" s="1"/>
  <c r="S50" i="65"/>
  <c r="S36" i="65"/>
  <c r="S43" i="65"/>
  <c r="S54" i="65"/>
  <c r="K14" i="59"/>
  <c r="K15" i="59" s="1"/>
  <c r="J14" i="59"/>
  <c r="J15" i="59" s="1"/>
  <c r="G14" i="59"/>
  <c r="G15" i="59" s="1"/>
  <c r="F14" i="59"/>
  <c r="F15" i="59" s="1"/>
  <c r="H14" i="14"/>
  <c r="H15" i="14" s="1"/>
  <c r="G14" i="14"/>
  <c r="G15" i="14" s="1"/>
  <c r="E14" i="14"/>
  <c r="E15" i="14" s="1"/>
  <c r="F14" i="14"/>
  <c r="F15" i="14" s="1"/>
  <c r="I14" i="14"/>
  <c r="I15" i="14" s="1"/>
  <c r="F592" i="57"/>
  <c r="G592" i="58"/>
  <c r="I6" i="58"/>
  <c r="K225" i="68"/>
  <c r="K223" i="68" s="1"/>
  <c r="S14" i="66"/>
  <c r="S60" i="54"/>
  <c r="S49" i="54"/>
  <c r="T42" i="54"/>
  <c r="S56" i="54"/>
  <c r="S30" i="54"/>
  <c r="S23" i="54"/>
  <c r="O108" i="55"/>
  <c r="S42" i="54"/>
  <c r="D610" i="10"/>
  <c r="N611" i="36"/>
  <c r="M6" i="10"/>
  <c r="I6" i="10"/>
  <c r="O54" i="55"/>
  <c r="O30" i="55" s="1"/>
  <c r="O28" i="55" s="1"/>
  <c r="O37" i="55" s="1"/>
  <c r="N544" i="57"/>
  <c r="N543" i="57" s="1"/>
  <c r="N475" i="57"/>
  <c r="N474" i="57" s="1"/>
  <c r="N472" i="57" s="1"/>
  <c r="N468" i="57" s="1"/>
  <c r="N424" i="57"/>
  <c r="O385" i="57"/>
  <c r="O384" i="57" s="1"/>
  <c r="T14" i="66"/>
  <c r="K127" i="55"/>
  <c r="N143" i="55" s="1"/>
  <c r="N194" i="55"/>
  <c r="N68" i="55"/>
  <c r="D644" i="57"/>
  <c r="N286" i="57"/>
  <c r="N282" i="57" s="1"/>
  <c r="N280" i="57" s="1"/>
  <c r="N276" i="57" s="1"/>
  <c r="N267" i="57"/>
  <c r="E198" i="57"/>
  <c r="E194" i="57" s="1"/>
  <c r="G194" i="55"/>
  <c r="N211" i="55"/>
  <c r="N185" i="55" s="1"/>
  <c r="N184" i="55" s="1"/>
  <c r="N176" i="55" s="1"/>
  <c r="P211" i="55"/>
  <c r="P185" i="55" s="1"/>
  <c r="P184" i="55" s="1"/>
  <c r="P176" i="55" s="1"/>
  <c r="D627" i="57"/>
  <c r="N570" i="57"/>
  <c r="N569" i="57" s="1"/>
  <c r="H6" i="57"/>
  <c r="L6" i="57"/>
  <c r="N298" i="56"/>
  <c r="O213" i="56"/>
  <c r="O187" i="56" s="1"/>
  <c r="M40" i="56"/>
  <c r="N262" i="56"/>
  <c r="O235" i="56"/>
  <c r="P298" i="56"/>
  <c r="O298" i="56"/>
  <c r="N68" i="56"/>
  <c r="D627" i="58"/>
  <c r="D708" i="58" s="1"/>
  <c r="J6" i="57"/>
  <c r="J592" i="57" s="1"/>
  <c r="P262" i="56"/>
  <c r="K127" i="56"/>
  <c r="O82" i="56"/>
  <c r="O58" i="56" s="1"/>
  <c r="N544" i="58"/>
  <c r="N543" i="58" s="1"/>
  <c r="J6" i="58"/>
  <c r="J592" i="58" s="1"/>
  <c r="G127" i="68"/>
  <c r="O81" i="68"/>
  <c r="O57" i="68" s="1"/>
  <c r="D216" i="69"/>
  <c r="D585" i="69" s="1"/>
  <c r="N139" i="12"/>
  <c r="N140" i="12" s="1"/>
  <c r="N103" i="12"/>
  <c r="N104" i="12" s="1"/>
  <c r="H22" i="28"/>
  <c r="G22" i="28"/>
  <c r="N151" i="12"/>
  <c r="N152" i="12" s="1"/>
  <c r="D22" i="28"/>
  <c r="M60" i="27"/>
  <c r="M62" i="27" s="1"/>
  <c r="I60" i="27"/>
  <c r="I62" i="27" s="1"/>
  <c r="L6" i="69"/>
  <c r="J60" i="27"/>
  <c r="J62" i="27" s="1"/>
  <c r="J6" i="69"/>
  <c r="P28" i="68" l="1"/>
  <c r="P37" i="68" s="1"/>
  <c r="N52" i="55"/>
  <c r="N52" i="58"/>
  <c r="P210" i="56"/>
  <c r="N314" i="68"/>
  <c r="P56" i="56"/>
  <c r="P65" i="56" s="1"/>
  <c r="N402" i="36"/>
  <c r="D709" i="36"/>
  <c r="P56" i="68"/>
  <c r="P65" i="68" s="1"/>
  <c r="E13" i="58"/>
  <c r="E9" i="58" s="1"/>
  <c r="P28" i="55"/>
  <c r="P37" i="55" s="1"/>
  <c r="E23" i="79"/>
  <c r="K19" i="68"/>
  <c r="E24" i="56"/>
  <c r="E26" i="56" s="1"/>
  <c r="J24" i="56"/>
  <c r="J26" i="56" s="1"/>
  <c r="H115" i="12"/>
  <c r="H116" i="12" s="1"/>
  <c r="N177" i="36"/>
  <c r="N173" i="36" s="1"/>
  <c r="E362" i="10"/>
  <c r="E358" i="10" s="1"/>
  <c r="D585" i="10"/>
  <c r="N233" i="10"/>
  <c r="E117" i="10"/>
  <c r="E113" i="10" s="1"/>
  <c r="E112" i="10" s="1"/>
  <c r="N35" i="10"/>
  <c r="M115" i="12"/>
  <c r="M116" i="12" s="1"/>
  <c r="N74" i="57"/>
  <c r="N533" i="58"/>
  <c r="M103" i="12"/>
  <c r="M104" i="12" s="1"/>
  <c r="I21" i="85"/>
  <c r="H15" i="85"/>
  <c r="H14" i="85" s="1"/>
  <c r="H18" i="85"/>
  <c r="H17" i="85" s="1"/>
  <c r="J87" i="85"/>
  <c r="I81" i="85"/>
  <c r="I84" i="85"/>
  <c r="I83" i="85" s="1"/>
  <c r="P18" i="14"/>
  <c r="N533" i="69"/>
  <c r="N531" i="69" s="1"/>
  <c r="N527" i="69" s="1"/>
  <c r="H22" i="77"/>
  <c r="H43" i="84" s="1"/>
  <c r="H21" i="87"/>
  <c r="I15" i="88"/>
  <c r="J21" i="88"/>
  <c r="I18" i="88"/>
  <c r="I17" i="88" s="1"/>
  <c r="J43" i="87"/>
  <c r="I37" i="87"/>
  <c r="I40" i="87"/>
  <c r="I39" i="87" s="1"/>
  <c r="J41" i="86"/>
  <c r="I37" i="86"/>
  <c r="I40" i="86"/>
  <c r="I39" i="86" s="1"/>
  <c r="M77" i="62"/>
  <c r="M79" i="62" s="1"/>
  <c r="E526" i="57"/>
  <c r="N282" i="58"/>
  <c r="N280" i="58" s="1"/>
  <c r="N276" i="58" s="1"/>
  <c r="S24" i="66"/>
  <c r="H22" i="78" s="1"/>
  <c r="I22" i="78" s="1"/>
  <c r="J22" i="78" s="1"/>
  <c r="K22" i="78" s="1"/>
  <c r="K64" i="84" s="1"/>
  <c r="H19" i="86"/>
  <c r="H55" i="12"/>
  <c r="H56" i="12" s="1"/>
  <c r="I25" i="77"/>
  <c r="J25" i="77" s="1"/>
  <c r="K25" i="77" s="1"/>
  <c r="H65" i="87"/>
  <c r="I81" i="86"/>
  <c r="J85" i="86"/>
  <c r="I84" i="86"/>
  <c r="I83" i="86" s="1"/>
  <c r="J43" i="88"/>
  <c r="I37" i="88"/>
  <c r="I40" i="88"/>
  <c r="I39" i="88" s="1"/>
  <c r="N139" i="69"/>
  <c r="O327" i="69"/>
  <c r="E325" i="69"/>
  <c r="E321" i="69" s="1"/>
  <c r="N178" i="58"/>
  <c r="N176" i="58" s="1"/>
  <c r="N172" i="58" s="1"/>
  <c r="N374" i="58"/>
  <c r="N457" i="58"/>
  <c r="N455" i="58" s="1"/>
  <c r="N451" i="58" s="1"/>
  <c r="N139" i="58"/>
  <c r="N200" i="58"/>
  <c r="N198" i="58" s="1"/>
  <c r="N194" i="58" s="1"/>
  <c r="N156" i="58"/>
  <c r="N260" i="58"/>
  <c r="N258" i="58" s="1"/>
  <c r="N254" i="58" s="1"/>
  <c r="N139" i="57"/>
  <c r="O119" i="57"/>
  <c r="N129" i="57"/>
  <c r="E117" i="57"/>
  <c r="E113" i="57" s="1"/>
  <c r="D585" i="57"/>
  <c r="F588" i="57" s="1"/>
  <c r="E86" i="84"/>
  <c r="E21" i="79"/>
  <c r="E84" i="84" s="1"/>
  <c r="H31" i="12"/>
  <c r="H32" i="12" s="1"/>
  <c r="N440" i="69"/>
  <c r="N438" i="69" s="1"/>
  <c r="N434" i="69" s="1"/>
  <c r="N15" i="10"/>
  <c r="N223" i="10"/>
  <c r="O327" i="57"/>
  <c r="O325" i="57" s="1"/>
  <c r="O321" i="57" s="1"/>
  <c r="O120" i="36"/>
  <c r="N200" i="69"/>
  <c r="N198" i="69" s="1"/>
  <c r="N194" i="69" s="1"/>
  <c r="E362" i="69"/>
  <c r="E358" i="69" s="1"/>
  <c r="N440" i="58"/>
  <c r="N438" i="58" s="1"/>
  <c r="N434" i="58" s="1"/>
  <c r="N559" i="69"/>
  <c r="N557" i="69" s="1"/>
  <c r="N553" i="69" s="1"/>
  <c r="N526" i="69" s="1"/>
  <c r="O56" i="55"/>
  <c r="O65" i="55" s="1"/>
  <c r="O327" i="10"/>
  <c r="O325" i="10" s="1"/>
  <c r="O321" i="10" s="1"/>
  <c r="G26" i="68"/>
  <c r="N423" i="58"/>
  <c r="N421" i="58" s="1"/>
  <c r="N417" i="58" s="1"/>
  <c r="J126" i="56"/>
  <c r="O56" i="56"/>
  <c r="O65" i="56" s="1"/>
  <c r="R28" i="68"/>
  <c r="R37" i="68" s="1"/>
  <c r="N140" i="36"/>
  <c r="N347" i="57"/>
  <c r="N130" i="36"/>
  <c r="N96" i="10"/>
  <c r="N94" i="10" s="1"/>
  <c r="N90" i="10" s="1"/>
  <c r="N282" i="10"/>
  <c r="N280" i="10" s="1"/>
  <c r="N276" i="10" s="1"/>
  <c r="N338" i="36"/>
  <c r="N708" i="57"/>
  <c r="N709" i="57" s="1"/>
  <c r="O223" i="58"/>
  <c r="N155" i="36"/>
  <c r="N151" i="36" s="1"/>
  <c r="N200" i="57"/>
  <c r="N198" i="57" s="1"/>
  <c r="N194" i="57" s="1"/>
  <c r="N108" i="68"/>
  <c r="N441" i="36"/>
  <c r="N439" i="36" s="1"/>
  <c r="N435" i="36" s="1"/>
  <c r="N25" i="58"/>
  <c r="N401" i="57"/>
  <c r="N56" i="56"/>
  <c r="N65" i="56" s="1"/>
  <c r="M19" i="12"/>
  <c r="M20" i="12" s="1"/>
  <c r="O223" i="69"/>
  <c r="O221" i="69" s="1"/>
  <c r="O217" i="69" s="1"/>
  <c r="O216" i="69" s="1"/>
  <c r="M67" i="12"/>
  <c r="M68" i="12" s="1"/>
  <c r="O15" i="10"/>
  <c r="O13" i="10" s="1"/>
  <c r="O9" i="10" s="1"/>
  <c r="O8" i="10" s="1"/>
  <c r="O16" i="36"/>
  <c r="O14" i="36" s="1"/>
  <c r="O10" i="36" s="1"/>
  <c r="O9" i="36" s="1"/>
  <c r="O365" i="36"/>
  <c r="N347" i="69"/>
  <c r="F24" i="56"/>
  <c r="F26" i="56" s="1"/>
  <c r="F26" i="68"/>
  <c r="J64" i="84"/>
  <c r="C25" i="94"/>
  <c r="C26" i="94" s="1"/>
  <c r="G23" i="76"/>
  <c r="G21" i="76" s="1"/>
  <c r="F21" i="84" s="1"/>
  <c r="M17" i="68"/>
  <c r="M13" i="68" s="1"/>
  <c r="M11" i="68" s="1"/>
  <c r="F20" i="79"/>
  <c r="N364" i="69"/>
  <c r="O223" i="57"/>
  <c r="E221" i="57"/>
  <c r="E217" i="57" s="1"/>
  <c r="E216" i="57" s="1"/>
  <c r="N80" i="68"/>
  <c r="D585" i="58"/>
  <c r="F588" i="58" s="1"/>
  <c r="N233" i="69"/>
  <c r="N129" i="10"/>
  <c r="D586" i="36"/>
  <c r="F589" i="36" s="1"/>
  <c r="R28" i="55"/>
  <c r="R37" i="55" s="1"/>
  <c r="P84" i="56"/>
  <c r="P93" i="56" s="1"/>
  <c r="P210" i="68"/>
  <c r="O117" i="68"/>
  <c r="N224" i="36"/>
  <c r="N227" i="56"/>
  <c r="N225" i="56" s="1"/>
  <c r="N223" i="56" s="1"/>
  <c r="S28" i="65"/>
  <c r="R84" i="55"/>
  <c r="R93" i="55" s="1"/>
  <c r="L13" i="55"/>
  <c r="L11" i="55" s="1"/>
  <c r="L24" i="55" s="1"/>
  <c r="L26" i="55" s="1"/>
  <c r="N709" i="36"/>
  <c r="N710" i="36" s="1"/>
  <c r="N35" i="69"/>
  <c r="O325" i="69"/>
  <c r="O321" i="69" s="1"/>
  <c r="O117" i="69"/>
  <c r="O113" i="69" s="1"/>
  <c r="O112" i="69" s="1"/>
  <c r="N486" i="58"/>
  <c r="N484" i="58" s="1"/>
  <c r="N480" i="58" s="1"/>
  <c r="N327" i="58"/>
  <c r="N457" i="57"/>
  <c r="N455" i="57" s="1"/>
  <c r="N451" i="57" s="1"/>
  <c r="N304" i="57"/>
  <c r="N302" i="57" s="1"/>
  <c r="N298" i="57" s="1"/>
  <c r="N337" i="57"/>
  <c r="N223" i="58"/>
  <c r="O28" i="56"/>
  <c r="O37" i="56" s="1"/>
  <c r="N156" i="57"/>
  <c r="N154" i="57" s="1"/>
  <c r="N150" i="57" s="1"/>
  <c r="O80" i="68"/>
  <c r="N347" i="68"/>
  <c r="N50" i="58"/>
  <c r="N46" i="58" s="1"/>
  <c r="N80" i="55"/>
  <c r="O52" i="55"/>
  <c r="O84" i="55"/>
  <c r="O93" i="55" s="1"/>
  <c r="E126" i="56"/>
  <c r="L17" i="68"/>
  <c r="L13" i="68" s="1"/>
  <c r="L11" i="68" s="1"/>
  <c r="L26" i="68"/>
  <c r="E83" i="84"/>
  <c r="E18" i="79"/>
  <c r="E81" i="84" s="1"/>
  <c r="F23" i="78"/>
  <c r="M24" i="55"/>
  <c r="C25" i="95" s="1"/>
  <c r="C26" i="95" s="1"/>
  <c r="K13" i="56"/>
  <c r="K11" i="56" s="1"/>
  <c r="E23" i="77" s="1"/>
  <c r="E21" i="77" s="1"/>
  <c r="E42" i="84" s="1"/>
  <c r="M79" i="12"/>
  <c r="M80" i="12" s="1"/>
  <c r="N178" i="69"/>
  <c r="N176" i="69" s="1"/>
  <c r="N172" i="69" s="1"/>
  <c r="E117" i="58"/>
  <c r="E113" i="58" s="1"/>
  <c r="E112" i="58" s="1"/>
  <c r="N559" i="58"/>
  <c r="N557" i="58" s="1"/>
  <c r="N553" i="58" s="1"/>
  <c r="N327" i="57"/>
  <c r="N201" i="36"/>
  <c r="E326" i="36"/>
  <c r="E322" i="36" s="1"/>
  <c r="E363" i="36"/>
  <c r="E359" i="36" s="1"/>
  <c r="N337" i="10"/>
  <c r="N440" i="57"/>
  <c r="N438" i="57" s="1"/>
  <c r="N434" i="57" s="1"/>
  <c r="E221" i="58"/>
  <c r="E217" i="58" s="1"/>
  <c r="E216" i="58" s="1"/>
  <c r="N234" i="36"/>
  <c r="N533" i="10"/>
  <c r="N531" i="10" s="1"/>
  <c r="N527" i="10" s="1"/>
  <c r="N117" i="68"/>
  <c r="P52" i="55"/>
  <c r="N401" i="58"/>
  <c r="N399" i="58" s="1"/>
  <c r="N395" i="58" s="1"/>
  <c r="N486" i="57"/>
  <c r="N484" i="57" s="1"/>
  <c r="N480" i="57" s="1"/>
  <c r="C12" i="30"/>
  <c r="E325" i="57"/>
  <c r="E321" i="57" s="1"/>
  <c r="E320" i="57" s="1"/>
  <c r="K13" i="55"/>
  <c r="K11" i="55" s="1"/>
  <c r="M26" i="68"/>
  <c r="D19" i="56"/>
  <c r="D24" i="56"/>
  <c r="D26" i="56" s="1"/>
  <c r="I24" i="56"/>
  <c r="I26" i="56" s="1"/>
  <c r="H127" i="12"/>
  <c r="H128" i="12" s="1"/>
  <c r="N384" i="69"/>
  <c r="M31" i="12"/>
  <c r="M32" i="12" s="1"/>
  <c r="N347" i="58"/>
  <c r="N708" i="58"/>
  <c r="N709" i="58" s="1"/>
  <c r="P84" i="55"/>
  <c r="P93" i="55" s="1"/>
  <c r="N74" i="10"/>
  <c r="N260" i="10"/>
  <c r="N258" i="10" s="1"/>
  <c r="N254" i="10" s="1"/>
  <c r="O80" i="56"/>
  <c r="N260" i="69"/>
  <c r="N258" i="69" s="1"/>
  <c r="N254" i="69" s="1"/>
  <c r="N120" i="36"/>
  <c r="N118" i="36" s="1"/>
  <c r="N114" i="36" s="1"/>
  <c r="N233" i="57"/>
  <c r="N84" i="68"/>
  <c r="N96" i="58"/>
  <c r="M13" i="56"/>
  <c r="M11" i="56" s="1"/>
  <c r="F23" i="77" s="1"/>
  <c r="F21" i="77" s="1"/>
  <c r="F42" i="84" s="1"/>
  <c r="N227" i="68"/>
  <c r="N225" i="68" s="1"/>
  <c r="N223" i="68" s="1"/>
  <c r="N50" i="57"/>
  <c r="N46" i="57" s="1"/>
  <c r="N25" i="57"/>
  <c r="O172" i="55"/>
  <c r="N559" i="10"/>
  <c r="N557" i="10" s="1"/>
  <c r="N553" i="10" s="1"/>
  <c r="N708" i="10"/>
  <c r="N709" i="10" s="1"/>
  <c r="N25" i="69"/>
  <c r="P108" i="55"/>
  <c r="P80" i="55"/>
  <c r="P108" i="68"/>
  <c r="O364" i="69"/>
  <c r="O362" i="69" s="1"/>
  <c r="O358" i="69" s="1"/>
  <c r="H10" i="11"/>
  <c r="H22" i="11" s="1"/>
  <c r="H23" i="11" s="1"/>
  <c r="N223" i="69"/>
  <c r="N221" i="69" s="1"/>
  <c r="N217" i="69" s="1"/>
  <c r="R80" i="55"/>
  <c r="O364" i="10"/>
  <c r="O362" i="10" s="1"/>
  <c r="O358" i="10" s="1"/>
  <c r="N199" i="36"/>
  <c r="N195" i="36" s="1"/>
  <c r="R109" i="68"/>
  <c r="R85" i="68" s="1"/>
  <c r="R84" i="68" s="1"/>
  <c r="R93" i="68" s="1"/>
  <c r="N56" i="68"/>
  <c r="N119" i="69"/>
  <c r="O221" i="58"/>
  <c r="O217" i="58" s="1"/>
  <c r="O216" i="58" s="1"/>
  <c r="O119" i="58"/>
  <c r="O117" i="58" s="1"/>
  <c r="O113" i="58" s="1"/>
  <c r="O112" i="58" s="1"/>
  <c r="N139" i="10"/>
  <c r="E526" i="10"/>
  <c r="P314" i="68"/>
  <c r="O80" i="55"/>
  <c r="N400" i="36"/>
  <c r="N396" i="36" s="1"/>
  <c r="N260" i="57"/>
  <c r="N258" i="57" s="1"/>
  <c r="N254" i="57" s="1"/>
  <c r="N423" i="57"/>
  <c r="N421" i="57" s="1"/>
  <c r="N417" i="57" s="1"/>
  <c r="N374" i="69"/>
  <c r="H67" i="12"/>
  <c r="H68" i="12" s="1"/>
  <c r="E325" i="58"/>
  <c r="E321" i="58" s="1"/>
  <c r="N364" i="58"/>
  <c r="N362" i="58" s="1"/>
  <c r="N358" i="58" s="1"/>
  <c r="N72" i="57"/>
  <c r="N68" i="57" s="1"/>
  <c r="N119" i="57"/>
  <c r="N117" i="57" s="1"/>
  <c r="N113" i="57" s="1"/>
  <c r="N328" i="36"/>
  <c r="N15" i="57"/>
  <c r="N487" i="36"/>
  <c r="N485" i="36" s="1"/>
  <c r="N481" i="36" s="1"/>
  <c r="O314" i="68"/>
  <c r="O52" i="56"/>
  <c r="N28" i="56"/>
  <c r="N37" i="56" s="1"/>
  <c r="N129" i="69"/>
  <c r="O108" i="68"/>
  <c r="N129" i="58"/>
  <c r="N117" i="58" s="1"/>
  <c r="N113" i="58" s="1"/>
  <c r="I23" i="75"/>
  <c r="I18" i="75" s="1"/>
  <c r="I60" i="75" s="1"/>
  <c r="I59" i="75" s="1"/>
  <c r="P278" i="56"/>
  <c r="E221" i="10"/>
  <c r="E217" i="10" s="1"/>
  <c r="E216" i="10" s="1"/>
  <c r="N143" i="68"/>
  <c r="O327" i="58"/>
  <c r="O325" i="58" s="1"/>
  <c r="O321" i="58" s="1"/>
  <c r="N223" i="57"/>
  <c r="O363" i="36"/>
  <c r="O359" i="36" s="1"/>
  <c r="S61" i="54"/>
  <c r="N108" i="56"/>
  <c r="E13" i="57"/>
  <c r="E9" i="57" s="1"/>
  <c r="E8" i="57" s="1"/>
  <c r="P80" i="68"/>
  <c r="E113" i="36"/>
  <c r="E8" i="58"/>
  <c r="N154" i="58"/>
  <c r="N150" i="58" s="1"/>
  <c r="E325" i="10"/>
  <c r="E321" i="10" s="1"/>
  <c r="E320" i="10" s="1"/>
  <c r="G587" i="10"/>
  <c r="E23" i="84"/>
  <c r="F21" i="76"/>
  <c r="E21" i="84" s="1"/>
  <c r="N96" i="69"/>
  <c r="N94" i="69" s="1"/>
  <c r="N90" i="69" s="1"/>
  <c r="E221" i="69"/>
  <c r="E217" i="69" s="1"/>
  <c r="E216" i="69" s="1"/>
  <c r="N337" i="58"/>
  <c r="N119" i="10"/>
  <c r="N533" i="57"/>
  <c r="N531" i="57" s="1"/>
  <c r="N527" i="57" s="1"/>
  <c r="N56" i="55"/>
  <c r="N65" i="55" s="1"/>
  <c r="H64" i="84"/>
  <c r="F20" i="76"/>
  <c r="O118" i="36"/>
  <c r="O114" i="36" s="1"/>
  <c r="O113" i="36" s="1"/>
  <c r="N560" i="36"/>
  <c r="N558" i="36" s="1"/>
  <c r="N554" i="36" s="1"/>
  <c r="N440" i="10"/>
  <c r="N438" i="10" s="1"/>
  <c r="N434" i="10" s="1"/>
  <c r="H22" i="79"/>
  <c r="I22" i="79" s="1"/>
  <c r="J22" i="79" s="1"/>
  <c r="Q117" i="56"/>
  <c r="I64" i="84"/>
  <c r="N327" i="69"/>
  <c r="E13" i="69"/>
  <c r="E9" i="69" s="1"/>
  <c r="E8" i="69" s="1"/>
  <c r="N457" i="69"/>
  <c r="N455" i="69" s="1"/>
  <c r="N451" i="69" s="1"/>
  <c r="E222" i="36"/>
  <c r="E218" i="36" s="1"/>
  <c r="E217" i="36" s="1"/>
  <c r="N84" i="56"/>
  <c r="N93" i="56" s="1"/>
  <c r="O224" i="36"/>
  <c r="N384" i="57"/>
  <c r="N16" i="36"/>
  <c r="O15" i="57"/>
  <c r="O13" i="57" s="1"/>
  <c r="O9" i="57" s="1"/>
  <c r="O8" i="57" s="1"/>
  <c r="G40" i="84"/>
  <c r="N94" i="58"/>
  <c r="N90" i="58" s="1"/>
  <c r="G82" i="84"/>
  <c r="H37" i="11"/>
  <c r="H38" i="11" s="1"/>
  <c r="R117" i="68"/>
  <c r="R56" i="68"/>
  <c r="R65" i="68" s="1"/>
  <c r="O56" i="68"/>
  <c r="O65" i="68" s="1"/>
  <c r="O210" i="68"/>
  <c r="N210" i="68"/>
  <c r="Q143" i="68"/>
  <c r="P117" i="68"/>
  <c r="N52" i="68"/>
  <c r="P227" i="68"/>
  <c r="P225" i="68" s="1"/>
  <c r="P223" i="68" s="1"/>
  <c r="H40" i="11"/>
  <c r="H52" i="11" s="1"/>
  <c r="H53" i="11" s="1"/>
  <c r="H55" i="11"/>
  <c r="H67" i="11" s="1"/>
  <c r="H68" i="11" s="1"/>
  <c r="M52" i="11"/>
  <c r="M53" i="11" s="1"/>
  <c r="R143" i="68"/>
  <c r="P143" i="68"/>
  <c r="O143" i="68"/>
  <c r="Q117" i="68"/>
  <c r="O117" i="56"/>
  <c r="P117" i="56"/>
  <c r="P143" i="56"/>
  <c r="O143" i="56"/>
  <c r="R143" i="56"/>
  <c r="N143" i="56"/>
  <c r="Q143" i="56"/>
  <c r="R117" i="56"/>
  <c r="P117" i="55"/>
  <c r="P112" i="55" s="1"/>
  <c r="P17" i="55" s="1"/>
  <c r="Q117" i="55"/>
  <c r="Q112" i="55" s="1"/>
  <c r="Q17" i="55" s="1"/>
  <c r="R117" i="55"/>
  <c r="R112" i="55" s="1"/>
  <c r="R17" i="55" s="1"/>
  <c r="O117" i="55"/>
  <c r="O112" i="55" s="1"/>
  <c r="O17" i="55" s="1"/>
  <c r="N117" i="55"/>
  <c r="N112" i="55" s="1"/>
  <c r="P143" i="55"/>
  <c r="O143" i="55"/>
  <c r="R143" i="55"/>
  <c r="Q143" i="55"/>
  <c r="I23" i="76"/>
  <c r="P347" i="68"/>
  <c r="O347" i="68"/>
  <c r="O84" i="68"/>
  <c r="O93" i="68" s="1"/>
  <c r="N72" i="10"/>
  <c r="N68" i="10" s="1"/>
  <c r="N347" i="10"/>
  <c r="O223" i="10"/>
  <c r="O221" i="10" s="1"/>
  <c r="O217" i="10" s="1"/>
  <c r="O216" i="10" s="1"/>
  <c r="N401" i="10"/>
  <c r="N399" i="10" s="1"/>
  <c r="N395" i="10" s="1"/>
  <c r="N304" i="10"/>
  <c r="N302" i="10" s="1"/>
  <c r="N298" i="10" s="1"/>
  <c r="N364" i="10"/>
  <c r="N374" i="10"/>
  <c r="N486" i="10"/>
  <c r="N484" i="10" s="1"/>
  <c r="N480" i="10" s="1"/>
  <c r="E526" i="69"/>
  <c r="D708" i="57"/>
  <c r="D708" i="10"/>
  <c r="F710" i="10" s="1"/>
  <c r="P251" i="56"/>
  <c r="S55" i="65"/>
  <c r="N15" i="69"/>
  <c r="M67" i="11"/>
  <c r="M68" i="11" s="1"/>
  <c r="N233" i="58"/>
  <c r="N221" i="58" s="1"/>
  <c r="N217" i="58" s="1"/>
  <c r="E362" i="58"/>
  <c r="E358" i="58" s="1"/>
  <c r="N96" i="57"/>
  <c r="N94" i="57" s="1"/>
  <c r="N90" i="57" s="1"/>
  <c r="N374" i="57"/>
  <c r="N26" i="36"/>
  <c r="N14" i="36" s="1"/>
  <c r="N10" i="36" s="1"/>
  <c r="N534" i="36"/>
  <c r="N532" i="36" s="1"/>
  <c r="N528" i="36" s="1"/>
  <c r="N527" i="36" s="1"/>
  <c r="P84" i="68"/>
  <c r="P93" i="68" s="1"/>
  <c r="O328" i="36"/>
  <c r="O326" i="36" s="1"/>
  <c r="O322" i="36" s="1"/>
  <c r="N52" i="69"/>
  <c r="N50" i="69" s="1"/>
  <c r="N46" i="69" s="1"/>
  <c r="N154" i="69"/>
  <c r="N150" i="69" s="1"/>
  <c r="O15" i="58"/>
  <c r="O13" i="58" s="1"/>
  <c r="O9" i="58" s="1"/>
  <c r="O8" i="58" s="1"/>
  <c r="N35" i="57"/>
  <c r="N156" i="10"/>
  <c r="N154" i="10" s="1"/>
  <c r="N150" i="10" s="1"/>
  <c r="O222" i="36"/>
  <c r="O218" i="36" s="1"/>
  <c r="O217" i="36" s="1"/>
  <c r="N365" i="36"/>
  <c r="N251" i="56"/>
  <c r="P227" i="56"/>
  <c r="P225" i="56" s="1"/>
  <c r="P223" i="56" s="1"/>
  <c r="M22" i="11"/>
  <c r="M23" i="11" s="1"/>
  <c r="N486" i="69"/>
  <c r="N484" i="69" s="1"/>
  <c r="N480" i="69" s="1"/>
  <c r="O251" i="56"/>
  <c r="N337" i="69"/>
  <c r="N282" i="69"/>
  <c r="N280" i="69" s="1"/>
  <c r="N276" i="69" s="1"/>
  <c r="N15" i="58"/>
  <c r="N13" i="10"/>
  <c r="N9" i="10" s="1"/>
  <c r="E14" i="36"/>
  <c r="E10" i="36" s="1"/>
  <c r="E9" i="36" s="1"/>
  <c r="N305" i="36"/>
  <c r="N303" i="36" s="1"/>
  <c r="N299" i="36" s="1"/>
  <c r="N283" i="36"/>
  <c r="E527" i="36"/>
  <c r="O278" i="56"/>
  <c r="O172" i="68"/>
  <c r="N172" i="68"/>
  <c r="P172" i="68"/>
  <c r="O227" i="56"/>
  <c r="O225" i="56" s="1"/>
  <c r="O223" i="56" s="1"/>
  <c r="O108" i="56"/>
  <c r="P108" i="56"/>
  <c r="N278" i="56"/>
  <c r="N52" i="56"/>
  <c r="P52" i="56"/>
  <c r="P80" i="56"/>
  <c r="O84" i="56"/>
  <c r="O93" i="56" s="1"/>
  <c r="N80" i="56"/>
  <c r="N251" i="68"/>
  <c r="O362" i="57"/>
  <c r="O358" i="57" s="1"/>
  <c r="M37" i="55"/>
  <c r="R52" i="55"/>
  <c r="O251" i="68"/>
  <c r="Q108" i="68"/>
  <c r="L93" i="68"/>
  <c r="N74" i="69"/>
  <c r="N72" i="69" s="1"/>
  <c r="N68" i="69" s="1"/>
  <c r="N304" i="69"/>
  <c r="N302" i="69" s="1"/>
  <c r="N298" i="69" s="1"/>
  <c r="N278" i="68"/>
  <c r="P278" i="68"/>
  <c r="O278" i="68"/>
  <c r="N74" i="58"/>
  <c r="N72" i="58" s="1"/>
  <c r="N68" i="58" s="1"/>
  <c r="N117" i="56"/>
  <c r="O172" i="56"/>
  <c r="N172" i="56"/>
  <c r="P172" i="56"/>
  <c r="N52" i="10"/>
  <c r="N50" i="10" s="1"/>
  <c r="N46" i="10" s="1"/>
  <c r="N243" i="57"/>
  <c r="N178" i="10"/>
  <c r="N176" i="10" s="1"/>
  <c r="N172" i="10" s="1"/>
  <c r="P347" i="56"/>
  <c r="O347" i="56"/>
  <c r="N347" i="56"/>
  <c r="N326" i="36"/>
  <c r="N322" i="36" s="1"/>
  <c r="G711" i="36"/>
  <c r="F711" i="36"/>
  <c r="R108" i="55"/>
  <c r="M93" i="55"/>
  <c r="O221" i="57"/>
  <c r="O217" i="57" s="1"/>
  <c r="O216" i="57" s="1"/>
  <c r="L65" i="68"/>
  <c r="Q80" i="68"/>
  <c r="M37" i="11"/>
  <c r="M38" i="11" s="1"/>
  <c r="O210" i="56"/>
  <c r="N210" i="56"/>
  <c r="N243" i="10"/>
  <c r="N261" i="36"/>
  <c r="N259" i="36" s="1"/>
  <c r="N255" i="36" s="1"/>
  <c r="N178" i="57"/>
  <c r="N176" i="57" s="1"/>
  <c r="N172" i="57" s="1"/>
  <c r="N281" i="36"/>
  <c r="N277" i="36" s="1"/>
  <c r="N424" i="36"/>
  <c r="N422" i="36" s="1"/>
  <c r="N418" i="36" s="1"/>
  <c r="L65" i="55"/>
  <c r="Q80" i="55"/>
  <c r="N399" i="57"/>
  <c r="N395" i="57" s="1"/>
  <c r="N314" i="56"/>
  <c r="P314" i="56"/>
  <c r="O314" i="56"/>
  <c r="E112" i="69"/>
  <c r="N557" i="57"/>
  <c r="N553" i="57" s="1"/>
  <c r="L37" i="68"/>
  <c r="Q52" i="68"/>
  <c r="H151" i="12"/>
  <c r="H152" i="12" s="1"/>
  <c r="N401" i="69"/>
  <c r="N399" i="69" s="1"/>
  <c r="N395" i="69" s="1"/>
  <c r="I37" i="68"/>
  <c r="P52" i="68"/>
  <c r="O364" i="58"/>
  <c r="O362" i="58" s="1"/>
  <c r="O358" i="58" s="1"/>
  <c r="N35" i="58"/>
  <c r="N13" i="58" s="1"/>
  <c r="N9" i="58" s="1"/>
  <c r="N304" i="58"/>
  <c r="N302" i="58" s="1"/>
  <c r="N298" i="58" s="1"/>
  <c r="R56" i="55"/>
  <c r="R65" i="55" s="1"/>
  <c r="P172" i="55"/>
  <c r="N172" i="55"/>
  <c r="N327" i="10"/>
  <c r="N75" i="36"/>
  <c r="N73" i="36" s="1"/>
  <c r="N69" i="36" s="1"/>
  <c r="N375" i="36"/>
  <c r="O117" i="57"/>
  <c r="O113" i="57" s="1"/>
  <c r="O112" i="57" s="1"/>
  <c r="O119" i="10"/>
  <c r="O117" i="10" s="1"/>
  <c r="O113" i="10" s="1"/>
  <c r="O112" i="10" s="1"/>
  <c r="N200" i="10"/>
  <c r="N198" i="10" s="1"/>
  <c r="N194" i="10" s="1"/>
  <c r="N457" i="10"/>
  <c r="N455" i="10" s="1"/>
  <c r="N451" i="10" s="1"/>
  <c r="N97" i="36"/>
  <c r="N95" i="36" s="1"/>
  <c r="N91" i="36" s="1"/>
  <c r="N222" i="36"/>
  <c r="N218" i="36" s="1"/>
  <c r="N93" i="68"/>
  <c r="R108" i="68"/>
  <c r="I12" i="30"/>
  <c r="N37" i="68"/>
  <c r="R52" i="68"/>
  <c r="N385" i="36"/>
  <c r="O52" i="68"/>
  <c r="N65" i="68"/>
  <c r="R80" i="68"/>
  <c r="P251" i="68"/>
  <c r="S34" i="54"/>
  <c r="G710" i="57"/>
  <c r="F710" i="57"/>
  <c r="F710" i="58"/>
  <c r="G710" i="58"/>
  <c r="E112" i="57"/>
  <c r="N531" i="58"/>
  <c r="N527" i="58" s="1"/>
  <c r="N526" i="58" s="1"/>
  <c r="O210" i="55"/>
  <c r="P210" i="55"/>
  <c r="N210" i="55"/>
  <c r="G58" i="49"/>
  <c r="G587" i="69"/>
  <c r="F588" i="69"/>
  <c r="F587" i="69"/>
  <c r="G710" i="10"/>
  <c r="F44" i="84" l="1"/>
  <c r="I22" i="77"/>
  <c r="J22" i="77" s="1"/>
  <c r="N526" i="10"/>
  <c r="N221" i="10"/>
  <c r="N217" i="10" s="1"/>
  <c r="F588" i="10"/>
  <c r="I14" i="88"/>
  <c r="K87" i="85"/>
  <c r="J81" i="85"/>
  <c r="J84" i="85"/>
  <c r="J83" i="85" s="1"/>
  <c r="N117" i="10"/>
  <c r="N113" i="10" s="1"/>
  <c r="K85" i="86"/>
  <c r="J81" i="86"/>
  <c r="J84" i="86"/>
  <c r="J83" i="86" s="1"/>
  <c r="K43" i="87"/>
  <c r="J37" i="87"/>
  <c r="J40" i="87"/>
  <c r="J39" i="87" s="1"/>
  <c r="H15" i="87"/>
  <c r="I21" i="87"/>
  <c r="H18" i="87"/>
  <c r="H17" i="87" s="1"/>
  <c r="O320" i="10"/>
  <c r="I19" i="86"/>
  <c r="H15" i="86"/>
  <c r="H14" i="86" s="1"/>
  <c r="H18" i="86"/>
  <c r="H17" i="86" s="1"/>
  <c r="K41" i="86"/>
  <c r="J37" i="86"/>
  <c r="J40" i="86"/>
  <c r="J39" i="86" s="1"/>
  <c r="K43" i="88"/>
  <c r="J37" i="88"/>
  <c r="J40" i="88"/>
  <c r="J39" i="88" s="1"/>
  <c r="H59" i="87"/>
  <c r="I65" i="87"/>
  <c r="H62" i="87"/>
  <c r="H61" i="87" s="1"/>
  <c r="K21" i="88"/>
  <c r="J15" i="88"/>
  <c r="J14" i="88" s="1"/>
  <c r="J18" i="88"/>
  <c r="J17" i="88" s="1"/>
  <c r="J21" i="85"/>
  <c r="I15" i="85"/>
  <c r="I14" i="85" s="1"/>
  <c r="I18" i="85"/>
  <c r="I17" i="85" s="1"/>
  <c r="N362" i="69"/>
  <c r="N358" i="69" s="1"/>
  <c r="E320" i="69"/>
  <c r="N325" i="69"/>
  <c r="N321" i="69" s="1"/>
  <c r="O320" i="58"/>
  <c r="O585" i="58" s="1"/>
  <c r="O586" i="58" s="1"/>
  <c r="N325" i="58"/>
  <c r="N321" i="58" s="1"/>
  <c r="N320" i="58" s="1"/>
  <c r="F587" i="58"/>
  <c r="N325" i="57"/>
  <c r="N321" i="57" s="1"/>
  <c r="O320" i="57"/>
  <c r="O585" i="57" s="1"/>
  <c r="O586" i="57" s="1"/>
  <c r="F587" i="57"/>
  <c r="G587" i="57"/>
  <c r="G77" i="49"/>
  <c r="O320" i="69"/>
  <c r="O321" i="36"/>
  <c r="F588" i="36"/>
  <c r="I85" i="84"/>
  <c r="N526" i="57"/>
  <c r="N13" i="69"/>
  <c r="N9" i="69" s="1"/>
  <c r="G588" i="36"/>
  <c r="H85" i="84"/>
  <c r="F23" i="84"/>
  <c r="I22" i="76"/>
  <c r="K22" i="79"/>
  <c r="J85" i="84"/>
  <c r="G587" i="58"/>
  <c r="M26" i="55"/>
  <c r="F20" i="78"/>
  <c r="F62" i="84" s="1"/>
  <c r="G39" i="49"/>
  <c r="M19" i="68"/>
  <c r="F23" i="79"/>
  <c r="N362" i="57"/>
  <c r="N358" i="57" s="1"/>
  <c r="N320" i="57" s="1"/>
  <c r="G20" i="76"/>
  <c r="K22" i="77"/>
  <c r="J43" i="84"/>
  <c r="N112" i="58"/>
  <c r="E321" i="36"/>
  <c r="E585" i="10"/>
  <c r="L19" i="68"/>
  <c r="N362" i="10"/>
  <c r="N358" i="10" s="1"/>
  <c r="I80" i="49"/>
  <c r="N17" i="55"/>
  <c r="P13" i="55"/>
  <c r="P11" i="55" s="1"/>
  <c r="I23" i="78" s="1"/>
  <c r="E23" i="78"/>
  <c r="K24" i="55"/>
  <c r="K26" i="55" s="1"/>
  <c r="O13" i="55"/>
  <c r="O11" i="55" s="1"/>
  <c r="H23" i="78" s="1"/>
  <c r="R13" i="55"/>
  <c r="R11" i="55" s="1"/>
  <c r="K23" i="78" s="1"/>
  <c r="M24" i="56"/>
  <c r="C26" i="96" s="1"/>
  <c r="C27" i="96" s="1"/>
  <c r="M19" i="56"/>
  <c r="F65" i="84"/>
  <c r="F21" i="78"/>
  <c r="F63" i="84" s="1"/>
  <c r="N113" i="36"/>
  <c r="O585" i="10"/>
  <c r="O586" i="10" s="1"/>
  <c r="N325" i="10"/>
  <c r="N321" i="10" s="1"/>
  <c r="N13" i="57"/>
  <c r="N9" i="57" s="1"/>
  <c r="N8" i="57" s="1"/>
  <c r="Q13" i="55"/>
  <c r="Q11" i="55" s="1"/>
  <c r="J23" i="78" s="1"/>
  <c r="O585" i="69"/>
  <c r="O586" i="69" s="1"/>
  <c r="K24" i="56"/>
  <c r="B26" i="96" s="1"/>
  <c r="B27" i="96" s="1"/>
  <c r="K19" i="56"/>
  <c r="R125" i="68"/>
  <c r="Q125" i="68"/>
  <c r="P125" i="68"/>
  <c r="O125" i="68"/>
  <c r="R125" i="55"/>
  <c r="R126" i="55" s="1"/>
  <c r="Q125" i="55"/>
  <c r="Q126" i="55" s="1"/>
  <c r="P125" i="55"/>
  <c r="O125" i="55"/>
  <c r="O126" i="55" s="1"/>
  <c r="V16" i="54"/>
  <c r="E320" i="58"/>
  <c r="E585" i="58" s="1"/>
  <c r="N8" i="58"/>
  <c r="N221" i="57"/>
  <c r="N217" i="57" s="1"/>
  <c r="N216" i="57" s="1"/>
  <c r="E585" i="69"/>
  <c r="N117" i="69"/>
  <c r="N113" i="69" s="1"/>
  <c r="N112" i="69" s="1"/>
  <c r="I19" i="49"/>
  <c r="N216" i="10"/>
  <c r="O586" i="36"/>
  <c r="O587" i="36" s="1"/>
  <c r="N8" i="69"/>
  <c r="G85" i="84"/>
  <c r="G64" i="84"/>
  <c r="F18" i="76"/>
  <c r="E18" i="84" s="1"/>
  <c r="E20" i="84"/>
  <c r="N363" i="36"/>
  <c r="N359" i="36" s="1"/>
  <c r="N321" i="36" s="1"/>
  <c r="N216" i="58"/>
  <c r="O116" i="56"/>
  <c r="O112" i="56" s="1"/>
  <c r="O17" i="56" s="1"/>
  <c r="R116" i="56"/>
  <c r="R112" i="56" s="1"/>
  <c r="R17" i="56" s="1"/>
  <c r="N116" i="56"/>
  <c r="P116" i="56"/>
  <c r="P112" i="56" s="1"/>
  <c r="P17" i="56" s="1"/>
  <c r="Q116" i="56"/>
  <c r="Q112" i="56" s="1"/>
  <c r="Q17" i="56" s="1"/>
  <c r="N9" i="36"/>
  <c r="R116" i="68"/>
  <c r="R112" i="68" s="1"/>
  <c r="N116" i="68"/>
  <c r="N112" i="68" s="1"/>
  <c r="Q116" i="68"/>
  <c r="Q112" i="68" s="1"/>
  <c r="P116" i="68"/>
  <c r="P112" i="68" s="1"/>
  <c r="O116" i="68"/>
  <c r="O112" i="68" s="1"/>
  <c r="O24" i="68" s="1"/>
  <c r="G16" i="49"/>
  <c r="F587" i="10"/>
  <c r="L23" i="76"/>
  <c r="J23" i="76"/>
  <c r="H23" i="84"/>
  <c r="G11" i="83"/>
  <c r="G117" i="83" s="1"/>
  <c r="E11" i="83"/>
  <c r="E117" i="83" s="1"/>
  <c r="N126" i="55"/>
  <c r="F25" i="94"/>
  <c r="F26" i="94" s="1"/>
  <c r="N8" i="10"/>
  <c r="N112" i="10"/>
  <c r="H25" i="94"/>
  <c r="H26" i="94" s="1"/>
  <c r="D11" i="90"/>
  <c r="D117" i="90" s="1"/>
  <c r="E586" i="36"/>
  <c r="E585" i="57"/>
  <c r="N216" i="69"/>
  <c r="N217" i="36"/>
  <c r="P126" i="55"/>
  <c r="E11" i="89"/>
  <c r="E117" i="89" s="1"/>
  <c r="N112" i="57"/>
  <c r="I43" i="84" l="1"/>
  <c r="F18" i="78"/>
  <c r="F60" i="84" s="1"/>
  <c r="E25" i="97"/>
  <c r="E26" i="97" s="1"/>
  <c r="O17" i="68"/>
  <c r="O13" i="68" s="1"/>
  <c r="O11" i="68" s="1"/>
  <c r="H23" i="79" s="1"/>
  <c r="N320" i="69"/>
  <c r="N585" i="69" s="1"/>
  <c r="N586" i="69" s="1"/>
  <c r="R13" i="56"/>
  <c r="R11" i="56" s="1"/>
  <c r="R19" i="56" s="1"/>
  <c r="H40" i="92"/>
  <c r="H41" i="92" s="1"/>
  <c r="I59" i="87"/>
  <c r="J65" i="87"/>
  <c r="I62" i="87"/>
  <c r="I61" i="87" s="1"/>
  <c r="L43" i="88"/>
  <c r="K37" i="88"/>
  <c r="K40" i="88"/>
  <c r="K39" i="88" s="1"/>
  <c r="L85" i="86"/>
  <c r="K81" i="86"/>
  <c r="K84" i="86"/>
  <c r="K83" i="86" s="1"/>
  <c r="P13" i="56"/>
  <c r="P11" i="56" s="1"/>
  <c r="I23" i="77" s="1"/>
  <c r="F40" i="92"/>
  <c r="F41" i="92" s="1"/>
  <c r="L21" i="88"/>
  <c r="K15" i="88"/>
  <c r="K14" i="88" s="1"/>
  <c r="K18" i="88"/>
  <c r="K17" i="88" s="1"/>
  <c r="I15" i="86"/>
  <c r="I14" i="86" s="1"/>
  <c r="J19" i="86"/>
  <c r="I18" i="86"/>
  <c r="I17" i="86" s="1"/>
  <c r="H14" i="87"/>
  <c r="K21" i="85"/>
  <c r="J15" i="85"/>
  <c r="J14" i="85" s="1"/>
  <c r="J18" i="85"/>
  <c r="J17" i="85" s="1"/>
  <c r="L41" i="86"/>
  <c r="K37" i="86"/>
  <c r="K40" i="86"/>
  <c r="K39" i="86" s="1"/>
  <c r="L87" i="85"/>
  <c r="K81" i="85"/>
  <c r="K84" i="85"/>
  <c r="K83" i="85" s="1"/>
  <c r="Q13" i="56"/>
  <c r="Q11" i="56" s="1"/>
  <c r="J23" i="77" s="1"/>
  <c r="G40" i="92"/>
  <c r="G41" i="92" s="1"/>
  <c r="O13" i="56"/>
  <c r="O11" i="56" s="1"/>
  <c r="H23" i="77" s="1"/>
  <c r="E40" i="92"/>
  <c r="E41" i="92" s="1"/>
  <c r="E20" i="78"/>
  <c r="B25" i="95"/>
  <c r="B26" i="95" s="1"/>
  <c r="J21" i="87"/>
  <c r="I15" i="87"/>
  <c r="I14" i="87" s="1"/>
  <c r="I18" i="87"/>
  <c r="I17" i="87" s="1"/>
  <c r="L43" i="87"/>
  <c r="K37" i="87"/>
  <c r="K40" i="87"/>
  <c r="K39" i="87" s="1"/>
  <c r="I20" i="76"/>
  <c r="H20" i="84" s="1"/>
  <c r="E25" i="94"/>
  <c r="E26" i="94" s="1"/>
  <c r="N24" i="68"/>
  <c r="N17" i="68" s="1"/>
  <c r="N585" i="58"/>
  <c r="N586" i="58" s="1"/>
  <c r="K26" i="56"/>
  <c r="E26" i="77"/>
  <c r="E20" i="77"/>
  <c r="J22" i="76"/>
  <c r="J21" i="76" s="1"/>
  <c r="I21" i="84" s="1"/>
  <c r="H22" i="84"/>
  <c r="I21" i="76"/>
  <c r="H21" i="84" s="1"/>
  <c r="K85" i="84"/>
  <c r="L20" i="76"/>
  <c r="L18" i="76" s="1"/>
  <c r="K18" i="84" s="1"/>
  <c r="Q19" i="56"/>
  <c r="J20" i="76"/>
  <c r="O26" i="68"/>
  <c r="H20" i="79"/>
  <c r="M26" i="56"/>
  <c r="F26" i="77"/>
  <c r="F20" i="77"/>
  <c r="K43" i="84"/>
  <c r="G22" i="84"/>
  <c r="N320" i="10"/>
  <c r="R125" i="56"/>
  <c r="R126" i="56" s="1"/>
  <c r="Q125" i="56"/>
  <c r="Q126" i="56" s="1"/>
  <c r="P125" i="56"/>
  <c r="P126" i="56" s="1"/>
  <c r="O125" i="56"/>
  <c r="O126" i="56" s="1"/>
  <c r="N112" i="56"/>
  <c r="Q24" i="55"/>
  <c r="G25" i="95" s="1"/>
  <c r="G26" i="95" s="1"/>
  <c r="O24" i="55"/>
  <c r="E25" i="95" s="1"/>
  <c r="E26" i="95" s="1"/>
  <c r="R24" i="56"/>
  <c r="H26" i="96" s="1"/>
  <c r="H27" i="96" s="1"/>
  <c r="E44" i="84"/>
  <c r="R24" i="55"/>
  <c r="H25" i="95" s="1"/>
  <c r="H26" i="95" s="1"/>
  <c r="P24" i="55"/>
  <c r="F25" i="95" s="1"/>
  <c r="F26" i="95" s="1"/>
  <c r="Q24" i="56"/>
  <c r="G26" i="96" s="1"/>
  <c r="G27" i="96" s="1"/>
  <c r="O24" i="56"/>
  <c r="E26" i="96" s="1"/>
  <c r="E27" i="96" s="1"/>
  <c r="E21" i="78"/>
  <c r="E63" i="84" s="1"/>
  <c r="E65" i="84"/>
  <c r="N13" i="55"/>
  <c r="N11" i="55" s="1"/>
  <c r="G23" i="78" s="1"/>
  <c r="F86" i="84"/>
  <c r="F21" i="79"/>
  <c r="F84" i="84" s="1"/>
  <c r="P24" i="56"/>
  <c r="F26" i="96" s="1"/>
  <c r="F27" i="96" s="1"/>
  <c r="O126" i="68"/>
  <c r="H23" i="76"/>
  <c r="R126" i="68"/>
  <c r="R24" i="68"/>
  <c r="Q126" i="68"/>
  <c r="Q24" i="68"/>
  <c r="P126" i="68"/>
  <c r="P24" i="68"/>
  <c r="N585" i="57"/>
  <c r="N586" i="57" s="1"/>
  <c r="N586" i="36"/>
  <c r="N587" i="36" s="1"/>
  <c r="I61" i="49"/>
  <c r="N126" i="68"/>
  <c r="N585" i="10"/>
  <c r="Q585" i="10" s="1"/>
  <c r="Q586" i="10" s="1"/>
  <c r="G43" i="84"/>
  <c r="K23" i="84"/>
  <c r="K23" i="76"/>
  <c r="I23" i="84"/>
  <c r="G25" i="94"/>
  <c r="G26" i="94" s="1"/>
  <c r="I11" i="83"/>
  <c r="I117" i="83" s="1"/>
  <c r="F20" i="84"/>
  <c r="G18" i="76"/>
  <c r="F18" i="84" s="1"/>
  <c r="E11" i="90"/>
  <c r="E117" i="90" s="1"/>
  <c r="M11" i="83"/>
  <c r="M117" i="83" s="1"/>
  <c r="K11" i="83"/>
  <c r="K117" i="83" s="1"/>
  <c r="G11" i="89"/>
  <c r="G117" i="89" s="1"/>
  <c r="N126" i="56" l="1"/>
  <c r="B14" i="30"/>
  <c r="N714" i="58"/>
  <c r="N717" i="58" s="1"/>
  <c r="P19" i="56"/>
  <c r="K23" i="77"/>
  <c r="K44" i="84" s="1"/>
  <c r="F25" i="97"/>
  <c r="F26" i="97" s="1"/>
  <c r="P17" i="68"/>
  <c r="P13" i="68" s="1"/>
  <c r="P11" i="68" s="1"/>
  <c r="I23" i="79" s="1"/>
  <c r="G25" i="97"/>
  <c r="G26" i="97" s="1"/>
  <c r="Q17" i="68"/>
  <c r="Q13" i="68" s="1"/>
  <c r="Q11" i="68" s="1"/>
  <c r="J23" i="79" s="1"/>
  <c r="H25" i="97"/>
  <c r="H26" i="97" s="1"/>
  <c r="R17" i="68"/>
  <c r="R13" i="68" s="1"/>
  <c r="R11" i="68" s="1"/>
  <c r="K23" i="79" s="1"/>
  <c r="H86" i="84"/>
  <c r="H21" i="79"/>
  <c r="H84" i="84" s="1"/>
  <c r="O19" i="56"/>
  <c r="E62" i="84"/>
  <c r="E18" i="78"/>
  <c r="E60" i="84" s="1"/>
  <c r="L15" i="88"/>
  <c r="L18" i="88"/>
  <c r="L17" i="88" s="1"/>
  <c r="L37" i="88"/>
  <c r="L40" i="88"/>
  <c r="L39" i="88" s="1"/>
  <c r="G20" i="79"/>
  <c r="D25" i="97"/>
  <c r="D26" i="97" s="1"/>
  <c r="K21" i="87"/>
  <c r="J15" i="87"/>
  <c r="J18" i="87"/>
  <c r="J17" i="87" s="1"/>
  <c r="L37" i="86"/>
  <c r="L40" i="86"/>
  <c r="L39" i="86" s="1"/>
  <c r="J59" i="87"/>
  <c r="K65" i="87"/>
  <c r="J62" i="87"/>
  <c r="J61" i="87" s="1"/>
  <c r="L37" i="87"/>
  <c r="L40" i="87"/>
  <c r="L39" i="87" s="1"/>
  <c r="L81" i="85"/>
  <c r="L84" i="85"/>
  <c r="L83" i="85" s="1"/>
  <c r="K19" i="86"/>
  <c r="J15" i="86"/>
  <c r="J14" i="86" s="1"/>
  <c r="J18" i="86"/>
  <c r="J17" i="86" s="1"/>
  <c r="N17" i="56"/>
  <c r="B15" i="30"/>
  <c r="C14" i="30" s="1"/>
  <c r="C15" i="30" s="1"/>
  <c r="K15" i="85"/>
  <c r="K14" i="85" s="1"/>
  <c r="L21" i="85"/>
  <c r="K18" i="85"/>
  <c r="K17" i="85" s="1"/>
  <c r="L81" i="86"/>
  <c r="L84" i="86"/>
  <c r="L83" i="86" s="1"/>
  <c r="H20" i="76"/>
  <c r="G20" i="84" s="1"/>
  <c r="D25" i="94"/>
  <c r="D26" i="94" s="1"/>
  <c r="N26" i="68"/>
  <c r="N586" i="10"/>
  <c r="R585" i="10"/>
  <c r="K20" i="84"/>
  <c r="K20" i="76"/>
  <c r="K18" i="76" s="1"/>
  <c r="J18" i="84" s="1"/>
  <c r="P26" i="68"/>
  <c r="I20" i="79"/>
  <c r="R26" i="68"/>
  <c r="K20" i="79"/>
  <c r="P26" i="55"/>
  <c r="I20" i="78"/>
  <c r="I44" i="84"/>
  <c r="I21" i="77"/>
  <c r="I42" i="84" s="1"/>
  <c r="E24" i="77"/>
  <c r="E45" i="84" s="1"/>
  <c r="E47" i="84"/>
  <c r="R26" i="55"/>
  <c r="K20" i="78"/>
  <c r="O26" i="55"/>
  <c r="H20" i="78"/>
  <c r="H18" i="78" s="1"/>
  <c r="H60" i="84" s="1"/>
  <c r="H83" i="84"/>
  <c r="H18" i="79"/>
  <c r="H81" i="84" s="1"/>
  <c r="Q26" i="68"/>
  <c r="J20" i="79"/>
  <c r="Q26" i="55"/>
  <c r="J20" i="78"/>
  <c r="F41" i="84"/>
  <c r="F18" i="77"/>
  <c r="F39" i="84" s="1"/>
  <c r="H44" i="84"/>
  <c r="H21" i="77"/>
  <c r="H42" i="84" s="1"/>
  <c r="K22" i="76"/>
  <c r="I22" i="84"/>
  <c r="F47" i="84"/>
  <c r="F24" i="77"/>
  <c r="F45" i="84" s="1"/>
  <c r="I20" i="84"/>
  <c r="J18" i="76"/>
  <c r="I18" i="84" s="1"/>
  <c r="J44" i="84"/>
  <c r="J21" i="77"/>
  <c r="J42" i="84" s="1"/>
  <c r="E18" i="77"/>
  <c r="E39" i="84" s="1"/>
  <c r="E41" i="84"/>
  <c r="P26" i="56"/>
  <c r="I26" i="77"/>
  <c r="I20" i="77"/>
  <c r="O26" i="56"/>
  <c r="H20" i="77"/>
  <c r="H26" i="77"/>
  <c r="R26" i="56"/>
  <c r="K20" i="77"/>
  <c r="K26" i="77"/>
  <c r="Q26" i="56"/>
  <c r="J26" i="77"/>
  <c r="J20" i="77"/>
  <c r="N24" i="56"/>
  <c r="G65" i="84"/>
  <c r="G21" i="78"/>
  <c r="G63" i="84" s="1"/>
  <c r="I65" i="84"/>
  <c r="I21" i="78"/>
  <c r="I63" i="84" s="1"/>
  <c r="I42" i="49"/>
  <c r="H65" i="84"/>
  <c r="H21" i="78"/>
  <c r="H63" i="84" s="1"/>
  <c r="V14" i="66"/>
  <c r="N24" i="55"/>
  <c r="D25" i="95" s="1"/>
  <c r="D26" i="95" s="1"/>
  <c r="K65" i="84"/>
  <c r="K21" i="78"/>
  <c r="K63" i="84" s="1"/>
  <c r="J65" i="84"/>
  <c r="J21" i="78"/>
  <c r="J63" i="84" s="1"/>
  <c r="N13" i="68"/>
  <c r="N11" i="68" s="1"/>
  <c r="G23" i="84"/>
  <c r="H21" i="76"/>
  <c r="G21" i="84" s="1"/>
  <c r="I18" i="76"/>
  <c r="H18" i="84" s="1"/>
  <c r="J23" i="84"/>
  <c r="K21" i="76"/>
  <c r="J21" i="84" s="1"/>
  <c r="G11" i="90"/>
  <c r="G117" i="90" s="1"/>
  <c r="I11" i="89"/>
  <c r="I117" i="89" s="1"/>
  <c r="E14" i="30" l="1"/>
  <c r="E15" i="30" s="1"/>
  <c r="F14" i="30" s="1"/>
  <c r="F15" i="30" s="1"/>
  <c r="H14" i="30"/>
  <c r="H15" i="30" s="1"/>
  <c r="K14" i="30"/>
  <c r="K15" i="30" s="1"/>
  <c r="N14" i="30"/>
  <c r="N15" i="30" s="1"/>
  <c r="K21" i="77"/>
  <c r="K42" i="84" s="1"/>
  <c r="H18" i="76"/>
  <c r="G18" i="84" s="1"/>
  <c r="L14" i="88"/>
  <c r="K86" i="84"/>
  <c r="K21" i="79"/>
  <c r="K84" i="84" s="1"/>
  <c r="J86" i="84"/>
  <c r="J21" i="79"/>
  <c r="J84" i="84" s="1"/>
  <c r="I86" i="84"/>
  <c r="I21" i="79"/>
  <c r="I84" i="84" s="1"/>
  <c r="L15" i="85"/>
  <c r="L14" i="85" s="1"/>
  <c r="L18" i="85"/>
  <c r="L17" i="85" s="1"/>
  <c r="N13" i="56"/>
  <c r="N11" i="56" s="1"/>
  <c r="D40" i="92"/>
  <c r="D41" i="92" s="1"/>
  <c r="V23" i="65"/>
  <c r="D26" i="96"/>
  <c r="D27" i="96" s="1"/>
  <c r="L65" i="87"/>
  <c r="K59" i="87"/>
  <c r="K62" i="87"/>
  <c r="K61" i="87" s="1"/>
  <c r="G83" i="84"/>
  <c r="G18" i="79"/>
  <c r="G81" i="84" s="1"/>
  <c r="J14" i="87"/>
  <c r="L19" i="86"/>
  <c r="K15" i="86"/>
  <c r="K14" i="86" s="1"/>
  <c r="K18" i="86"/>
  <c r="K17" i="86" s="1"/>
  <c r="L21" i="87"/>
  <c r="K15" i="87"/>
  <c r="K18" i="87"/>
  <c r="K17" i="87" s="1"/>
  <c r="J20" i="84"/>
  <c r="J83" i="84"/>
  <c r="J18" i="79"/>
  <c r="J81" i="84" s="1"/>
  <c r="K83" i="84"/>
  <c r="K18" i="79"/>
  <c r="K81" i="84" s="1"/>
  <c r="L22" i="76"/>
  <c r="J22" i="84"/>
  <c r="J62" i="84"/>
  <c r="J18" i="78"/>
  <c r="J60" i="84" s="1"/>
  <c r="K18" i="78"/>
  <c r="K60" i="84" s="1"/>
  <c r="K62" i="84"/>
  <c r="I18" i="78"/>
  <c r="I60" i="84" s="1"/>
  <c r="I62" i="84"/>
  <c r="I83" i="84"/>
  <c r="I18" i="79"/>
  <c r="I81" i="84" s="1"/>
  <c r="N26" i="55"/>
  <c r="G20" i="78"/>
  <c r="H47" i="84"/>
  <c r="H24" i="77"/>
  <c r="H45" i="84" s="1"/>
  <c r="I47" i="84"/>
  <c r="I24" i="77"/>
  <c r="I45" i="84" s="1"/>
  <c r="K47" i="84"/>
  <c r="K24" i="77"/>
  <c r="K45" i="84" s="1"/>
  <c r="H41" i="84"/>
  <c r="H18" i="77"/>
  <c r="H39" i="84" s="1"/>
  <c r="J41" i="84"/>
  <c r="J18" i="77"/>
  <c r="J39" i="84" s="1"/>
  <c r="K41" i="84"/>
  <c r="K18" i="77"/>
  <c r="K39" i="84" s="1"/>
  <c r="J47" i="84"/>
  <c r="J24" i="77"/>
  <c r="J45" i="84" s="1"/>
  <c r="I41" i="84"/>
  <c r="I18" i="77"/>
  <c r="I39" i="84" s="1"/>
  <c r="G20" i="77"/>
  <c r="G26" i="77"/>
  <c r="N26" i="56"/>
  <c r="F83" i="84"/>
  <c r="F18" i="79"/>
  <c r="F81" i="84" s="1"/>
  <c r="V14" i="67"/>
  <c r="G23" i="79"/>
  <c r="I11" i="90"/>
  <c r="I117" i="90" s="1"/>
  <c r="M11" i="89"/>
  <c r="M117" i="89" s="1"/>
  <c r="K11" i="89"/>
  <c r="K117" i="89" s="1"/>
  <c r="K14" i="87" l="1"/>
  <c r="L15" i="87"/>
  <c r="L18" i="87"/>
  <c r="L17" i="87" s="1"/>
  <c r="L59" i="87"/>
  <c r="L62" i="87"/>
  <c r="L61" i="87" s="1"/>
  <c r="V15" i="65"/>
  <c r="N19" i="56"/>
  <c r="L15" i="86"/>
  <c r="L14" i="86" s="1"/>
  <c r="L18" i="86"/>
  <c r="L17" i="86" s="1"/>
  <c r="H62" i="84"/>
  <c r="G62" i="84"/>
  <c r="G18" i="78"/>
  <c r="G60" i="84" s="1"/>
  <c r="K22" i="84"/>
  <c r="L21" i="76"/>
  <c r="K21" i="84" s="1"/>
  <c r="G47" i="84"/>
  <c r="G24" i="77"/>
  <c r="G45" i="84" s="1"/>
  <c r="G23" i="77"/>
  <c r="G86" i="84"/>
  <c r="G21" i="79"/>
  <c r="G84" i="84" s="1"/>
  <c r="G41" i="84"/>
  <c r="G18" i="77"/>
  <c r="G39" i="84" s="1"/>
  <c r="K11" i="90"/>
  <c r="K117" i="90" s="1"/>
  <c r="M11" i="90"/>
  <c r="M117" i="90" s="1"/>
  <c r="L14" i="87" l="1"/>
  <c r="G44" i="84"/>
  <c r="G21" i="77"/>
  <c r="G42" i="84" s="1"/>
  <c r="B19" i="30" l="1"/>
  <c r="C18" i="30" l="1"/>
  <c r="C17" i="30"/>
  <c r="C19" i="30" s="1"/>
</calcChain>
</file>

<file path=xl/comments1.xml><?xml version="1.0" encoding="utf-8"?>
<comments xmlns="http://schemas.openxmlformats.org/spreadsheetml/2006/main">
  <authors>
    <author>Чесноков Сергей Викторович</author>
  </authors>
  <commentList>
    <comment ref="D72" authorId="0">
      <text>
        <r>
          <rPr>
            <b/>
            <sz val="9"/>
            <color indexed="81"/>
            <rFont val="Tahoma"/>
            <family val="2"/>
            <charset val="204"/>
          </rPr>
          <t>Чесноков Сергей Викторович:</t>
        </r>
        <r>
          <rPr>
            <sz val="9"/>
            <color indexed="81"/>
            <rFont val="Tahoma"/>
            <family val="2"/>
            <charset val="204"/>
          </rPr>
          <t xml:space="preserve">
с учетом коэфф. 0,7</t>
        </r>
      </text>
    </comment>
    <comment ref="D74" authorId="0">
      <text>
        <r>
          <rPr>
            <b/>
            <sz val="9"/>
            <color indexed="81"/>
            <rFont val="Tahoma"/>
            <family val="2"/>
            <charset val="204"/>
          </rPr>
          <t>Чесноков Сергей Викторович:</t>
        </r>
        <r>
          <rPr>
            <sz val="9"/>
            <color indexed="81"/>
            <rFont val="Tahoma"/>
            <family val="2"/>
            <charset val="204"/>
          </rPr>
          <t xml:space="preserve">
По интерполяции</t>
        </r>
      </text>
    </comment>
    <comment ref="D75" authorId="0">
      <text>
        <r>
          <rPr>
            <b/>
            <sz val="9"/>
            <color indexed="81"/>
            <rFont val="Tahoma"/>
            <family val="2"/>
            <charset val="204"/>
          </rPr>
          <t>Чесноков Сергей Викторович:</t>
        </r>
        <r>
          <rPr>
            <sz val="9"/>
            <color indexed="81"/>
            <rFont val="Tahoma"/>
            <family val="2"/>
            <charset val="204"/>
          </rPr>
          <t xml:space="preserve">
Коэфф 0,7</t>
        </r>
      </text>
    </comment>
    <comment ref="D76" authorId="0">
      <text>
        <r>
          <rPr>
            <b/>
            <sz val="9"/>
            <color indexed="81"/>
            <rFont val="Tahoma"/>
            <family val="2"/>
            <charset val="204"/>
          </rPr>
          <t>Чесноков Сергей Викторович:</t>
        </r>
        <r>
          <rPr>
            <sz val="9"/>
            <color indexed="81"/>
            <rFont val="Tahoma"/>
            <family val="2"/>
            <charset val="204"/>
          </rPr>
          <t xml:space="preserve">
По интерполяции</t>
        </r>
      </text>
    </comment>
    <comment ref="D78" authorId="0">
      <text>
        <r>
          <rPr>
            <b/>
            <sz val="9"/>
            <color indexed="81"/>
            <rFont val="Tahoma"/>
            <family val="2"/>
            <charset val="204"/>
          </rPr>
          <t>Чесноков Сергей Викторович:</t>
        </r>
        <r>
          <rPr>
            <sz val="9"/>
            <color indexed="81"/>
            <rFont val="Tahoma"/>
            <family val="2"/>
            <charset val="204"/>
          </rPr>
          <t xml:space="preserve">
По интерполяции</t>
        </r>
      </text>
    </comment>
  </commentList>
</comments>
</file>

<file path=xl/comments2.xml><?xml version="1.0" encoding="utf-8"?>
<comments xmlns="http://schemas.openxmlformats.org/spreadsheetml/2006/main">
  <authors>
    <author>Фельбуш Валентина Евгеньевна</author>
    <author>Сычёва Ирина Владимировна</author>
  </authors>
  <commentList>
    <comment ref="E55" authorId="0">
      <text>
        <r>
          <rPr>
            <b/>
            <sz val="9"/>
            <color indexed="81"/>
            <rFont val="Tahoma"/>
            <family val="2"/>
            <charset val="204"/>
          </rPr>
          <t>Фельбуш Валентина Евгеньевна:</t>
        </r>
        <r>
          <rPr>
            <sz val="9"/>
            <color indexed="81"/>
            <rFont val="Tahoma"/>
            <family val="2"/>
            <charset val="204"/>
          </rPr>
          <t xml:space="preserve">
+4,01</t>
        </r>
      </text>
    </comment>
    <comment ref="G55" authorId="0">
      <text>
        <r>
          <rPr>
            <b/>
            <sz val="9"/>
            <color indexed="81"/>
            <rFont val="Tahoma"/>
            <family val="2"/>
            <charset val="204"/>
          </rPr>
          <t>Фельбуш Валентина Евгеньевна:</t>
        </r>
        <r>
          <rPr>
            <sz val="9"/>
            <color indexed="81"/>
            <rFont val="Tahoma"/>
            <family val="2"/>
            <charset val="204"/>
          </rPr>
          <t xml:space="preserve">
+4,01</t>
        </r>
      </text>
    </comment>
    <comment ref="I55" authorId="0">
      <text>
        <r>
          <rPr>
            <b/>
            <sz val="9"/>
            <color indexed="81"/>
            <rFont val="Tahoma"/>
            <family val="2"/>
            <charset val="204"/>
          </rPr>
          <t>Фельбуш Валентина Евгеньевна:</t>
        </r>
        <r>
          <rPr>
            <sz val="9"/>
            <color indexed="81"/>
            <rFont val="Tahoma"/>
            <family val="2"/>
            <charset val="204"/>
          </rPr>
          <t xml:space="preserve">
+4,01</t>
        </r>
      </text>
    </comment>
    <comment ref="K55" authorId="0">
      <text>
        <r>
          <rPr>
            <b/>
            <sz val="9"/>
            <color indexed="81"/>
            <rFont val="Tahoma"/>
            <family val="2"/>
            <charset val="204"/>
          </rPr>
          <t>Фельбуш Валентина Евгеньевна:</t>
        </r>
        <r>
          <rPr>
            <sz val="9"/>
            <color indexed="81"/>
            <rFont val="Tahoma"/>
            <family val="2"/>
            <charset val="204"/>
          </rPr>
          <t xml:space="preserve">
+4,01</t>
        </r>
      </text>
    </comment>
    <comment ref="M55" authorId="0">
      <text>
        <r>
          <rPr>
            <b/>
            <sz val="9"/>
            <color indexed="81"/>
            <rFont val="Tahoma"/>
            <family val="2"/>
            <charset val="204"/>
          </rPr>
          <t>Фельбуш Валентина Евгеньевна:</t>
        </r>
        <r>
          <rPr>
            <sz val="9"/>
            <color indexed="81"/>
            <rFont val="Tahoma"/>
            <family val="2"/>
            <charset val="204"/>
          </rPr>
          <t xml:space="preserve">
+4,01</t>
        </r>
      </text>
    </comment>
    <comment ref="A108" authorId="1">
      <text>
        <r>
          <rPr>
            <b/>
            <sz val="9"/>
            <color indexed="81"/>
            <rFont val="Tahoma"/>
            <family val="2"/>
            <charset val="204"/>
          </rPr>
          <t>Сычёва Ирина Владимировна:</t>
        </r>
        <r>
          <rPr>
            <sz val="9"/>
            <color indexed="81"/>
            <rFont val="Tahoma"/>
            <family val="2"/>
            <charset val="204"/>
          </rPr>
          <t xml:space="preserve">
введен
 от 30.06.2017 приказ ФАС №868/17</t>
        </r>
      </text>
    </comment>
  </commentList>
</comments>
</file>

<file path=xl/comments3.xml><?xml version="1.0" encoding="utf-8"?>
<comments xmlns="http://schemas.openxmlformats.org/spreadsheetml/2006/main">
  <authors>
    <author>Фельбуш Валентина Евгеньевна</author>
    <author>Сычёва Ирина Владимировна</author>
  </authors>
  <commentList>
    <comment ref="E47" authorId="0">
      <text>
        <r>
          <rPr>
            <b/>
            <sz val="9"/>
            <color indexed="81"/>
            <rFont val="Tahoma"/>
            <family val="2"/>
            <charset val="204"/>
          </rPr>
          <t>Фельбуш Валентина Евгеньевна:</t>
        </r>
        <r>
          <rPr>
            <sz val="9"/>
            <color indexed="81"/>
            <rFont val="Tahoma"/>
            <family val="2"/>
            <charset val="204"/>
          </rPr>
          <t xml:space="preserve">
Охрана водозабора</t>
        </r>
      </text>
    </comment>
    <comment ref="E55" authorId="0">
      <text>
        <r>
          <rPr>
            <b/>
            <sz val="9"/>
            <color indexed="81"/>
            <rFont val="Tahoma"/>
            <family val="2"/>
            <charset val="204"/>
          </rPr>
          <t>Фельбуш Валентина Евгеньевна:</t>
        </r>
        <r>
          <rPr>
            <sz val="9"/>
            <color indexed="81"/>
            <rFont val="Tahoma"/>
            <family val="2"/>
            <charset val="204"/>
          </rPr>
          <t xml:space="preserve">
+4,41 тыс.руб.</t>
        </r>
      </text>
    </comment>
    <comment ref="A108" authorId="1">
      <text>
        <r>
          <rPr>
            <b/>
            <sz val="9"/>
            <color indexed="81"/>
            <rFont val="Tahoma"/>
            <family val="2"/>
            <charset val="204"/>
          </rPr>
          <t>Сычёва Ирина Владимировна:</t>
        </r>
        <r>
          <rPr>
            <sz val="9"/>
            <color indexed="81"/>
            <rFont val="Tahoma"/>
            <family val="2"/>
            <charset val="204"/>
          </rPr>
          <t xml:space="preserve">
введен
 от 30.06.2017 приказ ФАС №868/17</t>
        </r>
      </text>
    </comment>
  </commentList>
</comments>
</file>

<file path=xl/comments4.xml><?xml version="1.0" encoding="utf-8"?>
<comments xmlns="http://schemas.openxmlformats.org/spreadsheetml/2006/main">
  <authors>
    <author>Фельбуш Валентина Евгеньевна</author>
    <author>Сычёва Ирина Владимировна</author>
  </authors>
  <commentList>
    <comment ref="E55" authorId="0">
      <text>
        <r>
          <rPr>
            <b/>
            <sz val="9"/>
            <color indexed="81"/>
            <rFont val="Tahoma"/>
            <family val="2"/>
            <charset val="204"/>
          </rPr>
          <t>Фельбуш Валентина Евгеньевна:</t>
        </r>
        <r>
          <rPr>
            <sz val="9"/>
            <color indexed="81"/>
            <rFont val="Tahoma"/>
            <family val="2"/>
            <charset val="204"/>
          </rPr>
          <t xml:space="preserve">
+1,24</t>
        </r>
      </text>
    </comment>
    <comment ref="G55" authorId="0">
      <text>
        <r>
          <rPr>
            <b/>
            <sz val="9"/>
            <color indexed="81"/>
            <rFont val="Tahoma"/>
            <family val="2"/>
            <charset val="204"/>
          </rPr>
          <t>Фельбуш Валентина Евгеньевна:</t>
        </r>
        <r>
          <rPr>
            <sz val="9"/>
            <color indexed="81"/>
            <rFont val="Tahoma"/>
            <family val="2"/>
            <charset val="204"/>
          </rPr>
          <t xml:space="preserve">
+1,24</t>
        </r>
      </text>
    </comment>
    <comment ref="I55" authorId="0">
      <text>
        <r>
          <rPr>
            <b/>
            <sz val="9"/>
            <color indexed="81"/>
            <rFont val="Tahoma"/>
            <family val="2"/>
            <charset val="204"/>
          </rPr>
          <t>Фельбуш Валентина Евгеньевна:</t>
        </r>
        <r>
          <rPr>
            <sz val="9"/>
            <color indexed="81"/>
            <rFont val="Tahoma"/>
            <family val="2"/>
            <charset val="204"/>
          </rPr>
          <t xml:space="preserve">
+1,24</t>
        </r>
      </text>
    </comment>
    <comment ref="K55" authorId="0">
      <text>
        <r>
          <rPr>
            <b/>
            <sz val="9"/>
            <color indexed="81"/>
            <rFont val="Tahoma"/>
            <family val="2"/>
            <charset val="204"/>
          </rPr>
          <t>Фельбуш Валентина Евгеньевна:</t>
        </r>
        <r>
          <rPr>
            <sz val="9"/>
            <color indexed="81"/>
            <rFont val="Tahoma"/>
            <family val="2"/>
            <charset val="204"/>
          </rPr>
          <t xml:space="preserve">
+1,24</t>
        </r>
      </text>
    </comment>
    <comment ref="M55" authorId="0">
      <text>
        <r>
          <rPr>
            <b/>
            <sz val="9"/>
            <color indexed="81"/>
            <rFont val="Tahoma"/>
            <family val="2"/>
            <charset val="204"/>
          </rPr>
          <t>Фельбуш Валентина Евгеньевна:</t>
        </r>
        <r>
          <rPr>
            <sz val="9"/>
            <color indexed="81"/>
            <rFont val="Tahoma"/>
            <family val="2"/>
            <charset val="204"/>
          </rPr>
          <t xml:space="preserve">
+1,24</t>
        </r>
      </text>
    </comment>
    <comment ref="A108" authorId="1">
      <text>
        <r>
          <rPr>
            <b/>
            <sz val="9"/>
            <color indexed="81"/>
            <rFont val="Tahoma"/>
            <family val="2"/>
            <charset val="204"/>
          </rPr>
          <t>Сычёва Ирина Владимировна:</t>
        </r>
        <r>
          <rPr>
            <sz val="9"/>
            <color indexed="81"/>
            <rFont val="Tahoma"/>
            <family val="2"/>
            <charset val="204"/>
          </rPr>
          <t xml:space="preserve">
введен
 от 30.06.2017 приказ ФАС №868/17</t>
        </r>
      </text>
    </comment>
  </commentList>
</comments>
</file>

<file path=xl/comments5.xml><?xml version="1.0" encoding="utf-8"?>
<comments xmlns="http://schemas.openxmlformats.org/spreadsheetml/2006/main">
  <authors>
    <author>Фельбуш Валентина Евгеньевна</author>
    <author>Сычёва Ирина Владимировна</author>
  </authors>
  <commentList>
    <comment ref="E55" authorId="0">
      <text>
        <r>
          <rPr>
            <b/>
            <sz val="9"/>
            <color indexed="81"/>
            <rFont val="Tahoma"/>
            <family val="2"/>
            <charset val="204"/>
          </rPr>
          <t>Фельбуш Валентина Евгеньевна:</t>
        </r>
        <r>
          <rPr>
            <sz val="9"/>
            <color indexed="81"/>
            <rFont val="Tahoma"/>
            <family val="2"/>
            <charset val="204"/>
          </rPr>
          <t xml:space="preserve">
+4,04 тыс.руб.</t>
        </r>
      </text>
    </comment>
    <comment ref="G55" authorId="0">
      <text>
        <r>
          <rPr>
            <b/>
            <sz val="9"/>
            <color indexed="81"/>
            <rFont val="Tahoma"/>
            <family val="2"/>
            <charset val="204"/>
          </rPr>
          <t>Фельбуш Валентина Евгеньевна:</t>
        </r>
        <r>
          <rPr>
            <sz val="9"/>
            <color indexed="81"/>
            <rFont val="Tahoma"/>
            <family val="2"/>
            <charset val="204"/>
          </rPr>
          <t xml:space="preserve">
+4,04 тыс.руб.</t>
        </r>
      </text>
    </comment>
    <comment ref="I55" authorId="0">
      <text>
        <r>
          <rPr>
            <b/>
            <sz val="9"/>
            <color indexed="81"/>
            <rFont val="Tahoma"/>
            <family val="2"/>
            <charset val="204"/>
          </rPr>
          <t>Фельбуш Валентина Евгеньевна:</t>
        </r>
        <r>
          <rPr>
            <sz val="9"/>
            <color indexed="81"/>
            <rFont val="Tahoma"/>
            <family val="2"/>
            <charset val="204"/>
          </rPr>
          <t xml:space="preserve">
+4,04 тыс.руб.</t>
        </r>
      </text>
    </comment>
    <comment ref="K55" authorId="0">
      <text>
        <r>
          <rPr>
            <b/>
            <sz val="9"/>
            <color indexed="81"/>
            <rFont val="Tahoma"/>
            <family val="2"/>
            <charset val="204"/>
          </rPr>
          <t>Фельбуш Валентина Евгеньевна:</t>
        </r>
        <r>
          <rPr>
            <sz val="9"/>
            <color indexed="81"/>
            <rFont val="Tahoma"/>
            <family val="2"/>
            <charset val="204"/>
          </rPr>
          <t xml:space="preserve">
+4,04 тыс.руб.</t>
        </r>
      </text>
    </comment>
    <comment ref="M55" authorId="0">
      <text>
        <r>
          <rPr>
            <b/>
            <sz val="9"/>
            <color indexed="81"/>
            <rFont val="Tahoma"/>
            <family val="2"/>
            <charset val="204"/>
          </rPr>
          <t>Фельбуш Валентина Евгеньевна:</t>
        </r>
        <r>
          <rPr>
            <sz val="9"/>
            <color indexed="81"/>
            <rFont val="Tahoma"/>
            <family val="2"/>
            <charset val="204"/>
          </rPr>
          <t xml:space="preserve">
+4,04 тыс.руб.</t>
        </r>
      </text>
    </comment>
    <comment ref="A108" authorId="1">
      <text>
        <r>
          <rPr>
            <b/>
            <sz val="9"/>
            <color indexed="81"/>
            <rFont val="Tahoma"/>
            <family val="2"/>
            <charset val="204"/>
          </rPr>
          <t>Сычёва Ирина Владимировна:</t>
        </r>
        <r>
          <rPr>
            <sz val="9"/>
            <color indexed="81"/>
            <rFont val="Tahoma"/>
            <family val="2"/>
            <charset val="204"/>
          </rPr>
          <t xml:space="preserve">
введен
 от 30.06.2017 приказ ФАС №868/17</t>
        </r>
      </text>
    </comment>
  </commentList>
</comments>
</file>

<file path=xl/sharedStrings.xml><?xml version="1.0" encoding="utf-8"?>
<sst xmlns="http://schemas.openxmlformats.org/spreadsheetml/2006/main" count="20923" uniqueCount="2070">
  <si>
    <t>Расчет полезного отпуска воды для бюджетных организаций  (с Ситниковское)</t>
  </si>
  <si>
    <t xml:space="preserve">  ООО "Ромист " (Вагай)</t>
  </si>
  <si>
    <t>Объем финансовых потребностей, необходимых для реализации производственной программы (Горячее водоснабжение)</t>
  </si>
  <si>
    <t>Объем финансовых потребностей, необходимых для реализации производственной программы (Водоотведение)</t>
  </si>
  <si>
    <t>Объем финансовых потребностей, необходимых для реализации производственной программы (Транспортировка сточных вод)</t>
  </si>
  <si>
    <t>Объем финансовых потребностей, необходимых для реализации производственной программы (Транспортировка горячей воды)</t>
  </si>
  <si>
    <t>Объем финансовых потребностей, необходимых для реализации производственной программы (Очистка сточных вод)</t>
  </si>
  <si>
    <r>
      <t xml:space="preserve"> Расчет эффективности производственной программы
</t>
    </r>
    <r>
      <rPr>
        <sz val="9"/>
        <rFont val="Tahoma"/>
        <family val="2"/>
        <charset val="204"/>
      </rPr>
      <t>(осуществляемый путем сопоставления динамики изменения целевых показателей деятельности регулируемой организации и расходов на реализацию производственной программы в течение срока ее действия)</t>
    </r>
  </si>
  <si>
    <t>Значение установленного целевого показателя на регулируемый период</t>
  </si>
  <si>
    <t>Баланс водоснабжения/водоотведения</t>
  </si>
  <si>
    <t>х</t>
  </si>
  <si>
    <t>Утвержденный тариф, 2014  г. (среднегодовой)</t>
  </si>
  <si>
    <t>Фактические затраты, 2013 г. (среднегодовой)</t>
  </si>
  <si>
    <t>Получено сточных вод, по абонентам:</t>
  </si>
  <si>
    <t>14.1</t>
  </si>
  <si>
    <t>14.2</t>
  </si>
  <si>
    <t>6.     Жилые помещения и жилые дома при отсутствии централизованного водоснабжения при наличии водоотведения</t>
  </si>
  <si>
    <t>6.1. с ваннами, оборудованными душем, умывальниками, мойками</t>
  </si>
  <si>
    <t>6.2. без ванн, с душем, умывальниками, мойками</t>
  </si>
  <si>
    <t>6.3. без ванн, без душа, с умывальниками, мойками</t>
  </si>
  <si>
    <t>Уборочная площадь в МКД/ Поливочная площадь (полив огородов)</t>
  </si>
  <si>
    <r>
      <t>норма потребления водоотведения (м</t>
    </r>
    <r>
      <rPr>
        <vertAlign val="superscript"/>
        <sz val="10"/>
        <color indexed="8"/>
        <rFont val="Arial"/>
        <family val="2"/>
        <charset val="204"/>
      </rPr>
      <t>3</t>
    </r>
    <r>
      <rPr>
        <sz val="10"/>
        <color indexed="8"/>
        <rFont val="Arial"/>
        <family val="2"/>
        <charset val="204"/>
      </rPr>
      <t>/мес.)</t>
    </r>
  </si>
  <si>
    <t>ИТОГО, м3/год водоотведение</t>
  </si>
  <si>
    <t>* описание различное в случае, если по одному виду деятельности более 1 тарифа. В другом случае необходимо указать вид деятельности без описания</t>
  </si>
  <si>
    <t>Объем потребленной электроэнергии (очистка сточных вод)</t>
  </si>
  <si>
    <t>Объем потребленной электроэнергии (транспортировка сточных вод)</t>
  </si>
  <si>
    <t>Расход электроэнергии на 1 м3 транспортированных стоков</t>
  </si>
  <si>
    <t>18.1</t>
  </si>
  <si>
    <t>НА ОЧИСТКУ ВОДЫ</t>
  </si>
  <si>
    <t>Расчёт расхода химреагентов на очистку воды и сточных вод</t>
  </si>
  <si>
    <t>питьевая</t>
  </si>
  <si>
    <t>техническая</t>
  </si>
  <si>
    <t>г.Тюмень</t>
  </si>
  <si>
    <t>г.Тобольск</t>
  </si>
  <si>
    <t>г.Ялуторовск</t>
  </si>
  <si>
    <t>Заводоуковский городской округ</t>
  </si>
  <si>
    <t>ФинП-ХВС</t>
  </si>
  <si>
    <t>ФинП-ТрВс</t>
  </si>
  <si>
    <t>ФинП-Подвоз</t>
  </si>
  <si>
    <t>ФинП-ГВС</t>
  </si>
  <si>
    <t>ФинП-ТрГВС</t>
  </si>
  <si>
    <t>ФинП-ВО</t>
  </si>
  <si>
    <t>ФинП-ТрСт</t>
  </si>
  <si>
    <t>ФинП-ОчСт</t>
  </si>
  <si>
    <t>Единица
измерения</t>
  </si>
  <si>
    <t>Водоподготовка</t>
  </si>
  <si>
    <t>1.1</t>
  </si>
  <si>
    <t>Объем воды из источников водоснабжения:</t>
  </si>
  <si>
    <t>тыс. куб. м</t>
  </si>
  <si>
    <t>1.1.1</t>
  </si>
  <si>
    <t>из поверхностных источников</t>
  </si>
  <si>
    <t>1.1.2</t>
  </si>
  <si>
    <t>upravcomp@mail.ru</t>
  </si>
  <si>
    <t>МАУ Шабановская СОШ</t>
  </si>
  <si>
    <t>Б-Краснояр д/с Колокольчик</t>
  </si>
  <si>
    <t>Б-Красноярское сельское поселение</t>
  </si>
  <si>
    <t>Б-Красноярское СОШ</t>
  </si>
  <si>
    <t>ООО Перспектива</t>
  </si>
  <si>
    <t>ООО Солиро</t>
  </si>
  <si>
    <t>АОУ НПО "Профессиональный лицей №54"</t>
  </si>
  <si>
    <t>Отдел образования района</t>
  </si>
  <si>
    <t>АОУ ДОД д/с "Искорка"</t>
  </si>
  <si>
    <t>АОУ ДОД д/с "Дюймовочка"</t>
  </si>
  <si>
    <t>АОУ ДОД д/с "Сказка"</t>
  </si>
  <si>
    <t>АОУ ДОД д/с "Ручеек"</t>
  </si>
  <si>
    <t>МАУ ОСШ №2</t>
  </si>
  <si>
    <t>МАУ ОСШ №1</t>
  </si>
  <si>
    <t>Омутинская корекционная школа</t>
  </si>
  <si>
    <t>МАОУДОД "Центр внешкольной работы"</t>
  </si>
  <si>
    <t>Социально-реабилитационный центр для несовершеннолетних села Омутинского</t>
  </si>
  <si>
    <t>Областная больница №16</t>
  </si>
  <si>
    <t>Управление социальной защиты населения Омутинского района</t>
  </si>
  <si>
    <t>Центр социального обслуживания населения Омутинского района</t>
  </si>
  <si>
    <t>Прокуратура Тюменской области</t>
  </si>
  <si>
    <t>Управление судебного департамента</t>
  </si>
  <si>
    <t>Филиал ФГУП "Почта России"</t>
  </si>
  <si>
    <t>Управление федеральной службы судебных приставов</t>
  </si>
  <si>
    <t>АУ "Центр культуры и досуга Омуитнского района"</t>
  </si>
  <si>
    <t>Районный дом культуры</t>
  </si>
  <si>
    <t>АУ "физкультурно-оздоровительный центр Омутинского района"</t>
  </si>
  <si>
    <t>ОРОО"Всесоюзное общество инвалидов"</t>
  </si>
  <si>
    <t>ГУ "Межрайонная уголовно-исполнительная инспекция"</t>
  </si>
  <si>
    <t>Управление по обеспечению деятельности мировых судей в Тюменской области"</t>
  </si>
  <si>
    <t>Центр занятости населения Омутинского района</t>
  </si>
  <si>
    <t>Отдел вневедомственной охраны</t>
  </si>
  <si>
    <t>Райвоенкомат</t>
  </si>
  <si>
    <t>Межрайонная инспекция МИФНС № 10 по Тюменской области</t>
  </si>
  <si>
    <t>Отдел внутренних дел Омутинского района</t>
  </si>
  <si>
    <t>Служба охраны животного мира</t>
  </si>
  <si>
    <t>ФКУ по Омутинскому району</t>
  </si>
  <si>
    <t>ТОФСГ статистики по Тюменской области</t>
  </si>
  <si>
    <t>ФГБУ "Россельхозцентра"</t>
  </si>
  <si>
    <t>АНО Информационно-издательский центр Сельский вестник</t>
  </si>
  <si>
    <t>ГУ Управление пенсионного фонда РФ в Омутинском районе</t>
  </si>
  <si>
    <t>ООО "Нико"</t>
  </si>
  <si>
    <t>Свердловская дирекция инфроструктуры</t>
  </si>
  <si>
    <t>Ø</t>
  </si>
  <si>
    <t xml:space="preserve">Поднимаемая вода подается в МО Ситниковское  по трубопроводу длиной 1,75 км, введенному в эксплуатацию в 2000-2004г.                 </t>
  </si>
  <si>
    <t>Схема водопроводных сетей  с. Ситниково, с. Журавлёвское  с указанием их балансовой принадлежности прилагается.</t>
  </si>
  <si>
    <t>Общее количество потребителей на 2015-2017гг</t>
  </si>
  <si>
    <t xml:space="preserve"> по услуге холодное водоснабжение составит:     </t>
  </si>
  <si>
    <t>Схема водопроводных сетей  сБ-Краснояр указанием их балансовой принадлежности прилагается.</t>
  </si>
  <si>
    <t>с Омутинкое</t>
  </si>
  <si>
    <t>Ситниковское сельское поселение</t>
  </si>
  <si>
    <t>Журавлёвское сельское поселение</t>
  </si>
  <si>
    <t>Большекрасноярское сельское поселение</t>
  </si>
  <si>
    <t>Шабановское сельское поселение</t>
  </si>
  <si>
    <t>Технические показатели системы водоснабжения и водоотведенияс Вагай</t>
  </si>
  <si>
    <t>Водоснабжение с Омутинское</t>
  </si>
  <si>
    <t>ЭЦВ 8-25-100</t>
  </si>
  <si>
    <t>ВНБ</t>
  </si>
  <si>
    <t>Днепр-7</t>
  </si>
  <si>
    <t>8786/4514</t>
  </si>
  <si>
    <t>Водоснабжение с Ситниковское</t>
  </si>
  <si>
    <t>2000-2004</t>
  </si>
  <si>
    <t>35/25</t>
  </si>
  <si>
    <t>Водоснабжение с Б-Краснояр</t>
  </si>
  <si>
    <t>Рабочие: с Омутинское</t>
  </si>
  <si>
    <t>водозабор с. Ситниково</t>
  </si>
  <si>
    <t>водозабор с. Журавлёвского</t>
  </si>
  <si>
    <t xml:space="preserve">питьевая </t>
  </si>
  <si>
    <t>Водозабор №1</t>
  </si>
  <si>
    <t>ЭЦВ -8-25-100</t>
  </si>
  <si>
    <t>Водозабор №1 компрессор</t>
  </si>
  <si>
    <t xml:space="preserve">Насос дренажный </t>
  </si>
  <si>
    <t>Эл.котел</t>
  </si>
  <si>
    <t>ЭВН -12</t>
  </si>
  <si>
    <t>ЭВН -9</t>
  </si>
  <si>
    <r>
      <t>Площадь отапливаемого помещения, м</t>
    </r>
    <r>
      <rPr>
        <vertAlign val="superscript"/>
        <sz val="10"/>
        <color indexed="8"/>
        <rFont val="Arial"/>
        <family val="2"/>
        <charset val="204"/>
      </rPr>
      <t>2</t>
    </r>
    <r>
      <rPr>
        <sz val="10"/>
        <color indexed="8"/>
        <rFont val="Arial"/>
        <family val="2"/>
        <charset val="204"/>
      </rPr>
      <t>****</t>
    </r>
  </si>
  <si>
    <t>НОРМЫ ЕСТЕСТВЕННОЙ УБЫЛИ ВОДЫ ПРИ ПОДАЧЕ ПО НАПОРНЫМ</t>
  </si>
  <si>
    <t>ТРУБОПРОВОДАМ ВС</t>
  </si>
  <si>
    <t xml:space="preserve">Внутренний  </t>
  </si>
  <si>
    <t xml:space="preserve">Нормы естественной убыли воды при подаче     </t>
  </si>
  <si>
    <t xml:space="preserve">диаметр    </t>
  </si>
  <si>
    <t xml:space="preserve">по напорным трубопроводам в килограммах     </t>
  </si>
  <si>
    <t>трубопровода,</t>
  </si>
  <si>
    <t xml:space="preserve">на 1 км ВС за час                </t>
  </si>
  <si>
    <t xml:space="preserve">мм      </t>
  </si>
  <si>
    <t>стальных</t>
  </si>
  <si>
    <t>чугунных</t>
  </si>
  <si>
    <t>асбестоцементных</t>
  </si>
  <si>
    <t>железобетонных</t>
  </si>
  <si>
    <t xml:space="preserve">100     </t>
  </si>
  <si>
    <t xml:space="preserve">16,8  </t>
  </si>
  <si>
    <t xml:space="preserve">42   </t>
  </si>
  <si>
    <t xml:space="preserve">-        </t>
  </si>
  <si>
    <t xml:space="preserve">-       </t>
  </si>
  <si>
    <t xml:space="preserve">125     </t>
  </si>
  <si>
    <t xml:space="preserve">21    </t>
  </si>
  <si>
    <t xml:space="preserve">54   </t>
  </si>
  <si>
    <t xml:space="preserve">150     </t>
  </si>
  <si>
    <t xml:space="preserve">25,2  </t>
  </si>
  <si>
    <t xml:space="preserve">63   </t>
  </si>
  <si>
    <t xml:space="preserve">200     </t>
  </si>
  <si>
    <t xml:space="preserve">33,6  </t>
  </si>
  <si>
    <t xml:space="preserve">84   </t>
  </si>
  <si>
    <t xml:space="preserve">118,8      </t>
  </si>
  <si>
    <t xml:space="preserve">120      </t>
  </si>
  <si>
    <t xml:space="preserve">250     </t>
  </si>
  <si>
    <t xml:space="preserve">42    </t>
  </si>
  <si>
    <t xml:space="preserve">93   </t>
  </si>
  <si>
    <t xml:space="preserve">133,2      </t>
  </si>
  <si>
    <t xml:space="preserve">132      </t>
  </si>
  <si>
    <t xml:space="preserve">300     </t>
  </si>
  <si>
    <t xml:space="preserve">51    </t>
  </si>
  <si>
    <t xml:space="preserve">102   </t>
  </si>
  <si>
    <t xml:space="preserve">145,2      </t>
  </si>
  <si>
    <t xml:space="preserve">144      </t>
  </si>
  <si>
    <t xml:space="preserve">350     </t>
  </si>
  <si>
    <t xml:space="preserve">54    </t>
  </si>
  <si>
    <t xml:space="preserve">108   </t>
  </si>
  <si>
    <t xml:space="preserve">157,2      </t>
  </si>
  <si>
    <t xml:space="preserve">156      </t>
  </si>
  <si>
    <t xml:space="preserve">400     </t>
  </si>
  <si>
    <t xml:space="preserve">60    </t>
  </si>
  <si>
    <t xml:space="preserve">117   </t>
  </si>
  <si>
    <t xml:space="preserve">168        </t>
  </si>
  <si>
    <t xml:space="preserve">168      </t>
  </si>
  <si>
    <t xml:space="preserve">450     </t>
  </si>
  <si>
    <t xml:space="preserve">63    </t>
  </si>
  <si>
    <t xml:space="preserve">126   </t>
  </si>
  <si>
    <t xml:space="preserve">177,6      </t>
  </si>
  <si>
    <t xml:space="preserve">180      </t>
  </si>
  <si>
    <t xml:space="preserve">500     </t>
  </si>
  <si>
    <t xml:space="preserve">66    </t>
  </si>
  <si>
    <t xml:space="preserve">132   </t>
  </si>
  <si>
    <t xml:space="preserve">188,4      </t>
  </si>
  <si>
    <t xml:space="preserve">192      </t>
  </si>
  <si>
    <t xml:space="preserve">600     </t>
  </si>
  <si>
    <t xml:space="preserve">72    </t>
  </si>
  <si>
    <t xml:space="preserve">144   </t>
  </si>
  <si>
    <t xml:space="preserve">204      </t>
  </si>
  <si>
    <t xml:space="preserve">700     </t>
  </si>
  <si>
    <t xml:space="preserve">78    </t>
  </si>
  <si>
    <t xml:space="preserve">153   </t>
  </si>
  <si>
    <t xml:space="preserve">222      </t>
  </si>
  <si>
    <t xml:space="preserve">800     </t>
  </si>
  <si>
    <t xml:space="preserve">81    </t>
  </si>
  <si>
    <t xml:space="preserve">162   </t>
  </si>
  <si>
    <t xml:space="preserve">234      </t>
  </si>
  <si>
    <t xml:space="preserve">900     </t>
  </si>
  <si>
    <t xml:space="preserve">87    </t>
  </si>
  <si>
    <t xml:space="preserve">174   </t>
  </si>
  <si>
    <t xml:space="preserve">252      </t>
  </si>
  <si>
    <t xml:space="preserve">1000     </t>
  </si>
  <si>
    <t xml:space="preserve">90    </t>
  </si>
  <si>
    <t xml:space="preserve">180   </t>
  </si>
  <si>
    <t xml:space="preserve">264      </t>
  </si>
  <si>
    <t xml:space="preserve">1100     </t>
  </si>
  <si>
    <t xml:space="preserve">93    </t>
  </si>
  <si>
    <t xml:space="preserve">-    </t>
  </si>
  <si>
    <t xml:space="preserve">276      </t>
  </si>
  <si>
    <t xml:space="preserve">1200     </t>
  </si>
  <si>
    <t xml:space="preserve">99    </t>
  </si>
  <si>
    <t xml:space="preserve">288      </t>
  </si>
  <si>
    <t xml:space="preserve">1400     </t>
  </si>
  <si>
    <t xml:space="preserve">105    </t>
  </si>
  <si>
    <t xml:space="preserve">300      </t>
  </si>
  <si>
    <t xml:space="preserve">1600     </t>
  </si>
  <si>
    <t xml:space="preserve">111    </t>
  </si>
  <si>
    <t xml:space="preserve">312      </t>
  </si>
  <si>
    <t xml:space="preserve">1800     </t>
  </si>
  <si>
    <t xml:space="preserve">117    </t>
  </si>
  <si>
    <t xml:space="preserve">372      </t>
  </si>
  <si>
    <t xml:space="preserve">2000     </t>
  </si>
  <si>
    <t xml:space="preserve">126    </t>
  </si>
  <si>
    <t xml:space="preserve">414      </t>
  </si>
  <si>
    <t>Диаметр трубопровода, мм</t>
  </si>
  <si>
    <t>Длина трубопровода, км</t>
  </si>
  <si>
    <t>Материал труб</t>
  </si>
  <si>
    <t>норма естественной убыли воды при подаче</t>
  </si>
  <si>
    <t>сталь</t>
  </si>
  <si>
    <t>чугун</t>
  </si>
  <si>
    <t>полиэтилен</t>
  </si>
  <si>
    <t>Итого</t>
  </si>
  <si>
    <t>с Омутинское</t>
  </si>
  <si>
    <t>Износ водопроводных сетей из стальных труб</t>
  </si>
  <si>
    <t>с Ситниковское</t>
  </si>
  <si>
    <t>с Б-Краснояр,с Шабаново</t>
  </si>
  <si>
    <t>Целевые показатели качества воды с Вагай</t>
  </si>
  <si>
    <t>Целевые показатели качества воды с Омутинское</t>
  </si>
  <si>
    <t>Целевые показатели качества воды с Ситниковское</t>
  </si>
  <si>
    <t xml:space="preserve">Перечень мероприятий </t>
  </si>
  <si>
    <t>Насос</t>
  </si>
  <si>
    <t>SQ 5-70 "Грундфост"</t>
  </si>
  <si>
    <t>ЭЦВ-6-6,5-85</t>
  </si>
  <si>
    <t>Фильтра</t>
  </si>
  <si>
    <t>Тен</t>
  </si>
  <si>
    <t>насос</t>
  </si>
  <si>
    <t>нс-2</t>
  </si>
  <si>
    <t>фильтра</t>
  </si>
  <si>
    <r>
      <t>Баланс водоснабжения</t>
    </r>
    <r>
      <rPr>
        <b/>
        <sz val="10"/>
        <color indexed="18"/>
        <rFont val="Arial"/>
        <family val="2"/>
        <charset val="204"/>
      </rPr>
      <t>-Ситниково</t>
    </r>
  </si>
  <si>
    <r>
      <t xml:space="preserve">Холодное водоснабжение: </t>
    </r>
    <r>
      <rPr>
        <b/>
        <sz val="10"/>
        <color indexed="12"/>
        <rFont val="Arial"/>
        <family val="2"/>
        <charset val="204"/>
      </rPr>
      <t>с Б-Краснояр</t>
    </r>
  </si>
  <si>
    <r>
      <t xml:space="preserve">Холодное водоснабжение: </t>
    </r>
    <r>
      <rPr>
        <b/>
        <sz val="10"/>
        <color indexed="12"/>
        <rFont val="Arial"/>
        <family val="2"/>
        <charset val="204"/>
      </rPr>
      <t>с Ситниковское</t>
    </r>
  </si>
  <si>
    <r>
      <t xml:space="preserve">Холодное водоснабжение:
с </t>
    </r>
    <r>
      <rPr>
        <b/>
        <sz val="10"/>
        <color indexed="12"/>
        <rFont val="Arial"/>
        <family val="2"/>
        <charset val="204"/>
      </rPr>
      <t>Омутинское</t>
    </r>
  </si>
  <si>
    <t>Холодное водоснабжение:
с.Вагай</t>
  </si>
  <si>
    <t>из подземных источников</t>
  </si>
  <si>
    <t>1.1.3</t>
  </si>
  <si>
    <t>доочищенная сточная вода для нужд технического водоснабжения</t>
  </si>
  <si>
    <t>1.2</t>
  </si>
  <si>
    <t>Объем воды, прошедшей водоподготовку</t>
  </si>
  <si>
    <t>1.3</t>
  </si>
  <si>
    <t>Объем технической воды, поданной в сеть</t>
  </si>
  <si>
    <t>1.4</t>
  </si>
  <si>
    <t>Объем питьевой воды, поданной в сеть</t>
  </si>
  <si>
    <t>2.2</t>
  </si>
  <si>
    <t>2.3</t>
  </si>
  <si>
    <t>Объем воды, поступившей в сеть:</t>
  </si>
  <si>
    <t>из собственных источников</t>
  </si>
  <si>
    <t>Потребление на собственные нужды</t>
  </si>
  <si>
    <t>Объем воды, отпущенной из сети</t>
  </si>
  <si>
    <t>Объем воды, поступившей в сеть</t>
  </si>
  <si>
    <t>Объем воды, отпущенной абонентам:</t>
  </si>
  <si>
    <t>по приборам учета</t>
  </si>
  <si>
    <t>по нормативам</t>
  </si>
  <si>
    <t>6.2</t>
  </si>
  <si>
    <t>организация 1</t>
  </si>
  <si>
    <t>организация 2</t>
  </si>
  <si>
    <t>организация n</t>
  </si>
  <si>
    <t>Объем воды, отпущенной абонентам</t>
  </si>
  <si>
    <t>7.3</t>
  </si>
  <si>
    <t>8.2.1</t>
  </si>
  <si>
    <t>в соответствии с санитарными нормами</t>
  </si>
  <si>
    <t>с нарушениями санитарных норм</t>
  </si>
  <si>
    <t>по температуре</t>
  </si>
  <si>
    <t>по качеству воды</t>
  </si>
  <si>
    <t>8.4</t>
  </si>
  <si>
    <t>8.5</t>
  </si>
  <si>
    <t>9.1</t>
  </si>
  <si>
    <t>9.2</t>
  </si>
  <si>
    <t>Водоотведение, м3/год</t>
  </si>
  <si>
    <t>Водопотребление</t>
  </si>
  <si>
    <t>1.5.</t>
  </si>
  <si>
    <t>то же в % к поднятой воде</t>
  </si>
  <si>
    <t>то же в % к поданной в сеть</t>
  </si>
  <si>
    <t>от других операторов (наименование организации-поставщика)</t>
  </si>
  <si>
    <t>Покупная вода (наименование организации-поставщика)</t>
  </si>
  <si>
    <t>1.6</t>
  </si>
  <si>
    <t>1.5.1</t>
  </si>
  <si>
    <t>1.7</t>
  </si>
  <si>
    <t>1.8</t>
  </si>
  <si>
    <t>1.8.1</t>
  </si>
  <si>
    <t>1.6.1</t>
  </si>
  <si>
    <t>1.6.2</t>
  </si>
  <si>
    <t>а) собственное потребление</t>
  </si>
  <si>
    <t>б) стороннее потребление</t>
  </si>
  <si>
    <t>1.6.n</t>
  </si>
  <si>
    <t>Объем потребленной электроэнергии (питьевая вода)</t>
  </si>
  <si>
    <t>Расход электроэнергии на 1 м3 реализованной питьевой воды</t>
  </si>
  <si>
    <t>Расход электроэнергии на 1 м3 реализованной технической воды</t>
  </si>
  <si>
    <t>Объем потребленной электроэнергии (транспортировка питьевой воды)</t>
  </si>
  <si>
    <t>Расход электроэнергии на 1 м3 транспортированной питьевой воды</t>
  </si>
  <si>
    <t>Объем потребленной электроэнергии (транспортировка технической воды)</t>
  </si>
  <si>
    <t>Расход электроэнергии на 1 м3 транспортированной технической воды</t>
  </si>
  <si>
    <t>Объем потребленной электроэнергии (транспортировка горячей воды)</t>
  </si>
  <si>
    <t>Расход электроэнергии на 1 м3 транспортированной горячей воды</t>
  </si>
  <si>
    <t>2.1.2.1</t>
  </si>
  <si>
    <t>2.1.2.2</t>
  </si>
  <si>
    <t>2.1.2.n</t>
  </si>
  <si>
    <t>2.2.1.</t>
  </si>
  <si>
    <t>2.4</t>
  </si>
  <si>
    <t>2.6</t>
  </si>
  <si>
    <t>По категориям сточных вод:</t>
  </si>
  <si>
    <t>жидких бытовых отходов</t>
  </si>
  <si>
    <t>поверхностных сточных вод</t>
  </si>
  <si>
    <t>Неучтенный приток сточных вод</t>
  </si>
  <si>
    <t>Организованный приток</t>
  </si>
  <si>
    <t>Неорганизованный приток</t>
  </si>
  <si>
    <t>Износ водопроводных сетей</t>
  </si>
  <si>
    <t>с Вагай ,с Ю-Плетневское ,с Окуневское</t>
  </si>
  <si>
    <t>Объем сточных вод, поступивших на очистные сооружения</t>
  </si>
  <si>
    <t>Объем сточных вод, прошедших очистку</t>
  </si>
  <si>
    <t>млн. куб. м</t>
  </si>
  <si>
    <t>Сбросы сточных вод в пределах нормативов и лимитов</t>
  </si>
  <si>
    <t>Объем обезвоженного осадка сточных вод</t>
  </si>
  <si>
    <t>13.1</t>
  </si>
  <si>
    <t>13.2</t>
  </si>
  <si>
    <t>в т.ч. от других организаций, осуществляющих водоотведение</t>
  </si>
  <si>
    <t>в т.ч. другие организации, осуществляющие водоснабжение</t>
  </si>
  <si>
    <t>17</t>
  </si>
  <si>
    <t>18.2</t>
  </si>
  <si>
    <t>18.3</t>
  </si>
  <si>
    <t>19</t>
  </si>
  <si>
    <t>19.1</t>
  </si>
  <si>
    <t>19.2</t>
  </si>
  <si>
    <t>20</t>
  </si>
  <si>
    <t>20.1</t>
  </si>
  <si>
    <t>21</t>
  </si>
  <si>
    <t>21.1</t>
  </si>
  <si>
    <t>21.2</t>
  </si>
  <si>
    <t>21.3</t>
  </si>
  <si>
    <t>22</t>
  </si>
  <si>
    <t>22.1</t>
  </si>
  <si>
    <t>Производственная программа</t>
  </si>
  <si>
    <r>
      <t>Утверждаю</t>
    </r>
    <r>
      <rPr>
        <b/>
        <sz val="12"/>
        <color indexed="8"/>
        <rFont val="Times New Roman"/>
        <family val="1"/>
        <charset val="204"/>
      </rPr>
      <t>:</t>
    </r>
  </si>
  <si>
    <t xml:space="preserve">и ценовой политики  </t>
  </si>
  <si>
    <t>Тюменской области</t>
  </si>
  <si>
    <r>
      <t xml:space="preserve">               «___» ____________________________</t>
    </r>
    <r>
      <rPr>
        <sz val="12"/>
        <color indexed="8"/>
        <rFont val="Times New Roman"/>
        <family val="1"/>
        <charset val="204"/>
      </rPr>
      <t>20__г.</t>
    </r>
  </si>
  <si>
    <t xml:space="preserve">     _____________________/Е.А.Карташков/        </t>
  </si>
  <si>
    <t xml:space="preserve">                                                        м.п.</t>
  </si>
  <si>
    <t>м.п.</t>
  </si>
  <si>
    <t xml:space="preserve">                                                                                                                                                     </t>
  </si>
  <si>
    <t xml:space="preserve">Технические характеристики </t>
  </si>
  <si>
    <t>Технические характеристики системы холодного водоснабжения</t>
  </si>
  <si>
    <t>водозаборных скважин;</t>
  </si>
  <si>
    <t>км водопроводных сетей;</t>
  </si>
  <si>
    <t>водозаборов;</t>
  </si>
  <si>
    <t xml:space="preserve"> административное помещение;</t>
  </si>
  <si>
    <t>…</t>
  </si>
  <si>
    <t xml:space="preserve"> год по услуге холодное водоснабжение составит:     </t>
  </si>
  <si>
    <t>человек;</t>
  </si>
  <si>
    <t>бюджетные организации -</t>
  </si>
  <si>
    <t xml:space="preserve">население - </t>
  </si>
  <si>
    <t xml:space="preserve">прочие организации - </t>
  </si>
  <si>
    <t>Доля населения в общем объеме водоснабжения</t>
  </si>
  <si>
    <t>Общее количество потребителей на</t>
  </si>
  <si>
    <r>
      <t xml:space="preserve">Транспортировка питьевой воды
</t>
    </r>
    <r>
      <rPr>
        <i/>
        <sz val="8"/>
        <color indexed="8"/>
        <rFont val="Arial"/>
        <family val="2"/>
        <charset val="204"/>
      </rPr>
      <t>(заполняется в случае утверждения тарифа на транспортировку воды)</t>
    </r>
  </si>
  <si>
    <r>
      <t>Транспортировка технической воды</t>
    </r>
    <r>
      <rPr>
        <i/>
        <sz val="10"/>
        <color indexed="8"/>
        <rFont val="Arial"/>
        <family val="2"/>
        <charset val="204"/>
      </rPr>
      <t xml:space="preserve">
</t>
    </r>
    <r>
      <rPr>
        <i/>
        <sz val="8"/>
        <color indexed="8"/>
        <rFont val="Arial"/>
        <family val="2"/>
        <charset val="204"/>
      </rPr>
      <t>(заполняется в случае утверждения тарифа на транспортировку воды)</t>
    </r>
  </si>
  <si>
    <r>
      <t xml:space="preserve">Транспортировка горячей воды
</t>
    </r>
    <r>
      <rPr>
        <i/>
        <sz val="8"/>
        <color indexed="8"/>
        <rFont val="Arial"/>
        <family val="2"/>
        <charset val="204"/>
      </rPr>
      <t>(заполняется в случае утверждения тарифа на транспортировку воды)</t>
    </r>
  </si>
  <si>
    <r>
      <t xml:space="preserve">Отпуск технической воды
</t>
    </r>
    <r>
      <rPr>
        <i/>
        <sz val="8"/>
        <color indexed="8"/>
        <rFont val="Arial"/>
        <family val="2"/>
        <charset val="204"/>
      </rPr>
      <t>(заполняется в случае утверждения тарифа на техническую воду)</t>
    </r>
  </si>
  <si>
    <t>10.1</t>
  </si>
  <si>
    <t>10.2</t>
  </si>
  <si>
    <t>10.3</t>
  </si>
  <si>
    <t>9.3</t>
  </si>
  <si>
    <t>Рабочий напор, м</t>
  </si>
  <si>
    <t>Коэфициент полезного действия насоса при рабочей производительности, %   ( ≤1)</t>
  </si>
  <si>
    <t>Коэфициент полезного действия двигателя насоса, % ( ≤1)</t>
  </si>
  <si>
    <t>Схема водопроводных сетей  ООО "Ромист "с Вагай с указанием их балансовой принадлежности прилагается.</t>
  </si>
  <si>
    <t>Подводимая мощность, кВт</t>
  </si>
  <si>
    <t>Средняя температура внутреннего воздуха здания, °С</t>
  </si>
  <si>
    <t>К исп. ( ≤1)</t>
  </si>
  <si>
    <t>Расчетный объем воды, тыс.м3</t>
  </si>
  <si>
    <t xml:space="preserve">Рабочий </t>
  </si>
  <si>
    <t>Резервный</t>
  </si>
  <si>
    <t>Электрооборудование используемое для отопления помещений:</t>
  </si>
  <si>
    <t>5.</t>
  </si>
  <si>
    <t>Примечание:</t>
  </si>
  <si>
    <t>Разбивка расхода электроэнергии в зависимости от тарифа и уровня напряжения</t>
  </si>
  <si>
    <t>наименование</t>
  </si>
  <si>
    <t>Поставщик</t>
  </si>
  <si>
    <t>Объем покупной энергии</t>
  </si>
  <si>
    <t>млн. кВт-ч</t>
  </si>
  <si>
    <t>Объем покупной энергии
по одноставочному тарифу</t>
  </si>
  <si>
    <t>низкое напряжение</t>
  </si>
  <si>
    <t>среднее напряжение 1</t>
  </si>
  <si>
    <t>среднее напряжение 2</t>
  </si>
  <si>
    <t>высокое напряжение</t>
  </si>
  <si>
    <t>Без разбивки по напряжению</t>
  </si>
  <si>
    <t>Объем покупной электроэнергии по двухставочному тарифу</t>
  </si>
  <si>
    <t>Мощность</t>
  </si>
  <si>
    <t>МВт в мес.</t>
  </si>
  <si>
    <t>генерация
напряжения</t>
  </si>
  <si>
    <t>Активная
электроэнергия</t>
  </si>
  <si>
    <t>Рабочая производитель-ность, м3/час</t>
  </si>
  <si>
    <t>2017 год</t>
  </si>
  <si>
    <t>2016 год</t>
  </si>
  <si>
    <t>8.6</t>
  </si>
  <si>
    <t>Увеличение отпуска горячей воды в связи с подключением абонентов</t>
  </si>
  <si>
    <t>Снижение отпуска горячей воды в связи с прекращением водоснабжения</t>
  </si>
  <si>
    <t>Целевые показатели качества воды с Б-Краснояр</t>
  </si>
  <si>
    <t>ВОДОСНАБЖЕНИЕ с Омутинское</t>
  </si>
  <si>
    <t>ВОДОСНАБЖЕНИЕ с Ситниковское</t>
  </si>
  <si>
    <t>ВОДОСНАБЖЕНИЕ Б-Краснояр</t>
  </si>
  <si>
    <t>Наименование показателя с Вагай</t>
  </si>
  <si>
    <t>Наименование целевого показателя с Омутинское</t>
  </si>
  <si>
    <t>Наименование целевого показателя с Ситникоское</t>
  </si>
  <si>
    <t>Наименование целевого показателя с Б-Краснояр</t>
  </si>
  <si>
    <t xml:space="preserve">Целевые показатели качества воды </t>
  </si>
  <si>
    <t>Наименование показателя с Ситниковское</t>
  </si>
  <si>
    <t>Наименование показателя с Б-Краснояр</t>
  </si>
  <si>
    <t>есть</t>
  </si>
  <si>
    <t>ГБУЗ "Областная болница №16"</t>
  </si>
  <si>
    <t>АУ "Центр культуры и досуга" с. Ситниково</t>
  </si>
  <si>
    <t>АУ "Физкультурно оздоровительный центр Омутинского района"</t>
  </si>
  <si>
    <t>Администрация Журавлёвского  сельского поселения</t>
  </si>
  <si>
    <t>Темп изменения потребления горячей воды</t>
  </si>
  <si>
    <t>Увеличение транспортировки питьевой воды в связи с подключением абонентов</t>
  </si>
  <si>
    <t>Снижение транспортировки питьевой воды в связи с прекращением водоснабжения</t>
  </si>
  <si>
    <t>Увеличение транспортировки технической воды в связи с подключением абонентов</t>
  </si>
  <si>
    <t>Снижение транспортировки технической воды в связи с прекращением водоснабжения</t>
  </si>
  <si>
    <t>Темп изменения транспортировки технической воды</t>
  </si>
  <si>
    <t>Темп изменения транспортировки питьевой воды</t>
  </si>
  <si>
    <t>Увеличение транспортировки горячей воды в связи с подключением абонентов</t>
  </si>
  <si>
    <t>Снижение транспортировки горячей воды в связи с прекращением водоснабжения</t>
  </si>
  <si>
    <t>Темп изменения транспортировки горячей воды</t>
  </si>
  <si>
    <t>Вагайское сельское поселение</t>
  </si>
  <si>
    <t>Окуневское сельское поселение</t>
  </si>
  <si>
    <t>Ю-летневское сельское поселение</t>
  </si>
  <si>
    <t>Расчёт расхода электроэнергии</t>
  </si>
  <si>
    <t>Эл</t>
  </si>
  <si>
    <t>Качество воды (питьевая/ техническая)</t>
  </si>
  <si>
    <r>
      <t xml:space="preserve">Расчёт объема воды на нужды холодного и горячего водопотребления по группе потребителей "Население" на 2015 год
1-я группа муниципальных образований: 
</t>
    </r>
    <r>
      <rPr>
        <sz val="9"/>
        <rFont val="Tahoma"/>
        <family val="2"/>
        <charset val="204"/>
      </rPr>
      <t>городской округ город Тюмень; Тобольский городской округ</t>
    </r>
  </si>
  <si>
    <t>Расчёт объема воды на нужды холодного и горячего водопотребления по группе потребителей "Население" на 2015 год
1-я группа муниципальных образований</t>
  </si>
  <si>
    <t>Расчёт объема воды на нужды холодного и горячего водопотребления по группе потребителей "Население" на 2015 год
2-я группа муниципальных образований</t>
  </si>
  <si>
    <t>план 2016</t>
  </si>
  <si>
    <t>план 2017</t>
  </si>
  <si>
    <r>
      <t>тыс.м</t>
    </r>
    <r>
      <rPr>
        <vertAlign val="superscript"/>
        <sz val="10"/>
        <color indexed="8"/>
        <rFont val="Arial"/>
        <family val="2"/>
        <charset val="204"/>
      </rPr>
      <t>3</t>
    </r>
  </si>
  <si>
    <t>Предложено ОКК,
2016 г.  (среднегодовой)</t>
  </si>
  <si>
    <t>Принято ДЦ, 
2016 г. (среднегодовой)</t>
  </si>
  <si>
    <t>Предложено ОКК,
2017 г.  (среднегодовой)</t>
  </si>
  <si>
    <t>Принято ДЦ, 
2017 г. (среднегодовой)</t>
  </si>
  <si>
    <t>Объем сточных вод от новых абонентов</t>
  </si>
  <si>
    <t>Увеличение приема сточных вод в связи с подключением абонентов</t>
  </si>
  <si>
    <t>Темп изменения приема сточных вод</t>
  </si>
  <si>
    <t>Увеличение отпуска питьевой воды в связи с подключением абонентов</t>
  </si>
  <si>
    <t>Снижение отпуска питьевой воды в связи с прекращением водоснабжения</t>
  </si>
  <si>
    <t>Темп изменения потребления питьевой воды</t>
  </si>
  <si>
    <t>Увеличение отпуска технической воды в связи с подключением абонентов</t>
  </si>
  <si>
    <t>Снижение отпуска технической воды в связи с прекращением водоснабжения</t>
  </si>
  <si>
    <t>Темп изменения потребления технической воды</t>
  </si>
  <si>
    <t>Расход электроэнергии на 1 м3 реализованной горячей воды</t>
  </si>
  <si>
    <t>Получено сточных вод</t>
  </si>
  <si>
    <r>
      <t xml:space="preserve">Транспортировка сточных вод, по абонентам:
</t>
    </r>
    <r>
      <rPr>
        <i/>
        <sz val="8"/>
        <color indexed="8"/>
        <rFont val="Arial"/>
        <family val="2"/>
        <charset val="204"/>
      </rPr>
      <t>(заполняется в случае утверждения тарифа на транспортировку сточных вод)</t>
    </r>
  </si>
  <si>
    <t>Объем транспортируемых сточных вод, принимаемых от новых абонентов</t>
  </si>
  <si>
    <t>Снижение приема сточных вод в связи с прекращением водоотведения</t>
  </si>
  <si>
    <t>Увеличение приема сточных вод на транспортировку в связи с подключением абонентов</t>
  </si>
  <si>
    <t>Снижение приема сточных вод на транспортировку в связи с прекращением водоснабжения</t>
  </si>
  <si>
    <t>Темп изменения приема сточных вод на транспортировку</t>
  </si>
  <si>
    <t>Объем сточных вод на очистку от новых абонентов</t>
  </si>
  <si>
    <t>Снижение приема сточных вод на очистку в связи с прекращением водоотведения</t>
  </si>
  <si>
    <t>Темп изменения приема сточных вод на очистку</t>
  </si>
  <si>
    <t>Объем сточных вод от других канализаций на очистку от новых абонентов</t>
  </si>
  <si>
    <t>Увеличение сточных вод от других канализаций на очистку в связи с подключением абонентов</t>
  </si>
  <si>
    <t>Снижение приема сточных вод от других канализаций на очистку в связи с прекращением водоотведения</t>
  </si>
  <si>
    <t>Темп изменения сточных вод от других канализаций на очистку</t>
  </si>
  <si>
    <t>8.1.1</t>
  </si>
  <si>
    <t>8.1.2</t>
  </si>
  <si>
    <t>8.1.2.1</t>
  </si>
  <si>
    <t>8.1.2.2</t>
  </si>
  <si>
    <t>8.1.2.n</t>
  </si>
  <si>
    <t>8.2</t>
  </si>
  <si>
    <t>8.3</t>
  </si>
  <si>
    <t>11.1</t>
  </si>
  <si>
    <t>11.2</t>
  </si>
  <si>
    <t>12.1</t>
  </si>
  <si>
    <t>12.2</t>
  </si>
  <si>
    <t>14.1.1</t>
  </si>
  <si>
    <t>14.1.2</t>
  </si>
  <si>
    <t>14.1.2.1</t>
  </si>
  <si>
    <t>14.1.2.2</t>
  </si>
  <si>
    <t>14.1.2.n</t>
  </si>
  <si>
    <t>14.2.1</t>
  </si>
  <si>
    <t>14.3</t>
  </si>
  <si>
    <t>14.4</t>
  </si>
  <si>
    <t>14.5</t>
  </si>
  <si>
    <t>14.6</t>
  </si>
  <si>
    <t>16.2</t>
  </si>
  <si>
    <t>17.1</t>
  </si>
  <si>
    <t>17.2</t>
  </si>
  <si>
    <t>20.1.1</t>
  </si>
  <si>
    <t>20.1.2</t>
  </si>
  <si>
    <t>20.2</t>
  </si>
  <si>
    <t>22.2</t>
  </si>
  <si>
    <t>22.3</t>
  </si>
  <si>
    <t>23</t>
  </si>
  <si>
    <t>23.1</t>
  </si>
  <si>
    <t>23.2</t>
  </si>
  <si>
    <t>23.3</t>
  </si>
  <si>
    <t>24.1</t>
  </si>
  <si>
    <t>24.2</t>
  </si>
  <si>
    <t>24.3</t>
  </si>
  <si>
    <t>25.1</t>
  </si>
  <si>
    <t>25.2</t>
  </si>
  <si>
    <t>25.3</t>
  </si>
  <si>
    <t>26.1</t>
  </si>
  <si>
    <t>26.1.2</t>
  </si>
  <si>
    <t>26.2</t>
  </si>
  <si>
    <t>26.3</t>
  </si>
  <si>
    <t>27.2</t>
  </si>
  <si>
    <t>27.1</t>
  </si>
  <si>
    <t>28</t>
  </si>
  <si>
    <t>28.1</t>
  </si>
  <si>
    <t>28.2</t>
  </si>
  <si>
    <t>29</t>
  </si>
  <si>
    <t>29.1</t>
  </si>
  <si>
    <t>29.2</t>
  </si>
  <si>
    <t>31.1</t>
  </si>
  <si>
    <t>31.2</t>
  </si>
  <si>
    <t>32.1</t>
  </si>
  <si>
    <t>32.2</t>
  </si>
  <si>
    <t>33</t>
  </si>
  <si>
    <t>33.1</t>
  </si>
  <si>
    <t>33.2</t>
  </si>
  <si>
    <t>33.3</t>
  </si>
  <si>
    <t>34.1</t>
  </si>
  <si>
    <t>34.3.2</t>
  </si>
  <si>
    <t>35.1</t>
  </si>
  <si>
    <t>35.2</t>
  </si>
  <si>
    <t>35.3</t>
  </si>
  <si>
    <t>36</t>
  </si>
  <si>
    <t>36.1</t>
  </si>
  <si>
    <t>36.2</t>
  </si>
  <si>
    <t>36.3</t>
  </si>
  <si>
    <t>37.1</t>
  </si>
  <si>
    <t>37.2</t>
  </si>
  <si>
    <t>37.3</t>
  </si>
  <si>
    <t>38.1</t>
  </si>
  <si>
    <t>38.2</t>
  </si>
  <si>
    <t>38.3</t>
  </si>
  <si>
    <t>для приготовления горячей воды</t>
  </si>
  <si>
    <t>справочно</t>
  </si>
  <si>
    <t>20.1.2.1</t>
  </si>
  <si>
    <t>20.1.2.2</t>
  </si>
  <si>
    <t>20.1.2.3</t>
  </si>
  <si>
    <t>20.1.2.3.1</t>
  </si>
  <si>
    <t>20.1.2.3.1.1</t>
  </si>
  <si>
    <t>Ю-Плетнево 1 скважина</t>
  </si>
  <si>
    <t>Окуневка-1 скважина</t>
  </si>
  <si>
    <t>Вагайская -2 скважины</t>
  </si>
  <si>
    <t>20.1.2.3.1.2</t>
  </si>
  <si>
    <t>20.1.2.3.1.n</t>
  </si>
  <si>
    <t>20.2.1</t>
  </si>
  <si>
    <t xml:space="preserve">Расход электроэнергии на 1 м3 стоков </t>
  </si>
  <si>
    <t>Расход электроэнергии на 1 м3 стоков</t>
  </si>
  <si>
    <r>
      <t>Получено сточных вод от других канализаций на очистку</t>
    </r>
    <r>
      <rPr>
        <sz val="10"/>
        <color indexed="8"/>
        <rFont val="Arial"/>
        <family val="2"/>
        <charset val="204"/>
      </rPr>
      <t>,</t>
    </r>
    <r>
      <rPr>
        <b/>
        <sz val="10"/>
        <color indexed="8"/>
        <rFont val="Arial"/>
        <family val="2"/>
        <charset val="204"/>
      </rPr>
      <t xml:space="preserve"> по абонентам:
</t>
    </r>
    <r>
      <rPr>
        <i/>
        <sz val="8"/>
        <color indexed="8"/>
        <rFont val="Arial"/>
        <family val="2"/>
        <charset val="204"/>
      </rPr>
      <t>(заполняется в случае утверждения тарифа на очистку сточных вод)</t>
    </r>
  </si>
  <si>
    <t>33.2.1</t>
  </si>
  <si>
    <t>33.2.2</t>
  </si>
  <si>
    <t>33.3.1</t>
  </si>
  <si>
    <t>33.3.2.1</t>
  </si>
  <si>
    <t>Расчет полезного отпуска воды для бюджетных организаций  ( с.Вагай)</t>
  </si>
  <si>
    <t>Расчет полезного отпуска воды для прочих потребителей  ( с.Вагай)</t>
  </si>
  <si>
    <t>Баланс водоснабжения (с Б-Краснояр)</t>
  </si>
  <si>
    <t>Расчет полезного отпуска воды для бюджетных организаций (с Б-Краснояр)</t>
  </si>
  <si>
    <t>Расчет полезного отпуска воды для прочих потребителей (с Б-Краснояр)</t>
  </si>
  <si>
    <t>Баланс водоснабжения с Омутинское</t>
  </si>
  <si>
    <t>Расчет полезного отпуска воды для бюджетных организаций  (с Омутинское)</t>
  </si>
  <si>
    <t>Расчет полезного отпуска воды для прочих потребителей  (с Омутинское)</t>
  </si>
  <si>
    <t>33.3.2.2</t>
  </si>
  <si>
    <t>33.4</t>
  </si>
  <si>
    <t>33.5</t>
  </si>
  <si>
    <t>33.5.1</t>
  </si>
  <si>
    <t>33.5.2</t>
  </si>
  <si>
    <t>33.5.3</t>
  </si>
  <si>
    <t>33.5.3.1</t>
  </si>
  <si>
    <t>33.5.3.1.1</t>
  </si>
  <si>
    <t>33.5.3.1.2</t>
  </si>
  <si>
    <t>33.5.3.1.n</t>
  </si>
  <si>
    <t>33.6</t>
  </si>
  <si>
    <t>33.6.1</t>
  </si>
  <si>
    <t>34.2</t>
  </si>
  <si>
    <t>34.3</t>
  </si>
  <si>
    <t>35</t>
  </si>
  <si>
    <t>5.2.1</t>
  </si>
  <si>
    <t>5.2.2</t>
  </si>
  <si>
    <t>5.2.3</t>
  </si>
  <si>
    <t>5.2.3.1</t>
  </si>
  <si>
    <t>5.2.3.1.1</t>
  </si>
  <si>
    <t>5.2.3.1.2</t>
  </si>
  <si>
    <t>5.2.3.1.n</t>
  </si>
  <si>
    <t>11.3</t>
  </si>
  <si>
    <t>12.1.</t>
  </si>
  <si>
    <t>16.3</t>
  </si>
  <si>
    <t>17.3</t>
  </si>
  <si>
    <t>19.n</t>
  </si>
  <si>
    <t>20.2.2</t>
  </si>
  <si>
    <t>20.2.3</t>
  </si>
  <si>
    <t>20.2.3.1</t>
  </si>
  <si>
    <t>20.2.3.1.1</t>
  </si>
  <si>
    <t>20.2.3.1.2</t>
  </si>
  <si>
    <t>20.2.3.1.3</t>
  </si>
  <si>
    <t>24</t>
  </si>
  <si>
    <t>27</t>
  </si>
  <si>
    <t>27.3</t>
  </si>
  <si>
    <t>27.3.1</t>
  </si>
  <si>
    <t>27.3.2</t>
  </si>
  <si>
    <t>27.3.3</t>
  </si>
  <si>
    <t>27.3.3.1</t>
  </si>
  <si>
    <t>27.3.3.1.1</t>
  </si>
  <si>
    <t>27.3.3.1.2</t>
  </si>
  <si>
    <t>27.3.3.1.n</t>
  </si>
  <si>
    <t>29.3</t>
  </si>
  <si>
    <t>30</t>
  </si>
  <si>
    <t>30.1</t>
  </si>
  <si>
    <t>30.2</t>
  </si>
  <si>
    <t>30.3</t>
  </si>
  <si>
    <t>31</t>
  </si>
  <si>
    <t>31.3</t>
  </si>
  <si>
    <t>32.3</t>
  </si>
  <si>
    <t xml:space="preserve">Директор </t>
  </si>
  <si>
    <t>Является ли данное юридическое лицо подразделением (филиалом) другой организации</t>
  </si>
  <si>
    <t>указать по каким услугам (водоснабжению, водоотведению, транспортировке сточных вод и т.д.)</t>
  </si>
  <si>
    <t>Список обслуживаемых населенных пунктов</t>
  </si>
  <si>
    <t>Лицензия на пользование недрами</t>
  </si>
  <si>
    <t>ЕСХН</t>
  </si>
  <si>
    <t>Объем коммунальной услуги, тыс. куб.м.</t>
  </si>
  <si>
    <t>Наименование оборудования</t>
  </si>
  <si>
    <t>Комментарии/Расчет (обосновывающие документы (скан паспорта оборудования, журнал работы оборудования, паспорт на объект, техническое описание объекта, пояснительная записка на проект объекта) по времени работы оборудования, числу рабочих дней в расчетном периоде, кол-ву часов в смену,коэффициенту использования)</t>
  </si>
  <si>
    <t>период времени холодного водоотведения (кол-во месяцев)</t>
  </si>
  <si>
    <t>Комментарии (привязка к паспорту очистных сооружений, в отношении наименований и норм реагентов)</t>
  </si>
  <si>
    <t>Система налогообложения (ОСНО/УСНО/ЕСХН)</t>
  </si>
  <si>
    <t>Отпуск питьевой воды
(объем указывается с учетом объема воды, необходимого для приготовления горячей воды)</t>
  </si>
  <si>
    <t>Увеличение приема сточных вод на очистку в связи с подключением абонентов</t>
  </si>
  <si>
    <t>2.5</t>
  </si>
  <si>
    <t>Целевые показатели качества воды</t>
  </si>
  <si>
    <t>26.1.1</t>
  </si>
  <si>
    <t>26.1.2.1</t>
  </si>
  <si>
    <t>26.1.2.2</t>
  </si>
  <si>
    <t>26.1.2.3</t>
  </si>
  <si>
    <t>26.1.2.3.1</t>
  </si>
  <si>
    <t>26.1.2.3.2</t>
  </si>
  <si>
    <t>26.1.2.3.n</t>
  </si>
  <si>
    <t>12.1.1</t>
  </si>
  <si>
    <t>12.1.2</t>
  </si>
  <si>
    <t>12.1.3</t>
  </si>
  <si>
    <r>
      <t xml:space="preserve">Отпуск горячей воды (закрытая система)
</t>
    </r>
    <r>
      <rPr>
        <i/>
        <sz val="8"/>
        <color indexed="8"/>
        <rFont val="Arial"/>
        <family val="2"/>
        <charset val="204"/>
      </rPr>
      <t>(заполняется в случае утверждения тарифа на горячую воду)</t>
    </r>
  </si>
  <si>
    <t>Напряжения в точке подключения потребителя к электрической сети, (высокое, среднее первое, среднее второе, низкое), кВ*</t>
  </si>
  <si>
    <t>Число рабочих дней в расчетном периоде, дн.**</t>
  </si>
  <si>
    <t>Средняя температура наружного воздуха за отопительный период, °С***</t>
  </si>
  <si>
    <t>* Напряжение в точке подключения потребителя  к электрической бывает высоким (ВН) - 110 кВ  и выше; средним первым напряжением (СН1) - 35 кВ; средним вторым напряжением (СН 11) 20-1 кВ; низким напряжением (НН) 0,4 кВ и ниже.</t>
  </si>
  <si>
    <t>** Для расчета расхода электроэнергии на отопление (в ячейки необходимо указывать продолжительность отопительного периода для данного населенного пункта согласно таблице №3.1 столбца №11 Свода правил 131.13330.2012 )</t>
  </si>
  <si>
    <t>***Заполняется только для расчета расхода электроэнергии на отопление (в ячейки указывается средняя температура наружного воздуха за отопительный период для данного населенного пункта, согласно таблице №3.1 столбца №12 Свода правил 131.13330.2012</t>
  </si>
  <si>
    <t xml:space="preserve">****Заполняется только для расчета расхода электроэнергии на отопление (в ячейки указывается площадь помещения) </t>
  </si>
  <si>
    <t>*****Суммарный удельный расход тепловой энергии на отопление и вентиляцию,  должен быть не больше чем в таблице №2 (согласно типа здания) приложения к приказу Министерства регионального развития Российской Федерации от 17 мая 2011 г. № 224</t>
  </si>
  <si>
    <r>
      <t> </t>
    </r>
    <r>
      <rPr>
        <sz val="13"/>
        <color indexed="8"/>
        <rFont val="Symbol"/>
        <family val="1"/>
        <charset val="2"/>
      </rPr>
      <t>·</t>
    </r>
  </si>
  <si>
    <r>
      <t>тыс.м</t>
    </r>
    <r>
      <rPr>
        <vertAlign val="superscript"/>
        <sz val="10"/>
        <color indexed="8"/>
        <rFont val="Arial"/>
        <family val="2"/>
        <charset val="204"/>
      </rPr>
      <t>3</t>
    </r>
    <r>
      <rPr>
        <sz val="10"/>
        <color indexed="8"/>
        <rFont val="Arial"/>
        <family val="2"/>
        <charset val="204"/>
      </rPr>
      <t>/сут.</t>
    </r>
  </si>
  <si>
    <r>
      <t>тыс. м</t>
    </r>
    <r>
      <rPr>
        <vertAlign val="superscript"/>
        <sz val="10"/>
        <color indexed="8"/>
        <rFont val="Arial"/>
        <family val="2"/>
        <charset val="204"/>
      </rPr>
      <t>3</t>
    </r>
    <r>
      <rPr>
        <sz val="10"/>
        <color indexed="8"/>
        <rFont val="Arial"/>
        <family val="2"/>
        <charset val="204"/>
      </rPr>
      <t>/сут.</t>
    </r>
  </si>
  <si>
    <t>Объем питьевой воды, транспортируемой новым абонентам*</t>
  </si>
  <si>
    <t>Объем технической воды, транспортируемой новым абонентам*</t>
  </si>
  <si>
    <t>Объем горячей воды, транспортируемой новым абонентам*</t>
  </si>
  <si>
    <t>Объем питьевой воды, отпускаемой новым абонентам*</t>
  </si>
  <si>
    <t>Объем технической воды, отпускаемой новым абонентам*</t>
  </si>
  <si>
    <t>Объем горячей воды, отпускаемой новым абонентам*</t>
  </si>
  <si>
    <t>Изменение объема отпуска горячей воды в связи с изменением нормативов потребления и установкой приборов учета*,
в т.ч.</t>
  </si>
  <si>
    <t>Изменение объема приема сточных вод в связи с изменением нормативов потребления и установкой приборов учета*, 
в т.ч.</t>
  </si>
  <si>
    <t>Изменение объема приема сточных вод на очистку в связи с изменением нормативов потребления и установкой приборов учета*, 
в т.ч.</t>
  </si>
  <si>
    <t>Изменение объема приема сточных вод на транспортировку в связи с изменением нормативов потребления и установкой приборов учета*, 
в т.ч.</t>
  </si>
  <si>
    <t>Изменение объема сточных вод от других канализаций на очистку в связи с изменением нормативов потребления и установкой приборов учета*, 
в т.ч.</t>
  </si>
  <si>
    <t>Изменение объема транспортировки питьевой воды в связи с изменением нормативов потребления и установкой приборов учета*, 
в т.ч.</t>
  </si>
  <si>
    <t>Изменение объема транспортировки технической воды в связи с изменением нормативов потребления и установкой приборов учета*, 
в т.ч.</t>
  </si>
  <si>
    <t>Изменение объема транспортировки горячей воды в связи с изменением нормативов потребления и установкой приборов учета*, 
в т.ч.</t>
  </si>
  <si>
    <t>Изменение объема отпуска питьевой воды в связи с изменением нормативов потребления и установкой приборов учета*, 
в т.ч.</t>
  </si>
  <si>
    <t>Изменение объема отпуска технической воды в связи с изменением нормативов потребления и установкой приборов учета*, 
в т.ч.</t>
  </si>
  <si>
    <r>
      <t xml:space="preserve">*  - Данные по изменению объема услуг в связи в связи с подключением абонентов (прекращения оказания коммунальных услуг), а так же в связи с изменением нормативов потребления и установкой приборов учета необходимо указывать в соответствии с подтверждающими документами (расчетами, выписками).
Ситуация, когда изменение объема услуги (Qфакт-Qфакт пред.год) равно сумме изменений объемов услуги за счет:
- изменения числа абонентов; 
- изменения нормативов потребления коммунальной услуги;
- установки приборов учета
</t>
    </r>
    <r>
      <rPr>
        <b/>
        <sz val="10"/>
        <rFont val="Arial"/>
        <family val="2"/>
        <charset val="204"/>
      </rPr>
      <t xml:space="preserve">практически не возможна!
Темп изменения потребления в таком случае будет равен нулю.
</t>
    </r>
    <r>
      <rPr>
        <sz val="10"/>
        <rFont val="Arial"/>
        <family val="2"/>
        <charset val="204"/>
      </rPr>
      <t xml:space="preserve">На изменение объема так же влияют другие факторы:
 - меньшее/большее число дней фактического потребления услуги (отпуск, проживание на даче и пр.);
 - культура потребления коммунального ресурса;
 - изменение технологического цикла работы организации (для прочих предприятий)
 - и т.д.
Изменения объемов на 2015, 2016 и 2017 года необходимо указывать с учетом  ожидаемых изменений  объемов услуг в 2014 году, т.к. в формуле используются только данные 2013 года и раньше.
</t>
    </r>
  </si>
  <si>
    <t xml:space="preserve"> Генеральный директор</t>
  </si>
  <si>
    <t xml:space="preserve">_____________/ В.Б.Попов/ </t>
  </si>
  <si>
    <t xml:space="preserve">  ООО "Ромист "</t>
  </si>
  <si>
    <t xml:space="preserve"> Омутинское </t>
  </si>
  <si>
    <t>муниципальное образование</t>
  </si>
  <si>
    <t>Субъект РФ</t>
  </si>
  <si>
    <t>Вид деятельности</t>
  </si>
  <si>
    <t>Наименование</t>
  </si>
  <si>
    <t>Юридический адрес</t>
  </si>
  <si>
    <t>Почтовый адрес</t>
  </si>
  <si>
    <t>Руководитель</t>
  </si>
  <si>
    <t>Фамилия, имя, отчество</t>
  </si>
  <si>
    <t>Контактный телефон</t>
  </si>
  <si>
    <t>Должностное лицо, ответственное за составление формы</t>
  </si>
  <si>
    <t>Должность</t>
  </si>
  <si>
    <t>e-mail</t>
  </si>
  <si>
    <t>Список листов</t>
  </si>
  <si>
    <t>Лист</t>
  </si>
  <si>
    <t>Заголовок листа</t>
  </si>
  <si>
    <t>Ссылка</t>
  </si>
  <si>
    <t>Перейти на лист</t>
  </si>
  <si>
    <t>Период реализации программы</t>
  </si>
  <si>
    <t>Тип источника</t>
  </si>
  <si>
    <t>Расстояние от населенного пункта, км</t>
  </si>
  <si>
    <t>Средняя производительность за предыдущий период, тыс. м3/год</t>
  </si>
  <si>
    <t>Качество воды (в соответствии с заключением, дата заключения)</t>
  </si>
  <si>
    <t>Право владения, пользования (вид и реквизиты документов)</t>
  </si>
  <si>
    <t xml:space="preserve">Источники водоснабжения </t>
  </si>
  <si>
    <t>№ п/п</t>
  </si>
  <si>
    <t>км</t>
  </si>
  <si>
    <t>шт.</t>
  </si>
  <si>
    <t>Транспортировка воды</t>
  </si>
  <si>
    <t xml:space="preserve">    население</t>
  </si>
  <si>
    <t xml:space="preserve">    бюджетные организации</t>
  </si>
  <si>
    <t xml:space="preserve">    прочие организации</t>
  </si>
  <si>
    <t>ИВ</t>
  </si>
  <si>
    <t>Ед. изм.</t>
  </si>
  <si>
    <t>тыс. м 3</t>
  </si>
  <si>
    <t>%</t>
  </si>
  <si>
    <t>тыс. кВт.ч.</t>
  </si>
  <si>
    <t>Наименование организации</t>
  </si>
  <si>
    <t>ИНН</t>
  </si>
  <si>
    <t>КПП</t>
  </si>
  <si>
    <t>Муниципальный район</t>
  </si>
  <si>
    <t>Муниципальное образование</t>
  </si>
  <si>
    <t>Система налогообложения</t>
  </si>
  <si>
    <t>ПП</t>
  </si>
  <si>
    <t>Потребление</t>
  </si>
  <si>
    <t>количество потребителей</t>
  </si>
  <si>
    <r>
      <t>норма потребления холодной воды (м</t>
    </r>
    <r>
      <rPr>
        <vertAlign val="superscript"/>
        <sz val="10"/>
        <color indexed="8"/>
        <rFont val="Arial"/>
        <family val="2"/>
        <charset val="204"/>
      </rPr>
      <t>3</t>
    </r>
    <r>
      <rPr>
        <sz val="10"/>
        <color indexed="8"/>
        <rFont val="Arial"/>
        <family val="2"/>
        <charset val="204"/>
      </rPr>
      <t>/мес.)</t>
    </r>
  </si>
  <si>
    <r>
      <t>норма потребления горячей воды (м</t>
    </r>
    <r>
      <rPr>
        <vertAlign val="superscript"/>
        <sz val="10"/>
        <color indexed="8"/>
        <rFont val="Arial"/>
        <family val="2"/>
        <charset val="204"/>
      </rPr>
      <t>3</t>
    </r>
    <r>
      <rPr>
        <sz val="10"/>
        <color indexed="8"/>
        <rFont val="Arial"/>
        <family val="2"/>
        <charset val="204"/>
      </rPr>
      <t>/мес.)</t>
    </r>
  </si>
  <si>
    <t>в том числе горячей воды  м3/год, ИТОГО</t>
  </si>
  <si>
    <t>1. Жилые помещения и жилые дома с ваннами, оборудованными душем, умывальниками, мойками, при наличии водоотведения</t>
  </si>
  <si>
    <t>1 жит</t>
  </si>
  <si>
    <t xml:space="preserve"> 1.1. с горячим водоснабжением</t>
  </si>
  <si>
    <t>по приборам учёта</t>
  </si>
  <si>
    <t>Общедомовые нужды</t>
  </si>
  <si>
    <t>м2</t>
  </si>
  <si>
    <t>1.2. с индивидуальным газовым или электрическим водонагревателем</t>
  </si>
  <si>
    <t>1.3. с индивидуальным водонагревателем на твердом топливе</t>
  </si>
  <si>
    <t>1.4. без централизованного горячего водоснабжения и водонагревателя</t>
  </si>
  <si>
    <t>2. Жилые помещения и жилые дома без ванн, с душем, умывальниками, мойками, при наличии водоотведения</t>
  </si>
  <si>
    <t xml:space="preserve"> 2.1. с горячим водоснабжением</t>
  </si>
  <si>
    <t>2.2. с индивидуальным газовым или электрическим водонагревателем</t>
  </si>
  <si>
    <t>2.3. с индивидуальным водонагревателем на твердом топливе</t>
  </si>
  <si>
    <t>2.4. без горячего водоснабжения и индивидуального водонагревателя</t>
  </si>
  <si>
    <t>3. Жилые помещения и жилые дома без ванн, без душа, с умывальниками, мойками, при наличии водоотведения</t>
  </si>
  <si>
    <t xml:space="preserve"> 3.1.с горячим водоснабжением</t>
  </si>
  <si>
    <t>3.2. с индивидуальным газовым или электрическим водонагревателем</t>
  </si>
  <si>
    <t>3.3. с индивидуальным водонагревателем на твердом топливе</t>
  </si>
  <si>
    <t>3.4. без централизованного горячего водоснабжения и индивидуального водонагревателя</t>
  </si>
  <si>
    <t>4. Жилые помещения в общежитиях при наличии водоотведения</t>
  </si>
  <si>
    <t xml:space="preserve"> 4.1. с горячим водоснабжением, с душем или ванной в комнате</t>
  </si>
  <si>
    <t xml:space="preserve">4.2. с централизованным горячим водоснабжением, с точкой водоразбора в комнате </t>
  </si>
  <si>
    <t xml:space="preserve">4.3. с индивидуальным газовым или электрическим водонагревателем, с душем или ванной в комнате </t>
  </si>
  <si>
    <t xml:space="preserve">4.4. с горячим водоснабжением, с общими кухнями и блоками душевых на этажах при комнатах в каждой секции здания </t>
  </si>
  <si>
    <t>4.5. с горячим водоснабжением, с общими душевыми</t>
  </si>
  <si>
    <t xml:space="preserve">4.6. с  горячим водоснабжением, с общими умывальными </t>
  </si>
  <si>
    <t>4.7. без горячего водоснабжения и индивидуального водонагревателя, с общими умывальными</t>
  </si>
  <si>
    <t>4.8. без горячего водоснабжения и индивидуального водонагревателя, с точкой водоразбора в комнате, без душевых</t>
  </si>
  <si>
    <t>5. Жилые помещения и жилые дома без водоотведения</t>
  </si>
  <si>
    <t>5.1. с точкой водоразбора без горячего водоснабжения и индивидуального водонагревателя</t>
  </si>
  <si>
    <t>5.2. с водопользованием из водоразборных колонок</t>
  </si>
  <si>
    <t>2.1.из колонки</t>
  </si>
  <si>
    <t>2.2.из водопровода</t>
  </si>
  <si>
    <t>1 гол.</t>
  </si>
  <si>
    <t>3.1. КРС</t>
  </si>
  <si>
    <t>3.2. козы</t>
  </si>
  <si>
    <t>3.3. лошади</t>
  </si>
  <si>
    <t>3.4.  овцы</t>
  </si>
  <si>
    <t>3.5. свиньи</t>
  </si>
  <si>
    <t>3.6. сельскохозяйственная птица</t>
  </si>
  <si>
    <t>Степень оснащенности МКД ИПУ до 30%</t>
  </si>
  <si>
    <t>с ИПУ</t>
  </si>
  <si>
    <t>без ИПУ</t>
  </si>
  <si>
    <t>Степень оснащенности МКД ИПУ от 30% до 75%</t>
  </si>
  <si>
    <t>Степень оснащенности МКД ИПУ более 75%</t>
  </si>
  <si>
    <t>Помещения в МКД , на которые не распространяются требования  федерального закона от 23.11.2009 №261-ФЗ, а также при отсутствии тех.возможности установки ОПУ холодной(горячей) воды</t>
  </si>
  <si>
    <t>МКД с ГВС</t>
  </si>
  <si>
    <t>1-3 этажные</t>
  </si>
  <si>
    <t>4-7 этажные</t>
  </si>
  <si>
    <t>8-10 этажные</t>
  </si>
  <si>
    <t>11 этажные и выше</t>
  </si>
  <si>
    <t>МКД без ГВС</t>
  </si>
  <si>
    <t>ИТОГО, м3/год холодной воды (ХВС+ГВС)</t>
  </si>
  <si>
    <t>Уборочная площадь в МКД</t>
  </si>
  <si>
    <t>1 жит (м2)</t>
  </si>
  <si>
    <t>в жилом помещении без ИПУ</t>
  </si>
  <si>
    <t>в жилом помещении с ИПУ</t>
  </si>
  <si>
    <t>Потребление в жилом помещении</t>
  </si>
  <si>
    <t xml:space="preserve"> по ОПУ</t>
  </si>
  <si>
    <t>по ОПУ</t>
  </si>
  <si>
    <t>5.3. с точкой водоразбора, с индивидуальным газовым или электрическим водонагревателем</t>
  </si>
  <si>
    <t>Полив огородов (с 01 мая по 31 августа):</t>
  </si>
  <si>
    <t>Поение животных</t>
  </si>
  <si>
    <t>в т.ч. ХВС+ХВС в целях ГВС</t>
  </si>
  <si>
    <t>Расчет средневзвешенного норматива потребления по услуге в жилом помещении:</t>
  </si>
  <si>
    <t>4.9. с общими душевыми, с газовым или электрическим водонагревателем</t>
  </si>
  <si>
    <t>4.10. с общими душевыми, с точкой водоразбора в комнате, без горячего водоснабжения и индивидуального водонагревателя</t>
  </si>
  <si>
    <t>ВСЕГО,  м3:</t>
  </si>
  <si>
    <t>ВСЕГО, тыс. м3:</t>
  </si>
  <si>
    <t xml:space="preserve">         Перечень водопотребляющего оборудования или технологического процесса с использованием воды</t>
  </si>
  <si>
    <t>Ед. изм</t>
  </si>
  <si>
    <t>Кол-во</t>
  </si>
  <si>
    <t xml:space="preserve">Водопотребление </t>
  </si>
  <si>
    <t>Холодной воды из систем коммунального водоснабжения</t>
  </si>
  <si>
    <t>Горячей воды из систем горячего водоснабжения</t>
  </si>
  <si>
    <t>Кол. работы</t>
  </si>
  <si>
    <r>
      <t>Расход м</t>
    </r>
    <r>
      <rPr>
        <vertAlign val="superscript"/>
        <sz val="10"/>
        <color indexed="8"/>
        <rFont val="Arial"/>
        <family val="2"/>
        <charset val="204"/>
      </rPr>
      <t>3</t>
    </r>
    <r>
      <rPr>
        <sz val="10"/>
        <color indexed="8"/>
        <rFont val="Arial"/>
        <family val="2"/>
        <charset val="204"/>
      </rPr>
      <t>/сут</t>
    </r>
  </si>
  <si>
    <r>
      <t>Расход м</t>
    </r>
    <r>
      <rPr>
        <vertAlign val="superscript"/>
        <sz val="10"/>
        <color indexed="8"/>
        <rFont val="Arial"/>
        <family val="2"/>
        <charset val="204"/>
      </rPr>
      <t>3</t>
    </r>
    <r>
      <rPr>
        <sz val="10"/>
        <color indexed="8"/>
        <rFont val="Arial"/>
        <family val="2"/>
        <charset val="204"/>
      </rPr>
      <t>/год</t>
    </r>
  </si>
  <si>
    <t>Расход м3/сут</t>
  </si>
  <si>
    <t>Расход м3/год</t>
  </si>
  <si>
    <t>Час.</t>
  </si>
  <si>
    <t>Дней</t>
  </si>
  <si>
    <t>1.Хозяйственно-бытовые    нужды</t>
  </si>
  <si>
    <t>1.1. Использование воды:</t>
  </si>
  <si>
    <t xml:space="preserve">    а) на  хозбытовые нужды  ИТР</t>
  </si>
  <si>
    <t>чел</t>
  </si>
  <si>
    <t xml:space="preserve">    б) на хозбытовые нужды  рабочих                 </t>
  </si>
  <si>
    <t>1.2. Для АУП:</t>
  </si>
  <si>
    <t xml:space="preserve">    а) унитаз со смывным  бачком</t>
  </si>
  <si>
    <t>шт</t>
  </si>
  <si>
    <t xml:space="preserve">    б) умывальник со смесителем</t>
  </si>
  <si>
    <t>1.3. На  санитарную обработку помещений</t>
  </si>
  <si>
    <t>2. Помывка автотранспорта</t>
  </si>
  <si>
    <t xml:space="preserve">    грузового</t>
  </si>
  <si>
    <t>ед.</t>
  </si>
  <si>
    <t xml:space="preserve">    легкового</t>
  </si>
  <si>
    <t>3. Котельные (подпитка)</t>
  </si>
  <si>
    <t>Общий объем водопотребления м3</t>
  </si>
  <si>
    <t>Общий объем водопотребления  тыс.м3</t>
  </si>
  <si>
    <t>1.Производственные нужды</t>
  </si>
  <si>
    <t>1.2  ВОС (промывка фильтров)</t>
  </si>
  <si>
    <t>Промывка фильтров 1 ступень</t>
  </si>
  <si>
    <t>Промывка фильтров 2 ступень</t>
  </si>
  <si>
    <t>Промывка фильтров 3 ступень</t>
  </si>
  <si>
    <t>1.3  БОС (промывка)</t>
  </si>
  <si>
    <t>2. Лаборатория</t>
  </si>
  <si>
    <t xml:space="preserve">    Химический профиль</t>
  </si>
  <si>
    <t>чел.</t>
  </si>
  <si>
    <t xml:space="preserve">    Биологический профиль</t>
  </si>
  <si>
    <t>Общий объем водопотребления  тыс. м3</t>
  </si>
  <si>
    <t>Время работы</t>
  </si>
  <si>
    <r>
      <t xml:space="preserve">м </t>
    </r>
    <r>
      <rPr>
        <b/>
        <vertAlign val="superscript"/>
        <sz val="10"/>
        <color indexed="8"/>
        <rFont val="Arial"/>
        <family val="2"/>
        <charset val="204"/>
      </rPr>
      <t>2</t>
    </r>
  </si>
  <si>
    <t>Реквизиты НПА в соответствии с которым применены нормы (ст.4, ст.9)</t>
  </si>
  <si>
    <r>
      <t>м</t>
    </r>
    <r>
      <rPr>
        <b/>
        <vertAlign val="superscript"/>
        <sz val="10"/>
        <color indexed="8"/>
        <rFont val="Arial"/>
        <family val="2"/>
        <charset val="204"/>
      </rPr>
      <t>2</t>
    </r>
  </si>
  <si>
    <t>Норма, м3/час</t>
  </si>
  <si>
    <t>№п/п</t>
  </si>
  <si>
    <t>№ договора, дата</t>
  </si>
  <si>
    <t>Администрация Окуневского сельского поселения</t>
  </si>
  <si>
    <t>МОУ Окуневская СОШ</t>
  </si>
  <si>
    <t>МОУ Южно-Плетневская СОШ</t>
  </si>
  <si>
    <t>АСУСОН ТО "Вагайский дом-интернат для престарелых и инвалидов</t>
  </si>
  <si>
    <t>АУ "Центр культуры и досуга Омутинского района (Окуневский спорткомплекс,Окуневский ДК,Ю-Плетневский ДК)</t>
  </si>
  <si>
    <t>ГЛПУ ТО "Областная больница №16"</t>
  </si>
  <si>
    <t>ПО "Вагайское "</t>
  </si>
  <si>
    <t>Ремонт водопроводных сетей</t>
  </si>
  <si>
    <t xml:space="preserve"> Насос (Вагайская )</t>
  </si>
  <si>
    <t xml:space="preserve">Насос(Ю-Плетневское ) </t>
  </si>
  <si>
    <t xml:space="preserve">Насос (Окуневское) </t>
  </si>
  <si>
    <t>ТЭН</t>
  </si>
  <si>
    <t>ЭЦВ-6-10-100</t>
  </si>
  <si>
    <t>НС2</t>
  </si>
  <si>
    <t>Горячее водоснабжение</t>
  </si>
  <si>
    <t>Наличие приборов учета  есть/нет</t>
  </si>
  <si>
    <t>.</t>
  </si>
  <si>
    <t>Итого объем, м3:</t>
  </si>
  <si>
    <t>Итого объем, тыс. м3:</t>
  </si>
  <si>
    <t>Количество бюджетных потребителей</t>
  </si>
  <si>
    <t>Итого объем:</t>
  </si>
  <si>
    <t>Количество прочих потребителей</t>
  </si>
  <si>
    <t>Холодное водоснабжение</t>
  </si>
  <si>
    <t>Водоснабжение, всего</t>
  </si>
  <si>
    <t xml:space="preserve">Сводный расчет неучтенных расходов и потерь воды </t>
  </si>
  <si>
    <t>Утечки воды из водопроводной сети и емкостных сооружений</t>
  </si>
  <si>
    <t>Потери воды за счет естественной убыли РЧВ</t>
  </si>
  <si>
    <t>Погрешность средств измерений</t>
  </si>
  <si>
    <t>Самовольное подключение (пользование)</t>
  </si>
  <si>
    <t>Расход воды на пожарные нужды</t>
  </si>
  <si>
    <t>Расходы воды на нужды городского хозяйства</t>
  </si>
  <si>
    <t>Естественная убыль</t>
  </si>
  <si>
    <t>Итого:</t>
  </si>
  <si>
    <t>Кол-во часов работы в смену</t>
  </si>
  <si>
    <t>Расход электроэнергии тыс. кВт ч.</t>
  </si>
  <si>
    <t>1.</t>
  </si>
  <si>
    <t>Подъем воды</t>
  </si>
  <si>
    <t>Итого подъем воды:</t>
  </si>
  <si>
    <t>2.</t>
  </si>
  <si>
    <t>Очистка воды</t>
  </si>
  <si>
    <t> Итого очистка воды:</t>
  </si>
  <si>
    <t>3.</t>
  </si>
  <si>
    <t>Итого транспортировка воды:</t>
  </si>
  <si>
    <t>4.</t>
  </si>
  <si>
    <t>2015 год</t>
  </si>
  <si>
    <t>№ пп.</t>
  </si>
  <si>
    <t>Наименование материала</t>
  </si>
  <si>
    <t>Очистка воды, тыс. м3/год</t>
  </si>
  <si>
    <t>Норма расхода</t>
  </si>
  <si>
    <t>Расход в год</t>
  </si>
  <si>
    <t>норма расхода на куб.м</t>
  </si>
  <si>
    <t>ед.изм.</t>
  </si>
  <si>
    <t>расход в год</t>
  </si>
  <si>
    <t>Наименование показателя</t>
  </si>
  <si>
    <t>Примечание</t>
  </si>
  <si>
    <t>1</t>
  </si>
  <si>
    <t>2.1</t>
  </si>
  <si>
    <t>Объем реализованной воды ПП (тыс. м3)</t>
  </si>
  <si>
    <t>2.1.1</t>
  </si>
  <si>
    <t xml:space="preserve">   население</t>
  </si>
  <si>
    <t>2.1.2</t>
  </si>
  <si>
    <t xml:space="preserve">   бюджетные потребители</t>
  </si>
  <si>
    <t>2.1.3</t>
  </si>
  <si>
    <t xml:space="preserve">   прочие потребители</t>
  </si>
  <si>
    <t>2.1.4</t>
  </si>
  <si>
    <t xml:space="preserve">   собственное потребление</t>
  </si>
  <si>
    <t>3</t>
  </si>
  <si>
    <t>Себестоимость (тыс. руб.)</t>
  </si>
  <si>
    <t>3.1</t>
  </si>
  <si>
    <t>Реагенты</t>
  </si>
  <si>
    <t>3.2</t>
  </si>
  <si>
    <t>Затраты на покупную электрическую энергию</t>
  </si>
  <si>
    <t>3.3</t>
  </si>
  <si>
    <t>Закупка заполнителей фильтров (песок, гравий и пр.)</t>
  </si>
  <si>
    <t>3.4</t>
  </si>
  <si>
    <t>Расходы на оплату труда основного производственного персонала</t>
  </si>
  <si>
    <t>3.5</t>
  </si>
  <si>
    <t>Отчисления на социальные нужды  основного производственного персонала</t>
  </si>
  <si>
    <t>3.5.1</t>
  </si>
  <si>
    <t>Численность производственного персонала</t>
  </si>
  <si>
    <t>3.6</t>
  </si>
  <si>
    <t>Амортизация основных средств</t>
  </si>
  <si>
    <t>3.7</t>
  </si>
  <si>
    <t>Аренда основных средств</t>
  </si>
  <si>
    <t>3.8</t>
  </si>
  <si>
    <t>Ремонт и техническое обслуживание основных средств</t>
  </si>
  <si>
    <t>3.9</t>
  </si>
  <si>
    <t>Услуги по транспортированию неочищенной воды, оказываемые сторонними организациями</t>
  </si>
  <si>
    <t>3.10</t>
  </si>
  <si>
    <t>Услуги холодного водоснабжения по очистке воды, оказываемые сторонними организациями</t>
  </si>
  <si>
    <t>3.11</t>
  </si>
  <si>
    <t>Услуги холодного водоснабжения по транспортированию воды, оказываемые сторонними организациями</t>
  </si>
  <si>
    <t>3.12</t>
  </si>
  <si>
    <t>Покупная вода</t>
  </si>
  <si>
    <t>3.13</t>
  </si>
  <si>
    <t>Материалы и запасные части</t>
  </si>
  <si>
    <t>3.14</t>
  </si>
  <si>
    <t>Прочие прямые расходы</t>
  </si>
  <si>
    <t>3.15</t>
  </si>
  <si>
    <t>Цеховые расходы, в том числе:</t>
  </si>
  <si>
    <t>3.15.1</t>
  </si>
  <si>
    <t>Оплата труда цехового персонала с отчислениями</t>
  </si>
  <si>
    <t>3.15.2</t>
  </si>
  <si>
    <t>Численность цехового персонала</t>
  </si>
  <si>
    <t>3.16</t>
  </si>
  <si>
    <t>Расходы на проведение АВР</t>
  </si>
  <si>
    <t>3.17</t>
  </si>
  <si>
    <t>Расходы по сомнительным долгам</t>
  </si>
  <si>
    <t>3.18</t>
  </si>
  <si>
    <t>Общеэксплуатационные расходы, в том числе:</t>
  </si>
  <si>
    <t>3.18.1</t>
  </si>
  <si>
    <t>Оплата труда адм.-управленческого персонала с отчислениями</t>
  </si>
  <si>
    <t>3.18.2</t>
  </si>
  <si>
    <t>Численность админ.-управл. персонала</t>
  </si>
  <si>
    <t>3.19</t>
  </si>
  <si>
    <t>Налоги и сборы, включаемые в себестоимость продукции (работ, услуг) (без единого социального налога)</t>
  </si>
  <si>
    <t>3.20</t>
  </si>
  <si>
    <t>Плата за загрязнения</t>
  </si>
  <si>
    <t>3.21</t>
  </si>
  <si>
    <t xml:space="preserve">Расходы на ГСМ </t>
  </si>
  <si>
    <t>3.22</t>
  </si>
  <si>
    <t>Прочие косвенные расходы</t>
  </si>
  <si>
    <t>4</t>
  </si>
  <si>
    <t>Прибыль</t>
  </si>
  <si>
    <t>4.1</t>
  </si>
  <si>
    <t>Прибыль на развитие производства (капитальные вложения)</t>
  </si>
  <si>
    <t>4.2</t>
  </si>
  <si>
    <t xml:space="preserve">Прибыль на социальное развитие </t>
  </si>
  <si>
    <t>4.3</t>
  </si>
  <si>
    <t>Прибыль на поощрение</t>
  </si>
  <si>
    <t>4.4</t>
  </si>
  <si>
    <t>Прибыль на прочие цели</t>
  </si>
  <si>
    <t>4.5</t>
  </si>
  <si>
    <t>Налоги, сборы, платежи - всего, из них:</t>
  </si>
  <si>
    <t>4.5.1</t>
  </si>
  <si>
    <t xml:space="preserve">   прибыль</t>
  </si>
  <si>
    <t>4.5.2</t>
  </si>
  <si>
    <t xml:space="preserve">   прочие</t>
  </si>
  <si>
    <t>Выпадающие доходы</t>
  </si>
  <si>
    <t>5.1</t>
  </si>
  <si>
    <t>по результатам рассмотрения разногласий ФСТ России</t>
  </si>
  <si>
    <t>5.2</t>
  </si>
  <si>
    <t>выпадающие доходы за предыдущие периоды регулирования</t>
  </si>
  <si>
    <t>5.3</t>
  </si>
  <si>
    <t>экономически обоснованные расходы, не учтённые при установлении регулируемых тарифов (цен) за отчётный период</t>
  </si>
  <si>
    <t>Избыток средств, полученный в пред. периоде регулирования</t>
  </si>
  <si>
    <t>Тариф,  без НДС (руб./м3)</t>
  </si>
  <si>
    <t>НВВ ПП (тыс. руб.)</t>
  </si>
  <si>
    <t>Краткое описание проблемы</t>
  </si>
  <si>
    <t>населенный пункт</t>
  </si>
  <si>
    <t>численность проживающих</t>
  </si>
  <si>
    <t>кол-во потребителей</t>
  </si>
  <si>
    <t>протяженность сетей замененных в течение предыдущих 3 лет</t>
  </si>
  <si>
    <t>Перечень мероприятий</t>
  </si>
  <si>
    <t>Наименование обосновывающих документов</t>
  </si>
  <si>
    <t>план 2015</t>
  </si>
  <si>
    <t>Итого по населенному пункту</t>
  </si>
  <si>
    <t>_____________(н.п.)</t>
  </si>
  <si>
    <t>средств на текущий и капитальный ремонт</t>
  </si>
  <si>
    <t>амортизационных отчислений</t>
  </si>
  <si>
    <t>прибыли на развитие производства</t>
  </si>
  <si>
    <t>Наименование целевого показателя</t>
  </si>
  <si>
    <t>Данные, используемые для измерения</t>
  </si>
  <si>
    <t>Единица измерения</t>
  </si>
  <si>
    <t>доля проб питьевой воды после водоподготовки, всего</t>
  </si>
  <si>
    <t>доля проб питьевой воды в распределительной сети, всего</t>
  </si>
  <si>
    <r>
      <t>м</t>
    </r>
    <r>
      <rPr>
        <vertAlign val="superscript"/>
        <sz val="10"/>
        <color indexed="8"/>
        <rFont val="Arial"/>
        <family val="2"/>
        <charset val="204"/>
      </rPr>
      <t>3</t>
    </r>
  </si>
  <si>
    <t>Целевые показатели надежности и бесперебойности водоснабжения и водоотведения</t>
  </si>
  <si>
    <t>Целевые показатели качества обслуживания абонентов</t>
  </si>
  <si>
    <t>среднее время ожидания ответа оператора при обращении абонента (потребителя) по вопросам водоснабжения и водоотведения по телефону «горячей линии»</t>
  </si>
  <si>
    <t>доля заявок на подключение, исполненная по итогам года</t>
  </si>
  <si>
    <t>Целевые показатели эффективности использования ресурсов, в том числе сокращения потерь воды (тепловой энергии в составе горячей воды) при транспортировке</t>
  </si>
  <si>
    <t>подано воды в сеть, всего</t>
  </si>
  <si>
    <t>уровень потерь холодной воды, горячей воды при транспортировке</t>
  </si>
  <si>
    <t>количество потребителей, всего</t>
  </si>
  <si>
    <t>доля абонентов, осуществляющих расчеты за полученную воду по приборам учета</t>
  </si>
  <si>
    <t>Целевые показатели соотношения цены и эффективности (улучшения качества воды или качества очистки сточных вод) реализации мероприятий инвестиционной программы</t>
  </si>
  <si>
    <t>*  Данные значения устанавливает ДТЦП ТО</t>
  </si>
  <si>
    <t>тыс.кВт</t>
  </si>
  <si>
    <t>кВт/м3</t>
  </si>
  <si>
    <t>в т.ч. за счет</t>
  </si>
  <si>
    <t>Ед.изм.</t>
  </si>
  <si>
    <t>Общая сумма затрат (без НДС), тыс.руб.</t>
  </si>
  <si>
    <t>Сведения о фактических целевых показателях деятельности</t>
  </si>
  <si>
    <t>в т.ч. не соответствующих санитарным нормам и правилам</t>
  </si>
  <si>
    <t xml:space="preserve"> в т.ч. не соответствующих санитарным нормам и правилам</t>
  </si>
  <si>
    <t>в т.ч. не соответствующая санитарным нормам и правилам</t>
  </si>
  <si>
    <t>доля холодной воды, поданной по договорам холодного водоснабжения, всего</t>
  </si>
  <si>
    <t>аварийность централизованных систем водоснабжения</t>
  </si>
  <si>
    <t>доля населения, которое получило улучшение качества питьевой воды в результате реализации мероприятий инвестиционной программы</t>
  </si>
  <si>
    <t>Утечки и неучтенный расход воды</t>
  </si>
  <si>
    <t>Расход воды на производственные (технологические) нужды</t>
  </si>
  <si>
    <t>Подано воды в сеть</t>
  </si>
  <si>
    <t>Объем потребленной электроэнергии</t>
  </si>
  <si>
    <t>ТАР</t>
  </si>
  <si>
    <t>СобП</t>
  </si>
  <si>
    <t>ПрН</t>
  </si>
  <si>
    <t>Бюдж</t>
  </si>
  <si>
    <t>Утеч</t>
  </si>
  <si>
    <t>Хим</t>
  </si>
  <si>
    <t>Проб</t>
  </si>
  <si>
    <t>Расчёт собственного потребления услуг</t>
  </si>
  <si>
    <t>Расчёт потребления услуг на производственные нужды</t>
  </si>
  <si>
    <t>Расчет полезного отпуска воды для бюджетных организаций</t>
  </si>
  <si>
    <t>Расчет полезного отпуска воды для прочих потребителей</t>
  </si>
  <si>
    <t>ЦелП</t>
  </si>
  <si>
    <t>Наименование подразделения</t>
  </si>
  <si>
    <t>факт 2013</t>
  </si>
  <si>
    <t>Населенные пункты (сельские поселения, поселки, деревни)</t>
  </si>
  <si>
    <t>Расчет (необходимо подтвердить и обосновать, привязать паспорта оборудования, например, погрешности насосов и приборов учета на подъеме и передаче воды, если расход на пожарные нужды – количество (статистика пожаров) заборов воды, если самовольное подключение – период забора, объем, мероприятия по ликвидации, количество)</t>
  </si>
  <si>
    <t>Марка</t>
  </si>
  <si>
    <t>Расчетный объем воды, тыс.м4</t>
  </si>
  <si>
    <t>Регулируемый период</t>
  </si>
  <si>
    <t>Перечень плановых мероприятий по ремонту объектов централизованных систем водоснабжения и (или) водоотведения, мероприятий, направленных на улучшение качества питьевой воды, качества горячей воды и (или) качества очистки сточных вод, мероприятий по энергосбережению и повышению энергетической эффективности, в том числе по снижению потерь воды при транспортировке</t>
  </si>
  <si>
    <t>Перечень плановых мероприятий</t>
  </si>
  <si>
    <t>Паспорт производственной программы</t>
  </si>
  <si>
    <t>Объем финансовых потребностей, необходимых для реализации производственной программы</t>
  </si>
  <si>
    <t>Значение фактического показателя за 2013 год</t>
  </si>
  <si>
    <t>Значение установленного целевого показателя на 2014 год</t>
  </si>
  <si>
    <t>Целевые показатели деятельности регулируемой организации, установленные уполномоченным органом исполнительной власти субъекта Российской Федерации</t>
  </si>
  <si>
    <t>Мероприятия, направленные на повышение качества обслуживания абонентов</t>
  </si>
  <si>
    <t>Комментарии</t>
  </si>
  <si>
    <t xml:space="preserve"> Расчет эффективности производственной программы
</t>
  </si>
  <si>
    <r>
      <rPr>
        <i/>
        <sz val="11"/>
        <color indexed="8"/>
        <rFont val="Calibri"/>
        <family val="2"/>
        <charset val="204"/>
      </rPr>
      <t xml:space="preserve"> осуществляемый путем сопоставления динамики изменения целевых показателей деятельности регулируемой организации и расходов на реализацию производственной программы в течение срока ее действия;</t>
    </r>
    <r>
      <rPr>
        <sz val="11"/>
        <color theme="1"/>
        <rFont val="Calibri"/>
        <family val="2"/>
        <charset val="204"/>
        <scheme val="minor"/>
      </rPr>
      <t xml:space="preserve">
</t>
    </r>
  </si>
  <si>
    <t>период времени холодного водопотребления (кол-во месяцев)</t>
  </si>
  <si>
    <t>период времени горячего водопотребления (кол-во месяцев)</t>
  </si>
  <si>
    <t>объем по договору 2014</t>
  </si>
  <si>
    <t>Динамика тарифов</t>
  </si>
  <si>
    <t>Расчёт собственного потребления услуг на 2015 год</t>
  </si>
  <si>
    <t>Проч</t>
  </si>
  <si>
    <t>График реализации мероприятий производственной программы</t>
  </si>
  <si>
    <t>МеропКАЧ</t>
  </si>
  <si>
    <t>ПАС</t>
  </si>
  <si>
    <t>Расч. Эф</t>
  </si>
  <si>
    <t xml:space="preserve"> Расчет эффективности производственной программы</t>
  </si>
  <si>
    <t>МеропЭФ</t>
  </si>
  <si>
    <t>Итого по организации</t>
  </si>
  <si>
    <t>в % к общему объему реализации услуг организации</t>
  </si>
  <si>
    <t>Качество воды (питьевая/техническая)</t>
  </si>
  <si>
    <t>Объем реализации услуг</t>
  </si>
  <si>
    <t>Наименование населенного пункта, в котором оказываются услуги</t>
  </si>
  <si>
    <t>Водоотведение</t>
  </si>
  <si>
    <t>Объемы услуг водоснабжения и водоотведения в разрезе населенных пунктов</t>
  </si>
  <si>
    <t>ОУ</t>
  </si>
  <si>
    <t>Показатели</t>
  </si>
  <si>
    <t>ед. изм.</t>
  </si>
  <si>
    <t>Основное оборудование</t>
  </si>
  <si>
    <t>Год постройки, прокладки</t>
  </si>
  <si>
    <t>% износа</t>
  </si>
  <si>
    <t>Установленная производственная мощность, в т.ч. по источникам</t>
  </si>
  <si>
    <t>-открытый</t>
  </si>
  <si>
    <t>-смешанный</t>
  </si>
  <si>
    <t>Насосные станции</t>
  </si>
  <si>
    <t>в т.ч. насосная станция №</t>
  </si>
  <si>
    <t>водовод сырой воды</t>
  </si>
  <si>
    <t>Резервуары приема и хранения воды (объем куб.м.)</t>
  </si>
  <si>
    <t>Водные очистные сооружения</t>
  </si>
  <si>
    <t>Установленная пропускная способность</t>
  </si>
  <si>
    <t>Состав</t>
  </si>
  <si>
    <t>Количество лабораторий/ количество анализов</t>
  </si>
  <si>
    <t>шт/шт</t>
  </si>
  <si>
    <t>Резервуары оборотного водоснабжения (объем куб.м.)</t>
  </si>
  <si>
    <t>Водопроводная сеть</t>
  </si>
  <si>
    <t>Длина трубопровода</t>
  </si>
  <si>
    <t>Диаметр и                                       материал труб, мм</t>
  </si>
  <si>
    <t xml:space="preserve">Установленная производственная мощность </t>
  </si>
  <si>
    <t>Протяженность (общая единичная)</t>
  </si>
  <si>
    <t>в т.ч. - водопровод</t>
  </si>
  <si>
    <t>- уличных сетей</t>
  </si>
  <si>
    <t xml:space="preserve">- внутриквартальных </t>
  </si>
  <si>
    <t>- внутридомовых</t>
  </si>
  <si>
    <t>Сооружения для напора воды в сети (объем куб.м.)</t>
  </si>
  <si>
    <t xml:space="preserve">Водомерный учет  </t>
  </si>
  <si>
    <t>Количество абонентов/ водомеров</t>
  </si>
  <si>
    <t>Канализационная сеть</t>
  </si>
  <si>
    <t>в т.ч. – главный коллектор</t>
  </si>
  <si>
    <t>Очистные сооружения</t>
  </si>
  <si>
    <t>Состав сооружений в том числе:</t>
  </si>
  <si>
    <t>Сооружения механической очистки</t>
  </si>
  <si>
    <t>Сооружения биологической очистки</t>
  </si>
  <si>
    <t>Сооружения доочистки</t>
  </si>
  <si>
    <t>Блок технологических емкостей</t>
  </si>
  <si>
    <r>
      <t>м</t>
    </r>
    <r>
      <rPr>
        <vertAlign val="superscript"/>
        <sz val="10"/>
        <color indexed="8"/>
        <rFont val="Arial"/>
        <family val="2"/>
        <charset val="204"/>
      </rPr>
      <t>3</t>
    </r>
  </si>
  <si>
    <t>Иловые карты</t>
  </si>
  <si>
    <r>
      <t>м</t>
    </r>
    <r>
      <rPr>
        <vertAlign val="superscript"/>
        <sz val="10"/>
        <color indexed="8"/>
        <rFont val="Arial"/>
        <family val="2"/>
        <charset val="204"/>
      </rPr>
      <t>2</t>
    </r>
  </si>
  <si>
    <t>Воздуходувки</t>
  </si>
  <si>
    <t>Блок насосов</t>
  </si>
  <si>
    <t>Установка обеззараживания</t>
  </si>
  <si>
    <t>Тех</t>
  </si>
  <si>
    <t>Технические показатели системы водоснабжения и водоотведения</t>
  </si>
  <si>
    <t>-</t>
  </si>
  <si>
    <t>- подземный</t>
  </si>
  <si>
    <t>Мощность, кВт/ч.</t>
  </si>
  <si>
    <t>Очистка сточных вод</t>
  </si>
  <si>
    <t>Горячее водоснабжение:</t>
  </si>
  <si>
    <t>Транспортировка воды:</t>
  </si>
  <si>
    <t>Водоотведение:</t>
  </si>
  <si>
    <t>Очистка сточных вод:</t>
  </si>
  <si>
    <t>без НДС</t>
  </si>
  <si>
    <t xml:space="preserve"> собственное потребление   </t>
  </si>
  <si>
    <t xml:space="preserve"> стороннее потребление:</t>
  </si>
  <si>
    <t>Получено сточных вод от производственных (технологических) нужд организации</t>
  </si>
  <si>
    <r>
      <t xml:space="preserve">Передано сточных вод другим канализациям </t>
    </r>
    <r>
      <rPr>
        <sz val="10"/>
        <color indexed="8"/>
        <rFont val="Arial"/>
        <family val="2"/>
        <charset val="204"/>
      </rPr>
      <t>(наименование предприятия)</t>
    </r>
  </si>
  <si>
    <t>Неучтенные стоки (в период дождей, снеготаяния)</t>
  </si>
  <si>
    <t xml:space="preserve">         от населения</t>
  </si>
  <si>
    <t>план</t>
  </si>
  <si>
    <t>факт</t>
  </si>
  <si>
    <t>ожид</t>
  </si>
  <si>
    <t>Транспортировка горячей воды</t>
  </si>
  <si>
    <t>Тюменская область</t>
  </si>
  <si>
    <t>1 год</t>
  </si>
  <si>
    <t>2 года</t>
  </si>
  <si>
    <t>3 года</t>
  </si>
  <si>
    <t>5 лет</t>
  </si>
  <si>
    <t xml:space="preserve">4 года </t>
  </si>
  <si>
    <t>Регулируемая услуга</t>
  </si>
  <si>
    <t>Описание тарифа*</t>
  </si>
  <si>
    <t>Качество воды</t>
  </si>
  <si>
    <t>население</t>
  </si>
  <si>
    <t>Холодная вода</t>
  </si>
  <si>
    <t>Подвоз воды</t>
  </si>
  <si>
    <t>Транспортировка сточных вод</t>
  </si>
  <si>
    <t>Планируемая дифференциация тарифов
на коммунальные услуги</t>
  </si>
  <si>
    <t>Абатский муниципальный район</t>
  </si>
  <si>
    <t>Армизонский муниципальный район</t>
  </si>
  <si>
    <t>Аромашевский муниципальный район</t>
  </si>
  <si>
    <t>Бердюжский муниципальный район</t>
  </si>
  <si>
    <t>Вагайский муниципальный район</t>
  </si>
  <si>
    <t>Викуловский муниципальный район</t>
  </si>
  <si>
    <t>Голышмановский муниципальный район</t>
  </si>
  <si>
    <t>Исетский муниципальный район</t>
  </si>
  <si>
    <t>Ишимский муниципальный район</t>
  </si>
  <si>
    <t>Казанский муниципальный район</t>
  </si>
  <si>
    <t>Нижнетавдинский муниципальный район</t>
  </si>
  <si>
    <t>Омутинский муниципальный район</t>
  </si>
  <si>
    <t>Сладковский муниципальный район</t>
  </si>
  <si>
    <t>Сорокинский муниципальный район</t>
  </si>
  <si>
    <t>Тобольский муниципальный район</t>
  </si>
  <si>
    <t>Тюменский муниципальный район</t>
  </si>
  <si>
    <t>Уватский муниципальный район</t>
  </si>
  <si>
    <t>Упоровский муниципальный район</t>
  </si>
  <si>
    <t>Юргинский муниципальный район</t>
  </si>
  <si>
    <t>Ялуторовский муниципальный район</t>
  </si>
  <si>
    <t>Ярковский муниципальный район</t>
  </si>
  <si>
    <t>ОСНО</t>
  </si>
  <si>
    <t>УСНО</t>
  </si>
  <si>
    <t>по данным на</t>
  </si>
  <si>
    <t>подземный</t>
  </si>
  <si>
    <t>открытый</t>
  </si>
  <si>
    <t>смешанный</t>
  </si>
  <si>
    <t>Источники водоснабжения *</t>
  </si>
  <si>
    <t xml:space="preserve">Омутинское </t>
  </si>
  <si>
    <t>7224032562</t>
  </si>
  <si>
    <t>Попов Вячеслав Борисович</t>
  </si>
  <si>
    <t>8(3452)59-37-89</t>
  </si>
  <si>
    <t>Вешкурцева Ирина Алексеевна</t>
  </si>
  <si>
    <t>экономист</t>
  </si>
  <si>
    <t>8(34544)3-11-49</t>
  </si>
  <si>
    <t>Подвоз воды:</t>
  </si>
  <si>
    <t>Транспортировка горячей воды:</t>
  </si>
  <si>
    <t>Транспортировка сточных вод:</t>
  </si>
  <si>
    <t>с НДС</t>
  </si>
  <si>
    <t>да</t>
  </si>
  <si>
    <t>нет</t>
  </si>
  <si>
    <t>ВОДОСНАБЖЕНИЕ</t>
  </si>
  <si>
    <t>ВОДООТВЕДЕНИЕ</t>
  </si>
  <si>
    <t>Итого на 2015 год по коммунальной услуге по ВОДООТВЕДЕНИЮ:</t>
  </si>
  <si>
    <t>Перекачка сточных вод</t>
  </si>
  <si>
    <t> Итого очистка сточных вод:</t>
  </si>
  <si>
    <t>Итого Перекачка сточных вод:</t>
  </si>
  <si>
    <t>Итого транспортировка сточных вод:</t>
  </si>
  <si>
    <t>6.1</t>
  </si>
  <si>
    <t>7.1</t>
  </si>
  <si>
    <t>7.2</t>
  </si>
  <si>
    <t>бюджетные организации</t>
  </si>
  <si>
    <t>прочие предприятия</t>
  </si>
  <si>
    <t>8.1</t>
  </si>
  <si>
    <t xml:space="preserve">         от  бюджетных организаций</t>
  </si>
  <si>
    <t xml:space="preserve">         от  прочих предприятий</t>
  </si>
  <si>
    <t>16.1</t>
  </si>
  <si>
    <t>Очищено сточных вод, по абонентам:</t>
  </si>
  <si>
    <t>Расход электроэнергии на 1 м3 очищенных стоков</t>
  </si>
  <si>
    <t>Водоснабжение с Вагай</t>
  </si>
  <si>
    <t>Рабочие: с Б-Краснояр</t>
  </si>
  <si>
    <t>Потребление с Вагай</t>
  </si>
  <si>
    <t>Наименование организации с Вагай</t>
  </si>
  <si>
    <t>ООО"Ромист"  (Омутинское  Омутинский муниципальный район) Б-Краснояр</t>
  </si>
  <si>
    <t>Потребление Б-Краснояр</t>
  </si>
  <si>
    <t>Наименование организации Б-Краснояр</t>
  </si>
  <si>
    <t>Потребление с Ситниковское</t>
  </si>
  <si>
    <t>Наименование организации с Ситниковское</t>
  </si>
  <si>
    <t>Наименование показателя с Омутинское</t>
  </si>
  <si>
    <t>Наименование целевого показателя с Вагай</t>
  </si>
  <si>
    <t>Наличие приборов учета  
(есть/нет)</t>
  </si>
  <si>
    <r>
      <t xml:space="preserve">Итого по услуге </t>
    </r>
    <r>
      <rPr>
        <b/>
        <sz val="10"/>
        <color indexed="8"/>
        <rFont val="Arial"/>
        <family val="2"/>
        <charset val="204"/>
      </rPr>
      <t xml:space="preserve"> ВОДОСНАБЖЕНИЕ</t>
    </r>
  </si>
  <si>
    <t>Сроки реализации мероприятий</t>
  </si>
  <si>
    <t>Услуга</t>
  </si>
  <si>
    <t>5</t>
  </si>
  <si>
    <t>7</t>
  </si>
  <si>
    <t>Описание тарифа</t>
  </si>
  <si>
    <t>2</t>
  </si>
  <si>
    <t>6</t>
  </si>
  <si>
    <t>8</t>
  </si>
  <si>
    <t>9</t>
  </si>
  <si>
    <t>10</t>
  </si>
  <si>
    <t>11</t>
  </si>
  <si>
    <t>12</t>
  </si>
  <si>
    <t>13</t>
  </si>
  <si>
    <t>15</t>
  </si>
  <si>
    <t>15.1</t>
  </si>
  <si>
    <t>15.2</t>
  </si>
  <si>
    <t>15.3</t>
  </si>
  <si>
    <t>16</t>
  </si>
  <si>
    <t>Принято ДЦ, 
2015 г. (среднегодовой)</t>
  </si>
  <si>
    <t>Предложено ОКК,
2015 г.  (среднегодовой)</t>
  </si>
  <si>
    <t>НАС1</t>
  </si>
  <si>
    <t>НАС2</t>
  </si>
  <si>
    <t>Объем финансовых потребностей, необходимых для реализации производственной программы (Холодное водоснабжение)</t>
  </si>
  <si>
    <t>Объем финансовых потребностей, необходимых для реализации производственной программы (Транспортировка воды)</t>
  </si>
  <si>
    <t>Объем финансовых потребностей, необходимых для реализации производственной программы (Подвоз воды)</t>
  </si>
  <si>
    <t>СН-2</t>
  </si>
  <si>
    <t>Целевые показатели по старой методике. По 162 пр отсутствуют</t>
  </si>
  <si>
    <t>по оказанию услуг холодного водоснабжения для потребителей Омутинского муниципального района</t>
  </si>
  <si>
    <t>Департамента тарифной</t>
  </si>
  <si>
    <t>Показатели надежности, качества, энергетической эффективности объектов  централизованных систем холодного водоснабжения</t>
  </si>
  <si>
    <t xml:space="preserve"> ООО "Ромист " (Вагайское, Окуневское и Южно-Плетневское сельские поселения)</t>
  </si>
  <si>
    <t>Ожидаемые значения</t>
  </si>
  <si>
    <t>Плановые значения показателей</t>
  </si>
  <si>
    <t>Показатели качества питьевой воды</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</si>
  <si>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объеме проб, отобранных по результатам производственного контроля качества питьевой воды</t>
  </si>
  <si>
    <t>количество проб питьевой воды, отобранных по результатам производственного контроля, не соответствующих установленным требованиям</t>
  </si>
  <si>
    <t>общее количество отобранных проб.</t>
  </si>
  <si>
    <t>доля проб питьевой воды в распределительной водопроводной сети, не соответствующих установленным требованиям, в общем объеме проб, отобранных по результатам производственного контроля качества питьевой воды.</t>
  </si>
  <si>
    <t>количество проб питьевой воды в распределительной водопроводной сети, отобранных по результатам производственного контроля качества питьевой воды, не соответствующих установленным требованиям</t>
  </si>
  <si>
    <t>Показатель надежности и бесперебойности систем централизованного  холодного водоснабжения</t>
  </si>
  <si>
    <t>количество перерывов в подаче воды, зафиксированных в местах исполнения обязательств организацией, осуществляющей  холодное водоснабжение, по подаче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принадлежащих организации, осуществляющей  холодное водоснабжение</t>
  </si>
  <si>
    <t>ед./км</t>
  </si>
  <si>
    <t xml:space="preserve">количество перерывов в подаче воды, зафиксированных в определенных договором холодного водоснабжения, единым договором водоснабжения и водоотведения или договором транспортировки холодной воды местах исполнения обязательств организации, осуществляющей холодное водоснабжение по подаче холодной воды, определенных в соответствии с указанными договорами, произошедших в результате аварий, повреждений и иных технологических нарушений на объектах централизованной системы холодного водоснабжения, принадлежащих организации, осуществляющей  холодное водоснабжение </t>
  </si>
  <si>
    <t>протяженность водопроводной сети</t>
  </si>
  <si>
    <t>Показатели энергетической эффективности</t>
  </si>
  <si>
    <t xml:space="preserve">доля потерь воды в централизованных системах водоснабжения при транспортировке в общем объеме воды, поданной в водопроводную сеть </t>
  </si>
  <si>
    <t>объем потерь воды в централизованных системах водоснабжения при ее транспортировке</t>
  </si>
  <si>
    <t>куб.м</t>
  </si>
  <si>
    <t>общий объем воды, поданной в водопроводную сеть</t>
  </si>
  <si>
    <t xml:space="preserve">удельный расход электрической энергии, потребляемой в технологическом процессе подготовки питьевой воды, на единицу объема воды, отпускаемой в сеть </t>
  </si>
  <si>
    <t>кВт*ч/куб.м</t>
  </si>
  <si>
    <t>общее количество электрической энергии, потребляемой в технологическом процессе</t>
  </si>
  <si>
    <t>кВт*ч</t>
  </si>
  <si>
    <t>общий объем питьевой воды, в отношении которой осуществляется водоподготовка</t>
  </si>
  <si>
    <t>удельный расход электрической энергии, потребляемой в технологическом процессе транспортировки питьевой воды, на единицу объема транспортируемой воды</t>
  </si>
  <si>
    <t>общий объем транспортируемой питьевой воды</t>
  </si>
  <si>
    <t>Показатели надежности, качества, энергетической эффективности объектов  централизованных систем  холодного водоснабжения</t>
  </si>
  <si>
    <t xml:space="preserve"> ООО "Ромист " (Омутинское сельское поселение)</t>
  </si>
  <si>
    <t xml:space="preserve">Фактические значения показателей </t>
  </si>
  <si>
    <t xml:space="preserve"> ООО "Ромист " (Шабановское и Большекрасноярское сельские поселения)</t>
  </si>
  <si>
    <t xml:space="preserve"> ООО "Ромист " (Ситниковское и Журавлевское сельские поселения)</t>
  </si>
  <si>
    <t>Фактические значения</t>
  </si>
  <si>
    <r>
      <t>Виды неучтенных расходов и потерь воды (</t>
    </r>
    <r>
      <rPr>
        <b/>
        <sz val="10"/>
        <color indexed="8"/>
        <rFont val="Arial"/>
        <family val="2"/>
        <charset val="204"/>
      </rPr>
      <t>с.Вагай)</t>
    </r>
  </si>
  <si>
    <r>
      <t xml:space="preserve">Виды неучтенных расходов и потерь воды </t>
    </r>
    <r>
      <rPr>
        <b/>
        <sz val="10"/>
        <color indexed="8"/>
        <rFont val="Arial"/>
        <family val="2"/>
        <charset val="204"/>
      </rPr>
      <t>(с.Омутинское)</t>
    </r>
  </si>
  <si>
    <t xml:space="preserve">в т.ч. </t>
  </si>
  <si>
    <t>200/полиэтилен</t>
  </si>
  <si>
    <t>160/полиэтилен</t>
  </si>
  <si>
    <t>100/чугун</t>
  </si>
  <si>
    <t>110/полиэтилен</t>
  </si>
  <si>
    <t>100/сталь</t>
  </si>
  <si>
    <t>63/полиэтилен</t>
  </si>
  <si>
    <t>административное помещение;</t>
  </si>
  <si>
    <r>
      <t xml:space="preserve"> В аренде </t>
    </r>
    <r>
      <rPr>
        <sz val="13"/>
        <rFont val="Arial"/>
        <family val="2"/>
        <charset val="204"/>
      </rPr>
      <t xml:space="preserve"> </t>
    </r>
    <r>
      <rPr>
        <i/>
        <sz val="13"/>
        <rFont val="Arial"/>
        <family val="2"/>
        <charset val="204"/>
      </rPr>
      <t>регулируемая организация</t>
    </r>
    <r>
      <rPr>
        <sz val="13"/>
        <rFont val="Arial"/>
        <family val="2"/>
        <charset val="204"/>
      </rPr>
      <t xml:space="preserve">  ООО "Ромист "</t>
    </r>
    <r>
      <rPr>
        <b/>
        <sz val="13"/>
        <rFont val="Arial"/>
        <family val="2"/>
        <charset val="204"/>
      </rPr>
      <t xml:space="preserve"> (с.Вагай</t>
    </r>
    <r>
      <rPr>
        <sz val="13"/>
        <rFont val="Arial"/>
        <family val="2"/>
        <charset val="204"/>
      </rPr>
      <t>) имеет:</t>
    </r>
  </si>
  <si>
    <t xml:space="preserve">Общее количество потребителей на </t>
  </si>
  <si>
    <t>Схема водопроводных сетей  ООО "Ромист" (с.Омутинское) с указанием их балансовой принадлежности прилагается.</t>
  </si>
  <si>
    <r>
      <t xml:space="preserve">В аренде регулируемая организация ООО "Ромист" </t>
    </r>
    <r>
      <rPr>
        <b/>
        <sz val="13"/>
        <color indexed="8"/>
        <rFont val="Arial"/>
        <family val="2"/>
        <charset val="204"/>
      </rPr>
      <t xml:space="preserve">(Ситниковское) </t>
    </r>
    <r>
      <rPr>
        <sz val="13"/>
        <color indexed="8"/>
        <rFont val="Arial"/>
        <family val="2"/>
        <charset val="204"/>
      </rPr>
      <t>имеет:</t>
    </r>
  </si>
  <si>
    <t>с.Вагай, с.Окуневское ,с.Ю-Плетневское, с.Ситниковское, с.Б-Красноярское, с.Шабаново, с.Омутинское</t>
  </si>
  <si>
    <t xml:space="preserve">ООО "Ромист" </t>
  </si>
  <si>
    <r>
      <t xml:space="preserve">Виды неучтенных расходов и потерь воды </t>
    </r>
    <r>
      <rPr>
        <b/>
        <sz val="10"/>
        <color indexed="8"/>
        <rFont val="Arial"/>
        <family val="2"/>
        <charset val="204"/>
      </rPr>
      <t>(с.Ситниковское)</t>
    </r>
  </si>
  <si>
    <r>
      <t xml:space="preserve">Виды неучтенных расходов и потерь воды </t>
    </r>
    <r>
      <rPr>
        <b/>
        <sz val="10"/>
        <color indexed="8"/>
        <rFont val="Arial"/>
        <family val="2"/>
        <charset val="204"/>
      </rPr>
      <t>(с.Большекрасноярское)</t>
    </r>
  </si>
  <si>
    <t xml:space="preserve">Приказ Минпромэнерго РФ от 20.12.2004 N 172 </t>
  </si>
  <si>
    <t xml:space="preserve">СНиП2.04.01-85* </t>
  </si>
  <si>
    <t>«Ремонт водопроводных сетей в с.Ситниково»</t>
  </si>
  <si>
    <t>«Ремонт водопроводных сетей в с.Омутинское»</t>
  </si>
  <si>
    <t>«Ремонт водопроводных сетей в с.Б-Красноярское»</t>
  </si>
  <si>
    <t>«Замена насоса в с.Ситниково»</t>
  </si>
  <si>
    <t>«Ремонт водопроводных сетей в с.Вагай»</t>
  </si>
  <si>
    <t>Приняты в полном объеме</t>
  </si>
  <si>
    <t>ВОДОСНАБЖЕНИЕ - с.Вагай</t>
  </si>
  <si>
    <t>ООО "Ромист" (Омутинское с.п.)</t>
  </si>
  <si>
    <t>Водоснабжение</t>
  </si>
  <si>
    <t>Утвержденный тариф, 2013 (среднегодовой)</t>
  </si>
  <si>
    <t>Утвержденный тариф, 2014 (среднегодовой)</t>
  </si>
  <si>
    <t>Предложенный РО тариф на 2015 (среднегодовой)</t>
  </si>
  <si>
    <t xml:space="preserve">Принятый Департаментом тариф на 2015 год (среднегодовой) </t>
  </si>
  <si>
    <t>Предложенный РО тариф на 2016 (среднегодовой)</t>
  </si>
  <si>
    <t xml:space="preserve">Принятый Департаментом тариф на 2016 год (среднегодовой) </t>
  </si>
  <si>
    <t>Предложенный РО тариф на 2017 (среднегодовой)</t>
  </si>
  <si>
    <t xml:space="preserve">Принятый Департаментом тариф на 2017 год (среднегодовой) </t>
  </si>
  <si>
    <t>Система налообложения (ОСНО/УСНО)</t>
  </si>
  <si>
    <t>Объем реализованной воды ИП (тыс. м3)</t>
  </si>
  <si>
    <t>Текущие расходы</t>
  </si>
  <si>
    <t>Операционные расходы</t>
  </si>
  <si>
    <t>Производственные расходы</t>
  </si>
  <si>
    <t>1.1.1.1</t>
  </si>
  <si>
    <t>Расходы на приобретение сырья и материалов и их хранение</t>
  </si>
  <si>
    <t>1.1.1.1.1</t>
  </si>
  <si>
    <t>1.1.1.1.2</t>
  </si>
  <si>
    <t>Горюче-смазочные материалы</t>
  </si>
  <si>
    <t>1.1.1.1.3</t>
  </si>
  <si>
    <t>Материалы и малоценные основные средства</t>
  </si>
  <si>
    <t>1.1.1.2</t>
  </si>
  <si>
    <t>Расходы на оплату регулируемыми организациями выполняемых сторонними организациями работ и (или) услуг</t>
  </si>
  <si>
    <t>1.1.1.3</t>
  </si>
  <si>
    <t>Расходы на оплату труда и отчисления на социальные нужды основного производственного персонала, в т.ч. налоги и сборы</t>
  </si>
  <si>
    <t>1.1.1.3.1</t>
  </si>
  <si>
    <t>1.1.1.3.2</t>
  </si>
  <si>
    <t>Отчисления на социальные нужды основного производственного персонала, в т.ч. налоги и сборы</t>
  </si>
  <si>
    <t>1.1.1.3.3</t>
  </si>
  <si>
    <t>численность основного производственного персонала</t>
  </si>
  <si>
    <t>1.1.1.4</t>
  </si>
  <si>
    <t>Расходы на уплату процентов по займам и кредитам</t>
  </si>
  <si>
    <t>1.1.1.5</t>
  </si>
  <si>
    <t>Общехозяйственные расходы, в т.ч.</t>
  </si>
  <si>
    <t>1.1.1.5.1</t>
  </si>
  <si>
    <t>Расходы на оплату труда и отчисления на социальные нужды общеэксплуатационного персонала, в т.ч. налоги и сборы</t>
  </si>
  <si>
    <t>1.1.1.5.1.1</t>
  </si>
  <si>
    <t>Расходы на оплату труда общеэксплуатационного персонала</t>
  </si>
  <si>
    <t>1.1.1.5.1.2</t>
  </si>
  <si>
    <t>Отчисления на социальные нужды общеэксплуатационного персонала, в т.ч. налоги и сборы</t>
  </si>
  <si>
    <t>1.1.1.5.1.3</t>
  </si>
  <si>
    <t>численность общеэксплуатационного персонала</t>
  </si>
  <si>
    <t>1.1.1.5.2</t>
  </si>
  <si>
    <t>Иные общехозяйственные расходы</t>
  </si>
  <si>
    <t>1.1.1.6</t>
  </si>
  <si>
    <t>Прочие производственные расходы, в т.ч.</t>
  </si>
  <si>
    <t>1.1.1.6.1</t>
  </si>
  <si>
    <t>Расходы на амортизацию автотранспорта</t>
  </si>
  <si>
    <t>1.1.1.6.2</t>
  </si>
  <si>
    <t>Расходы на приобретение (использование) вспомогательных материалов, запасных частей</t>
  </si>
  <si>
    <t>1.1.1.6.3</t>
  </si>
  <si>
    <t>Расходы на эксплуатацию, техническое обслуживание и ремонт автотранспорта</t>
  </si>
  <si>
    <t>1.1.1.6.4</t>
  </si>
  <si>
    <t xml:space="preserve">Расходы на осуществление производственного контроля качества воды </t>
  </si>
  <si>
    <t>1.1.1.6.5</t>
  </si>
  <si>
    <t>Расходы на аварийно-диспетчерское обслуживание</t>
  </si>
  <si>
    <t>1.1.1.6.6</t>
  </si>
  <si>
    <t>Расходы на оплату труда и отчисления на социальные нужды цехового персонала, в т.ч. налоги и сборы</t>
  </si>
  <si>
    <t>1.1.1.6.6.1</t>
  </si>
  <si>
    <t>Расходы на оплату труда цехового персонала</t>
  </si>
  <si>
    <t>1.1.1.6.6.2</t>
  </si>
  <si>
    <t>Отчисления на социальные нужды цехового персонала, в т.ч. налоги и сборы</t>
  </si>
  <si>
    <t>1.1.1.6.6.3</t>
  </si>
  <si>
    <t>численность цехового персонала</t>
  </si>
  <si>
    <t>1.1.1.6.7</t>
  </si>
  <si>
    <t>Иные прочие производственные расходы</t>
  </si>
  <si>
    <t>Ремонтные расходы</t>
  </si>
  <si>
    <t>1.1.2.1</t>
  </si>
  <si>
    <t>Расходы на текущий ремонт централизованных систем водоснабжения (объектов, входящих в состав таких систем)</t>
  </si>
  <si>
    <t>1.1.2.2</t>
  </si>
  <si>
    <t>Расходы на капитальный ремонт централизованных систем водоснабжения (объектов, входящих в состав таких систем)</t>
  </si>
  <si>
    <t>1.1.2.3</t>
  </si>
  <si>
    <t>Расходы на оплату труда и отчисления на социальные нужды ремонтного персонала, в т.ч. налоги и сборы</t>
  </si>
  <si>
    <t>1.1.2.3.1</t>
  </si>
  <si>
    <t>Расходы на оплату труда ремонтного персонала</t>
  </si>
  <si>
    <t>1.1.2.3.2</t>
  </si>
  <si>
    <t>Отчисления на социальные нужды ремонтного персонала, в т.ч. налоги и сборы</t>
  </si>
  <si>
    <t>1.1.2.3.3</t>
  </si>
  <si>
    <t>численность ремонтного персонала</t>
  </si>
  <si>
    <t>Административные расходы</t>
  </si>
  <si>
    <t>1.1.3.1</t>
  </si>
  <si>
    <t>Расходы на оплату работ и услуг, выполняемых сторонними организациями, в т.ч.</t>
  </si>
  <si>
    <t>1.1.3.1.1</t>
  </si>
  <si>
    <t>Услуги связи и интернет</t>
  </si>
  <si>
    <t>1.1.3.1.2</t>
  </si>
  <si>
    <t>Юридические услуги</t>
  </si>
  <si>
    <t>1.1.3.1.3</t>
  </si>
  <si>
    <t>Аудиторские услуги</t>
  </si>
  <si>
    <t>1.1.3.1.4</t>
  </si>
  <si>
    <t>Консультационные услуги</t>
  </si>
  <si>
    <t>1.1.3.1.5</t>
  </si>
  <si>
    <t>Услуги по вневедомственной охране объектов и территорий</t>
  </si>
  <si>
    <t>1.1.3.1.6</t>
  </si>
  <si>
    <t>Информационные услуги</t>
  </si>
  <si>
    <t>1.1.3.1.7</t>
  </si>
  <si>
    <t>Управленческие услуги</t>
  </si>
  <si>
    <t>1.1.3.2</t>
  </si>
  <si>
    <t>Расходы на оплату труда и отчисления на социальные нужды административно-управленческого персонала, в т.ч. налоги и сборы</t>
  </si>
  <si>
    <t>1.1.3.2.1</t>
  </si>
  <si>
    <t>Расходы на оплату труда административно-управленческого персонала</t>
  </si>
  <si>
    <t>1.1.3.2.2</t>
  </si>
  <si>
    <t>Отчисления на социальные нужды административно-управленческого персонала, в т.ч. налоги и сборы</t>
  </si>
  <si>
    <t>1.1.3.2.3</t>
  </si>
  <si>
    <t>численность административно-управленческого персонала</t>
  </si>
  <si>
    <t>1.1.3.3</t>
  </si>
  <si>
    <t>Арендная плата, лизинговые платежи, не связанные с арендой (лизингом) централизованных систем водоснабжения (объектов, входящих в состав таких систем)</t>
  </si>
  <si>
    <t>1.1.3.4</t>
  </si>
  <si>
    <t>Служебные командировки</t>
  </si>
  <si>
    <t>1.1.3.5</t>
  </si>
  <si>
    <t>Обучение персонала</t>
  </si>
  <si>
    <t>1.1.3.6</t>
  </si>
  <si>
    <t>Страхование производственных объектов</t>
  </si>
  <si>
    <t>1.1.3.7</t>
  </si>
  <si>
    <t>Прочие административные расходы</t>
  </si>
  <si>
    <t>1.1.3.7.1</t>
  </si>
  <si>
    <t>Расходы на амортизацию непроизводственных активов</t>
  </si>
  <si>
    <t>1.1.3.7.2</t>
  </si>
  <si>
    <t>Расходы по охране объектов и территорий</t>
  </si>
  <si>
    <t>1.1.4</t>
  </si>
  <si>
    <t>Сбытовые расходы гарантирующих организаций</t>
  </si>
  <si>
    <t>Расходы на электрическую энергию</t>
  </si>
  <si>
    <t>1.2.1</t>
  </si>
  <si>
    <t>Объем электрической энергии, тыс. кВт</t>
  </si>
  <si>
    <t>1.2.2</t>
  </si>
  <si>
    <t>Цена электрической энергии, руб./кВт.ч</t>
  </si>
  <si>
    <t>Неподконтрольные расходы</t>
  </si>
  <si>
    <t>1.3.1</t>
  </si>
  <si>
    <t>Расходы на оплату товаров (услуг, работ), приобретаемых у других организаций</t>
  </si>
  <si>
    <t>1.3.1.1</t>
  </si>
  <si>
    <t>Расходы на тепловую энергию</t>
  </si>
  <si>
    <t>1.3.1.2</t>
  </si>
  <si>
    <t>Расходы на теплоноситель</t>
  </si>
  <si>
    <t>1.3.1.3</t>
  </si>
  <si>
    <t>Расходы на транспортировку воды</t>
  </si>
  <si>
    <t>1.3.1.4</t>
  </si>
  <si>
    <t>Расходы на покупку воды</t>
  </si>
  <si>
    <t>1.3.1.5</t>
  </si>
  <si>
    <t>Услуги по холодному водоснабжению</t>
  </si>
  <si>
    <t>1.3.1.6</t>
  </si>
  <si>
    <t>Услуги по транспортировке холодной воды</t>
  </si>
  <si>
    <t>1.3.1.7</t>
  </si>
  <si>
    <t>Услуги по горячему водоснабжению</t>
  </si>
  <si>
    <t>1.3.1.8</t>
  </si>
  <si>
    <t>Услуги по приготовлению воды на нужды горячего водоснабжения</t>
  </si>
  <si>
    <t>1.3.1.9</t>
  </si>
  <si>
    <t>Услуги по транспортировке горячей воды</t>
  </si>
  <si>
    <t>1.3.2</t>
  </si>
  <si>
    <t>Налоги и сборы</t>
  </si>
  <si>
    <t>1.3.2.1</t>
  </si>
  <si>
    <t>Налог на прибыль</t>
  </si>
  <si>
    <t>1.3.2.2</t>
  </si>
  <si>
    <t>Налог на имущество организаций</t>
  </si>
  <si>
    <t>1.3.2.3</t>
  </si>
  <si>
    <t>Земельный налог и арендная плата за землю</t>
  </si>
  <si>
    <t>1.3.2.4</t>
  </si>
  <si>
    <t>Водный налог</t>
  </si>
  <si>
    <t>1.3.2.5</t>
  </si>
  <si>
    <t>Плата за пользование водным объектом</t>
  </si>
  <si>
    <t>1.3.2.6</t>
  </si>
  <si>
    <t>Транспортный налог</t>
  </si>
  <si>
    <t>1.3.2.7</t>
  </si>
  <si>
    <t>Плата за негативное воздействие на окружающую среду</t>
  </si>
  <si>
    <t>1.3.2.8</t>
  </si>
  <si>
    <t>Прочие налоги и сборы</t>
  </si>
  <si>
    <t>1.3.3</t>
  </si>
  <si>
    <t>Арендная и концессионная плата, лизинговые платежи</t>
  </si>
  <si>
    <t>1.3.4</t>
  </si>
  <si>
    <t>Резерв по сомнительным долгам гарантирующей организации</t>
  </si>
  <si>
    <t>1.3.4.1</t>
  </si>
  <si>
    <t>Сбытовые расходы гарантирующей организации</t>
  </si>
  <si>
    <t>1.3.5</t>
  </si>
  <si>
    <t>Экономия расходов</t>
  </si>
  <si>
    <t>1.3.6</t>
  </si>
  <si>
    <t>Расходы на обслуживание бесхозяйных сетей</t>
  </si>
  <si>
    <t>1.3.7</t>
  </si>
  <si>
    <t>Расходы на компенсацию экономически обоснованных расходов</t>
  </si>
  <si>
    <t>1.3.8</t>
  </si>
  <si>
    <t>Займы и кредиты</t>
  </si>
  <si>
    <t>1.3.8.1</t>
  </si>
  <si>
    <t>Возврат займов и кредитов</t>
  </si>
  <si>
    <t>1.3.8.2</t>
  </si>
  <si>
    <t>Проценты по займам и кредитам</t>
  </si>
  <si>
    <t>Амортизация</t>
  </si>
  <si>
    <t>Нормативная прибыль</t>
  </si>
  <si>
    <t>2.4.1</t>
  </si>
  <si>
    <t>Капитальные расходы</t>
  </si>
  <si>
    <t>2.4.2</t>
  </si>
  <si>
    <t>Средства на возврат займов и кредитов и процентов по ним</t>
  </si>
  <si>
    <t>2.4.3</t>
  </si>
  <si>
    <t>Расходы на социальные нужды, предусмотренные коллективными договорами</t>
  </si>
  <si>
    <t>2.4.4</t>
  </si>
  <si>
    <t>Прибыль, остающаяся в распоряжении организации</t>
  </si>
  <si>
    <t>2.7</t>
  </si>
  <si>
    <t>Надбавка к тарифу,  без НДС (руб./м3)</t>
  </si>
  <si>
    <t>2.8</t>
  </si>
  <si>
    <t>НВВ ИП (тыс. руб.)</t>
  </si>
  <si>
    <t>2.9</t>
  </si>
  <si>
    <t>Тариф с надбавкой, без НДС  (руб./м3)</t>
  </si>
  <si>
    <t>2.10</t>
  </si>
  <si>
    <t>Рост тарифа % (дек./дек.)</t>
  </si>
  <si>
    <t>2.11</t>
  </si>
  <si>
    <t>НВВ ПП+ИП (тыс. руб.)</t>
  </si>
  <si>
    <t>ООО "Ромист"  (Ситниковское с.п.)</t>
  </si>
  <si>
    <t>ООО "Ромист"  (Шабановское, Б.-Красноярское с.п.)</t>
  </si>
  <si>
    <t>ООО "Ромист"  (Вагай)</t>
  </si>
  <si>
    <t>ООО "Ромист" по оказанию услуг холодного водоснабжения на 2015-2017 годы</t>
  </si>
  <si>
    <t>принято</t>
  </si>
  <si>
    <t>Расчет эффективности производственной программы
(осуществляемый путем сопоставления динамики изменения плановых значений показателей надежности, качества и энергетической эффективности объектов централизованных систем водоснабжения и (или) водоотведения и расходов на реализацию производственной программы в течение срока ее действия)</t>
  </si>
  <si>
    <t>Расходы на реализацию мероприятий производственной программы в части плановых мероприятий по ремонту объектов централизованных систем водоснабжения, мероприятий, направленных на улучшение качества питьевой воды, мероприятий по энергосбережению и повышению энергетической эффективности</t>
  </si>
  <si>
    <t>тыс.руб.</t>
  </si>
  <si>
    <t xml:space="preserve"> ООО "Ромист"</t>
  </si>
  <si>
    <t xml:space="preserve"> -</t>
  </si>
  <si>
    <t xml:space="preserve"> </t>
  </si>
  <si>
    <t xml:space="preserve">Поднимаемая вода подается в МО Омутинское  по трубопроводу длиной 0,39 км, введенному в эксплуатацию в 1989-2007 г. Диаметр трубопровода составляет 57-150 мм. </t>
  </si>
  <si>
    <t>Поднимаемая вода подается в МО Омутинскому по трубопроводу длиной 2,05 км, введенному в эксплуатацию в 1998 г.</t>
  </si>
  <si>
    <t>2018 год</t>
  </si>
  <si>
    <t>2019 год</t>
  </si>
  <si>
    <t>2020 год</t>
  </si>
  <si>
    <t>2021 год</t>
  </si>
  <si>
    <t>2022 год</t>
  </si>
  <si>
    <t>2018 год с Вагай</t>
  </si>
  <si>
    <t>ОАО РЖД (Вагай )</t>
  </si>
  <si>
    <t>2018 год с Омутинское</t>
  </si>
  <si>
    <t>2018 год с Ситниковское</t>
  </si>
  <si>
    <t>2018 год с.Б-Красноярское</t>
  </si>
  <si>
    <r>
      <t>Плановый объем
на 2020 год, тыс.м</t>
    </r>
    <r>
      <rPr>
        <vertAlign val="superscript"/>
        <sz val="10"/>
        <color indexed="8"/>
        <rFont val="Arial"/>
        <family val="2"/>
        <charset val="204"/>
      </rPr>
      <t>3</t>
    </r>
  </si>
  <si>
    <r>
      <t>Фактический объём 
на 2016 год, тыс.м</t>
    </r>
    <r>
      <rPr>
        <vertAlign val="superscript"/>
        <sz val="10"/>
        <color indexed="8"/>
        <rFont val="Arial"/>
        <family val="2"/>
        <charset val="204"/>
      </rPr>
      <t>3</t>
    </r>
  </si>
  <si>
    <r>
      <t>Фактический объём 
на 2015 год, тыс.м</t>
    </r>
    <r>
      <rPr>
        <vertAlign val="superscript"/>
        <sz val="10"/>
        <color indexed="8"/>
        <rFont val="Arial"/>
        <family val="2"/>
        <charset val="204"/>
      </rPr>
      <t>3</t>
    </r>
  </si>
  <si>
    <r>
      <t>Ожидаемый объем
на 2017 год, тыс.м</t>
    </r>
    <r>
      <rPr>
        <vertAlign val="superscript"/>
        <sz val="10"/>
        <color indexed="8"/>
        <rFont val="Arial"/>
        <family val="2"/>
        <charset val="204"/>
      </rPr>
      <t>3</t>
    </r>
  </si>
  <si>
    <r>
      <t>Плановый объем на 2018 год, тыс.м</t>
    </r>
    <r>
      <rPr>
        <vertAlign val="superscript"/>
        <sz val="10"/>
        <color indexed="8"/>
        <rFont val="Arial"/>
        <family val="2"/>
        <charset val="204"/>
      </rPr>
      <t>3</t>
    </r>
  </si>
  <si>
    <r>
      <t>Плановый объем
на 2019 год, тыс.м</t>
    </r>
    <r>
      <rPr>
        <vertAlign val="superscript"/>
        <sz val="10"/>
        <color indexed="8"/>
        <rFont val="Arial"/>
        <family val="2"/>
        <charset val="204"/>
      </rPr>
      <t>3</t>
    </r>
  </si>
  <si>
    <t>ООО "Ромист" по оказанию услуг холодного водоснабжения на 2018-2022 годы</t>
  </si>
  <si>
    <t xml:space="preserve">«__» _______ 2017 г. </t>
  </si>
  <si>
    <t>на 2018-2022 годы</t>
  </si>
  <si>
    <t>2017 г</t>
  </si>
  <si>
    <t>SQ 5-70</t>
  </si>
  <si>
    <t>c 01.01.2018-30.06.2018г</t>
  </si>
  <si>
    <t>с 01.07.2018 -31.12.2018гг</t>
  </si>
  <si>
    <r>
      <t>Плановый объем
на 2021 год, тыс.м</t>
    </r>
    <r>
      <rPr>
        <vertAlign val="superscript"/>
        <sz val="10"/>
        <color indexed="8"/>
        <rFont val="Arial"/>
        <family val="2"/>
        <charset val="204"/>
      </rPr>
      <t>3</t>
    </r>
  </si>
  <si>
    <r>
      <t>Плановый объем
на 2022 год, тыс.м</t>
    </r>
    <r>
      <rPr>
        <vertAlign val="superscript"/>
        <sz val="10"/>
        <color indexed="8"/>
        <rFont val="Arial"/>
        <family val="2"/>
        <charset val="204"/>
      </rPr>
      <t>3</t>
    </r>
  </si>
  <si>
    <t>Вихрь СН-504</t>
  </si>
  <si>
    <t>объем должен идти с листом "Эл"</t>
  </si>
  <si>
    <t xml:space="preserve">расчетные значения, сслка с листа "Эл". </t>
  </si>
  <si>
    <t>стр 21 = стр 22 + стр 28</t>
  </si>
  <si>
    <t>стр 22 = стр 23 + стр 24 + стр 25 + стр 26</t>
  </si>
  <si>
    <t>из договора</t>
  </si>
  <si>
    <t>стр 43 = стр 44 + стр 50</t>
  </si>
  <si>
    <t>стр 44= стр 45 + стр 46 + стр 47 + стр48</t>
  </si>
  <si>
    <t>стр 65 = стр 66 + стр 72</t>
  </si>
  <si>
    <t>стр 66= стр67 + стр 68 + стр 69 + стр70</t>
  </si>
  <si>
    <t>стр 87 = стр 88 + стр 94</t>
  </si>
  <si>
    <t>стр 88= стр89+ стр90 + стр 91 + стр92</t>
  </si>
  <si>
    <t>стр 110 = стр 111 + стр 117</t>
  </si>
  <si>
    <t>стр 111= стр112+ стр113 + стр 114 + стр115</t>
  </si>
  <si>
    <t>стр 132 = стр 133 + стр 139</t>
  </si>
  <si>
    <t>стр 133= стр134+ стр135 + стр 136 + стр137</t>
  </si>
  <si>
    <t>стр 154 = стр 155 + стр 156</t>
  </si>
  <si>
    <t>стр 155= стр156+ стр157 + стр 158 + стр159</t>
  </si>
  <si>
    <t>стр 176= стр 177+ стр 183</t>
  </si>
  <si>
    <t>стр 177= стр178+ стр179 + стр 180 + стр181</t>
  </si>
  <si>
    <t>прошу обратить внимание на ед. изм. в этой таблице - МЛН КВТ-Ч!</t>
  </si>
  <si>
    <t>с 01.01.2018-30.06.2018г</t>
  </si>
  <si>
    <t>с 01.07.2018-31.12.2018 г</t>
  </si>
  <si>
    <t>ЭЦВ -8-25-70</t>
  </si>
  <si>
    <t>ЭЦВ 8-25-70</t>
  </si>
  <si>
    <t xml:space="preserve">Ремонт водопроводных сетей </t>
  </si>
  <si>
    <t>ООО "Ромист"  (Омутинский)</t>
  </si>
  <si>
    <t xml:space="preserve">СОГЛАСОВАНО : </t>
  </si>
  <si>
    <t>Заместитель главы администрации</t>
  </si>
  <si>
    <t>Омутинского района</t>
  </si>
  <si>
    <t>С.А.Кузнецов :</t>
  </si>
  <si>
    <t>км водопроводных сетей передано согласно соглашения о мер в отношении бесхозного имущества от 10 декабря 2015 г;</t>
  </si>
  <si>
    <t>(Омутинский)</t>
  </si>
  <si>
    <t xml:space="preserve">Приказ Минпромэнерго РФ от 17.10.2014 N 640 </t>
  </si>
  <si>
    <t>(Вагай )</t>
  </si>
  <si>
    <t>(Ситниковский )</t>
  </si>
  <si>
    <t>(Б-Красноярский )</t>
  </si>
  <si>
    <t>Убрать общедомовые нужды</t>
  </si>
  <si>
    <t>На основании чего определен объем, приложить подтверждение</t>
  </si>
  <si>
    <t>Факт</t>
  </si>
  <si>
    <t>тыс.м3/год</t>
  </si>
  <si>
    <t>Расчёт расходов воды при производстве  и транспортировке воды (технологические расходы, организационно-учетные расходы)</t>
  </si>
  <si>
    <t xml:space="preserve">         наименование</t>
  </si>
  <si>
    <t>расход холодной воды из системы ХВС, м3 /год</t>
  </si>
  <si>
    <t>расход горячей воды из систем ГВС, м3/год</t>
  </si>
  <si>
    <t>1. Расходы воды  при производстве воды</t>
  </si>
  <si>
    <t>Приложение 1</t>
  </si>
  <si>
    <t>1.1. Технологические расходы</t>
  </si>
  <si>
    <t>1.1.1 Промывка технологических сооружений</t>
  </si>
  <si>
    <t>смесители и камеры реакции</t>
  </si>
  <si>
    <t>отстойники</t>
  </si>
  <si>
    <t>фильтры</t>
  </si>
  <si>
    <t>резервуары чистой воды</t>
  </si>
  <si>
    <t>сооружения реагентного хозяйства</t>
  </si>
  <si>
    <t>1.1.2  Прочие технологические расходы</t>
  </si>
  <si>
    <t>нужды насосных станций</t>
  </si>
  <si>
    <t>отбор проб</t>
  </si>
  <si>
    <t>работа технологического оборудования</t>
  </si>
  <si>
    <t>промывка, ремонтные работы, дезинфекция технологических трубопроводов</t>
  </si>
  <si>
    <t>расходы воды, связанные с водоподготовкой котельных, водогрейных котлов, подогревателей, охлаждением оборудования котельных, промывкой водогрейных котлов и водоподогревателей</t>
  </si>
  <si>
    <t>1.2  Организационно-учетные расходы</t>
  </si>
  <si>
    <t>2. Расходы воды при транспортировке воды</t>
  </si>
  <si>
    <t>Приложение 5</t>
  </si>
  <si>
    <t>2.1. Технологические расходы</t>
  </si>
  <si>
    <t>2.1.1 Расходы на обслуживание водопроводных сетей</t>
  </si>
  <si>
    <t>расходы воды на промывку водопроводных сетей</t>
  </si>
  <si>
    <t>расходы воды на дезинфекцию водопроводных сетей</t>
  </si>
  <si>
    <t>расходы воды на охлаждение подшипников и иные собственные нужды насосных станций</t>
  </si>
  <si>
    <t>расходы воды на чистку резервуаров (опопржнение, промывка, дезинфекция)</t>
  </si>
  <si>
    <t>расходы воды на опорожнение трубопроводов</t>
  </si>
  <si>
    <t>расходы воды на противопожарные нужды населенных пунктов</t>
  </si>
  <si>
    <t>расходы воды на пробоотбор</t>
  </si>
  <si>
    <t>2.1.2 Расходы воды на нужды системы водоотведения</t>
  </si>
  <si>
    <t>промывка канализационных сетей</t>
  </si>
  <si>
    <t>нужды очистных сооружений канализации</t>
  </si>
  <si>
    <t>2.1.3 Расходы воды на нужды водоподготовки</t>
  </si>
  <si>
    <t>2.2  Организационно-учетные расходы</t>
  </si>
  <si>
    <t>Процент расходов воды при транспортировке воды</t>
  </si>
  <si>
    <t>расчет расходов воды при ропизводстве и транспортировке  осуществляется в соответствии с Приказом Минстроя России от 17.10.2014 № 640/пр (Приложение 2)</t>
  </si>
  <si>
    <r>
      <t xml:space="preserve"> В</t>
    </r>
    <r>
      <rPr>
        <i/>
        <sz val="13"/>
        <rFont val="Times New Roman"/>
        <family val="1"/>
        <charset val="204"/>
      </rPr>
      <t xml:space="preserve"> аренде</t>
    </r>
    <r>
      <rPr>
        <sz val="13"/>
        <rFont val="Times New Roman"/>
        <family val="1"/>
        <charset val="204"/>
      </rPr>
      <t xml:space="preserve"> </t>
    </r>
    <r>
      <rPr>
        <i/>
        <sz val="13"/>
        <rFont val="Times New Roman"/>
        <family val="1"/>
        <charset val="204"/>
      </rPr>
      <t>регулируемая организация</t>
    </r>
    <r>
      <rPr>
        <sz val="13"/>
        <rFont val="Times New Roman"/>
        <family val="1"/>
        <charset val="204"/>
      </rPr>
      <t xml:space="preserve">  ООО "Ромист"</t>
    </r>
    <r>
      <rPr>
        <b/>
        <sz val="13"/>
        <rFont val="Times New Roman"/>
        <family val="1"/>
        <charset val="204"/>
      </rPr>
      <t xml:space="preserve"> (с.Омутинское ) </t>
    </r>
    <r>
      <rPr>
        <sz val="13"/>
        <rFont val="Times New Roman"/>
        <family val="1"/>
        <charset val="204"/>
      </rPr>
      <t>имеет:</t>
    </r>
  </si>
  <si>
    <t xml:space="preserve">  тыс.м3/год</t>
  </si>
  <si>
    <t>2 водозабор (1 скважина в резерве )</t>
  </si>
  <si>
    <t>Рабочие: Вагай</t>
  </si>
  <si>
    <t>Рабочие: с Ситниковское</t>
  </si>
  <si>
    <t>Водозабор  Б-Красноярское с.п.(2 скаважены )</t>
  </si>
  <si>
    <t>Водозабор Шабановское с.п. (1 скважина)</t>
  </si>
  <si>
    <t>м</t>
  </si>
  <si>
    <t>1 водозабор (9 скважин)</t>
  </si>
  <si>
    <t>факт 2015</t>
  </si>
  <si>
    <t>3,778 по выполнению ПП</t>
  </si>
  <si>
    <r>
      <t>Площадь отапливаемого помещения, м</t>
    </r>
    <r>
      <rPr>
        <vertAlign val="superscript"/>
        <sz val="9"/>
        <color indexed="8"/>
        <rFont val="Arial"/>
        <family val="2"/>
        <charset val="204"/>
      </rPr>
      <t>2</t>
    </r>
    <r>
      <rPr>
        <sz val="9"/>
        <color indexed="8"/>
        <rFont val="Arial"/>
        <family val="2"/>
        <charset val="204"/>
      </rPr>
      <t>****</t>
    </r>
  </si>
  <si>
    <r>
      <t>Суммарный удельный расход тепловой энергии на отопление и вентиляцию,  Вт·ч/м</t>
    </r>
    <r>
      <rPr>
        <vertAlign val="superscript"/>
        <sz val="9"/>
        <color indexed="8"/>
        <rFont val="Arial"/>
        <family val="2"/>
        <charset val="204"/>
      </rPr>
      <t>2</t>
    </r>
    <r>
      <rPr>
        <sz val="9"/>
        <color indexed="8"/>
        <rFont val="Arial"/>
        <family val="2"/>
        <charset val="204"/>
      </rPr>
      <t>·°С·сут*****</t>
    </r>
  </si>
  <si>
    <t>2018-2022 годы</t>
  </si>
  <si>
    <t>Итого по коммунальной услуге по ВОДОСНАБЖЕНИЮ:</t>
  </si>
  <si>
    <t>2018 - 2022 годы с Вагай</t>
  </si>
  <si>
    <t>2018 - 2022 годы</t>
  </si>
  <si>
    <t>Водозабор №2</t>
  </si>
  <si>
    <r>
      <t>Суммарный удельный расход тепловой энергии на отопление и вентиляцию,  Вт·ч/м</t>
    </r>
    <r>
      <rPr>
        <vertAlign val="superscript"/>
        <sz val="10"/>
        <color indexed="8"/>
        <rFont val="Arial"/>
        <family val="2"/>
        <charset val="204"/>
      </rPr>
      <t>2</t>
    </r>
    <r>
      <rPr>
        <sz val="10"/>
        <color indexed="8"/>
        <rFont val="Arial"/>
        <family val="2"/>
        <charset val="204"/>
      </rPr>
      <t>·°С·сут*****</t>
    </r>
  </si>
  <si>
    <t>2018-2022 годы с Омутинское</t>
  </si>
  <si>
    <t>ТЭН - 2,5</t>
  </si>
  <si>
    <t>Etanorm К160-18,5</t>
  </si>
  <si>
    <t>SQ 5-70 - 4 шт. , ЭЦВ-6-10-100 - 1 шт.</t>
  </si>
  <si>
    <t>Производитель-ность, тыс.м3/сут.</t>
  </si>
  <si>
    <t>SQ 5-70 - 2 шт.</t>
  </si>
  <si>
    <t>SQ 5-70 - 2 шт., Эцв-6-6,5-85</t>
  </si>
  <si>
    <t>с 01.01.2022-30.06.2022</t>
  </si>
  <si>
    <t>с 01.07.2022-31.12.2022</t>
  </si>
  <si>
    <t>Изменение объема отпуска питьевой воды в связи с  установкой ПУ</t>
  </si>
  <si>
    <t>Бюджет</t>
  </si>
  <si>
    <t>Разница</t>
  </si>
  <si>
    <t>Объем по норме</t>
  </si>
  <si>
    <t>Объем по ПУ</t>
  </si>
  <si>
    <t>по  водоснабжению на  2018-2022 годы</t>
  </si>
  <si>
    <t>с 01.01.-30.06.</t>
  </si>
  <si>
    <t>с 01.07.-31.12.</t>
  </si>
  <si>
    <r>
      <t xml:space="preserve">Расчёт объема воды на нужды холодного и горячего водопотребления по группе потребителей "Население" на 2018-2022 годы (с Б-Краснояр)
2-я группа муниципальных образований: 
</t>
    </r>
    <r>
      <rPr>
        <sz val="9"/>
        <rFont val="Tahoma"/>
        <family val="2"/>
        <charset val="204"/>
      </rPr>
      <t>Ишимский городской округ, Ялуторовский городской округ, Заводоуковский городской округ, Абатский муниципальный район, Армизонский муниципальный район, Аромашевский муниципальный район, Бердюжский муниципальный район, Вагайский муниципальный район, Викуловский муниципальный район, Голышмановский муниципальный район, Исетский муниципальный район, Ишимский муниципальный район, Казанский муниципальный район, Нижнетавдинский муниципальный район, Омутинский муниципальный район, Сладковский муниципальный район, Сорокинский муниципальный район, Тобольский муниципальный район, Тюменский муниципальный район, Уватский муниципальный район, Упоровский муниципальный район, Юргинский муниципальный район, Ялуторовский муниципальный район, Ярковский муниципальный район.</t>
    </r>
  </si>
  <si>
    <t>Наименование организации           Б-Краснояр</t>
  </si>
  <si>
    <t>ООО "Ромист" (с.Омутинское)  (Омутинское  Омутинский муниципальный район)</t>
  </si>
  <si>
    <t>с 01.01.-01.07.</t>
  </si>
  <si>
    <t>с 01.07.- 12.31.</t>
  </si>
  <si>
    <r>
      <t xml:space="preserve">Расчёт объема воды на нужды холодного и горячего водопотребления по группе потребителей "Население" на 2018-2022 годы (с. Омутинское)
2-я группа муниципальных образований: 
</t>
    </r>
    <r>
      <rPr>
        <sz val="9"/>
        <rFont val="Tahoma"/>
        <family val="2"/>
        <charset val="204"/>
      </rPr>
      <t>Ишимский городской округ, Ялуторовский городской округ, Заводоуковский городской округ, Абатский муниципальный район, Армизонский муниципальный район, Аромашевский муниципальный район, Бердюжский муниципальный район, Вагайский муниципальный район, Викуловский муниципальный район, Голышмановский муниципальный район, Исетский муниципальный район, Ишимский муниципальный район, Казанский муниципальный район, Нижнетавдинский муниципальный район, Омутинский муниципальный район, Сладковский муниципальный район, Сорокинский муниципальный район, Тобольский муниципальный район, Тюменский муниципальный район, Уватский муниципальный район, Упоровский муниципальный район, Юргинский муниципальный район, Ялуторовский муниципальный район, Ярковский муниципальный район.</t>
    </r>
  </si>
  <si>
    <t>ООО "Ромист" (Омутинское  Омутинский муниципальный район) с.Ситниково</t>
  </si>
  <si>
    <t>нс -2</t>
  </si>
  <si>
    <t>Объем по нормативу</t>
  </si>
  <si>
    <t xml:space="preserve">по  водоснабжению  на 2018-2022 годы </t>
  </si>
  <si>
    <t xml:space="preserve">Баланс водоснабжения/водоотведения </t>
  </si>
  <si>
    <r>
      <t xml:space="preserve">Расчёт объема воды на нужды холодного и горячего водопотребления по группе потребителей "Население" на 2018-2022 года (с Ситниковское)
2-я группа муниципальных образований: 
</t>
    </r>
    <r>
      <rPr>
        <sz val="9"/>
        <rFont val="Tahoma"/>
        <family val="2"/>
        <charset val="204"/>
      </rPr>
      <t>Ишимский городской округ, Ялуторовский городской округ, Заводоуковский городской округ, Абатский муниципальный район, Армизонский муниципальный район, Аромашевский муниципальный район, Бердюжский муниципальный район, Вагайский муниципальный район, Викуловский муниципальный район, Голышмановский муниципальный район, Исетский муниципальный район, Ишимский муниципальный район, Казанский муниципальный район, Нижнетавдинский муниципальный район, Омутинский муниципальный район, Сладковский муниципальный район, Сорокинский муниципальный район, Тобольский муниципальный район, Тюменский муниципальный район, Уватский муниципальный район, Упоровский муниципальный район, Юргинский муниципальный район, Ялуторовский муниципальный район, Ярковский муниципальный район.</t>
    </r>
  </si>
  <si>
    <t>15л/сут</t>
  </si>
  <si>
    <t>25л/сут</t>
  </si>
  <si>
    <t>3987Г/кал в год х0,4м3=1,59 тыс м3 в год</t>
  </si>
  <si>
    <t>Расчёт расходов воды при производстве  и транспортировке воды (технологические расходы, организационно-учетные расходы) с.Омутинское</t>
  </si>
  <si>
    <t>Виды неучтенных расходов и потерь воды</t>
  </si>
  <si>
    <t>Потери воды при произовдстве воды</t>
  </si>
  <si>
    <r>
      <rPr>
        <b/>
        <sz val="10"/>
        <color indexed="8"/>
        <rFont val="Arial"/>
        <family val="2"/>
        <charset val="204"/>
      </rPr>
      <t xml:space="preserve">естественная убыль воды </t>
    </r>
    <r>
      <rPr>
        <sz val="10"/>
        <color indexed="8"/>
        <rFont val="Arial"/>
        <family val="2"/>
        <charset val="204"/>
      </rPr>
      <t>(потеря (уменьшение массы воды при сохранении ее качества в пределах требований (норм), устанавливаемых нормативными правовыми актами), являющаяся следствием естественного изменения физико-химических свойств воды)</t>
    </r>
    <r>
      <rPr>
        <b/>
        <sz val="10"/>
        <color indexed="8"/>
        <rFont val="Arial"/>
        <family val="2"/>
        <charset val="204"/>
      </rPr>
      <t xml:space="preserve"> в РЧВ и трубопроводах</t>
    </r>
  </si>
  <si>
    <t>расход на промывку резервуров чистой воды</t>
  </si>
  <si>
    <r>
      <t>скрытые утечки</t>
    </r>
    <r>
      <rPr>
        <sz val="11"/>
        <color theme="1"/>
        <rFont val="Calibri"/>
        <family val="2"/>
        <charset val="204"/>
        <scheme val="minor"/>
      </rPr>
      <t xml:space="preserve"> (часть утечек воды, не обнаруживаемая при внешнем осмотре водопроводной сети)</t>
    </r>
    <r>
      <rPr>
        <b/>
        <sz val="11"/>
        <color indexed="8"/>
        <rFont val="Calibri"/>
        <family val="2"/>
        <charset val="204"/>
      </rPr>
      <t xml:space="preserve"> из РЧВ сверх норм естественной убыли воды</t>
    </r>
  </si>
  <si>
    <t>Технологические расходы</t>
  </si>
  <si>
    <t>Расходы воды на промывку водопроводных сетей</t>
  </si>
  <si>
    <t>Организационно- учетные расходы (погрешность средств измерений</t>
  </si>
  <si>
    <t>Потери воды при транспортировке воды</t>
  </si>
  <si>
    <t>потери воды при повреждениях</t>
  </si>
  <si>
    <t>утечки воды при авариях и повреждениях трубопроводов, арматуры и сооружений</t>
  </si>
  <si>
    <t>утечки воды через уплотнения сетевой арматуры</t>
  </si>
  <si>
    <t>утечки воды через водоразборные колонки</t>
  </si>
  <si>
    <t>потери воды за счет естественной убыли</t>
  </si>
  <si>
    <t>потери от просачивания воды из открытых резервуаров</t>
  </si>
  <si>
    <t>потери от испарения воды из открытых резервуаров</t>
  </si>
  <si>
    <t>расход воды на отогрев трубопроводов</t>
  </si>
  <si>
    <t>скрытые потери воды на сетях (скрытые утечки, не обнаруживаемые при внешнем осмотре водопроводной сети)</t>
  </si>
  <si>
    <t>потери воды из-за безучетного потребления и потребления с намеренным искажением показаний ПУ или количества проживающих граждан</t>
  </si>
  <si>
    <t>Процент потерь воды при транспортировке воды</t>
  </si>
  <si>
    <r>
      <rPr>
        <b/>
        <sz val="10"/>
        <color indexed="8"/>
        <rFont val="Arial"/>
        <family val="2"/>
        <charset val="204"/>
      </rPr>
      <t xml:space="preserve">Утечки и неучтенный расход воды </t>
    </r>
    <r>
      <rPr>
        <sz val="10"/>
        <color indexed="8"/>
        <rFont val="Arial"/>
        <family val="2"/>
        <charset val="204"/>
      </rPr>
      <t xml:space="preserve">
</t>
    </r>
    <r>
      <rPr>
        <i/>
        <sz val="9"/>
        <color indexed="8"/>
        <rFont val="Arial"/>
        <family val="2"/>
        <charset val="204"/>
      </rPr>
      <t>(по приказу Департамента об установлении требований к программам в области энергосбережения и повышения энергетической эффективности), %</t>
    </r>
  </si>
  <si>
    <r>
      <t>то же, тыс.м</t>
    </r>
    <r>
      <rPr>
        <vertAlign val="superscript"/>
        <sz val="11"/>
        <color indexed="8"/>
        <rFont val="Calibri"/>
        <family val="2"/>
        <charset val="204"/>
      </rPr>
      <t xml:space="preserve">3 </t>
    </r>
    <r>
      <rPr>
        <sz val="11"/>
        <color theme="1"/>
        <rFont val="Calibri"/>
        <family val="2"/>
        <charset val="204"/>
        <scheme val="minor"/>
      </rPr>
      <t>(расчетно)</t>
    </r>
  </si>
  <si>
    <t>Реквизиты приказа Департамента тарифной и ценовой политики Тюменской области об установлении требований к программам в области энергосбережения и повышения энергетической эффективности</t>
  </si>
  <si>
    <t>от "  "                20__ года №_____</t>
  </si>
  <si>
    <t>Сводный расчет неучтенных расходов и потерь воды с.Вагай</t>
  </si>
  <si>
    <t>Сводный расчет неучтенных расходов и потерь воды с.Б-Краснояр</t>
  </si>
  <si>
    <t>расходы воды на противопожарные нужды</t>
  </si>
  <si>
    <t>Сводный расчет неучтенных расходов и потерь воды с.Омутинское</t>
  </si>
  <si>
    <t>Сводный расчет неучтенных расходов и потерь воды с.Ситниково</t>
  </si>
  <si>
    <t>2018-2022 годы с Вагай</t>
  </si>
  <si>
    <t>2018-2022 годы с Ситниковское</t>
  </si>
  <si>
    <t>2018-2022 годы с Б-Краснояр</t>
  </si>
  <si>
    <t>ИТОГО</t>
  </si>
  <si>
    <t>Мероприятия по ремонту объектов централизованных систем</t>
  </si>
  <si>
    <t>Мероприятия, направленные на улучшение качества питьевой воды, качества горячей воды и (или) качества очистки сточных вод</t>
  </si>
  <si>
    <t>Мероприятияпо энергосбережению и повышению энергетической эффективности, в т.ч. по снижению потерь воды при транспортировке</t>
  </si>
  <si>
    <t>с Вагай</t>
  </si>
  <si>
    <t>с Омутинка</t>
  </si>
  <si>
    <t>с Б-Красноярское</t>
  </si>
  <si>
    <t>объем реализации</t>
  </si>
  <si>
    <t>финансовые потребности на реализацию мероприятий (без НДС), тыс.руб.</t>
  </si>
  <si>
    <t>Локальный сметный расчет</t>
  </si>
  <si>
    <t>Недополученные доходы</t>
  </si>
  <si>
    <t>1.3.9.</t>
  </si>
  <si>
    <t xml:space="preserve">Расходы концессионера на осуществление государственного кадастрового учета и (или) государственной регистрации собственности концендента </t>
  </si>
  <si>
    <t>2.3.1</t>
  </si>
  <si>
    <t>2.3.2</t>
  </si>
  <si>
    <t>2.3.3</t>
  </si>
  <si>
    <t>Норма прибыли, %</t>
  </si>
  <si>
    <t>Расчетная предпринимательская прибыль гарантирующей организации</t>
  </si>
  <si>
    <t>ООО "Ромист"  (Ситниковский)</t>
  </si>
  <si>
    <t>ООО "Ромист"  (Б-Красноярский)</t>
  </si>
  <si>
    <t>с 01.01.2023 г. по 31.12.2027 г.</t>
  </si>
  <si>
    <t>по оказанию услуг холодного водоснабжения на  2023 -2027  годы</t>
  </si>
  <si>
    <t>Тюменская область ,г Тюмень ,ул Производственная 40 ,офис 1 .</t>
  </si>
  <si>
    <t>720301001</t>
  </si>
  <si>
    <t>01.01.2022 год</t>
  </si>
  <si>
    <t>договор аренды №02/2021 от 27 апреля 2021г</t>
  </si>
  <si>
    <t xml:space="preserve">               без НДС</t>
  </si>
  <si>
    <t>с 01.01.2023-30.06.2023</t>
  </si>
  <si>
    <t>с 01.07.2023-31.12.2023</t>
  </si>
  <si>
    <t>с 01.01.2024-30.06.2024</t>
  </si>
  <si>
    <t>с 01.07.2024-31.12.2024</t>
  </si>
  <si>
    <t>с 01.01.2025-30.06.2025</t>
  </si>
  <si>
    <t>с 01.07.2025-31.12.2025</t>
  </si>
  <si>
    <t>с 01.01.2026-30.06.2026</t>
  </si>
  <si>
    <t>с 01.07.2026-31.12.2026</t>
  </si>
  <si>
    <t>с 01.01.2027-30.06.2027</t>
  </si>
  <si>
    <t>с 01.07.2027-31.12.2027</t>
  </si>
  <si>
    <t>2024 год</t>
  </si>
  <si>
    <t>2025 год</t>
  </si>
  <si>
    <t>2026 год</t>
  </si>
  <si>
    <t>2027 год</t>
  </si>
  <si>
    <t>2023 год</t>
  </si>
  <si>
    <t>2021год</t>
  </si>
  <si>
    <t>ГБУ ТО"Тюменская авиобаза"</t>
  </si>
  <si>
    <t>факт 2021</t>
  </si>
  <si>
    <t>ОАО Сбербанк</t>
  </si>
  <si>
    <t>ООО "Бизон"</t>
  </si>
  <si>
    <t>М.Н.Никонорова</t>
  </si>
  <si>
    <t xml:space="preserve">Ростелеком </t>
  </si>
  <si>
    <t>ООО Талион</t>
  </si>
  <si>
    <t>Тюменьэнерго</t>
  </si>
  <si>
    <t>ООО " ГолДент"</t>
  </si>
  <si>
    <t>Церковь православная</t>
  </si>
  <si>
    <t>ДРСУ</t>
  </si>
  <si>
    <t>ИП Серков</t>
  </si>
  <si>
    <t>ООО "Рейзинг"</t>
  </si>
  <si>
    <t>ЗАО "Омутинское АТП и АВ и АС</t>
  </si>
  <si>
    <t>Промкомбинат</t>
  </si>
  <si>
    <t>ООО Петр 1</t>
  </si>
  <si>
    <t>ООО Аптека Петр 1</t>
  </si>
  <si>
    <t>Коопхлеб</t>
  </si>
  <si>
    <t>М-н Магнит"</t>
  </si>
  <si>
    <t>ИП Гутвина О.А.</t>
  </si>
  <si>
    <t>ООО "Расвет"</t>
  </si>
  <si>
    <t>ИП Бабурова</t>
  </si>
  <si>
    <t>ООО Ремзавод</t>
  </si>
  <si>
    <t>ИП Малышев хозтов.</t>
  </si>
  <si>
    <t xml:space="preserve">ООО "Тюменьмежрайгаз" Газпром газораспределение Север </t>
  </si>
  <si>
    <t>ЧП Фоменко В.А</t>
  </si>
  <si>
    <t>ООО ""Техсервис"</t>
  </si>
  <si>
    <t>Парсегян (шашлычная)</t>
  </si>
  <si>
    <t xml:space="preserve">Эльдарадо ИП Евсеев </t>
  </si>
  <si>
    <t>Эльдарадо ИП Евсеев (малина)</t>
  </si>
  <si>
    <t>Церковь католическая</t>
  </si>
  <si>
    <t>ИП Пальянова (Терешковой)</t>
  </si>
  <si>
    <t>ИП Пальянова (Б-Кр.Пекарня)</t>
  </si>
  <si>
    <t>Кафе " Красноярочка" и Рандеву</t>
  </si>
  <si>
    <t>ООО Газпром трансгаз Сургут (Ишим)</t>
  </si>
  <si>
    <t>Сибгазкомплектсервис</t>
  </si>
  <si>
    <t>Омутинский райСББЖ</t>
  </si>
  <si>
    <t>ООО "Центр"</t>
  </si>
  <si>
    <t>ИП Маматбекова</t>
  </si>
  <si>
    <t xml:space="preserve">ООО Согласие </t>
  </si>
  <si>
    <r>
      <t>м</t>
    </r>
    <r>
      <rPr>
        <vertAlign val="superscript"/>
        <sz val="10"/>
        <color indexed="8"/>
        <rFont val="Arial"/>
        <family val="2"/>
        <charset val="204"/>
      </rPr>
      <t>4</t>
    </r>
    <r>
      <rPr>
        <sz val="11"/>
        <color theme="1"/>
        <rFont val="Calibri"/>
        <family val="2"/>
        <charset val="204"/>
        <scheme val="minor"/>
      </rPr>
      <t/>
    </r>
  </si>
  <si>
    <r>
      <t>м</t>
    </r>
    <r>
      <rPr>
        <vertAlign val="superscript"/>
        <sz val="10"/>
        <color indexed="8"/>
        <rFont val="Arial"/>
        <family val="2"/>
        <charset val="204"/>
      </rPr>
      <t>5</t>
    </r>
    <r>
      <rPr>
        <sz val="11"/>
        <color theme="1"/>
        <rFont val="Calibri"/>
        <family val="2"/>
        <charset val="204"/>
        <scheme val="minor"/>
      </rPr>
      <t/>
    </r>
  </si>
  <si>
    <r>
      <t>м</t>
    </r>
    <r>
      <rPr>
        <vertAlign val="superscript"/>
        <sz val="10"/>
        <color indexed="8"/>
        <rFont val="Arial"/>
        <family val="2"/>
        <charset val="204"/>
      </rPr>
      <t>6</t>
    </r>
    <r>
      <rPr>
        <sz val="11"/>
        <color theme="1"/>
        <rFont val="Calibri"/>
        <family val="2"/>
        <charset val="204"/>
        <scheme val="minor"/>
      </rPr>
      <t/>
    </r>
  </si>
  <si>
    <r>
      <t>м</t>
    </r>
    <r>
      <rPr>
        <vertAlign val="superscript"/>
        <sz val="10"/>
        <color indexed="8"/>
        <rFont val="Arial"/>
        <family val="2"/>
        <charset val="204"/>
      </rPr>
      <t>7</t>
    </r>
    <r>
      <rPr>
        <sz val="11"/>
        <color theme="1"/>
        <rFont val="Calibri"/>
        <family val="2"/>
        <charset val="204"/>
        <scheme val="minor"/>
      </rPr>
      <t/>
    </r>
  </si>
  <si>
    <r>
      <t>м</t>
    </r>
    <r>
      <rPr>
        <vertAlign val="superscript"/>
        <sz val="10"/>
        <color indexed="8"/>
        <rFont val="Arial"/>
        <family val="2"/>
        <charset val="204"/>
      </rPr>
      <t>8</t>
    </r>
    <r>
      <rPr>
        <sz val="11"/>
        <color theme="1"/>
        <rFont val="Calibri"/>
        <family val="2"/>
        <charset val="204"/>
        <scheme val="minor"/>
      </rPr>
      <t/>
    </r>
  </si>
  <si>
    <r>
      <t>м</t>
    </r>
    <r>
      <rPr>
        <vertAlign val="superscript"/>
        <sz val="10"/>
        <color indexed="8"/>
        <rFont val="Arial"/>
        <family val="2"/>
        <charset val="204"/>
      </rPr>
      <t>9</t>
    </r>
    <r>
      <rPr>
        <sz val="11"/>
        <color theme="1"/>
        <rFont val="Calibri"/>
        <family val="2"/>
        <charset val="204"/>
        <scheme val="minor"/>
      </rPr>
      <t/>
    </r>
  </si>
  <si>
    <r>
      <t>м</t>
    </r>
    <r>
      <rPr>
        <vertAlign val="superscript"/>
        <sz val="10"/>
        <color indexed="8"/>
        <rFont val="Arial"/>
        <family val="2"/>
        <charset val="204"/>
      </rPr>
      <t>10</t>
    </r>
    <r>
      <rPr>
        <sz val="11"/>
        <color theme="1"/>
        <rFont val="Calibri"/>
        <family val="2"/>
        <charset val="204"/>
        <scheme val="minor"/>
      </rPr>
      <t/>
    </r>
  </si>
  <si>
    <r>
      <t>м</t>
    </r>
    <r>
      <rPr>
        <vertAlign val="superscript"/>
        <sz val="10"/>
        <color indexed="8"/>
        <rFont val="Arial"/>
        <family val="2"/>
        <charset val="204"/>
      </rPr>
      <t>11</t>
    </r>
    <r>
      <rPr>
        <sz val="11"/>
        <color theme="1"/>
        <rFont val="Calibri"/>
        <family val="2"/>
        <charset val="204"/>
        <scheme val="minor"/>
      </rPr>
      <t/>
    </r>
  </si>
  <si>
    <r>
      <t>м</t>
    </r>
    <r>
      <rPr>
        <vertAlign val="superscript"/>
        <sz val="10"/>
        <color indexed="8"/>
        <rFont val="Arial"/>
        <family val="2"/>
        <charset val="204"/>
      </rPr>
      <t>12</t>
    </r>
    <r>
      <rPr>
        <sz val="11"/>
        <color theme="1"/>
        <rFont val="Calibri"/>
        <family val="2"/>
        <charset val="204"/>
        <scheme val="minor"/>
      </rPr>
      <t/>
    </r>
  </si>
  <si>
    <r>
      <t>м</t>
    </r>
    <r>
      <rPr>
        <vertAlign val="superscript"/>
        <sz val="10"/>
        <color indexed="8"/>
        <rFont val="Arial"/>
        <family val="2"/>
        <charset val="204"/>
      </rPr>
      <t>13</t>
    </r>
    <r>
      <rPr>
        <sz val="11"/>
        <color theme="1"/>
        <rFont val="Calibri"/>
        <family val="2"/>
        <charset val="204"/>
        <scheme val="minor"/>
      </rPr>
      <t/>
    </r>
  </si>
  <si>
    <r>
      <t>м</t>
    </r>
    <r>
      <rPr>
        <vertAlign val="superscript"/>
        <sz val="10"/>
        <color indexed="8"/>
        <rFont val="Arial"/>
        <family val="2"/>
        <charset val="204"/>
      </rPr>
      <t>14</t>
    </r>
    <r>
      <rPr>
        <sz val="11"/>
        <color theme="1"/>
        <rFont val="Calibri"/>
        <family val="2"/>
        <charset val="204"/>
        <scheme val="minor"/>
      </rPr>
      <t/>
    </r>
  </si>
  <si>
    <t>ООО Элемент Грей" (Монетка)</t>
  </si>
  <si>
    <t>Пожарное общество (ТООВДПО)</t>
  </si>
  <si>
    <t>Кабельный (Первомайская 2)</t>
  </si>
  <si>
    <t>ИП Осинцева А.С.</t>
  </si>
  <si>
    <t>ООО "Холлифуд"</t>
  </si>
  <si>
    <t>ООО "Бизон" (коровник)</t>
  </si>
  <si>
    <t>ТД Бизон (цех по переработке)</t>
  </si>
  <si>
    <t>Заводоуковский элеватор</t>
  </si>
  <si>
    <t>ИП Туркадзе Д.М.</t>
  </si>
  <si>
    <t>ИП Пайвин ИБ</t>
  </si>
  <si>
    <r>
      <t>м</t>
    </r>
    <r>
      <rPr>
        <vertAlign val="superscript"/>
        <sz val="10"/>
        <color indexed="8"/>
        <rFont val="Arial"/>
        <family val="2"/>
        <charset val="204"/>
      </rPr>
      <t>15</t>
    </r>
    <r>
      <rPr>
        <sz val="11"/>
        <color theme="1"/>
        <rFont val="Calibri"/>
        <family val="2"/>
        <charset val="204"/>
        <scheme val="minor"/>
      </rPr>
      <t/>
    </r>
  </si>
  <si>
    <r>
      <t>м</t>
    </r>
    <r>
      <rPr>
        <vertAlign val="superscript"/>
        <sz val="10"/>
        <color indexed="8"/>
        <rFont val="Arial"/>
        <family val="2"/>
        <charset val="204"/>
      </rPr>
      <t>16</t>
    </r>
    <r>
      <rPr>
        <sz val="11"/>
        <color theme="1"/>
        <rFont val="Calibri"/>
        <family val="2"/>
        <charset val="204"/>
        <scheme val="minor"/>
      </rPr>
      <t/>
    </r>
  </si>
  <si>
    <r>
      <t>м</t>
    </r>
    <r>
      <rPr>
        <vertAlign val="superscript"/>
        <sz val="10"/>
        <color indexed="8"/>
        <rFont val="Arial"/>
        <family val="2"/>
        <charset val="204"/>
      </rPr>
      <t>17</t>
    </r>
    <r>
      <rPr>
        <sz val="11"/>
        <color theme="1"/>
        <rFont val="Calibri"/>
        <family val="2"/>
        <charset val="204"/>
        <scheme val="minor"/>
      </rPr>
      <t/>
    </r>
  </si>
  <si>
    <r>
      <t>м</t>
    </r>
    <r>
      <rPr>
        <vertAlign val="superscript"/>
        <sz val="10"/>
        <color indexed="8"/>
        <rFont val="Arial"/>
        <family val="2"/>
        <charset val="204"/>
      </rPr>
      <t>18</t>
    </r>
    <r>
      <rPr>
        <sz val="11"/>
        <color theme="1"/>
        <rFont val="Calibri"/>
        <family val="2"/>
        <charset val="204"/>
        <scheme val="minor"/>
      </rPr>
      <t/>
    </r>
  </si>
  <si>
    <t>Аптеки Сазонова</t>
  </si>
  <si>
    <t xml:space="preserve">ИП Семенченко </t>
  </si>
  <si>
    <t xml:space="preserve">Натариус </t>
  </si>
  <si>
    <t>ИП Федорова</t>
  </si>
  <si>
    <t>ИП Ровкин С.</t>
  </si>
  <si>
    <t>ИП Смирнов А.Ю.</t>
  </si>
  <si>
    <r>
      <t>м</t>
    </r>
    <r>
      <rPr>
        <vertAlign val="superscript"/>
        <sz val="10"/>
        <color indexed="8"/>
        <rFont val="Arial"/>
        <family val="2"/>
        <charset val="204"/>
      </rPr>
      <t>19</t>
    </r>
    <r>
      <rPr>
        <sz val="11"/>
        <color theme="1"/>
        <rFont val="Calibri"/>
        <family val="2"/>
        <charset val="204"/>
        <scheme val="minor"/>
      </rPr>
      <t/>
    </r>
  </si>
  <si>
    <t>ИП Кузнецова С.С.</t>
  </si>
  <si>
    <t>ООО Омутинскэлектросельстрой</t>
  </si>
  <si>
    <t>Ип Сохоян</t>
  </si>
  <si>
    <r>
      <t>м</t>
    </r>
    <r>
      <rPr>
        <vertAlign val="superscript"/>
        <sz val="10"/>
        <color indexed="8"/>
        <rFont val="Arial"/>
        <family val="2"/>
        <charset val="204"/>
      </rPr>
      <t>20</t>
    </r>
    <r>
      <rPr>
        <sz val="11"/>
        <color theme="1"/>
        <rFont val="Calibri"/>
        <family val="2"/>
        <charset val="204"/>
        <scheme val="minor"/>
      </rPr>
      <t/>
    </r>
  </si>
  <si>
    <r>
      <t>м</t>
    </r>
    <r>
      <rPr>
        <vertAlign val="superscript"/>
        <sz val="10"/>
        <color indexed="8"/>
        <rFont val="Arial"/>
        <family val="2"/>
        <charset val="204"/>
      </rPr>
      <t>21</t>
    </r>
    <r>
      <rPr>
        <sz val="11"/>
        <color theme="1"/>
        <rFont val="Calibri"/>
        <family val="2"/>
        <charset val="204"/>
        <scheme val="minor"/>
      </rPr>
      <t/>
    </r>
  </si>
  <si>
    <t xml:space="preserve">МПО Шабановское </t>
  </si>
  <si>
    <t>56/в-б 01.01.2021</t>
  </si>
  <si>
    <t>19/вж-б 01.01.2021</t>
  </si>
  <si>
    <t>154 01.01.2021</t>
  </si>
  <si>
    <t>3/вж-б 01.01.2021</t>
  </si>
  <si>
    <t>ГУ МЧС России по Тюменской области"</t>
  </si>
  <si>
    <t>08/вж-б/2021 01.01.2021</t>
  </si>
  <si>
    <t>13Вж-б 01.01.2021</t>
  </si>
  <si>
    <t>51/вж-б 01.01.2021</t>
  </si>
  <si>
    <t xml:space="preserve">ГУ МЧС России  (Вагайский пост) </t>
  </si>
  <si>
    <t>14/вж-б 01.01.2021</t>
  </si>
  <si>
    <r>
      <t>м</t>
    </r>
    <r>
      <rPr>
        <vertAlign val="superscript"/>
        <sz val="10"/>
        <color indexed="8"/>
        <rFont val="Arial"/>
        <family val="2"/>
        <charset val="204"/>
      </rPr>
      <t>4</t>
    </r>
    <r>
      <rPr>
        <sz val="11"/>
        <color theme="1"/>
        <rFont val="Calibri"/>
        <family val="2"/>
        <charset val="204"/>
        <scheme val="minor"/>
      </rPr>
      <t/>
    </r>
  </si>
  <si>
    <r>
      <t>м</t>
    </r>
    <r>
      <rPr>
        <vertAlign val="superscript"/>
        <sz val="10"/>
        <color indexed="8"/>
        <rFont val="Arial"/>
        <family val="2"/>
        <charset val="204"/>
      </rPr>
      <t>5</t>
    </r>
    <r>
      <rPr>
        <sz val="11"/>
        <color theme="1"/>
        <rFont val="Calibri"/>
        <family val="2"/>
        <charset val="204"/>
        <scheme val="minor"/>
      </rPr>
      <t/>
    </r>
  </si>
  <si>
    <r>
      <t>м</t>
    </r>
    <r>
      <rPr>
        <vertAlign val="superscript"/>
        <sz val="10"/>
        <color indexed="8"/>
        <rFont val="Arial"/>
        <family val="2"/>
        <charset val="204"/>
      </rPr>
      <t>6</t>
    </r>
    <r>
      <rPr>
        <sz val="11"/>
        <color theme="1"/>
        <rFont val="Calibri"/>
        <family val="2"/>
        <charset val="204"/>
        <scheme val="minor"/>
      </rPr>
      <t/>
    </r>
  </si>
  <si>
    <r>
      <t>м</t>
    </r>
    <r>
      <rPr>
        <vertAlign val="superscript"/>
        <sz val="10"/>
        <color indexed="8"/>
        <rFont val="Arial"/>
        <family val="2"/>
        <charset val="204"/>
      </rPr>
      <t>7</t>
    </r>
    <r>
      <rPr>
        <sz val="11"/>
        <color theme="1"/>
        <rFont val="Calibri"/>
        <family val="2"/>
        <charset val="204"/>
        <scheme val="minor"/>
      </rPr>
      <t/>
    </r>
  </si>
  <si>
    <r>
      <t>м</t>
    </r>
    <r>
      <rPr>
        <vertAlign val="superscript"/>
        <sz val="10"/>
        <color indexed="8"/>
        <rFont val="Arial"/>
        <family val="2"/>
        <charset val="204"/>
      </rPr>
      <t>8</t>
    </r>
    <r>
      <rPr>
        <sz val="11"/>
        <color theme="1"/>
        <rFont val="Calibri"/>
        <family val="2"/>
        <charset val="204"/>
        <scheme val="minor"/>
      </rPr>
      <t/>
    </r>
  </si>
  <si>
    <t>Следственное управление  Следст.комитета по Тюменской области</t>
  </si>
  <si>
    <t>62/в-б 01.01.2021</t>
  </si>
  <si>
    <t>28/вж-б 01.01.2021</t>
  </si>
  <si>
    <t>ГБУЗ Тюм.области "Областное бюро судебно-мед.экспертизы"</t>
  </si>
  <si>
    <t>95 01.01.2021</t>
  </si>
  <si>
    <t>36вж-п 01.01.2021</t>
  </si>
  <si>
    <t>4800в/21 01.01.2021</t>
  </si>
  <si>
    <t xml:space="preserve">ПКУ </t>
  </si>
  <si>
    <t>21/вж-б 01.01.2021</t>
  </si>
  <si>
    <t>МОУОСШ №2 д/с "Звездочка"</t>
  </si>
  <si>
    <t>Д/К ""Чуруино"</t>
  </si>
  <si>
    <t>Д/К ""Кашевская"</t>
  </si>
  <si>
    <t>МАОУ ДОД "Омутинская детская школа искусств"</t>
  </si>
  <si>
    <t>10/вж-б 01.01.2021</t>
  </si>
  <si>
    <t>МАУДО "ДЮСШ"</t>
  </si>
  <si>
    <t>23/вж-б 01.01.2021</t>
  </si>
  <si>
    <t>ИП Сохоян О.М.</t>
  </si>
  <si>
    <t>6/вж-б 01.01.2021</t>
  </si>
  <si>
    <t>98 01.01.2021</t>
  </si>
  <si>
    <t>39/вж-б 01.01.2021</t>
  </si>
  <si>
    <t>МАОУ  Вагайская СОШ</t>
  </si>
  <si>
    <t>6ВЖ/Б 01.01.2021</t>
  </si>
  <si>
    <t>Структ.подр.Детский сад "Солнышко"</t>
  </si>
  <si>
    <t>18-20/100 01.01.2021</t>
  </si>
  <si>
    <t>12/вж-б 01.01.2021</t>
  </si>
  <si>
    <t>3/2021/вж-б 01.01.2021</t>
  </si>
  <si>
    <t>МАОУ  Журавлёвская СОШ</t>
  </si>
  <si>
    <t>МАОУ Ситниковская СОШ</t>
  </si>
  <si>
    <t>МАОУ  Д/С  "Ромашка"</t>
  </si>
  <si>
    <t>32В-П 01.01.2021</t>
  </si>
  <si>
    <t>17/вж-б 01.01.2021</t>
  </si>
  <si>
    <t>21 01.01.2021</t>
  </si>
  <si>
    <t>МАУ Центр информационно-библиотечного обслуживания населения Омутинского района</t>
  </si>
  <si>
    <t>26/вж-б 01.01.2021</t>
  </si>
  <si>
    <t>МАУ Центр информационно-библиотечного обслуживания населения Омутинского район (музей)</t>
  </si>
  <si>
    <r>
      <t>м</t>
    </r>
    <r>
      <rPr>
        <vertAlign val="superscript"/>
        <sz val="10"/>
        <color indexed="8"/>
        <rFont val="Arial"/>
        <family val="2"/>
        <charset val="204"/>
      </rPr>
      <t>4</t>
    </r>
    <r>
      <rPr>
        <sz val="11"/>
        <color theme="1"/>
        <rFont val="Calibri"/>
        <family val="2"/>
        <charset val="204"/>
        <scheme val="minor"/>
      </rPr>
      <t/>
    </r>
  </si>
  <si>
    <t>УФМ Служба (паспортный)</t>
  </si>
  <si>
    <t>4/вж-б 01.01.2021</t>
  </si>
  <si>
    <t>4/вж-б/дс 01.01.2021</t>
  </si>
  <si>
    <t>Библиотека Журавли</t>
  </si>
  <si>
    <t xml:space="preserve">МАУ центр куль.и дос.Журавли </t>
  </si>
  <si>
    <r>
      <t>м</t>
    </r>
    <r>
      <rPr>
        <vertAlign val="superscript"/>
        <sz val="10"/>
        <color indexed="8"/>
        <rFont val="Arial"/>
        <family val="2"/>
        <charset val="204"/>
      </rPr>
      <t>4</t>
    </r>
    <r>
      <rPr>
        <sz val="11"/>
        <color theme="1"/>
        <rFont val="Calibri"/>
        <family val="2"/>
        <charset val="204"/>
        <scheme val="minor"/>
      </rPr>
      <t/>
    </r>
  </si>
  <si>
    <t>объем по договору 2021</t>
  </si>
  <si>
    <t>план 2023</t>
  </si>
  <si>
    <t>план 2027</t>
  </si>
  <si>
    <t>план 2024</t>
  </si>
  <si>
    <t>план 2025</t>
  </si>
  <si>
    <t>план 2026</t>
  </si>
  <si>
    <t>43/к 01.01.2021</t>
  </si>
  <si>
    <t>35/вжт-п 01.01.2021</t>
  </si>
  <si>
    <t>ОА Фармация</t>
  </si>
  <si>
    <t>10/292/38 01.01.2021</t>
  </si>
  <si>
    <t>ИП Ильченко Г.М.</t>
  </si>
  <si>
    <t>1В/Б 01.01.2021</t>
  </si>
  <si>
    <t>228/21 ЕП 01.01.2021</t>
  </si>
  <si>
    <t>53Вж/П 01.01.2021</t>
  </si>
  <si>
    <t>ПАО СК   Росгосстрах</t>
  </si>
  <si>
    <t>69/вж-п 01.01.2021</t>
  </si>
  <si>
    <t>60/вж-б 01.01.2021</t>
  </si>
  <si>
    <t>Управление Гостехнадзора по Тюменской области</t>
  </si>
  <si>
    <t>46Вж-Б 01.01.2021</t>
  </si>
  <si>
    <t>25/б 01.01.2021</t>
  </si>
  <si>
    <t>97/Вж/П 01.01.2021</t>
  </si>
  <si>
    <t xml:space="preserve">ГАУ ТО МФЦ </t>
  </si>
  <si>
    <t>65/вж-б/2145-14/21 01.01.2021</t>
  </si>
  <si>
    <t>Администрация Омутинского муниципального района (адм.зд +гараж)</t>
  </si>
  <si>
    <t>.6/вж-б 01.01.2021</t>
  </si>
  <si>
    <t xml:space="preserve">ДК Б-Краснояр </t>
  </si>
  <si>
    <t>21вж/-б 01.01.2021</t>
  </si>
  <si>
    <t>21вж-/б 01.01.2021</t>
  </si>
  <si>
    <t>ДК Вагай</t>
  </si>
  <si>
    <t>21/вж-б  01.01.2021</t>
  </si>
  <si>
    <t xml:space="preserve">ДК Ю-Плетневское </t>
  </si>
  <si>
    <t>ДК Н-Деревенское</t>
  </si>
  <si>
    <t>14  01.01.2021</t>
  </si>
  <si>
    <t>ДЮСШ (лыжная база)</t>
  </si>
  <si>
    <r>
      <t>м</t>
    </r>
    <r>
      <rPr>
        <vertAlign val="superscript"/>
        <sz val="10"/>
        <color indexed="8"/>
        <rFont val="Arial"/>
        <family val="2"/>
        <charset val="204"/>
      </rPr>
      <t>4</t>
    </r>
    <r>
      <rPr>
        <sz val="11"/>
        <color theme="1"/>
        <rFont val="Calibri"/>
        <family val="2"/>
        <charset val="204"/>
        <scheme val="minor"/>
      </rPr>
      <t/>
    </r>
  </si>
  <si>
    <r>
      <t>м</t>
    </r>
    <r>
      <rPr>
        <vertAlign val="superscript"/>
        <sz val="10"/>
        <color indexed="8"/>
        <rFont val="Arial"/>
        <family val="2"/>
        <charset val="204"/>
      </rPr>
      <t>5</t>
    </r>
    <r>
      <rPr>
        <sz val="11"/>
        <color theme="1"/>
        <rFont val="Calibri"/>
        <family val="2"/>
        <charset val="204"/>
        <scheme val="minor"/>
      </rPr>
      <t/>
    </r>
  </si>
  <si>
    <t>9 01.01.2021</t>
  </si>
  <si>
    <t>б/д 01.01.2021</t>
  </si>
  <si>
    <t>Филиал регистрации кадастра и каротграф</t>
  </si>
  <si>
    <t>УФК Казначейство ( Калинина)</t>
  </si>
  <si>
    <t>Д/К Шабаново</t>
  </si>
  <si>
    <r>
      <t>м</t>
    </r>
    <r>
      <rPr>
        <vertAlign val="superscript"/>
        <sz val="10"/>
        <color indexed="8"/>
        <rFont val="Arial"/>
        <family val="2"/>
        <charset val="204"/>
      </rPr>
      <t>4</t>
    </r>
    <r>
      <rPr>
        <sz val="11"/>
        <color theme="1"/>
        <rFont val="Calibri"/>
        <family val="2"/>
        <charset val="204"/>
        <scheme val="minor"/>
      </rPr>
      <t/>
    </r>
  </si>
  <si>
    <t xml:space="preserve">ГАУ ТО Омутинский центр ветеринарии </t>
  </si>
  <si>
    <t>72/Вж-П 01.01.2020</t>
  </si>
  <si>
    <t>59Вж-Б 01.01.2021</t>
  </si>
  <si>
    <t>объем по договору 2022</t>
  </si>
  <si>
    <t>объем по договору 2012</t>
  </si>
  <si>
    <t>МАУ ДО  "ДЮСШ"</t>
  </si>
  <si>
    <t>ДК З-Вагайское</t>
  </si>
  <si>
    <t xml:space="preserve">ДК Б-Крутинское </t>
  </si>
  <si>
    <t xml:space="preserve">ДК Червянское </t>
  </si>
  <si>
    <t>Окуневское ул.Советская 67</t>
  </si>
  <si>
    <t xml:space="preserve">ООО Н-Деревенское </t>
  </si>
  <si>
    <t>РЖД Вагай НГЧ Тюмень</t>
  </si>
  <si>
    <t>ИП Пальянова (пекарня)</t>
  </si>
  <si>
    <t xml:space="preserve">ПО Красноярское </t>
  </si>
  <si>
    <t>м3</t>
  </si>
  <si>
    <t>ИП Романович (Сбербанк)</t>
  </si>
  <si>
    <t>Газпромнефть Центр (нефтеб)</t>
  </si>
  <si>
    <t>ИП Викулов "Ассортимент"</t>
  </si>
  <si>
    <t xml:space="preserve">ООО"Ромист"  (Омутинское  Омутинский муниципальный район) Вагай </t>
  </si>
  <si>
    <t>Баланс водоснабжения  Вагай</t>
  </si>
  <si>
    <r>
      <t xml:space="preserve">Расчёт объема воды на нужды холодного и горячего водопотребления по группе потребителей "Население" на 2023-2027 гг  ( с.Вагай)
2-я группа муниципальных образований: 
</t>
    </r>
    <r>
      <rPr>
        <sz val="9"/>
        <rFont val="Tahoma"/>
        <family val="2"/>
        <charset val="204"/>
      </rPr>
      <t>Ишимский городской округ, Ялуторовский городской округ, Заводоуковский городской округ, Абатский муниципальный район, Армизонский муниципальный район, Аромашевский муниципальный район, Бердюжский муниципальный район, Вагайский муниципальный район, Викуловский муниципальный район, Голышмановский муниципальный район, Исетский муниципальный район, Ишимский муниципальный район, Казанский муниципальный район, Нижнетавдинский муниципальный район, Омутинский муниципальный район, Сладковский муниципальный район, Сорокинский муниципальный район, Тобольский муниципальный район, Тюменский муниципальный район, Уватский муниципальный район, Упоровский муниципальный район, Юргинский муниципальный район, Ялуторовский муниципальный район, Ярковский муниципальный район.</t>
    </r>
  </si>
  <si>
    <t>по  водоснабжению на  2022-2027 годы</t>
  </si>
  <si>
    <t>Предложенный РО тариф на 2023 (среднегодовой)</t>
  </si>
  <si>
    <t>Утвержденный тариф, 2021 (среднегодовой)</t>
  </si>
  <si>
    <t>Утвержденный тариф, 2022 (среднегодовой)</t>
  </si>
  <si>
    <t xml:space="preserve">Принятый Департаментом тариф на 2023 год (среднегодовой) </t>
  </si>
  <si>
    <t xml:space="preserve">Принятый Департаментом тариф на 2024 год (среднегодовой) </t>
  </si>
  <si>
    <t>Предложенный РО тариф на 2024 (среднегодовой)</t>
  </si>
  <si>
    <t xml:space="preserve">Принятый Департаментом тариф на 2025 год (среднегодовой) </t>
  </si>
  <si>
    <t>Предложенный РО тариф на 2025 (среднегодовой)</t>
  </si>
  <si>
    <t xml:space="preserve">Принятый Департаментом тариф на 2026 год (среднегодовой) </t>
  </si>
  <si>
    <t>Предложенный РО тариф на 2026 (среднегодовой)</t>
  </si>
  <si>
    <t xml:space="preserve">Принятый Департаментом тариф на 2027 год (среднегодовой) </t>
  </si>
  <si>
    <t xml:space="preserve">Принятый Департаментом тариф на 2026год (среднегодовой) </t>
  </si>
  <si>
    <t>2023-2027</t>
  </si>
  <si>
    <t>план 2023 год</t>
  </si>
  <si>
    <t>план 2024 год</t>
  </si>
  <si>
    <t>план 2025 год</t>
  </si>
  <si>
    <t>план 2026 год</t>
  </si>
  <si>
    <t>план 2027 год</t>
  </si>
  <si>
    <r>
      <t>На  аренде  ООО "Ромист"</t>
    </r>
    <r>
      <rPr>
        <b/>
        <sz val="13"/>
        <rFont val="Times New Roman"/>
        <family val="1"/>
        <charset val="204"/>
      </rPr>
      <t xml:space="preserve"> (с.Б-Краснояр ) </t>
    </r>
    <r>
      <rPr>
        <sz val="13"/>
        <rFont val="Times New Roman"/>
        <family val="1"/>
        <charset val="204"/>
      </rPr>
      <t>имеет:</t>
    </r>
  </si>
  <si>
    <r>
      <t>Фактический объём 
на 2021 год, тыс.м</t>
    </r>
    <r>
      <rPr>
        <vertAlign val="superscript"/>
        <sz val="10"/>
        <color indexed="8"/>
        <rFont val="Arial"/>
        <family val="2"/>
        <charset val="204"/>
      </rPr>
      <t>3</t>
    </r>
  </si>
  <si>
    <r>
      <t>Ожидаемый объём 
на 2022год, тыс.м</t>
    </r>
    <r>
      <rPr>
        <vertAlign val="superscript"/>
        <sz val="10"/>
        <color indexed="8"/>
        <rFont val="Arial"/>
        <family val="2"/>
        <charset val="204"/>
      </rPr>
      <t>3</t>
    </r>
  </si>
  <si>
    <r>
      <t>Плановый объём 
на 2023 год, тыс.м</t>
    </r>
    <r>
      <rPr>
        <vertAlign val="superscript"/>
        <sz val="10"/>
        <color indexed="8"/>
        <rFont val="Arial"/>
        <family val="2"/>
        <charset val="204"/>
      </rPr>
      <t>3</t>
    </r>
  </si>
  <si>
    <r>
      <t>Плановый объем
на 2024 год, тыс.м</t>
    </r>
    <r>
      <rPr>
        <vertAlign val="superscript"/>
        <sz val="10"/>
        <color indexed="8"/>
        <rFont val="Arial"/>
        <family val="2"/>
        <charset val="204"/>
      </rPr>
      <t>3</t>
    </r>
  </si>
  <si>
    <r>
      <t>Плановый объем на 2025 год, тыс.м</t>
    </r>
    <r>
      <rPr>
        <vertAlign val="superscript"/>
        <sz val="10"/>
        <color indexed="8"/>
        <rFont val="Arial"/>
        <family val="2"/>
        <charset val="204"/>
      </rPr>
      <t>3</t>
    </r>
  </si>
  <si>
    <r>
      <t>Плановый объем
на 2026 год, тыс.м</t>
    </r>
    <r>
      <rPr>
        <vertAlign val="superscript"/>
        <sz val="10"/>
        <color indexed="8"/>
        <rFont val="Arial"/>
        <family val="2"/>
        <charset val="204"/>
      </rPr>
      <t>3</t>
    </r>
  </si>
  <si>
    <r>
      <t>Плановый объем
на 2027 год, тыс.м</t>
    </r>
    <r>
      <rPr>
        <vertAlign val="superscript"/>
        <sz val="10"/>
        <color indexed="8"/>
        <rFont val="Arial"/>
        <family val="2"/>
        <charset val="204"/>
      </rPr>
      <t>3</t>
    </r>
  </si>
  <si>
    <t>2023-2027годы с. Вагай</t>
  </si>
  <si>
    <t>2023-2027 годы с. Омутинское</t>
  </si>
  <si>
    <t>2023-2027 годы с. Ситниковское</t>
  </si>
  <si>
    <t>2023-2027 годы с. Б-Краснояр</t>
  </si>
  <si>
    <r>
      <t>1.</t>
    </r>
    <r>
      <rPr>
        <b/>
        <sz val="7"/>
        <color theme="1"/>
        <rFont val="Times New Roman"/>
        <family val="1"/>
        <charset val="204"/>
      </rPr>
      <t xml:space="preserve">     </t>
    </r>
    <r>
      <rPr>
        <b/>
        <sz val="14"/>
        <color theme="1"/>
        <rFont val="Times New Roman"/>
        <family val="1"/>
        <charset val="204"/>
      </rPr>
      <t>Технологические (производственные нужды станции водоподготовки).</t>
    </r>
  </si>
  <si>
    <t>Технологические расходы воды включают в себя:</t>
  </si>
  <si>
    <t>1.1Количество воды сбрасываемой перед промывкой :</t>
  </si>
  <si>
    <t>W =S *h .м3</t>
  </si>
  <si>
    <t>Где S – площадь фильтра, кв .м</t>
  </si>
  <si>
    <t xml:space="preserve">       H- уровень сбрасываемой воды м</t>
  </si>
  <si>
    <t>W =2*2=4м3</t>
  </si>
  <si>
    <t>1.2 Расход воды на промывку фильтра :</t>
  </si>
  <si>
    <t>W =0.06* S *I*t . м3</t>
  </si>
  <si>
    <t>Где S – площадь фильтра ,кв .м</t>
  </si>
  <si>
    <t xml:space="preserve">       i-интенсивность промывки ,л/(сек кв.м)</t>
  </si>
  <si>
    <t xml:space="preserve">       t- время промывки ,мин</t>
  </si>
  <si>
    <t>W=0.06*2*1,2*20=2,88 м3</t>
  </si>
  <si>
    <t>1.3 Сброс первой порции фильтра</t>
  </si>
  <si>
    <t>W=S*C*t</t>
  </si>
  <si>
    <t xml:space="preserve">      С-скорость фильтрации ,м/ч</t>
  </si>
  <si>
    <t xml:space="preserve">       t-время сброса ,ч</t>
  </si>
  <si>
    <t>W=2*2*0,5=2м3</t>
  </si>
  <si>
    <t>100 чугун</t>
  </si>
  <si>
    <t>101 чугун</t>
  </si>
  <si>
    <t>102 чугун</t>
  </si>
  <si>
    <t>103 чугун</t>
  </si>
  <si>
    <t>Время работы, ч</t>
  </si>
  <si>
    <t>Продолжительность работы, ч</t>
  </si>
  <si>
    <t>норма естественной убыли воды при подаче (интерполяция)</t>
  </si>
  <si>
    <t>Количество сбрасываемой воды м3</t>
  </si>
  <si>
    <t>Расход воды на промывку м3</t>
  </si>
  <si>
    <t>Площадь фильтра м2</t>
  </si>
  <si>
    <t>Сброс перфой порции фильтра м3</t>
  </si>
  <si>
    <t>количество фильтров</t>
  </si>
  <si>
    <t>Количество промывок в день</t>
  </si>
  <si>
    <t>Итого м3</t>
  </si>
  <si>
    <t>100/п/этилен</t>
  </si>
  <si>
    <t>32,50,80/п/этилен</t>
  </si>
  <si>
    <t>Установка приборов учета, снятие показаний у населения организацией</t>
  </si>
  <si>
    <r>
      <t>Технология очистки воды, поднятой из 1  водозабора включает коагулирование, фильтрование через песчаные фильтры  в объеме проектных 500 м</t>
    </r>
    <r>
      <rPr>
        <vertAlign val="superscript"/>
        <sz val="13"/>
        <color indexed="8"/>
        <rFont val="Arial"/>
        <family val="2"/>
        <charset val="204"/>
      </rPr>
      <t>3</t>
    </r>
    <r>
      <rPr>
        <sz val="13"/>
        <color indexed="8"/>
        <rFont val="Arial"/>
        <family val="2"/>
        <charset val="204"/>
      </rPr>
      <t>/сут.   Очищенная,  вода подается в 2 резервуаров-хранилищ емкостью по 500 м</t>
    </r>
    <r>
      <rPr>
        <vertAlign val="superscript"/>
        <sz val="13"/>
        <color indexed="8"/>
        <rFont val="Arial"/>
        <family val="2"/>
        <charset val="204"/>
      </rPr>
      <t>3</t>
    </r>
    <r>
      <rPr>
        <sz val="13"/>
        <color indexed="8"/>
        <rFont val="Arial"/>
        <family val="2"/>
        <charset val="204"/>
      </rPr>
      <t>, где смешивается и дезинфицируется хлором перед тем, как перекачивается  в распределительную сеть посредством 1  насосных станций.</t>
    </r>
  </si>
  <si>
    <t> ·</t>
  </si>
  <si>
    <t>Поднимаемая вода подается в МО Омутинское  по трубопроводу длиной 7,5 км, введенному в эксплуатацию в 1980г. Диаметр трубопровода составляет 160 мм. Далее вода подается по разводящим сетям протяженностью 37 км. до потребителей.</t>
  </si>
  <si>
    <r>
      <t>80 % объема воды проходит через очистные сооружения. Водоочистная установка была построена в 1980 г и имеет (проектную) производительность водоочистки 500 м</t>
    </r>
    <r>
      <rPr>
        <vertAlign val="superscript"/>
        <sz val="13"/>
        <color indexed="8"/>
        <rFont val="Arial"/>
        <family val="2"/>
        <charset val="204"/>
      </rPr>
      <t>3</t>
    </r>
    <r>
      <rPr>
        <sz val="13"/>
        <color indexed="8"/>
        <rFont val="Arial"/>
        <family val="2"/>
        <charset val="204"/>
      </rPr>
      <t>/сут.</t>
    </r>
  </si>
  <si>
    <t>общий объем питьевой воды, поданный в сеть</t>
  </si>
  <si>
    <t xml:space="preserve">«__» _______ 2022 г. </t>
  </si>
  <si>
    <t>на 2023-2027 годы</t>
  </si>
  <si>
    <t>2022 г</t>
  </si>
  <si>
    <t>Договор аренды №02/21 от 27.04.2021</t>
  </si>
  <si>
    <t>Вагайское сп</t>
  </si>
  <si>
    <t>Б-Красноярское с п</t>
  </si>
  <si>
    <t>Омутинское с п</t>
  </si>
  <si>
    <t>Ситниковское с п</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</si>
</sst>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_-* #,##0_р_._-;\-* #,##0_р_._-;_-* &quot;-&quot;_р_._-;_-@_-"/>
    <numFmt numFmtId="165" formatCode="_-* #,##0.00_р_._-;\-* #,##0.00_р_._-;_-* &quot;-&quot;??_р_._-;_-@_-"/>
    <numFmt numFmtId="166" formatCode="0.000"/>
    <numFmt numFmtId="167" formatCode="0.0"/>
    <numFmt numFmtId="168" formatCode="_-* #,##0_-;\-* #,##0_-;_-* &quot;-&quot;_-;_-@_-"/>
    <numFmt numFmtId="169" formatCode="_-* #,##0.00_-;\-* #,##0.00_-;_-* &quot;-&quot;??_-;_-@_-"/>
    <numFmt numFmtId="170" formatCode="&quot;$&quot;#,##0_);[Red]\(&quot;$&quot;#,##0\)"/>
    <numFmt numFmtId="171" formatCode="_-&quot;Ј&quot;* #,##0.00_-;\-&quot;Ј&quot;* #,##0.00_-;_-&quot;Ј&quot;* &quot;-&quot;??_-;_-@_-"/>
    <numFmt numFmtId="172" formatCode="General_)"/>
    <numFmt numFmtId="173" formatCode="_-* #,##0.000_р_._-;\-* #,##0.000_р_._-;_-* &quot;-&quot;???_р_._-;_-@_-"/>
    <numFmt numFmtId="174" formatCode="0.0%"/>
    <numFmt numFmtId="175" formatCode="#,##0.000"/>
    <numFmt numFmtId="176" formatCode="#,##0.0000"/>
    <numFmt numFmtId="177" formatCode="#,##0.00000"/>
    <numFmt numFmtId="178" formatCode="0.0000"/>
    <numFmt numFmtId="179" formatCode="0.00000"/>
    <numFmt numFmtId="180" formatCode="0.000000"/>
    <numFmt numFmtId="181" formatCode="0.00000000"/>
    <numFmt numFmtId="182" formatCode="#,##0.000000"/>
  </numFmts>
  <fonts count="209">
    <font>
      <sz val="11"/>
      <color theme="1"/>
      <name val="Calibri"/>
      <family val="2"/>
      <charset val="204"/>
      <scheme val="minor"/>
    </font>
    <font>
      <sz val="10"/>
      <name val="Arial Cyr"/>
      <charset val="204"/>
    </font>
    <font>
      <sz val="9"/>
      <name val="Tahoma"/>
      <family val="2"/>
      <charset val="204"/>
    </font>
    <font>
      <b/>
      <sz val="9"/>
      <name val="Tahoma"/>
      <family val="2"/>
      <charset val="204"/>
    </font>
    <font>
      <sz val="8"/>
      <name val="Verdana"/>
      <family val="2"/>
      <charset val="204"/>
    </font>
    <font>
      <sz val="9"/>
      <color indexed="9"/>
      <name val="Tahoma"/>
      <family val="2"/>
      <charset val="204"/>
    </font>
    <font>
      <u/>
      <sz val="10"/>
      <color indexed="12"/>
      <name val="Arial Cyr"/>
      <charset val="204"/>
    </font>
    <font>
      <b/>
      <sz val="9"/>
      <name val="Arial"/>
      <family val="2"/>
      <charset val="204"/>
    </font>
    <font>
      <sz val="11"/>
      <color indexed="8"/>
      <name val="Arial"/>
      <family val="2"/>
      <charset val="204"/>
    </font>
    <font>
      <i/>
      <sz val="11"/>
      <color indexed="8"/>
      <name val="Arial"/>
      <family val="2"/>
      <charset val="204"/>
    </font>
    <font>
      <b/>
      <sz val="10"/>
      <color indexed="8"/>
      <name val="Arial"/>
      <family val="2"/>
      <charset val="204"/>
    </font>
    <font>
      <sz val="10"/>
      <color indexed="8"/>
      <name val="Arial"/>
      <family val="2"/>
      <charset val="204"/>
    </font>
    <font>
      <i/>
      <sz val="10"/>
      <color indexed="8"/>
      <name val="Arial"/>
      <family val="2"/>
      <charset val="204"/>
    </font>
    <font>
      <sz val="10"/>
      <color indexed="8"/>
      <name val="Arial"/>
      <family val="2"/>
      <charset val="204"/>
    </font>
    <font>
      <b/>
      <i/>
      <u/>
      <sz val="10"/>
      <color indexed="40"/>
      <name val="Arial"/>
      <family val="2"/>
      <charset val="204"/>
    </font>
    <font>
      <sz val="9"/>
      <name val="Arial"/>
      <family val="2"/>
      <charset val="204"/>
    </font>
    <font>
      <sz val="10"/>
      <name val="Arial"/>
      <family val="2"/>
      <charset val="204"/>
    </font>
    <font>
      <b/>
      <sz val="11"/>
      <color indexed="8"/>
      <name val="Calibri"/>
      <family val="2"/>
      <charset val="204"/>
    </font>
    <font>
      <sz val="11"/>
      <color indexed="8"/>
      <name val="Calibri"/>
      <family val="2"/>
    </font>
    <font>
      <vertAlign val="superscript"/>
      <sz val="10"/>
      <color indexed="8"/>
      <name val="Arial"/>
      <family val="2"/>
      <charset val="204"/>
    </font>
    <font>
      <sz val="11"/>
      <color indexed="10"/>
      <name val="Calibri"/>
      <family val="2"/>
    </font>
    <font>
      <sz val="10"/>
      <name val="MS Sans Serif"/>
      <family val="2"/>
      <charset val="204"/>
    </font>
    <font>
      <sz val="8"/>
      <name val="Optima"/>
    </font>
    <font>
      <sz val="8"/>
      <name val="Helv"/>
      <charset val="204"/>
    </font>
    <font>
      <sz val="10"/>
      <name val="Helv"/>
    </font>
    <font>
      <sz val="8"/>
      <name val="Helv"/>
    </font>
    <font>
      <sz val="10"/>
      <name val="Arial Cyr"/>
      <family val="2"/>
      <charset val="204"/>
    </font>
    <font>
      <b/>
      <sz val="14"/>
      <name val="Franklin Gothic Medium"/>
      <family val="2"/>
      <charset val="204"/>
    </font>
    <font>
      <b/>
      <sz val="10"/>
      <color indexed="12"/>
      <name val="Arial Cyr"/>
      <family val="2"/>
      <charset val="204"/>
    </font>
    <font>
      <b/>
      <sz val="12"/>
      <name val="Arial"/>
      <family val="2"/>
      <charset val="204"/>
    </font>
    <font>
      <b/>
      <sz val="14"/>
      <name val="Arial"/>
      <family val="2"/>
      <charset val="204"/>
    </font>
    <font>
      <sz val="12"/>
      <name val="Arial"/>
      <family val="2"/>
      <charset val="204"/>
    </font>
    <font>
      <sz val="11"/>
      <name val="Times New Roman CYR"/>
      <family val="1"/>
      <charset val="204"/>
    </font>
    <font>
      <sz val="10"/>
      <name val="NTHarmonica"/>
    </font>
    <font>
      <b/>
      <sz val="9"/>
      <color indexed="12"/>
      <name val="Tahoma"/>
      <family val="2"/>
      <charset val="204"/>
    </font>
    <font>
      <b/>
      <sz val="10"/>
      <color indexed="12"/>
      <name val="Arial"/>
      <family val="2"/>
      <charset val="204"/>
    </font>
    <font>
      <b/>
      <sz val="11"/>
      <color indexed="8"/>
      <name val="Calibri"/>
      <family val="2"/>
    </font>
    <font>
      <sz val="8"/>
      <color indexed="8"/>
      <name val="Arial"/>
      <family val="2"/>
      <charset val="204"/>
    </font>
    <font>
      <b/>
      <sz val="11"/>
      <color indexed="8"/>
      <name val="Calibri"/>
      <family val="2"/>
    </font>
    <font>
      <b/>
      <vertAlign val="superscript"/>
      <sz val="10"/>
      <color indexed="8"/>
      <name val="Arial"/>
      <family val="2"/>
      <charset val="204"/>
    </font>
    <font>
      <b/>
      <sz val="10"/>
      <color indexed="8"/>
      <name val="Arial"/>
      <family val="2"/>
      <charset val="204"/>
    </font>
    <font>
      <b/>
      <sz val="12"/>
      <color indexed="8"/>
      <name val="Arial"/>
      <family val="2"/>
      <charset val="204"/>
    </font>
    <font>
      <sz val="10"/>
      <name val="Arial Cyr"/>
    </font>
    <font>
      <b/>
      <sz val="10"/>
      <name val="Arial"/>
      <family val="2"/>
      <charset val="204"/>
    </font>
    <font>
      <i/>
      <sz val="11"/>
      <color indexed="8"/>
      <name val="Calibri"/>
      <family val="2"/>
      <charset val="204"/>
    </font>
    <font>
      <i/>
      <sz val="11"/>
      <color indexed="8"/>
      <name val="Calibri"/>
      <family val="2"/>
    </font>
    <font>
      <i/>
      <sz val="9"/>
      <name val="Arial"/>
      <family val="2"/>
      <charset val="204"/>
    </font>
    <font>
      <b/>
      <u/>
      <sz val="10"/>
      <color indexed="12"/>
      <name val="Arial Cyr"/>
      <charset val="204"/>
    </font>
    <font>
      <sz val="11"/>
      <color indexed="8"/>
      <name val="Arial"/>
      <family val="2"/>
      <charset val="204"/>
    </font>
    <font>
      <sz val="10"/>
      <color indexed="8"/>
      <name val="Times New Roman"/>
      <family val="1"/>
      <charset val="204"/>
    </font>
    <font>
      <sz val="11"/>
      <color indexed="9"/>
      <name val="Calibri"/>
      <family val="2"/>
      <charset val="204"/>
    </font>
    <font>
      <i/>
      <sz val="7"/>
      <name val="Tahoma"/>
      <family val="2"/>
      <charset val="204"/>
    </font>
    <font>
      <sz val="9"/>
      <color indexed="9"/>
      <name val="Tahoma"/>
      <family val="2"/>
      <charset val="204"/>
    </font>
    <font>
      <sz val="11"/>
      <color indexed="9"/>
      <name val="Arial"/>
      <family val="2"/>
      <charset val="204"/>
    </font>
    <font>
      <sz val="10"/>
      <color indexed="9"/>
      <name val="Arial"/>
      <family val="2"/>
      <charset val="204"/>
    </font>
    <font>
      <i/>
      <sz val="10"/>
      <name val="Arial"/>
      <family val="2"/>
      <charset val="204"/>
    </font>
    <font>
      <b/>
      <sz val="10"/>
      <color indexed="9"/>
      <name val="Arial"/>
      <family val="2"/>
      <charset val="204"/>
    </font>
    <font>
      <sz val="11"/>
      <color indexed="9"/>
      <name val="Calibri"/>
      <family val="2"/>
    </font>
    <font>
      <b/>
      <sz val="9"/>
      <color indexed="9"/>
      <name val="Tahoma"/>
      <family val="2"/>
      <charset val="204"/>
    </font>
    <font>
      <sz val="8"/>
      <color indexed="8"/>
      <name val="Calibri"/>
      <family val="2"/>
    </font>
    <font>
      <sz val="9"/>
      <color indexed="8"/>
      <name val="Arial"/>
      <family val="2"/>
      <charset val="204"/>
    </font>
    <font>
      <sz val="9"/>
      <color indexed="8"/>
      <name val="Calibri"/>
      <family val="2"/>
    </font>
    <font>
      <sz val="8"/>
      <color indexed="8"/>
      <name val="Arial"/>
      <family val="2"/>
      <charset val="204"/>
    </font>
    <font>
      <sz val="8"/>
      <color indexed="9"/>
      <name val="Arial"/>
      <family val="2"/>
      <charset val="204"/>
    </font>
    <font>
      <sz val="11"/>
      <name val="Times New Roman"/>
      <family val="1"/>
      <charset val="204"/>
    </font>
    <font>
      <sz val="11"/>
      <color indexed="10"/>
      <name val="Times New Roman"/>
      <family val="1"/>
      <charset val="204"/>
    </font>
    <font>
      <i/>
      <sz val="11"/>
      <name val="Times New Roman"/>
      <family val="1"/>
      <charset val="204"/>
    </font>
    <font>
      <strike/>
      <sz val="11"/>
      <color indexed="10"/>
      <name val="Arial"/>
      <family val="2"/>
      <charset val="204"/>
    </font>
    <font>
      <i/>
      <sz val="8"/>
      <color indexed="8"/>
      <name val="Arial"/>
      <family val="2"/>
      <charset val="204"/>
    </font>
    <font>
      <b/>
      <sz val="14"/>
      <color indexed="8"/>
      <name val="Times New Roman"/>
      <family val="1"/>
      <charset val="204"/>
    </font>
    <font>
      <sz val="12"/>
      <color indexed="8"/>
      <name val="Times New Roman"/>
      <family val="1"/>
      <charset val="204"/>
    </font>
    <font>
      <sz val="12"/>
      <color indexed="9"/>
      <name val="Times New Roman"/>
      <family val="1"/>
      <charset val="204"/>
    </font>
    <font>
      <sz val="11"/>
      <color indexed="8"/>
      <name val="Times New Roman"/>
      <family val="1"/>
      <charset val="204"/>
    </font>
    <font>
      <sz val="14"/>
      <color indexed="8"/>
      <name val="Times New Roman"/>
      <family val="1"/>
      <charset val="204"/>
    </font>
    <font>
      <b/>
      <i/>
      <sz val="14"/>
      <color indexed="8"/>
      <name val="Times New Roman"/>
      <family val="1"/>
      <charset val="204"/>
    </font>
    <font>
      <b/>
      <sz val="22"/>
      <color indexed="8"/>
      <name val="Times New Roman"/>
      <family val="1"/>
      <charset val="204"/>
    </font>
    <font>
      <b/>
      <sz val="20"/>
      <color indexed="8"/>
      <name val="Times New Roman"/>
      <family val="1"/>
      <charset val="204"/>
    </font>
    <font>
      <b/>
      <sz val="12"/>
      <color indexed="8"/>
      <name val="Times New Roman"/>
      <family val="1"/>
      <charset val="204"/>
    </font>
    <font>
      <sz val="6"/>
      <color indexed="8"/>
      <name val="Times New Roman"/>
      <family val="1"/>
      <charset val="204"/>
    </font>
    <font>
      <vertAlign val="superscript"/>
      <sz val="12"/>
      <color indexed="8"/>
      <name val="Times New Roman"/>
      <family val="1"/>
      <charset val="204"/>
    </font>
    <font>
      <b/>
      <sz val="14"/>
      <color indexed="8"/>
      <name val="Times New Roman"/>
      <family val="1"/>
      <charset val="204"/>
    </font>
    <font>
      <b/>
      <sz val="11"/>
      <name val="Times New Roman"/>
      <family val="1"/>
      <charset val="204"/>
    </font>
    <font>
      <b/>
      <sz val="12"/>
      <name val="Times New Roman"/>
      <family val="1"/>
      <charset val="204"/>
    </font>
    <font>
      <b/>
      <sz val="12"/>
      <name val="Tahoma"/>
      <family val="2"/>
      <charset val="204"/>
    </font>
    <font>
      <sz val="13"/>
      <color indexed="8"/>
      <name val="Arial"/>
      <family val="2"/>
      <charset val="204"/>
    </font>
    <font>
      <b/>
      <sz val="13"/>
      <color indexed="8"/>
      <name val="Arial"/>
      <family val="2"/>
      <charset val="204"/>
    </font>
    <font>
      <sz val="13"/>
      <color indexed="10"/>
      <name val="Arial"/>
      <family val="2"/>
      <charset val="204"/>
    </font>
    <font>
      <vertAlign val="superscript"/>
      <sz val="13"/>
      <color indexed="8"/>
      <name val="Arial"/>
      <family val="2"/>
      <charset val="204"/>
    </font>
    <font>
      <i/>
      <sz val="8"/>
      <color indexed="8"/>
      <name val="Arial"/>
      <family val="2"/>
      <charset val="204"/>
    </font>
    <font>
      <sz val="13"/>
      <color indexed="8"/>
      <name val="Arial"/>
      <family val="2"/>
      <charset val="204"/>
    </font>
    <font>
      <sz val="13"/>
      <color indexed="8"/>
      <name val="Symbol"/>
      <family val="1"/>
      <charset val="2"/>
    </font>
    <font>
      <sz val="13"/>
      <color indexed="8"/>
      <name val="Times New Roman"/>
      <family val="1"/>
      <charset val="204"/>
    </font>
    <font>
      <vertAlign val="superscript"/>
      <sz val="13"/>
      <color indexed="8"/>
      <name val="Times New Roman"/>
      <family val="1"/>
      <charset val="204"/>
    </font>
    <font>
      <sz val="13"/>
      <color indexed="8"/>
      <name val="Calibri"/>
      <family val="2"/>
      <charset val="204"/>
    </font>
    <font>
      <sz val="13"/>
      <color indexed="8"/>
      <name val="Wingdings"/>
      <charset val="2"/>
    </font>
    <font>
      <b/>
      <sz val="13.5"/>
      <color indexed="8"/>
      <name val="Times New Roman"/>
      <family val="1"/>
      <charset val="204"/>
    </font>
    <font>
      <b/>
      <sz val="14"/>
      <name val="Times New Roman"/>
      <family val="1"/>
      <charset val="204"/>
    </font>
    <font>
      <sz val="12"/>
      <color indexed="10"/>
      <name val="Times New Roman"/>
      <family val="1"/>
      <charset val="204"/>
    </font>
    <font>
      <b/>
      <sz val="10"/>
      <color indexed="18"/>
      <name val="Arial"/>
      <family val="2"/>
      <charset val="204"/>
    </font>
    <font>
      <sz val="11"/>
      <color indexed="8"/>
      <name val="Calibri"/>
      <family val="2"/>
    </font>
    <font>
      <sz val="20"/>
      <color indexed="10"/>
      <name val="Calibri"/>
      <family val="2"/>
    </font>
    <font>
      <sz val="8"/>
      <name val="Calibri"/>
      <family val="2"/>
      <charset val="204"/>
    </font>
    <font>
      <i/>
      <sz val="13"/>
      <color indexed="8"/>
      <name val="Arial"/>
      <family val="2"/>
      <charset val="204"/>
    </font>
    <font>
      <i/>
      <sz val="13"/>
      <name val="Arial"/>
      <family val="2"/>
      <charset val="204"/>
    </font>
    <font>
      <sz val="13"/>
      <name val="Arial"/>
      <family val="2"/>
      <charset val="204"/>
    </font>
    <font>
      <sz val="13"/>
      <name val="Times New Roman"/>
      <family val="1"/>
      <charset val="204"/>
    </font>
    <font>
      <b/>
      <sz val="11"/>
      <name val="Tahoma"/>
      <family val="2"/>
      <charset val="204"/>
    </font>
    <font>
      <b/>
      <sz val="11"/>
      <color indexed="8"/>
      <name val="Arial"/>
      <family val="2"/>
      <charset val="204"/>
    </font>
    <font>
      <b/>
      <sz val="11"/>
      <name val="Arial"/>
      <family val="2"/>
      <charset val="204"/>
    </font>
    <font>
      <b/>
      <sz val="13"/>
      <name val="Arial"/>
      <family val="2"/>
      <charset val="204"/>
    </font>
    <font>
      <sz val="11"/>
      <name val="Tahoma"/>
      <family val="2"/>
      <charset val="204"/>
    </font>
    <font>
      <i/>
      <sz val="11"/>
      <name val="Tahoma"/>
      <family val="2"/>
      <charset val="204"/>
    </font>
    <font>
      <sz val="11"/>
      <color indexed="55"/>
      <name val="Tahoma"/>
      <family val="2"/>
      <charset val="204"/>
    </font>
    <font>
      <sz val="11"/>
      <color theme="1"/>
      <name val="Calibri"/>
      <family val="2"/>
      <charset val="204"/>
      <scheme val="minor"/>
    </font>
    <font>
      <sz val="11"/>
      <color theme="1"/>
      <name val="Calibri"/>
      <family val="2"/>
      <scheme val="minor"/>
    </font>
    <font>
      <b/>
      <sz val="14"/>
      <color rgb="FF00FF99"/>
      <name val="Calibri"/>
      <family val="2"/>
      <charset val="204"/>
      <scheme val="minor"/>
    </font>
    <font>
      <b/>
      <sz val="14"/>
      <color rgb="FF00FF99"/>
      <name val="Arial"/>
      <family val="2"/>
      <charset val="204"/>
    </font>
    <font>
      <sz val="11"/>
      <name val="Calibri"/>
      <family val="2"/>
      <charset val="204"/>
      <scheme val="minor"/>
    </font>
    <font>
      <b/>
      <sz val="14"/>
      <name val="Calibri"/>
      <family val="2"/>
      <charset val="204"/>
      <scheme val="minor"/>
    </font>
    <font>
      <sz val="13"/>
      <color theme="1"/>
      <name val="Arial"/>
      <family val="2"/>
      <charset val="204"/>
    </font>
    <font>
      <sz val="10"/>
      <color theme="1"/>
      <name val="Arial"/>
      <family val="2"/>
      <charset val="204"/>
    </font>
    <font>
      <sz val="12"/>
      <color rgb="FF00FF00"/>
      <name val="Arial"/>
      <family val="2"/>
      <charset val="204"/>
    </font>
    <font>
      <b/>
      <sz val="11"/>
      <color rgb="FF002060"/>
      <name val="Tahoma"/>
      <family val="2"/>
      <charset val="204"/>
    </font>
    <font>
      <sz val="11"/>
      <color rgb="FF002060"/>
      <name val="Tahoma"/>
      <family val="2"/>
      <charset val="204"/>
    </font>
    <font>
      <b/>
      <sz val="11"/>
      <color rgb="FF7030A0"/>
      <name val="Tahoma"/>
      <family val="2"/>
      <charset val="204"/>
    </font>
    <font>
      <sz val="8"/>
      <color rgb="FF000000"/>
      <name val="Tahoma"/>
      <family val="2"/>
      <charset val="204"/>
    </font>
    <font>
      <sz val="11"/>
      <color theme="1"/>
      <name val="Times New Roman"/>
      <family val="1"/>
      <charset val="204"/>
    </font>
    <font>
      <b/>
      <sz val="14"/>
      <color rgb="FF2FFFC9"/>
      <name val="Calibri"/>
      <family val="2"/>
      <scheme val="minor"/>
    </font>
    <font>
      <b/>
      <sz val="11"/>
      <color theme="1"/>
      <name val="Times New Roman"/>
      <family val="1"/>
      <charset val="204"/>
    </font>
    <font>
      <b/>
      <sz val="10"/>
      <color theme="1"/>
      <name val="Arial"/>
      <family val="2"/>
      <charset val="204"/>
    </font>
    <font>
      <b/>
      <sz val="14"/>
      <color rgb="FF2FFFC9"/>
      <name val="Calibri"/>
      <family val="2"/>
      <charset val="204"/>
      <scheme val="minor"/>
    </font>
    <font>
      <b/>
      <sz val="14"/>
      <color rgb="FF2FFFC9"/>
      <name val="Arial"/>
      <family val="2"/>
      <charset val="204"/>
    </font>
    <font>
      <sz val="11"/>
      <color theme="1"/>
      <name val="Arial"/>
      <family val="2"/>
      <charset val="204"/>
    </font>
    <font>
      <b/>
      <sz val="14"/>
      <color rgb="FF2FFFC9"/>
      <name val="Tahoma"/>
      <family val="2"/>
      <charset val="204"/>
    </font>
    <font>
      <sz val="12"/>
      <color theme="1"/>
      <name val="Calibri"/>
      <family val="2"/>
      <scheme val="minor"/>
    </font>
    <font>
      <b/>
      <sz val="11"/>
      <color theme="1"/>
      <name val="Calibri"/>
      <family val="2"/>
      <scheme val="minor"/>
    </font>
    <font>
      <sz val="9"/>
      <color theme="1"/>
      <name val="Calibri"/>
      <family val="2"/>
      <scheme val="minor"/>
    </font>
    <font>
      <b/>
      <sz val="8"/>
      <name val="Tahoma"/>
      <family val="2"/>
      <charset val="204"/>
    </font>
    <font>
      <sz val="8"/>
      <color theme="1"/>
      <name val="Calibri"/>
      <family val="2"/>
      <scheme val="minor"/>
    </font>
    <font>
      <b/>
      <sz val="8"/>
      <name val="Times New Roman"/>
      <family val="1"/>
      <charset val="204"/>
    </font>
    <font>
      <sz val="8"/>
      <color theme="1"/>
      <name val="Times New Roman"/>
      <family val="1"/>
      <charset val="204"/>
    </font>
    <font>
      <sz val="8"/>
      <name val="Times New Roman"/>
      <family val="1"/>
      <charset val="204"/>
    </font>
    <font>
      <b/>
      <sz val="8"/>
      <color theme="1"/>
      <name val="Times New Roman"/>
      <family val="1"/>
      <charset val="204"/>
    </font>
    <font>
      <b/>
      <sz val="8"/>
      <color theme="1"/>
      <name val="Arial"/>
      <family val="2"/>
      <charset val="204"/>
    </font>
    <font>
      <b/>
      <sz val="13"/>
      <color indexed="10"/>
      <name val="Arial"/>
      <family val="2"/>
      <charset val="204"/>
    </font>
    <font>
      <b/>
      <sz val="12"/>
      <color rgb="FFFF0000"/>
      <name val="Arial"/>
      <family val="2"/>
      <charset val="204"/>
    </font>
    <font>
      <b/>
      <sz val="12"/>
      <color rgb="FFFF0000"/>
      <name val="Times New Roman"/>
      <family val="1"/>
      <charset val="204"/>
    </font>
    <font>
      <b/>
      <sz val="14"/>
      <color rgb="FFFF0000"/>
      <name val="Calibri"/>
      <family val="2"/>
      <charset val="204"/>
      <scheme val="minor"/>
    </font>
    <font>
      <sz val="10"/>
      <color rgb="FFFF0000"/>
      <name val="Arial"/>
      <family val="2"/>
      <charset val="204"/>
    </font>
    <font>
      <b/>
      <sz val="11"/>
      <color rgb="FFFF0000"/>
      <name val="Arial"/>
      <family val="2"/>
      <charset val="204"/>
    </font>
    <font>
      <sz val="10"/>
      <color rgb="FF92D050"/>
      <name val="Arial"/>
      <family val="2"/>
      <charset val="204"/>
    </font>
    <font>
      <b/>
      <sz val="12"/>
      <color rgb="FFFF00FF"/>
      <name val="Times New Roman"/>
      <family val="1"/>
      <charset val="204"/>
    </font>
    <font>
      <b/>
      <sz val="11"/>
      <color rgb="FFFF0000"/>
      <name val="Calibri"/>
      <family val="2"/>
      <scheme val="minor"/>
    </font>
    <font>
      <b/>
      <sz val="11"/>
      <color rgb="FFFF0000"/>
      <name val="Calibri"/>
      <family val="2"/>
      <charset val="204"/>
      <scheme val="minor"/>
    </font>
    <font>
      <sz val="10"/>
      <color theme="1"/>
      <name val="Arial Cyr"/>
      <family val="2"/>
      <charset val="204"/>
    </font>
    <font>
      <sz val="11"/>
      <name val="Calibri"/>
      <family val="2"/>
      <scheme val="minor"/>
    </font>
    <font>
      <sz val="11"/>
      <name val="Arial"/>
      <family val="2"/>
      <charset val="204"/>
    </font>
    <font>
      <sz val="14"/>
      <name val="Calibri"/>
      <family val="2"/>
      <scheme val="minor"/>
    </font>
    <font>
      <b/>
      <sz val="11"/>
      <name val="Calibri"/>
      <family val="2"/>
      <scheme val="minor"/>
    </font>
    <font>
      <b/>
      <i/>
      <sz val="10"/>
      <name val="Arial"/>
      <family val="2"/>
      <charset val="204"/>
    </font>
    <font>
      <b/>
      <i/>
      <sz val="11"/>
      <name val="Calibri"/>
      <family val="2"/>
      <scheme val="minor"/>
    </font>
    <font>
      <i/>
      <sz val="11"/>
      <name val="Calibri"/>
      <family val="2"/>
      <scheme val="minor"/>
    </font>
    <font>
      <sz val="8"/>
      <name val="Arial"/>
      <family val="2"/>
      <charset val="204"/>
    </font>
    <font>
      <b/>
      <sz val="14"/>
      <name val="Calibri"/>
      <family val="2"/>
      <scheme val="minor"/>
    </font>
    <font>
      <b/>
      <sz val="13"/>
      <color rgb="FFFF0000"/>
      <name val="Arial"/>
      <family val="2"/>
      <charset val="204"/>
    </font>
    <font>
      <b/>
      <sz val="10"/>
      <color rgb="FFFF0000"/>
      <name val="Arial"/>
      <family val="2"/>
      <charset val="204"/>
    </font>
    <font>
      <i/>
      <sz val="13"/>
      <name val="Times New Roman"/>
      <family val="1"/>
      <charset val="204"/>
    </font>
    <font>
      <b/>
      <sz val="13"/>
      <name val="Times New Roman"/>
      <family val="1"/>
      <charset val="204"/>
    </font>
    <font>
      <sz val="8"/>
      <name val="Calibri"/>
      <family val="2"/>
      <scheme val="minor"/>
    </font>
    <font>
      <sz val="12"/>
      <name val="Times New Roman"/>
      <family val="1"/>
      <charset val="204"/>
    </font>
    <font>
      <b/>
      <sz val="11"/>
      <name val="Calibri"/>
      <family val="2"/>
      <charset val="204"/>
      <scheme val="minor"/>
    </font>
    <font>
      <b/>
      <sz val="12"/>
      <name val="Calibri"/>
      <family val="2"/>
      <charset val="204"/>
      <scheme val="minor"/>
    </font>
    <font>
      <sz val="10"/>
      <color rgb="FFFF00FF"/>
      <name val="Times New Roman"/>
      <family val="1"/>
      <charset val="204"/>
    </font>
    <font>
      <sz val="11"/>
      <color rgb="FFFF0000"/>
      <name val="Calibri"/>
      <family val="2"/>
      <scheme val="minor"/>
    </font>
    <font>
      <sz val="11"/>
      <color rgb="FFFF0000"/>
      <name val="Calibri"/>
      <family val="2"/>
    </font>
    <font>
      <sz val="9"/>
      <color theme="1"/>
      <name val="Arial"/>
      <family val="2"/>
      <charset val="204"/>
    </font>
    <font>
      <vertAlign val="superscript"/>
      <sz val="9"/>
      <color indexed="8"/>
      <name val="Arial"/>
      <family val="2"/>
      <charset val="204"/>
    </font>
    <font>
      <sz val="12"/>
      <color indexed="8"/>
      <name val="Arial"/>
      <family val="2"/>
      <charset val="204"/>
    </font>
    <font>
      <b/>
      <sz val="13"/>
      <color rgb="FF00FF99"/>
      <name val="Arial"/>
      <family val="2"/>
      <charset val="204"/>
    </font>
    <font>
      <b/>
      <sz val="15"/>
      <name val="Arial"/>
      <family val="2"/>
      <charset val="204"/>
    </font>
    <font>
      <b/>
      <sz val="15"/>
      <color indexed="8"/>
      <name val="Arial"/>
      <family val="2"/>
      <charset val="204"/>
    </font>
    <font>
      <b/>
      <sz val="11"/>
      <color theme="1"/>
      <name val="Calibri"/>
      <family val="2"/>
      <charset val="204"/>
      <scheme val="minor"/>
    </font>
    <font>
      <b/>
      <sz val="15"/>
      <name val="Tahoma"/>
      <family val="2"/>
      <charset val="204"/>
    </font>
    <font>
      <b/>
      <sz val="13"/>
      <name val="Tahoma"/>
      <family val="2"/>
      <charset val="204"/>
    </font>
    <font>
      <b/>
      <sz val="12"/>
      <color rgb="FFFF0000"/>
      <name val="Calibri"/>
      <family val="2"/>
      <charset val="204"/>
      <scheme val="minor"/>
    </font>
    <font>
      <b/>
      <sz val="9"/>
      <color indexed="8"/>
      <name val="Arial"/>
      <family val="2"/>
      <charset val="204"/>
    </font>
    <font>
      <i/>
      <sz val="9"/>
      <color indexed="8"/>
      <name val="Arial"/>
      <family val="2"/>
      <charset val="204"/>
    </font>
    <font>
      <vertAlign val="superscript"/>
      <sz val="11"/>
      <color indexed="8"/>
      <name val="Calibri"/>
      <family val="2"/>
      <charset val="204"/>
    </font>
    <font>
      <b/>
      <sz val="11"/>
      <color indexed="10"/>
      <name val="Calibri"/>
      <family val="2"/>
      <charset val="204"/>
    </font>
    <font>
      <sz val="14"/>
      <color indexed="8"/>
      <name val="Calibri"/>
      <family val="2"/>
    </font>
    <font>
      <sz val="12"/>
      <color indexed="8"/>
      <name val="Calibri"/>
      <family val="2"/>
    </font>
    <font>
      <sz val="11"/>
      <color indexed="12"/>
      <name val="Calibri"/>
      <family val="2"/>
    </font>
    <font>
      <b/>
      <sz val="11"/>
      <color rgb="FFFF0000"/>
      <name val="Tahoma"/>
      <family val="2"/>
      <charset val="204"/>
    </font>
    <font>
      <sz val="11"/>
      <color rgb="FFFF0000"/>
      <name val="Tahoma"/>
      <family val="2"/>
      <charset val="204"/>
    </font>
    <font>
      <b/>
      <sz val="9"/>
      <color indexed="81"/>
      <name val="Tahoma"/>
      <family val="2"/>
      <charset val="204"/>
    </font>
    <font>
      <sz val="9"/>
      <color indexed="81"/>
      <name val="Tahoma"/>
      <family val="2"/>
      <charset val="204"/>
    </font>
    <font>
      <sz val="10"/>
      <color theme="1" tint="4.9989318521683403E-2"/>
      <name val="Arial"/>
      <family val="2"/>
      <charset val="204"/>
    </font>
    <font>
      <sz val="11"/>
      <color theme="1"/>
      <name val="Tahoma"/>
      <family val="2"/>
      <charset val="204"/>
    </font>
    <font>
      <i/>
      <sz val="10"/>
      <color rgb="FFFFFFCC"/>
      <name val="Arial"/>
      <family val="2"/>
      <charset val="204"/>
    </font>
    <font>
      <sz val="10"/>
      <color rgb="FFFFFFCC"/>
      <name val="Arial"/>
      <family val="2"/>
      <charset val="204"/>
    </font>
    <font>
      <sz val="14"/>
      <color rgb="FF000000"/>
      <name val="Times New Roman"/>
      <family val="1"/>
      <charset val="204"/>
    </font>
    <font>
      <b/>
      <sz val="14"/>
      <color theme="1"/>
      <name val="Times New Roman"/>
      <family val="1"/>
      <charset val="204"/>
    </font>
    <font>
      <b/>
      <sz val="7"/>
      <color theme="1"/>
      <name val="Times New Roman"/>
      <family val="1"/>
      <charset val="204"/>
    </font>
    <font>
      <b/>
      <sz val="12"/>
      <color theme="1"/>
      <name val="Times New Roman"/>
      <family val="1"/>
      <charset val="204"/>
    </font>
    <font>
      <sz val="14"/>
      <color theme="1"/>
      <name val="Times New Roman"/>
      <family val="1"/>
      <charset val="204"/>
    </font>
    <font>
      <sz val="12"/>
      <color rgb="FF000000"/>
      <name val="Times New Roman"/>
      <family val="1"/>
      <charset val="204"/>
    </font>
    <font>
      <sz val="12"/>
      <color theme="1"/>
      <name val="Times New Roman"/>
      <family val="1"/>
      <charset val="204"/>
    </font>
    <font>
      <b/>
      <sz val="13.5"/>
      <color theme="1"/>
      <name val="Times New Roman"/>
      <family val="1"/>
      <charset val="204"/>
    </font>
    <font>
      <b/>
      <sz val="28"/>
      <color indexed="8"/>
      <name val="Arial"/>
      <family val="2"/>
      <charset val="204"/>
    </font>
  </fonts>
  <fills count="37">
    <fill>
      <patternFill patternType="none"/>
    </fill>
    <fill>
      <patternFill patternType="gray125"/>
    </fill>
    <fill>
      <patternFill patternType="solid">
        <fgColor indexed="27"/>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65"/>
        <bgColor indexed="64"/>
      </patternFill>
    </fill>
    <fill>
      <patternFill patternType="solid">
        <fgColor indexed="22"/>
        <bgColor indexed="64"/>
      </patternFill>
    </fill>
    <fill>
      <patternFill patternType="solid">
        <fgColor indexed="17"/>
        <bgColor indexed="64"/>
      </patternFill>
    </fill>
    <fill>
      <patternFill patternType="solid">
        <fgColor indexed="51"/>
        <bgColor indexed="64"/>
      </patternFill>
    </fill>
    <fill>
      <patternFill patternType="solid">
        <fgColor indexed="15"/>
        <bgColor indexed="64"/>
      </patternFill>
    </fill>
    <fill>
      <patternFill patternType="solid">
        <fgColor indexed="26"/>
        <bgColor indexed="64"/>
      </patternFill>
    </fill>
    <fill>
      <patternFill patternType="solid">
        <fgColor indexed="40"/>
        <bgColor indexed="64"/>
      </patternFill>
    </fill>
    <fill>
      <patternFill patternType="solid">
        <fgColor indexed="31"/>
        <bgColor indexed="64"/>
      </patternFill>
    </fill>
    <fill>
      <patternFill patternType="solid">
        <fgColor indexed="41"/>
        <bgColor indexed="64"/>
      </patternFill>
    </fill>
    <fill>
      <patternFill patternType="solid">
        <fgColor rgb="FFFFFFCC"/>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92D050"/>
        <bgColor indexed="64"/>
      </patternFill>
    </fill>
    <fill>
      <patternFill patternType="solid">
        <fgColor rgb="FFCCFFCC"/>
        <bgColor indexed="64"/>
      </patternFill>
    </fill>
    <fill>
      <patternFill patternType="solid">
        <fgColor theme="9" tint="0.39997558519241921"/>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F7F8BE"/>
        <bgColor indexed="64"/>
      </patternFill>
    </fill>
  </fills>
  <borders count="77">
    <border>
      <left/>
      <right/>
      <top/>
      <bottom/>
      <diagonal/>
    </border>
    <border>
      <left style="hair">
        <color indexed="64"/>
      </left>
      <right/>
      <top style="hair">
        <color indexed="64"/>
      </top>
      <bottom style="hair">
        <color indexed="9"/>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bottom style="medium">
        <color indexed="64"/>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top/>
      <bottom style="medium">
        <color indexed="8"/>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top style="thin">
        <color indexed="64"/>
      </top>
      <bottom style="medium">
        <color indexed="64"/>
      </bottom>
      <diagonal/>
    </border>
  </borders>
  <cellStyleXfs count="41">
    <xf numFmtId="0" fontId="0" fillId="0" borderId="0"/>
    <xf numFmtId="168" fontId="16" fillId="0" borderId="0" applyFont="0" applyFill="0" applyBorder="0" applyAlignment="0" applyProtection="0"/>
    <xf numFmtId="169" fontId="16" fillId="0" borderId="0" applyFont="0" applyFill="0" applyBorder="0" applyAlignment="0" applyProtection="0"/>
    <xf numFmtId="170" fontId="21" fillId="0" borderId="0" applyFont="0" applyFill="0" applyBorder="0" applyAlignment="0" applyProtection="0"/>
    <xf numFmtId="171" fontId="16" fillId="0" borderId="0" applyFont="0" applyFill="0" applyBorder="0" applyAlignment="0" applyProtection="0"/>
    <xf numFmtId="0" fontId="22" fillId="0" borderId="0"/>
    <xf numFmtId="0" fontId="23" fillId="0" borderId="0"/>
    <xf numFmtId="0" fontId="24" fillId="0" borderId="0"/>
    <xf numFmtId="0" fontId="25" fillId="0" borderId="0" applyNumberFormat="0">
      <alignment horizontal="left"/>
    </xf>
    <xf numFmtId="172" fontId="26" fillId="0" borderId="1">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27" fillId="0" borderId="0" applyBorder="0">
      <alignment horizontal="center" vertical="center" wrapText="1"/>
    </xf>
    <xf numFmtId="0" fontId="3" fillId="0" borderId="2" applyBorder="0">
      <alignment horizontal="center" vertical="center" wrapText="1"/>
    </xf>
    <xf numFmtId="172" fontId="28" fillId="2" borderId="1"/>
    <xf numFmtId="4" fontId="2" fillId="3" borderId="3" applyBorder="0">
      <alignment horizontal="right"/>
    </xf>
    <xf numFmtId="0" fontId="29" fillId="0" borderId="0">
      <alignment horizontal="center" vertical="top" wrapText="1"/>
    </xf>
    <xf numFmtId="0" fontId="30" fillId="0" borderId="0">
      <alignment horizontal="centerContinuous" vertical="center" wrapText="1"/>
    </xf>
    <xf numFmtId="0" fontId="31" fillId="4" borderId="0" applyFill="0">
      <alignment wrapText="1"/>
    </xf>
    <xf numFmtId="0" fontId="114" fillId="0" borderId="0"/>
    <xf numFmtId="0" fontId="1" fillId="0" borderId="0"/>
    <xf numFmtId="0" fontId="18" fillId="0" borderId="0"/>
    <xf numFmtId="0" fontId="1" fillId="0" borderId="0"/>
    <xf numFmtId="0" fontId="113" fillId="0" borderId="0"/>
    <xf numFmtId="49" fontId="2" fillId="0" borderId="0" applyBorder="0">
      <alignment vertical="top"/>
    </xf>
    <xf numFmtId="0" fontId="16" fillId="0" borderId="0"/>
    <xf numFmtId="0" fontId="1" fillId="0" borderId="0"/>
    <xf numFmtId="0" fontId="1" fillId="0" borderId="0"/>
    <xf numFmtId="0" fontId="42" fillId="0" borderId="0"/>
    <xf numFmtId="0" fontId="4" fillId="0" borderId="0"/>
    <xf numFmtId="167" fontId="32" fillId="3" borderId="4" applyNumberFormat="0" applyBorder="0" applyAlignment="0">
      <alignment vertical="center"/>
      <protection locked="0"/>
    </xf>
    <xf numFmtId="9" fontId="1" fillId="0" borderId="0" applyFont="0" applyFill="0" applyBorder="0" applyAlignment="0" applyProtection="0"/>
    <xf numFmtId="0" fontId="24" fillId="0" borderId="0"/>
    <xf numFmtId="49" fontId="31" fillId="0" borderId="0">
      <alignment horizontal="center"/>
    </xf>
    <xf numFmtId="164" fontId="33" fillId="0" borderId="0" applyFont="0" applyFill="0" applyBorder="0" applyAlignment="0" applyProtection="0"/>
    <xf numFmtId="165" fontId="33" fillId="0" borderId="0" applyFont="0" applyFill="0" applyBorder="0" applyAlignment="0" applyProtection="0"/>
    <xf numFmtId="4" fontId="2" fillId="4" borderId="0" applyBorder="0">
      <alignment horizontal="right"/>
    </xf>
    <xf numFmtId="4" fontId="2" fillId="5" borderId="5" applyBorder="0">
      <alignment horizontal="right"/>
    </xf>
    <xf numFmtId="4" fontId="2" fillId="4" borderId="3" applyFont="0" applyBorder="0">
      <alignment horizontal="right"/>
    </xf>
    <xf numFmtId="0" fontId="154" fillId="0" borderId="0"/>
    <xf numFmtId="165" fontId="113" fillId="0" borderId="0" applyFont="0" applyFill="0" applyBorder="0" applyAlignment="0" applyProtection="0"/>
  </cellStyleXfs>
  <cellXfs count="1850">
    <xf numFmtId="0" fontId="0" fillId="0" borderId="0" xfId="0"/>
    <xf numFmtId="0" fontId="2" fillId="6" borderId="0" xfId="27" applyFont="1" applyFill="1" applyBorder="1" applyAlignment="1" applyProtection="1">
      <alignment vertical="center" wrapText="1"/>
    </xf>
    <xf numFmtId="0" fontId="2" fillId="6" borderId="0" xfId="27" applyFont="1" applyFill="1" applyBorder="1" applyAlignment="1" applyProtection="1">
      <alignment horizontal="center" vertical="center" wrapText="1"/>
    </xf>
    <xf numFmtId="0" fontId="5" fillId="6" borderId="0" xfId="29" applyNumberFormat="1" applyFont="1" applyFill="1" applyBorder="1" applyAlignment="1" applyProtection="1">
      <alignment horizontal="center" vertical="center" wrapText="1"/>
    </xf>
    <xf numFmtId="0" fontId="2" fillId="6" borderId="0" xfId="29" applyNumberFormat="1" applyFont="1" applyFill="1" applyBorder="1" applyAlignment="1" applyProtection="1">
      <alignment horizontal="center" vertical="center" wrapText="1"/>
    </xf>
    <xf numFmtId="0" fontId="2" fillId="0" borderId="0" xfId="26" applyFont="1" applyBorder="1" applyAlignment="1" applyProtection="1">
      <alignment horizontal="center" vertical="center" wrapText="1"/>
    </xf>
    <xf numFmtId="49" fontId="3" fillId="6" borderId="6" xfId="29" applyNumberFormat="1" applyFont="1" applyFill="1" applyBorder="1" applyAlignment="1" applyProtection="1">
      <alignment horizontal="center" vertical="center" wrapText="1"/>
    </xf>
    <xf numFmtId="49" fontId="3" fillId="6" borderId="0" xfId="29" applyNumberFormat="1" applyFont="1" applyFill="1" applyBorder="1" applyAlignment="1" applyProtection="1">
      <alignment horizontal="center" vertical="center" wrapText="1"/>
    </xf>
    <xf numFmtId="14" fontId="2" fillId="6" borderId="0" xfId="29" applyNumberFormat="1" applyFont="1" applyFill="1" applyBorder="1" applyAlignment="1" applyProtection="1">
      <alignment horizontal="center" vertical="center" wrapText="1"/>
    </xf>
    <xf numFmtId="0" fontId="3" fillId="6" borderId="0" xfId="29" applyNumberFormat="1" applyFont="1" applyFill="1" applyBorder="1" applyAlignment="1" applyProtection="1">
      <alignment horizontal="center" vertical="center" wrapText="1"/>
    </xf>
    <xf numFmtId="0" fontId="2" fillId="6" borderId="0" xfId="27" applyNumberFormat="1" applyFont="1" applyFill="1" applyBorder="1" applyAlignment="1" applyProtection="1">
      <alignment vertical="center" wrapText="1"/>
    </xf>
    <xf numFmtId="0" fontId="3" fillId="6" borderId="5" xfId="29" applyNumberFormat="1" applyFont="1" applyFill="1" applyBorder="1" applyAlignment="1" applyProtection="1">
      <alignment horizontal="center" vertical="center" wrapText="1"/>
    </xf>
    <xf numFmtId="0" fontId="3" fillId="6" borderId="7" xfId="29" applyNumberFormat="1" applyFont="1" applyFill="1" applyBorder="1" applyAlignment="1" applyProtection="1">
      <alignment horizontal="center" vertical="center" wrapText="1"/>
    </xf>
    <xf numFmtId="0" fontId="2" fillId="6" borderId="8" xfId="27" applyFont="1" applyFill="1" applyBorder="1" applyAlignment="1" applyProtection="1">
      <alignment horizontal="center" vertical="center" wrapText="1"/>
    </xf>
    <xf numFmtId="49" fontId="2" fillId="6" borderId="8" xfId="29" applyNumberFormat="1" applyFont="1" applyFill="1" applyBorder="1" applyAlignment="1" applyProtection="1">
      <alignment horizontal="center" vertical="center" wrapText="1"/>
    </xf>
    <xf numFmtId="49" fontId="2" fillId="6" borderId="3" xfId="29" applyNumberFormat="1" applyFont="1" applyFill="1" applyBorder="1" applyAlignment="1" applyProtection="1">
      <alignment horizontal="center" vertical="center" wrapText="1"/>
    </xf>
    <xf numFmtId="49" fontId="2" fillId="6" borderId="9" xfId="29" applyNumberFormat="1" applyFont="1" applyFill="1" applyBorder="1" applyAlignment="1" applyProtection="1">
      <alignment horizontal="center" vertical="center" wrapText="1"/>
    </xf>
    <xf numFmtId="14" fontId="2" fillId="7" borderId="0" xfId="29" applyNumberFormat="1" applyFont="1" applyFill="1" applyBorder="1" applyAlignment="1" applyProtection="1">
      <alignment horizontal="right" vertical="center" wrapText="1"/>
    </xf>
    <xf numFmtId="0" fontId="2" fillId="6" borderId="0" xfId="0" applyFont="1" applyFill="1" applyBorder="1" applyAlignment="1" applyProtection="1">
      <alignment vertical="center"/>
    </xf>
    <xf numFmtId="0" fontId="8" fillId="0" borderId="0" xfId="0" applyFont="1"/>
    <xf numFmtId="0" fontId="8" fillId="0" borderId="0" xfId="0" applyFont="1" applyAlignment="1">
      <alignment wrapText="1"/>
    </xf>
    <xf numFmtId="0" fontId="7" fillId="0" borderId="0" xfId="27" applyFont="1" applyFill="1" applyBorder="1" applyAlignment="1" applyProtection="1">
      <alignment horizontal="center" vertical="center" wrapText="1"/>
    </xf>
    <xf numFmtId="0" fontId="9" fillId="0" borderId="0" xfId="0" applyFont="1"/>
    <xf numFmtId="0" fontId="8" fillId="0" borderId="0" xfId="0" applyFont="1" applyFill="1"/>
    <xf numFmtId="0" fontId="7" fillId="0" borderId="0" xfId="22" applyFont="1" applyFill="1" applyBorder="1" applyAlignment="1" applyProtection="1">
      <alignment horizontal="center" vertical="top" wrapText="1"/>
    </xf>
    <xf numFmtId="0" fontId="3" fillId="6" borderId="10" xfId="29" applyNumberFormat="1" applyFont="1" applyFill="1" applyBorder="1" applyAlignment="1" applyProtection="1">
      <alignment horizontal="center" vertical="center" wrapText="1"/>
    </xf>
    <xf numFmtId="0" fontId="8" fillId="0" borderId="0" xfId="0" applyFont="1" applyAlignment="1">
      <alignment horizontal="center"/>
    </xf>
    <xf numFmtId="0" fontId="11" fillId="3" borderId="3" xfId="0" applyFont="1" applyFill="1" applyBorder="1" applyAlignment="1">
      <alignment horizontal="center" vertical="center" wrapText="1"/>
    </xf>
    <xf numFmtId="0" fontId="12" fillId="3" borderId="3" xfId="0" applyFont="1" applyFill="1" applyBorder="1" applyAlignment="1">
      <alignment horizontal="justify" vertical="center" wrapText="1"/>
    </xf>
    <xf numFmtId="0" fontId="114" fillId="0" borderId="0" xfId="19"/>
    <xf numFmtId="0" fontId="11" fillId="0" borderId="0" xfId="19" applyFont="1"/>
    <xf numFmtId="0" fontId="11" fillId="0" borderId="3" xfId="19" applyFont="1" applyBorder="1" applyAlignment="1">
      <alignment horizontal="center" vertical="center"/>
    </xf>
    <xf numFmtId="0" fontId="11" fillId="0" borderId="3" xfId="19" applyFont="1" applyBorder="1" applyAlignment="1">
      <alignment horizontal="center" vertical="center" wrapText="1"/>
    </xf>
    <xf numFmtId="0" fontId="11" fillId="0" borderId="3" xfId="0" applyFont="1" applyFill="1" applyBorder="1" applyAlignment="1">
      <alignment vertical="center"/>
    </xf>
    <xf numFmtId="0" fontId="11" fillId="0" borderId="3" xfId="0" applyFont="1" applyBorder="1" applyAlignment="1">
      <alignment horizontal="center" vertical="center"/>
    </xf>
    <xf numFmtId="0" fontId="11" fillId="0" borderId="3" xfId="0" applyFont="1" applyFill="1" applyBorder="1" applyAlignment="1">
      <alignment horizontal="left" vertical="center"/>
    </xf>
    <xf numFmtId="0" fontId="11" fillId="0" borderId="3" xfId="0" applyFont="1" applyFill="1" applyBorder="1" applyAlignment="1">
      <alignment horizontal="center" vertical="center"/>
    </xf>
    <xf numFmtId="0" fontId="17" fillId="0" borderId="0" xfId="0" applyFont="1"/>
    <xf numFmtId="0" fontId="10" fillId="0" borderId="3" xfId="0" applyFont="1" applyFill="1" applyBorder="1" applyAlignment="1">
      <alignment vertical="center"/>
    </xf>
    <xf numFmtId="0" fontId="10" fillId="0" borderId="3" xfId="0" applyFont="1" applyBorder="1" applyAlignment="1">
      <alignment horizontal="center" vertical="center"/>
    </xf>
    <xf numFmtId="0" fontId="10" fillId="0" borderId="3" xfId="0" applyFont="1" applyFill="1" applyBorder="1" applyAlignment="1">
      <alignment horizontal="left" vertical="center"/>
    </xf>
    <xf numFmtId="0" fontId="11" fillId="3" borderId="3" xfId="0" applyFont="1" applyFill="1" applyBorder="1" applyAlignment="1">
      <alignment horizontal="center" vertical="center"/>
    </xf>
    <xf numFmtId="0" fontId="11" fillId="0" borderId="11" xfId="0" applyFont="1" applyFill="1" applyBorder="1" applyAlignment="1">
      <alignment horizontal="left" vertical="center"/>
    </xf>
    <xf numFmtId="0" fontId="11" fillId="0" borderId="12" xfId="19" applyFont="1" applyBorder="1" applyAlignment="1">
      <alignment horizontal="left" vertical="center"/>
    </xf>
    <xf numFmtId="0" fontId="11" fillId="0" borderId="12" xfId="19" applyFont="1" applyBorder="1" applyAlignment="1">
      <alignment horizontal="center" vertical="center" wrapText="1"/>
    </xf>
    <xf numFmtId="0" fontId="11" fillId="0" borderId="12" xfId="19" applyFont="1" applyBorder="1" applyAlignment="1">
      <alignment horizontal="center" vertical="center"/>
    </xf>
    <xf numFmtId="0" fontId="10" fillId="0" borderId="3" xfId="19" applyFont="1" applyFill="1" applyBorder="1" applyAlignment="1">
      <alignment horizontal="center" vertical="center"/>
    </xf>
    <xf numFmtId="0" fontId="34" fillId="0" borderId="3" xfId="0" applyFont="1" applyFill="1" applyBorder="1" applyAlignment="1" applyProtection="1">
      <alignment vertical="center" wrapText="1"/>
    </xf>
    <xf numFmtId="0" fontId="10" fillId="3" borderId="3" xfId="0" applyFont="1" applyFill="1" applyBorder="1" applyAlignment="1">
      <alignment horizontal="center" vertical="center"/>
    </xf>
    <xf numFmtId="0" fontId="10" fillId="0" borderId="13" xfId="0" applyFont="1" applyFill="1" applyBorder="1" applyAlignment="1">
      <alignment vertical="center"/>
    </xf>
    <xf numFmtId="0" fontId="3" fillId="8" borderId="14" xfId="0" applyFont="1" applyFill="1" applyBorder="1" applyAlignment="1" applyProtection="1">
      <alignment vertical="center" wrapText="1"/>
    </xf>
    <xf numFmtId="0" fontId="3" fillId="8" borderId="15" xfId="0" applyFont="1" applyFill="1" applyBorder="1" applyAlignment="1" applyProtection="1">
      <alignment vertical="center" wrapText="1"/>
    </xf>
    <xf numFmtId="0" fontId="0" fillId="0" borderId="0" xfId="0" applyFont="1"/>
    <xf numFmtId="0" fontId="3" fillId="8" borderId="11" xfId="0" applyFont="1" applyFill="1" applyBorder="1" applyAlignment="1" applyProtection="1">
      <alignment vertical="center" wrapText="1"/>
    </xf>
    <xf numFmtId="0" fontId="10" fillId="0" borderId="11" xfId="0" applyFont="1" applyFill="1" applyBorder="1" applyAlignment="1">
      <alignment vertical="center"/>
    </xf>
    <xf numFmtId="0" fontId="34" fillId="0" borderId="16" xfId="0" applyFont="1" applyFill="1" applyBorder="1" applyAlignment="1" applyProtection="1">
      <alignment vertical="center" wrapText="1"/>
    </xf>
    <xf numFmtId="0" fontId="3" fillId="0" borderId="16" xfId="0" applyFont="1" applyFill="1" applyBorder="1" applyAlignment="1" applyProtection="1">
      <alignment vertical="center" wrapText="1"/>
    </xf>
    <xf numFmtId="0" fontId="11" fillId="0" borderId="13" xfId="0" applyFont="1" applyFill="1" applyBorder="1" applyAlignment="1">
      <alignment horizontal="left" vertical="center"/>
    </xf>
    <xf numFmtId="0" fontId="11" fillId="0" borderId="13" xfId="0" applyFont="1" applyBorder="1" applyAlignment="1">
      <alignment horizontal="center" vertical="center"/>
    </xf>
    <xf numFmtId="0" fontId="11" fillId="3" borderId="13" xfId="0" applyFont="1" applyFill="1" applyBorder="1" applyAlignment="1">
      <alignment horizontal="center" vertical="center"/>
    </xf>
    <xf numFmtId="0" fontId="11" fillId="4" borderId="3" xfId="0" applyFont="1" applyFill="1" applyBorder="1" applyAlignment="1">
      <alignment horizontal="center" vertical="center"/>
    </xf>
    <xf numFmtId="0" fontId="10" fillId="4" borderId="3" xfId="0" applyFont="1" applyFill="1" applyBorder="1" applyAlignment="1">
      <alignment horizontal="center" vertical="center"/>
    </xf>
    <xf numFmtId="0" fontId="35" fillId="4" borderId="3" xfId="0" applyFont="1" applyFill="1" applyBorder="1" applyAlignment="1">
      <alignment horizontal="center" vertical="center"/>
    </xf>
    <xf numFmtId="0" fontId="10" fillId="0" borderId="13" xfId="0" applyFont="1" applyBorder="1" applyAlignment="1">
      <alignment horizontal="center" vertical="center"/>
    </xf>
    <xf numFmtId="0" fontId="10" fillId="4" borderId="11" xfId="0" applyFont="1" applyFill="1" applyBorder="1" applyAlignment="1">
      <alignment horizontal="center" vertical="center"/>
    </xf>
    <xf numFmtId="173" fontId="114" fillId="0" borderId="0" xfId="19" applyNumberFormat="1"/>
    <xf numFmtId="173" fontId="114" fillId="0" borderId="0" xfId="19" applyNumberFormat="1" applyAlignment="1">
      <alignment horizontal="right"/>
    </xf>
    <xf numFmtId="173" fontId="11" fillId="3" borderId="12" xfId="19" applyNumberFormat="1" applyFont="1" applyFill="1" applyBorder="1" applyAlignment="1">
      <alignment horizontal="center" vertical="center"/>
    </xf>
    <xf numFmtId="173" fontId="35" fillId="4" borderId="13" xfId="0" applyNumberFormat="1" applyFont="1" applyFill="1" applyBorder="1" applyAlignment="1">
      <alignment horizontal="center" vertical="center"/>
    </xf>
    <xf numFmtId="173" fontId="10" fillId="4" borderId="17" xfId="0" applyNumberFormat="1" applyFont="1" applyFill="1" applyBorder="1" applyAlignment="1">
      <alignment horizontal="center" vertical="center"/>
    </xf>
    <xf numFmtId="173" fontId="10" fillId="4" borderId="13" xfId="0" applyNumberFormat="1" applyFont="1" applyFill="1" applyBorder="1" applyAlignment="1">
      <alignment horizontal="center" vertical="center"/>
    </xf>
    <xf numFmtId="173" fontId="11" fillId="4" borderId="13" xfId="0" applyNumberFormat="1" applyFont="1" applyFill="1" applyBorder="1" applyAlignment="1">
      <alignment horizontal="center" vertical="center"/>
    </xf>
    <xf numFmtId="173" fontId="11" fillId="3" borderId="3" xfId="0" applyNumberFormat="1" applyFont="1" applyFill="1" applyBorder="1" applyAlignment="1">
      <alignment horizontal="center" vertical="center"/>
    </xf>
    <xf numFmtId="173" fontId="11" fillId="0" borderId="3" xfId="0" applyNumberFormat="1" applyFont="1" applyFill="1" applyBorder="1" applyAlignment="1">
      <alignment horizontal="center" vertical="center"/>
    </xf>
    <xf numFmtId="173" fontId="11" fillId="0" borderId="3" xfId="19" applyNumberFormat="1" applyFont="1" applyFill="1" applyBorder="1" applyAlignment="1">
      <alignment horizontal="center" vertical="center"/>
    </xf>
    <xf numFmtId="173" fontId="10" fillId="0" borderId="17" xfId="0" applyNumberFormat="1" applyFont="1" applyFill="1" applyBorder="1" applyAlignment="1">
      <alignment horizontal="center" vertical="center"/>
    </xf>
    <xf numFmtId="0" fontId="11" fillId="0" borderId="13" xfId="0" applyFont="1" applyFill="1" applyBorder="1" applyAlignment="1">
      <alignment horizontal="center" vertical="center"/>
    </xf>
    <xf numFmtId="173" fontId="11" fillId="0" borderId="13" xfId="0" applyNumberFormat="1" applyFont="1" applyFill="1" applyBorder="1" applyAlignment="1">
      <alignment horizontal="center" vertical="center"/>
    </xf>
    <xf numFmtId="173" fontId="35" fillId="0" borderId="13" xfId="0" applyNumberFormat="1" applyFont="1" applyFill="1" applyBorder="1" applyAlignment="1">
      <alignment horizontal="center" vertical="center"/>
    </xf>
    <xf numFmtId="173" fontId="10" fillId="0" borderId="13" xfId="0" applyNumberFormat="1" applyFont="1" applyFill="1" applyBorder="1" applyAlignment="1">
      <alignment horizontal="center" vertical="center"/>
    </xf>
    <xf numFmtId="166" fontId="11" fillId="0" borderId="3" xfId="0" applyNumberFormat="1" applyFont="1" applyBorder="1" applyAlignment="1">
      <alignment vertical="center"/>
    </xf>
    <xf numFmtId="173" fontId="10" fillId="4" borderId="3" xfId="0" applyNumberFormat="1" applyFont="1" applyFill="1" applyBorder="1" applyAlignment="1">
      <alignment horizontal="center" vertical="center"/>
    </xf>
    <xf numFmtId="0" fontId="10" fillId="0" borderId="12" xfId="19" applyFont="1" applyBorder="1" applyAlignment="1">
      <alignment horizontal="left" vertical="center"/>
    </xf>
    <xf numFmtId="0" fontId="11" fillId="3" borderId="11" xfId="19" applyFont="1" applyFill="1" applyBorder="1" applyAlignment="1">
      <alignment horizontal="center" vertical="center"/>
    </xf>
    <xf numFmtId="0" fontId="11" fillId="0" borderId="18" xfId="19" applyFont="1" applyBorder="1" applyAlignment="1">
      <alignment horizontal="center" vertical="center"/>
    </xf>
    <xf numFmtId="0" fontId="114" fillId="0" borderId="3" xfId="19" applyBorder="1"/>
    <xf numFmtId="0" fontId="10" fillId="9" borderId="3" xfId="0" applyFont="1" applyFill="1" applyBorder="1" applyAlignment="1">
      <alignment horizontal="center" vertical="center"/>
    </xf>
    <xf numFmtId="173" fontId="10" fillId="9" borderId="3" xfId="0" applyNumberFormat="1" applyFont="1" applyFill="1" applyBorder="1" applyAlignment="1">
      <alignment horizontal="center" vertical="center"/>
    </xf>
    <xf numFmtId="173" fontId="11" fillId="6" borderId="3" xfId="19" applyNumberFormat="1" applyFont="1" applyFill="1" applyBorder="1" applyAlignment="1">
      <alignment horizontal="center" vertical="center"/>
    </xf>
    <xf numFmtId="0" fontId="11" fillId="10" borderId="3" xfId="19" applyFont="1" applyFill="1" applyBorder="1" applyAlignment="1">
      <alignment horizontal="left" vertical="center"/>
    </xf>
    <xf numFmtId="2" fontId="11" fillId="11" borderId="15" xfId="19" applyNumberFormat="1" applyFont="1" applyFill="1" applyBorder="1" applyAlignment="1">
      <alignment horizontal="center" vertical="center"/>
    </xf>
    <xf numFmtId="2" fontId="11" fillId="11" borderId="3" xfId="19" applyNumberFormat="1" applyFont="1" applyFill="1" applyBorder="1" applyAlignment="1">
      <alignment horizontal="center" vertical="center"/>
    </xf>
    <xf numFmtId="2" fontId="114" fillId="0" borderId="0" xfId="19" applyNumberFormat="1"/>
    <xf numFmtId="2" fontId="11" fillId="0" borderId="3" xfId="19" applyNumberFormat="1" applyFont="1" applyBorder="1" applyAlignment="1">
      <alignment horizontal="center" vertical="center"/>
    </xf>
    <xf numFmtId="2" fontId="10" fillId="0" borderId="3" xfId="19" applyNumberFormat="1" applyFont="1" applyFill="1" applyBorder="1" applyAlignment="1">
      <alignment horizontal="center" vertical="center"/>
    </xf>
    <xf numFmtId="2" fontId="114" fillId="0" borderId="3" xfId="19" applyNumberFormat="1" applyBorder="1"/>
    <xf numFmtId="2" fontId="10" fillId="4" borderId="3" xfId="0" applyNumberFormat="1" applyFont="1" applyFill="1" applyBorder="1" applyAlignment="1">
      <alignment horizontal="center" vertical="center"/>
    </xf>
    <xf numFmtId="2" fontId="11" fillId="0" borderId="19" xfId="19" applyNumberFormat="1" applyFont="1" applyBorder="1" applyAlignment="1">
      <alignment horizontal="center" vertical="center"/>
    </xf>
    <xf numFmtId="2" fontId="11" fillId="0" borderId="12" xfId="19" applyNumberFormat="1" applyFont="1" applyBorder="1" applyAlignment="1">
      <alignment horizontal="center" vertical="center"/>
    </xf>
    <xf numFmtId="2" fontId="3" fillId="8" borderId="14" xfId="0" applyNumberFormat="1" applyFont="1" applyFill="1" applyBorder="1" applyAlignment="1" applyProtection="1">
      <alignment vertical="center" wrapText="1"/>
    </xf>
    <xf numFmtId="2" fontId="11" fillId="0" borderId="3" xfId="0" applyNumberFormat="1" applyFont="1" applyBorder="1" applyAlignment="1">
      <alignment horizontal="center" vertical="center"/>
    </xf>
    <xf numFmtId="2" fontId="3" fillId="0" borderId="16" xfId="0" applyNumberFormat="1" applyFont="1" applyFill="1" applyBorder="1" applyAlignment="1" applyProtection="1">
      <alignment vertical="center" wrapText="1"/>
    </xf>
    <xf numFmtId="2" fontId="3" fillId="8" borderId="11" xfId="0" applyNumberFormat="1" applyFont="1" applyFill="1" applyBorder="1" applyAlignment="1" applyProtection="1">
      <alignment vertical="center" wrapText="1"/>
    </xf>
    <xf numFmtId="2" fontId="11" fillId="3" borderId="13" xfId="0" applyNumberFormat="1" applyFont="1" applyFill="1" applyBorder="1" applyAlignment="1">
      <alignment horizontal="center" vertical="center"/>
    </xf>
    <xf numFmtId="2" fontId="11" fillId="3" borderId="3" xfId="0" applyNumberFormat="1" applyFont="1" applyFill="1" applyBorder="1" applyAlignment="1">
      <alignment horizontal="center" vertical="center"/>
    </xf>
    <xf numFmtId="2" fontId="10" fillId="0" borderId="3" xfId="0" applyNumberFormat="1" applyFont="1" applyBorder="1" applyAlignment="1">
      <alignment horizontal="center" vertical="center"/>
    </xf>
    <xf numFmtId="2" fontId="10" fillId="0" borderId="13" xfId="0" applyNumberFormat="1" applyFont="1" applyBorder="1" applyAlignment="1">
      <alignment horizontal="center" vertical="center"/>
    </xf>
    <xf numFmtId="2" fontId="11" fillId="3" borderId="11" xfId="0" applyNumberFormat="1" applyFont="1" applyFill="1" applyBorder="1" applyAlignment="1">
      <alignment horizontal="center" vertical="center"/>
    </xf>
    <xf numFmtId="2" fontId="11" fillId="0" borderId="3" xfId="0" applyNumberFormat="1" applyFont="1" applyBorder="1" applyAlignment="1">
      <alignment vertical="center"/>
    </xf>
    <xf numFmtId="0" fontId="11" fillId="0" borderId="3" xfId="0" applyFont="1" applyBorder="1" applyAlignment="1">
      <alignment horizontal="center" vertical="center" wrapText="1"/>
    </xf>
    <xf numFmtId="0" fontId="11" fillId="0" borderId="3" xfId="0" applyFont="1" applyFill="1" applyBorder="1" applyAlignment="1">
      <alignment horizontal="center" vertical="center" wrapText="1"/>
    </xf>
    <xf numFmtId="0" fontId="11" fillId="0" borderId="13" xfId="19" applyFont="1" applyBorder="1" applyAlignment="1">
      <alignment horizontal="center" vertical="center" wrapText="1"/>
    </xf>
    <xf numFmtId="0" fontId="11" fillId="3" borderId="3" xfId="19" applyFont="1" applyFill="1" applyBorder="1" applyAlignment="1">
      <alignment horizontal="center" vertical="center"/>
    </xf>
    <xf numFmtId="0" fontId="20" fillId="0" borderId="3" xfId="19" applyFont="1" applyFill="1" applyBorder="1" applyAlignment="1"/>
    <xf numFmtId="2" fontId="114" fillId="0" borderId="3" xfId="19" applyNumberFormat="1" applyFill="1" applyBorder="1" applyAlignment="1"/>
    <xf numFmtId="173" fontId="114" fillId="0" borderId="3" xfId="19" applyNumberFormat="1" applyFill="1" applyBorder="1" applyAlignment="1"/>
    <xf numFmtId="173" fontId="114" fillId="0" borderId="3" xfId="19" applyNumberFormat="1" applyBorder="1"/>
    <xf numFmtId="173" fontId="11" fillId="4" borderId="3" xfId="0" applyNumberFormat="1" applyFont="1" applyFill="1" applyBorder="1" applyAlignment="1">
      <alignment horizontal="center" vertical="center"/>
    </xf>
    <xf numFmtId="0" fontId="11" fillId="0" borderId="3" xfId="19" applyFont="1" applyBorder="1" applyAlignment="1">
      <alignment vertical="center" wrapText="1"/>
    </xf>
    <xf numFmtId="0" fontId="10" fillId="0" borderId="3" xfId="19" applyFont="1" applyBorder="1" applyAlignment="1">
      <alignment vertical="center" wrapText="1"/>
    </xf>
    <xf numFmtId="0" fontId="10" fillId="0" borderId="3" xfId="19" applyFont="1" applyBorder="1" applyAlignment="1">
      <alignment horizontal="center" vertical="center" wrapText="1"/>
    </xf>
    <xf numFmtId="0" fontId="36" fillId="0" borderId="0" xfId="19" applyFont="1"/>
    <xf numFmtId="0" fontId="37" fillId="0" borderId="3" xfId="19" applyFont="1" applyBorder="1" applyAlignment="1">
      <alignment vertical="center" wrapText="1"/>
    </xf>
    <xf numFmtId="0" fontId="114" fillId="0" borderId="0" xfId="19" applyAlignment="1">
      <alignment horizontal="center" vertical="center" wrapText="1"/>
    </xf>
    <xf numFmtId="0" fontId="11" fillId="3" borderId="3" xfId="19" applyFont="1" applyFill="1" applyBorder="1" applyAlignment="1">
      <alignment vertical="center" wrapText="1"/>
    </xf>
    <xf numFmtId="0" fontId="11" fillId="3" borderId="3" xfId="19" applyFont="1" applyFill="1" applyBorder="1" applyAlignment="1">
      <alignment horizontal="right" vertical="center" wrapText="1"/>
    </xf>
    <xf numFmtId="173" fontId="11" fillId="3" borderId="3" xfId="19" applyNumberFormat="1" applyFont="1" applyFill="1" applyBorder="1" applyAlignment="1">
      <alignment horizontal="center" vertical="center"/>
    </xf>
    <xf numFmtId="0" fontId="38" fillId="0" borderId="0" xfId="19" applyFont="1"/>
    <xf numFmtId="0" fontId="10" fillId="3" borderId="3" xfId="19" applyFont="1" applyFill="1" applyBorder="1" applyAlignment="1">
      <alignment vertical="center" wrapText="1"/>
    </xf>
    <xf numFmtId="0" fontId="18" fillId="0" borderId="0" xfId="19" applyFont="1"/>
    <xf numFmtId="0" fontId="11" fillId="0" borderId="0" xfId="19" applyFont="1" applyAlignment="1">
      <alignment horizontal="center"/>
    </xf>
    <xf numFmtId="0" fontId="114" fillId="0" borderId="0" xfId="19" applyAlignment="1">
      <alignment horizontal="center"/>
    </xf>
    <xf numFmtId="2" fontId="11" fillId="4" borderId="3" xfId="19" applyNumberFormat="1" applyFont="1" applyFill="1" applyBorder="1" applyAlignment="1">
      <alignment horizontal="center" vertical="center" wrapText="1"/>
    </xf>
    <xf numFmtId="0" fontId="15" fillId="0" borderId="0" xfId="22" applyFont="1" applyFill="1" applyBorder="1" applyAlignment="1" applyProtection="1">
      <alignment horizontal="left" vertical="top" wrapText="1"/>
    </xf>
    <xf numFmtId="2" fontId="10" fillId="4" borderId="3" xfId="19" applyNumberFormat="1" applyFont="1" applyFill="1" applyBorder="1" applyAlignment="1">
      <alignment horizontal="center" vertical="center" wrapText="1"/>
    </xf>
    <xf numFmtId="0" fontId="38" fillId="0" borderId="3" xfId="19" applyFont="1" applyBorder="1"/>
    <xf numFmtId="0" fontId="18" fillId="0" borderId="3" xfId="19" applyFont="1" applyBorder="1"/>
    <xf numFmtId="0" fontId="36" fillId="0" borderId="3" xfId="19" applyFont="1" applyBorder="1"/>
    <xf numFmtId="2" fontId="10" fillId="0" borderId="3" xfId="19" applyNumberFormat="1" applyFont="1" applyBorder="1" applyAlignment="1">
      <alignment horizontal="center" vertical="center" wrapText="1"/>
    </xf>
    <xf numFmtId="0" fontId="114" fillId="0" borderId="0" xfId="19" applyAlignment="1">
      <alignment horizontal="center" vertical="center"/>
    </xf>
    <xf numFmtId="0" fontId="3" fillId="0" borderId="0" xfId="0" applyFont="1" applyFill="1" applyBorder="1" applyAlignment="1" applyProtection="1">
      <alignment horizontal="center" vertical="center"/>
    </xf>
    <xf numFmtId="0" fontId="114" fillId="0" borderId="0" xfId="19" applyFill="1"/>
    <xf numFmtId="0" fontId="114" fillId="0" borderId="0" xfId="19" applyAlignment="1"/>
    <xf numFmtId="2" fontId="11" fillId="3" borderId="3" xfId="19" applyNumberFormat="1" applyFont="1" applyFill="1" applyBorder="1" applyAlignment="1">
      <alignment horizontal="center" vertical="center" wrapText="1"/>
    </xf>
    <xf numFmtId="0" fontId="114" fillId="0" borderId="0" xfId="19" applyBorder="1"/>
    <xf numFmtId="0" fontId="13" fillId="0" borderId="0" xfId="19" applyFont="1"/>
    <xf numFmtId="0" fontId="13" fillId="0" borderId="0" xfId="19" applyFont="1" applyBorder="1"/>
    <xf numFmtId="0" fontId="13" fillId="0" borderId="3" xfId="19" applyFont="1" applyBorder="1" applyAlignment="1">
      <alignment horizontal="center" vertical="center" wrapText="1"/>
    </xf>
    <xf numFmtId="166" fontId="41" fillId="6" borderId="3" xfId="19" applyNumberFormat="1" applyFont="1" applyFill="1" applyBorder="1" applyAlignment="1">
      <alignment horizontal="center" vertical="center" wrapText="1"/>
    </xf>
    <xf numFmtId="0" fontId="13" fillId="0" borderId="3" xfId="19" applyFont="1" applyFill="1" applyBorder="1" applyAlignment="1">
      <alignment horizontal="center" vertical="center" wrapText="1"/>
    </xf>
    <xf numFmtId="0" fontId="16" fillId="0" borderId="0" xfId="20" applyFont="1"/>
    <xf numFmtId="49" fontId="16" fillId="6" borderId="10" xfId="25" applyNumberFormat="1" applyFont="1" applyFill="1" applyBorder="1" applyAlignment="1" applyProtection="1">
      <alignment horizontal="center" vertical="center" wrapText="1"/>
    </xf>
    <xf numFmtId="0" fontId="16" fillId="0" borderId="3" xfId="20" applyFont="1" applyBorder="1" applyAlignment="1">
      <alignment horizontal="center"/>
    </xf>
    <xf numFmtId="0" fontId="16" fillId="0" borderId="3" xfId="20" applyFont="1" applyBorder="1" applyAlignment="1">
      <alignment wrapText="1"/>
    </xf>
    <xf numFmtId="0" fontId="43" fillId="0" borderId="3" xfId="20" applyFont="1" applyBorder="1" applyAlignment="1">
      <alignment horizontal="center"/>
    </xf>
    <xf numFmtId="49" fontId="16" fillId="6" borderId="10" xfId="28" applyNumberFormat="1" applyFont="1" applyFill="1" applyBorder="1" applyAlignment="1" applyProtection="1">
      <alignment horizontal="center" vertical="center" wrapText="1"/>
    </xf>
    <xf numFmtId="0" fontId="16" fillId="6" borderId="3" xfId="28" applyFont="1" applyFill="1" applyBorder="1" applyAlignment="1" applyProtection="1">
      <alignment vertical="center" wrapText="1"/>
    </xf>
    <xf numFmtId="4" fontId="43" fillId="4" borderId="3" xfId="28" applyNumberFormat="1" applyFont="1" applyFill="1" applyBorder="1" applyAlignment="1" applyProtection="1">
      <alignment horizontal="center" vertical="center" wrapText="1"/>
    </xf>
    <xf numFmtId="49" fontId="43" fillId="6" borderId="10" xfId="28" applyNumberFormat="1" applyFont="1" applyFill="1" applyBorder="1" applyAlignment="1" applyProtection="1">
      <alignment horizontal="center" vertical="center" wrapText="1"/>
    </xf>
    <xf numFmtId="49" fontId="43" fillId="0" borderId="10" xfId="28" applyNumberFormat="1" applyFont="1" applyFill="1" applyBorder="1" applyAlignment="1" applyProtection="1">
      <alignment horizontal="center" vertical="center" wrapText="1"/>
    </xf>
    <xf numFmtId="49" fontId="43" fillId="6" borderId="3" xfId="28" applyNumberFormat="1" applyFont="1" applyFill="1" applyBorder="1" applyAlignment="1" applyProtection="1">
      <alignment horizontal="center" vertical="center" wrapText="1"/>
    </xf>
    <xf numFmtId="0" fontId="43" fillId="0" borderId="3" xfId="20" applyFont="1" applyBorder="1" applyAlignment="1">
      <alignment horizontal="center" vertical="center" wrapText="1"/>
    </xf>
    <xf numFmtId="0" fontId="16" fillId="6" borderId="3" xfId="20" applyFont="1" applyFill="1" applyBorder="1" applyAlignment="1">
      <alignment wrapText="1"/>
    </xf>
    <xf numFmtId="49" fontId="43" fillId="0" borderId="3" xfId="20" applyNumberFormat="1" applyFont="1" applyFill="1" applyBorder="1" applyAlignment="1">
      <alignment horizontal="center"/>
    </xf>
    <xf numFmtId="0" fontId="16" fillId="0" borderId="3" xfId="20" applyFont="1" applyFill="1" applyBorder="1" applyAlignment="1">
      <alignment wrapText="1"/>
    </xf>
    <xf numFmtId="0" fontId="15" fillId="0" borderId="0" xfId="22" applyFont="1" applyFill="1" applyBorder="1" applyAlignment="1" applyProtection="1">
      <alignment wrapText="1"/>
    </xf>
    <xf numFmtId="0" fontId="13" fillId="0" borderId="3" xfId="19" applyFont="1" applyBorder="1" applyAlignment="1">
      <alignment vertical="center"/>
    </xf>
    <xf numFmtId="0" fontId="13" fillId="0" borderId="0" xfId="19" applyFont="1" applyAlignment="1"/>
    <xf numFmtId="0" fontId="40" fillId="0" borderId="0" xfId="19" applyFont="1" applyAlignment="1"/>
    <xf numFmtId="0" fontId="13" fillId="0" borderId="3" xfId="19" applyFont="1" applyBorder="1" applyAlignment="1">
      <alignment horizontal="left" vertical="center" wrapText="1"/>
    </xf>
    <xf numFmtId="0" fontId="13" fillId="12" borderId="3" xfId="19" applyFont="1" applyFill="1" applyBorder="1" applyAlignment="1">
      <alignment horizontal="center" vertical="center" wrapText="1"/>
    </xf>
    <xf numFmtId="0" fontId="13" fillId="0" borderId="3" xfId="19" applyFont="1" applyBorder="1" applyAlignment="1">
      <alignment vertical="center" wrapText="1"/>
    </xf>
    <xf numFmtId="0" fontId="13" fillId="12" borderId="0" xfId="19" applyFont="1" applyFill="1"/>
    <xf numFmtId="0" fontId="11" fillId="0" borderId="0" xfId="19" applyFont="1" applyAlignment="1">
      <alignment horizontal="center" vertical="center"/>
    </xf>
    <xf numFmtId="0" fontId="40" fillId="0" borderId="3" xfId="19" applyFont="1" applyBorder="1"/>
    <xf numFmtId="0" fontId="11" fillId="0" borderId="12" xfId="19" applyFont="1" applyBorder="1" applyAlignment="1">
      <alignment horizontal="left" vertical="center" wrapText="1"/>
    </xf>
    <xf numFmtId="0" fontId="10" fillId="0" borderId="12" xfId="19" applyFont="1" applyBorder="1" applyAlignment="1">
      <alignment vertical="center" wrapText="1"/>
    </xf>
    <xf numFmtId="1" fontId="13" fillId="0" borderId="0" xfId="19" applyNumberFormat="1" applyFont="1" applyAlignment="1"/>
    <xf numFmtId="167" fontId="13" fillId="4" borderId="3" xfId="19" applyNumberFormat="1" applyFont="1" applyFill="1" applyBorder="1" applyAlignment="1">
      <alignment horizontal="center" vertical="center" wrapText="1"/>
    </xf>
    <xf numFmtId="0" fontId="11" fillId="12" borderId="3" xfId="19" applyFont="1" applyFill="1" applyBorder="1" applyAlignment="1">
      <alignment horizontal="center" vertical="center" wrapText="1"/>
    </xf>
    <xf numFmtId="166" fontId="11" fillId="12" borderId="3" xfId="19" applyNumberFormat="1" applyFont="1" applyFill="1" applyBorder="1" applyAlignment="1">
      <alignment horizontal="center" vertical="center" wrapText="1"/>
    </xf>
    <xf numFmtId="49" fontId="3" fillId="6" borderId="16" xfId="24" applyFont="1" applyFill="1" applyBorder="1" applyAlignment="1" applyProtection="1">
      <alignment horizontal="center" vertical="center"/>
    </xf>
    <xf numFmtId="49" fontId="3" fillId="6" borderId="20" xfId="24" applyFont="1" applyFill="1" applyBorder="1" applyAlignment="1" applyProtection="1">
      <alignment horizontal="center" vertical="center"/>
    </xf>
    <xf numFmtId="0" fontId="2" fillId="2" borderId="21" xfId="29" applyNumberFormat="1" applyFont="1" applyFill="1" applyBorder="1" applyAlignment="1" applyProtection="1">
      <alignment horizontal="center" vertical="center" wrapText="1"/>
      <protection locked="0"/>
    </xf>
    <xf numFmtId="0" fontId="0" fillId="0" borderId="0" xfId="0" applyBorder="1"/>
    <xf numFmtId="0" fontId="2" fillId="12" borderId="22" xfId="29" applyNumberFormat="1" applyFont="1" applyFill="1" applyBorder="1" applyAlignment="1" applyProtection="1">
      <alignment horizontal="center" vertical="center" wrapText="1"/>
      <protection locked="0"/>
    </xf>
    <xf numFmtId="0" fontId="45" fillId="0" borderId="0" xfId="19" applyFont="1" applyAlignment="1">
      <alignment horizontal="left" vertical="center"/>
    </xf>
    <xf numFmtId="0" fontId="11" fillId="3" borderId="3" xfId="19" applyFont="1" applyFill="1" applyBorder="1" applyAlignment="1">
      <alignment horizontal="center" wrapText="1"/>
    </xf>
    <xf numFmtId="0" fontId="15" fillId="0" borderId="0" xfId="22" applyFont="1" applyFill="1" applyBorder="1" applyAlignment="1" applyProtection="1">
      <alignment vertical="top" wrapText="1"/>
    </xf>
    <xf numFmtId="0" fontId="11" fillId="0" borderId="3" xfId="19" applyFont="1" applyBorder="1" applyAlignment="1">
      <alignment horizontal="left" vertical="center" wrapText="1"/>
    </xf>
    <xf numFmtId="0" fontId="13" fillId="0" borderId="3" xfId="19" applyFont="1" applyBorder="1" applyAlignment="1">
      <alignment horizontal="center" vertical="center"/>
    </xf>
    <xf numFmtId="49" fontId="43" fillId="6" borderId="10" xfId="25" applyNumberFormat="1" applyFont="1" applyFill="1" applyBorder="1" applyAlignment="1" applyProtection="1">
      <alignment horizontal="center" vertical="center" wrapText="1"/>
    </xf>
    <xf numFmtId="0" fontId="11" fillId="3" borderId="3" xfId="19" applyFont="1" applyFill="1" applyBorder="1" applyAlignment="1">
      <alignment horizontal="center" vertical="center" wrapText="1"/>
    </xf>
    <xf numFmtId="0" fontId="13" fillId="0" borderId="3" xfId="19" applyFont="1" applyBorder="1"/>
    <xf numFmtId="0" fontId="2" fillId="0" borderId="3" xfId="0" applyNumberFormat="1" applyFont="1" applyFill="1" applyBorder="1" applyAlignment="1" applyProtection="1">
      <alignment horizontal="left" vertical="center" wrapText="1"/>
    </xf>
    <xf numFmtId="0" fontId="2" fillId="8" borderId="8"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1" fillId="0" borderId="3" xfId="0" applyFont="1" applyBorder="1" applyAlignment="1">
      <alignment vertical="center" wrapText="1"/>
    </xf>
    <xf numFmtId="0" fontId="0" fillId="0" borderId="0" xfId="0" applyAlignment="1">
      <alignment wrapText="1"/>
    </xf>
    <xf numFmtId="0" fontId="114" fillId="0" borderId="0" xfId="19" applyAlignment="1">
      <alignment vertical="center"/>
    </xf>
    <xf numFmtId="0" fontId="2" fillId="8" borderId="3" xfId="0" applyNumberFormat="1" applyFont="1" applyFill="1" applyBorder="1" applyAlignment="1" applyProtection="1">
      <alignment horizontal="left" vertical="center" wrapText="1"/>
    </xf>
    <xf numFmtId="0" fontId="47" fillId="8" borderId="11" xfId="10" applyFont="1" applyFill="1" applyBorder="1" applyAlignment="1" applyProtection="1">
      <alignment horizontal="center" vertical="center"/>
    </xf>
    <xf numFmtId="0" fontId="47" fillId="0" borderId="11" xfId="10" applyFont="1" applyFill="1" applyBorder="1" applyAlignment="1" applyProtection="1">
      <alignment horizontal="center" vertical="center"/>
    </xf>
    <xf numFmtId="0" fontId="2" fillId="6" borderId="3" xfId="27" applyFont="1" applyFill="1" applyBorder="1" applyAlignment="1" applyProtection="1">
      <alignment horizontal="center" vertical="center" wrapText="1"/>
    </xf>
    <xf numFmtId="49" fontId="3" fillId="6" borderId="5" xfId="29" applyNumberFormat="1" applyFont="1" applyFill="1" applyBorder="1" applyAlignment="1" applyProtection="1">
      <alignment horizontal="center" vertical="center" wrapText="1"/>
    </xf>
    <xf numFmtId="0" fontId="3" fillId="6" borderId="6" xfId="29" applyNumberFormat="1" applyFont="1" applyFill="1" applyBorder="1" applyAlignment="1" applyProtection="1">
      <alignment horizontal="center" vertical="center" wrapText="1"/>
    </xf>
    <xf numFmtId="0" fontId="2" fillId="6" borderId="12" xfId="27" applyFont="1" applyFill="1" applyBorder="1" applyAlignment="1" applyProtection="1">
      <alignment horizontal="center" vertical="center" wrapText="1"/>
    </xf>
    <xf numFmtId="167" fontId="11" fillId="2" borderId="3" xfId="19" applyNumberFormat="1" applyFont="1" applyFill="1" applyBorder="1" applyAlignment="1">
      <alignment horizontal="center" vertical="center" wrapText="1"/>
    </xf>
    <xf numFmtId="166" fontId="10" fillId="2" borderId="3" xfId="19" applyNumberFormat="1" applyFont="1" applyFill="1" applyBorder="1" applyAlignment="1">
      <alignment horizontal="center" vertical="center" wrapText="1"/>
    </xf>
    <xf numFmtId="0" fontId="11" fillId="0" borderId="3" xfId="19" applyFont="1" applyBorder="1" applyAlignment="1">
      <alignment horizontal="left" vertical="center"/>
    </xf>
    <xf numFmtId="0" fontId="11" fillId="3" borderId="13" xfId="0" applyFont="1" applyFill="1" applyBorder="1" applyAlignment="1">
      <alignment horizontal="center" vertical="center" wrapText="1"/>
    </xf>
    <xf numFmtId="0" fontId="11" fillId="12" borderId="3" xfId="19" applyFont="1" applyFill="1" applyBorder="1"/>
    <xf numFmtId="0" fontId="10" fillId="6" borderId="3" xfId="0" applyFont="1" applyFill="1" applyBorder="1" applyAlignment="1">
      <alignment horizontal="justify" vertical="center" wrapText="1"/>
    </xf>
    <xf numFmtId="0" fontId="11" fillId="12" borderId="3" xfId="19" applyFont="1" applyFill="1" applyBorder="1" applyAlignment="1">
      <alignment vertical="center" wrapText="1"/>
    </xf>
    <xf numFmtId="0" fontId="49" fillId="12" borderId="3" xfId="19" applyFont="1" applyFill="1" applyBorder="1" applyAlignment="1">
      <alignment vertical="center" wrapText="1"/>
    </xf>
    <xf numFmtId="0" fontId="11" fillId="12" borderId="3" xfId="0" applyFont="1" applyFill="1" applyBorder="1" applyAlignment="1">
      <alignment horizontal="center" vertical="center" wrapText="1"/>
    </xf>
    <xf numFmtId="0" fontId="49" fillId="12" borderId="3" xfId="0" applyFont="1" applyFill="1" applyBorder="1" applyAlignment="1">
      <alignment horizontal="center" vertical="center" wrapText="1"/>
    </xf>
    <xf numFmtId="0" fontId="11" fillId="0" borderId="13" xfId="0" applyFont="1" applyBorder="1" applyAlignment="1">
      <alignment vertical="center" wrapText="1"/>
    </xf>
    <xf numFmtId="0" fontId="11" fillId="0" borderId="13" xfId="0" applyFont="1" applyBorder="1" applyAlignment="1">
      <alignment horizontal="center" vertical="center" wrapText="1"/>
    </xf>
    <xf numFmtId="0" fontId="11" fillId="12" borderId="13" xfId="0" applyFont="1" applyFill="1" applyBorder="1" applyAlignment="1">
      <alignment horizontal="center" vertical="center" wrapText="1"/>
    </xf>
    <xf numFmtId="0" fontId="49" fillId="12" borderId="13" xfId="0" applyFont="1" applyFill="1" applyBorder="1" applyAlignment="1">
      <alignment horizontal="center" vertical="center" wrapText="1"/>
    </xf>
    <xf numFmtId="0" fontId="10" fillId="6" borderId="11" xfId="19" applyFont="1" applyFill="1" applyBorder="1" applyAlignment="1">
      <alignment vertical="center" wrapText="1"/>
    </xf>
    <xf numFmtId="0" fontId="10" fillId="6" borderId="14" xfId="19" applyFont="1" applyFill="1" applyBorder="1" applyAlignment="1">
      <alignment horizontal="center" vertical="center" wrapText="1"/>
    </xf>
    <xf numFmtId="0" fontId="10" fillId="6" borderId="14" xfId="19" applyFont="1" applyFill="1" applyBorder="1" applyAlignment="1">
      <alignment vertical="center" wrapText="1"/>
    </xf>
    <xf numFmtId="0" fontId="10" fillId="6" borderId="15" xfId="19" applyFont="1" applyFill="1" applyBorder="1" applyAlignment="1">
      <alignment vertical="center" wrapText="1"/>
    </xf>
    <xf numFmtId="0" fontId="11" fillId="6" borderId="3" xfId="19" applyFont="1" applyFill="1" applyBorder="1" applyAlignment="1">
      <alignment horizontal="center" vertical="center" wrapText="1"/>
    </xf>
    <xf numFmtId="0" fontId="10" fillId="8" borderId="11" xfId="19" applyFont="1" applyFill="1" applyBorder="1" applyAlignment="1">
      <alignment vertical="center" wrapText="1"/>
    </xf>
    <xf numFmtId="0" fontId="10" fillId="8" borderId="14" xfId="19" applyFont="1" applyFill="1" applyBorder="1" applyAlignment="1">
      <alignment horizontal="center" vertical="center" wrapText="1"/>
    </xf>
    <xf numFmtId="0" fontId="10" fillId="8" borderId="14" xfId="19" applyFont="1" applyFill="1" applyBorder="1" applyAlignment="1">
      <alignment vertical="center" wrapText="1"/>
    </xf>
    <xf numFmtId="0" fontId="10" fillId="8" borderId="15" xfId="19" applyFont="1" applyFill="1" applyBorder="1" applyAlignment="1">
      <alignment vertical="center" wrapText="1"/>
    </xf>
    <xf numFmtId="0" fontId="10" fillId="0" borderId="5" xfId="0" applyFont="1" applyBorder="1" applyAlignment="1">
      <alignment vertical="center" wrapText="1"/>
    </xf>
    <xf numFmtId="0" fontId="11" fillId="3" borderId="24" xfId="0" applyFont="1" applyFill="1" applyBorder="1" applyAlignment="1">
      <alignment horizontal="center" vertical="center" wrapText="1"/>
    </xf>
    <xf numFmtId="0" fontId="11" fillId="0" borderId="10" xfId="0" applyFont="1" applyBorder="1" applyAlignment="1">
      <alignment horizontal="left" vertical="center" wrapText="1"/>
    </xf>
    <xf numFmtId="0" fontId="11" fillId="3" borderId="25" xfId="0" applyFont="1" applyFill="1" applyBorder="1" applyAlignment="1">
      <alignment horizontal="center" vertical="center" wrapText="1"/>
    </xf>
    <xf numFmtId="0" fontId="11" fillId="0" borderId="7" xfId="0" applyFont="1" applyBorder="1" applyAlignment="1">
      <alignment horizontal="left" vertical="center" wrapText="1"/>
    </xf>
    <xf numFmtId="0" fontId="11" fillId="3" borderId="26" xfId="0" applyFont="1" applyFill="1" applyBorder="1" applyAlignment="1">
      <alignment horizontal="center" vertical="center" wrapText="1"/>
    </xf>
    <xf numFmtId="49" fontId="3" fillId="6" borderId="10" xfId="29" applyNumberFormat="1" applyFont="1" applyFill="1" applyBorder="1" applyAlignment="1" applyProtection="1">
      <alignment horizontal="center" vertical="center" wrapText="1"/>
    </xf>
    <xf numFmtId="0" fontId="3" fillId="6" borderId="10" xfId="27" applyFont="1" applyFill="1" applyBorder="1" applyAlignment="1" applyProtection="1">
      <alignment horizontal="center" vertical="center" wrapText="1"/>
    </xf>
    <xf numFmtId="0" fontId="10" fillId="0" borderId="3" xfId="19" applyFont="1" applyBorder="1" applyAlignment="1">
      <alignment horizontal="left" vertical="center" wrapText="1"/>
    </xf>
    <xf numFmtId="2" fontId="11" fillId="0" borderId="3" xfId="19" applyNumberFormat="1" applyFont="1" applyBorder="1" applyAlignment="1">
      <alignment horizontal="center" vertical="center" wrapText="1"/>
    </xf>
    <xf numFmtId="0" fontId="11" fillId="0" borderId="11" xfId="19" applyFont="1" applyBorder="1" applyAlignment="1">
      <alignment horizontal="center" vertical="center" wrapText="1"/>
    </xf>
    <xf numFmtId="0" fontId="52" fillId="0" borderId="0" xfId="29" applyNumberFormat="1" applyFont="1" applyFill="1" applyBorder="1" applyAlignment="1" applyProtection="1">
      <alignment horizontal="center" vertical="center" wrapText="1"/>
      <protection locked="0"/>
    </xf>
    <xf numFmtId="49" fontId="3" fillId="6" borderId="27" xfId="29" applyNumberFormat="1" applyFont="1" applyFill="1" applyBorder="1" applyAlignment="1" applyProtection="1">
      <alignment horizontal="center" vertical="center" wrapText="1"/>
    </xf>
    <xf numFmtId="14" fontId="2" fillId="6" borderId="27" xfId="29" applyNumberFormat="1" applyFont="1" applyFill="1" applyBorder="1" applyAlignment="1" applyProtection="1">
      <alignment horizontal="center" vertical="center" wrapText="1"/>
    </xf>
    <xf numFmtId="0" fontId="50" fillId="0" borderId="0" xfId="0" applyFont="1"/>
    <xf numFmtId="14" fontId="2" fillId="0" borderId="27" xfId="29" applyNumberFormat="1" applyFont="1" applyFill="1" applyBorder="1" applyAlignment="1" applyProtection="1">
      <alignment horizontal="center" vertical="center" wrapText="1"/>
    </xf>
    <xf numFmtId="0" fontId="0" fillId="0" borderId="27" xfId="0" applyBorder="1"/>
    <xf numFmtId="49" fontId="3" fillId="0" borderId="8" xfId="29" applyNumberFormat="1" applyFont="1" applyFill="1" applyBorder="1" applyAlignment="1" applyProtection="1">
      <alignment horizontal="center" vertical="center" wrapText="1"/>
    </xf>
    <xf numFmtId="49" fontId="3" fillId="12" borderId="28" xfId="29" applyNumberFormat="1" applyFont="1" applyFill="1" applyBorder="1" applyAlignment="1" applyProtection="1">
      <alignment horizontal="center" vertical="center" wrapText="1"/>
    </xf>
    <xf numFmtId="49" fontId="3" fillId="12" borderId="29" xfId="29" applyNumberFormat="1" applyFont="1" applyFill="1" applyBorder="1" applyAlignment="1" applyProtection="1">
      <alignment horizontal="center" vertical="center" wrapText="1"/>
    </xf>
    <xf numFmtId="49" fontId="3" fillId="0" borderId="3" xfId="29" applyNumberFormat="1" applyFont="1" applyFill="1" applyBorder="1" applyAlignment="1" applyProtection="1">
      <alignment horizontal="center" vertical="center" wrapText="1"/>
    </xf>
    <xf numFmtId="49" fontId="3" fillId="12" borderId="11" xfId="29" applyNumberFormat="1" applyFont="1" applyFill="1" applyBorder="1" applyAlignment="1" applyProtection="1">
      <alignment horizontal="center" vertical="center" wrapText="1"/>
    </xf>
    <xf numFmtId="49" fontId="3" fillId="12" borderId="30" xfId="29" applyNumberFormat="1" applyFont="1" applyFill="1" applyBorder="1" applyAlignment="1" applyProtection="1">
      <alignment horizontal="center" vertical="center" wrapText="1"/>
    </xf>
    <xf numFmtId="49" fontId="3" fillId="0" borderId="9" xfId="29" applyNumberFormat="1" applyFont="1" applyFill="1" applyBorder="1" applyAlignment="1" applyProtection="1">
      <alignment horizontal="center" vertical="center" wrapText="1"/>
    </xf>
    <xf numFmtId="49" fontId="3" fillId="12" borderId="31" xfId="29" applyNumberFormat="1" applyFont="1" applyFill="1" applyBorder="1" applyAlignment="1" applyProtection="1">
      <alignment horizontal="center" vertical="center" wrapText="1"/>
    </xf>
    <xf numFmtId="49" fontId="3" fillId="12" borderId="32" xfId="29" applyNumberFormat="1" applyFont="1" applyFill="1" applyBorder="1" applyAlignment="1" applyProtection="1">
      <alignment horizontal="center" vertical="center" wrapText="1"/>
    </xf>
    <xf numFmtId="0" fontId="2" fillId="2" borderId="29" xfId="27" applyFont="1" applyFill="1" applyBorder="1" applyAlignment="1" applyProtection="1">
      <alignment horizontal="center" vertical="center" wrapText="1"/>
    </xf>
    <xf numFmtId="0" fontId="2" fillId="2" borderId="3" xfId="27" applyFont="1" applyFill="1" applyBorder="1" applyAlignment="1" applyProtection="1">
      <alignment horizontal="center" vertical="center" wrapText="1"/>
    </xf>
    <xf numFmtId="167" fontId="10" fillId="2" borderId="3" xfId="19" applyNumberFormat="1" applyFont="1" applyFill="1" applyBorder="1" applyAlignment="1">
      <alignment horizontal="center" vertical="center" wrapText="1"/>
    </xf>
    <xf numFmtId="0" fontId="7" fillId="0" borderId="3" xfId="27" applyFont="1" applyFill="1" applyBorder="1" applyAlignment="1" applyProtection="1">
      <alignment horizontal="left" vertical="center" wrapText="1"/>
    </xf>
    <xf numFmtId="0" fontId="53" fillId="0" borderId="0" xfId="0" applyFont="1"/>
    <xf numFmtId="0" fontId="10" fillId="0" borderId="33" xfId="0" applyFont="1" applyBorder="1" applyAlignment="1">
      <alignment vertical="center" wrapText="1"/>
    </xf>
    <xf numFmtId="0" fontId="11" fillId="3" borderId="34" xfId="0" applyFont="1" applyFill="1" applyBorder="1" applyAlignment="1">
      <alignment horizontal="center" vertical="center" wrapText="1"/>
    </xf>
    <xf numFmtId="0" fontId="11" fillId="0" borderId="35" xfId="0" applyFont="1" applyBorder="1" applyAlignment="1">
      <alignment horizontal="left" vertical="center" wrapText="1"/>
    </xf>
    <xf numFmtId="0" fontId="11" fillId="3" borderId="36" xfId="0" applyFont="1" applyFill="1" applyBorder="1" applyAlignment="1">
      <alignment horizontal="center" vertical="center" wrapText="1"/>
    </xf>
    <xf numFmtId="0" fontId="11" fillId="2" borderId="37" xfId="0" applyFont="1" applyFill="1" applyBorder="1" applyAlignment="1">
      <alignment horizontal="left" vertical="center" wrapText="1"/>
    </xf>
    <xf numFmtId="0" fontId="11" fillId="2" borderId="15" xfId="0" applyFont="1" applyFill="1" applyBorder="1" applyAlignment="1">
      <alignment horizontal="left" vertical="center" wrapText="1"/>
    </xf>
    <xf numFmtId="0" fontId="11" fillId="2" borderId="38" xfId="0" applyFont="1" applyFill="1" applyBorder="1" applyAlignment="1">
      <alignment horizontal="left" vertical="center" wrapText="1"/>
    </xf>
    <xf numFmtId="0" fontId="11" fillId="2" borderId="17" xfId="0" applyFont="1" applyFill="1" applyBorder="1" applyAlignment="1">
      <alignment horizontal="left" vertical="center" wrapText="1"/>
    </xf>
    <xf numFmtId="0" fontId="11" fillId="2" borderId="19" xfId="0" applyFont="1" applyFill="1" applyBorder="1" applyAlignment="1">
      <alignment horizontal="left" vertical="center" wrapText="1"/>
    </xf>
    <xf numFmtId="0" fontId="16" fillId="0" borderId="0" xfId="20" applyFont="1" applyAlignment="1">
      <alignment horizontal="center" vertical="center"/>
    </xf>
    <xf numFmtId="0" fontId="43" fillId="0" borderId="0" xfId="20" applyFont="1" applyBorder="1" applyAlignment="1">
      <alignment horizontal="center" vertical="center"/>
    </xf>
    <xf numFmtId="0" fontId="54" fillId="0" borderId="0" xfId="20" applyFont="1"/>
    <xf numFmtId="0" fontId="54" fillId="0" borderId="0" xfId="20" applyFont="1" applyAlignment="1">
      <alignment horizontal="center" vertical="center"/>
    </xf>
    <xf numFmtId="0" fontId="16" fillId="0" borderId="0" xfId="20" applyFont="1" applyBorder="1" applyAlignment="1">
      <alignment horizontal="center" vertical="center"/>
    </xf>
    <xf numFmtId="0" fontId="16" fillId="2" borderId="3" xfId="20" applyFont="1" applyFill="1" applyBorder="1" applyAlignment="1">
      <alignment horizontal="center" wrapText="1"/>
    </xf>
    <xf numFmtId="0" fontId="16" fillId="12" borderId="3" xfId="20" applyFont="1" applyFill="1" applyBorder="1" applyAlignment="1">
      <alignment horizontal="center" wrapText="1"/>
    </xf>
    <xf numFmtId="49" fontId="43" fillId="8" borderId="10" xfId="28" applyNumberFormat="1" applyFont="1" applyFill="1" applyBorder="1" applyAlignment="1" applyProtection="1">
      <alignment horizontal="center" vertical="center" wrapText="1"/>
    </xf>
    <xf numFmtId="0" fontId="43" fillId="8" borderId="3" xfId="28" applyFont="1" applyFill="1" applyBorder="1" applyAlignment="1" applyProtection="1">
      <alignment vertical="center" wrapText="1"/>
    </xf>
    <xf numFmtId="0" fontId="16" fillId="12" borderId="3" xfId="28" applyFont="1" applyFill="1" applyBorder="1" applyAlignment="1" applyProtection="1">
      <alignment horizontal="center" vertical="center" wrapText="1"/>
    </xf>
    <xf numFmtId="2" fontId="16" fillId="12" borderId="3" xfId="20" applyNumberFormat="1" applyFont="1" applyFill="1" applyBorder="1" applyAlignment="1">
      <alignment horizontal="center" vertical="center"/>
    </xf>
    <xf numFmtId="166" fontId="16" fillId="12" borderId="3" xfId="20" applyNumberFormat="1" applyFont="1" applyFill="1" applyBorder="1" applyAlignment="1">
      <alignment horizontal="center" vertical="center"/>
    </xf>
    <xf numFmtId="0" fontId="43" fillId="8" borderId="3" xfId="20" applyFont="1" applyFill="1" applyBorder="1" applyAlignment="1">
      <alignment horizontal="center"/>
    </xf>
    <xf numFmtId="0" fontId="43" fillId="8" borderId="3" xfId="20" applyFont="1" applyFill="1" applyBorder="1" applyAlignment="1">
      <alignment wrapText="1"/>
    </xf>
    <xf numFmtId="4" fontId="16" fillId="12" borderId="3" xfId="20" applyNumberFormat="1" applyFont="1" applyFill="1" applyBorder="1" applyAlignment="1">
      <alignment horizontal="center" vertical="center"/>
    </xf>
    <xf numFmtId="4" fontId="43" fillId="12" borderId="3" xfId="28" applyNumberFormat="1" applyFont="1" applyFill="1" applyBorder="1" applyAlignment="1" applyProtection="1">
      <alignment horizontal="center" vertical="center" wrapText="1"/>
    </xf>
    <xf numFmtId="0" fontId="16" fillId="8" borderId="3" xfId="20" applyFont="1" applyFill="1" applyBorder="1" applyAlignment="1">
      <alignment wrapText="1"/>
    </xf>
    <xf numFmtId="4" fontId="16" fillId="4" borderId="3" xfId="28" applyNumberFormat="1" applyFont="1" applyFill="1" applyBorder="1" applyAlignment="1" applyProtection="1">
      <alignment horizontal="center" vertical="center" wrapText="1"/>
    </xf>
    <xf numFmtId="4" fontId="16" fillId="4" borderId="11" xfId="28" applyNumberFormat="1" applyFont="1" applyFill="1" applyBorder="1" applyAlignment="1" applyProtection="1">
      <alignment horizontal="center" vertical="center" wrapText="1"/>
    </xf>
    <xf numFmtId="0" fontId="11" fillId="0" borderId="11" xfId="19" applyFont="1" applyBorder="1" applyAlignment="1">
      <alignment horizontal="center" vertical="center"/>
    </xf>
    <xf numFmtId="0" fontId="11" fillId="0" borderId="15" xfId="19" applyFont="1" applyBorder="1" applyAlignment="1">
      <alignment horizontal="center" vertical="center"/>
    </xf>
    <xf numFmtId="0" fontId="2" fillId="6" borderId="0" xfId="0" applyNumberFormat="1" applyFont="1" applyFill="1" applyBorder="1" applyAlignment="1" applyProtection="1">
      <alignment vertical="center" wrapText="1"/>
    </xf>
    <xf numFmtId="0" fontId="0" fillId="0" borderId="0" xfId="0" applyNumberFormat="1" applyAlignment="1">
      <alignment wrapText="1"/>
    </xf>
    <xf numFmtId="14" fontId="11" fillId="0" borderId="3" xfId="19" applyNumberFormat="1" applyFont="1" applyBorder="1" applyAlignment="1">
      <alignment horizontal="center" vertical="center" wrapText="1"/>
    </xf>
    <xf numFmtId="0" fontId="11" fillId="0" borderId="3" xfId="19" applyFont="1" applyBorder="1"/>
    <xf numFmtId="0" fontId="3" fillId="6" borderId="0" xfId="0" applyFont="1" applyFill="1" applyBorder="1" applyAlignment="1" applyProtection="1">
      <alignment vertical="center"/>
    </xf>
    <xf numFmtId="0" fontId="3" fillId="6" borderId="4" xfId="24" applyNumberFormat="1" applyFont="1" applyFill="1" applyBorder="1" applyAlignment="1" applyProtection="1">
      <alignment horizontal="center" vertical="center" wrapText="1"/>
    </xf>
    <xf numFmtId="0" fontId="2" fillId="8" borderId="37" xfId="0" applyNumberFormat="1"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8" borderId="15"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8" borderId="19" xfId="0" applyNumberFormat="1" applyFont="1" applyFill="1" applyBorder="1" applyAlignment="1" applyProtection="1">
      <alignment horizontal="center" vertical="center" wrapText="1"/>
    </xf>
    <xf numFmtId="0" fontId="2" fillId="8" borderId="12" xfId="0" applyNumberFormat="1" applyFont="1" applyFill="1" applyBorder="1" applyAlignment="1" applyProtection="1">
      <alignment horizontal="left" vertical="center" wrapText="1"/>
    </xf>
    <xf numFmtId="0" fontId="47" fillId="8" borderId="18" xfId="10" applyFont="1" applyFill="1" applyBorder="1" applyAlignment="1" applyProtection="1">
      <alignment horizontal="center" vertical="center"/>
    </xf>
    <xf numFmtId="0" fontId="60" fillId="0" borderId="3" xfId="19" applyFont="1" applyBorder="1" applyAlignment="1">
      <alignment horizontal="center" vertical="center" wrapText="1"/>
    </xf>
    <xf numFmtId="0" fontId="2" fillId="2" borderId="30" xfId="27" applyFont="1" applyFill="1" applyBorder="1" applyAlignment="1" applyProtection="1">
      <alignment horizontal="center" vertical="center" wrapText="1"/>
    </xf>
    <xf numFmtId="0" fontId="2" fillId="2" borderId="32" xfId="27" applyFont="1" applyFill="1" applyBorder="1" applyAlignment="1" applyProtection="1">
      <alignment horizontal="center" vertical="center" wrapText="1"/>
    </xf>
    <xf numFmtId="0" fontId="10" fillId="0" borderId="15" xfId="19" applyFont="1" applyBorder="1" applyAlignment="1">
      <alignment horizontal="center" vertical="center"/>
    </xf>
    <xf numFmtId="2" fontId="11" fillId="5" borderId="15" xfId="19" applyNumberFormat="1" applyFont="1" applyFill="1" applyBorder="1" applyAlignment="1">
      <alignment horizontal="center" vertical="center"/>
    </xf>
    <xf numFmtId="2" fontId="11" fillId="0" borderId="11" xfId="19" applyNumberFormat="1" applyFont="1" applyBorder="1" applyAlignment="1">
      <alignment horizontal="center" vertical="center" wrapText="1"/>
    </xf>
    <xf numFmtId="2" fontId="10" fillId="0" borderId="11" xfId="19" applyNumberFormat="1" applyFont="1" applyFill="1" applyBorder="1" applyAlignment="1">
      <alignment horizontal="center" vertical="center"/>
    </xf>
    <xf numFmtId="2" fontId="114" fillId="0" borderId="11" xfId="19" applyNumberFormat="1" applyBorder="1"/>
    <xf numFmtId="2" fontId="10" fillId="4" borderId="11" xfId="0" applyNumberFormat="1" applyFont="1" applyFill="1" applyBorder="1" applyAlignment="1">
      <alignment horizontal="center" vertical="center"/>
    </xf>
    <xf numFmtId="2" fontId="11" fillId="0" borderId="18" xfId="19" applyNumberFormat="1" applyFont="1" applyBorder="1" applyAlignment="1">
      <alignment horizontal="center" vertical="center"/>
    </xf>
    <xf numFmtId="2" fontId="11" fillId="5" borderId="11" xfId="19" applyNumberFormat="1" applyFont="1" applyFill="1" applyBorder="1" applyAlignment="1">
      <alignment horizontal="center" vertical="center"/>
    </xf>
    <xf numFmtId="2" fontId="11" fillId="0" borderId="11" xfId="19" applyNumberFormat="1" applyFont="1" applyBorder="1" applyAlignment="1">
      <alignment horizontal="center" vertical="center"/>
    </xf>
    <xf numFmtId="2" fontId="114" fillId="0" borderId="11" xfId="19" applyNumberFormat="1" applyFill="1" applyBorder="1" applyAlignment="1"/>
    <xf numFmtId="0" fontId="10" fillId="0" borderId="15" xfId="19" applyFont="1" applyFill="1" applyBorder="1" applyAlignment="1">
      <alignment horizontal="center" vertical="center"/>
    </xf>
    <xf numFmtId="0" fontId="114" fillId="0" borderId="15" xfId="19" applyBorder="1"/>
    <xf numFmtId="0" fontId="11" fillId="3" borderId="17" xfId="0" applyFont="1" applyFill="1" applyBorder="1" applyAlignment="1">
      <alignment horizontal="center" vertical="center"/>
    </xf>
    <xf numFmtId="0" fontId="11" fillId="0" borderId="19" xfId="19" applyFont="1" applyBorder="1" applyAlignment="1">
      <alignment horizontal="center" vertical="center"/>
    </xf>
    <xf numFmtId="2" fontId="11" fillId="0" borderId="15" xfId="19" applyNumberFormat="1" applyFont="1" applyBorder="1" applyAlignment="1">
      <alignment horizontal="center" vertical="center"/>
    </xf>
    <xf numFmtId="0" fontId="11" fillId="3" borderId="15" xfId="19" applyFont="1" applyFill="1" applyBorder="1" applyAlignment="1">
      <alignment horizontal="center" vertical="center"/>
    </xf>
    <xf numFmtId="2" fontId="114" fillId="0" borderId="15" xfId="19" applyNumberFormat="1" applyFill="1" applyBorder="1" applyAlignment="1"/>
    <xf numFmtId="2" fontId="54" fillId="6" borderId="20" xfId="19" applyNumberFormat="1" applyFont="1" applyFill="1" applyBorder="1" applyAlignment="1">
      <alignment horizontal="center" vertical="center" wrapText="1"/>
    </xf>
    <xf numFmtId="2" fontId="54" fillId="6" borderId="4" xfId="19" applyNumberFormat="1" applyFont="1" applyFill="1" applyBorder="1" applyAlignment="1">
      <alignment horizontal="center" vertical="center" wrapText="1"/>
    </xf>
    <xf numFmtId="2" fontId="56" fillId="6" borderId="20" xfId="19" applyNumberFormat="1" applyFont="1" applyFill="1" applyBorder="1" applyAlignment="1">
      <alignment horizontal="center" vertical="center"/>
    </xf>
    <xf numFmtId="2" fontId="56" fillId="6" borderId="4" xfId="19" applyNumberFormat="1" applyFont="1" applyFill="1" applyBorder="1" applyAlignment="1">
      <alignment horizontal="center" vertical="center"/>
    </xf>
    <xf numFmtId="2" fontId="57" fillId="6" borderId="20" xfId="19" applyNumberFormat="1" applyFont="1" applyFill="1" applyBorder="1"/>
    <xf numFmtId="2" fontId="57" fillId="6" borderId="4" xfId="19" applyNumberFormat="1" applyFont="1" applyFill="1" applyBorder="1"/>
    <xf numFmtId="2" fontId="56" fillId="6" borderId="20" xfId="0" applyNumberFormat="1" applyFont="1" applyFill="1" applyBorder="1" applyAlignment="1">
      <alignment horizontal="center" vertical="center"/>
    </xf>
    <xf numFmtId="2" fontId="56" fillId="6" borderId="4" xfId="0" applyNumberFormat="1" applyFont="1" applyFill="1" applyBorder="1" applyAlignment="1">
      <alignment horizontal="center" vertical="center"/>
    </xf>
    <xf numFmtId="2" fontId="54" fillId="6" borderId="20" xfId="19" applyNumberFormat="1" applyFont="1" applyFill="1" applyBorder="1" applyAlignment="1">
      <alignment horizontal="center" vertical="center"/>
    </xf>
    <xf numFmtId="2" fontId="54" fillId="6" borderId="4" xfId="19" applyNumberFormat="1" applyFont="1" applyFill="1" applyBorder="1" applyAlignment="1">
      <alignment horizontal="center" vertical="center"/>
    </xf>
    <xf numFmtId="0" fontId="58" fillId="6" borderId="20" xfId="0" applyFont="1" applyFill="1" applyBorder="1" applyAlignment="1" applyProtection="1">
      <alignment vertical="center" wrapText="1"/>
    </xf>
    <xf numFmtId="0" fontId="58" fillId="6" borderId="4" xfId="0" applyFont="1" applyFill="1" applyBorder="1" applyAlignment="1" applyProtection="1">
      <alignment vertical="center" wrapText="1"/>
    </xf>
    <xf numFmtId="2" fontId="58" fillId="6" borderId="20" xfId="0" applyNumberFormat="1" applyFont="1" applyFill="1" applyBorder="1" applyAlignment="1" applyProtection="1">
      <alignment vertical="center" wrapText="1"/>
    </xf>
    <xf numFmtId="2" fontId="58" fillId="6" borderId="4" xfId="0" applyNumberFormat="1" applyFont="1" applyFill="1" applyBorder="1" applyAlignment="1" applyProtection="1">
      <alignment vertical="center" wrapText="1"/>
    </xf>
    <xf numFmtId="0" fontId="54" fillId="6" borderId="20" xfId="19" applyFont="1" applyFill="1" applyBorder="1" applyAlignment="1">
      <alignment horizontal="center" vertical="center"/>
    </xf>
    <xf numFmtId="0" fontId="54" fillId="6" borderId="4" xfId="19" applyFont="1" applyFill="1" applyBorder="1" applyAlignment="1">
      <alignment horizontal="center" vertical="center"/>
    </xf>
    <xf numFmtId="2" fontId="57" fillId="6" borderId="20" xfId="19" applyNumberFormat="1" applyFont="1" applyFill="1" applyBorder="1" applyAlignment="1"/>
    <xf numFmtId="2" fontId="57" fillId="6" borderId="4" xfId="19" applyNumberFormat="1" applyFont="1" applyFill="1" applyBorder="1" applyAlignment="1"/>
    <xf numFmtId="2" fontId="57" fillId="6" borderId="39" xfId="19" applyNumberFormat="1" applyFont="1" applyFill="1" applyBorder="1" applyAlignment="1"/>
    <xf numFmtId="2" fontId="57" fillId="6" borderId="17" xfId="19" applyNumberFormat="1" applyFont="1" applyFill="1" applyBorder="1" applyAlignment="1"/>
    <xf numFmtId="173" fontId="10" fillId="9" borderId="11" xfId="0" applyNumberFormat="1" applyFont="1" applyFill="1" applyBorder="1" applyAlignment="1">
      <alignment horizontal="center" vertical="center"/>
    </xf>
    <xf numFmtId="173" fontId="10" fillId="4" borderId="11" xfId="0" applyNumberFormat="1" applyFont="1" applyFill="1" applyBorder="1" applyAlignment="1">
      <alignment horizontal="center" vertical="center"/>
    </xf>
    <xf numFmtId="173" fontId="11" fillId="4" borderId="39" xfId="0" applyNumberFormat="1" applyFont="1" applyFill="1" applyBorder="1" applyAlignment="1">
      <alignment horizontal="center" vertical="center"/>
    </xf>
    <xf numFmtId="173" fontId="11" fillId="3" borderId="18" xfId="19" applyNumberFormat="1" applyFont="1" applyFill="1" applyBorder="1" applyAlignment="1">
      <alignment horizontal="center" vertical="center"/>
    </xf>
    <xf numFmtId="0" fontId="10" fillId="9" borderId="11" xfId="0" applyFont="1" applyFill="1" applyBorder="1" applyAlignment="1">
      <alignment horizontal="center" vertical="center"/>
    </xf>
    <xf numFmtId="173" fontId="11" fillId="4" borderId="11" xfId="0" applyNumberFormat="1" applyFont="1" applyFill="1" applyBorder="1" applyAlignment="1">
      <alignment horizontal="center" vertical="center"/>
    </xf>
    <xf numFmtId="0" fontId="11" fillId="6" borderId="16" xfId="19" applyFont="1" applyFill="1" applyBorder="1" applyAlignment="1">
      <alignment horizontal="center" vertical="center"/>
    </xf>
    <xf numFmtId="0" fontId="11" fillId="6" borderId="13" xfId="19" applyFont="1" applyFill="1" applyBorder="1" applyAlignment="1">
      <alignment horizontal="center" vertical="center"/>
    </xf>
    <xf numFmtId="0" fontId="11" fillId="6" borderId="3" xfId="0" applyFont="1" applyFill="1" applyBorder="1" applyAlignment="1">
      <alignment horizontal="justify" vertical="center" wrapText="1"/>
    </xf>
    <xf numFmtId="0" fontId="37" fillId="0" borderId="3" xfId="19" applyFont="1" applyBorder="1" applyAlignment="1">
      <alignment horizontal="center" vertical="center" wrapText="1"/>
    </xf>
    <xf numFmtId="0" fontId="60" fillId="6" borderId="3" xfId="19" applyFont="1" applyFill="1" applyBorder="1" applyAlignment="1">
      <alignment horizontal="center" vertical="center" wrapText="1"/>
    </xf>
    <xf numFmtId="0" fontId="61" fillId="0" borderId="0" xfId="19" applyFont="1"/>
    <xf numFmtId="0" fontId="13" fillId="0" borderId="3" xfId="0" applyFont="1" applyBorder="1" applyAlignment="1">
      <alignment horizontal="center" vertical="center" wrapText="1"/>
    </xf>
    <xf numFmtId="0" fontId="11" fillId="6" borderId="3" xfId="0" applyFont="1" applyFill="1" applyBorder="1" applyAlignment="1">
      <alignment horizontal="center" vertical="center" wrapText="1"/>
    </xf>
    <xf numFmtId="0" fontId="13" fillId="6" borderId="3" xfId="0" applyFont="1" applyFill="1" applyBorder="1"/>
    <xf numFmtId="0" fontId="12" fillId="3" borderId="3" xfId="0" applyFont="1" applyFill="1" applyBorder="1" applyAlignment="1">
      <alignment horizontal="left" vertical="center" wrapText="1"/>
    </xf>
    <xf numFmtId="0" fontId="37" fillId="0" borderId="3" xfId="0" applyFont="1" applyBorder="1" applyAlignment="1">
      <alignment horizontal="center" vertical="center" wrapText="1"/>
    </xf>
    <xf numFmtId="0" fontId="37" fillId="0" borderId="3" xfId="0" applyFont="1" applyFill="1" applyBorder="1" applyAlignment="1">
      <alignment horizontal="center" vertical="center" wrapText="1"/>
    </xf>
    <xf numFmtId="0" fontId="62" fillId="0" borderId="0" xfId="0" applyFont="1"/>
    <xf numFmtId="0" fontId="63" fillId="0" borderId="0" xfId="0" applyFont="1"/>
    <xf numFmtId="0" fontId="3" fillId="6" borderId="35" xfId="29" applyNumberFormat="1" applyFont="1" applyFill="1" applyBorder="1" applyAlignment="1" applyProtection="1">
      <alignment horizontal="center" vertical="center" wrapText="1"/>
    </xf>
    <xf numFmtId="0" fontId="11" fillId="0" borderId="13" xfId="0" applyFont="1" applyFill="1" applyBorder="1" applyAlignment="1">
      <alignment horizontal="center" vertical="center" wrapText="1"/>
    </xf>
    <xf numFmtId="14" fontId="11" fillId="0" borderId="9" xfId="0" applyNumberFormat="1" applyFont="1" applyBorder="1" applyAlignment="1">
      <alignment horizontal="center" vertical="center" wrapText="1"/>
    </xf>
    <xf numFmtId="0" fontId="11" fillId="0" borderId="9" xfId="0" applyFont="1" applyBorder="1" applyAlignment="1">
      <alignment horizontal="center" vertical="center" wrapText="1"/>
    </xf>
    <xf numFmtId="0" fontId="59" fillId="0" borderId="0" xfId="19" applyFont="1" applyAlignment="1">
      <alignment vertical="center"/>
    </xf>
    <xf numFmtId="0" fontId="114" fillId="0" borderId="3" xfId="19" applyBorder="1" applyAlignment="1">
      <alignment horizontal="center" vertical="center"/>
    </xf>
    <xf numFmtId="0" fontId="12" fillId="12" borderId="3" xfId="19" applyFont="1" applyFill="1" applyBorder="1" applyAlignment="1">
      <alignment vertical="center" wrapText="1"/>
    </xf>
    <xf numFmtId="0" fontId="114" fillId="12" borderId="3" xfId="19" applyFill="1" applyBorder="1" applyAlignment="1">
      <alignment horizontal="center" vertical="center"/>
    </xf>
    <xf numFmtId="0" fontId="69" fillId="0" borderId="0" xfId="0" applyFont="1" applyAlignment="1">
      <alignment vertical="center"/>
    </xf>
    <xf numFmtId="0" fontId="70" fillId="0" borderId="0" xfId="0" applyFont="1" applyAlignment="1">
      <alignment vertical="center"/>
    </xf>
    <xf numFmtId="0" fontId="71" fillId="0" borderId="0" xfId="0" applyFont="1" applyAlignment="1">
      <alignment vertical="center"/>
    </xf>
    <xf numFmtId="0" fontId="72" fillId="0" borderId="0" xfId="0" applyFont="1" applyAlignment="1">
      <alignment vertical="center"/>
    </xf>
    <xf numFmtId="0" fontId="73" fillId="0" borderId="0" xfId="0" applyFont="1" applyAlignment="1">
      <alignment vertical="center"/>
    </xf>
    <xf numFmtId="0" fontId="70" fillId="0" borderId="0" xfId="0" applyFont="1" applyAlignment="1">
      <alignment horizontal="center" vertical="center"/>
    </xf>
    <xf numFmtId="0" fontId="74" fillId="0" borderId="0" xfId="0" applyFont="1" applyAlignment="1">
      <alignment horizontal="center" vertical="center"/>
    </xf>
    <xf numFmtId="0" fontId="77" fillId="0" borderId="0" xfId="0" applyFont="1" applyAlignment="1">
      <alignment vertical="center"/>
    </xf>
    <xf numFmtId="0" fontId="78" fillId="0" borderId="0" xfId="0" applyFont="1" applyAlignment="1">
      <alignment horizontal="center" vertical="center"/>
    </xf>
    <xf numFmtId="0" fontId="73" fillId="0" borderId="0" xfId="0" applyFont="1" applyAlignment="1">
      <alignment horizontal="center" vertical="center"/>
    </xf>
    <xf numFmtId="0" fontId="69" fillId="0" borderId="0" xfId="0" applyFont="1" applyAlignment="1">
      <alignment horizontal="left" vertical="center"/>
    </xf>
    <xf numFmtId="0" fontId="80" fillId="0" borderId="0" xfId="0" applyFont="1" applyAlignment="1">
      <alignment vertical="center" wrapText="1"/>
    </xf>
    <xf numFmtId="0" fontId="10" fillId="0" borderId="0" xfId="19" applyFont="1" applyAlignment="1">
      <alignment horizontal="center"/>
    </xf>
    <xf numFmtId="49" fontId="114" fillId="0" borderId="0" xfId="19" applyNumberFormat="1"/>
    <xf numFmtId="166" fontId="41" fillId="6" borderId="12" xfId="19" applyNumberFormat="1" applyFont="1" applyFill="1" applyBorder="1" applyAlignment="1">
      <alignment horizontal="center" vertical="center" wrapText="1"/>
    </xf>
    <xf numFmtId="0" fontId="82" fillId="0" borderId="0" xfId="0" applyFont="1" applyAlignment="1"/>
    <xf numFmtId="0" fontId="64" fillId="0" borderId="11" xfId="0" applyFont="1" applyBorder="1" applyAlignment="1">
      <alignment horizontal="center" vertical="center"/>
    </xf>
    <xf numFmtId="0" fontId="64" fillId="0" borderId="3" xfId="0" applyFont="1" applyBorder="1" applyAlignment="1">
      <alignment horizontal="center" vertical="center"/>
    </xf>
    <xf numFmtId="0" fontId="64" fillId="0" borderId="3" xfId="0" applyFont="1" applyBorder="1" applyAlignment="1">
      <alignment horizontal="center" vertical="center" wrapText="1"/>
    </xf>
    <xf numFmtId="0" fontId="64" fillId="0" borderId="3" xfId="0" applyFont="1" applyBorder="1" applyAlignment="1">
      <alignment vertical="center"/>
    </xf>
    <xf numFmtId="0" fontId="64" fillId="0" borderId="3" xfId="0" applyFont="1" applyBorder="1" applyAlignment="1">
      <alignment vertical="center" wrapText="1"/>
    </xf>
    <xf numFmtId="0" fontId="64" fillId="0" borderId="12" xfId="0" applyFont="1" applyBorder="1" applyAlignment="1">
      <alignment horizontal="center" vertical="center" wrapText="1"/>
    </xf>
    <xf numFmtId="0" fontId="64" fillId="0" borderId="13" xfId="0" applyFont="1" applyBorder="1" applyAlignment="1">
      <alignment horizontal="center" vertical="center" wrapText="1"/>
    </xf>
    <xf numFmtId="0" fontId="11" fillId="0" borderId="13" xfId="19" applyFont="1" applyBorder="1" applyAlignment="1">
      <alignment vertical="center" wrapText="1"/>
    </xf>
    <xf numFmtId="0" fontId="83" fillId="6" borderId="11" xfId="0" applyFont="1" applyFill="1" applyBorder="1" applyAlignment="1" applyProtection="1">
      <alignment horizontal="center" vertical="center" wrapText="1"/>
    </xf>
    <xf numFmtId="0" fontId="3" fillId="6" borderId="14" xfId="0" applyFont="1" applyFill="1" applyBorder="1" applyAlignment="1" applyProtection="1">
      <alignment vertical="center" wrapText="1"/>
    </xf>
    <xf numFmtId="0" fontId="10" fillId="6" borderId="11" xfId="19" applyFont="1" applyFill="1" applyBorder="1" applyAlignment="1">
      <alignment horizontal="center" vertical="center" wrapText="1"/>
    </xf>
    <xf numFmtId="0" fontId="3" fillId="8" borderId="39" xfId="0" applyFont="1" applyFill="1" applyBorder="1" applyAlignment="1" applyProtection="1">
      <alignment vertical="center" wrapText="1"/>
    </xf>
    <xf numFmtId="2" fontId="10" fillId="4" borderId="13" xfId="19" applyNumberFormat="1" applyFont="1" applyFill="1" applyBorder="1" applyAlignment="1">
      <alignment horizontal="center" vertical="center" wrapText="1"/>
    </xf>
    <xf numFmtId="0" fontId="38" fillId="0" borderId="13" xfId="19" applyFont="1" applyBorder="1"/>
    <xf numFmtId="0" fontId="114" fillId="6" borderId="14" xfId="19" applyFill="1" applyBorder="1" applyAlignment="1">
      <alignment horizontal="center"/>
    </xf>
    <xf numFmtId="0" fontId="10" fillId="6" borderId="15" xfId="19" applyFont="1" applyFill="1" applyBorder="1" applyAlignment="1">
      <alignment horizontal="center" vertical="center" wrapText="1"/>
    </xf>
    <xf numFmtId="166" fontId="10" fillId="4" borderId="3" xfId="19" applyNumberFormat="1" applyFont="1" applyFill="1" applyBorder="1" applyAlignment="1">
      <alignment horizontal="center" wrapText="1"/>
    </xf>
    <xf numFmtId="166" fontId="11" fillId="3" borderId="3" xfId="19" applyNumberFormat="1" applyFont="1" applyFill="1" applyBorder="1" applyAlignment="1">
      <alignment horizontal="center" wrapText="1"/>
    </xf>
    <xf numFmtId="166" fontId="114" fillId="0" borderId="3" xfId="19" applyNumberFormat="1" applyBorder="1"/>
    <xf numFmtId="0" fontId="11" fillId="6" borderId="13" xfId="19" applyFont="1" applyFill="1" applyBorder="1" applyAlignment="1">
      <alignment horizontal="center" vertical="center" wrapText="1"/>
    </xf>
    <xf numFmtId="0" fontId="10" fillId="6" borderId="13" xfId="19" applyFont="1" applyFill="1" applyBorder="1" applyAlignment="1">
      <alignment horizontal="left" vertical="center" wrapText="1"/>
    </xf>
    <xf numFmtId="0" fontId="11" fillId="6" borderId="11" xfId="19" applyFont="1" applyFill="1" applyBorder="1" applyAlignment="1">
      <alignment horizontal="center" vertical="center" wrapText="1"/>
    </xf>
    <xf numFmtId="0" fontId="11" fillId="6" borderId="14" xfId="19" applyFont="1" applyFill="1" applyBorder="1" applyAlignment="1">
      <alignment horizontal="center" vertical="center" wrapText="1"/>
    </xf>
    <xf numFmtId="0" fontId="11" fillId="6" borderId="15" xfId="19" applyFont="1" applyFill="1" applyBorder="1" applyAlignment="1">
      <alignment horizontal="center" vertical="center" wrapText="1"/>
    </xf>
    <xf numFmtId="0" fontId="11" fillId="3" borderId="13" xfId="19" applyFont="1" applyFill="1" applyBorder="1" applyAlignment="1">
      <alignment horizontal="center" vertical="center" wrapText="1"/>
    </xf>
    <xf numFmtId="0" fontId="11" fillId="4" borderId="3" xfId="19" applyFont="1" applyFill="1" applyBorder="1" applyAlignment="1">
      <alignment horizontal="center" vertical="center" wrapText="1"/>
    </xf>
    <xf numFmtId="2" fontId="10" fillId="4" borderId="12" xfId="19" applyNumberFormat="1" applyFont="1" applyFill="1" applyBorder="1" applyAlignment="1">
      <alignment horizontal="center" vertical="center" wrapText="1"/>
    </xf>
    <xf numFmtId="1" fontId="41" fillId="0" borderId="0" xfId="19" applyNumberFormat="1" applyFont="1" applyBorder="1" applyAlignment="1">
      <alignment horizontal="center" vertical="center" wrapText="1"/>
    </xf>
    <xf numFmtId="166" fontId="64" fillId="0" borderId="3" xfId="0" applyNumberFormat="1" applyFont="1" applyBorder="1" applyAlignment="1">
      <alignment horizontal="center" vertical="center" wrapText="1"/>
    </xf>
    <xf numFmtId="0" fontId="64" fillId="0" borderId="3" xfId="0" applyFont="1" applyFill="1" applyBorder="1" applyAlignment="1">
      <alignment vertical="center" wrapText="1"/>
    </xf>
    <xf numFmtId="0" fontId="64" fillId="0" borderId="3" xfId="0" applyFont="1" applyFill="1" applyBorder="1" applyAlignment="1">
      <alignment horizontal="center" vertical="center"/>
    </xf>
    <xf numFmtId="0" fontId="64" fillId="0" borderId="0" xfId="20" applyFont="1" applyProtection="1">
      <protection locked="0"/>
    </xf>
    <xf numFmtId="0" fontId="16" fillId="0" borderId="0" xfId="20" applyFont="1" applyProtection="1">
      <protection locked="0"/>
    </xf>
    <xf numFmtId="0" fontId="10" fillId="6" borderId="11" xfId="0" applyFont="1" applyFill="1" applyBorder="1" applyAlignment="1" applyProtection="1">
      <alignment horizontal="center" vertical="center"/>
      <protection locked="0"/>
    </xf>
    <xf numFmtId="0" fontId="35" fillId="6" borderId="14" xfId="0" applyFont="1" applyFill="1" applyBorder="1" applyAlignment="1" applyProtection="1">
      <alignment horizontal="center" vertical="center" wrapText="1"/>
      <protection locked="0"/>
    </xf>
    <xf numFmtId="0" fontId="16" fillId="6" borderId="14" xfId="20" applyFont="1" applyFill="1" applyBorder="1" applyAlignment="1" applyProtection="1">
      <alignment horizontal="center" vertical="center"/>
      <protection locked="0"/>
    </xf>
    <xf numFmtId="166" fontId="16" fillId="6" borderId="14" xfId="20" applyNumberFormat="1" applyFont="1" applyFill="1" applyBorder="1" applyAlignment="1" applyProtection="1">
      <alignment horizontal="center" vertical="center"/>
      <protection locked="0"/>
    </xf>
    <xf numFmtId="0" fontId="16" fillId="0" borderId="3" xfId="20" applyFont="1" applyBorder="1" applyAlignment="1" applyProtection="1">
      <alignment horizontal="center" vertical="center"/>
      <protection locked="0"/>
    </xf>
    <xf numFmtId="0" fontId="16" fillId="0" borderId="12" xfId="20" applyFont="1" applyBorder="1" applyAlignment="1" applyProtection="1">
      <alignment horizontal="center" vertical="center" wrapText="1"/>
      <protection locked="0"/>
    </xf>
    <xf numFmtId="0" fontId="10" fillId="8" borderId="11" xfId="0" applyFont="1" applyFill="1" applyBorder="1" applyAlignment="1" applyProtection="1">
      <alignment horizontal="center" vertical="center"/>
      <protection locked="0"/>
    </xf>
    <xf numFmtId="0" fontId="10" fillId="8" borderId="14" xfId="0" applyFont="1" applyFill="1" applyBorder="1" applyAlignment="1" applyProtection="1">
      <alignment horizontal="left" vertical="center" wrapText="1"/>
      <protection locked="0"/>
    </xf>
    <xf numFmtId="0" fontId="10" fillId="8" borderId="14" xfId="0" applyFont="1" applyFill="1" applyBorder="1" applyAlignment="1" applyProtection="1">
      <alignment horizontal="center" vertical="center"/>
      <protection locked="0"/>
    </xf>
    <xf numFmtId="0" fontId="10" fillId="8" borderId="14" xfId="0" applyFont="1" applyFill="1" applyBorder="1" applyAlignment="1" applyProtection="1">
      <alignment horizontal="center" vertical="center" wrapText="1"/>
      <protection locked="0"/>
    </xf>
    <xf numFmtId="0" fontId="10" fillId="8" borderId="15" xfId="0" applyFont="1" applyFill="1" applyBorder="1" applyAlignment="1" applyProtection="1">
      <alignment horizontal="center" vertical="center" wrapText="1"/>
      <protection locked="0"/>
    </xf>
    <xf numFmtId="0" fontId="16" fillId="0" borderId="3" xfId="20" applyFont="1" applyBorder="1" applyAlignment="1" applyProtection="1">
      <alignment horizontal="left" vertical="center" indent="1"/>
      <protection locked="0"/>
    </xf>
    <xf numFmtId="166" fontId="11" fillId="4" borderId="3" xfId="19" applyNumberFormat="1" applyFont="1" applyFill="1" applyBorder="1" applyAlignment="1" applyProtection="1">
      <alignment horizontal="center" vertical="center" wrapText="1"/>
      <protection locked="0"/>
    </xf>
    <xf numFmtId="0" fontId="55" fillId="0" borderId="3" xfId="20" applyFont="1" applyBorder="1" applyAlignment="1" applyProtection="1">
      <alignment horizontal="center" vertical="center"/>
      <protection locked="0"/>
    </xf>
    <xf numFmtId="0" fontId="55" fillId="0" borderId="3" xfId="20" applyFont="1" applyBorder="1" applyAlignment="1" applyProtection="1">
      <alignment horizontal="left" vertical="center" indent="2"/>
      <protection locked="0"/>
    </xf>
    <xf numFmtId="166" fontId="55" fillId="12" borderId="3" xfId="20" applyNumberFormat="1" applyFont="1" applyFill="1" applyBorder="1" applyAlignment="1" applyProtection="1">
      <alignment horizontal="center" vertical="center"/>
      <protection locked="0"/>
    </xf>
    <xf numFmtId="0" fontId="55" fillId="0" borderId="3" xfId="20" applyFont="1" applyBorder="1" applyAlignment="1" applyProtection="1">
      <alignment horizontal="left" vertical="center" wrapText="1" indent="2"/>
      <protection locked="0"/>
    </xf>
    <xf numFmtId="166" fontId="16" fillId="12" borderId="3" xfId="20" applyNumberFormat="1" applyFont="1" applyFill="1" applyBorder="1" applyAlignment="1" applyProtection="1">
      <alignment horizontal="center" vertical="center"/>
      <protection locked="0"/>
    </xf>
    <xf numFmtId="0" fontId="16" fillId="0" borderId="3" xfId="20" applyFont="1" applyFill="1" applyBorder="1" applyAlignment="1" applyProtection="1">
      <alignment horizontal="left" vertical="center" indent="1"/>
      <protection locked="0"/>
    </xf>
    <xf numFmtId="49" fontId="55" fillId="0" borderId="3" xfId="20" applyNumberFormat="1" applyFont="1" applyBorder="1" applyAlignment="1" applyProtection="1">
      <alignment horizontal="center" vertical="center"/>
      <protection locked="0"/>
    </xf>
    <xf numFmtId="0" fontId="55" fillId="0" borderId="3" xfId="20" applyFont="1" applyFill="1" applyBorder="1" applyAlignment="1" applyProtection="1">
      <alignment horizontal="left" vertical="center" indent="1"/>
      <protection locked="0"/>
    </xf>
    <xf numFmtId="166" fontId="12" fillId="4" borderId="3" xfId="19" applyNumberFormat="1" applyFont="1" applyFill="1" applyBorder="1" applyAlignment="1" applyProtection="1">
      <alignment horizontal="center" vertical="center" wrapText="1"/>
      <protection locked="0"/>
    </xf>
    <xf numFmtId="0" fontId="66" fillId="0" borderId="0" xfId="20" applyFont="1" applyProtection="1">
      <protection locked="0"/>
    </xf>
    <xf numFmtId="49" fontId="16" fillId="0" borderId="3" xfId="20" applyNumberFormat="1" applyFont="1" applyBorder="1" applyAlignment="1" applyProtection="1">
      <alignment horizontal="center" vertical="center"/>
      <protection locked="0"/>
    </xf>
    <xf numFmtId="166" fontId="16" fillId="4" borderId="3" xfId="20" applyNumberFormat="1" applyFont="1" applyFill="1" applyBorder="1" applyAlignment="1" applyProtection="1">
      <alignment horizontal="center" vertical="center"/>
      <protection locked="0"/>
    </xf>
    <xf numFmtId="0" fontId="55" fillId="12" borderId="3" xfId="20" applyFont="1" applyFill="1" applyBorder="1" applyAlignment="1" applyProtection="1">
      <alignment horizontal="left" vertical="center" indent="2"/>
      <protection locked="0"/>
    </xf>
    <xf numFmtId="0" fontId="16" fillId="0" borderId="3" xfId="20" applyFont="1" applyBorder="1" applyAlignment="1" applyProtection="1">
      <alignment horizontal="left" vertical="center" indent="2"/>
      <protection locked="0"/>
    </xf>
    <xf numFmtId="0" fontId="55" fillId="12" borderId="3" xfId="20" applyFont="1" applyFill="1" applyBorder="1" applyAlignment="1" applyProtection="1">
      <alignment horizontal="left" vertical="center" indent="1"/>
      <protection locked="0"/>
    </xf>
    <xf numFmtId="0" fontId="11" fillId="6" borderId="3" xfId="0" applyFont="1" applyFill="1" applyBorder="1" applyAlignment="1" applyProtection="1">
      <alignment vertical="center" wrapText="1"/>
      <protection locked="0"/>
    </xf>
    <xf numFmtId="0" fontId="11" fillId="0" borderId="3" xfId="19" applyFont="1" applyBorder="1" applyAlignment="1" applyProtection="1">
      <alignment horizontal="center" vertical="center" wrapText="1"/>
      <protection locked="0"/>
    </xf>
    <xf numFmtId="166" fontId="11" fillId="12" borderId="3" xfId="0" applyNumberFormat="1" applyFont="1" applyFill="1" applyBorder="1" applyAlignment="1" applyProtection="1">
      <alignment horizontal="center" vertical="center" wrapText="1"/>
      <protection locked="0"/>
    </xf>
    <xf numFmtId="0" fontId="65" fillId="0" borderId="0" xfId="20" applyFont="1" applyProtection="1">
      <protection locked="0"/>
    </xf>
    <xf numFmtId="0" fontId="11" fillId="0" borderId="3" xfId="19" applyFont="1" applyBorder="1" applyAlignment="1" applyProtection="1">
      <alignment horizontal="left" vertical="center" wrapText="1"/>
      <protection locked="0"/>
    </xf>
    <xf numFmtId="166" fontId="11" fillId="4" borderId="3" xfId="0" applyNumberFormat="1" applyFont="1" applyFill="1" applyBorder="1" applyAlignment="1" applyProtection="1">
      <alignment horizontal="center" vertical="center" wrapText="1"/>
      <protection locked="0"/>
    </xf>
    <xf numFmtId="0" fontId="10" fillId="8" borderId="3" xfId="0" applyFont="1" applyFill="1" applyBorder="1" applyAlignment="1" applyProtection="1">
      <alignment horizontal="center" vertical="center"/>
      <protection locked="0"/>
    </xf>
    <xf numFmtId="166" fontId="16" fillId="0" borderId="12" xfId="20" applyNumberFormat="1" applyFont="1" applyFill="1" applyBorder="1" applyAlignment="1" applyProtection="1">
      <alignment horizontal="center" vertical="center"/>
      <protection locked="0"/>
    </xf>
    <xf numFmtId="166" fontId="43" fillId="4" borderId="3" xfId="20" applyNumberFormat="1" applyFont="1" applyFill="1" applyBorder="1" applyAlignment="1" applyProtection="1">
      <alignment horizontal="center" vertical="center"/>
      <protection locked="0"/>
    </xf>
    <xf numFmtId="166" fontId="55" fillId="4" borderId="3" xfId="20" applyNumberFormat="1" applyFont="1" applyFill="1" applyBorder="1" applyAlignment="1" applyProtection="1">
      <alignment horizontal="center" vertical="center"/>
      <protection locked="0"/>
    </xf>
    <xf numFmtId="49" fontId="43" fillId="0" borderId="3" xfId="20" applyNumberFormat="1" applyFont="1" applyBorder="1" applyAlignment="1" applyProtection="1">
      <alignment horizontal="center" vertical="center"/>
      <protection locked="0"/>
    </xf>
    <xf numFmtId="0" fontId="43" fillId="0" borderId="3" xfId="20" applyFont="1" applyBorder="1" applyAlignment="1" applyProtection="1">
      <alignment horizontal="left" vertical="center" wrapText="1" indent="1"/>
      <protection locked="0"/>
    </xf>
    <xf numFmtId="0" fontId="43" fillId="0" borderId="3" xfId="20" applyFont="1" applyBorder="1" applyAlignment="1" applyProtection="1">
      <alignment horizontal="center" vertical="center"/>
      <protection locked="0"/>
    </xf>
    <xf numFmtId="49" fontId="11" fillId="0" borderId="12" xfId="0" applyNumberFormat="1" applyFont="1" applyFill="1" applyBorder="1" applyAlignment="1" applyProtection="1">
      <alignment horizontal="center" vertical="center"/>
      <protection locked="0"/>
    </xf>
    <xf numFmtId="0" fontId="10" fillId="8" borderId="12" xfId="0" applyFont="1" applyFill="1" applyBorder="1" applyAlignment="1" applyProtection="1">
      <alignment horizontal="center" vertical="center"/>
      <protection locked="0"/>
    </xf>
    <xf numFmtId="0" fontId="10" fillId="8" borderId="23" xfId="0" applyFont="1" applyFill="1" applyBorder="1" applyAlignment="1" applyProtection="1">
      <alignment horizontal="left" vertical="center" wrapText="1"/>
      <protection locked="0"/>
    </xf>
    <xf numFmtId="0" fontId="16" fillId="0" borderId="12" xfId="20" applyFont="1" applyBorder="1" applyAlignment="1" applyProtection="1">
      <alignment horizontal="center" vertical="center"/>
      <protection locked="0"/>
    </xf>
    <xf numFmtId="0" fontId="16" fillId="0" borderId="12" xfId="20" applyFont="1" applyFill="1" applyBorder="1" applyAlignment="1" applyProtection="1">
      <alignment horizontal="center" vertical="center"/>
      <protection locked="0"/>
    </xf>
    <xf numFmtId="0" fontId="16" fillId="0" borderId="3" xfId="20" applyFont="1" applyBorder="1" applyAlignment="1" applyProtection="1">
      <alignment horizontal="left" vertical="center" wrapText="1" indent="2"/>
      <protection locked="0"/>
    </xf>
    <xf numFmtId="0" fontId="67" fillId="0" borderId="0" xfId="20" applyFont="1" applyProtection="1">
      <protection locked="0"/>
    </xf>
    <xf numFmtId="49" fontId="16" fillId="0" borderId="11" xfId="20" applyNumberFormat="1" applyFont="1" applyBorder="1" applyAlignment="1" applyProtection="1">
      <alignment horizontal="center" vertical="center"/>
      <protection locked="0"/>
    </xf>
    <xf numFmtId="0" fontId="11" fillId="0" borderId="14" xfId="19" applyFont="1" applyBorder="1" applyAlignment="1" applyProtection="1">
      <alignment horizontal="left" vertical="center" wrapText="1"/>
      <protection locked="0"/>
    </xf>
    <xf numFmtId="0" fontId="11" fillId="0" borderId="14" xfId="19" applyFont="1" applyBorder="1" applyAlignment="1" applyProtection="1">
      <alignment horizontal="center" vertical="center" wrapText="1"/>
      <protection locked="0"/>
    </xf>
    <xf numFmtId="166" fontId="11" fillId="4" borderId="14" xfId="0" applyNumberFormat="1" applyFont="1" applyFill="1" applyBorder="1" applyAlignment="1" applyProtection="1">
      <alignment horizontal="center" vertical="center" wrapText="1"/>
      <protection locked="0"/>
    </xf>
    <xf numFmtId="166" fontId="11" fillId="4" borderId="15" xfId="0" applyNumberFormat="1" applyFont="1" applyFill="1" applyBorder="1" applyAlignment="1" applyProtection="1">
      <alignment horizontal="center" vertical="center" wrapText="1"/>
      <protection locked="0"/>
    </xf>
    <xf numFmtId="0" fontId="16" fillId="0" borderId="12" xfId="20" applyFont="1" applyFill="1" applyBorder="1" applyAlignment="1" applyProtection="1">
      <alignment horizontal="left" vertical="center" indent="1"/>
      <protection locked="0"/>
    </xf>
    <xf numFmtId="49" fontId="10" fillId="8" borderId="11" xfId="0" applyNumberFormat="1" applyFont="1" applyFill="1" applyBorder="1" applyAlignment="1" applyProtection="1">
      <alignment horizontal="center" vertical="center"/>
      <protection locked="0"/>
    </xf>
    <xf numFmtId="0" fontId="55" fillId="0" borderId="3" xfId="20" applyFont="1" applyBorder="1" applyAlignment="1" applyProtection="1">
      <alignment horizontal="left" vertical="center" indent="3"/>
      <protection locked="0"/>
    </xf>
    <xf numFmtId="0" fontId="81" fillId="0" borderId="0" xfId="20" applyFont="1" applyProtection="1">
      <protection locked="0"/>
    </xf>
    <xf numFmtId="166" fontId="16" fillId="6" borderId="15" xfId="20" applyNumberFormat="1" applyFont="1" applyFill="1" applyBorder="1" applyAlignment="1" applyProtection="1">
      <alignment horizontal="center" vertical="center"/>
      <protection locked="0"/>
    </xf>
    <xf numFmtId="0" fontId="16" fillId="8" borderId="14" xfId="20" applyFont="1" applyFill="1" applyBorder="1" applyAlignment="1" applyProtection="1">
      <alignment horizontal="center" vertical="center"/>
      <protection locked="0"/>
    </xf>
    <xf numFmtId="166" fontId="16" fillId="8" borderId="14" xfId="20" applyNumberFormat="1" applyFont="1" applyFill="1" applyBorder="1" applyAlignment="1" applyProtection="1">
      <alignment horizontal="center" vertical="center"/>
      <protection locked="0"/>
    </xf>
    <xf numFmtId="166" fontId="16" fillId="8" borderId="15" xfId="20" applyNumberFormat="1" applyFont="1" applyFill="1" applyBorder="1" applyAlignment="1" applyProtection="1">
      <alignment horizontal="center" vertical="center"/>
      <protection locked="0"/>
    </xf>
    <xf numFmtId="49" fontId="11" fillId="6" borderId="3" xfId="0" applyNumberFormat="1" applyFont="1" applyFill="1" applyBorder="1" applyAlignment="1" applyProtection="1">
      <alignment horizontal="center" vertical="center" wrapText="1"/>
      <protection locked="0"/>
    </xf>
    <xf numFmtId="0" fontId="11" fillId="0" borderId="3" xfId="0" applyFont="1" applyFill="1" applyBorder="1" applyAlignment="1" applyProtection="1">
      <alignment vertical="center" wrapText="1"/>
      <protection locked="0"/>
    </xf>
    <xf numFmtId="0" fontId="11" fillId="6" borderId="3" xfId="0" applyFont="1" applyFill="1" applyBorder="1" applyAlignment="1" applyProtection="1">
      <alignment horizontal="center" vertical="center" wrapText="1"/>
      <protection locked="0"/>
    </xf>
    <xf numFmtId="0" fontId="16" fillId="0" borderId="14" xfId="0" applyFont="1" applyBorder="1" applyAlignment="1" applyProtection="1">
      <alignment horizontal="left" vertical="center" indent="1"/>
      <protection locked="0"/>
    </xf>
    <xf numFmtId="0" fontId="16" fillId="0" borderId="11" xfId="0" applyFont="1" applyBorder="1" applyAlignment="1" applyProtection="1">
      <alignment horizontal="center" vertical="center"/>
      <protection locked="0"/>
    </xf>
    <xf numFmtId="0" fontId="16" fillId="0" borderId="14" xfId="0" applyFont="1" applyBorder="1" applyAlignment="1" applyProtection="1">
      <alignment horizontal="left" vertical="center" indent="2"/>
      <protection locked="0"/>
    </xf>
    <xf numFmtId="0" fontId="16" fillId="12" borderId="11" xfId="0" applyFont="1" applyFill="1" applyBorder="1" applyAlignment="1" applyProtection="1">
      <alignment horizontal="center" vertical="center"/>
      <protection locked="0"/>
    </xf>
    <xf numFmtId="0" fontId="16" fillId="12" borderId="3" xfId="0" applyFont="1" applyFill="1" applyBorder="1" applyAlignment="1" applyProtection="1">
      <alignment horizontal="center" vertical="center"/>
      <protection locked="0"/>
    </xf>
    <xf numFmtId="49" fontId="11" fillId="6" borderId="3" xfId="0" applyNumberFormat="1" applyFont="1" applyFill="1" applyBorder="1" applyAlignment="1" applyProtection="1">
      <alignment horizontal="center" vertical="center"/>
      <protection locked="0"/>
    </xf>
    <xf numFmtId="0" fontId="11" fillId="6" borderId="3" xfId="0" applyFont="1" applyFill="1" applyBorder="1" applyAlignment="1" applyProtection="1">
      <alignment horizontal="left" vertical="center" wrapText="1"/>
      <protection locked="0"/>
    </xf>
    <xf numFmtId="49" fontId="16" fillId="0" borderId="3" xfId="0" applyNumberFormat="1" applyFont="1" applyBorder="1" applyAlignment="1" applyProtection="1">
      <alignment horizontal="center" vertical="center"/>
      <protection locked="0"/>
    </xf>
    <xf numFmtId="0" fontId="16" fillId="0" borderId="3" xfId="0" applyFont="1" applyBorder="1" applyAlignment="1" applyProtection="1">
      <alignment horizontal="left" vertical="center" indent="2"/>
      <protection locked="0"/>
    </xf>
    <xf numFmtId="0" fontId="16" fillId="0" borderId="14" xfId="0" applyFont="1" applyBorder="1" applyAlignment="1" applyProtection="1">
      <alignment horizontal="center" vertical="center"/>
      <protection locked="0"/>
    </xf>
    <xf numFmtId="0" fontId="10" fillId="6" borderId="3" xfId="0" applyFont="1" applyFill="1" applyBorder="1" applyAlignment="1" applyProtection="1">
      <alignment horizontal="center" vertical="center" wrapText="1"/>
      <protection locked="0"/>
    </xf>
    <xf numFmtId="166" fontId="11" fillId="12" borderId="3" xfId="0" applyNumberFormat="1" applyFont="1" applyFill="1" applyBorder="1" applyAlignment="1" applyProtection="1">
      <alignment horizontal="center"/>
      <protection locked="0"/>
    </xf>
    <xf numFmtId="0" fontId="16" fillId="0" borderId="14" xfId="0" applyFont="1" applyBorder="1" applyAlignment="1" applyProtection="1">
      <alignment horizontal="left" vertical="center" wrapText="1" indent="2"/>
      <protection locked="0"/>
    </xf>
    <xf numFmtId="0" fontId="16" fillId="12" borderId="14" xfId="0" applyFont="1" applyFill="1" applyBorder="1" applyAlignment="1" applyProtection="1">
      <alignment horizontal="left" vertical="center" indent="3"/>
      <protection locked="0"/>
    </xf>
    <xf numFmtId="49" fontId="11" fillId="0" borderId="3" xfId="19" applyNumberFormat="1" applyFont="1" applyBorder="1" applyAlignment="1" applyProtection="1">
      <alignment horizontal="center" vertical="center" wrapText="1"/>
      <protection locked="0"/>
    </xf>
    <xf numFmtId="0" fontId="72" fillId="0" borderId="0" xfId="20" applyFont="1" applyProtection="1">
      <protection locked="0"/>
    </xf>
    <xf numFmtId="0" fontId="11" fillId="6" borderId="3" xfId="0" applyFont="1" applyFill="1" applyBorder="1" applyAlignment="1" applyProtection="1">
      <alignment horizontal="center" vertical="center"/>
      <protection locked="0"/>
    </xf>
    <xf numFmtId="166" fontId="11" fillId="12" borderId="3" xfId="19" applyNumberFormat="1" applyFont="1" applyFill="1" applyBorder="1" applyAlignment="1" applyProtection="1">
      <alignment horizontal="center" vertical="center" wrapText="1"/>
      <protection locked="0"/>
    </xf>
    <xf numFmtId="166" fontId="16" fillId="2" borderId="3" xfId="20" applyNumberFormat="1" applyFont="1" applyFill="1" applyBorder="1" applyAlignment="1" applyProtection="1">
      <alignment horizontal="center" vertical="center"/>
    </xf>
    <xf numFmtId="0" fontId="11" fillId="0" borderId="33" xfId="0" applyFont="1" applyBorder="1" applyAlignment="1">
      <alignment horizontal="center" vertical="center" wrapText="1"/>
    </xf>
    <xf numFmtId="0" fontId="11" fillId="0" borderId="34" xfId="0" applyFont="1" applyFill="1" applyBorder="1" applyAlignment="1">
      <alignment horizontal="center" vertical="center" wrapText="1"/>
    </xf>
    <xf numFmtId="49" fontId="16" fillId="0" borderId="3" xfId="20" applyNumberFormat="1" applyFont="1" applyBorder="1" applyAlignment="1">
      <alignment horizontal="center"/>
    </xf>
    <xf numFmtId="0" fontId="16" fillId="0" borderId="11" xfId="20" applyFont="1" applyBorder="1" applyAlignment="1">
      <alignment horizontal="center"/>
    </xf>
    <xf numFmtId="0" fontId="16" fillId="2" borderId="11" xfId="20" applyFont="1" applyFill="1" applyBorder="1" applyAlignment="1">
      <alignment horizontal="center" wrapText="1"/>
    </xf>
    <xf numFmtId="0" fontId="16" fillId="12" borderId="11" xfId="20" applyFont="1" applyFill="1" applyBorder="1" applyAlignment="1">
      <alignment horizontal="center" wrapText="1"/>
    </xf>
    <xf numFmtId="2" fontId="11" fillId="4" borderId="11" xfId="19" applyNumberFormat="1" applyFont="1" applyFill="1" applyBorder="1" applyAlignment="1">
      <alignment horizontal="center" vertical="center" wrapText="1"/>
    </xf>
    <xf numFmtId="2" fontId="16" fillId="12" borderId="11" xfId="20" applyNumberFormat="1" applyFont="1" applyFill="1" applyBorder="1" applyAlignment="1">
      <alignment horizontal="center" vertical="center"/>
    </xf>
    <xf numFmtId="4" fontId="43" fillId="4" borderId="11" xfId="28" applyNumberFormat="1" applyFont="1" applyFill="1" applyBorder="1" applyAlignment="1" applyProtection="1">
      <alignment horizontal="center" vertical="center" wrapText="1"/>
    </xf>
    <xf numFmtId="0" fontId="16" fillId="12" borderId="11" xfId="28" applyFont="1" applyFill="1" applyBorder="1" applyAlignment="1" applyProtection="1">
      <alignment horizontal="center" vertical="center" wrapText="1"/>
    </xf>
    <xf numFmtId="4" fontId="16" fillId="12" borderId="11" xfId="20" applyNumberFormat="1" applyFont="1" applyFill="1" applyBorder="1" applyAlignment="1">
      <alignment horizontal="center" vertical="center"/>
    </xf>
    <xf numFmtId="4" fontId="16" fillId="12" borderId="11" xfId="28" applyNumberFormat="1" applyFont="1" applyFill="1" applyBorder="1" applyAlignment="1" applyProtection="1">
      <alignment horizontal="center" vertical="center" wrapText="1"/>
    </xf>
    <xf numFmtId="49" fontId="16" fillId="6" borderId="15" xfId="25" applyNumberFormat="1" applyFont="1" applyFill="1" applyBorder="1" applyAlignment="1" applyProtection="1">
      <alignment horizontal="center" vertical="center" wrapText="1"/>
    </xf>
    <xf numFmtId="0" fontId="16" fillId="0" borderId="15" xfId="20" applyFont="1" applyBorder="1" applyAlignment="1">
      <alignment horizontal="center" vertical="center" wrapText="1"/>
    </xf>
    <xf numFmtId="0" fontId="43" fillId="0" borderId="5" xfId="20" applyNumberFormat="1" applyFont="1" applyFill="1" applyBorder="1" applyAlignment="1">
      <alignment horizontal="center" vertical="center" wrapText="1"/>
    </xf>
    <xf numFmtId="0" fontId="43" fillId="0" borderId="24" xfId="20" applyNumberFormat="1" applyFont="1" applyFill="1" applyBorder="1" applyAlignment="1">
      <alignment horizontal="center" vertical="center" wrapText="1"/>
    </xf>
    <xf numFmtId="0" fontId="16" fillId="0" borderId="25" xfId="20" applyFont="1" applyBorder="1" applyAlignment="1">
      <alignment horizontal="center"/>
    </xf>
    <xf numFmtId="0" fontId="16" fillId="2" borderId="10" xfId="20" applyFont="1" applyFill="1" applyBorder="1" applyAlignment="1">
      <alignment horizontal="center" wrapText="1"/>
    </xf>
    <xf numFmtId="0" fontId="16" fillId="2" borderId="25" xfId="20" applyFont="1" applyFill="1" applyBorder="1" applyAlignment="1">
      <alignment horizontal="center" wrapText="1"/>
    </xf>
    <xf numFmtId="0" fontId="16" fillId="12" borderId="10" xfId="20" applyFont="1" applyFill="1" applyBorder="1" applyAlignment="1">
      <alignment horizontal="center" wrapText="1"/>
    </xf>
    <xf numFmtId="0" fontId="16" fillId="12" borderId="25" xfId="20" applyFont="1" applyFill="1" applyBorder="1" applyAlignment="1">
      <alignment horizontal="center" wrapText="1"/>
    </xf>
    <xf numFmtId="2" fontId="11" fillId="4" borderId="10" xfId="19" applyNumberFormat="1" applyFont="1" applyFill="1" applyBorder="1" applyAlignment="1">
      <alignment horizontal="center" vertical="center" wrapText="1"/>
    </xf>
    <xf numFmtId="2" fontId="11" fillId="4" borderId="25" xfId="19" applyNumberFormat="1" applyFont="1" applyFill="1" applyBorder="1" applyAlignment="1">
      <alignment horizontal="center" vertical="center" wrapText="1"/>
    </xf>
    <xf numFmtId="0" fontId="16" fillId="12" borderId="10" xfId="28" applyFont="1" applyFill="1" applyBorder="1" applyAlignment="1" applyProtection="1">
      <alignment horizontal="center" vertical="center" wrapText="1"/>
    </xf>
    <xf numFmtId="2" fontId="16" fillId="12" borderId="25" xfId="20" applyNumberFormat="1" applyFont="1" applyFill="1" applyBorder="1" applyAlignment="1">
      <alignment horizontal="center" vertical="center"/>
    </xf>
    <xf numFmtId="166" fontId="16" fillId="12" borderId="10" xfId="20" applyNumberFormat="1" applyFont="1" applyFill="1" applyBorder="1" applyAlignment="1">
      <alignment horizontal="center" vertical="center"/>
    </xf>
    <xf numFmtId="4" fontId="43" fillId="4" borderId="10" xfId="28" applyNumberFormat="1" applyFont="1" applyFill="1" applyBorder="1" applyAlignment="1" applyProtection="1">
      <alignment horizontal="center" vertical="center" wrapText="1"/>
    </xf>
    <xf numFmtId="4" fontId="43" fillId="4" borderId="25" xfId="28" applyNumberFormat="1" applyFont="1" applyFill="1" applyBorder="1" applyAlignment="1" applyProtection="1">
      <alignment horizontal="center" vertical="center" wrapText="1"/>
    </xf>
    <xf numFmtId="2" fontId="16" fillId="12" borderId="10" xfId="20" applyNumberFormat="1" applyFont="1" applyFill="1" applyBorder="1" applyAlignment="1">
      <alignment horizontal="center" vertical="center"/>
    </xf>
    <xf numFmtId="0" fontId="16" fillId="12" borderId="25" xfId="28" applyFont="1" applyFill="1" applyBorder="1" applyAlignment="1" applyProtection="1">
      <alignment horizontal="center" vertical="center" wrapText="1"/>
    </xf>
    <xf numFmtId="0" fontId="16" fillId="0" borderId="10" xfId="20" applyFont="1" applyBorder="1" applyAlignment="1">
      <alignment horizontal="center" vertical="center" wrapText="1"/>
    </xf>
    <xf numFmtId="0" fontId="16" fillId="0" borderId="25" xfId="20" applyFont="1" applyBorder="1" applyAlignment="1">
      <alignment horizontal="center" vertical="center" wrapText="1"/>
    </xf>
    <xf numFmtId="4" fontId="16" fillId="12" borderId="10" xfId="20" applyNumberFormat="1" applyFont="1" applyFill="1" applyBorder="1" applyAlignment="1">
      <alignment horizontal="center" vertical="center"/>
    </xf>
    <xf numFmtId="4" fontId="16" fillId="12" borderId="25" xfId="20" applyNumberFormat="1" applyFont="1" applyFill="1" applyBorder="1" applyAlignment="1">
      <alignment horizontal="center" vertical="center"/>
    </xf>
    <xf numFmtId="4" fontId="43" fillId="12" borderId="10" xfId="28" applyNumberFormat="1" applyFont="1" applyFill="1" applyBorder="1" applyAlignment="1" applyProtection="1">
      <alignment horizontal="center" vertical="center" wrapText="1"/>
    </xf>
    <xf numFmtId="4" fontId="16" fillId="12" borderId="25" xfId="28" applyNumberFormat="1" applyFont="1" applyFill="1" applyBorder="1" applyAlignment="1" applyProtection="1">
      <alignment horizontal="center" vertical="center" wrapText="1"/>
    </xf>
    <xf numFmtId="4" fontId="16" fillId="4" borderId="7" xfId="28" applyNumberFormat="1" applyFont="1" applyFill="1" applyBorder="1" applyAlignment="1" applyProtection="1">
      <alignment horizontal="center" vertical="center" wrapText="1"/>
    </xf>
    <xf numFmtId="4" fontId="16" fillId="4" borderId="26" xfId="28" applyNumberFormat="1" applyFont="1" applyFill="1" applyBorder="1" applyAlignment="1" applyProtection="1">
      <alignment horizontal="center" vertical="center" wrapText="1"/>
    </xf>
    <xf numFmtId="10" fontId="16" fillId="0" borderId="15" xfId="20" applyNumberFormat="1" applyFont="1" applyBorder="1" applyAlignment="1">
      <alignment horizontal="center" vertical="center" wrapText="1"/>
    </xf>
    <xf numFmtId="2" fontId="16" fillId="0" borderId="15" xfId="20" applyNumberFormat="1" applyFont="1" applyBorder="1" applyAlignment="1">
      <alignment horizontal="center" vertical="center" wrapText="1"/>
    </xf>
    <xf numFmtId="0" fontId="85" fillId="0" borderId="0" xfId="0" applyFont="1" applyAlignment="1">
      <alignment horizontal="center" vertical="center" wrapText="1"/>
    </xf>
    <xf numFmtId="0" fontId="87" fillId="0" borderId="0" xfId="0" applyFont="1" applyAlignment="1">
      <alignment horizontal="justify" vertical="center" wrapText="1"/>
    </xf>
    <xf numFmtId="0" fontId="84" fillId="0" borderId="0" xfId="0" applyFont="1" applyAlignment="1">
      <alignment wrapText="1"/>
    </xf>
    <xf numFmtId="0" fontId="84" fillId="0" borderId="0" xfId="0" applyFont="1" applyAlignment="1">
      <alignment vertical="center" wrapText="1"/>
    </xf>
    <xf numFmtId="0" fontId="84" fillId="0" borderId="40" xfId="0" applyFont="1" applyBorder="1" applyAlignment="1">
      <alignment vertical="center" wrapText="1"/>
    </xf>
    <xf numFmtId="0" fontId="86" fillId="0" borderId="0" xfId="0" applyFont="1" applyAlignment="1">
      <alignment horizontal="left" vertical="center" wrapText="1"/>
    </xf>
    <xf numFmtId="0" fontId="89" fillId="0" borderId="0" xfId="0" applyFont="1" applyAlignment="1">
      <alignment horizontal="justify" vertical="center" wrapText="1"/>
    </xf>
    <xf numFmtId="0" fontId="11" fillId="3" borderId="3" xfId="0" applyFont="1" applyFill="1" applyBorder="1" applyAlignment="1">
      <alignment horizontal="left" vertical="center" wrapText="1"/>
    </xf>
    <xf numFmtId="14" fontId="18" fillId="3" borderId="3" xfId="19" applyNumberFormat="1" applyFont="1" applyFill="1" applyBorder="1"/>
    <xf numFmtId="0" fontId="11" fillId="3" borderId="3" xfId="0" applyFont="1" applyFill="1" applyBorder="1" applyAlignment="1">
      <alignment vertical="center" wrapText="1"/>
    </xf>
    <xf numFmtId="167" fontId="11" fillId="4" borderId="3" xfId="19" applyNumberFormat="1" applyFont="1" applyFill="1" applyBorder="1" applyAlignment="1">
      <alignment horizontal="center" vertical="center" wrapText="1"/>
    </xf>
    <xf numFmtId="0" fontId="11" fillId="12" borderId="3" xfId="19" applyFont="1" applyFill="1" applyBorder="1" applyAlignment="1">
      <alignment horizontal="left" vertical="center" wrapText="1"/>
    </xf>
    <xf numFmtId="0" fontId="11" fillId="3" borderId="0" xfId="19" applyFont="1" applyFill="1"/>
    <xf numFmtId="0" fontId="11" fillId="3" borderId="3" xfId="0" applyFont="1" applyFill="1" applyBorder="1" applyAlignment="1">
      <alignment horizontal="justify" vertical="center" wrapText="1"/>
    </xf>
    <xf numFmtId="0" fontId="16" fillId="3" borderId="3" xfId="28" applyFont="1" applyFill="1" applyBorder="1" applyAlignment="1" applyProtection="1">
      <alignment horizontal="center" vertical="center" wrapText="1"/>
    </xf>
    <xf numFmtId="0" fontId="16" fillId="3" borderId="3" xfId="20" applyFont="1" applyFill="1" applyBorder="1" applyAlignment="1">
      <alignment horizontal="center" wrapText="1"/>
    </xf>
    <xf numFmtId="0" fontId="16" fillId="3" borderId="11" xfId="20" applyFont="1" applyFill="1" applyBorder="1" applyAlignment="1">
      <alignment horizontal="center" wrapText="1"/>
    </xf>
    <xf numFmtId="2" fontId="16" fillId="12" borderId="25" xfId="28" applyNumberFormat="1" applyFont="1" applyFill="1" applyBorder="1" applyAlignment="1" applyProtection="1">
      <alignment horizontal="center" vertical="center" wrapText="1"/>
    </xf>
    <xf numFmtId="2" fontId="16" fillId="12" borderId="10" xfId="28" applyNumberFormat="1" applyFont="1" applyFill="1" applyBorder="1" applyAlignment="1" applyProtection="1">
      <alignment horizontal="center" vertical="center" wrapText="1"/>
    </xf>
    <xf numFmtId="0" fontId="100" fillId="0" borderId="0" xfId="19" applyFont="1"/>
    <xf numFmtId="0" fontId="10" fillId="0" borderId="3" xfId="0" applyFont="1" applyBorder="1" applyAlignment="1" applyProtection="1">
      <alignment horizontal="center" vertical="center"/>
      <protection locked="0"/>
    </xf>
    <xf numFmtId="0" fontId="10" fillId="0" borderId="14" xfId="0" applyFont="1" applyBorder="1" applyAlignment="1" applyProtection="1">
      <alignment horizontal="left" vertical="center" wrapText="1"/>
      <protection locked="0"/>
    </xf>
    <xf numFmtId="0" fontId="11" fillId="0" borderId="11" xfId="0" applyFont="1" applyBorder="1" applyAlignment="1" applyProtection="1">
      <alignment horizontal="center" vertical="center"/>
      <protection locked="0"/>
    </xf>
    <xf numFmtId="166" fontId="11" fillId="4" borderId="3" xfId="20" applyNumberFormat="1" applyFont="1" applyFill="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0" fontId="11" fillId="0" borderId="14" xfId="0" applyFont="1" applyBorder="1" applyAlignment="1" applyProtection="1">
      <alignment horizontal="left" vertical="center" indent="1"/>
      <protection locked="0"/>
    </xf>
    <xf numFmtId="0" fontId="11" fillId="12" borderId="11" xfId="0" applyFont="1" applyFill="1" applyBorder="1" applyAlignment="1" applyProtection="1">
      <alignment horizontal="center" vertical="center"/>
      <protection locked="0"/>
    </xf>
    <xf numFmtId="0" fontId="11" fillId="12" borderId="3" xfId="0" applyFont="1" applyFill="1" applyBorder="1" applyAlignment="1" applyProtection="1">
      <alignment horizontal="center" vertical="center"/>
      <protection locked="0"/>
    </xf>
    <xf numFmtId="0" fontId="11" fillId="0" borderId="14" xfId="0" applyFont="1" applyBorder="1" applyAlignment="1" applyProtection="1">
      <alignment horizontal="left" vertical="center" wrapText="1" indent="1"/>
      <protection locked="0"/>
    </xf>
    <xf numFmtId="0" fontId="10" fillId="0" borderId="14" xfId="0" applyFont="1" applyBorder="1" applyAlignment="1" applyProtection="1">
      <alignment horizontal="left" vertical="center"/>
      <protection locked="0"/>
    </xf>
    <xf numFmtId="0" fontId="11" fillId="0" borderId="3" xfId="19" applyFont="1" applyFill="1" applyBorder="1" applyAlignment="1">
      <alignment horizontal="center" vertical="center" wrapText="1"/>
    </xf>
    <xf numFmtId="0" fontId="92" fillId="0" borderId="0" xfId="0" applyFont="1" applyAlignment="1">
      <alignment horizontal="justify" vertical="center" wrapText="1"/>
    </xf>
    <xf numFmtId="0" fontId="93" fillId="0" borderId="0" xfId="0" applyFont="1" applyAlignment="1">
      <alignment wrapText="1"/>
    </xf>
    <xf numFmtId="0" fontId="94" fillId="0" borderId="0" xfId="0" applyFont="1" applyAlignment="1">
      <alignment vertical="center" wrapText="1"/>
    </xf>
    <xf numFmtId="0" fontId="11" fillId="6" borderId="3" xfId="0" applyFont="1" applyFill="1" applyBorder="1"/>
    <xf numFmtId="0" fontId="10" fillId="6" borderId="14" xfId="19" applyFont="1" applyFill="1" applyBorder="1" applyAlignment="1">
      <alignment vertical="center"/>
    </xf>
    <xf numFmtId="0" fontId="10" fillId="6" borderId="15" xfId="19" applyFont="1" applyFill="1" applyBorder="1" applyAlignment="1">
      <alignment vertical="center"/>
    </xf>
    <xf numFmtId="0" fontId="12" fillId="12" borderId="3" xfId="19" applyFont="1" applyFill="1" applyBorder="1" applyAlignment="1">
      <alignment horizontal="left" vertical="center"/>
    </xf>
    <xf numFmtId="166" fontId="11" fillId="4" borderId="3" xfId="19" applyNumberFormat="1" applyFont="1" applyFill="1" applyBorder="1" applyAlignment="1">
      <alignment horizontal="center" vertical="center" wrapText="1"/>
    </xf>
    <xf numFmtId="166" fontId="10" fillId="4" borderId="3" xfId="19" applyNumberFormat="1" applyFont="1" applyFill="1" applyBorder="1" applyAlignment="1">
      <alignment horizontal="center" vertical="center" wrapText="1"/>
    </xf>
    <xf numFmtId="166" fontId="11" fillId="0" borderId="3" xfId="19" applyNumberFormat="1" applyFont="1" applyBorder="1" applyAlignment="1">
      <alignment horizontal="center" vertical="center" wrapText="1"/>
    </xf>
    <xf numFmtId="0" fontId="12" fillId="12" borderId="12" xfId="19" applyFont="1" applyFill="1" applyBorder="1" applyAlignment="1">
      <alignment horizontal="left" vertical="center"/>
    </xf>
    <xf numFmtId="0" fontId="11" fillId="0" borderId="3" xfId="19" applyFont="1" applyFill="1" applyBorder="1" applyAlignment="1">
      <alignment vertical="center" wrapText="1"/>
    </xf>
    <xf numFmtId="166" fontId="11" fillId="6" borderId="3" xfId="19" applyNumberFormat="1" applyFont="1" applyFill="1" applyBorder="1" applyAlignment="1">
      <alignment horizontal="center" vertical="center" wrapText="1"/>
    </xf>
    <xf numFmtId="0" fontId="11" fillId="0" borderId="0" xfId="19" applyFont="1" applyFill="1" applyBorder="1" applyAlignment="1">
      <alignment vertical="center" wrapText="1"/>
    </xf>
    <xf numFmtId="0" fontId="11" fillId="0" borderId="0" xfId="19" applyFont="1" applyFill="1" applyBorder="1" applyAlignment="1">
      <alignment horizontal="center" vertical="center" wrapText="1"/>
    </xf>
    <xf numFmtId="166" fontId="11" fillId="0" borderId="0" xfId="19" applyNumberFormat="1" applyFont="1" applyFill="1" applyBorder="1" applyAlignment="1">
      <alignment vertical="center" wrapText="1"/>
    </xf>
    <xf numFmtId="0" fontId="10" fillId="0" borderId="0" xfId="19" applyFont="1" applyFill="1" applyBorder="1" applyAlignment="1">
      <alignment vertical="center"/>
    </xf>
    <xf numFmtId="166" fontId="10" fillId="6" borderId="14" xfId="19" applyNumberFormat="1" applyFont="1" applyFill="1" applyBorder="1" applyAlignment="1">
      <alignment vertical="center"/>
    </xf>
    <xf numFmtId="166" fontId="11" fillId="6" borderId="13" xfId="19" applyNumberFormat="1" applyFont="1" applyFill="1" applyBorder="1" applyAlignment="1">
      <alignment horizontal="center" vertical="center" wrapText="1"/>
    </xf>
    <xf numFmtId="0" fontId="12" fillId="12" borderId="3" xfId="19" applyFont="1" applyFill="1" applyBorder="1" applyAlignment="1">
      <alignment horizontal="left" vertical="center" wrapText="1"/>
    </xf>
    <xf numFmtId="0" fontId="10" fillId="0" borderId="3" xfId="19" applyFont="1" applyBorder="1" applyAlignment="1">
      <alignment vertical="center"/>
    </xf>
    <xf numFmtId="166" fontId="10" fillId="4" borderId="13" xfId="19" applyNumberFormat="1" applyFont="1" applyFill="1" applyBorder="1" applyAlignment="1">
      <alignment horizontal="center" vertical="center" wrapText="1"/>
    </xf>
    <xf numFmtId="0" fontId="10" fillId="0" borderId="3" xfId="19" applyFont="1" applyFill="1" applyBorder="1" applyAlignment="1">
      <alignment horizontal="left" vertical="center" wrapText="1"/>
    </xf>
    <xf numFmtId="0" fontId="10" fillId="0" borderId="14" xfId="19" applyFont="1" applyFill="1" applyBorder="1" applyAlignment="1">
      <alignment vertical="center"/>
    </xf>
    <xf numFmtId="166" fontId="10" fillId="0" borderId="14" xfId="19" applyNumberFormat="1" applyFont="1" applyFill="1" applyBorder="1" applyAlignment="1">
      <alignment vertical="center"/>
    </xf>
    <xf numFmtId="0" fontId="10" fillId="0" borderId="15" xfId="19" applyFont="1" applyFill="1" applyBorder="1" applyAlignment="1">
      <alignment vertical="center"/>
    </xf>
    <xf numFmtId="0" fontId="12" fillId="12" borderId="13" xfId="19" applyFont="1" applyFill="1" applyBorder="1" applyAlignment="1">
      <alignment horizontal="left" vertical="center"/>
    </xf>
    <xf numFmtId="0" fontId="10" fillId="6" borderId="14" xfId="19" applyFont="1" applyFill="1" applyBorder="1" applyAlignment="1">
      <alignment horizontal="center" vertical="center"/>
    </xf>
    <xf numFmtId="166" fontId="11" fillId="0" borderId="3" xfId="19" applyNumberFormat="1" applyFont="1" applyFill="1" applyBorder="1" applyAlignment="1">
      <alignment horizontal="center" vertical="center" wrapText="1"/>
    </xf>
    <xf numFmtId="0" fontId="10" fillId="0" borderId="13" xfId="19" applyFont="1" applyBorder="1" applyAlignment="1">
      <alignment vertical="center"/>
    </xf>
    <xf numFmtId="0" fontId="10" fillId="0" borderId="12" xfId="19" applyFont="1" applyFill="1" applyBorder="1" applyAlignment="1">
      <alignment vertical="center"/>
    </xf>
    <xf numFmtId="166" fontId="11" fillId="0" borderId="12" xfId="19" applyNumberFormat="1" applyFont="1" applyBorder="1" applyAlignment="1">
      <alignment horizontal="center" vertical="center" wrapText="1"/>
    </xf>
    <xf numFmtId="166" fontId="10" fillId="4" borderId="12" xfId="19" applyNumberFormat="1" applyFont="1" applyFill="1" applyBorder="1" applyAlignment="1">
      <alignment horizontal="center" vertical="center" wrapText="1"/>
    </xf>
    <xf numFmtId="0" fontId="11" fillId="0" borderId="3" xfId="19" applyFont="1" applyFill="1" applyBorder="1" applyAlignment="1">
      <alignment horizontal="center" vertical="center"/>
    </xf>
    <xf numFmtId="0" fontId="11" fillId="0" borderId="3" xfId="19" applyFont="1" applyBorder="1" applyAlignment="1">
      <alignment horizontal="center"/>
    </xf>
    <xf numFmtId="0" fontId="11" fillId="0" borderId="3" xfId="19" applyFont="1" applyFill="1" applyBorder="1" applyAlignment="1">
      <alignment horizontal="center"/>
    </xf>
    <xf numFmtId="0" fontId="11" fillId="0" borderId="3" xfId="19" applyFont="1" applyFill="1" applyBorder="1" applyAlignment="1">
      <alignment horizontal="center" wrapText="1"/>
    </xf>
    <xf numFmtId="0" fontId="11" fillId="0" borderId="3" xfId="19" applyFont="1" applyBorder="1" applyAlignment="1">
      <alignment horizontal="center" wrapText="1"/>
    </xf>
    <xf numFmtId="0" fontId="41" fillId="6" borderId="11" xfId="19" applyFont="1" applyFill="1" applyBorder="1" applyAlignment="1">
      <alignment horizontal="center" vertical="center" wrapText="1"/>
    </xf>
    <xf numFmtId="0" fontId="95" fillId="0" borderId="0" xfId="0" applyFont="1"/>
    <xf numFmtId="0" fontId="70" fillId="0" borderId="0" xfId="0" applyFont="1"/>
    <xf numFmtId="0" fontId="70" fillId="0" borderId="41" xfId="0" applyFont="1" applyBorder="1" applyAlignment="1">
      <alignment vertical="top" wrapText="1"/>
    </xf>
    <xf numFmtId="0" fontId="70" fillId="0" borderId="42" xfId="0" applyFont="1" applyBorder="1" applyAlignment="1">
      <alignment vertical="top" wrapText="1"/>
    </xf>
    <xf numFmtId="0" fontId="70" fillId="0" borderId="43" xfId="0" applyFont="1" applyBorder="1" applyAlignment="1">
      <alignment vertical="top" wrapText="1"/>
    </xf>
    <xf numFmtId="0" fontId="70" fillId="0" borderId="44" xfId="0" applyFont="1" applyBorder="1" applyAlignment="1">
      <alignment vertical="top" wrapText="1"/>
    </xf>
    <xf numFmtId="0" fontId="70" fillId="0" borderId="45" xfId="0" applyFont="1" applyBorder="1" applyAlignment="1">
      <alignment vertical="top" wrapText="1"/>
    </xf>
    <xf numFmtId="0" fontId="70" fillId="0" borderId="46" xfId="0" applyFont="1" applyBorder="1" applyAlignment="1">
      <alignment vertical="top" wrapText="1"/>
    </xf>
    <xf numFmtId="0" fontId="96" fillId="0" borderId="0" xfId="0" applyFont="1" applyAlignment="1">
      <alignment horizontal="justify"/>
    </xf>
    <xf numFmtId="0" fontId="70" fillId="0" borderId="0" xfId="0" applyFont="1" applyBorder="1" applyAlignment="1">
      <alignment vertical="top" wrapText="1"/>
    </xf>
    <xf numFmtId="0" fontId="70" fillId="0" borderId="3" xfId="0" applyFont="1" applyBorder="1" applyAlignment="1">
      <alignment vertical="top" wrapText="1"/>
    </xf>
    <xf numFmtId="166" fontId="11" fillId="3" borderId="3" xfId="0" applyNumberFormat="1" applyFont="1" applyFill="1" applyBorder="1" applyAlignment="1">
      <alignment horizontal="center" vertical="center" wrapText="1"/>
    </xf>
    <xf numFmtId="0" fontId="77" fillId="0" borderId="0" xfId="0" applyFont="1" applyAlignment="1">
      <alignment horizontal="center"/>
    </xf>
    <xf numFmtId="0" fontId="97" fillId="0" borderId="0" xfId="0" applyFont="1" applyAlignment="1">
      <alignment horizontal="center"/>
    </xf>
    <xf numFmtId="0" fontId="70" fillId="0" borderId="47" xfId="0" applyFont="1" applyBorder="1" applyAlignment="1">
      <alignment horizontal="center" vertical="top" wrapText="1"/>
    </xf>
    <xf numFmtId="0" fontId="70" fillId="0" borderId="48" xfId="0" applyFont="1" applyBorder="1" applyAlignment="1">
      <alignment horizontal="center" vertical="top" wrapText="1"/>
    </xf>
    <xf numFmtId="0" fontId="77" fillId="0" borderId="48" xfId="0" applyFont="1" applyBorder="1" applyAlignment="1">
      <alignment horizontal="center" vertical="top" wrapText="1"/>
    </xf>
    <xf numFmtId="0" fontId="77" fillId="0" borderId="47" xfId="0" applyFont="1" applyBorder="1" applyAlignment="1">
      <alignment vertical="top" wrapText="1"/>
    </xf>
    <xf numFmtId="0" fontId="70" fillId="0" borderId="46" xfId="0" applyFont="1" applyBorder="1" applyAlignment="1">
      <alignment horizontal="center" vertical="top" wrapText="1"/>
    </xf>
    <xf numFmtId="0" fontId="70" fillId="0" borderId="43" xfId="0" applyFont="1" applyBorder="1" applyAlignment="1">
      <alignment horizontal="center" vertical="top" wrapText="1"/>
    </xf>
    <xf numFmtId="0" fontId="18" fillId="12" borderId="3" xfId="19" applyFont="1" applyFill="1" applyBorder="1" applyAlignment="1">
      <alignment horizontal="center" vertical="center"/>
    </xf>
    <xf numFmtId="0" fontId="11" fillId="0" borderId="39" xfId="19" applyFont="1" applyBorder="1" applyAlignment="1">
      <alignment horizontal="center" vertical="center" wrapText="1"/>
    </xf>
    <xf numFmtId="0" fontId="11" fillId="0" borderId="0" xfId="19" applyFont="1" applyBorder="1" applyAlignment="1">
      <alignment vertical="center"/>
    </xf>
    <xf numFmtId="0" fontId="11" fillId="0" borderId="0" xfId="19" applyFont="1" applyBorder="1"/>
    <xf numFmtId="0" fontId="10" fillId="0" borderId="0" xfId="19" applyFont="1" applyBorder="1"/>
    <xf numFmtId="0" fontId="11" fillId="6" borderId="0" xfId="19" applyFont="1" applyFill="1" applyBorder="1" applyAlignment="1">
      <alignment horizontal="center" vertical="center" wrapText="1"/>
    </xf>
    <xf numFmtId="0" fontId="11" fillId="6" borderId="0" xfId="19" applyFont="1" applyFill="1" applyBorder="1" applyAlignment="1">
      <alignment vertical="center" wrapText="1"/>
    </xf>
    <xf numFmtId="0" fontId="13" fillId="6" borderId="0" xfId="19" applyFont="1" applyFill="1" applyBorder="1"/>
    <xf numFmtId="0" fontId="10" fillId="6" borderId="0" xfId="19" applyFont="1" applyFill="1" applyBorder="1" applyAlignment="1">
      <alignment vertical="center" wrapText="1"/>
    </xf>
    <xf numFmtId="2" fontId="10" fillId="6" borderId="0" xfId="19" applyNumberFormat="1" applyFont="1" applyFill="1" applyBorder="1" applyAlignment="1">
      <alignment horizontal="center" vertical="center" wrapText="1"/>
    </xf>
    <xf numFmtId="0" fontId="11" fillId="6" borderId="0" xfId="19" applyFont="1" applyFill="1" applyBorder="1" applyAlignment="1">
      <alignment horizontal="left" vertical="center" wrapText="1"/>
    </xf>
    <xf numFmtId="0" fontId="11" fillId="0" borderId="0" xfId="19" applyFont="1" applyAlignment="1"/>
    <xf numFmtId="1" fontId="11" fillId="12" borderId="3" xfId="19" applyNumberFormat="1" applyFont="1" applyFill="1" applyBorder="1" applyAlignment="1">
      <alignment horizontal="center" vertical="center" wrapText="1"/>
    </xf>
    <xf numFmtId="2" fontId="11" fillId="12" borderId="3" xfId="19" applyNumberFormat="1" applyFont="1" applyFill="1" applyBorder="1" applyAlignment="1">
      <alignment horizontal="center" vertical="center" wrapText="1"/>
    </xf>
    <xf numFmtId="167" fontId="11" fillId="12" borderId="3" xfId="19" applyNumberFormat="1" applyFont="1" applyFill="1" applyBorder="1" applyAlignment="1">
      <alignment horizontal="center" vertical="center" wrapText="1"/>
    </xf>
    <xf numFmtId="0" fontId="11" fillId="0" borderId="0" xfId="19" applyFont="1" applyBorder="1" applyAlignment="1">
      <alignment vertical="center" wrapText="1"/>
    </xf>
    <xf numFmtId="0" fontId="16" fillId="0" borderId="0" xfId="20" applyFont="1" applyAlignment="1" applyProtection="1">
      <alignment wrapText="1"/>
      <protection locked="0"/>
    </xf>
    <xf numFmtId="16" fontId="16" fillId="0" borderId="0" xfId="20" applyNumberFormat="1" applyFont="1" applyProtection="1">
      <protection locked="0"/>
    </xf>
    <xf numFmtId="14" fontId="16" fillId="0" borderId="0" xfId="20" applyNumberFormat="1" applyFont="1" applyProtection="1">
      <protection locked="0"/>
    </xf>
    <xf numFmtId="0" fontId="16" fillId="0" borderId="0" xfId="20" applyNumberFormat="1" applyFont="1" applyAlignment="1" applyProtection="1">
      <alignment wrapText="1"/>
      <protection locked="0"/>
    </xf>
    <xf numFmtId="0" fontId="14" fillId="6" borderId="0" xfId="0" applyFont="1" applyFill="1" applyBorder="1" applyAlignment="1">
      <alignment horizontal="justify" vertical="center" wrapText="1"/>
    </xf>
    <xf numFmtId="0" fontId="18" fillId="0" borderId="0" xfId="21"/>
    <xf numFmtId="0" fontId="18" fillId="0" borderId="0" xfId="21" applyFill="1"/>
    <xf numFmtId="0" fontId="18" fillId="0" borderId="0" xfId="21" applyAlignment="1">
      <alignment vertical="center"/>
    </xf>
    <xf numFmtId="0" fontId="59" fillId="0" borderId="0" xfId="21" applyFont="1" applyAlignment="1">
      <alignment vertical="center"/>
    </xf>
    <xf numFmtId="0" fontId="18" fillId="0" borderId="0" xfId="21" applyAlignment="1">
      <alignment horizontal="center" vertical="center"/>
    </xf>
    <xf numFmtId="0" fontId="11" fillId="0" borderId="3" xfId="19" applyFont="1" applyBorder="1" applyAlignment="1">
      <alignment vertical="center"/>
    </xf>
    <xf numFmtId="0" fontId="10" fillId="0" borderId="3" xfId="19" applyFont="1" applyBorder="1"/>
    <xf numFmtId="0" fontId="11" fillId="0" borderId="0" xfId="21" applyFont="1"/>
    <xf numFmtId="166" fontId="11" fillId="4" borderId="11" xfId="19" applyNumberFormat="1" applyFont="1" applyFill="1" applyBorder="1" applyAlignment="1">
      <alignment horizontal="center" vertical="center" wrapText="1"/>
    </xf>
    <xf numFmtId="166" fontId="11" fillId="4" borderId="10" xfId="19" applyNumberFormat="1" applyFont="1" applyFill="1" applyBorder="1" applyAlignment="1">
      <alignment horizontal="center" vertical="center" wrapText="1"/>
    </xf>
    <xf numFmtId="166" fontId="16" fillId="12" borderId="11" xfId="20" applyNumberFormat="1" applyFont="1" applyFill="1" applyBorder="1" applyAlignment="1">
      <alignment horizontal="center" vertical="center"/>
    </xf>
    <xf numFmtId="167" fontId="16" fillId="12" borderId="10" xfId="28" applyNumberFormat="1" applyFont="1" applyFill="1" applyBorder="1" applyAlignment="1" applyProtection="1">
      <alignment horizontal="center" vertical="center" wrapText="1"/>
    </xf>
    <xf numFmtId="0" fontId="99" fillId="0" borderId="0" xfId="19" applyFont="1"/>
    <xf numFmtId="0" fontId="35" fillId="0" borderId="33" xfId="0" applyFont="1" applyBorder="1" applyAlignment="1">
      <alignment vertical="center" wrapText="1"/>
    </xf>
    <xf numFmtId="0" fontId="84" fillId="12" borderId="3" xfId="19" applyFont="1" applyFill="1" applyBorder="1" applyAlignment="1">
      <alignment horizontal="center" vertical="center" wrapText="1"/>
    </xf>
    <xf numFmtId="166" fontId="84" fillId="4" borderId="3" xfId="19" applyNumberFormat="1" applyFont="1" applyFill="1" applyBorder="1" applyAlignment="1">
      <alignment horizontal="center" vertical="center" wrapText="1"/>
    </xf>
    <xf numFmtId="166" fontId="84" fillId="0" borderId="3" xfId="19" applyNumberFormat="1" applyFont="1" applyBorder="1" applyAlignment="1">
      <alignment horizontal="center" vertical="center" wrapText="1"/>
    </xf>
    <xf numFmtId="0" fontId="84" fillId="0" borderId="3" xfId="19" applyFont="1" applyFill="1" applyBorder="1" applyAlignment="1">
      <alignment vertical="center" wrapText="1"/>
    </xf>
    <xf numFmtId="0" fontId="84" fillId="0" borderId="3" xfId="19" applyFont="1" applyFill="1" applyBorder="1" applyAlignment="1">
      <alignment horizontal="center" vertical="center" wrapText="1"/>
    </xf>
    <xf numFmtId="0" fontId="84" fillId="0" borderId="15" xfId="19" applyFont="1" applyFill="1" applyBorder="1" applyAlignment="1">
      <alignment horizontal="center" vertical="center" wrapText="1"/>
    </xf>
    <xf numFmtId="166" fontId="84" fillId="6" borderId="3" xfId="19" applyNumberFormat="1" applyFont="1" applyFill="1" applyBorder="1" applyAlignment="1">
      <alignment horizontal="center" vertical="center" wrapText="1"/>
    </xf>
    <xf numFmtId="0" fontId="84" fillId="0" borderId="0" xfId="19" applyFont="1" applyFill="1" applyBorder="1" applyAlignment="1">
      <alignment vertical="center" wrapText="1"/>
    </xf>
    <xf numFmtId="0" fontId="84" fillId="0" borderId="0" xfId="19" applyFont="1" applyFill="1" applyBorder="1" applyAlignment="1">
      <alignment horizontal="center" vertical="center" wrapText="1"/>
    </xf>
    <xf numFmtId="166" fontId="84" fillId="0" borderId="0" xfId="19" applyNumberFormat="1" applyFont="1" applyFill="1" applyBorder="1" applyAlignment="1">
      <alignment vertical="center" wrapText="1"/>
    </xf>
    <xf numFmtId="0" fontId="85" fillId="0" borderId="0" xfId="19" applyFont="1" applyFill="1" applyBorder="1" applyAlignment="1">
      <alignment vertical="center"/>
    </xf>
    <xf numFmtId="0" fontId="102" fillId="12" borderId="3" xfId="19" applyFont="1" applyFill="1" applyBorder="1" applyAlignment="1">
      <alignment horizontal="left" vertical="center"/>
    </xf>
    <xf numFmtId="0" fontId="84" fillId="0" borderId="3" xfId="19" applyFont="1" applyBorder="1" applyAlignment="1">
      <alignment horizontal="center" vertical="center" wrapText="1"/>
    </xf>
    <xf numFmtId="0" fontId="85" fillId="0" borderId="3" xfId="19" applyFont="1" applyBorder="1" applyAlignment="1">
      <alignment horizontal="left" vertical="center"/>
    </xf>
    <xf numFmtId="0" fontId="85" fillId="0" borderId="14" xfId="19" applyFont="1" applyFill="1" applyBorder="1" applyAlignment="1">
      <alignment vertical="center"/>
    </xf>
    <xf numFmtId="166" fontId="85" fillId="0" borderId="14" xfId="19" applyNumberFormat="1" applyFont="1" applyFill="1" applyBorder="1" applyAlignment="1">
      <alignment vertical="center"/>
    </xf>
    <xf numFmtId="0" fontId="85" fillId="0" borderId="15" xfId="19" applyFont="1" applyFill="1" applyBorder="1" applyAlignment="1">
      <alignment vertical="center"/>
    </xf>
    <xf numFmtId="0" fontId="84" fillId="12" borderId="3" xfId="19" applyFont="1" applyFill="1" applyBorder="1" applyAlignment="1">
      <alignment vertical="center" wrapText="1"/>
    </xf>
    <xf numFmtId="0" fontId="84" fillId="13" borderId="3" xfId="19" applyFont="1" applyFill="1" applyBorder="1" applyAlignment="1">
      <alignment horizontal="center" vertical="center" wrapText="1"/>
    </xf>
    <xf numFmtId="0" fontId="84" fillId="0" borderId="12" xfId="19" applyFont="1" applyFill="1" applyBorder="1" applyAlignment="1">
      <alignment horizontal="center" vertical="center" wrapText="1"/>
    </xf>
    <xf numFmtId="166" fontId="84" fillId="0" borderId="12" xfId="19" applyNumberFormat="1" applyFont="1" applyFill="1" applyBorder="1" applyAlignment="1">
      <alignment horizontal="center" vertical="center" wrapText="1"/>
    </xf>
    <xf numFmtId="0" fontId="85" fillId="0" borderId="3" xfId="19" applyFont="1" applyFill="1" applyBorder="1" applyAlignment="1">
      <alignment vertical="center"/>
    </xf>
    <xf numFmtId="0" fontId="85" fillId="6" borderId="3" xfId="19" applyFont="1" applyFill="1" applyBorder="1" applyAlignment="1">
      <alignment vertical="center"/>
    </xf>
    <xf numFmtId="0" fontId="102" fillId="12" borderId="3" xfId="19" applyFont="1" applyFill="1" applyBorder="1" applyAlignment="1">
      <alignment horizontal="left" vertical="center" wrapText="1"/>
    </xf>
    <xf numFmtId="0" fontId="85" fillId="0" borderId="3" xfId="19" applyFont="1" applyBorder="1" applyAlignment="1">
      <alignment vertical="center"/>
    </xf>
    <xf numFmtId="0" fontId="11" fillId="0" borderId="0" xfId="19" applyFont="1" applyFill="1"/>
    <xf numFmtId="0" fontId="11" fillId="0" borderId="0" xfId="19" applyFont="1" applyFill="1" applyBorder="1"/>
    <xf numFmtId="0" fontId="102" fillId="0" borderId="3" xfId="19" applyFont="1" applyFill="1" applyBorder="1" applyAlignment="1">
      <alignment horizontal="left" vertical="center"/>
    </xf>
    <xf numFmtId="166" fontId="84" fillId="0" borderId="3" xfId="19" applyNumberFormat="1" applyFont="1" applyFill="1" applyBorder="1" applyAlignment="1">
      <alignment horizontal="center" vertical="center" wrapText="1"/>
    </xf>
    <xf numFmtId="166" fontId="85" fillId="0" borderId="3" xfId="19" applyNumberFormat="1" applyFont="1" applyFill="1" applyBorder="1" applyAlignment="1">
      <alignment horizontal="center" vertical="center" wrapText="1"/>
    </xf>
    <xf numFmtId="0" fontId="85" fillId="0" borderId="3" xfId="19" applyFont="1" applyFill="1" applyBorder="1" applyAlignment="1">
      <alignment horizontal="left" vertical="center"/>
    </xf>
    <xf numFmtId="166" fontId="84" fillId="0" borderId="13" xfId="19" applyNumberFormat="1" applyFont="1" applyFill="1" applyBorder="1" applyAlignment="1">
      <alignment horizontal="center" vertical="center" wrapText="1"/>
    </xf>
    <xf numFmtId="166" fontId="85" fillId="0" borderId="13" xfId="19" applyNumberFormat="1" applyFont="1" applyFill="1" applyBorder="1" applyAlignment="1">
      <alignment horizontal="center" vertical="center" wrapText="1"/>
    </xf>
    <xf numFmtId="0" fontId="102" fillId="0" borderId="13" xfId="19" applyFont="1" applyFill="1" applyBorder="1" applyAlignment="1">
      <alignment horizontal="left" vertical="center"/>
    </xf>
    <xf numFmtId="166" fontId="85" fillId="0" borderId="12" xfId="19" applyNumberFormat="1" applyFont="1" applyFill="1" applyBorder="1" applyAlignment="1">
      <alignment horizontal="center" vertical="center" wrapText="1"/>
    </xf>
    <xf numFmtId="166" fontId="84" fillId="0" borderId="16" xfId="19" applyNumberFormat="1" applyFont="1" applyFill="1" applyBorder="1" applyAlignment="1">
      <alignment horizontal="center" vertical="center" wrapText="1"/>
    </xf>
    <xf numFmtId="1" fontId="85" fillId="0" borderId="14" xfId="19" applyNumberFormat="1" applyFont="1" applyFill="1" applyBorder="1" applyAlignment="1">
      <alignment horizontal="center" vertical="center" wrapText="1"/>
    </xf>
    <xf numFmtId="0" fontId="84" fillId="0" borderId="3" xfId="0" applyFont="1" applyFill="1" applyBorder="1" applyAlignment="1">
      <alignment horizontal="center" vertical="center"/>
    </xf>
    <xf numFmtId="0" fontId="84" fillId="0" borderId="3" xfId="0" applyFont="1" applyFill="1" applyBorder="1" applyAlignment="1">
      <alignment horizontal="center" vertical="center" wrapText="1"/>
    </xf>
    <xf numFmtId="2" fontId="11" fillId="3" borderId="3" xfId="19" applyNumberFormat="1" applyFont="1" applyFill="1" applyBorder="1" applyAlignment="1">
      <alignment vertical="center" wrapText="1"/>
    </xf>
    <xf numFmtId="2" fontId="13" fillId="0" borderId="0" xfId="19" applyNumberFormat="1" applyFont="1"/>
    <xf numFmtId="0" fontId="11" fillId="12" borderId="11" xfId="19" applyFont="1" applyFill="1" applyBorder="1" applyAlignment="1">
      <alignment horizontal="center" vertical="center" wrapText="1"/>
    </xf>
    <xf numFmtId="0" fontId="115" fillId="0" borderId="0" xfId="0" applyFont="1" applyAlignment="1">
      <alignment wrapText="1"/>
    </xf>
    <xf numFmtId="0" fontId="85" fillId="0" borderId="0" xfId="0" applyFont="1" applyAlignment="1">
      <alignment vertical="center" wrapText="1"/>
    </xf>
    <xf numFmtId="0" fontId="115" fillId="0" borderId="3" xfId="19" applyFont="1" applyBorder="1"/>
    <xf numFmtId="0" fontId="116" fillId="0" borderId="0" xfId="19" applyFont="1"/>
    <xf numFmtId="2" fontId="84" fillId="0" borderId="40" xfId="0" applyNumberFormat="1" applyFont="1" applyBorder="1" applyAlignment="1">
      <alignment vertical="center" wrapText="1"/>
    </xf>
    <xf numFmtId="0" fontId="8" fillId="0" borderId="0" xfId="19" applyFont="1"/>
    <xf numFmtId="0" fontId="8" fillId="0" borderId="0" xfId="19" applyFont="1" applyAlignment="1">
      <alignment horizontal="center" vertical="center"/>
    </xf>
    <xf numFmtId="0" fontId="107" fillId="0" borderId="0" xfId="19" applyFont="1" applyAlignment="1"/>
    <xf numFmtId="0" fontId="8" fillId="0" borderId="0" xfId="19" applyFont="1" applyAlignment="1"/>
    <xf numFmtId="0" fontId="11" fillId="4" borderId="3" xfId="19" applyFont="1" applyFill="1" applyBorder="1" applyAlignment="1">
      <alignment vertical="center" wrapText="1"/>
    </xf>
    <xf numFmtId="0" fontId="11" fillId="4" borderId="3" xfId="19" applyFont="1" applyFill="1" applyBorder="1" applyAlignment="1">
      <alignment horizontal="left" vertical="center" wrapText="1"/>
    </xf>
    <xf numFmtId="0" fontId="0" fillId="0" borderId="3" xfId="0" applyBorder="1" applyAlignment="1">
      <alignment vertical="center" wrapText="1"/>
    </xf>
    <xf numFmtId="0" fontId="8" fillId="0" borderId="0" xfId="19" applyFont="1" applyAlignment="1">
      <alignment horizontal="center"/>
    </xf>
    <xf numFmtId="0" fontId="70" fillId="0" borderId="0" xfId="0" applyFont="1" applyBorder="1" applyAlignment="1">
      <alignment horizontal="center" vertical="top" wrapText="1"/>
    </xf>
    <xf numFmtId="0" fontId="104" fillId="0" borderId="0" xfId="0" applyFont="1" applyAlignment="1">
      <alignment horizontal="justify" vertical="center" wrapText="1"/>
    </xf>
    <xf numFmtId="0" fontId="117" fillId="0" borderId="0" xfId="0" applyFont="1" applyAlignment="1">
      <alignment wrapText="1"/>
    </xf>
    <xf numFmtId="0" fontId="117" fillId="0" borderId="0" xfId="0" applyFont="1"/>
    <xf numFmtId="0" fontId="86" fillId="0" borderId="0" xfId="0" applyFont="1" applyBorder="1" applyAlignment="1">
      <alignment horizontal="left" vertical="center" wrapText="1"/>
    </xf>
    <xf numFmtId="0" fontId="84" fillId="0" borderId="0" xfId="0" applyFont="1" applyBorder="1" applyAlignment="1">
      <alignment vertical="center" wrapText="1"/>
    </xf>
    <xf numFmtId="0" fontId="84" fillId="0" borderId="0" xfId="0" applyFont="1" applyBorder="1" applyAlignment="1">
      <alignment horizontal="center" vertical="center" wrapText="1"/>
    </xf>
    <xf numFmtId="0" fontId="84" fillId="0" borderId="0" xfId="0" applyFont="1" applyBorder="1" applyAlignment="1">
      <alignment horizontal="justify" vertical="center" wrapText="1"/>
    </xf>
    <xf numFmtId="0" fontId="84" fillId="0" borderId="0" xfId="0" applyFont="1" applyBorder="1" applyAlignment="1">
      <alignment wrapText="1"/>
    </xf>
    <xf numFmtId="0" fontId="85" fillId="0" borderId="0" xfId="0" applyFont="1" applyBorder="1" applyAlignment="1">
      <alignment vertical="center" wrapText="1"/>
    </xf>
    <xf numFmtId="0" fontId="104" fillId="0" borderId="0" xfId="0" applyFont="1" applyBorder="1" applyAlignment="1">
      <alignment horizontal="justify" vertical="center" wrapText="1"/>
    </xf>
    <xf numFmtId="0" fontId="89" fillId="0" borderId="0" xfId="0" applyFont="1" applyBorder="1" applyAlignment="1">
      <alignment horizontal="justify" vertical="center" wrapText="1"/>
    </xf>
    <xf numFmtId="0" fontId="118" fillId="0" borderId="0" xfId="0" applyFont="1" applyAlignment="1">
      <alignment wrapText="1"/>
    </xf>
    <xf numFmtId="2" fontId="11" fillId="3" borderId="3" xfId="0" applyNumberFormat="1" applyFont="1" applyFill="1" applyBorder="1" applyAlignment="1">
      <alignment horizontal="center" vertical="center" wrapText="1"/>
    </xf>
    <xf numFmtId="2" fontId="11" fillId="3" borderId="9" xfId="0" applyNumberFormat="1" applyFont="1" applyFill="1" applyBorder="1" applyAlignment="1">
      <alignment horizontal="center" vertical="center" wrapText="1"/>
    </xf>
    <xf numFmtId="2" fontId="0" fillId="3" borderId="3" xfId="0" applyNumberFormat="1" applyFill="1" applyBorder="1" applyAlignment="1">
      <alignment horizontal="center"/>
    </xf>
    <xf numFmtId="166" fontId="10" fillId="4" borderId="3" xfId="0" applyNumberFormat="1" applyFont="1" applyFill="1" applyBorder="1" applyAlignment="1">
      <alignment horizontal="center" vertical="center"/>
    </xf>
    <xf numFmtId="0" fontId="36" fillId="0" borderId="11" xfId="19" applyFont="1" applyBorder="1"/>
    <xf numFmtId="0" fontId="11" fillId="3" borderId="11" xfId="19" applyFont="1" applyFill="1" applyBorder="1" applyAlignment="1">
      <alignment vertical="center" wrapText="1"/>
    </xf>
    <xf numFmtId="0" fontId="119" fillId="0" borderId="0" xfId="0" applyFont="1"/>
    <xf numFmtId="0" fontId="120" fillId="0" borderId="0" xfId="19" applyFont="1"/>
    <xf numFmtId="0" fontId="43" fillId="6" borderId="15" xfId="0" applyFont="1" applyFill="1" applyBorder="1" applyAlignment="1" applyProtection="1">
      <alignment vertical="center" wrapText="1"/>
    </xf>
    <xf numFmtId="0" fontId="120" fillId="0" borderId="3" xfId="19" applyFont="1" applyBorder="1"/>
    <xf numFmtId="0" fontId="120" fillId="0" borderId="0" xfId="0" applyFont="1"/>
    <xf numFmtId="0" fontId="120" fillId="0" borderId="3" xfId="0" applyFont="1" applyBorder="1"/>
    <xf numFmtId="0" fontId="3" fillId="6" borderId="0" xfId="0" applyFont="1" applyFill="1" applyBorder="1" applyAlignment="1" applyProtection="1">
      <alignment vertical="center" wrapText="1"/>
    </xf>
    <xf numFmtId="0" fontId="3" fillId="6" borderId="20" xfId="0" applyFont="1" applyFill="1" applyBorder="1" applyAlignment="1" applyProtection="1">
      <alignment vertical="center" wrapText="1"/>
    </xf>
    <xf numFmtId="0" fontId="121" fillId="0" borderId="0" xfId="19" applyFont="1" applyFill="1"/>
    <xf numFmtId="0" fontId="121" fillId="0" borderId="0" xfId="19" applyFont="1" applyFill="1" applyBorder="1"/>
    <xf numFmtId="166" fontId="121" fillId="0" borderId="0" xfId="19" applyNumberFormat="1" applyFont="1" applyFill="1"/>
    <xf numFmtId="166" fontId="11" fillId="4" borderId="0" xfId="19" applyNumberFormat="1" applyFont="1" applyFill="1" applyBorder="1" applyAlignment="1" applyProtection="1">
      <alignment horizontal="center" vertical="center" wrapText="1"/>
      <protection locked="0"/>
    </xf>
    <xf numFmtId="166" fontId="16" fillId="12" borderId="0" xfId="20" applyNumberFormat="1" applyFont="1" applyFill="1" applyBorder="1" applyAlignment="1" applyProtection="1">
      <alignment horizontal="center" vertical="center"/>
      <protection locked="0"/>
    </xf>
    <xf numFmtId="166" fontId="16" fillId="4" borderId="0" xfId="20" applyNumberFormat="1" applyFont="1" applyFill="1" applyBorder="1" applyAlignment="1" applyProtection="1">
      <alignment horizontal="center" vertical="center"/>
      <protection locked="0"/>
    </xf>
    <xf numFmtId="0" fontId="11" fillId="3" borderId="3" xfId="19" applyFont="1" applyFill="1" applyBorder="1" applyAlignment="1">
      <alignment horizontal="left" vertical="center" wrapText="1"/>
    </xf>
    <xf numFmtId="0" fontId="43" fillId="0" borderId="3" xfId="19" applyFont="1" applyBorder="1" applyAlignment="1">
      <alignment horizontal="left" vertical="center" wrapText="1"/>
    </xf>
    <xf numFmtId="0" fontId="110" fillId="0" borderId="0" xfId="20" applyFont="1" applyAlignment="1">
      <alignment vertical="center"/>
    </xf>
    <xf numFmtId="0" fontId="110" fillId="0" borderId="0" xfId="20" applyFont="1" applyBorder="1" applyAlignment="1">
      <alignment vertical="center"/>
    </xf>
    <xf numFmtId="0" fontId="110" fillId="0" borderId="3" xfId="20" applyFont="1" applyBorder="1" applyAlignment="1">
      <alignment vertical="center"/>
    </xf>
    <xf numFmtId="49" fontId="106" fillId="6" borderId="3" xfId="25" applyNumberFormat="1" applyFont="1" applyFill="1" applyBorder="1" applyAlignment="1" applyProtection="1">
      <alignment horizontal="center" vertical="center" wrapText="1"/>
    </xf>
    <xf numFmtId="0" fontId="110" fillId="0" borderId="11" xfId="20" applyFont="1" applyBorder="1" applyAlignment="1">
      <alignment horizontal="center" vertical="center" wrapText="1"/>
    </xf>
    <xf numFmtId="0" fontId="110" fillId="0" borderId="3" xfId="20" applyFont="1" applyBorder="1" applyAlignment="1">
      <alignment vertical="center" wrapText="1"/>
    </xf>
    <xf numFmtId="49" fontId="110" fillId="6" borderId="3" xfId="25" applyNumberFormat="1" applyFont="1" applyFill="1" applyBorder="1" applyAlignment="1" applyProtection="1">
      <alignment horizontal="center" vertical="center" wrapText="1"/>
    </xf>
    <xf numFmtId="0" fontId="110" fillId="0" borderId="3" xfId="20" applyFont="1" applyBorder="1" applyAlignment="1">
      <alignment horizontal="center" vertical="center"/>
    </xf>
    <xf numFmtId="0" fontId="110" fillId="0" borderId="11" xfId="20" applyFont="1" applyBorder="1" applyAlignment="1">
      <alignment horizontal="center" vertical="center"/>
    </xf>
    <xf numFmtId="0" fontId="106" fillId="0" borderId="3" xfId="20" applyFont="1" applyBorder="1" applyAlignment="1">
      <alignment horizontal="center" vertical="center"/>
    </xf>
    <xf numFmtId="0" fontId="110" fillId="16" borderId="0" xfId="20" applyFont="1" applyFill="1" applyBorder="1" applyAlignment="1">
      <alignment vertical="center"/>
    </xf>
    <xf numFmtId="49" fontId="106" fillId="16" borderId="3" xfId="28" applyNumberFormat="1" applyFont="1" applyFill="1" applyBorder="1" applyAlignment="1" applyProtection="1">
      <alignment horizontal="center" vertical="center" wrapText="1"/>
    </xf>
    <xf numFmtId="0" fontId="106" fillId="16" borderId="3" xfId="28" applyFont="1" applyFill="1" applyBorder="1" applyAlignment="1" applyProtection="1">
      <alignment vertical="center" wrapText="1"/>
    </xf>
    <xf numFmtId="166" fontId="106" fillId="16" borderId="3" xfId="20" applyNumberFormat="1" applyFont="1" applyFill="1" applyBorder="1" applyAlignment="1">
      <alignment horizontal="center" vertical="center"/>
    </xf>
    <xf numFmtId="0" fontId="110" fillId="16" borderId="11" xfId="20" applyFont="1" applyFill="1" applyBorder="1" applyAlignment="1">
      <alignment horizontal="center" vertical="center" wrapText="1"/>
    </xf>
    <xf numFmtId="0" fontId="110" fillId="16" borderId="3" xfId="20" applyFont="1" applyFill="1" applyBorder="1" applyAlignment="1">
      <alignment vertical="center"/>
    </xf>
    <xf numFmtId="49" fontId="110" fillId="6" borderId="15" xfId="28" applyNumberFormat="1" applyFont="1" applyFill="1" applyBorder="1" applyAlignment="1" applyProtection="1">
      <alignment horizontal="center" vertical="center" wrapText="1"/>
    </xf>
    <xf numFmtId="0" fontId="110" fillId="6" borderId="3" xfId="28" applyFont="1" applyFill="1" applyBorder="1" applyAlignment="1" applyProtection="1">
      <alignment vertical="center" wrapText="1"/>
    </xf>
    <xf numFmtId="166" fontId="110" fillId="17" borderId="3" xfId="20" applyNumberFormat="1" applyFont="1" applyFill="1" applyBorder="1" applyAlignment="1">
      <alignment horizontal="center" vertical="center"/>
    </xf>
    <xf numFmtId="4" fontId="110" fillId="0" borderId="3" xfId="20" applyNumberFormat="1" applyFont="1" applyFill="1" applyBorder="1" applyAlignment="1">
      <alignment horizontal="center" vertical="center"/>
    </xf>
    <xf numFmtId="175" fontId="110" fillId="17" borderId="3" xfId="20" applyNumberFormat="1" applyFont="1" applyFill="1" applyBorder="1" applyAlignment="1">
      <alignment horizontal="center" vertical="center"/>
    </xf>
    <xf numFmtId="4" fontId="110" fillId="17" borderId="3" xfId="20" applyNumberFormat="1" applyFont="1" applyFill="1" applyBorder="1" applyAlignment="1">
      <alignment horizontal="center" vertical="center"/>
    </xf>
    <xf numFmtId="175" fontId="110" fillId="0" borderId="3" xfId="20" applyNumberFormat="1" applyFont="1" applyFill="1" applyBorder="1" applyAlignment="1">
      <alignment horizontal="center" vertical="center"/>
    </xf>
    <xf numFmtId="49" fontId="106" fillId="16" borderId="15" xfId="28" applyNumberFormat="1" applyFont="1" applyFill="1" applyBorder="1" applyAlignment="1" applyProtection="1">
      <alignment horizontal="center" vertical="center" wrapText="1"/>
    </xf>
    <xf numFmtId="2" fontId="110" fillId="16" borderId="3" xfId="20" applyNumberFormat="1" applyFont="1" applyFill="1" applyBorder="1" applyAlignment="1">
      <alignment horizontal="center" vertical="center"/>
    </xf>
    <xf numFmtId="4" fontId="110" fillId="16" borderId="3" xfId="20" applyNumberFormat="1" applyFont="1" applyFill="1" applyBorder="1" applyAlignment="1">
      <alignment horizontal="center" vertical="center"/>
    </xf>
    <xf numFmtId="49" fontId="106" fillId="4" borderId="15" xfId="28" applyNumberFormat="1" applyFont="1" applyFill="1" applyBorder="1" applyAlignment="1" applyProtection="1">
      <alignment horizontal="center" vertical="center" wrapText="1"/>
    </xf>
    <xf numFmtId="0" fontId="106" fillId="4" borderId="3" xfId="28" applyFont="1" applyFill="1" applyBorder="1" applyAlignment="1" applyProtection="1">
      <alignment vertical="center" wrapText="1"/>
    </xf>
    <xf numFmtId="4" fontId="106" fillId="4" borderId="3" xfId="28" applyNumberFormat="1" applyFont="1" applyFill="1" applyBorder="1" applyAlignment="1" applyProtection="1">
      <alignment horizontal="center" vertical="center" wrapText="1"/>
    </xf>
    <xf numFmtId="4" fontId="110" fillId="0" borderId="11" xfId="20" applyNumberFormat="1" applyFont="1" applyBorder="1" applyAlignment="1">
      <alignment horizontal="center" vertical="center" wrapText="1"/>
    </xf>
    <xf numFmtId="49" fontId="106" fillId="17" borderId="15" xfId="28" applyNumberFormat="1" applyFont="1" applyFill="1" applyBorder="1" applyAlignment="1" applyProtection="1">
      <alignment horizontal="center" vertical="center" wrapText="1"/>
    </xf>
    <xf numFmtId="0" fontId="122" fillId="6" borderId="3" xfId="28" applyFont="1" applyFill="1" applyBorder="1" applyAlignment="1" applyProtection="1">
      <alignment vertical="center" wrapText="1"/>
    </xf>
    <xf numFmtId="4" fontId="106" fillId="17" borderId="3" xfId="28" applyNumberFormat="1" applyFont="1" applyFill="1" applyBorder="1" applyAlignment="1" applyProtection="1">
      <alignment horizontal="center" vertical="center" wrapText="1"/>
    </xf>
    <xf numFmtId="4" fontId="106" fillId="0" borderId="3" xfId="20" applyNumberFormat="1" applyFont="1" applyFill="1" applyBorder="1" applyAlignment="1">
      <alignment horizontal="center" vertical="center"/>
    </xf>
    <xf numFmtId="4" fontId="106" fillId="17" borderId="11" xfId="28" applyNumberFormat="1" applyFont="1" applyFill="1" applyBorder="1" applyAlignment="1" applyProtection="1">
      <alignment horizontal="center" vertical="center" wrapText="1"/>
    </xf>
    <xf numFmtId="0" fontId="110" fillId="18" borderId="0" xfId="20" applyFont="1" applyFill="1" applyBorder="1" applyAlignment="1">
      <alignment vertical="center"/>
    </xf>
    <xf numFmtId="49" fontId="106" fillId="18" borderId="15" xfId="28" applyNumberFormat="1" applyFont="1" applyFill="1" applyBorder="1" applyAlignment="1" applyProtection="1">
      <alignment horizontal="center" vertical="center" wrapText="1"/>
    </xf>
    <xf numFmtId="0" fontId="123" fillId="18" borderId="3" xfId="28" applyFont="1" applyFill="1" applyBorder="1" applyAlignment="1" applyProtection="1">
      <alignment vertical="center" wrapText="1"/>
    </xf>
    <xf numFmtId="4" fontId="110" fillId="18" borderId="3" xfId="28" applyNumberFormat="1" applyFont="1" applyFill="1" applyBorder="1" applyAlignment="1" applyProtection="1">
      <alignment horizontal="center" vertical="center" wrapText="1"/>
    </xf>
    <xf numFmtId="0" fontId="110" fillId="18" borderId="3" xfId="20" applyFont="1" applyFill="1" applyBorder="1" applyAlignment="1">
      <alignment vertical="center"/>
    </xf>
    <xf numFmtId="0" fontId="106" fillId="0" borderId="0" xfId="20" applyFont="1" applyBorder="1" applyAlignment="1">
      <alignment vertical="center"/>
    </xf>
    <xf numFmtId="0" fontId="124" fillId="6" borderId="3" xfId="28" applyFont="1" applyFill="1" applyBorder="1" applyAlignment="1" applyProtection="1">
      <alignment vertical="center" wrapText="1"/>
    </xf>
    <xf numFmtId="4" fontId="106" fillId="0" borderId="11" xfId="20" applyNumberFormat="1" applyFont="1" applyBorder="1" applyAlignment="1">
      <alignment horizontal="center" vertical="center" wrapText="1"/>
    </xf>
    <xf numFmtId="0" fontId="106" fillId="0" borderId="3" xfId="20" applyFont="1" applyBorder="1" applyAlignment="1">
      <alignment vertical="center"/>
    </xf>
    <xf numFmtId="0" fontId="111" fillId="6" borderId="3" xfId="28" applyFont="1" applyFill="1" applyBorder="1" applyAlignment="1" applyProtection="1">
      <alignment vertical="center" wrapText="1"/>
    </xf>
    <xf numFmtId="4" fontId="110" fillId="17" borderId="3" xfId="28" applyNumberFormat="1" applyFont="1" applyFill="1" applyBorder="1" applyAlignment="1" applyProtection="1">
      <alignment horizontal="center" vertical="center" wrapText="1"/>
    </xf>
    <xf numFmtId="4" fontId="110" fillId="17" borderId="11" xfId="28" applyNumberFormat="1" applyFont="1" applyFill="1" applyBorder="1" applyAlignment="1" applyProtection="1">
      <alignment horizontal="center" vertical="center" wrapText="1"/>
    </xf>
    <xf numFmtId="176" fontId="110" fillId="17" borderId="3" xfId="20" applyNumberFormat="1" applyFont="1" applyFill="1" applyBorder="1" applyAlignment="1">
      <alignment horizontal="center" vertical="center"/>
    </xf>
    <xf numFmtId="0" fontId="110" fillId="17" borderId="0" xfId="20" applyFont="1" applyFill="1" applyBorder="1" applyAlignment="1">
      <alignment vertical="center"/>
    </xf>
    <xf numFmtId="0" fontId="110" fillId="17" borderId="3" xfId="28" applyFont="1" applyFill="1" applyBorder="1" applyAlignment="1" applyProtection="1">
      <alignment vertical="center" wrapText="1"/>
    </xf>
    <xf numFmtId="4" fontId="110" fillId="17" borderId="11" xfId="20" applyNumberFormat="1" applyFont="1" applyFill="1" applyBorder="1" applyAlignment="1">
      <alignment horizontal="center" vertical="center" wrapText="1"/>
    </xf>
    <xf numFmtId="0" fontId="110" fillId="17" borderId="3" xfId="20" applyFont="1" applyFill="1" applyBorder="1" applyAlignment="1">
      <alignment vertical="center"/>
    </xf>
    <xf numFmtId="4" fontId="110" fillId="17" borderId="11" xfId="20" applyNumberFormat="1" applyFont="1" applyFill="1" applyBorder="1" applyAlignment="1">
      <alignment horizontal="center" vertical="center"/>
    </xf>
    <xf numFmtId="0" fontId="111" fillId="17" borderId="3" xfId="28" applyFont="1" applyFill="1" applyBorder="1" applyAlignment="1" applyProtection="1">
      <alignment vertical="center" wrapText="1"/>
    </xf>
    <xf numFmtId="176" fontId="110" fillId="17" borderId="3" xfId="28" applyNumberFormat="1" applyFont="1" applyFill="1" applyBorder="1" applyAlignment="1" applyProtection="1">
      <alignment horizontal="center" vertical="center" wrapText="1"/>
    </xf>
    <xf numFmtId="4" fontId="106" fillId="17" borderId="3" xfId="20" applyNumberFormat="1" applyFont="1" applyFill="1" applyBorder="1" applyAlignment="1">
      <alignment horizontal="center" vertical="center"/>
    </xf>
    <xf numFmtId="175" fontId="110" fillId="17" borderId="3" xfId="28" applyNumberFormat="1" applyFont="1" applyFill="1" applyBorder="1" applyAlignment="1" applyProtection="1">
      <alignment horizontal="center" vertical="center" wrapText="1"/>
    </xf>
    <xf numFmtId="177" fontId="110" fillId="17" borderId="3" xfId="28" applyNumberFormat="1" applyFont="1" applyFill="1" applyBorder="1" applyAlignment="1" applyProtection="1">
      <alignment horizontal="center" vertical="center" wrapText="1"/>
    </xf>
    <xf numFmtId="4" fontId="106" fillId="4" borderId="3" xfId="28" applyNumberFormat="1" applyFont="1" applyFill="1" applyBorder="1" applyAlignment="1" applyProtection="1">
      <alignment horizontal="left" vertical="center" wrapText="1"/>
    </xf>
    <xf numFmtId="175" fontId="106" fillId="4" borderId="3" xfId="28" applyNumberFormat="1" applyFont="1" applyFill="1" applyBorder="1" applyAlignment="1" applyProtection="1">
      <alignment horizontal="center" vertical="center" wrapText="1"/>
    </xf>
    <xf numFmtId="0" fontId="110" fillId="0" borderId="0" xfId="20" applyFont="1" applyFill="1" applyBorder="1" applyAlignment="1">
      <alignment vertical="center"/>
    </xf>
    <xf numFmtId="4" fontId="106" fillId="19" borderId="15" xfId="28" applyNumberFormat="1" applyFont="1" applyFill="1" applyBorder="1" applyAlignment="1" applyProtection="1">
      <alignment horizontal="center" vertical="center" wrapText="1"/>
    </xf>
    <xf numFmtId="0" fontId="110" fillId="19" borderId="3" xfId="20" applyFont="1" applyFill="1" applyBorder="1" applyAlignment="1">
      <alignment vertical="center" wrapText="1"/>
    </xf>
    <xf numFmtId="4" fontId="106" fillId="19" borderId="3" xfId="28" applyNumberFormat="1" applyFont="1" applyFill="1" applyBorder="1" applyAlignment="1" applyProtection="1">
      <alignment horizontal="center" vertical="center" wrapText="1"/>
    </xf>
    <xf numFmtId="0" fontId="106" fillId="20" borderId="15" xfId="20" applyFont="1" applyFill="1" applyBorder="1" applyAlignment="1">
      <alignment horizontal="center" vertical="center" wrapText="1"/>
    </xf>
    <xf numFmtId="0" fontId="106" fillId="20" borderId="3" xfId="20" applyFont="1" applyFill="1" applyBorder="1" applyAlignment="1">
      <alignment vertical="center" wrapText="1"/>
    </xf>
    <xf numFmtId="4" fontId="110" fillId="20" borderId="3" xfId="28" applyNumberFormat="1" applyFont="1" applyFill="1" applyBorder="1" applyAlignment="1" applyProtection="1">
      <alignment horizontal="center" vertical="center" wrapText="1"/>
    </xf>
    <xf numFmtId="0" fontId="110" fillId="0" borderId="3" xfId="20" applyFont="1" applyFill="1" applyBorder="1" applyAlignment="1">
      <alignment vertical="center"/>
    </xf>
    <xf numFmtId="4" fontId="106" fillId="17" borderId="15" xfId="28" applyNumberFormat="1" applyFont="1" applyFill="1" applyBorder="1" applyAlignment="1" applyProtection="1">
      <alignment horizontal="center" vertical="center" wrapText="1"/>
    </xf>
    <xf numFmtId="0" fontId="110" fillId="0" borderId="3" xfId="20" applyFont="1" applyFill="1" applyBorder="1" applyAlignment="1">
      <alignment vertical="center" wrapText="1"/>
    </xf>
    <xf numFmtId="4" fontId="110" fillId="0" borderId="3" xfId="28" applyNumberFormat="1" applyFont="1" applyFill="1" applyBorder="1" applyAlignment="1" applyProtection="1">
      <alignment horizontal="center" vertical="center" wrapText="1"/>
    </xf>
    <xf numFmtId="4" fontId="106" fillId="0" borderId="3" xfId="28" applyNumberFormat="1" applyFont="1" applyFill="1" applyBorder="1" applyAlignment="1" applyProtection="1">
      <alignment horizontal="center" vertical="center" wrapText="1"/>
    </xf>
    <xf numFmtId="0" fontId="106" fillId="21" borderId="15" xfId="20" applyFont="1" applyFill="1" applyBorder="1" applyAlignment="1">
      <alignment horizontal="center" vertical="center" wrapText="1"/>
    </xf>
    <xf numFmtId="0" fontId="106" fillId="21" borderId="3" xfId="20" applyFont="1" applyFill="1" applyBorder="1" applyAlignment="1">
      <alignment vertical="center" wrapText="1"/>
    </xf>
    <xf numFmtId="4" fontId="110" fillId="21" borderId="3" xfId="20" applyNumberFormat="1" applyFont="1" applyFill="1" applyBorder="1" applyAlignment="1">
      <alignment horizontal="center" vertical="center"/>
    </xf>
    <xf numFmtId="0" fontId="112" fillId="0" borderId="13" xfId="20" applyFont="1" applyBorder="1" applyAlignment="1">
      <alignment horizontal="left" vertical="center"/>
    </xf>
    <xf numFmtId="0" fontId="110" fillId="0" borderId="13" xfId="20" applyFont="1" applyBorder="1" applyAlignment="1">
      <alignment vertical="center"/>
    </xf>
    <xf numFmtId="4" fontId="110" fillId="0" borderId="13" xfId="20" applyNumberFormat="1" applyFont="1" applyBorder="1" applyAlignment="1">
      <alignment vertical="center"/>
    </xf>
    <xf numFmtId="4" fontId="106" fillId="0" borderId="13" xfId="20" applyNumberFormat="1" applyFont="1" applyBorder="1" applyAlignment="1">
      <alignment vertical="center"/>
    </xf>
    <xf numFmtId="4" fontId="110" fillId="3" borderId="13" xfId="20" applyNumberFormat="1" applyFont="1" applyFill="1" applyBorder="1" applyAlignment="1">
      <alignment horizontal="center" vertical="center"/>
    </xf>
    <xf numFmtId="0" fontId="106" fillId="0" borderId="39" xfId="20" applyFont="1" applyBorder="1" applyAlignment="1">
      <alignment vertical="center"/>
    </xf>
    <xf numFmtId="175" fontId="110" fillId="18" borderId="3" xfId="28" applyNumberFormat="1" applyFont="1" applyFill="1" applyBorder="1" applyAlignment="1" applyProtection="1">
      <alignment horizontal="center" vertical="center" wrapText="1"/>
    </xf>
    <xf numFmtId="4" fontId="110" fillId="22" borderId="3" xfId="28" applyNumberFormat="1" applyFont="1" applyFill="1" applyBorder="1" applyAlignment="1" applyProtection="1">
      <alignment horizontal="center" vertical="center" wrapText="1"/>
    </xf>
    <xf numFmtId="4" fontId="110" fillId="0" borderId="11" xfId="20" applyNumberFormat="1" applyFont="1" applyFill="1" applyBorder="1" applyAlignment="1">
      <alignment horizontal="center" vertical="center" wrapText="1"/>
    </xf>
    <xf numFmtId="4" fontId="106" fillId="0" borderId="11" xfId="20" applyNumberFormat="1" applyFont="1" applyFill="1" applyBorder="1" applyAlignment="1">
      <alignment horizontal="center" vertical="center" wrapText="1"/>
    </xf>
    <xf numFmtId="175" fontId="110" fillId="22" borderId="3" xfId="28" applyNumberFormat="1" applyFont="1" applyFill="1" applyBorder="1" applyAlignment="1" applyProtection="1">
      <alignment horizontal="center" vertical="center" wrapText="1"/>
    </xf>
    <xf numFmtId="175" fontId="110" fillId="0" borderId="3" xfId="28" applyNumberFormat="1" applyFont="1" applyFill="1" applyBorder="1" applyAlignment="1" applyProtection="1">
      <alignment horizontal="center" vertical="center" wrapText="1"/>
    </xf>
    <xf numFmtId="176" fontId="110" fillId="0" borderId="3" xfId="28" applyNumberFormat="1" applyFont="1" applyFill="1" applyBorder="1" applyAlignment="1" applyProtection="1">
      <alignment horizontal="center" vertical="center" wrapText="1"/>
    </xf>
    <xf numFmtId="177" fontId="110" fillId="0" borderId="3" xfId="28" applyNumberFormat="1" applyFont="1" applyFill="1" applyBorder="1" applyAlignment="1" applyProtection="1">
      <alignment horizontal="center" vertical="center" wrapText="1"/>
    </xf>
    <xf numFmtId="0" fontId="106" fillId="4" borderId="3" xfId="28" applyFont="1" applyFill="1" applyBorder="1" applyAlignment="1" applyProtection="1">
      <alignment horizontal="center" vertical="center" wrapText="1"/>
    </xf>
    <xf numFmtId="2" fontId="106" fillId="4" borderId="3" xfId="28" applyNumberFormat="1" applyFont="1" applyFill="1" applyBorder="1" applyAlignment="1" applyProtection="1">
      <alignment horizontal="center" vertical="center" wrapText="1"/>
    </xf>
    <xf numFmtId="166" fontId="121" fillId="0" borderId="0" xfId="19" applyNumberFormat="1" applyFont="1" applyFill="1" applyAlignment="1">
      <alignment horizontal="center"/>
    </xf>
    <xf numFmtId="166" fontId="106" fillId="4" borderId="3" xfId="28" applyNumberFormat="1" applyFont="1" applyFill="1" applyBorder="1" applyAlignment="1" applyProtection="1">
      <alignment horizontal="center" vertical="center" wrapText="1"/>
    </xf>
    <xf numFmtId="0" fontId="11" fillId="16" borderId="3" xfId="0" applyFont="1" applyFill="1" applyBorder="1" applyAlignment="1">
      <alignment horizontal="center" vertical="center" wrapText="1"/>
    </xf>
    <xf numFmtId="0" fontId="49" fillId="16" borderId="3" xfId="19" applyFont="1" applyFill="1" applyBorder="1" applyAlignment="1">
      <alignment vertical="center" wrapText="1"/>
    </xf>
    <xf numFmtId="0" fontId="85" fillId="0" borderId="11" xfId="19" applyFont="1" applyFill="1" applyBorder="1" applyAlignment="1">
      <alignment vertical="center"/>
    </xf>
    <xf numFmtId="0" fontId="84" fillId="0" borderId="3" xfId="0" applyFont="1" applyFill="1" applyBorder="1" applyAlignment="1">
      <alignment vertical="center"/>
    </xf>
    <xf numFmtId="0" fontId="85" fillId="0" borderId="12" xfId="19" applyFont="1" applyFill="1" applyBorder="1" applyAlignment="1">
      <alignment vertical="center"/>
    </xf>
    <xf numFmtId="0" fontId="85" fillId="0" borderId="3" xfId="19" applyFont="1" applyFill="1" applyBorder="1" applyAlignment="1">
      <alignment horizontal="left" vertical="center" wrapText="1"/>
    </xf>
    <xf numFmtId="0" fontId="85" fillId="0" borderId="3" xfId="19" applyFont="1" applyFill="1" applyBorder="1" applyAlignment="1">
      <alignment vertical="center" wrapText="1"/>
    </xf>
    <xf numFmtId="0" fontId="84" fillId="0" borderId="3" xfId="0" applyFont="1" applyFill="1" applyBorder="1" applyAlignment="1">
      <alignment horizontal="left" vertical="center"/>
    </xf>
    <xf numFmtId="0" fontId="11" fillId="0" borderId="3" xfId="19" applyFont="1" applyBorder="1" applyAlignment="1">
      <alignment horizontal="center" vertical="center"/>
    </xf>
    <xf numFmtId="0" fontId="11" fillId="0" borderId="3" xfId="19" applyFont="1" applyBorder="1" applyAlignment="1">
      <alignment horizontal="center" vertical="center" wrapText="1"/>
    </xf>
    <xf numFmtId="0" fontId="114" fillId="0" borderId="0" xfId="19" applyAlignment="1">
      <alignment horizontal="center"/>
    </xf>
    <xf numFmtId="0" fontId="11" fillId="0" borderId="12" xfId="19" applyFont="1" applyBorder="1" applyAlignment="1">
      <alignment horizontal="center" vertical="center" wrapText="1"/>
    </xf>
    <xf numFmtId="0" fontId="11" fillId="0" borderId="12" xfId="19" applyFont="1" applyBorder="1" applyAlignment="1">
      <alignment horizontal="center" vertical="center"/>
    </xf>
    <xf numFmtId="0" fontId="11" fillId="3" borderId="3" xfId="19" applyFont="1" applyFill="1" applyBorder="1" applyAlignment="1">
      <alignment horizontal="center" vertical="center" wrapText="1"/>
    </xf>
    <xf numFmtId="0" fontId="11" fillId="0" borderId="3" xfId="19" applyFont="1" applyBorder="1" applyAlignment="1">
      <alignment horizontal="center" vertical="center"/>
    </xf>
    <xf numFmtId="0" fontId="11" fillId="0" borderId="3" xfId="19" applyFont="1" applyBorder="1" applyAlignment="1">
      <alignment horizontal="center" vertical="center" wrapText="1"/>
    </xf>
    <xf numFmtId="0" fontId="16" fillId="0" borderId="3" xfId="20" applyFont="1" applyBorder="1" applyAlignment="1" applyProtection="1">
      <alignment horizontal="center" vertical="center"/>
      <protection locked="0"/>
    </xf>
    <xf numFmtId="2" fontId="11" fillId="0" borderId="3" xfId="19" applyNumberFormat="1" applyFont="1" applyBorder="1" applyAlignment="1">
      <alignment horizontal="center" vertical="center" wrapText="1"/>
    </xf>
    <xf numFmtId="0" fontId="11" fillId="0" borderId="3" xfId="19" applyFont="1" applyFill="1" applyBorder="1" applyAlignment="1">
      <alignment horizontal="center" vertical="center" wrapText="1"/>
    </xf>
    <xf numFmtId="0" fontId="11" fillId="0" borderId="3" xfId="19" applyFont="1" applyBorder="1" applyAlignment="1">
      <alignment vertical="center" wrapText="1"/>
    </xf>
    <xf numFmtId="0" fontId="11" fillId="3" borderId="3" xfId="19" applyFont="1" applyFill="1" applyBorder="1" applyAlignment="1">
      <alignment vertical="center" wrapText="1"/>
    </xf>
    <xf numFmtId="0" fontId="3" fillId="24" borderId="14" xfId="0" applyFont="1" applyFill="1" applyBorder="1" applyAlignment="1" applyProtection="1">
      <alignment horizontal="center" vertical="center" wrapText="1"/>
    </xf>
    <xf numFmtId="0" fontId="10" fillId="0" borderId="3" xfId="0" applyFont="1" applyFill="1" applyBorder="1" applyAlignment="1">
      <alignment horizontal="center" vertical="center"/>
    </xf>
    <xf numFmtId="0" fontId="11" fillId="25" borderId="0" xfId="19" applyFont="1" applyFill="1"/>
    <xf numFmtId="0" fontId="11" fillId="0" borderId="14" xfId="19" applyFont="1" applyBorder="1" applyAlignment="1">
      <alignment vertical="center" wrapText="1"/>
    </xf>
    <xf numFmtId="0" fontId="11" fillId="0" borderId="15" xfId="19" applyFont="1" applyBorder="1" applyAlignment="1">
      <alignment vertical="center" wrapText="1"/>
    </xf>
    <xf numFmtId="166" fontId="16" fillId="6" borderId="23" xfId="20" applyNumberFormat="1" applyFont="1" applyFill="1" applyBorder="1" applyAlignment="1" applyProtection="1">
      <alignment horizontal="center" vertical="center"/>
      <protection locked="0"/>
    </xf>
    <xf numFmtId="0" fontId="16" fillId="0" borderId="16" xfId="20" applyFont="1" applyBorder="1" applyAlignment="1" applyProtection="1">
      <alignment horizontal="center" vertical="center" wrapText="1"/>
      <protection locked="0"/>
    </xf>
    <xf numFmtId="0" fontId="11" fillId="26" borderId="0" xfId="19" applyFont="1" applyFill="1"/>
    <xf numFmtId="0" fontId="127" fillId="0" borderId="0" xfId="19" applyFont="1"/>
    <xf numFmtId="49" fontId="126" fillId="0" borderId="13" xfId="19" applyNumberFormat="1" applyFont="1" applyBorder="1" applyAlignment="1">
      <alignment horizontal="center" vertical="center"/>
    </xf>
    <xf numFmtId="0" fontId="126" fillId="0" borderId="3" xfId="19" applyFont="1" applyBorder="1" applyAlignment="1">
      <alignment horizontal="center" vertical="center"/>
    </xf>
    <xf numFmtId="49" fontId="126" fillId="0" borderId="3" xfId="19" applyNumberFormat="1" applyFont="1" applyBorder="1" applyAlignment="1">
      <alignment horizontal="center" vertical="center"/>
    </xf>
    <xf numFmtId="49" fontId="128" fillId="27" borderId="13" xfId="19" applyNumberFormat="1" applyFont="1" applyFill="1" applyBorder="1" applyAlignment="1">
      <alignment horizontal="center" vertical="center"/>
    </xf>
    <xf numFmtId="0" fontId="3" fillId="27" borderId="18" xfId="0" applyFont="1" applyFill="1" applyBorder="1" applyAlignment="1" applyProtection="1">
      <alignment vertical="center" wrapText="1"/>
    </xf>
    <xf numFmtId="49" fontId="128" fillId="27" borderId="3" xfId="19" applyNumberFormat="1" applyFont="1" applyFill="1" applyBorder="1" applyAlignment="1">
      <alignment horizontal="center" vertical="center"/>
    </xf>
    <xf numFmtId="166" fontId="81" fillId="27" borderId="3" xfId="0" applyNumberFormat="1" applyFont="1" applyFill="1" applyBorder="1" applyAlignment="1">
      <alignment horizontal="center" vertical="center" wrapText="1"/>
    </xf>
    <xf numFmtId="166" fontId="128" fillId="27" borderId="3" xfId="19" applyNumberFormat="1" applyFont="1" applyFill="1" applyBorder="1" applyAlignment="1">
      <alignment horizontal="center" vertical="center"/>
    </xf>
    <xf numFmtId="0" fontId="127" fillId="27" borderId="0" xfId="19" applyFont="1" applyFill="1"/>
    <xf numFmtId="0" fontId="129" fillId="28" borderId="11" xfId="19" applyFont="1" applyFill="1" applyBorder="1" applyAlignment="1">
      <alignment vertical="center"/>
    </xf>
    <xf numFmtId="166" fontId="126" fillId="0" borderId="3" xfId="19" applyNumberFormat="1" applyFont="1" applyBorder="1" applyAlignment="1">
      <alignment horizontal="center" vertical="center"/>
    </xf>
    <xf numFmtId="166" fontId="126" fillId="29" borderId="3" xfId="19" applyNumberFormat="1" applyFont="1" applyFill="1" applyBorder="1" applyAlignment="1">
      <alignment horizontal="center" vertical="center"/>
    </xf>
    <xf numFmtId="0" fontId="130" fillId="0" borderId="0" xfId="19" applyFont="1"/>
    <xf numFmtId="166" fontId="129" fillId="29" borderId="3" xfId="19" applyNumberFormat="1" applyFont="1" applyFill="1" applyBorder="1" applyAlignment="1">
      <alignment horizontal="center" vertical="center" wrapText="1"/>
    </xf>
    <xf numFmtId="166" fontId="126" fillId="0" borderId="3" xfId="19" applyNumberFormat="1" applyFont="1" applyFill="1" applyBorder="1" applyAlignment="1">
      <alignment horizontal="center" vertical="center"/>
    </xf>
    <xf numFmtId="0" fontId="129" fillId="28" borderId="3" xfId="19" applyFont="1" applyFill="1" applyBorder="1" applyAlignment="1">
      <alignment vertical="center"/>
    </xf>
    <xf numFmtId="0" fontId="129" fillId="28" borderId="3" xfId="19" applyFont="1" applyFill="1" applyBorder="1" applyAlignment="1">
      <alignment horizontal="left" vertical="center" wrapText="1"/>
    </xf>
    <xf numFmtId="0" fontId="131" fillId="0" borderId="0" xfId="19" applyFont="1"/>
    <xf numFmtId="0" fontId="120" fillId="0" borderId="0" xfId="19" applyFont="1" applyBorder="1"/>
    <xf numFmtId="0" fontId="120" fillId="0" borderId="0" xfId="19" applyFont="1" applyBorder="1" applyAlignment="1">
      <alignment vertical="center" wrapText="1"/>
    </xf>
    <xf numFmtId="0" fontId="132" fillId="0" borderId="0" xfId="19" applyFont="1" applyAlignment="1">
      <alignment horizontal="right"/>
    </xf>
    <xf numFmtId="0" fontId="120" fillId="0" borderId="0" xfId="19" applyFont="1" applyAlignment="1">
      <alignment horizontal="right"/>
    </xf>
    <xf numFmtId="0" fontId="133" fillId="5" borderId="0" xfId="0" applyFont="1" applyFill="1" applyBorder="1" applyAlignment="1" applyProtection="1">
      <alignment vertical="center"/>
    </xf>
    <xf numFmtId="0" fontId="83" fillId="5" borderId="0" xfId="0" applyFont="1" applyFill="1" applyBorder="1" applyAlignment="1" applyProtection="1">
      <alignment vertical="center"/>
    </xf>
    <xf numFmtId="0" fontId="120" fillId="0" borderId="0" xfId="19" applyFont="1" applyFill="1" applyBorder="1" applyAlignment="1">
      <alignment horizontal="center" vertical="center" wrapText="1"/>
    </xf>
    <xf numFmtId="0" fontId="134" fillId="0" borderId="0" xfId="19" applyFont="1"/>
    <xf numFmtId="0" fontId="135" fillId="27" borderId="0" xfId="19" applyFont="1" applyFill="1"/>
    <xf numFmtId="0" fontId="11" fillId="0" borderId="3" xfId="19" applyFont="1" applyBorder="1" applyAlignment="1">
      <alignment horizontal="center" vertical="center" wrapText="1"/>
    </xf>
    <xf numFmtId="0" fontId="10" fillId="6" borderId="14" xfId="19" applyFont="1" applyFill="1" applyBorder="1" applyAlignment="1">
      <alignment horizontal="center" vertical="center" wrapText="1"/>
    </xf>
    <xf numFmtId="0" fontId="11" fillId="0" borderId="3" xfId="0" applyFont="1" applyFill="1" applyBorder="1" applyAlignment="1">
      <alignment horizontal="center" vertical="center" wrapText="1"/>
    </xf>
    <xf numFmtId="2" fontId="11" fillId="0" borderId="3" xfId="19" applyNumberFormat="1" applyFont="1" applyBorder="1" applyAlignment="1">
      <alignment horizontal="center" vertical="center" wrapText="1"/>
    </xf>
    <xf numFmtId="0" fontId="11" fillId="0" borderId="13" xfId="19" applyFont="1" applyFill="1" applyBorder="1" applyAlignment="1">
      <alignment horizontal="center" vertical="center" wrapText="1"/>
    </xf>
    <xf numFmtId="0" fontId="11" fillId="0" borderId="13" xfId="19" applyFont="1" applyBorder="1" applyAlignment="1">
      <alignment horizontal="center" vertical="center" wrapText="1"/>
    </xf>
    <xf numFmtId="0" fontId="11" fillId="3" borderId="3" xfId="19" applyFont="1" applyFill="1" applyBorder="1" applyAlignment="1">
      <alignment horizontal="center" vertical="center" wrapText="1"/>
    </xf>
    <xf numFmtId="0" fontId="11" fillId="3" borderId="13" xfId="19" applyFont="1" applyFill="1" applyBorder="1" applyAlignment="1">
      <alignment horizontal="center" vertical="center" wrapText="1"/>
    </xf>
    <xf numFmtId="0" fontId="10" fillId="0" borderId="0" xfId="19" applyFont="1" applyAlignment="1">
      <alignment horizontal="center"/>
    </xf>
    <xf numFmtId="0" fontId="11" fillId="0" borderId="39" xfId="19" applyFont="1" applyFill="1" applyBorder="1" applyAlignment="1">
      <alignment horizontal="center" vertical="center" wrapText="1"/>
    </xf>
    <xf numFmtId="0" fontId="10" fillId="6" borderId="39" xfId="19" applyFont="1" applyFill="1" applyBorder="1" applyAlignment="1">
      <alignment horizontal="center" vertical="center" wrapText="1"/>
    </xf>
    <xf numFmtId="49" fontId="106" fillId="6" borderId="3" xfId="25" applyNumberFormat="1" applyFont="1" applyFill="1" applyBorder="1" applyAlignment="1" applyProtection="1">
      <alignment horizontal="center" vertical="center" wrapText="1"/>
    </xf>
    <xf numFmtId="0" fontId="70" fillId="0" borderId="43" xfId="0" applyFont="1" applyBorder="1" applyAlignment="1">
      <alignment vertical="top" wrapText="1"/>
    </xf>
    <xf numFmtId="0" fontId="110" fillId="0" borderId="3" xfId="20" applyFont="1" applyBorder="1" applyAlignment="1">
      <alignment horizontal="center" vertical="center" wrapText="1"/>
    </xf>
    <xf numFmtId="0" fontId="110" fillId="16" borderId="3" xfId="20" applyFont="1" applyFill="1" applyBorder="1" applyAlignment="1">
      <alignment horizontal="center" vertical="center" wrapText="1"/>
    </xf>
    <xf numFmtId="4" fontId="110" fillId="0" borderId="3" xfId="20" applyNumberFormat="1" applyFont="1" applyBorder="1" applyAlignment="1">
      <alignment horizontal="center" vertical="center" wrapText="1"/>
    </xf>
    <xf numFmtId="4" fontId="106" fillId="0" borderId="3" xfId="20" applyNumberFormat="1" applyFont="1" applyBorder="1" applyAlignment="1">
      <alignment horizontal="center" vertical="center" wrapText="1"/>
    </xf>
    <xf numFmtId="4" fontId="110" fillId="17" borderId="3" xfId="20" applyNumberFormat="1" applyFont="1" applyFill="1" applyBorder="1" applyAlignment="1">
      <alignment horizontal="center" vertical="center" wrapText="1"/>
    </xf>
    <xf numFmtId="0" fontId="127" fillId="0" borderId="0" xfId="19" applyFont="1" applyFill="1"/>
    <xf numFmtId="0" fontId="135" fillId="0" borderId="0" xfId="19" applyFont="1" applyFill="1"/>
    <xf numFmtId="0" fontId="130" fillId="0" borderId="0" xfId="19" applyFont="1" applyFill="1"/>
    <xf numFmtId="0" fontId="136" fillId="0" borderId="0" xfId="19" applyFont="1"/>
    <xf numFmtId="0" fontId="138" fillId="0" borderId="0" xfId="19" applyFont="1"/>
    <xf numFmtId="0" fontId="141" fillId="0" borderId="12" xfId="0" applyFont="1" applyBorder="1" applyAlignment="1">
      <alignment horizontal="center" vertical="center" wrapText="1"/>
    </xf>
    <xf numFmtId="0" fontId="141" fillId="0" borderId="11" xfId="0" applyFont="1" applyBorder="1" applyAlignment="1">
      <alignment horizontal="center" vertical="center"/>
    </xf>
    <xf numFmtId="0" fontId="141" fillId="0" borderId="3" xfId="0" applyFont="1" applyBorder="1" applyAlignment="1">
      <alignment horizontal="center" vertical="center"/>
    </xf>
    <xf numFmtId="49" fontId="140" fillId="0" borderId="13" xfId="19" applyNumberFormat="1" applyFont="1" applyBorder="1" applyAlignment="1">
      <alignment horizontal="center" vertical="center"/>
    </xf>
    <xf numFmtId="0" fontId="140" fillId="0" borderId="3" xfId="19" applyFont="1" applyBorder="1" applyAlignment="1">
      <alignment horizontal="center" vertical="center"/>
    </xf>
    <xf numFmtId="49" fontId="140" fillId="0" borderId="3" xfId="19" applyNumberFormat="1" applyFont="1" applyBorder="1" applyAlignment="1">
      <alignment horizontal="center" vertical="center"/>
    </xf>
    <xf numFmtId="0" fontId="141" fillId="0" borderId="3" xfId="0" applyFont="1" applyBorder="1" applyAlignment="1">
      <alignment horizontal="center" vertical="center" wrapText="1"/>
    </xf>
    <xf numFmtId="49" fontId="142" fillId="27" borderId="13" xfId="19" applyNumberFormat="1" applyFont="1" applyFill="1" applyBorder="1" applyAlignment="1">
      <alignment horizontal="center" vertical="center"/>
    </xf>
    <xf numFmtId="0" fontId="137" fillId="27" borderId="18" xfId="0" applyFont="1" applyFill="1" applyBorder="1" applyAlignment="1" applyProtection="1">
      <alignment vertical="center" wrapText="1"/>
    </xf>
    <xf numFmtId="49" fontId="142" fillId="27" borderId="3" xfId="19" applyNumberFormat="1" applyFont="1" applyFill="1" applyBorder="1" applyAlignment="1">
      <alignment horizontal="center" vertical="center"/>
    </xf>
    <xf numFmtId="166" fontId="139" fillId="27" borderId="3" xfId="0" applyNumberFormat="1" applyFont="1" applyFill="1" applyBorder="1" applyAlignment="1">
      <alignment horizontal="center" vertical="center" wrapText="1"/>
    </xf>
    <xf numFmtId="166" fontId="142" fillId="27" borderId="3" xfId="19" applyNumberFormat="1" applyFont="1" applyFill="1" applyBorder="1" applyAlignment="1">
      <alignment horizontal="center" vertical="center"/>
    </xf>
    <xf numFmtId="0" fontId="143" fillId="28" borderId="11" xfId="19" applyFont="1" applyFill="1" applyBorder="1" applyAlignment="1">
      <alignment vertical="center"/>
    </xf>
    <xf numFmtId="166" fontId="141" fillId="0" borderId="3" xfId="0" applyNumberFormat="1" applyFont="1" applyBorder="1" applyAlignment="1">
      <alignment horizontal="center" vertical="center" wrapText="1"/>
    </xf>
    <xf numFmtId="166" fontId="140" fillId="0" borderId="3" xfId="19" applyNumberFormat="1" applyFont="1" applyBorder="1" applyAlignment="1">
      <alignment horizontal="center" vertical="center"/>
    </xf>
    <xf numFmtId="0" fontId="141" fillId="0" borderId="3" xfId="0" applyFont="1" applyBorder="1" applyAlignment="1">
      <alignment vertical="center"/>
    </xf>
    <xf numFmtId="166" fontId="140" fillId="29" borderId="3" xfId="19" applyNumberFormat="1" applyFont="1" applyFill="1" applyBorder="1" applyAlignment="1">
      <alignment horizontal="center" vertical="center"/>
    </xf>
    <xf numFmtId="0" fontId="141" fillId="0" borderId="3" xfId="0" applyFont="1" applyBorder="1" applyAlignment="1">
      <alignment vertical="center" wrapText="1"/>
    </xf>
    <xf numFmtId="166" fontId="143" fillId="29" borderId="3" xfId="19" applyNumberFormat="1" applyFont="1" applyFill="1" applyBorder="1" applyAlignment="1">
      <alignment horizontal="center" vertical="center" wrapText="1"/>
    </xf>
    <xf numFmtId="0" fontId="141" fillId="0" borderId="3" xfId="0" applyFont="1" applyFill="1" applyBorder="1" applyAlignment="1">
      <alignment vertical="center" wrapText="1"/>
    </xf>
    <xf numFmtId="0" fontId="141" fillId="0" borderId="3" xfId="0" applyFont="1" applyFill="1" applyBorder="1" applyAlignment="1">
      <alignment horizontal="center" vertical="center"/>
    </xf>
    <xf numFmtId="166" fontId="140" fillId="0" borderId="3" xfId="19" applyNumberFormat="1" applyFont="1" applyFill="1" applyBorder="1" applyAlignment="1">
      <alignment horizontal="center" vertical="center"/>
    </xf>
    <xf numFmtId="0" fontId="143" fillId="28" borderId="3" xfId="19" applyFont="1" applyFill="1" applyBorder="1" applyAlignment="1">
      <alignment vertical="center"/>
    </xf>
    <xf numFmtId="0" fontId="143" fillId="28" borderId="3" xfId="19" applyFont="1" applyFill="1" applyBorder="1" applyAlignment="1">
      <alignment horizontal="left" vertical="center" wrapText="1"/>
    </xf>
    <xf numFmtId="0" fontId="84" fillId="0" borderId="0" xfId="0" applyFont="1" applyAlignment="1">
      <alignment horizontal="left" vertical="center" wrapText="1"/>
    </xf>
    <xf numFmtId="0" fontId="91" fillId="0" borderId="0" xfId="0" applyFont="1" applyAlignment="1">
      <alignment horizontal="left" vertical="center" wrapText="1"/>
    </xf>
    <xf numFmtId="0" fontId="84" fillId="0" borderId="0" xfId="0" applyFont="1" applyBorder="1" applyAlignment="1">
      <alignment horizontal="center" vertical="center" wrapText="1"/>
    </xf>
    <xf numFmtId="0" fontId="144" fillId="0" borderId="0" xfId="0" applyFont="1" applyAlignment="1">
      <alignment horizontal="left" vertical="center" wrapText="1"/>
    </xf>
    <xf numFmtId="0" fontId="145" fillId="0" borderId="0" xfId="0" applyFont="1"/>
    <xf numFmtId="0" fontId="146" fillId="0" borderId="0" xfId="20" applyFont="1" applyProtection="1">
      <protection locked="0"/>
    </xf>
    <xf numFmtId="0" fontId="147" fillId="0" borderId="0" xfId="19" applyFont="1"/>
    <xf numFmtId="0" fontId="147" fillId="0" borderId="3" xfId="19" applyFont="1" applyBorder="1"/>
    <xf numFmtId="0" fontId="149" fillId="0" borderId="0" xfId="19" applyFont="1"/>
    <xf numFmtId="0" fontId="145" fillId="0" borderId="0" xfId="19" applyFont="1"/>
    <xf numFmtId="0" fontId="11" fillId="3" borderId="3" xfId="19" applyFont="1" applyFill="1" applyBorder="1" applyAlignment="1">
      <alignment horizontal="center" vertical="center" wrapText="1"/>
    </xf>
    <xf numFmtId="0" fontId="11" fillId="0" borderId="3" xfId="19" applyFont="1" applyBorder="1" applyAlignment="1">
      <alignment horizontal="center" vertical="center" wrapText="1"/>
    </xf>
    <xf numFmtId="0" fontId="11" fillId="0" borderId="13" xfId="19" applyFont="1" applyBorder="1" applyAlignment="1">
      <alignment horizontal="center" vertical="center" wrapText="1"/>
    </xf>
    <xf numFmtId="0" fontId="70" fillId="0" borderId="43" xfId="0" applyFont="1" applyBorder="1" applyAlignment="1">
      <alignment vertical="top" wrapText="1"/>
    </xf>
    <xf numFmtId="167" fontId="77" fillId="0" borderId="48" xfId="0" applyNumberFormat="1" applyFont="1" applyBorder="1" applyAlignment="1">
      <alignment horizontal="center" vertical="top" wrapText="1"/>
    </xf>
    <xf numFmtId="0" fontId="3" fillId="8" borderId="14" xfId="0" applyFont="1" applyFill="1" applyBorder="1" applyAlignment="1" applyProtection="1">
      <alignment vertical="center" wrapText="1"/>
    </xf>
    <xf numFmtId="0" fontId="151" fillId="0" borderId="0" xfId="20" applyFont="1" applyProtection="1">
      <protection locked="0"/>
    </xf>
    <xf numFmtId="0" fontId="152" fillId="17" borderId="0" xfId="19" applyFont="1" applyFill="1"/>
    <xf numFmtId="0" fontId="155" fillId="0" borderId="0" xfId="19" applyFont="1"/>
    <xf numFmtId="0" fontId="155" fillId="0" borderId="0" xfId="19" applyFont="1" applyAlignment="1">
      <alignment horizontal="center" vertical="center" wrapText="1"/>
    </xf>
    <xf numFmtId="0" fontId="155" fillId="0" borderId="0" xfId="19" applyFont="1" applyAlignment="1">
      <alignment horizontal="center"/>
    </xf>
    <xf numFmtId="0" fontId="16" fillId="0" borderId="0" xfId="19" applyFont="1" applyAlignment="1">
      <alignment horizontal="center"/>
    </xf>
    <xf numFmtId="0" fontId="16" fillId="0" borderId="0" xfId="19" applyFont="1" applyAlignment="1">
      <alignment horizontal="center" vertical="center"/>
    </xf>
    <xf numFmtId="0" fontId="16" fillId="0" borderId="3" xfId="19" applyFont="1" applyBorder="1" applyAlignment="1">
      <alignment horizontal="center" vertical="center" wrapText="1"/>
    </xf>
    <xf numFmtId="0" fontId="16" fillId="0" borderId="3" xfId="39" applyFont="1" applyBorder="1" applyAlignment="1">
      <alignment horizontal="center" vertical="center" wrapText="1"/>
    </xf>
    <xf numFmtId="0" fontId="16" fillId="0" borderId="11" xfId="39" applyFont="1" applyBorder="1" applyAlignment="1">
      <alignment horizontal="center" vertical="center" wrapText="1"/>
    </xf>
    <xf numFmtId="0" fontId="16" fillId="0" borderId="11" xfId="19" applyFont="1" applyBorder="1" applyAlignment="1">
      <alignment horizontal="center" vertical="center" wrapText="1"/>
    </xf>
    <xf numFmtId="0" fontId="157" fillId="0" borderId="0" xfId="19" applyFont="1"/>
    <xf numFmtId="0" fontId="3" fillId="27" borderId="39" xfId="39" applyFont="1" applyFill="1" applyBorder="1" applyAlignment="1" applyProtection="1">
      <alignment vertical="center" wrapText="1"/>
    </xf>
    <xf numFmtId="0" fontId="16" fillId="27" borderId="13" xfId="19" applyFont="1" applyFill="1" applyBorder="1" applyAlignment="1">
      <alignment horizontal="center" vertical="center" wrapText="1"/>
    </xf>
    <xf numFmtId="0" fontId="16" fillId="27" borderId="13" xfId="19" applyFont="1" applyFill="1" applyBorder="1" applyAlignment="1">
      <alignment vertical="center" wrapText="1"/>
    </xf>
    <xf numFmtId="3" fontId="43" fillId="27" borderId="13" xfId="19" applyNumberFormat="1" applyFont="1" applyFill="1" applyBorder="1" applyAlignment="1">
      <alignment horizontal="center" vertical="center" wrapText="1"/>
    </xf>
    <xf numFmtId="0" fontId="158" fillId="27" borderId="3" xfId="19" applyFont="1" applyFill="1" applyBorder="1"/>
    <xf numFmtId="0" fontId="155" fillId="0" borderId="0" xfId="19" applyFont="1" applyFill="1" applyBorder="1"/>
    <xf numFmtId="0" fontId="106" fillId="17" borderId="39" xfId="39" applyFont="1" applyFill="1" applyBorder="1" applyAlignment="1" applyProtection="1">
      <alignment vertical="center" wrapText="1"/>
    </xf>
    <xf numFmtId="0" fontId="156" fillId="17" borderId="13" xfId="19" applyFont="1" applyFill="1" applyBorder="1" applyAlignment="1">
      <alignment horizontal="center" vertical="center" wrapText="1"/>
    </xf>
    <xf numFmtId="0" fontId="156" fillId="17" borderId="13" xfId="19" applyFont="1" applyFill="1" applyBorder="1" applyAlignment="1">
      <alignment vertical="center" wrapText="1"/>
    </xf>
    <xf numFmtId="3" fontId="108" fillId="17" borderId="13" xfId="19" applyNumberFormat="1" applyFont="1" applyFill="1" applyBorder="1" applyAlignment="1">
      <alignment horizontal="center" vertical="center" wrapText="1"/>
    </xf>
    <xf numFmtId="0" fontId="158" fillId="17" borderId="3" xfId="19" applyFont="1" applyFill="1" applyBorder="1"/>
    <xf numFmtId="0" fontId="118" fillId="0" borderId="0" xfId="19" applyFont="1" applyFill="1" applyBorder="1"/>
    <xf numFmtId="0" fontId="159" fillId="0" borderId="3" xfId="19" applyFont="1" applyBorder="1" applyAlignment="1">
      <alignment vertical="center" wrapText="1"/>
    </xf>
    <xf numFmtId="0" fontId="55" fillId="0" borderId="3" xfId="19" applyFont="1" applyBorder="1" applyAlignment="1">
      <alignment horizontal="center" vertical="center" wrapText="1"/>
    </xf>
    <xf numFmtId="0" fontId="55" fillId="0" borderId="3" xfId="19" applyFont="1" applyBorder="1" applyAlignment="1">
      <alignment vertical="center" wrapText="1"/>
    </xf>
    <xf numFmtId="3" fontId="159" fillId="29" borderId="3" xfId="19" applyNumberFormat="1" applyFont="1" applyFill="1" applyBorder="1" applyAlignment="1">
      <alignment horizontal="center" vertical="center" wrapText="1"/>
    </xf>
    <xf numFmtId="0" fontId="160" fillId="0" borderId="3" xfId="19" applyFont="1" applyBorder="1"/>
    <xf numFmtId="0" fontId="161" fillId="0" borderId="0" xfId="19" applyFont="1" applyFill="1" applyBorder="1"/>
    <xf numFmtId="0" fontId="162" fillId="0" borderId="3" xfId="19" applyFont="1" applyBorder="1" applyAlignment="1">
      <alignment vertical="center" wrapText="1"/>
    </xf>
    <xf numFmtId="0" fontId="16" fillId="31" borderId="3" xfId="19" applyFont="1" applyFill="1" applyBorder="1" applyAlignment="1">
      <alignment vertical="center" wrapText="1"/>
    </xf>
    <xf numFmtId="3" fontId="16" fillId="29" borderId="3" xfId="19" applyNumberFormat="1" applyFont="1" applyFill="1" applyBorder="1" applyAlignment="1">
      <alignment horizontal="center" vertical="center" wrapText="1"/>
    </xf>
    <xf numFmtId="3" fontId="16" fillId="31" borderId="3" xfId="19" applyNumberFormat="1" applyFont="1" applyFill="1" applyBorder="1" applyAlignment="1">
      <alignment horizontal="center" vertical="center" wrapText="1"/>
    </xf>
    <xf numFmtId="3" fontId="16" fillId="31" borderId="11" xfId="19" applyNumberFormat="1" applyFont="1" applyFill="1" applyBorder="1" applyAlignment="1">
      <alignment horizontal="center" vertical="center" wrapText="1"/>
    </xf>
    <xf numFmtId="0" fontId="155" fillId="0" borderId="3" xfId="19" applyFont="1" applyBorder="1"/>
    <xf numFmtId="0" fontId="16" fillId="31" borderId="3" xfId="19" applyFont="1" applyFill="1" applyBorder="1" applyAlignment="1">
      <alignment horizontal="center" vertical="center" wrapText="1"/>
    </xf>
    <xf numFmtId="0" fontId="158" fillId="0" borderId="3" xfId="19" applyFont="1" applyBorder="1"/>
    <xf numFmtId="0" fontId="55" fillId="31" borderId="3" xfId="19" applyFont="1" applyFill="1" applyBorder="1" applyAlignment="1">
      <alignment vertical="center" wrapText="1"/>
    </xf>
    <xf numFmtId="3" fontId="55" fillId="29" borderId="3" xfId="19" applyNumberFormat="1" applyFont="1" applyFill="1" applyBorder="1" applyAlignment="1">
      <alignment horizontal="center" vertical="center" wrapText="1"/>
    </xf>
    <xf numFmtId="0" fontId="161" fillId="0" borderId="3" xfId="19" applyFont="1" applyBorder="1"/>
    <xf numFmtId="0" fontId="162" fillId="0" borderId="11" xfId="19" applyFont="1" applyBorder="1" applyAlignment="1">
      <alignment vertical="center" wrapText="1"/>
    </xf>
    <xf numFmtId="0" fontId="108" fillId="0" borderId="3" xfId="19" applyFont="1" applyBorder="1" applyAlignment="1">
      <alignment vertical="center" wrapText="1"/>
    </xf>
    <xf numFmtId="0" fontId="156" fillId="0" borderId="3" xfId="19" applyFont="1" applyBorder="1" applyAlignment="1">
      <alignment vertical="center" wrapText="1"/>
    </xf>
    <xf numFmtId="0" fontId="156" fillId="31" borderId="3" xfId="19" applyFont="1" applyFill="1" applyBorder="1" applyAlignment="1">
      <alignment vertical="center" wrapText="1"/>
    </xf>
    <xf numFmtId="3" fontId="156" fillId="29" borderId="3" xfId="19" applyNumberFormat="1" applyFont="1" applyFill="1" applyBorder="1" applyAlignment="1">
      <alignment horizontal="center" vertical="center" wrapText="1"/>
    </xf>
    <xf numFmtId="3" fontId="156" fillId="31" borderId="3" xfId="19" applyNumberFormat="1" applyFont="1" applyFill="1" applyBorder="1" applyAlignment="1">
      <alignment horizontal="center" vertical="center" wrapText="1"/>
    </xf>
    <xf numFmtId="3" fontId="156" fillId="31" borderId="11" xfId="19" applyNumberFormat="1" applyFont="1" applyFill="1" applyBorder="1" applyAlignment="1">
      <alignment horizontal="center" vertical="center" wrapText="1"/>
    </xf>
    <xf numFmtId="0" fontId="43" fillId="27" borderId="3" xfId="19" applyFont="1" applyFill="1" applyBorder="1" applyAlignment="1">
      <alignment horizontal="center" vertical="center" wrapText="1"/>
    </xf>
    <xf numFmtId="0" fontId="43" fillId="27" borderId="3" xfId="19" applyFont="1" applyFill="1" applyBorder="1" applyAlignment="1">
      <alignment vertical="center" wrapText="1"/>
    </xf>
    <xf numFmtId="3" fontId="43" fillId="27" borderId="3" xfId="19" applyNumberFormat="1" applyFont="1" applyFill="1" applyBorder="1" applyAlignment="1">
      <alignment horizontal="center" vertical="center" wrapText="1"/>
    </xf>
    <xf numFmtId="0" fontId="158" fillId="0" borderId="0" xfId="19" applyFont="1" applyFill="1" applyBorder="1"/>
    <xf numFmtId="0" fontId="43" fillId="0" borderId="3" xfId="19" applyFont="1" applyBorder="1" applyAlignment="1">
      <alignment vertical="center" wrapText="1"/>
    </xf>
    <xf numFmtId="0" fontId="16" fillId="0" borderId="3" xfId="19" applyFont="1" applyBorder="1" applyAlignment="1">
      <alignment vertical="center" wrapText="1"/>
    </xf>
    <xf numFmtId="3" fontId="43" fillId="29" borderId="3" xfId="19" applyNumberFormat="1" applyFont="1" applyFill="1" applyBorder="1" applyAlignment="1">
      <alignment horizontal="center" vertical="center" wrapText="1"/>
    </xf>
    <xf numFmtId="3" fontId="43" fillId="29" borderId="11" xfId="19" applyNumberFormat="1" applyFont="1" applyFill="1" applyBorder="1" applyAlignment="1">
      <alignment horizontal="center" vertical="center" wrapText="1"/>
    </xf>
    <xf numFmtId="0" fontId="43" fillId="26" borderId="3" xfId="19" applyFont="1" applyFill="1" applyBorder="1" applyAlignment="1">
      <alignment vertical="center" wrapText="1"/>
    </xf>
    <xf numFmtId="0" fontId="16" fillId="26" borderId="3" xfId="19" applyFont="1" applyFill="1" applyBorder="1" applyAlignment="1">
      <alignment horizontal="center" vertical="center" wrapText="1"/>
    </xf>
    <xf numFmtId="0" fontId="16" fillId="26" borderId="3" xfId="19" applyFont="1" applyFill="1" applyBorder="1" applyAlignment="1">
      <alignment vertical="center" wrapText="1"/>
    </xf>
    <xf numFmtId="3" fontId="43" fillId="26" borderId="3" xfId="19" applyNumberFormat="1" applyFont="1" applyFill="1" applyBorder="1" applyAlignment="1">
      <alignment horizontal="center" vertical="center" wrapText="1"/>
    </xf>
    <xf numFmtId="0" fontId="155" fillId="26" borderId="3" xfId="19" applyFont="1" applyFill="1" applyBorder="1"/>
    <xf numFmtId="4" fontId="43" fillId="26" borderId="3" xfId="19" applyNumberFormat="1" applyFont="1" applyFill="1" applyBorder="1" applyAlignment="1">
      <alignment horizontal="center" vertical="center" wrapText="1"/>
    </xf>
    <xf numFmtId="0" fontId="163" fillId="0" borderId="0" xfId="19" applyFont="1" applyFill="1" applyBorder="1"/>
    <xf numFmtId="0" fontId="43" fillId="32" borderId="11" xfId="19" applyFont="1" applyFill="1" applyBorder="1" applyAlignment="1">
      <alignment horizontal="left" vertical="center" wrapText="1"/>
    </xf>
    <xf numFmtId="4" fontId="43" fillId="29" borderId="3" xfId="19" applyNumberFormat="1" applyFont="1" applyFill="1" applyBorder="1" applyAlignment="1">
      <alignment horizontal="center" vertical="center" wrapText="1"/>
    </xf>
    <xf numFmtId="2" fontId="43" fillId="29" borderId="3" xfId="19" applyNumberFormat="1" applyFont="1" applyFill="1" applyBorder="1" applyAlignment="1">
      <alignment horizontal="center" vertical="center" wrapText="1"/>
    </xf>
    <xf numFmtId="0" fontId="16" fillId="32" borderId="11" xfId="19" applyFont="1" applyFill="1" applyBorder="1" applyAlignment="1">
      <alignment horizontal="left" vertical="center" wrapText="1"/>
    </xf>
    <xf numFmtId="0" fontId="155" fillId="0" borderId="0" xfId="19" applyFont="1" applyAlignment="1">
      <alignment horizontal="center" vertical="center"/>
    </xf>
    <xf numFmtId="0" fontId="153" fillId="0" borderId="0" xfId="19" applyFont="1" applyFill="1" applyBorder="1"/>
    <xf numFmtId="0" fontId="153" fillId="0" borderId="0" xfId="0" applyFont="1" applyAlignment="1">
      <alignment wrapText="1"/>
    </xf>
    <xf numFmtId="0" fontId="148" fillId="3" borderId="3" xfId="19" applyFont="1" applyFill="1" applyBorder="1" applyAlignment="1">
      <alignment vertical="center" wrapText="1"/>
    </xf>
    <xf numFmtId="166" fontId="148" fillId="3" borderId="3" xfId="19" applyNumberFormat="1" applyFont="1" applyFill="1" applyBorder="1" applyAlignment="1">
      <alignment vertical="center" wrapText="1"/>
    </xf>
    <xf numFmtId="0" fontId="165" fillId="0" borderId="3" xfId="19" applyFont="1" applyBorder="1" applyAlignment="1">
      <alignment vertical="center" wrapText="1"/>
    </xf>
    <xf numFmtId="0" fontId="11" fillId="3" borderId="3" xfId="19" applyFont="1" applyFill="1" applyBorder="1" applyAlignment="1">
      <alignment horizontal="center" vertical="center" wrapText="1"/>
    </xf>
    <xf numFmtId="1" fontId="11" fillId="3" borderId="11" xfId="19" applyNumberFormat="1" applyFont="1" applyFill="1" applyBorder="1" applyAlignment="1">
      <alignment horizontal="center" vertical="center"/>
    </xf>
    <xf numFmtId="1" fontId="10" fillId="4" borderId="3" xfId="0" applyNumberFormat="1" applyFont="1" applyFill="1" applyBorder="1" applyAlignment="1">
      <alignment horizontal="center" vertical="center"/>
    </xf>
    <xf numFmtId="0" fontId="168" fillId="0" borderId="0" xfId="19" applyFont="1" applyAlignment="1">
      <alignment wrapText="1"/>
    </xf>
    <xf numFmtId="0" fontId="169" fillId="0" borderId="3" xfId="0" applyFont="1" applyFill="1" applyBorder="1" applyAlignment="1">
      <alignment vertical="top" wrapText="1"/>
    </xf>
    <xf numFmtId="166" fontId="170" fillId="0" borderId="0" xfId="19" applyNumberFormat="1" applyFont="1" applyAlignment="1">
      <alignment horizontal="center"/>
    </xf>
    <xf numFmtId="49" fontId="170" fillId="0" borderId="0" xfId="19" applyNumberFormat="1" applyFont="1"/>
    <xf numFmtId="0" fontId="82" fillId="17" borderId="43" xfId="0" applyFont="1" applyFill="1" applyBorder="1" applyAlignment="1">
      <alignment vertical="top" wrapText="1"/>
    </xf>
    <xf numFmtId="0" fontId="169" fillId="0" borderId="48" xfId="0" applyFont="1" applyFill="1" applyBorder="1" applyAlignment="1">
      <alignment horizontal="center" vertical="top" wrapText="1"/>
    </xf>
    <xf numFmtId="167" fontId="82" fillId="0" borderId="48" xfId="0" applyNumberFormat="1" applyFont="1" applyBorder="1" applyAlignment="1">
      <alignment horizontal="center" vertical="top" wrapText="1"/>
    </xf>
    <xf numFmtId="166" fontId="171" fillId="0" borderId="0" xfId="19" applyNumberFormat="1" applyFont="1" applyAlignment="1">
      <alignment horizontal="center"/>
    </xf>
    <xf numFmtId="0" fontId="171" fillId="0" borderId="0" xfId="19" applyFont="1"/>
    <xf numFmtId="0" fontId="169" fillId="0" borderId="43" xfId="0" applyFont="1" applyBorder="1" applyAlignment="1">
      <alignment vertical="top" wrapText="1"/>
    </xf>
    <xf numFmtId="0" fontId="169" fillId="0" borderId="43" xfId="0" applyFont="1" applyFill="1" applyBorder="1" applyAlignment="1">
      <alignment vertical="top" wrapText="1"/>
    </xf>
    <xf numFmtId="166" fontId="169" fillId="0" borderId="43" xfId="0" applyNumberFormat="1" applyFont="1" applyBorder="1" applyAlignment="1">
      <alignment vertical="top" wrapText="1"/>
    </xf>
    <xf numFmtId="178" fontId="171" fillId="0" borderId="0" xfId="19" applyNumberFormat="1" applyFont="1" applyAlignment="1">
      <alignment horizontal="center"/>
    </xf>
    <xf numFmtId="166" fontId="11" fillId="3" borderId="3" xfId="19" applyNumberFormat="1" applyFont="1" applyFill="1" applyBorder="1" applyAlignment="1">
      <alignment horizontal="center" vertical="center" wrapText="1"/>
    </xf>
    <xf numFmtId="0" fontId="149" fillId="0" borderId="0" xfId="19" applyFont="1" applyFill="1"/>
    <xf numFmtId="166" fontId="11" fillId="0" borderId="0" xfId="19" applyNumberFormat="1" applyFont="1" applyFill="1" applyBorder="1" applyAlignment="1" applyProtection="1">
      <alignment horizontal="center" vertical="center" wrapText="1"/>
      <protection locked="0"/>
    </xf>
    <xf numFmtId="166" fontId="16" fillId="0" borderId="0" xfId="20" applyNumberFormat="1" applyFont="1" applyFill="1" applyBorder="1" applyAlignment="1" applyProtection="1">
      <alignment horizontal="center" vertical="center"/>
      <protection locked="0"/>
    </xf>
    <xf numFmtId="0" fontId="145" fillId="0" borderId="0" xfId="19" applyFont="1" applyFill="1"/>
    <xf numFmtId="0" fontId="8" fillId="0" borderId="0" xfId="19" applyFont="1" applyFill="1"/>
    <xf numFmtId="0" fontId="150" fillId="0" borderId="0" xfId="19" applyFont="1" applyFill="1" applyBorder="1"/>
    <xf numFmtId="0" fontId="11" fillId="0" borderId="3" xfId="0" applyFont="1" applyFill="1" applyBorder="1" applyAlignment="1">
      <alignment horizontal="center" vertical="center" wrapText="1"/>
    </xf>
    <xf numFmtId="1" fontId="84" fillId="0" borderId="40" xfId="0" applyNumberFormat="1" applyFont="1" applyBorder="1" applyAlignment="1">
      <alignment vertical="center" wrapText="1"/>
    </xf>
    <xf numFmtId="0" fontId="11" fillId="0" borderId="3" xfId="0" applyFont="1" applyFill="1" applyBorder="1" applyAlignment="1">
      <alignment horizontal="left" vertical="center" wrapText="1"/>
    </xf>
    <xf numFmtId="0" fontId="0" fillId="0" borderId="3" xfId="0" applyFill="1" applyBorder="1" applyAlignment="1">
      <alignment horizontal="center" wrapText="1"/>
    </xf>
    <xf numFmtId="0" fontId="120" fillId="0" borderId="3" xfId="0" applyFont="1" applyBorder="1" applyAlignment="1">
      <alignment wrapText="1"/>
    </xf>
    <xf numFmtId="0" fontId="16" fillId="3" borderId="3" xfId="19" applyFont="1" applyFill="1" applyBorder="1" applyAlignment="1">
      <alignment horizontal="center" vertical="center" wrapText="1"/>
    </xf>
    <xf numFmtId="166" fontId="147" fillId="0" borderId="0" xfId="19" applyNumberFormat="1" applyFont="1"/>
    <xf numFmtId="179" fontId="147" fillId="0" borderId="0" xfId="19" applyNumberFormat="1" applyFont="1"/>
    <xf numFmtId="179" fontId="114" fillId="0" borderId="0" xfId="19" applyNumberFormat="1"/>
    <xf numFmtId="166" fontId="114" fillId="0" borderId="0" xfId="19" applyNumberFormat="1"/>
    <xf numFmtId="0" fontId="11" fillId="0" borderId="3" xfId="19" applyFont="1" applyBorder="1" applyAlignment="1">
      <alignment horizontal="center" vertical="center" wrapText="1"/>
    </xf>
    <xf numFmtId="0" fontId="11" fillId="0" borderId="3" xfId="19" applyFont="1" applyBorder="1" applyAlignment="1">
      <alignment vertical="center" wrapText="1"/>
    </xf>
    <xf numFmtId="0" fontId="172" fillId="16" borderId="3" xfId="19" applyFont="1" applyFill="1" applyBorder="1" applyAlignment="1">
      <alignment horizontal="center" vertical="center" wrapText="1"/>
    </xf>
    <xf numFmtId="0" fontId="11" fillId="0" borderId="3" xfId="19" applyFont="1" applyBorder="1" applyAlignment="1">
      <alignment horizontal="center" vertical="center" wrapText="1"/>
    </xf>
    <xf numFmtId="0" fontId="11" fillId="0" borderId="14" xfId="19" applyFont="1" applyBorder="1" applyAlignment="1">
      <alignment horizontal="center" vertical="center" wrapText="1"/>
    </xf>
    <xf numFmtId="0" fontId="11" fillId="3" borderId="3" xfId="19" applyFont="1" applyFill="1" applyBorder="1" applyAlignment="1">
      <alignment horizontal="center" vertical="center" wrapText="1"/>
    </xf>
    <xf numFmtId="0" fontId="173" fillId="0" borderId="0" xfId="19" applyFont="1"/>
    <xf numFmtId="0" fontId="173" fillId="0" borderId="0" xfId="19" applyFont="1" applyAlignment="1"/>
    <xf numFmtId="0" fontId="174" fillId="0" borderId="0" xfId="21" applyFont="1"/>
    <xf numFmtId="0" fontId="11" fillId="0" borderId="3" xfId="19" applyFont="1" applyBorder="1" applyAlignment="1">
      <alignment horizontal="center" vertical="center" wrapText="1"/>
    </xf>
    <xf numFmtId="0" fontId="11" fillId="12" borderId="15" xfId="19" applyFont="1" applyFill="1" applyBorder="1" applyAlignment="1">
      <alignment horizontal="center" vertical="center" wrapText="1"/>
    </xf>
    <xf numFmtId="0" fontId="11" fillId="0" borderId="0" xfId="19" applyFont="1" applyBorder="1" applyAlignment="1">
      <alignment horizontal="center" vertical="center" wrapText="1"/>
    </xf>
    <xf numFmtId="0" fontId="10" fillId="0" borderId="3" xfId="19" applyFont="1" applyBorder="1" applyAlignment="1">
      <alignment horizontal="left" vertical="center"/>
    </xf>
    <xf numFmtId="0" fontId="11" fillId="0" borderId="12" xfId="19" applyFont="1" applyFill="1" applyBorder="1" applyAlignment="1">
      <alignment horizontal="center" vertical="center" wrapText="1"/>
    </xf>
    <xf numFmtId="0" fontId="11" fillId="0" borderId="0" xfId="19" applyFont="1" applyAlignment="1">
      <alignment horizontal="right"/>
    </xf>
    <xf numFmtId="0" fontId="11" fillId="0" borderId="12" xfId="19" applyFont="1" applyBorder="1" applyAlignment="1">
      <alignment horizontal="center" vertical="center" wrapText="1"/>
    </xf>
    <xf numFmtId="0" fontId="8" fillId="0" borderId="0" xfId="19" applyFont="1" applyFill="1" applyAlignment="1">
      <alignment horizontal="right"/>
    </xf>
    <xf numFmtId="0" fontId="11" fillId="0" borderId="0" xfId="19" applyFont="1" applyFill="1" applyAlignment="1">
      <alignment horizontal="right"/>
    </xf>
    <xf numFmtId="0" fontId="11" fillId="0" borderId="3" xfId="19" applyFont="1" applyFill="1" applyBorder="1" applyAlignment="1">
      <alignment horizontal="center" vertical="center" wrapText="1"/>
    </xf>
    <xf numFmtId="0" fontId="11" fillId="0" borderId="15" xfId="19" applyFont="1" applyFill="1" applyBorder="1" applyAlignment="1">
      <alignment horizontal="center" vertical="center" wrapText="1"/>
    </xf>
    <xf numFmtId="0" fontId="84" fillId="33" borderId="3" xfId="19" applyFont="1" applyFill="1" applyBorder="1" applyAlignment="1">
      <alignment horizontal="center" vertical="center" wrapText="1"/>
    </xf>
    <xf numFmtId="0" fontId="132" fillId="0" borderId="0" xfId="19" applyFont="1"/>
    <xf numFmtId="49" fontId="156" fillId="0" borderId="0" xfId="0" applyNumberFormat="1" applyFont="1" applyFill="1" applyBorder="1" applyAlignment="1">
      <alignment horizontal="left" vertical="center"/>
    </xf>
    <xf numFmtId="49" fontId="156" fillId="0" borderId="0" xfId="0" applyNumberFormat="1" applyFont="1" applyFill="1" applyBorder="1" applyAlignment="1">
      <alignment horizontal="left" vertical="center" indent="3"/>
    </xf>
    <xf numFmtId="49" fontId="156" fillId="0" borderId="0" xfId="0" applyNumberFormat="1" applyFont="1" applyFill="1" applyBorder="1" applyAlignment="1">
      <alignment horizontal="center" vertical="center"/>
    </xf>
    <xf numFmtId="0" fontId="156" fillId="0" borderId="0" xfId="0" applyFont="1" applyFill="1" applyBorder="1" applyAlignment="1">
      <alignment horizontal="center" vertical="center"/>
    </xf>
    <xf numFmtId="0" fontId="119" fillId="0" borderId="18" xfId="19" applyFont="1" applyFill="1" applyBorder="1"/>
    <xf numFmtId="0" fontId="109" fillId="0" borderId="23" xfId="0" applyFont="1" applyFill="1" applyBorder="1" applyAlignment="1" applyProtection="1">
      <alignment vertical="center" wrapText="1"/>
    </xf>
    <xf numFmtId="0" fontId="7" fillId="0" borderId="23" xfId="0" applyFont="1" applyFill="1" applyBorder="1" applyAlignment="1" applyProtection="1">
      <alignment vertical="center" wrapText="1"/>
    </xf>
    <xf numFmtId="0" fontId="7" fillId="0" borderId="19" xfId="0" applyFont="1" applyFill="1" applyBorder="1" applyAlignment="1" applyProtection="1">
      <alignment vertical="center" wrapText="1"/>
    </xf>
    <xf numFmtId="0" fontId="119" fillId="0" borderId="11" xfId="19" applyFont="1" applyFill="1" applyBorder="1" applyAlignment="1">
      <alignment horizontal="center" vertical="center" wrapText="1"/>
    </xf>
    <xf numFmtId="49" fontId="156" fillId="0" borderId="0" xfId="0" applyNumberFormat="1" applyFont="1" applyFill="1" applyBorder="1" applyAlignment="1">
      <alignment horizontal="left" vertical="center" wrapText="1" indent="3"/>
    </xf>
    <xf numFmtId="49" fontId="132" fillId="0" borderId="0" xfId="19" applyNumberFormat="1" applyFont="1"/>
    <xf numFmtId="16" fontId="119" fillId="0" borderId="11" xfId="19" applyNumberFormat="1" applyFont="1" applyFill="1" applyBorder="1" applyAlignment="1">
      <alignment horizontal="center" vertical="center" wrapText="1"/>
    </xf>
    <xf numFmtId="0" fontId="84" fillId="0" borderId="3" xfId="19" applyFont="1" applyFill="1" applyBorder="1"/>
    <xf numFmtId="49" fontId="156" fillId="0" borderId="0" xfId="0" applyNumberFormat="1" applyFont="1" applyFill="1" applyBorder="1" applyAlignment="1">
      <alignment horizontal="left" vertical="center" wrapText="1" indent="2"/>
    </xf>
    <xf numFmtId="49" fontId="156" fillId="0" borderId="0" xfId="0" applyNumberFormat="1" applyFont="1" applyFill="1" applyBorder="1" applyAlignment="1">
      <alignment horizontal="justify" vertical="center" wrapText="1"/>
    </xf>
    <xf numFmtId="0" fontId="119" fillId="0" borderId="39" xfId="19" applyFont="1" applyFill="1" applyBorder="1" applyAlignment="1">
      <alignment horizontal="center" vertical="center" wrapText="1"/>
    </xf>
    <xf numFmtId="0" fontId="119" fillId="0" borderId="20" xfId="19" applyFont="1" applyFill="1" applyBorder="1" applyAlignment="1">
      <alignment horizontal="center" vertical="center" wrapText="1"/>
    </xf>
    <xf numFmtId="49" fontId="156" fillId="0" borderId="0" xfId="0" applyNumberFormat="1" applyFont="1" applyBorder="1" applyAlignment="1">
      <alignment horizontal="left" vertical="center"/>
    </xf>
    <xf numFmtId="0" fontId="132" fillId="8" borderId="18" xfId="19" applyFont="1" applyFill="1" applyBorder="1"/>
    <xf numFmtId="0" fontId="7" fillId="8" borderId="23" xfId="0" applyFont="1" applyFill="1" applyBorder="1" applyAlignment="1" applyProtection="1">
      <alignment vertical="center" wrapText="1"/>
    </xf>
    <xf numFmtId="0" fontId="7" fillId="8" borderId="23" xfId="0" applyFont="1" applyFill="1" applyBorder="1" applyAlignment="1" applyProtection="1">
      <alignment horizontal="center" vertical="center" wrapText="1"/>
    </xf>
    <xf numFmtId="166" fontId="7" fillId="8" borderId="23" xfId="0" applyNumberFormat="1" applyFont="1" applyFill="1" applyBorder="1" applyAlignment="1" applyProtection="1">
      <alignment vertical="center" wrapText="1"/>
    </xf>
    <xf numFmtId="0" fontId="7" fillId="8" borderId="19" xfId="0" applyFont="1" applyFill="1" applyBorder="1" applyAlignment="1" applyProtection="1">
      <alignment vertical="center" wrapText="1"/>
    </xf>
    <xf numFmtId="49" fontId="132" fillId="0" borderId="0" xfId="19" applyNumberFormat="1" applyFont="1" applyBorder="1"/>
    <xf numFmtId="0" fontId="132" fillId="0" borderId="0" xfId="19" applyFont="1" applyBorder="1"/>
    <xf numFmtId="0" fontId="132" fillId="0" borderId="11" xfId="19" applyFont="1" applyBorder="1" applyAlignment="1">
      <alignment horizontal="center" vertical="center" wrapText="1"/>
    </xf>
    <xf numFmtId="16" fontId="132" fillId="0" borderId="11" xfId="19" applyNumberFormat="1" applyFont="1" applyBorder="1" applyAlignment="1">
      <alignment horizontal="center" vertical="center" wrapText="1"/>
    </xf>
    <xf numFmtId="0" fontId="132" fillId="12" borderId="3" xfId="19" applyFont="1" applyFill="1" applyBorder="1"/>
    <xf numFmtId="0" fontId="132" fillId="0" borderId="39" xfId="19" applyFont="1" applyBorder="1" applyAlignment="1">
      <alignment horizontal="center" vertical="center" wrapText="1"/>
    </xf>
    <xf numFmtId="0" fontId="132" fillId="0" borderId="18" xfId="19" applyFont="1" applyBorder="1" applyAlignment="1">
      <alignment horizontal="center" vertical="center" wrapText="1"/>
    </xf>
    <xf numFmtId="0" fontId="60" fillId="0" borderId="3" xfId="19" applyFont="1" applyFill="1" applyBorder="1" applyAlignment="1">
      <alignment horizontal="center" vertical="center" wrapText="1"/>
    </xf>
    <xf numFmtId="0" fontId="60" fillId="0" borderId="3" xfId="19" applyFont="1" applyFill="1" applyBorder="1" applyAlignment="1">
      <alignment horizontal="center" vertical="center"/>
    </xf>
    <xf numFmtId="0" fontId="175" fillId="0" borderId="3" xfId="19" applyFont="1" applyFill="1" applyBorder="1" applyAlignment="1">
      <alignment horizontal="center" wrapText="1"/>
    </xf>
    <xf numFmtId="0" fontId="60" fillId="0" borderId="3" xfId="19" applyFont="1" applyFill="1" applyBorder="1" applyAlignment="1">
      <alignment horizontal="center"/>
    </xf>
    <xf numFmtId="0" fontId="175" fillId="0" borderId="0" xfId="19" applyFont="1" applyFill="1" applyAlignment="1">
      <alignment horizontal="center"/>
    </xf>
    <xf numFmtId="0" fontId="175" fillId="0" borderId="3" xfId="19" applyFont="1" applyFill="1" applyBorder="1" applyAlignment="1">
      <alignment horizontal="center"/>
    </xf>
    <xf numFmtId="0" fontId="60" fillId="0" borderId="3" xfId="19" applyFont="1" applyFill="1" applyBorder="1" applyAlignment="1">
      <alignment horizontal="center" wrapText="1"/>
    </xf>
    <xf numFmtId="0" fontId="175" fillId="0" borderId="0" xfId="19" applyFont="1"/>
    <xf numFmtId="49" fontId="15" fillId="0" borderId="0" xfId="0" applyNumberFormat="1" applyFont="1" applyFill="1" applyBorder="1" applyAlignment="1">
      <alignment horizontal="left" vertical="center"/>
    </xf>
    <xf numFmtId="49" fontId="15" fillId="0" borderId="0" xfId="0" applyNumberFormat="1" applyFont="1" applyFill="1" applyBorder="1" applyAlignment="1">
      <alignment horizontal="left" vertical="center" indent="3"/>
    </xf>
    <xf numFmtId="49" fontId="15" fillId="0" borderId="0" xfId="0" applyNumberFormat="1" applyFont="1" applyFill="1" applyBorder="1" applyAlignment="1">
      <alignment horizontal="center" vertical="center"/>
    </xf>
    <xf numFmtId="0" fontId="15" fillId="0" borderId="0" xfId="0" applyFont="1" applyFill="1" applyBorder="1" applyAlignment="1">
      <alignment horizontal="center" vertical="center"/>
    </xf>
    <xf numFmtId="0" fontId="109" fillId="0" borderId="23" xfId="0" applyFont="1" applyFill="1" applyBorder="1" applyAlignment="1" applyProtection="1">
      <alignment horizontal="left" vertical="center" wrapText="1"/>
    </xf>
    <xf numFmtId="0" fontId="177" fillId="0" borderId="0" xfId="19" applyFont="1" applyAlignment="1">
      <alignment horizontal="left" vertical="center"/>
    </xf>
    <xf numFmtId="0" fontId="177" fillId="0" borderId="0" xfId="19" applyFont="1"/>
    <xf numFmtId="0" fontId="29" fillId="0" borderId="0" xfId="0" applyFont="1" applyAlignment="1"/>
    <xf numFmtId="0" fontId="132" fillId="0" borderId="0" xfId="19" applyFont="1" applyFill="1"/>
    <xf numFmtId="0" fontId="11" fillId="0" borderId="3" xfId="19" applyFont="1" applyBorder="1" applyAlignment="1">
      <alignment horizontal="center" vertical="center" wrapText="1"/>
    </xf>
    <xf numFmtId="0" fontId="11" fillId="12" borderId="15" xfId="19" applyFont="1" applyFill="1" applyBorder="1" applyAlignment="1">
      <alignment horizontal="center" vertical="center" wrapText="1"/>
    </xf>
    <xf numFmtId="0" fontId="11" fillId="0" borderId="0" xfId="19" applyFont="1" applyAlignment="1">
      <alignment horizontal="right"/>
    </xf>
    <xf numFmtId="0" fontId="156" fillId="0" borderId="0" xfId="0" applyFont="1" applyFill="1" applyBorder="1" applyAlignment="1">
      <alignment horizontal="center" vertical="center"/>
    </xf>
    <xf numFmtId="49" fontId="156" fillId="0" borderId="0" xfId="0" applyNumberFormat="1" applyFont="1" applyFill="1" applyBorder="1" applyAlignment="1">
      <alignment horizontal="center" vertical="center"/>
    </xf>
    <xf numFmtId="49" fontId="156" fillId="0" borderId="0" xfId="0" applyNumberFormat="1" applyFont="1" applyFill="1" applyBorder="1" applyAlignment="1">
      <alignment horizontal="left" vertical="center" indent="3"/>
    </xf>
    <xf numFmtId="49" fontId="156" fillId="0" borderId="0" xfId="0" applyNumberFormat="1" applyFont="1" applyFill="1" applyBorder="1" applyAlignment="1">
      <alignment horizontal="justify" vertical="center" wrapText="1"/>
    </xf>
    <xf numFmtId="49" fontId="156" fillId="0" borderId="0" xfId="0" applyNumberFormat="1" applyFont="1" applyFill="1" applyBorder="1" applyAlignment="1">
      <alignment horizontal="left" vertical="center" wrapText="1" indent="3"/>
    </xf>
    <xf numFmtId="49" fontId="156" fillId="0" borderId="0" xfId="0" applyNumberFormat="1" applyFont="1" applyBorder="1" applyAlignment="1">
      <alignment horizontal="left" vertical="center"/>
    </xf>
    <xf numFmtId="0" fontId="11" fillId="0" borderId="0" xfId="19" applyFont="1" applyBorder="1" applyAlignment="1">
      <alignment horizontal="center" vertical="center" wrapText="1"/>
    </xf>
    <xf numFmtId="0" fontId="10" fillId="0" borderId="3" xfId="19" applyFont="1" applyBorder="1" applyAlignment="1">
      <alignment horizontal="left" vertical="center"/>
    </xf>
    <xf numFmtId="0" fontId="11" fillId="0" borderId="12" xfId="19" applyFont="1" applyFill="1" applyBorder="1" applyAlignment="1">
      <alignment horizontal="center" vertical="center" wrapText="1"/>
    </xf>
    <xf numFmtId="0" fontId="11" fillId="0" borderId="12" xfId="19" applyFont="1" applyBorder="1" applyAlignment="1">
      <alignment horizontal="center" vertical="center" wrapText="1"/>
    </xf>
    <xf numFmtId="0" fontId="8" fillId="0" borderId="0" xfId="19" applyFont="1" applyAlignment="1">
      <alignment horizontal="right"/>
    </xf>
    <xf numFmtId="0" fontId="11" fillId="0" borderId="3" xfId="19" applyFont="1" applyFill="1" applyBorder="1" applyAlignment="1">
      <alignment horizontal="center" vertical="center" wrapText="1"/>
    </xf>
    <xf numFmtId="0" fontId="11" fillId="0" borderId="15" xfId="19" applyFont="1" applyFill="1" applyBorder="1" applyAlignment="1">
      <alignment horizontal="center" vertical="center" wrapText="1"/>
    </xf>
    <xf numFmtId="0" fontId="132" fillId="0" borderId="3" xfId="19" applyFont="1" applyBorder="1" applyAlignment="1">
      <alignment horizontal="center" wrapText="1"/>
    </xf>
    <xf numFmtId="0" fontId="132" fillId="0" borderId="0" xfId="19" applyFont="1" applyAlignment="1">
      <alignment horizontal="center"/>
    </xf>
    <xf numFmtId="0" fontId="132" fillId="0" borderId="3" xfId="19" applyFont="1" applyBorder="1" applyAlignment="1">
      <alignment horizontal="center"/>
    </xf>
    <xf numFmtId="0" fontId="132" fillId="6" borderId="18" xfId="19" applyFont="1" applyFill="1" applyBorder="1"/>
    <xf numFmtId="0" fontId="29" fillId="6" borderId="23" xfId="0" applyFont="1" applyFill="1" applyBorder="1" applyAlignment="1" applyProtection="1">
      <alignment vertical="center" wrapText="1"/>
    </xf>
    <xf numFmtId="0" fontId="7" fillId="6" borderId="23" xfId="0" applyFont="1" applyFill="1" applyBorder="1" applyAlignment="1" applyProtection="1">
      <alignment vertical="center" wrapText="1"/>
    </xf>
    <xf numFmtId="0" fontId="7" fillId="6" borderId="19" xfId="0" applyFont="1" applyFill="1" applyBorder="1" applyAlignment="1" applyProtection="1">
      <alignment vertical="center" wrapText="1"/>
    </xf>
    <xf numFmtId="0" fontId="84" fillId="12" borderId="3" xfId="19" applyFont="1" applyFill="1" applyBorder="1"/>
    <xf numFmtId="0" fontId="119" fillId="0" borderId="0" xfId="19" applyFont="1"/>
    <xf numFmtId="49" fontId="104" fillId="0" borderId="0" xfId="0" applyNumberFormat="1" applyFont="1" applyFill="1" applyBorder="1" applyAlignment="1">
      <alignment horizontal="left" vertical="center"/>
    </xf>
    <xf numFmtId="49" fontId="104" fillId="0" borderId="0" xfId="0" applyNumberFormat="1" applyFont="1" applyFill="1" applyBorder="1" applyAlignment="1">
      <alignment horizontal="left" vertical="center" wrapText="1" indent="2"/>
    </xf>
    <xf numFmtId="49" fontId="119" fillId="0" borderId="0" xfId="19" applyNumberFormat="1" applyFont="1"/>
    <xf numFmtId="49" fontId="104" fillId="0" borderId="0" xfId="0" applyNumberFormat="1" applyFont="1" applyFill="1" applyBorder="1" applyAlignment="1">
      <alignment horizontal="left" vertical="center" indent="3"/>
    </xf>
    <xf numFmtId="0" fontId="178" fillId="0" borderId="0" xfId="19" applyFont="1"/>
    <xf numFmtId="49" fontId="104" fillId="0" borderId="0" xfId="0" applyNumberFormat="1" applyFont="1" applyFill="1" applyBorder="1" applyAlignment="1">
      <alignment horizontal="justify" vertical="center" wrapText="1"/>
    </xf>
    <xf numFmtId="0" fontId="132" fillId="0" borderId="3" xfId="19" applyFont="1" applyBorder="1" applyAlignment="1">
      <alignment horizontal="center" vertical="center" wrapText="1"/>
    </xf>
    <xf numFmtId="16" fontId="119" fillId="0" borderId="3" xfId="19" applyNumberFormat="1" applyFont="1" applyBorder="1" applyAlignment="1">
      <alignment horizontal="center" vertical="center" wrapText="1"/>
    </xf>
    <xf numFmtId="0" fontId="119" fillId="0" borderId="3" xfId="19" applyFont="1" applyBorder="1" applyAlignment="1">
      <alignment horizontal="center" vertical="center" wrapText="1"/>
    </xf>
    <xf numFmtId="166" fontId="84" fillId="0" borderId="3" xfId="19" applyNumberFormat="1" applyFont="1" applyFill="1" applyBorder="1" applyAlignment="1">
      <alignment vertical="center" wrapText="1"/>
    </xf>
    <xf numFmtId="16" fontId="132" fillId="0" borderId="3" xfId="19" applyNumberFormat="1" applyFont="1" applyBorder="1" applyAlignment="1">
      <alignment horizontal="center" vertical="center" wrapText="1"/>
    </xf>
    <xf numFmtId="0" fontId="132" fillId="8" borderId="3" xfId="19" applyFont="1" applyFill="1" applyBorder="1"/>
    <xf numFmtId="0" fontId="7" fillId="8" borderId="3" xfId="0" applyFont="1" applyFill="1" applyBorder="1" applyAlignment="1" applyProtection="1">
      <alignment vertical="center" wrapText="1"/>
    </xf>
    <xf numFmtId="166" fontId="85" fillId="6" borderId="3" xfId="19" applyNumberFormat="1" applyFont="1" applyFill="1" applyBorder="1" applyAlignment="1">
      <alignment vertical="center"/>
    </xf>
    <xf numFmtId="166" fontId="85" fillId="0" borderId="3" xfId="19" applyNumberFormat="1" applyFont="1" applyFill="1" applyBorder="1" applyAlignment="1">
      <alignment vertical="center"/>
    </xf>
    <xf numFmtId="1" fontId="85" fillId="0" borderId="3" xfId="19" applyNumberFormat="1" applyFont="1" applyBorder="1" applyAlignment="1">
      <alignment horizontal="center" vertical="center" wrapText="1"/>
    </xf>
    <xf numFmtId="0" fontId="85" fillId="16" borderId="3" xfId="19" applyFont="1" applyFill="1" applyBorder="1" applyAlignment="1">
      <alignment vertical="center"/>
    </xf>
    <xf numFmtId="166" fontId="180" fillId="4" borderId="3" xfId="19" applyNumberFormat="1" applyFont="1" applyFill="1" applyBorder="1" applyAlignment="1">
      <alignment horizontal="center" vertical="center" wrapText="1"/>
    </xf>
    <xf numFmtId="166" fontId="180" fillId="13" borderId="3" xfId="19" applyNumberFormat="1" applyFont="1" applyFill="1" applyBorder="1" applyAlignment="1">
      <alignment horizontal="center" vertical="center" wrapText="1"/>
    </xf>
    <xf numFmtId="166" fontId="180" fillId="6" borderId="3" xfId="19" applyNumberFormat="1" applyFont="1" applyFill="1" applyBorder="1" applyAlignment="1">
      <alignment horizontal="center" vertical="center" wrapText="1"/>
    </xf>
    <xf numFmtId="0" fontId="180" fillId="6" borderId="3" xfId="19" applyFont="1" applyFill="1" applyBorder="1" applyAlignment="1">
      <alignment vertical="center"/>
    </xf>
    <xf numFmtId="166" fontId="180" fillId="0" borderId="3" xfId="19" applyNumberFormat="1" applyFont="1" applyFill="1" applyBorder="1" applyAlignment="1">
      <alignment vertical="center"/>
    </xf>
    <xf numFmtId="0" fontId="180" fillId="0" borderId="3" xfId="19" applyFont="1" applyFill="1" applyBorder="1" applyAlignment="1">
      <alignment vertical="center"/>
    </xf>
    <xf numFmtId="166" fontId="180" fillId="29" borderId="3" xfId="19" applyNumberFormat="1" applyFont="1" applyFill="1" applyBorder="1" applyAlignment="1">
      <alignment horizontal="center" vertical="center" wrapText="1"/>
    </xf>
    <xf numFmtId="0" fontId="11" fillId="12" borderId="15" xfId="0" applyFont="1" applyFill="1" applyBorder="1" applyAlignment="1">
      <alignment vertical="center" wrapText="1"/>
    </xf>
    <xf numFmtId="0" fontId="11" fillId="12" borderId="15" xfId="19" applyFont="1" applyFill="1" applyBorder="1" applyAlignment="1">
      <alignment vertical="center" wrapText="1"/>
    </xf>
    <xf numFmtId="0" fontId="11" fillId="0" borderId="3" xfId="19" applyFont="1" applyBorder="1" applyAlignment="1">
      <alignment horizontal="center" vertical="center" wrapText="1"/>
    </xf>
    <xf numFmtId="0" fontId="60" fillId="0" borderId="3" xfId="19" applyFont="1" applyBorder="1" applyAlignment="1">
      <alignment horizontal="center" vertical="center" wrapText="1"/>
    </xf>
    <xf numFmtId="0" fontId="10" fillId="0" borderId="3" xfId="19" applyFont="1" applyBorder="1" applyAlignment="1">
      <alignment horizontal="left" vertical="center" wrapText="1"/>
    </xf>
    <xf numFmtId="0" fontId="11" fillId="0" borderId="3" xfId="19" applyFont="1" applyBorder="1" applyAlignment="1">
      <alignment horizontal="left" vertical="center" wrapText="1"/>
    </xf>
    <xf numFmtId="0" fontId="60" fillId="0" borderId="15" xfId="19" applyFont="1" applyBorder="1" applyAlignment="1">
      <alignment horizontal="center" vertical="center" wrapText="1"/>
    </xf>
    <xf numFmtId="0" fontId="11" fillId="0" borderId="3" xfId="19" applyFont="1" applyBorder="1" applyAlignment="1">
      <alignment vertical="center" wrapText="1"/>
    </xf>
    <xf numFmtId="0" fontId="11" fillId="3" borderId="3" xfId="19" applyFont="1" applyFill="1" applyBorder="1" applyAlignment="1">
      <alignment horizontal="center" vertical="center" wrapText="1"/>
    </xf>
    <xf numFmtId="0" fontId="11" fillId="0" borderId="3" xfId="19" applyFont="1" applyBorder="1" applyAlignment="1">
      <alignment horizontal="center" vertical="center"/>
    </xf>
    <xf numFmtId="0" fontId="11" fillId="0" borderId="3" xfId="19" applyFont="1" applyBorder="1" applyAlignment="1">
      <alignment horizontal="center" vertical="center" wrapText="1"/>
    </xf>
    <xf numFmtId="0" fontId="11" fillId="0" borderId="11" xfId="19" applyFont="1" applyBorder="1" applyAlignment="1">
      <alignment horizontal="center" vertical="center" wrapText="1"/>
    </xf>
    <xf numFmtId="0" fontId="11" fillId="0" borderId="12" xfId="19" applyFont="1" applyBorder="1" applyAlignment="1">
      <alignment horizontal="center" vertical="center" wrapText="1"/>
    </xf>
    <xf numFmtId="0" fontId="11" fillId="0" borderId="13" xfId="19" applyFont="1" applyBorder="1" applyAlignment="1">
      <alignment horizontal="center" vertical="center" wrapText="1"/>
    </xf>
    <xf numFmtId="0" fontId="11" fillId="0" borderId="3" xfId="19" applyFont="1" applyBorder="1" applyAlignment="1">
      <alignment horizontal="left" vertical="center" wrapText="1"/>
    </xf>
    <xf numFmtId="0" fontId="11" fillId="0" borderId="3" xfId="19" applyFont="1" applyBorder="1" applyAlignment="1">
      <alignment vertical="center" wrapText="1"/>
    </xf>
    <xf numFmtId="0" fontId="11" fillId="3" borderId="3" xfId="19" applyFont="1" applyFill="1" applyBorder="1" applyAlignment="1">
      <alignment horizontal="center" vertical="center" wrapText="1"/>
    </xf>
    <xf numFmtId="0" fontId="13" fillId="0" borderId="3" xfId="19" applyFont="1" applyBorder="1"/>
    <xf numFmtId="180" fontId="114" fillId="0" borderId="0" xfId="19" applyNumberFormat="1" applyAlignment="1">
      <alignment horizontal="center"/>
    </xf>
    <xf numFmtId="0" fontId="16" fillId="0" borderId="3" xfId="20" applyFont="1" applyBorder="1" applyProtection="1">
      <protection locked="0"/>
    </xf>
    <xf numFmtId="0" fontId="165" fillId="0" borderId="3" xfId="20" applyFont="1" applyBorder="1" applyProtection="1">
      <protection locked="0"/>
    </xf>
    <xf numFmtId="1" fontId="11" fillId="3" borderId="3" xfId="0" applyNumberFormat="1" applyFont="1" applyFill="1" applyBorder="1" applyAlignment="1">
      <alignment horizontal="center" vertical="center" wrapText="1"/>
    </xf>
    <xf numFmtId="1" fontId="10" fillId="4" borderId="3" xfId="19" applyNumberFormat="1" applyFont="1" applyFill="1" applyBorder="1" applyAlignment="1">
      <alignment horizontal="center" wrapText="1"/>
    </xf>
    <xf numFmtId="1" fontId="11" fillId="3" borderId="3" xfId="19" applyNumberFormat="1" applyFont="1" applyFill="1" applyBorder="1" applyAlignment="1">
      <alignment horizontal="center" vertical="center" wrapText="1"/>
    </xf>
    <xf numFmtId="1" fontId="114" fillId="0" borderId="0" xfId="19" applyNumberFormat="1"/>
    <xf numFmtId="181" fontId="114" fillId="0" borderId="0" xfId="19" applyNumberFormat="1"/>
    <xf numFmtId="0" fontId="183" fillId="8" borderId="18" xfId="0" applyFont="1" applyFill="1" applyBorder="1" applyAlignment="1" applyProtection="1">
      <alignment vertical="center" wrapText="1"/>
    </xf>
    <xf numFmtId="0" fontId="84" fillId="3" borderId="3" xfId="19" applyFont="1" applyFill="1" applyBorder="1" applyAlignment="1">
      <alignment horizontal="center" vertical="center" wrapText="1"/>
    </xf>
    <xf numFmtId="166" fontId="85" fillId="29" borderId="3" xfId="19" applyNumberFormat="1" applyFont="1" applyFill="1" applyBorder="1" applyAlignment="1">
      <alignment horizontal="center" vertical="center" wrapText="1"/>
    </xf>
    <xf numFmtId="166" fontId="85" fillId="29" borderId="13" xfId="19" applyNumberFormat="1" applyFont="1" applyFill="1" applyBorder="1" applyAlignment="1">
      <alignment horizontal="center" vertical="center" wrapText="1"/>
    </xf>
    <xf numFmtId="166" fontId="84" fillId="29" borderId="3" xfId="19" applyNumberFormat="1" applyFont="1" applyFill="1" applyBorder="1" applyAlignment="1">
      <alignment horizontal="center" vertical="center" wrapText="1"/>
    </xf>
    <xf numFmtId="0" fontId="84" fillId="29" borderId="3" xfId="19" applyFont="1" applyFill="1" applyBorder="1" applyAlignment="1">
      <alignment horizontal="center" vertical="center" wrapText="1"/>
    </xf>
    <xf numFmtId="0" fontId="84" fillId="3" borderId="3" xfId="19" applyFont="1" applyFill="1" applyBorder="1" applyAlignment="1">
      <alignment horizontal="left" vertical="center" wrapText="1"/>
    </xf>
    <xf numFmtId="0" fontId="119" fillId="34" borderId="18" xfId="19" applyFont="1" applyFill="1" applyBorder="1"/>
    <xf numFmtId="2" fontId="85" fillId="29" borderId="3" xfId="19" applyNumberFormat="1" applyFont="1" applyFill="1" applyBorder="1" applyAlignment="1">
      <alignment horizontal="center" vertical="center" wrapText="1"/>
    </xf>
    <xf numFmtId="0" fontId="84" fillId="16" borderId="11" xfId="0" applyFont="1" applyFill="1" applyBorder="1" applyAlignment="1">
      <alignment vertical="center"/>
    </xf>
    <xf numFmtId="0" fontId="102" fillId="16" borderId="3" xfId="19" applyFont="1" applyFill="1" applyBorder="1" applyAlignment="1">
      <alignment horizontal="left" vertical="center"/>
    </xf>
    <xf numFmtId="0" fontId="84" fillId="16" borderId="3" xfId="0" applyFont="1" applyFill="1" applyBorder="1" applyAlignment="1">
      <alignment horizontal="center" vertical="center"/>
    </xf>
    <xf numFmtId="0" fontId="84" fillId="16" borderId="3" xfId="19" applyFont="1" applyFill="1" applyBorder="1" applyAlignment="1">
      <alignment horizontal="center" vertical="center" wrapText="1"/>
    </xf>
    <xf numFmtId="0" fontId="84" fillId="16" borderId="3" xfId="0" applyFont="1" applyFill="1" applyBorder="1" applyAlignment="1">
      <alignment horizontal="left" vertical="center"/>
    </xf>
    <xf numFmtId="0" fontId="84" fillId="16" borderId="3" xfId="0" applyFont="1" applyFill="1" applyBorder="1" applyAlignment="1">
      <alignment vertical="center"/>
    </xf>
    <xf numFmtId="0" fontId="85" fillId="16" borderId="14" xfId="19" applyFont="1" applyFill="1" applyBorder="1" applyAlignment="1">
      <alignment vertical="center"/>
    </xf>
    <xf numFmtId="0" fontId="84" fillId="16" borderId="3" xfId="19" applyFont="1" applyFill="1" applyBorder="1" applyAlignment="1">
      <alignment vertical="center" wrapText="1"/>
    </xf>
    <xf numFmtId="0" fontId="85" fillId="16" borderId="3" xfId="19" applyFont="1" applyFill="1" applyBorder="1" applyAlignment="1">
      <alignment horizontal="center" vertical="center" wrapText="1"/>
    </xf>
    <xf numFmtId="166" fontId="84" fillId="16" borderId="3" xfId="19" applyNumberFormat="1" applyFont="1" applyFill="1" applyBorder="1" applyAlignment="1">
      <alignment horizontal="center" vertical="center" wrapText="1"/>
    </xf>
    <xf numFmtId="178" fontId="126" fillId="0" borderId="3" xfId="19" applyNumberFormat="1" applyFont="1" applyBorder="1" applyAlignment="1">
      <alignment horizontal="center" vertical="center"/>
    </xf>
    <xf numFmtId="179" fontId="126" fillId="0" borderId="3" xfId="19" applyNumberFormat="1" applyFont="1" applyBorder="1" applyAlignment="1">
      <alignment horizontal="center" vertical="center"/>
    </xf>
    <xf numFmtId="180" fontId="126" fillId="0" borderId="3" xfId="19" applyNumberFormat="1" applyFont="1" applyBorder="1" applyAlignment="1">
      <alignment horizontal="center" vertical="center"/>
    </xf>
    <xf numFmtId="0" fontId="184" fillId="0" borderId="0" xfId="19" applyFont="1"/>
    <xf numFmtId="0" fontId="84" fillId="35" borderId="3" xfId="19" applyFont="1" applyFill="1" applyBorder="1" applyAlignment="1">
      <alignment horizontal="center" vertical="center" wrapText="1"/>
    </xf>
    <xf numFmtId="0" fontId="11" fillId="17" borderId="3" xfId="0" applyFont="1" applyFill="1" applyBorder="1" applyAlignment="1">
      <alignment horizontal="center" vertical="center" wrapText="1"/>
    </xf>
    <xf numFmtId="0" fontId="11" fillId="17" borderId="3" xfId="0" applyFont="1" applyFill="1" applyBorder="1" applyAlignment="1">
      <alignment horizontal="left" vertical="center" wrapText="1"/>
    </xf>
    <xf numFmtId="0" fontId="11" fillId="17" borderId="3" xfId="0" applyFont="1" applyFill="1" applyBorder="1" applyAlignment="1">
      <alignment vertical="center" wrapText="1"/>
    </xf>
    <xf numFmtId="178" fontId="173" fillId="0" borderId="0" xfId="19" applyNumberFormat="1" applyFont="1" applyAlignment="1"/>
    <xf numFmtId="166" fontId="147" fillId="0" borderId="0" xfId="19" applyNumberFormat="1" applyFont="1" applyAlignment="1"/>
    <xf numFmtId="0" fontId="7" fillId="34" borderId="3" xfId="0" applyFont="1" applyFill="1" applyBorder="1" applyAlignment="1" applyProtection="1">
      <alignment vertical="center" wrapText="1"/>
    </xf>
    <xf numFmtId="0" fontId="109" fillId="34" borderId="23" xfId="0" applyFont="1" applyFill="1" applyBorder="1" applyAlignment="1" applyProtection="1">
      <alignment vertical="center" wrapText="1"/>
    </xf>
    <xf numFmtId="0" fontId="7" fillId="34" borderId="23" xfId="0" applyFont="1" applyFill="1" applyBorder="1" applyAlignment="1" applyProtection="1">
      <alignment vertical="center" wrapText="1"/>
    </xf>
    <xf numFmtId="0" fontId="7" fillId="34" borderId="19" xfId="0" applyFont="1" applyFill="1" applyBorder="1" applyAlignment="1" applyProtection="1">
      <alignment vertical="center" wrapText="1"/>
    </xf>
    <xf numFmtId="16" fontId="119" fillId="16" borderId="11" xfId="19" applyNumberFormat="1" applyFont="1" applyFill="1" applyBorder="1" applyAlignment="1">
      <alignment horizontal="center" vertical="center" wrapText="1"/>
    </xf>
    <xf numFmtId="0" fontId="102" fillId="16" borderId="3" xfId="19" applyFont="1" applyFill="1" applyBorder="1" applyAlignment="1">
      <alignment horizontal="left" vertical="center" wrapText="1"/>
    </xf>
    <xf numFmtId="0" fontId="102" fillId="16" borderId="13" xfId="19" applyFont="1" applyFill="1" applyBorder="1" applyAlignment="1">
      <alignment horizontal="left" vertical="center"/>
    </xf>
    <xf numFmtId="0" fontId="84" fillId="16" borderId="15" xfId="19" applyFont="1" applyFill="1" applyBorder="1" applyAlignment="1">
      <alignment horizontal="center" vertical="center" wrapText="1"/>
    </xf>
    <xf numFmtId="0" fontId="119" fillId="16" borderId="39" xfId="19" applyFont="1" applyFill="1" applyBorder="1" applyAlignment="1">
      <alignment horizontal="center" vertical="center" wrapText="1"/>
    </xf>
    <xf numFmtId="178" fontId="11" fillId="3" borderId="3" xfId="19" applyNumberFormat="1" applyFont="1" applyFill="1" applyBorder="1" applyAlignment="1">
      <alignment vertical="center" wrapText="1"/>
    </xf>
    <xf numFmtId="166" fontId="11" fillId="3" borderId="3" xfId="19" applyNumberFormat="1" applyFont="1" applyFill="1" applyBorder="1" applyAlignment="1">
      <alignment vertical="center" wrapText="1"/>
    </xf>
    <xf numFmtId="0" fontId="185" fillId="26" borderId="3" xfId="19" applyFont="1" applyFill="1" applyBorder="1" applyAlignment="1">
      <alignment horizontal="left" vertical="center" wrapText="1"/>
    </xf>
    <xf numFmtId="2" fontId="185" fillId="26" borderId="3" xfId="19" applyNumberFormat="1" applyFont="1" applyFill="1" applyBorder="1" applyAlignment="1">
      <alignment horizontal="center" vertical="center" wrapText="1"/>
    </xf>
    <xf numFmtId="0" fontId="185" fillId="26" borderId="3" xfId="19" applyFont="1" applyFill="1" applyBorder="1" applyAlignment="1">
      <alignment horizontal="center" vertical="center" wrapText="1"/>
    </xf>
    <xf numFmtId="2" fontId="11" fillId="31" borderId="3" xfId="19" applyNumberFormat="1" applyFont="1" applyFill="1" applyBorder="1" applyAlignment="1">
      <alignment horizontal="center" vertical="center" wrapText="1"/>
    </xf>
    <xf numFmtId="0" fontId="181" fillId="0" borderId="3" xfId="0" applyFont="1" applyBorder="1" applyAlignment="1">
      <alignment horizontal="left" wrapText="1"/>
    </xf>
    <xf numFmtId="0" fontId="114" fillId="0" borderId="3" xfId="19" applyBorder="1" applyAlignment="1">
      <alignment horizontal="left"/>
    </xf>
    <xf numFmtId="2" fontId="185" fillId="26" borderId="11" xfId="19" applyNumberFormat="1" applyFont="1" applyFill="1" applyBorder="1" applyAlignment="1">
      <alignment horizontal="center" vertical="center" wrapText="1"/>
    </xf>
    <xf numFmtId="0" fontId="185" fillId="26" borderId="11" xfId="19" applyFont="1" applyFill="1" applyBorder="1" applyAlignment="1">
      <alignment horizontal="left" vertical="center" wrapText="1"/>
    </xf>
    <xf numFmtId="0" fontId="0" fillId="0" borderId="3" xfId="0" applyFont="1" applyBorder="1" applyAlignment="1">
      <alignment horizontal="left" wrapText="1"/>
    </xf>
    <xf numFmtId="166" fontId="185" fillId="26" borderId="11" xfId="19" applyNumberFormat="1" applyFont="1" applyFill="1" applyBorder="1" applyAlignment="1">
      <alignment horizontal="center" vertical="center" wrapText="1"/>
    </xf>
    <xf numFmtId="0" fontId="0" fillId="0" borderId="3" xfId="0" applyBorder="1" applyAlignment="1">
      <alignment wrapText="1"/>
    </xf>
    <xf numFmtId="0" fontId="0" fillId="0" borderId="3" xfId="0" applyBorder="1" applyAlignment="1">
      <alignment horizontal="right" wrapText="1"/>
    </xf>
    <xf numFmtId="166" fontId="11" fillId="31" borderId="3" xfId="19" applyNumberFormat="1" applyFont="1" applyFill="1" applyBorder="1" applyAlignment="1">
      <alignment horizontal="center" vertical="center" wrapText="1"/>
    </xf>
    <xf numFmtId="166" fontId="10" fillId="29" borderId="3" xfId="19" applyNumberFormat="1" applyFont="1" applyFill="1" applyBorder="1" applyAlignment="1">
      <alignment horizontal="center" vertical="center" wrapText="1"/>
    </xf>
    <xf numFmtId="0" fontId="10" fillId="32" borderId="11" xfId="19" applyFont="1" applyFill="1" applyBorder="1" applyAlignment="1">
      <alignment horizontal="left" vertical="center" wrapText="1"/>
    </xf>
    <xf numFmtId="0" fontId="11" fillId="32" borderId="11" xfId="19" applyFont="1" applyFill="1" applyBorder="1" applyAlignment="1">
      <alignment horizontal="left" vertical="center" wrapText="1"/>
    </xf>
    <xf numFmtId="2" fontId="10" fillId="29" borderId="3" xfId="19" applyNumberFormat="1" applyFont="1" applyFill="1" applyBorder="1" applyAlignment="1">
      <alignment horizontal="center" vertical="center" wrapText="1"/>
    </xf>
    <xf numFmtId="0" fontId="11" fillId="32" borderId="3" xfId="19" applyFont="1" applyFill="1" applyBorder="1" applyAlignment="1">
      <alignment horizontal="left" vertical="center" wrapText="1"/>
    </xf>
    <xf numFmtId="0" fontId="188" fillId="0" borderId="0" xfId="19" applyFont="1"/>
    <xf numFmtId="0" fontId="189" fillId="0" borderId="0" xfId="19" applyFont="1" applyAlignment="1"/>
    <xf numFmtId="0" fontId="190" fillId="0" borderId="0" xfId="19" applyFont="1"/>
    <xf numFmtId="0" fontId="20" fillId="0" borderId="0" xfId="19" applyFont="1" applyAlignment="1">
      <alignment horizontal="center" wrapText="1"/>
    </xf>
    <xf numFmtId="0" fontId="73" fillId="0" borderId="0" xfId="19" applyFont="1"/>
    <xf numFmtId="0" fontId="191" fillId="0" borderId="0" xfId="19" applyFont="1" applyAlignment="1">
      <alignment vertical="center" wrapText="1"/>
    </xf>
    <xf numFmtId="0" fontId="18" fillId="0" borderId="0" xfId="19" applyFont="1" applyBorder="1" applyAlignment="1">
      <alignment horizontal="right"/>
    </xf>
    <xf numFmtId="0" fontId="10" fillId="17" borderId="11" xfId="19" applyFont="1" applyFill="1" applyBorder="1" applyAlignment="1">
      <alignment horizontal="center" vertical="center" wrapText="1"/>
    </xf>
    <xf numFmtId="0" fontId="10" fillId="17" borderId="14" xfId="19" applyFont="1" applyFill="1" applyBorder="1" applyAlignment="1">
      <alignment horizontal="center" vertical="center" wrapText="1"/>
    </xf>
    <xf numFmtId="0" fontId="10" fillId="17" borderId="15" xfId="19" applyFont="1" applyFill="1" applyBorder="1" applyAlignment="1">
      <alignment horizontal="center" vertical="center" wrapText="1"/>
    </xf>
    <xf numFmtId="0" fontId="10" fillId="17" borderId="3" xfId="19" applyFont="1" applyFill="1" applyBorder="1" applyAlignment="1">
      <alignment horizontal="center" vertical="center" wrapText="1"/>
    </xf>
    <xf numFmtId="0" fontId="10" fillId="17" borderId="39" xfId="19" applyFont="1" applyFill="1" applyBorder="1" applyAlignment="1">
      <alignment horizontal="center" vertical="center" wrapText="1"/>
    </xf>
    <xf numFmtId="0" fontId="10" fillId="17" borderId="3" xfId="19" applyFont="1" applyFill="1" applyBorder="1" applyAlignment="1">
      <alignment horizontal="left" vertical="center" wrapText="1"/>
    </xf>
    <xf numFmtId="0" fontId="11" fillId="31" borderId="13" xfId="19" applyFont="1" applyFill="1" applyBorder="1" applyAlignment="1">
      <alignment horizontal="center" vertical="center" wrapText="1"/>
    </xf>
    <xf numFmtId="0" fontId="11" fillId="31" borderId="3" xfId="19" applyFont="1" applyFill="1" applyBorder="1" applyAlignment="1">
      <alignment horizontal="center" vertical="center" wrapText="1"/>
    </xf>
    <xf numFmtId="165" fontId="10" fillId="17" borderId="3" xfId="40" applyFont="1" applyFill="1" applyBorder="1" applyAlignment="1">
      <alignment horizontal="left" vertical="center" wrapText="1"/>
    </xf>
    <xf numFmtId="165" fontId="11" fillId="31" borderId="3" xfId="40" applyFont="1" applyFill="1" applyBorder="1" applyAlignment="1">
      <alignment horizontal="center" vertical="center" wrapText="1"/>
    </xf>
    <xf numFmtId="165" fontId="16" fillId="31" borderId="3" xfId="40" applyFont="1" applyFill="1" applyBorder="1" applyAlignment="1">
      <alignment horizontal="center" vertical="center" wrapText="1"/>
    </xf>
    <xf numFmtId="165" fontId="43" fillId="17" borderId="3" xfId="40" applyFont="1" applyFill="1" applyBorder="1" applyAlignment="1">
      <alignment horizontal="left" vertical="center" wrapText="1"/>
    </xf>
    <xf numFmtId="165" fontId="10" fillId="17" borderId="3" xfId="19" applyNumberFormat="1" applyFont="1" applyFill="1" applyBorder="1" applyAlignment="1">
      <alignment horizontal="left" vertical="center" wrapText="1"/>
    </xf>
    <xf numFmtId="0" fontId="11" fillId="31" borderId="0" xfId="19" applyFont="1" applyFill="1" applyBorder="1" applyAlignment="1">
      <alignment horizontal="center" vertical="center" wrapText="1"/>
    </xf>
    <xf numFmtId="0" fontId="10" fillId="17" borderId="0" xfId="19" applyFont="1" applyFill="1" applyBorder="1" applyAlignment="1">
      <alignment horizontal="center" vertical="center" wrapText="1"/>
    </xf>
    <xf numFmtId="0" fontId="10" fillId="17" borderId="0" xfId="19" applyFont="1" applyFill="1" applyBorder="1" applyAlignment="1">
      <alignment horizontal="left" vertical="center" wrapText="1"/>
    </xf>
    <xf numFmtId="2" fontId="10" fillId="17" borderId="3" xfId="19" applyNumberFormat="1" applyFont="1" applyFill="1" applyBorder="1" applyAlignment="1">
      <alignment horizontal="center" vertical="center" wrapText="1"/>
    </xf>
    <xf numFmtId="2" fontId="16" fillId="3" borderId="3" xfId="19" applyNumberFormat="1" applyFont="1" applyFill="1" applyBorder="1" applyAlignment="1">
      <alignment horizontal="center" vertical="center" wrapText="1"/>
    </xf>
    <xf numFmtId="0" fontId="11" fillId="4" borderId="12" xfId="19" applyFont="1" applyFill="1" applyBorder="1" applyAlignment="1">
      <alignment horizontal="center" vertical="center" wrapText="1"/>
    </xf>
    <xf numFmtId="0" fontId="10" fillId="0" borderId="12" xfId="19" applyFont="1" applyBorder="1" applyAlignment="1">
      <alignment horizontal="center" vertical="center" wrapText="1"/>
    </xf>
    <xf numFmtId="0" fontId="13" fillId="0" borderId="12" xfId="19" applyFont="1" applyBorder="1"/>
    <xf numFmtId="0" fontId="11" fillId="17" borderId="3" xfId="19" applyFont="1" applyFill="1" applyBorder="1" applyAlignment="1">
      <alignment horizontal="center" vertical="center" wrapText="1"/>
    </xf>
    <xf numFmtId="0" fontId="11" fillId="17" borderId="12" xfId="19" applyFont="1" applyFill="1" applyBorder="1" applyAlignment="1">
      <alignment horizontal="center" vertical="center" wrapText="1"/>
    </xf>
    <xf numFmtId="0" fontId="124" fillId="17" borderId="3" xfId="28" applyFont="1" applyFill="1" applyBorder="1" applyAlignment="1" applyProtection="1">
      <alignment vertical="center" wrapText="1"/>
    </xf>
    <xf numFmtId="49" fontId="192" fillId="23" borderId="15" xfId="28" applyNumberFormat="1" applyFont="1" applyFill="1" applyBorder="1" applyAlignment="1" applyProtection="1">
      <alignment horizontal="center" vertical="center" wrapText="1"/>
    </xf>
    <xf numFmtId="0" fontId="193" fillId="23" borderId="3" xfId="28" applyFont="1" applyFill="1" applyBorder="1" applyAlignment="1" applyProtection="1">
      <alignment vertical="center" wrapText="1"/>
    </xf>
    <xf numFmtId="49" fontId="106" fillId="29" borderId="15" xfId="28" applyNumberFormat="1" applyFont="1" applyFill="1" applyBorder="1" applyAlignment="1" applyProtection="1">
      <alignment horizontal="center" vertical="center" wrapText="1"/>
    </xf>
    <xf numFmtId="49" fontId="106" fillId="25" borderId="15" xfId="28" applyNumberFormat="1" applyFont="1" applyFill="1" applyBorder="1" applyAlignment="1" applyProtection="1">
      <alignment horizontal="center" vertical="center" wrapText="1"/>
    </xf>
    <xf numFmtId="0" fontId="110" fillId="25" borderId="3" xfId="28" applyFont="1" applyFill="1" applyBorder="1" applyAlignment="1" applyProtection="1">
      <alignment vertical="center" wrapText="1"/>
    </xf>
    <xf numFmtId="0" fontId="110" fillId="29" borderId="3" xfId="28" applyFont="1" applyFill="1" applyBorder="1" applyAlignment="1" applyProtection="1">
      <alignment vertical="center" wrapText="1"/>
    </xf>
    <xf numFmtId="0" fontId="110" fillId="19" borderId="3" xfId="0" applyFont="1" applyFill="1" applyBorder="1" applyAlignment="1">
      <alignment vertical="center" wrapText="1"/>
    </xf>
    <xf numFmtId="0" fontId="106" fillId="20" borderId="3" xfId="0" applyFont="1" applyFill="1" applyBorder="1" applyAlignment="1">
      <alignment vertical="center" wrapText="1"/>
    </xf>
    <xf numFmtId="4" fontId="110" fillId="17" borderId="3" xfId="0" applyNumberFormat="1" applyFont="1" applyFill="1" applyBorder="1" applyAlignment="1">
      <alignment horizontal="center" vertical="center"/>
    </xf>
    <xf numFmtId="4" fontId="110" fillId="0" borderId="3" xfId="0" applyNumberFormat="1" applyFont="1" applyFill="1" applyBorder="1" applyAlignment="1">
      <alignment horizontal="center" vertical="center"/>
    </xf>
    <xf numFmtId="4" fontId="193" fillId="17" borderId="3" xfId="0" applyNumberFormat="1" applyFont="1" applyFill="1" applyBorder="1" applyAlignment="1">
      <alignment horizontal="center" vertical="center"/>
    </xf>
    <xf numFmtId="175" fontId="110" fillId="0" borderId="3" xfId="0" applyNumberFormat="1" applyFont="1" applyFill="1" applyBorder="1" applyAlignment="1">
      <alignment horizontal="center" vertical="center"/>
    </xf>
    <xf numFmtId="4" fontId="193" fillId="17" borderId="3" xfId="28" applyNumberFormat="1" applyFont="1" applyFill="1" applyBorder="1" applyAlignment="1" applyProtection="1">
      <alignment horizontal="center" vertical="center" wrapText="1"/>
    </xf>
    <xf numFmtId="4" fontId="106" fillId="17" borderId="3" xfId="0" applyNumberFormat="1" applyFont="1" applyFill="1" applyBorder="1" applyAlignment="1">
      <alignment horizontal="center" vertical="center"/>
    </xf>
    <xf numFmtId="4" fontId="110" fillId="29" borderId="3" xfId="0" applyNumberFormat="1" applyFont="1" applyFill="1" applyBorder="1" applyAlignment="1">
      <alignment horizontal="center" vertical="center"/>
    </xf>
    <xf numFmtId="4" fontId="106" fillId="0" borderId="3" xfId="0" applyNumberFormat="1" applyFont="1" applyFill="1" applyBorder="1" applyAlignment="1">
      <alignment horizontal="center" vertical="center"/>
    </xf>
    <xf numFmtId="175" fontId="110" fillId="17" borderId="3" xfId="0" applyNumberFormat="1" applyFont="1" applyFill="1" applyBorder="1" applyAlignment="1">
      <alignment horizontal="center" vertical="center"/>
    </xf>
    <xf numFmtId="2" fontId="11" fillId="3" borderId="8" xfId="0" applyNumberFormat="1" applyFont="1" applyFill="1" applyBorder="1" applyAlignment="1">
      <alignment horizontal="center" vertical="center" wrapText="1"/>
    </xf>
    <xf numFmtId="2" fontId="11" fillId="3" borderId="13" xfId="0" applyNumberFormat="1" applyFont="1" applyFill="1" applyBorder="1" applyAlignment="1">
      <alignment horizontal="center" vertical="center" wrapText="1"/>
    </xf>
    <xf numFmtId="2" fontId="11" fillId="3" borderId="12" xfId="0" applyNumberFormat="1" applyFont="1" applyFill="1" applyBorder="1" applyAlignment="1">
      <alignment horizontal="center" vertical="center" wrapText="1"/>
    </xf>
    <xf numFmtId="0" fontId="11" fillId="0" borderId="3" xfId="19" applyFont="1" applyBorder="1" applyAlignment="1">
      <alignment horizontal="center" vertical="center" wrapText="1"/>
    </xf>
    <xf numFmtId="0" fontId="11" fillId="33" borderId="3" xfId="0" applyFont="1" applyFill="1" applyBorder="1" applyAlignment="1">
      <alignment horizontal="left" vertical="center" wrapText="1"/>
    </xf>
    <xf numFmtId="0" fontId="11" fillId="0" borderId="3" xfId="19" applyFont="1" applyBorder="1" applyAlignment="1">
      <alignment horizontal="center" vertical="center" wrapText="1"/>
    </xf>
    <xf numFmtId="0" fontId="11" fillId="3" borderId="3" xfId="19" applyFont="1" applyFill="1" applyBorder="1" applyAlignment="1">
      <alignment horizontal="center" vertical="center" wrapText="1"/>
    </xf>
    <xf numFmtId="0" fontId="11" fillId="24" borderId="3" xfId="0" applyFont="1" applyFill="1" applyBorder="1" applyAlignment="1">
      <alignment horizontal="left" vertical="center" wrapText="1"/>
    </xf>
    <xf numFmtId="0" fontId="11" fillId="0" borderId="3" xfId="19" applyFont="1" applyBorder="1" applyAlignment="1">
      <alignment horizontal="center" vertical="center" wrapText="1"/>
    </xf>
    <xf numFmtId="0" fontId="11" fillId="36" borderId="3" xfId="0" applyFont="1" applyFill="1" applyBorder="1" applyAlignment="1">
      <alignment horizontal="left" vertical="center" wrapText="1"/>
    </xf>
    <xf numFmtId="0" fontId="11" fillId="0" borderId="3" xfId="19" applyFont="1" applyBorder="1" applyAlignment="1">
      <alignment horizontal="center" vertical="center" wrapText="1"/>
    </xf>
    <xf numFmtId="0" fontId="11" fillId="3" borderId="3" xfId="19" applyFont="1" applyFill="1" applyBorder="1" applyAlignment="1">
      <alignment horizontal="center" vertical="center" wrapText="1"/>
    </xf>
    <xf numFmtId="14" fontId="18" fillId="33" borderId="3" xfId="19" applyNumberFormat="1" applyFont="1" applyFill="1" applyBorder="1"/>
    <xf numFmtId="0" fontId="11" fillId="0" borderId="3" xfId="19" applyFont="1" applyBorder="1" applyAlignment="1">
      <alignment horizontal="center" vertical="center" wrapText="1"/>
    </xf>
    <xf numFmtId="0" fontId="11" fillId="33" borderId="3" xfId="0" applyFont="1" applyFill="1" applyBorder="1" applyAlignment="1">
      <alignment vertical="center" wrapText="1"/>
    </xf>
    <xf numFmtId="166" fontId="10" fillId="33" borderId="3" xfId="19" applyNumberFormat="1" applyFont="1" applyFill="1" applyBorder="1" applyAlignment="1">
      <alignment horizontal="center" wrapText="1"/>
    </xf>
    <xf numFmtId="2" fontId="10" fillId="33" borderId="3" xfId="19" applyNumberFormat="1" applyFont="1" applyFill="1" applyBorder="1" applyAlignment="1">
      <alignment horizontal="center" vertical="center" wrapText="1"/>
    </xf>
    <xf numFmtId="0" fontId="11" fillId="0" borderId="3" xfId="19" applyFont="1" applyBorder="1" applyAlignment="1">
      <alignment horizontal="center" vertical="center" wrapText="1"/>
    </xf>
    <xf numFmtId="0" fontId="11" fillId="3" borderId="3" xfId="19" applyFont="1" applyFill="1" applyBorder="1" applyAlignment="1">
      <alignment vertical="center" wrapText="1"/>
    </xf>
    <xf numFmtId="1" fontId="10" fillId="33" borderId="3" xfId="19" applyNumberFormat="1" applyFont="1" applyFill="1" applyBorder="1" applyAlignment="1">
      <alignment horizontal="center" wrapText="1"/>
    </xf>
    <xf numFmtId="0" fontId="12" fillId="33" borderId="3" xfId="19" applyFont="1" applyFill="1" applyBorder="1" applyAlignment="1">
      <alignment horizontal="left" vertical="center" wrapText="1"/>
    </xf>
    <xf numFmtId="0" fontId="11" fillId="33" borderId="3" xfId="19" applyFont="1" applyFill="1" applyBorder="1" applyAlignment="1">
      <alignment vertical="center" wrapText="1"/>
    </xf>
    <xf numFmtId="166" fontId="10" fillId="29" borderId="3" xfId="19" applyNumberFormat="1" applyFont="1" applyFill="1" applyBorder="1" applyAlignment="1">
      <alignment horizontal="center" wrapText="1"/>
    </xf>
    <xf numFmtId="0" fontId="11" fillId="0" borderId="3" xfId="19" applyFont="1" applyBorder="1" applyAlignment="1">
      <alignment horizontal="center" vertical="center" wrapText="1"/>
    </xf>
    <xf numFmtId="0" fontId="11" fillId="3" borderId="3" xfId="19" applyFont="1" applyFill="1" applyBorder="1" applyAlignment="1">
      <alignment horizontal="center" vertical="center" wrapText="1"/>
    </xf>
    <xf numFmtId="0" fontId="11" fillId="0" borderId="3" xfId="19" applyFont="1" applyBorder="1" applyAlignment="1">
      <alignment horizontal="center" vertical="center" wrapText="1"/>
    </xf>
    <xf numFmtId="0" fontId="11" fillId="0" borderId="3" xfId="19" applyFont="1" applyBorder="1" applyAlignment="1">
      <alignment horizontal="center" vertical="center" wrapText="1"/>
    </xf>
    <xf numFmtId="0" fontId="11" fillId="36" borderId="3" xfId="19" applyFont="1" applyFill="1" applyBorder="1" applyAlignment="1">
      <alignment vertical="center" wrapText="1"/>
    </xf>
    <xf numFmtId="0" fontId="148" fillId="3" borderId="3" xfId="0" applyFont="1" applyFill="1" applyBorder="1" applyAlignment="1">
      <alignment vertical="center" wrapText="1"/>
    </xf>
    <xf numFmtId="0" fontId="11" fillId="0" borderId="3" xfId="19" applyFont="1" applyBorder="1" applyAlignment="1">
      <alignment horizontal="center" vertical="center" wrapText="1"/>
    </xf>
    <xf numFmtId="0" fontId="11" fillId="3" borderId="3" xfId="19" applyFont="1" applyFill="1" applyBorder="1" applyAlignment="1">
      <alignment horizontal="center" vertical="center" wrapText="1"/>
    </xf>
    <xf numFmtId="0" fontId="11" fillId="33" borderId="3" xfId="19" applyFont="1" applyFill="1" applyBorder="1" applyAlignment="1">
      <alignment horizontal="center" vertical="center" wrapText="1"/>
    </xf>
    <xf numFmtId="0" fontId="11" fillId="33" borderId="3" xfId="19" applyFont="1" applyFill="1" applyBorder="1" applyAlignment="1">
      <alignment horizontal="left" vertical="center" wrapText="1"/>
    </xf>
    <xf numFmtId="0" fontId="16" fillId="0" borderId="3" xfId="20" applyFont="1" applyBorder="1" applyAlignment="1" applyProtection="1">
      <alignment horizontal="center" vertical="center"/>
      <protection locked="0"/>
    </xf>
    <xf numFmtId="166" fontId="196" fillId="12" borderId="3" xfId="20" applyNumberFormat="1" applyFont="1" applyFill="1" applyBorder="1" applyAlignment="1" applyProtection="1">
      <alignment horizontal="center" vertical="center"/>
      <protection locked="0"/>
    </xf>
    <xf numFmtId="182" fontId="110" fillId="0" borderId="3" xfId="0" applyNumberFormat="1" applyFont="1" applyFill="1" applyBorder="1" applyAlignment="1">
      <alignment horizontal="center" vertical="center"/>
    </xf>
    <xf numFmtId="0" fontId="11" fillId="0" borderId="3" xfId="19" applyFont="1" applyBorder="1" applyAlignment="1">
      <alignment horizontal="center" vertical="center" wrapText="1"/>
    </xf>
    <xf numFmtId="4" fontId="197" fillId="17" borderId="3" xfId="28" applyNumberFormat="1" applyFont="1" applyFill="1" applyBorder="1" applyAlignment="1" applyProtection="1">
      <alignment horizontal="center" vertical="center" wrapText="1"/>
    </xf>
    <xf numFmtId="0" fontId="11" fillId="0" borderId="3" xfId="19" applyFont="1" applyFill="1" applyBorder="1" applyAlignment="1">
      <alignment horizontal="center" vertical="center" wrapText="1"/>
    </xf>
    <xf numFmtId="0" fontId="13" fillId="0" borderId="3" xfId="19" applyFont="1" applyBorder="1"/>
    <xf numFmtId="0" fontId="70" fillId="0" borderId="43" xfId="0" applyFont="1" applyBorder="1" applyAlignment="1">
      <alignment vertical="top" wrapText="1"/>
    </xf>
    <xf numFmtId="0" fontId="70" fillId="0" borderId="47" xfId="0" applyFont="1" applyBorder="1" applyAlignment="1">
      <alignment horizontal="center" vertical="top" wrapText="1"/>
    </xf>
    <xf numFmtId="166" fontId="16" fillId="2" borderId="3" xfId="20" applyNumberFormat="1" applyFont="1" applyFill="1" applyBorder="1" applyAlignment="1" applyProtection="1">
      <alignment horizontal="center" vertical="center" wrapText="1"/>
    </xf>
    <xf numFmtId="166" fontId="198" fillId="12" borderId="3" xfId="20" applyNumberFormat="1" applyFont="1" applyFill="1" applyBorder="1" applyAlignment="1" applyProtection="1">
      <alignment horizontal="center" vertical="center"/>
      <protection locked="0"/>
    </xf>
    <xf numFmtId="166" fontId="173" fillId="0" borderId="0" xfId="19" applyNumberFormat="1" applyFont="1"/>
    <xf numFmtId="0" fontId="16" fillId="0" borderId="3" xfId="20" applyFont="1" applyFill="1" applyBorder="1" applyAlignment="1" applyProtection="1">
      <alignment horizontal="center" vertical="center"/>
      <protection locked="0"/>
    </xf>
    <xf numFmtId="166" fontId="199" fillId="12" borderId="3" xfId="20" applyNumberFormat="1" applyFont="1" applyFill="1" applyBorder="1" applyAlignment="1" applyProtection="1">
      <alignment horizontal="center" vertical="center"/>
      <protection locked="0"/>
    </xf>
    <xf numFmtId="166" fontId="16" fillId="16" borderId="3" xfId="20" applyNumberFormat="1" applyFont="1" applyFill="1" applyBorder="1" applyAlignment="1" applyProtection="1">
      <alignment horizontal="center" vertical="center"/>
      <protection locked="0"/>
    </xf>
    <xf numFmtId="2" fontId="11" fillId="0" borderId="3" xfId="19" applyNumberFormat="1" applyFont="1" applyFill="1" applyBorder="1" applyAlignment="1">
      <alignment horizontal="center" vertical="center" wrapText="1"/>
    </xf>
    <xf numFmtId="0" fontId="13" fillId="0" borderId="3" xfId="19" applyFont="1" applyFill="1" applyBorder="1"/>
    <xf numFmtId="0" fontId="11" fillId="6" borderId="3" xfId="19" applyFont="1" applyFill="1" applyBorder="1" applyAlignment="1">
      <alignment vertical="center" wrapText="1"/>
    </xf>
    <xf numFmtId="0" fontId="13" fillId="6" borderId="3" xfId="19" applyFont="1" applyFill="1" applyBorder="1"/>
    <xf numFmtId="0" fontId="70" fillId="0" borderId="43" xfId="0" applyFont="1" applyBorder="1" applyAlignment="1">
      <alignment vertical="top" wrapText="1"/>
    </xf>
    <xf numFmtId="0" fontId="200" fillId="0" borderId="0" xfId="0" applyFont="1" applyAlignment="1">
      <alignment vertical="center"/>
    </xf>
    <xf numFmtId="0" fontId="201" fillId="0" borderId="0" xfId="0" applyFont="1" applyAlignment="1">
      <alignment horizontal="justify" vertical="center"/>
    </xf>
    <xf numFmtId="0" fontId="203" fillId="0" borderId="0" xfId="0" applyFont="1" applyAlignment="1">
      <alignment horizontal="justify" vertical="center"/>
    </xf>
    <xf numFmtId="0" fontId="204" fillId="0" borderId="0" xfId="0" applyFont="1" applyAlignment="1">
      <alignment horizontal="justify" vertical="center"/>
    </xf>
    <xf numFmtId="0" fontId="200" fillId="0" borderId="0" xfId="0" applyFont="1" applyAlignment="1">
      <alignment horizontal="justify" vertical="center"/>
    </xf>
    <xf numFmtId="0" fontId="204" fillId="0" borderId="0" xfId="0" applyFont="1" applyAlignment="1">
      <alignment vertical="center"/>
    </xf>
    <xf numFmtId="0" fontId="205" fillId="0" borderId="0" xfId="0" applyFont="1" applyAlignment="1">
      <alignment vertical="center"/>
    </xf>
    <xf numFmtId="0" fontId="206" fillId="0" borderId="0" xfId="0" applyFont="1" applyAlignment="1">
      <alignment vertical="center"/>
    </xf>
    <xf numFmtId="1" fontId="70" fillId="0" borderId="48" xfId="0" applyNumberFormat="1" applyFont="1" applyBorder="1" applyAlignment="1">
      <alignment horizontal="center" vertical="top" wrapText="1"/>
    </xf>
    <xf numFmtId="2" fontId="77" fillId="0" borderId="48" xfId="0" applyNumberFormat="1" applyFont="1" applyBorder="1" applyAlignment="1">
      <alignment horizontal="center" vertical="top" wrapText="1"/>
    </xf>
    <xf numFmtId="2" fontId="70" fillId="0" borderId="48" xfId="0" applyNumberFormat="1" applyFont="1" applyBorder="1" applyAlignment="1">
      <alignment horizontal="center" vertical="top" wrapText="1"/>
    </xf>
    <xf numFmtId="0" fontId="207" fillId="0" borderId="0" xfId="0" applyFont="1" applyAlignment="1">
      <alignment horizontal="right" vertical="center" wrapText="1"/>
    </xf>
    <xf numFmtId="0" fontId="0" fillId="0" borderId="0" xfId="0" applyAlignment="1">
      <alignment vertical="center"/>
    </xf>
    <xf numFmtId="0" fontId="11" fillId="0" borderId="3" xfId="19" applyFont="1" applyBorder="1" applyAlignment="1">
      <alignment horizontal="center" vertical="center" wrapText="1"/>
    </xf>
    <xf numFmtId="0" fontId="11" fillId="0" borderId="13" xfId="19" applyFont="1" applyBorder="1" applyAlignment="1">
      <alignment horizontal="center" vertical="center" wrapText="1"/>
    </xf>
    <xf numFmtId="0" fontId="70" fillId="0" borderId="43" xfId="0" applyFont="1" applyBorder="1" applyAlignment="1">
      <alignment vertical="top" wrapText="1"/>
    </xf>
    <xf numFmtId="0" fontId="70" fillId="0" borderId="3" xfId="0" applyFont="1" applyBorder="1" applyAlignment="1">
      <alignment horizontal="center" vertical="center" wrapText="1"/>
    </xf>
    <xf numFmtId="166" fontId="77" fillId="0" borderId="48" xfId="0" applyNumberFormat="1" applyFont="1" applyBorder="1" applyAlignment="1">
      <alignment horizontal="center" vertical="top" wrapText="1"/>
    </xf>
    <xf numFmtId="166" fontId="70" fillId="0" borderId="43" xfId="0" applyNumberFormat="1" applyFont="1" applyBorder="1" applyAlignment="1">
      <alignment vertical="top" wrapText="1"/>
    </xf>
    <xf numFmtId="0" fontId="84" fillId="0" borderId="0" xfId="0" applyFont="1" applyAlignment="1">
      <alignment horizontal="left" vertical="center" wrapText="1"/>
    </xf>
    <xf numFmtId="0" fontId="84" fillId="0" borderId="0" xfId="0" applyFont="1" applyBorder="1" applyAlignment="1">
      <alignment horizontal="center" vertical="center" wrapText="1"/>
    </xf>
    <xf numFmtId="0" fontId="84" fillId="0" borderId="0" xfId="0" applyFont="1" applyAlignment="1">
      <alignment horizontal="justify" vertical="center" wrapText="1"/>
    </xf>
    <xf numFmtId="0" fontId="155" fillId="0" borderId="3" xfId="19" applyFont="1" applyBorder="1" applyAlignment="1">
      <alignment horizontal="center" vertical="center" wrapText="1"/>
    </xf>
    <xf numFmtId="0" fontId="155" fillId="0" borderId="3" xfId="19" applyFont="1" applyBorder="1" applyAlignment="1">
      <alignment horizontal="center" wrapText="1"/>
    </xf>
    <xf numFmtId="0" fontId="155" fillId="0" borderId="3" xfId="19" applyFont="1" applyBorder="1" applyAlignment="1">
      <alignment vertical="center" wrapText="1"/>
    </xf>
    <xf numFmtId="0" fontId="155" fillId="0" borderId="3" xfId="19" applyFont="1" applyBorder="1" applyAlignment="1">
      <alignment vertical="center"/>
    </xf>
    <xf numFmtId="0" fontId="155" fillId="0" borderId="3" xfId="19" applyFont="1" applyBorder="1" applyAlignment="1">
      <alignment horizontal="center"/>
    </xf>
    <xf numFmtId="0" fontId="155" fillId="0" borderId="3" xfId="19" applyFont="1" applyBorder="1" applyAlignment="1">
      <alignment horizontal="center" vertical="center"/>
    </xf>
    <xf numFmtId="166" fontId="16" fillId="12" borderId="3" xfId="0" applyNumberFormat="1" applyFont="1" applyFill="1" applyBorder="1" applyAlignment="1" applyProtection="1">
      <alignment horizontal="center" vertical="center" wrapText="1"/>
      <protection locked="0"/>
    </xf>
    <xf numFmtId="0" fontId="16" fillId="3" borderId="3" xfId="0" applyFont="1" applyFill="1" applyBorder="1" applyAlignment="1">
      <alignment horizontal="justify" vertical="center" wrapText="1"/>
    </xf>
    <xf numFmtId="0" fontId="208" fillId="0" borderId="0" xfId="0" applyFont="1" applyAlignment="1">
      <alignment horizontal="left" vertical="center" wrapText="1"/>
    </xf>
    <xf numFmtId="0" fontId="64" fillId="0" borderId="0" xfId="20" applyFont="1" applyAlignment="1" applyProtection="1">
      <alignment horizontal="left"/>
      <protection locked="0"/>
    </xf>
    <xf numFmtId="0" fontId="1" fillId="0" borderId="0" xfId="20"/>
    <xf numFmtId="0" fontId="69" fillId="0" borderId="0" xfId="20" applyFont="1" applyAlignment="1">
      <alignment horizontal="left" vertical="center"/>
    </xf>
    <xf numFmtId="0" fontId="70" fillId="0" borderId="0" xfId="20" applyFont="1" applyAlignment="1">
      <alignment vertical="center"/>
    </xf>
    <xf numFmtId="0" fontId="73" fillId="0" borderId="0" xfId="20" applyFont="1" applyAlignment="1">
      <alignment vertical="center"/>
    </xf>
    <xf numFmtId="0" fontId="72" fillId="0" borderId="0" xfId="20" applyFont="1" applyAlignment="1">
      <alignment vertical="center"/>
    </xf>
    <xf numFmtId="0" fontId="71" fillId="0" borderId="0" xfId="20" applyFont="1" applyAlignment="1">
      <alignment vertical="center"/>
    </xf>
    <xf numFmtId="0" fontId="70" fillId="0" borderId="0" xfId="20" applyFont="1" applyAlignment="1">
      <alignment horizontal="center" vertical="center"/>
    </xf>
    <xf numFmtId="0" fontId="74" fillId="0" borderId="0" xfId="20" applyFont="1" applyAlignment="1">
      <alignment horizontal="center" vertical="center"/>
    </xf>
    <xf numFmtId="0" fontId="77" fillId="0" borderId="0" xfId="20" applyFont="1" applyAlignment="1">
      <alignment vertical="center"/>
    </xf>
    <xf numFmtId="0" fontId="69" fillId="0" borderId="0" xfId="20" applyFont="1" applyAlignment="1">
      <alignment vertical="center"/>
    </xf>
    <xf numFmtId="0" fontId="78" fillId="0" borderId="0" xfId="20" applyFont="1" applyAlignment="1">
      <alignment horizontal="center" vertical="center"/>
    </xf>
    <xf numFmtId="0" fontId="73" fillId="0" borderId="0" xfId="20" applyFont="1" applyAlignment="1">
      <alignment horizontal="center" vertical="center"/>
    </xf>
    <xf numFmtId="0" fontId="72" fillId="0" borderId="0" xfId="0" applyFont="1" applyAlignment="1">
      <alignment horizontal="left" vertical="center"/>
    </xf>
    <xf numFmtId="0" fontId="75" fillId="0" borderId="0" xfId="0" applyFont="1" applyAlignment="1">
      <alignment horizontal="center" vertical="center"/>
    </xf>
    <xf numFmtId="0" fontId="76" fillId="0" borderId="40" xfId="0" applyFont="1" applyBorder="1" applyAlignment="1">
      <alignment horizontal="center" vertical="center"/>
    </xf>
    <xf numFmtId="0" fontId="70" fillId="0" borderId="0" xfId="0" applyFont="1" applyAlignment="1">
      <alignment horizontal="center" vertical="center"/>
    </xf>
    <xf numFmtId="0" fontId="79" fillId="0" borderId="0" xfId="0" applyFont="1" applyAlignment="1">
      <alignment horizontal="center"/>
    </xf>
    <xf numFmtId="0" fontId="77" fillId="0" borderId="0" xfId="0" applyFont="1" applyAlignment="1">
      <alignment horizontal="right" vertical="center"/>
    </xf>
    <xf numFmtId="0" fontId="76" fillId="0" borderId="0" xfId="0" applyFont="1" applyAlignment="1">
      <alignment horizontal="center" vertical="center" wrapText="1"/>
    </xf>
    <xf numFmtId="0" fontId="76" fillId="0" borderId="0" xfId="0" applyFont="1" applyAlignment="1">
      <alignment horizontal="center" vertical="center"/>
    </xf>
    <xf numFmtId="0" fontId="77" fillId="0" borderId="0" xfId="0" applyFont="1" applyAlignment="1">
      <alignment horizontal="center" vertical="center"/>
    </xf>
    <xf numFmtId="0" fontId="70" fillId="0" borderId="0" xfId="0" applyFont="1" applyAlignment="1">
      <alignment horizontal="left" vertical="center"/>
    </xf>
    <xf numFmtId="0" fontId="70" fillId="0" borderId="0" xfId="20" applyFont="1" applyAlignment="1">
      <alignment horizontal="center" vertical="center"/>
    </xf>
    <xf numFmtId="0" fontId="77" fillId="0" borderId="0" xfId="20" applyFont="1" applyAlignment="1">
      <alignment horizontal="center" vertical="center"/>
    </xf>
    <xf numFmtId="0" fontId="79" fillId="0" borderId="0" xfId="20" applyFont="1" applyAlignment="1">
      <alignment horizontal="center"/>
    </xf>
    <xf numFmtId="0" fontId="76" fillId="0" borderId="0" xfId="20" applyFont="1" applyAlignment="1">
      <alignment horizontal="center" vertical="center" wrapText="1"/>
    </xf>
    <xf numFmtId="0" fontId="76" fillId="0" borderId="0" xfId="20" applyFont="1" applyAlignment="1">
      <alignment horizontal="center" vertical="center"/>
    </xf>
    <xf numFmtId="0" fontId="70" fillId="0" borderId="0" xfId="20" applyFont="1" applyAlignment="1">
      <alignment horizontal="left" vertical="center"/>
    </xf>
    <xf numFmtId="0" fontId="77" fillId="0" borderId="0" xfId="20" applyFont="1" applyAlignment="1">
      <alignment horizontal="right" vertical="center"/>
    </xf>
    <xf numFmtId="0" fontId="72" fillId="0" borderId="0" xfId="20" applyFont="1" applyAlignment="1">
      <alignment horizontal="left" vertical="center"/>
    </xf>
    <xf numFmtId="0" fontId="76" fillId="0" borderId="40" xfId="20" applyFont="1" applyBorder="1" applyAlignment="1">
      <alignment horizontal="center" vertical="center"/>
    </xf>
    <xf numFmtId="0" fontId="75" fillId="0" borderId="0" xfId="20" applyFont="1" applyAlignment="1">
      <alignment horizontal="center" vertical="center"/>
    </xf>
    <xf numFmtId="0" fontId="84" fillId="0" borderId="0" xfId="0" applyFont="1" applyAlignment="1">
      <alignment horizontal="left" vertical="center" wrapText="1"/>
    </xf>
    <xf numFmtId="0" fontId="84" fillId="0" borderId="0" xfId="0" applyFont="1" applyBorder="1" applyAlignment="1">
      <alignment horizontal="left" vertical="center" wrapText="1"/>
    </xf>
    <xf numFmtId="0" fontId="104" fillId="0" borderId="0" xfId="0" applyFont="1" applyAlignment="1">
      <alignment horizontal="left" vertical="center" wrapText="1"/>
    </xf>
    <xf numFmtId="0" fontId="91" fillId="0" borderId="0" xfId="0" applyFont="1" applyAlignment="1">
      <alignment horizontal="left" vertical="center" wrapText="1"/>
    </xf>
    <xf numFmtId="0" fontId="84" fillId="0" borderId="0" xfId="0" applyFont="1" applyAlignment="1">
      <alignment horizontal="center" vertical="center" wrapText="1"/>
    </xf>
    <xf numFmtId="0" fontId="84" fillId="0" borderId="0" xfId="0" applyFont="1" applyBorder="1" applyAlignment="1">
      <alignment horizontal="center" vertical="center" wrapText="1"/>
    </xf>
    <xf numFmtId="0" fontId="84" fillId="0" borderId="40" xfId="0" applyFont="1" applyBorder="1" applyAlignment="1">
      <alignment horizontal="center" vertical="center" wrapText="1"/>
    </xf>
    <xf numFmtId="0" fontId="85" fillId="0" borderId="0" xfId="0" applyFont="1" applyAlignment="1">
      <alignment horizontal="center" vertical="center" wrapText="1"/>
    </xf>
    <xf numFmtId="0" fontId="104" fillId="0" borderId="40" xfId="0" applyFont="1" applyBorder="1" applyAlignment="1">
      <alignment horizontal="center" vertical="center" wrapText="1"/>
    </xf>
    <xf numFmtId="0" fontId="86" fillId="0" borderId="0" xfId="0" applyFont="1" applyAlignment="1">
      <alignment horizontal="justify" vertical="center" wrapText="1"/>
    </xf>
    <xf numFmtId="0" fontId="164" fillId="0" borderId="0" xfId="0" applyFont="1" applyAlignment="1">
      <alignment horizontal="left" vertical="center" wrapText="1"/>
    </xf>
    <xf numFmtId="0" fontId="86" fillId="0" borderId="0" xfId="0" applyFont="1" applyAlignment="1">
      <alignment horizontal="left" vertical="center" wrapText="1"/>
    </xf>
    <xf numFmtId="0" fontId="68" fillId="0" borderId="0" xfId="0" applyFont="1" applyAlignment="1">
      <alignment horizontal="left" vertical="center" wrapText="1"/>
    </xf>
    <xf numFmtId="0" fontId="84" fillId="0" borderId="0" xfId="0" applyFont="1" applyAlignment="1">
      <alignment horizontal="justify" vertical="center" wrapText="1"/>
    </xf>
    <xf numFmtId="0" fontId="88" fillId="0" borderId="0" xfId="0" applyFont="1" applyAlignment="1">
      <alignment horizontal="left" vertical="center" wrapText="1"/>
    </xf>
    <xf numFmtId="0" fontId="103" fillId="0" borderId="0" xfId="0" applyFont="1" applyAlignment="1">
      <alignment horizontal="left" vertical="center" wrapText="1"/>
    </xf>
    <xf numFmtId="0" fontId="87" fillId="0" borderId="0" xfId="0" applyFont="1" applyAlignment="1">
      <alignment horizontal="center" vertical="center" wrapText="1"/>
    </xf>
    <xf numFmtId="0" fontId="104" fillId="0" borderId="14" xfId="0" applyFont="1" applyBorder="1" applyAlignment="1">
      <alignment horizontal="center" vertical="center" wrapText="1"/>
    </xf>
    <xf numFmtId="0" fontId="105" fillId="0" borderId="0" xfId="0" applyFont="1" applyAlignment="1">
      <alignment horizontal="left" vertical="center" wrapText="1"/>
    </xf>
    <xf numFmtId="0" fontId="89" fillId="0" borderId="0" xfId="0" applyFont="1" applyAlignment="1">
      <alignment horizontal="justify" vertical="center" wrapText="1"/>
    </xf>
    <xf numFmtId="0" fontId="3" fillId="5" borderId="49" xfId="0" applyNumberFormat="1" applyFont="1" applyFill="1" applyBorder="1" applyAlignment="1" applyProtection="1">
      <alignment horizontal="center" vertical="center" wrapText="1"/>
    </xf>
    <xf numFmtId="0" fontId="3" fillId="5" borderId="27" xfId="0" applyNumberFormat="1" applyFont="1" applyFill="1" applyBorder="1" applyAlignment="1" applyProtection="1">
      <alignment horizontal="center" vertical="center" wrapText="1"/>
    </xf>
    <xf numFmtId="0" fontId="3" fillId="5" borderId="50" xfId="0" applyNumberFormat="1" applyFont="1" applyFill="1" applyBorder="1" applyAlignment="1" applyProtection="1">
      <alignment horizontal="center" vertical="center" wrapText="1"/>
    </xf>
    <xf numFmtId="0" fontId="0" fillId="0" borderId="51" xfId="0" applyBorder="1" applyAlignment="1">
      <alignment horizontal="left" wrapText="1"/>
    </xf>
    <xf numFmtId="0" fontId="2" fillId="12" borderId="3" xfId="27" applyFont="1" applyFill="1" applyBorder="1" applyAlignment="1" applyProtection="1">
      <alignment horizontal="center" vertical="center" wrapText="1"/>
    </xf>
    <xf numFmtId="0" fontId="2" fillId="12" borderId="25" xfId="27" applyFont="1" applyFill="1" applyBorder="1" applyAlignment="1" applyProtection="1">
      <alignment horizontal="center" vertical="center" wrapText="1"/>
    </xf>
    <xf numFmtId="49" fontId="6" fillId="12" borderId="31" xfId="10" applyNumberFormat="1" applyFill="1" applyBorder="1" applyAlignment="1" applyProtection="1">
      <alignment horizontal="center" vertical="center" wrapText="1"/>
      <protection locked="0"/>
    </xf>
    <xf numFmtId="49" fontId="2" fillId="12" borderId="32" xfId="29" applyNumberFormat="1" applyFont="1" applyFill="1" applyBorder="1" applyAlignment="1" applyProtection="1">
      <alignment horizontal="center" vertical="center" wrapText="1"/>
      <protection locked="0"/>
    </xf>
    <xf numFmtId="49" fontId="2" fillId="12" borderId="8" xfId="29" applyNumberFormat="1" applyFont="1" applyFill="1" applyBorder="1" applyAlignment="1" applyProtection="1">
      <alignment horizontal="center" vertical="center" wrapText="1"/>
      <protection locked="0"/>
    </xf>
    <xf numFmtId="49" fontId="2" fillId="12" borderId="24" xfId="29" applyNumberFormat="1" applyFont="1" applyFill="1" applyBorder="1" applyAlignment="1" applyProtection="1">
      <alignment horizontal="center" vertical="center" wrapText="1"/>
      <protection locked="0"/>
    </xf>
    <xf numFmtId="49" fontId="2" fillId="12" borderId="12" xfId="29" applyNumberFormat="1" applyFont="1" applyFill="1" applyBorder="1" applyAlignment="1" applyProtection="1">
      <alignment horizontal="center" vertical="center" wrapText="1"/>
      <protection locked="0"/>
    </xf>
    <xf numFmtId="49" fontId="2" fillId="12" borderId="36" xfId="29" applyNumberFormat="1" applyFont="1" applyFill="1" applyBorder="1" applyAlignment="1" applyProtection="1">
      <alignment horizontal="center" vertical="center" wrapText="1"/>
      <protection locked="0"/>
    </xf>
    <xf numFmtId="49" fontId="2" fillId="12" borderId="3" xfId="29" applyNumberFormat="1" applyFont="1" applyFill="1" applyBorder="1" applyAlignment="1" applyProtection="1">
      <alignment horizontal="center" vertical="center" wrapText="1"/>
      <protection locked="0"/>
    </xf>
    <xf numFmtId="49" fontId="2" fillId="12" borderId="25" xfId="29" applyNumberFormat="1" applyFont="1" applyFill="1" applyBorder="1" applyAlignment="1" applyProtection="1">
      <alignment horizontal="center" vertical="center" wrapText="1"/>
      <protection locked="0"/>
    </xf>
    <xf numFmtId="49" fontId="2" fillId="12" borderId="56" xfId="29" applyNumberFormat="1" applyFont="1" applyFill="1" applyBorder="1" applyAlignment="1" applyProtection="1">
      <alignment horizontal="center" vertical="center" wrapText="1"/>
      <protection locked="0"/>
    </xf>
    <xf numFmtId="49" fontId="2" fillId="12" borderId="50" xfId="29" applyNumberFormat="1" applyFont="1" applyFill="1" applyBorder="1" applyAlignment="1" applyProtection="1">
      <alignment horizontal="center" vertical="center" wrapText="1"/>
      <protection locked="0"/>
    </xf>
    <xf numFmtId="0" fontId="2" fillId="12" borderId="3" xfId="29" applyNumberFormat="1" applyFont="1" applyFill="1" applyBorder="1" applyAlignment="1" applyProtection="1">
      <alignment horizontal="center" vertical="center" wrapText="1"/>
    </xf>
    <xf numFmtId="0" fontId="2" fillId="12" borderId="25" xfId="29" applyNumberFormat="1" applyFont="1" applyFill="1" applyBorder="1" applyAlignment="1" applyProtection="1">
      <alignment horizontal="center" vertical="center" wrapText="1"/>
    </xf>
    <xf numFmtId="0" fontId="2" fillId="2" borderId="9" xfId="29" applyNumberFormat="1" applyFont="1" applyFill="1" applyBorder="1" applyAlignment="1" applyProtection="1">
      <alignment horizontal="center" vertical="center" wrapText="1"/>
    </xf>
    <xf numFmtId="0" fontId="2" fillId="2" borderId="26" xfId="29" applyNumberFormat="1" applyFont="1" applyFill="1" applyBorder="1" applyAlignment="1" applyProtection="1">
      <alignment horizontal="center" vertical="center" wrapText="1"/>
    </xf>
    <xf numFmtId="49" fontId="2" fillId="6" borderId="5" xfId="29" applyNumberFormat="1" applyFont="1" applyFill="1" applyBorder="1" applyAlignment="1" applyProtection="1">
      <alignment horizontal="center" vertical="center" wrapText="1"/>
    </xf>
    <xf numFmtId="49" fontId="2" fillId="6" borderId="10" xfId="29" applyNumberFormat="1" applyFont="1" applyFill="1" applyBorder="1" applyAlignment="1" applyProtection="1">
      <alignment horizontal="center" vertical="center" wrapText="1"/>
    </xf>
    <xf numFmtId="49" fontId="2" fillId="6" borderId="7" xfId="29" applyNumberFormat="1" applyFont="1" applyFill="1" applyBorder="1" applyAlignment="1" applyProtection="1">
      <alignment horizontal="center" vertical="center" wrapText="1"/>
    </xf>
    <xf numFmtId="0" fontId="2" fillId="0" borderId="3" xfId="27" applyFont="1" applyFill="1" applyBorder="1" applyAlignment="1" applyProtection="1">
      <alignment horizontal="center" vertical="center" wrapText="1"/>
    </xf>
    <xf numFmtId="0" fontId="2" fillId="0" borderId="57" xfId="27" applyFont="1" applyFill="1" applyBorder="1" applyAlignment="1" applyProtection="1">
      <alignment horizontal="center" vertical="center" wrapText="1"/>
    </xf>
    <xf numFmtId="0" fontId="2" fillId="0" borderId="58" xfId="27" applyFont="1" applyFill="1" applyBorder="1" applyAlignment="1" applyProtection="1">
      <alignment horizontal="center" vertical="center" wrapText="1"/>
    </xf>
    <xf numFmtId="0" fontId="2" fillId="0" borderId="48" xfId="27" applyFont="1" applyFill="1" applyBorder="1" applyAlignment="1" applyProtection="1">
      <alignment horizontal="center" vertical="center" wrapText="1"/>
    </xf>
    <xf numFmtId="0" fontId="2" fillId="0" borderId="59" xfId="27" applyFont="1" applyFill="1" applyBorder="1" applyAlignment="1" applyProtection="1">
      <alignment horizontal="center" vertical="center" wrapText="1"/>
    </xf>
    <xf numFmtId="0" fontId="2" fillId="0" borderId="54" xfId="27" applyFont="1" applyFill="1" applyBorder="1" applyAlignment="1" applyProtection="1">
      <alignment horizontal="center" vertical="center" wrapText="1"/>
    </xf>
    <xf numFmtId="0" fontId="2" fillId="0" borderId="55" xfId="27" applyFont="1" applyFill="1" applyBorder="1" applyAlignment="1" applyProtection="1">
      <alignment horizontal="center" vertical="center" wrapText="1"/>
    </xf>
    <xf numFmtId="0" fontId="2" fillId="2" borderId="49" xfId="29" applyNumberFormat="1" applyFont="1" applyFill="1" applyBorder="1" applyAlignment="1" applyProtection="1">
      <alignment horizontal="center" vertical="center" wrapText="1"/>
      <protection locked="0"/>
    </xf>
    <xf numFmtId="0" fontId="2" fillId="2" borderId="50" xfId="29" applyNumberFormat="1" applyFont="1" applyFill="1" applyBorder="1" applyAlignment="1" applyProtection="1">
      <alignment horizontal="center" vertical="center" wrapText="1"/>
      <protection locked="0"/>
    </xf>
    <xf numFmtId="49" fontId="2" fillId="6" borderId="52" xfId="29" applyNumberFormat="1" applyFont="1" applyFill="1" applyBorder="1" applyAlignment="1" applyProtection="1">
      <alignment horizontal="center" vertical="center" wrapText="1"/>
    </xf>
    <xf numFmtId="49" fontId="2" fillId="6" borderId="53" xfId="29" applyNumberFormat="1" applyFont="1" applyFill="1" applyBorder="1" applyAlignment="1" applyProtection="1">
      <alignment horizontal="center" vertical="center" wrapText="1"/>
    </xf>
    <xf numFmtId="49" fontId="2" fillId="6" borderId="47" xfId="29" applyNumberFormat="1" applyFont="1" applyFill="1" applyBorder="1" applyAlignment="1" applyProtection="1">
      <alignment horizontal="center" vertical="center" wrapText="1"/>
    </xf>
    <xf numFmtId="49" fontId="3" fillId="6" borderId="52" xfId="29" applyNumberFormat="1" applyFont="1" applyFill="1" applyBorder="1" applyAlignment="1" applyProtection="1">
      <alignment horizontal="center" vertical="center" wrapText="1"/>
    </xf>
    <xf numFmtId="49" fontId="3" fillId="6" borderId="53" xfId="29" applyNumberFormat="1" applyFont="1" applyFill="1" applyBorder="1" applyAlignment="1" applyProtection="1">
      <alignment horizontal="center" vertical="center" wrapText="1"/>
    </xf>
    <xf numFmtId="49" fontId="3" fillId="6" borderId="54" xfId="29" applyNumberFormat="1" applyFont="1" applyFill="1" applyBorder="1" applyAlignment="1" applyProtection="1">
      <alignment horizontal="center" vertical="center" wrapText="1"/>
    </xf>
    <xf numFmtId="49" fontId="3" fillId="6" borderId="55" xfId="29" applyNumberFormat="1" applyFont="1" applyFill="1" applyBorder="1" applyAlignment="1" applyProtection="1">
      <alignment horizontal="center" vertical="center" wrapText="1"/>
    </xf>
    <xf numFmtId="49" fontId="3" fillId="6" borderId="13" xfId="29" applyNumberFormat="1" applyFont="1" applyFill="1" applyBorder="1" applyAlignment="1" applyProtection="1">
      <alignment horizontal="center" vertical="center" wrapText="1"/>
    </xf>
    <xf numFmtId="49" fontId="3" fillId="6" borderId="3" xfId="29" applyNumberFormat="1" applyFont="1" applyFill="1" applyBorder="1" applyAlignment="1" applyProtection="1">
      <alignment horizontal="center" vertical="center" wrapText="1"/>
    </xf>
    <xf numFmtId="0" fontId="2" fillId="6" borderId="5" xfId="27" applyFont="1" applyFill="1" applyBorder="1" applyAlignment="1" applyProtection="1">
      <alignment horizontal="center" vertical="center" wrapText="1"/>
    </xf>
    <xf numFmtId="0" fontId="2" fillId="6" borderId="35" xfId="27" applyFont="1" applyFill="1" applyBorder="1" applyAlignment="1" applyProtection="1">
      <alignment horizontal="center" vertical="center" wrapText="1"/>
    </xf>
    <xf numFmtId="0" fontId="2" fillId="12" borderId="13" xfId="27" applyFont="1" applyFill="1" applyBorder="1" applyAlignment="1" applyProtection="1">
      <alignment horizontal="center" vertical="center" wrapText="1"/>
    </xf>
    <xf numFmtId="0" fontId="2" fillId="12" borderId="34" xfId="27" applyFont="1" applyFill="1" applyBorder="1" applyAlignment="1" applyProtection="1">
      <alignment horizontal="center" vertical="center" wrapText="1"/>
    </xf>
    <xf numFmtId="0" fontId="2" fillId="12" borderId="64" xfId="29" applyNumberFormat="1" applyFont="1" applyFill="1" applyBorder="1" applyAlignment="1" applyProtection="1">
      <alignment horizontal="center" vertical="center" wrapText="1"/>
    </xf>
    <xf numFmtId="0" fontId="2" fillId="12" borderId="21" xfId="29" applyNumberFormat="1" applyFont="1" applyFill="1" applyBorder="1" applyAlignment="1" applyProtection="1">
      <alignment horizontal="center" vertical="center" wrapText="1"/>
    </xf>
    <xf numFmtId="0" fontId="2" fillId="12" borderId="9" xfId="27" applyFont="1" applyFill="1" applyBorder="1" applyAlignment="1" applyProtection="1">
      <alignment horizontal="center" vertical="center" wrapText="1"/>
    </xf>
    <xf numFmtId="0" fontId="2" fillId="12" borderId="26" xfId="27" applyFont="1" applyFill="1" applyBorder="1" applyAlignment="1" applyProtection="1">
      <alignment horizontal="center" vertical="center" wrapText="1"/>
    </xf>
    <xf numFmtId="0" fontId="3" fillId="5" borderId="3" xfId="0" applyFont="1" applyFill="1" applyBorder="1" applyAlignment="1" applyProtection="1">
      <alignment horizontal="center" vertical="center"/>
    </xf>
    <xf numFmtId="0" fontId="3" fillId="12" borderId="3" xfId="0" applyFont="1" applyFill="1" applyBorder="1" applyAlignment="1" applyProtection="1">
      <alignment horizontal="center" vertical="center" wrapText="1"/>
    </xf>
    <xf numFmtId="0" fontId="51" fillId="0" borderId="54" xfId="0"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xf>
    <xf numFmtId="0" fontId="3" fillId="6" borderId="0" xfId="27" applyFont="1" applyFill="1" applyBorder="1" applyAlignment="1" applyProtection="1">
      <alignment horizontal="center" vertical="center" wrapText="1"/>
    </xf>
    <xf numFmtId="0" fontId="2" fillId="6" borderId="59" xfId="27" applyFont="1" applyFill="1" applyBorder="1" applyAlignment="1" applyProtection="1">
      <alignment horizontal="center" vertical="center" wrapText="1"/>
    </xf>
    <xf numFmtId="0" fontId="2" fillId="6" borderId="60" xfId="27" applyFont="1" applyFill="1" applyBorder="1" applyAlignment="1" applyProtection="1">
      <alignment horizontal="center" vertical="center" wrapText="1"/>
    </xf>
    <xf numFmtId="0" fontId="2" fillId="6" borderId="49" xfId="27" applyFont="1" applyFill="1" applyBorder="1" applyAlignment="1" applyProtection="1">
      <alignment horizontal="center" vertical="center" wrapText="1"/>
    </xf>
    <xf numFmtId="0" fontId="2" fillId="6" borderId="61" xfId="27" applyFont="1" applyFill="1" applyBorder="1" applyAlignment="1" applyProtection="1">
      <alignment horizontal="center" vertical="center" wrapText="1"/>
    </xf>
    <xf numFmtId="49" fontId="2" fillId="12" borderId="9" xfId="29" applyNumberFormat="1" applyFont="1" applyFill="1" applyBorder="1" applyAlignment="1" applyProtection="1">
      <alignment horizontal="center" vertical="center" wrapText="1"/>
    </xf>
    <xf numFmtId="49" fontId="2" fillId="12" borderId="26" xfId="29" applyNumberFormat="1" applyFont="1" applyFill="1" applyBorder="1" applyAlignment="1" applyProtection="1">
      <alignment horizontal="center" vertical="center" wrapText="1"/>
    </xf>
    <xf numFmtId="49" fontId="3" fillId="6" borderId="2" xfId="29" applyNumberFormat="1" applyFont="1" applyFill="1" applyBorder="1" applyAlignment="1" applyProtection="1">
      <alignment horizontal="center" vertical="center" wrapText="1"/>
    </xf>
    <xf numFmtId="49" fontId="3" fillId="6" borderId="62" xfId="29" applyNumberFormat="1" applyFont="1" applyFill="1" applyBorder="1" applyAlignment="1" applyProtection="1">
      <alignment horizontal="center" vertical="center" wrapText="1"/>
    </xf>
    <xf numFmtId="49" fontId="3" fillId="6" borderId="63" xfId="29" applyNumberFormat="1" applyFont="1" applyFill="1" applyBorder="1" applyAlignment="1" applyProtection="1">
      <alignment horizontal="center" vertical="center" wrapText="1"/>
    </xf>
    <xf numFmtId="0" fontId="2" fillId="15" borderId="8" xfId="29" applyNumberFormat="1" applyFont="1" applyFill="1" applyBorder="1" applyAlignment="1" applyProtection="1">
      <alignment horizontal="center" vertical="center" wrapText="1"/>
      <protection locked="0"/>
    </xf>
    <xf numFmtId="0" fontId="2" fillId="15" borderId="24" xfId="29" applyNumberFormat="1" applyFont="1" applyFill="1" applyBorder="1" applyAlignment="1" applyProtection="1">
      <alignment horizontal="center" vertical="center" wrapText="1"/>
      <protection locked="0"/>
    </xf>
    <xf numFmtId="0" fontId="2" fillId="12" borderId="3" xfId="29" applyNumberFormat="1" applyFont="1" applyFill="1" applyBorder="1" applyAlignment="1" applyProtection="1">
      <alignment horizontal="center" vertical="center" wrapText="1"/>
      <protection locked="0"/>
    </xf>
    <xf numFmtId="0" fontId="2" fillId="12" borderId="25" xfId="29" applyNumberFormat="1" applyFont="1" applyFill="1" applyBorder="1" applyAlignment="1" applyProtection="1">
      <alignment horizontal="center" vertical="center" wrapText="1"/>
      <protection locked="0"/>
    </xf>
    <xf numFmtId="49" fontId="2" fillId="12" borderId="8" xfId="29" applyNumberFormat="1" applyFont="1" applyFill="1" applyBorder="1" applyAlignment="1" applyProtection="1">
      <alignment horizontal="center" vertical="center" wrapText="1"/>
    </xf>
    <xf numFmtId="49" fontId="2" fillId="12" borderId="24" xfId="29" applyNumberFormat="1" applyFont="1" applyFill="1" applyBorder="1" applyAlignment="1" applyProtection="1">
      <alignment horizontal="center" vertical="center" wrapText="1"/>
    </xf>
    <xf numFmtId="49" fontId="3" fillId="6" borderId="9" xfId="29" applyNumberFormat="1" applyFont="1" applyFill="1" applyBorder="1" applyAlignment="1" applyProtection="1">
      <alignment horizontal="center" vertical="center" wrapText="1"/>
    </xf>
    <xf numFmtId="0" fontId="11" fillId="0" borderId="3" xfId="19" applyFont="1" applyBorder="1" applyAlignment="1">
      <alignment horizontal="center" vertical="center" wrapText="1"/>
    </xf>
    <xf numFmtId="0" fontId="3" fillId="5" borderId="0" xfId="0" applyFont="1" applyFill="1" applyBorder="1" applyAlignment="1" applyProtection="1">
      <alignment horizontal="center" vertical="center"/>
    </xf>
    <xf numFmtId="0" fontId="3" fillId="6" borderId="3" xfId="0" applyFont="1" applyFill="1" applyBorder="1" applyAlignment="1" applyProtection="1">
      <alignment horizontal="center" vertical="center" wrapText="1"/>
    </xf>
    <xf numFmtId="0" fontId="11" fillId="0" borderId="3" xfId="19" applyFont="1" applyBorder="1" applyAlignment="1">
      <alignment horizontal="center" vertical="center"/>
    </xf>
    <xf numFmtId="0" fontId="12" fillId="8" borderId="40" xfId="0" applyFont="1" applyFill="1" applyBorder="1" applyAlignment="1">
      <alignment horizontal="left" vertical="center"/>
    </xf>
    <xf numFmtId="0" fontId="49" fillId="16" borderId="12" xfId="19" applyFont="1" applyFill="1" applyBorder="1" applyAlignment="1">
      <alignment horizontal="center" vertical="center" wrapText="1"/>
    </xf>
    <xf numFmtId="0" fontId="49" fillId="16" borderId="16" xfId="19" applyFont="1" applyFill="1" applyBorder="1" applyAlignment="1">
      <alignment horizontal="center" vertical="center" wrapText="1"/>
    </xf>
    <xf numFmtId="0" fontId="49" fillId="16" borderId="13" xfId="19" applyFont="1" applyFill="1" applyBorder="1" applyAlignment="1">
      <alignment horizontal="center" vertical="center" wrapText="1"/>
    </xf>
    <xf numFmtId="0" fontId="11" fillId="12" borderId="11" xfId="0" applyFont="1" applyFill="1" applyBorder="1" applyAlignment="1">
      <alignment horizontal="center" vertical="center" wrapText="1"/>
    </xf>
    <xf numFmtId="0" fontId="11" fillId="12" borderId="15" xfId="0" applyFont="1" applyFill="1" applyBorder="1" applyAlignment="1">
      <alignment horizontal="center" vertical="center" wrapText="1"/>
    </xf>
    <xf numFmtId="0" fontId="11" fillId="12" borderId="11" xfId="19" applyFont="1" applyFill="1" applyBorder="1" applyAlignment="1">
      <alignment horizontal="center" vertical="center" wrapText="1"/>
    </xf>
    <xf numFmtId="0" fontId="11" fillId="12" borderId="15" xfId="19" applyFont="1" applyFill="1" applyBorder="1" applyAlignment="1">
      <alignment horizontal="center" vertical="center" wrapText="1"/>
    </xf>
    <xf numFmtId="0" fontId="7" fillId="12" borderId="11" xfId="27" applyFont="1" applyFill="1" applyBorder="1" applyAlignment="1" applyProtection="1">
      <alignment horizontal="left" vertical="center" wrapText="1"/>
    </xf>
    <xf numFmtId="0" fontId="7" fillId="12" borderId="15" xfId="27" applyFont="1" applyFill="1" applyBorder="1" applyAlignment="1" applyProtection="1">
      <alignment horizontal="left" vertical="center" wrapText="1"/>
    </xf>
    <xf numFmtId="0" fontId="8" fillId="0" borderId="3" xfId="19" applyFont="1" applyBorder="1" applyAlignment="1">
      <alignment horizontal="center" vertical="center" wrapText="1"/>
    </xf>
    <xf numFmtId="0" fontId="48" fillId="0" borderId="12" xfId="19" applyFont="1" applyBorder="1" applyAlignment="1">
      <alignment horizontal="center" vertical="center" wrapText="1"/>
    </xf>
    <xf numFmtId="0" fontId="48" fillId="0" borderId="16" xfId="19" applyFont="1" applyBorder="1" applyAlignment="1">
      <alignment horizontal="center" vertical="center" wrapText="1"/>
    </xf>
    <xf numFmtId="0" fontId="48" fillId="6" borderId="12" xfId="19" applyFont="1" applyFill="1" applyBorder="1" applyAlignment="1">
      <alignment horizontal="center" vertical="center" wrapText="1"/>
    </xf>
    <xf numFmtId="0" fontId="48" fillId="6" borderId="16" xfId="19" applyFont="1" applyFill="1" applyBorder="1" applyAlignment="1">
      <alignment horizontal="center" vertical="center" wrapText="1"/>
    </xf>
    <xf numFmtId="0" fontId="48" fillId="0" borderId="3" xfId="19" applyFont="1" applyBorder="1" applyAlignment="1">
      <alignment horizontal="center" vertical="center" wrapText="1"/>
    </xf>
    <xf numFmtId="0" fontId="48" fillId="0" borderId="18" xfId="19" applyFont="1" applyBorder="1" applyAlignment="1">
      <alignment horizontal="center" vertical="center" wrapText="1"/>
    </xf>
    <xf numFmtId="0" fontId="48" fillId="0" borderId="19" xfId="19" applyFont="1" applyBorder="1" applyAlignment="1">
      <alignment horizontal="center" vertical="center" wrapText="1"/>
    </xf>
    <xf numFmtId="0" fontId="48" fillId="0" borderId="20" xfId="19" applyFont="1" applyBorder="1" applyAlignment="1">
      <alignment horizontal="center" vertical="center" wrapText="1"/>
    </xf>
    <xf numFmtId="0" fontId="48" fillId="0" borderId="4" xfId="19" applyFont="1" applyBorder="1" applyAlignment="1">
      <alignment horizontal="center" vertical="center" wrapText="1"/>
    </xf>
    <xf numFmtId="0" fontId="60" fillId="0" borderId="3" xfId="19" applyFont="1" applyBorder="1" applyAlignment="1">
      <alignment horizontal="center" vertical="center" wrapText="1"/>
    </xf>
    <xf numFmtId="0" fontId="10" fillId="6" borderId="14" xfId="19" applyFont="1" applyFill="1" applyBorder="1" applyAlignment="1">
      <alignment horizontal="center" vertical="center" wrapText="1"/>
    </xf>
    <xf numFmtId="0" fontId="11" fillId="12" borderId="39" xfId="0" applyFont="1" applyFill="1" applyBorder="1" applyAlignment="1">
      <alignment horizontal="center" vertical="center" wrapText="1"/>
    </xf>
    <xf numFmtId="0" fontId="11" fillId="12" borderId="17" xfId="0" applyFont="1" applyFill="1" applyBorder="1" applyAlignment="1">
      <alignment horizontal="center" vertical="center" wrapText="1"/>
    </xf>
    <xf numFmtId="49" fontId="11" fillId="12" borderId="11" xfId="19" applyNumberFormat="1" applyFont="1" applyFill="1" applyBorder="1" applyAlignment="1">
      <alignment horizontal="center" vertical="center" wrapText="1"/>
    </xf>
    <xf numFmtId="49" fontId="11" fillId="12" borderId="15" xfId="19" applyNumberFormat="1" applyFont="1" applyFill="1" applyBorder="1" applyAlignment="1">
      <alignment horizontal="center" vertical="center" wrapText="1"/>
    </xf>
    <xf numFmtId="0" fontId="11" fillId="16" borderId="11" xfId="0" applyFont="1" applyFill="1" applyBorder="1" applyAlignment="1">
      <alignment horizontal="center" vertical="center" wrapText="1"/>
    </xf>
    <xf numFmtId="0" fontId="11" fillId="16" borderId="15" xfId="0" applyFont="1" applyFill="1" applyBorder="1" applyAlignment="1">
      <alignment horizontal="center" vertical="center" wrapText="1"/>
    </xf>
    <xf numFmtId="0" fontId="10" fillId="8" borderId="14" xfId="19" applyFont="1" applyFill="1" applyBorder="1" applyAlignment="1">
      <alignment horizontal="center" vertical="center" wrapText="1"/>
    </xf>
    <xf numFmtId="0" fontId="16" fillId="16" borderId="11" xfId="0" applyFont="1" applyFill="1" applyBorder="1" applyAlignment="1">
      <alignment horizontal="center" vertical="center" wrapText="1"/>
    </xf>
    <xf numFmtId="0" fontId="16" fillId="16" borderId="15" xfId="0" applyFont="1" applyFill="1" applyBorder="1" applyAlignment="1">
      <alignment horizontal="center" vertical="center" wrapText="1"/>
    </xf>
    <xf numFmtId="0" fontId="12" fillId="8" borderId="0" xfId="0" applyFont="1" applyFill="1" applyBorder="1" applyAlignment="1">
      <alignment horizontal="left" vertical="center"/>
    </xf>
    <xf numFmtId="0" fontId="3" fillId="5" borderId="54" xfId="0" applyFont="1" applyFill="1" applyBorder="1" applyAlignment="1" applyProtection="1">
      <alignment horizontal="center" vertical="center"/>
    </xf>
    <xf numFmtId="0" fontId="11" fillId="0" borderId="24"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28" xfId="0" applyFont="1" applyBorder="1" applyAlignment="1">
      <alignment horizontal="center" vertical="center" wrapText="1"/>
    </xf>
    <xf numFmtId="0" fontId="11" fillId="0" borderId="65" xfId="0" applyFont="1" applyBorder="1" applyAlignment="1">
      <alignment horizontal="center" vertical="center" wrapText="1"/>
    </xf>
    <xf numFmtId="0" fontId="11" fillId="0" borderId="37" xfId="0" applyFont="1" applyBorder="1" applyAlignment="1">
      <alignment horizontal="center" vertical="center" wrapText="1"/>
    </xf>
    <xf numFmtId="0" fontId="2" fillId="2" borderId="12" xfId="29" applyNumberFormat="1" applyFont="1" applyFill="1" applyBorder="1" applyAlignment="1" applyProtection="1">
      <alignment horizontal="center" vertical="center" wrapText="1"/>
    </xf>
    <xf numFmtId="0" fontId="2" fillId="2" borderId="36" xfId="29" applyNumberFormat="1" applyFont="1" applyFill="1" applyBorder="1" applyAlignment="1" applyProtection="1">
      <alignment horizontal="center" vertical="center" wrapText="1"/>
    </xf>
    <xf numFmtId="0" fontId="15" fillId="0" borderId="0" xfId="22" applyFont="1" applyFill="1" applyBorder="1" applyAlignment="1" applyProtection="1">
      <alignment horizontal="left" vertical="top" wrapText="1"/>
    </xf>
    <xf numFmtId="0" fontId="7" fillId="0" borderId="0" xfId="22" applyFont="1" applyFill="1" applyBorder="1" applyAlignment="1" applyProtection="1">
      <alignment horizontal="left" vertical="top" wrapText="1"/>
    </xf>
    <xf numFmtId="0" fontId="183" fillId="8" borderId="11" xfId="0" applyFont="1" applyFill="1" applyBorder="1" applyAlignment="1" applyProtection="1">
      <alignment horizontal="left" vertical="center" wrapText="1"/>
    </xf>
    <xf numFmtId="0" fontId="183" fillId="8" borderId="14" xfId="0" applyFont="1" applyFill="1" applyBorder="1" applyAlignment="1" applyProtection="1">
      <alignment horizontal="left" vertical="center" wrapText="1"/>
    </xf>
    <xf numFmtId="0" fontId="16" fillId="8" borderId="40" xfId="22" applyFont="1" applyFill="1" applyBorder="1" applyAlignment="1" applyProtection="1">
      <alignment horizontal="left" wrapText="1"/>
    </xf>
    <xf numFmtId="0" fontId="11" fillId="0" borderId="0" xfId="19" applyFont="1" applyAlignment="1">
      <alignment horizontal="right"/>
    </xf>
    <xf numFmtId="0" fontId="182" fillId="5" borderId="0" xfId="0" applyFont="1" applyFill="1" applyBorder="1" applyAlignment="1" applyProtection="1">
      <alignment horizontal="center" vertical="center"/>
    </xf>
    <xf numFmtId="0" fontId="175" fillId="0" borderId="12" xfId="19" applyFont="1" applyFill="1" applyBorder="1" applyAlignment="1">
      <alignment horizontal="center" vertical="center" wrapText="1"/>
    </xf>
    <xf numFmtId="0" fontId="175" fillId="0" borderId="13" xfId="19" applyFont="1" applyFill="1" applyBorder="1" applyAlignment="1">
      <alignment horizontal="center" vertical="center" wrapText="1"/>
    </xf>
    <xf numFmtId="0" fontId="60" fillId="0" borderId="12" xfId="19" applyFont="1" applyFill="1" applyBorder="1" applyAlignment="1">
      <alignment horizontal="center" vertical="center" wrapText="1"/>
    </xf>
    <xf numFmtId="0" fontId="60" fillId="0" borderId="13" xfId="19" applyFont="1" applyFill="1" applyBorder="1" applyAlignment="1">
      <alignment horizontal="center" vertical="center" wrapText="1"/>
    </xf>
    <xf numFmtId="0" fontId="60" fillId="0" borderId="12" xfId="19" applyFont="1" applyFill="1" applyBorder="1" applyAlignment="1">
      <alignment horizontal="center" vertical="center"/>
    </xf>
    <xf numFmtId="0" fontId="60" fillId="0" borderId="13" xfId="19" applyFont="1" applyFill="1" applyBorder="1" applyAlignment="1">
      <alignment horizontal="center" vertical="center"/>
    </xf>
    <xf numFmtId="0" fontId="175" fillId="0" borderId="12" xfId="0" applyFont="1" applyFill="1" applyBorder="1" applyAlignment="1">
      <alignment horizontal="center" vertical="center" wrapText="1"/>
    </xf>
    <xf numFmtId="0" fontId="175" fillId="0" borderId="13" xfId="0" applyFont="1" applyFill="1" applyBorder="1" applyAlignment="1">
      <alignment horizontal="center" vertical="center" wrapText="1"/>
    </xf>
    <xf numFmtId="0" fontId="60" fillId="0" borderId="11" xfId="19" applyFont="1" applyFill="1" applyBorder="1" applyAlignment="1">
      <alignment horizontal="center" vertical="center"/>
    </xf>
    <xf numFmtId="0" fontId="60" fillId="0" borderId="15" xfId="19" applyFont="1" applyFill="1" applyBorder="1" applyAlignment="1">
      <alignment horizontal="center" vertical="center"/>
    </xf>
    <xf numFmtId="0" fontId="15" fillId="0" borderId="12" xfId="19" applyFont="1" applyFill="1" applyBorder="1" applyAlignment="1">
      <alignment horizontal="center" vertical="center" wrapText="1"/>
    </xf>
    <xf numFmtId="0" fontId="15" fillId="0" borderId="13" xfId="19" applyFont="1" applyFill="1" applyBorder="1" applyAlignment="1">
      <alignment horizontal="center" vertical="center" wrapText="1"/>
    </xf>
    <xf numFmtId="0" fontId="156" fillId="0" borderId="0" xfId="0" applyFont="1" applyFill="1" applyBorder="1" applyAlignment="1">
      <alignment horizontal="center" vertical="center"/>
    </xf>
    <xf numFmtId="49" fontId="156" fillId="0" borderId="0" xfId="0" applyNumberFormat="1" applyFont="1" applyFill="1" applyBorder="1" applyAlignment="1">
      <alignment horizontal="center" vertical="center"/>
    </xf>
    <xf numFmtId="49" fontId="156" fillId="0" borderId="0" xfId="0" applyNumberFormat="1" applyFont="1" applyFill="1" applyBorder="1" applyAlignment="1">
      <alignment horizontal="left" vertical="center" indent="3"/>
    </xf>
    <xf numFmtId="49" fontId="156" fillId="0" borderId="0" xfId="0" applyNumberFormat="1" applyFont="1" applyFill="1" applyBorder="1" applyAlignment="1">
      <alignment horizontal="justify" vertical="center" wrapText="1"/>
    </xf>
    <xf numFmtId="49" fontId="156" fillId="0" borderId="0" xfId="0" applyNumberFormat="1" applyFont="1" applyFill="1" applyBorder="1" applyAlignment="1">
      <alignment horizontal="left" vertical="center" wrapText="1" indent="3"/>
    </xf>
    <xf numFmtId="49" fontId="156" fillId="0" borderId="0" xfId="0" applyNumberFormat="1" applyFont="1" applyBorder="1" applyAlignment="1">
      <alignment horizontal="center" vertical="center"/>
    </xf>
    <xf numFmtId="49" fontId="156" fillId="0" borderId="0" xfId="0" applyNumberFormat="1" applyFont="1" applyBorder="1" applyAlignment="1">
      <alignment horizontal="left" vertical="center"/>
    </xf>
    <xf numFmtId="0" fontId="156" fillId="0" borderId="0" xfId="0" applyFont="1" applyBorder="1" applyAlignment="1">
      <alignment horizontal="center" vertical="center"/>
    </xf>
    <xf numFmtId="0" fontId="126" fillId="0" borderId="12" xfId="19" applyFont="1" applyBorder="1" applyAlignment="1">
      <alignment horizontal="center" vertical="center"/>
    </xf>
    <xf numFmtId="0" fontId="126" fillId="0" borderId="13" xfId="19" applyFont="1" applyBorder="1" applyAlignment="1">
      <alignment horizontal="center" vertical="center"/>
    </xf>
    <xf numFmtId="0" fontId="64" fillId="0" borderId="11" xfId="0" applyFont="1" applyBorder="1" applyAlignment="1">
      <alignment horizontal="center" vertical="center" wrapText="1"/>
    </xf>
    <xf numFmtId="0" fontId="64" fillId="0" borderId="15" xfId="0" applyFont="1" applyBorder="1" applyAlignment="1">
      <alignment horizontal="center" vertical="center" wrapText="1"/>
    </xf>
    <xf numFmtId="0" fontId="132" fillId="0" borderId="0" xfId="19" applyFont="1" applyAlignment="1">
      <alignment horizontal="right"/>
    </xf>
    <xf numFmtId="0" fontId="120" fillId="0" borderId="0" xfId="19" applyFont="1" applyAlignment="1">
      <alignment horizontal="right"/>
    </xf>
    <xf numFmtId="0" fontId="83" fillId="5" borderId="0" xfId="0" applyFont="1" applyFill="1" applyBorder="1" applyAlignment="1" applyProtection="1">
      <alignment horizontal="center" vertical="center"/>
    </xf>
    <xf numFmtId="0" fontId="134" fillId="0" borderId="0" xfId="19" applyFont="1" applyAlignment="1">
      <alignment horizontal="left" vertical="center" wrapText="1"/>
    </xf>
    <xf numFmtId="0" fontId="114" fillId="0" borderId="0" xfId="19" applyAlignment="1">
      <alignment wrapText="1"/>
    </xf>
    <xf numFmtId="0" fontId="82" fillId="30" borderId="0" xfId="0" applyFont="1" applyFill="1" applyAlignment="1">
      <alignment horizontal="center" vertical="center"/>
    </xf>
    <xf numFmtId="0" fontId="64" fillId="0" borderId="12" xfId="0" applyFont="1" applyBorder="1" applyAlignment="1">
      <alignment horizontal="center" vertical="center" wrapText="1"/>
    </xf>
    <xf numFmtId="0" fontId="64" fillId="0" borderId="13" xfId="0" applyFont="1" applyBorder="1" applyAlignment="1">
      <alignment horizontal="center" vertical="center" wrapText="1"/>
    </xf>
    <xf numFmtId="0" fontId="43" fillId="5" borderId="0" xfId="0" applyFont="1" applyFill="1" applyBorder="1" applyAlignment="1" applyProtection="1">
      <alignment horizontal="center" vertical="center" wrapText="1"/>
      <protection locked="0"/>
    </xf>
    <xf numFmtId="0" fontId="11" fillId="8" borderId="0" xfId="22" applyFont="1" applyFill="1" applyBorder="1" applyAlignment="1" applyProtection="1">
      <alignment horizontal="left" vertical="top" wrapText="1"/>
      <protection locked="0"/>
    </xf>
    <xf numFmtId="0" fontId="16" fillId="0" borderId="3" xfId="20" applyFont="1" applyBorder="1" applyAlignment="1" applyProtection="1">
      <alignment horizontal="center" vertical="center" wrapText="1"/>
      <protection locked="0"/>
    </xf>
    <xf numFmtId="0" fontId="16" fillId="0" borderId="3" xfId="20" applyFont="1" applyBorder="1" applyAlignment="1" applyProtection="1">
      <alignment horizontal="center" vertical="center"/>
      <protection locked="0"/>
    </xf>
    <xf numFmtId="49" fontId="16" fillId="0" borderId="12" xfId="20" applyNumberFormat="1" applyFont="1" applyBorder="1" applyAlignment="1" applyProtection="1">
      <alignment horizontal="center" vertical="center"/>
      <protection locked="0"/>
    </xf>
    <xf numFmtId="49" fontId="16" fillId="0" borderId="16" xfId="20" applyNumberFormat="1" applyFont="1" applyBorder="1" applyAlignment="1" applyProtection="1">
      <alignment horizontal="center" vertical="center"/>
      <protection locked="0"/>
    </xf>
    <xf numFmtId="49" fontId="16" fillId="0" borderId="13" xfId="20" applyNumberFormat="1" applyFont="1" applyBorder="1" applyAlignment="1" applyProtection="1">
      <alignment horizontal="center" vertical="center"/>
      <protection locked="0"/>
    </xf>
    <xf numFmtId="0" fontId="16" fillId="0" borderId="49" xfId="20" applyFont="1" applyBorder="1" applyAlignment="1" applyProtection="1">
      <alignment horizontal="left" vertical="top" wrapText="1"/>
      <protection locked="0"/>
    </xf>
    <xf numFmtId="0" fontId="16" fillId="0" borderId="27" xfId="20" applyFont="1" applyBorder="1" applyAlignment="1" applyProtection="1">
      <alignment horizontal="left" vertical="top" wrapText="1"/>
      <protection locked="0"/>
    </xf>
    <xf numFmtId="0" fontId="16" fillId="0" borderId="50" xfId="20" applyFont="1" applyBorder="1" applyAlignment="1" applyProtection="1">
      <alignment horizontal="left" vertical="top" wrapText="1"/>
      <protection locked="0"/>
    </xf>
    <xf numFmtId="0" fontId="16" fillId="0" borderId="3" xfId="20" applyFont="1" applyBorder="1" applyAlignment="1" applyProtection="1">
      <alignment horizontal="center"/>
      <protection locked="0"/>
    </xf>
    <xf numFmtId="0" fontId="3" fillId="8" borderId="11" xfId="0" applyFont="1" applyFill="1" applyBorder="1" applyAlignment="1" applyProtection="1">
      <alignment vertical="center" wrapText="1"/>
    </xf>
    <xf numFmtId="0" fontId="3" fillId="8" borderId="14" xfId="0" applyFont="1" applyFill="1" applyBorder="1" applyAlignment="1" applyProtection="1">
      <alignment vertical="center" wrapText="1"/>
    </xf>
    <xf numFmtId="0" fontId="10" fillId="0" borderId="11" xfId="19" applyFont="1" applyBorder="1" applyAlignment="1">
      <alignment horizontal="left" vertical="center" wrapText="1"/>
    </xf>
    <xf numFmtId="0" fontId="10" fillId="0" borderId="15" xfId="19" applyFont="1" applyBorder="1" applyAlignment="1">
      <alignment horizontal="left" vertical="center" wrapText="1"/>
    </xf>
    <xf numFmtId="0" fontId="11" fillId="0" borderId="11" xfId="19" applyFont="1" applyBorder="1" applyAlignment="1">
      <alignment horizontal="left" vertical="center"/>
    </xf>
    <xf numFmtId="0" fontId="11" fillId="0" borderId="15" xfId="19" applyFont="1" applyBorder="1" applyAlignment="1">
      <alignment horizontal="left" vertical="center"/>
    </xf>
    <xf numFmtId="0" fontId="11" fillId="0" borderId="11" xfId="19" applyFont="1" applyBorder="1" applyAlignment="1">
      <alignment horizontal="left" vertical="center" wrapText="1"/>
    </xf>
    <xf numFmtId="0" fontId="11" fillId="0" borderId="15" xfId="19" applyFont="1" applyBorder="1" applyAlignment="1">
      <alignment horizontal="left" vertical="center" wrapText="1"/>
    </xf>
    <xf numFmtId="0" fontId="10" fillId="4" borderId="11" xfId="0" applyFont="1" applyFill="1" applyBorder="1" applyAlignment="1">
      <alignment horizontal="left" vertical="center" wrapText="1"/>
    </xf>
    <xf numFmtId="0" fontId="10" fillId="4" borderId="15" xfId="0" applyFont="1" applyFill="1" applyBorder="1" applyAlignment="1">
      <alignment horizontal="left" vertical="center" wrapText="1"/>
    </xf>
    <xf numFmtId="173" fontId="11" fillId="0" borderId="11" xfId="19" applyNumberFormat="1" applyFont="1" applyBorder="1" applyAlignment="1">
      <alignment horizontal="center" vertical="center" wrapText="1"/>
    </xf>
    <xf numFmtId="173" fontId="11" fillId="6" borderId="12" xfId="19" applyNumberFormat="1" applyFont="1" applyFill="1" applyBorder="1" applyAlignment="1">
      <alignment horizontal="center" vertical="center" wrapText="1"/>
    </xf>
    <xf numFmtId="173" fontId="11" fillId="6" borderId="16" xfId="19" applyNumberFormat="1" applyFont="1" applyFill="1" applyBorder="1" applyAlignment="1">
      <alignment horizontal="center" vertical="center" wrapText="1"/>
    </xf>
    <xf numFmtId="2" fontId="11" fillId="0" borderId="3" xfId="19" applyNumberFormat="1" applyFont="1" applyBorder="1" applyAlignment="1">
      <alignment horizontal="center" vertical="center" wrapText="1"/>
    </xf>
    <xf numFmtId="2" fontId="11" fillId="0" borderId="11" xfId="19" applyNumberFormat="1" applyFont="1" applyBorder="1" applyAlignment="1">
      <alignment horizontal="center" vertical="center" wrapText="1"/>
    </xf>
    <xf numFmtId="2" fontId="54" fillId="6" borderId="18" xfId="19" applyNumberFormat="1" applyFont="1" applyFill="1" applyBorder="1" applyAlignment="1">
      <alignment horizontal="center" vertical="center" wrapText="1"/>
    </xf>
    <xf numFmtId="2" fontId="54" fillId="6" borderId="19" xfId="19" applyNumberFormat="1" applyFont="1" applyFill="1" applyBorder="1" applyAlignment="1">
      <alignment horizontal="center" vertical="center" wrapText="1"/>
    </xf>
    <xf numFmtId="2" fontId="54" fillId="6" borderId="20" xfId="19" applyNumberFormat="1" applyFont="1" applyFill="1" applyBorder="1" applyAlignment="1">
      <alignment horizontal="center" vertical="center" wrapText="1"/>
    </xf>
    <xf numFmtId="2" fontId="54" fillId="6" borderId="4" xfId="19" applyNumberFormat="1" applyFont="1" applyFill="1" applyBorder="1" applyAlignment="1">
      <alignment horizontal="center" vertical="center" wrapText="1"/>
    </xf>
    <xf numFmtId="0" fontId="11" fillId="0" borderId="23" xfId="19" applyFont="1" applyBorder="1" applyAlignment="1">
      <alignment horizontal="center" vertical="center" wrapText="1"/>
    </xf>
    <xf numFmtId="0" fontId="11" fillId="0" borderId="19" xfId="19" applyFont="1" applyBorder="1" applyAlignment="1">
      <alignment horizontal="center" vertical="center" wrapText="1"/>
    </xf>
    <xf numFmtId="0" fontId="11" fillId="0" borderId="0" xfId="19" applyFont="1" applyBorder="1" applyAlignment="1">
      <alignment horizontal="center" vertical="center" wrapText="1"/>
    </xf>
    <xf numFmtId="0" fontId="11" fillId="0" borderId="4" xfId="19" applyFont="1" applyBorder="1" applyAlignment="1">
      <alignment horizontal="center" vertical="center" wrapText="1"/>
    </xf>
    <xf numFmtId="0" fontId="10" fillId="0" borderId="11" xfId="19" applyFont="1" applyBorder="1" applyAlignment="1">
      <alignment horizontal="left" vertical="center"/>
    </xf>
    <xf numFmtId="0" fontId="10" fillId="0" borderId="15" xfId="19" applyFont="1" applyBorder="1" applyAlignment="1">
      <alignment horizontal="left" vertical="center"/>
    </xf>
    <xf numFmtId="0" fontId="10" fillId="0" borderId="3" xfId="19" applyFont="1" applyBorder="1" applyAlignment="1">
      <alignment horizontal="left" vertical="center" wrapText="1"/>
    </xf>
    <xf numFmtId="0" fontId="10" fillId="0" borderId="3" xfId="19" applyFont="1" applyBorder="1" applyAlignment="1">
      <alignment horizontal="left" vertical="center"/>
    </xf>
    <xf numFmtId="0" fontId="3" fillId="8" borderId="3" xfId="0" applyFont="1" applyFill="1" applyBorder="1" applyAlignment="1" applyProtection="1">
      <alignment vertical="center" wrapText="1"/>
    </xf>
    <xf numFmtId="2" fontId="11" fillId="0" borderId="18" xfId="19" applyNumberFormat="1" applyFont="1" applyBorder="1" applyAlignment="1">
      <alignment horizontal="center" vertical="center" wrapText="1"/>
    </xf>
    <xf numFmtId="2" fontId="11" fillId="0" borderId="19" xfId="19" applyNumberFormat="1" applyFont="1" applyBorder="1" applyAlignment="1">
      <alignment horizontal="center" vertical="center" wrapText="1"/>
    </xf>
    <xf numFmtId="2" fontId="11" fillId="0" borderId="20" xfId="19" applyNumberFormat="1" applyFont="1" applyBorder="1" applyAlignment="1">
      <alignment horizontal="center" vertical="center" wrapText="1"/>
    </xf>
    <xf numFmtId="2" fontId="11" fillId="0" borderId="4" xfId="19" applyNumberFormat="1" applyFont="1" applyBorder="1" applyAlignment="1">
      <alignment horizontal="center" vertical="center" wrapText="1"/>
    </xf>
    <xf numFmtId="0" fontId="3" fillId="5" borderId="0" xfId="0" applyFont="1" applyFill="1" applyBorder="1" applyAlignment="1" applyProtection="1">
      <alignment horizontal="center" wrapText="1"/>
    </xf>
    <xf numFmtId="0" fontId="3" fillId="5" borderId="0" xfId="0" applyFont="1" applyFill="1" applyBorder="1" applyAlignment="1" applyProtection="1">
      <alignment horizontal="center"/>
    </xf>
    <xf numFmtId="0" fontId="46" fillId="0" borderId="66" xfId="22" applyFont="1" applyFill="1" applyBorder="1" applyAlignment="1" applyProtection="1">
      <alignment horizontal="left" vertical="center" wrapText="1"/>
    </xf>
    <xf numFmtId="0" fontId="46" fillId="0" borderId="40" xfId="22" applyFont="1" applyFill="1" applyBorder="1" applyAlignment="1" applyProtection="1">
      <alignment horizontal="left" vertical="top" wrapText="1"/>
    </xf>
    <xf numFmtId="173" fontId="11" fillId="0" borderId="3" xfId="19" applyNumberFormat="1" applyFont="1" applyBorder="1" applyAlignment="1">
      <alignment horizontal="center" vertical="center" wrapText="1"/>
    </xf>
    <xf numFmtId="0" fontId="11" fillId="0" borderId="18" xfId="19" applyFont="1" applyBorder="1" applyAlignment="1">
      <alignment horizontal="center" vertical="center" wrapText="1"/>
    </xf>
    <xf numFmtId="0" fontId="11" fillId="0" borderId="20" xfId="19" applyFont="1" applyBorder="1" applyAlignment="1">
      <alignment horizontal="center" vertical="center" wrapText="1"/>
    </xf>
    <xf numFmtId="0" fontId="3" fillId="5" borderId="0" xfId="0" applyFont="1" applyFill="1" applyBorder="1" applyAlignment="1" applyProtection="1">
      <alignment horizontal="center" vertical="center" wrapText="1"/>
    </xf>
    <xf numFmtId="0" fontId="46" fillId="8" borderId="40" xfId="22" applyFont="1" applyFill="1" applyBorder="1" applyAlignment="1" applyProtection="1">
      <alignment horizontal="left" vertical="top" wrapText="1"/>
    </xf>
    <xf numFmtId="2" fontId="11" fillId="0" borderId="3" xfId="19" applyNumberFormat="1" applyFont="1" applyBorder="1" applyAlignment="1">
      <alignment horizontal="center" wrapText="1"/>
    </xf>
    <xf numFmtId="0" fontId="11" fillId="0" borderId="18" xfId="19" applyFont="1" applyBorder="1" applyAlignment="1">
      <alignment horizontal="center" wrapText="1"/>
    </xf>
    <xf numFmtId="0" fontId="11" fillId="0" borderId="19" xfId="19" applyFont="1" applyBorder="1" applyAlignment="1">
      <alignment horizontal="center" wrapText="1"/>
    </xf>
    <xf numFmtId="0" fontId="11" fillId="0" borderId="20" xfId="19" applyFont="1" applyBorder="1" applyAlignment="1">
      <alignment horizontal="center" wrapText="1"/>
    </xf>
    <xf numFmtId="0" fontId="11" fillId="0" borderId="4" xfId="19" applyFont="1" applyBorder="1" applyAlignment="1">
      <alignment horizontal="center" wrapText="1"/>
    </xf>
    <xf numFmtId="0" fontId="11" fillId="0" borderId="11" xfId="19" applyFont="1" applyBorder="1" applyAlignment="1">
      <alignment horizontal="center" vertical="center" wrapText="1"/>
    </xf>
    <xf numFmtId="0" fontId="11" fillId="0" borderId="14" xfId="19" applyFont="1" applyBorder="1" applyAlignment="1">
      <alignment horizontal="center" vertical="center" wrapText="1"/>
    </xf>
    <xf numFmtId="0" fontId="11" fillId="0" borderId="15" xfId="19" applyFont="1" applyBorder="1" applyAlignment="1">
      <alignment horizontal="center" vertical="center" wrapText="1"/>
    </xf>
    <xf numFmtId="0" fontId="15" fillId="8" borderId="0" xfId="22" applyFont="1" applyFill="1" applyBorder="1" applyAlignment="1" applyProtection="1">
      <alignment horizontal="left" vertical="top" wrapText="1"/>
    </xf>
    <xf numFmtId="0" fontId="177" fillId="0" borderId="0" xfId="19" applyFont="1" applyAlignment="1">
      <alignment horizontal="left" wrapText="1"/>
    </xf>
    <xf numFmtId="0" fontId="15" fillId="0" borderId="0" xfId="0" applyFont="1" applyFill="1" applyBorder="1" applyAlignment="1">
      <alignment horizontal="center" vertical="center"/>
    </xf>
    <xf numFmtId="49" fontId="15" fillId="0" borderId="0" xfId="0" applyNumberFormat="1" applyFont="1" applyFill="1" applyBorder="1" applyAlignment="1">
      <alignment horizontal="center" vertical="center"/>
    </xf>
    <xf numFmtId="166" fontId="84" fillId="6" borderId="3" xfId="19" applyNumberFormat="1" applyFont="1" applyFill="1" applyBorder="1" applyAlignment="1">
      <alignment horizontal="center" vertical="center" wrapText="1"/>
    </xf>
    <xf numFmtId="0" fontId="104" fillId="0" borderId="0" xfId="0" applyFont="1" applyFill="1" applyBorder="1" applyAlignment="1">
      <alignment horizontal="center" vertical="center"/>
    </xf>
    <xf numFmtId="49" fontId="104" fillId="0" borderId="0" xfId="0" applyNumberFormat="1" applyFont="1" applyFill="1" applyBorder="1" applyAlignment="1">
      <alignment horizontal="center" vertical="center"/>
    </xf>
    <xf numFmtId="49" fontId="104" fillId="0" borderId="0" xfId="0" applyNumberFormat="1" applyFont="1" applyFill="1" applyBorder="1" applyAlignment="1">
      <alignment horizontal="justify" vertical="center" wrapText="1"/>
    </xf>
    <xf numFmtId="0" fontId="11" fillId="0" borderId="12" xfId="19" applyFont="1" applyFill="1" applyBorder="1" applyAlignment="1">
      <alignment horizontal="center" vertical="center" wrapText="1"/>
    </xf>
    <xf numFmtId="0" fontId="11" fillId="0" borderId="13" xfId="19" applyFont="1" applyFill="1" applyBorder="1" applyAlignment="1">
      <alignment horizontal="center" vertical="center" wrapText="1"/>
    </xf>
    <xf numFmtId="0" fontId="11" fillId="0" borderId="12" xfId="19" applyFont="1" applyBorder="1" applyAlignment="1">
      <alignment horizontal="center" vertical="center" wrapText="1"/>
    </xf>
    <xf numFmtId="0" fontId="11" fillId="0" borderId="13" xfId="19" applyFont="1" applyBorder="1" applyAlignment="1">
      <alignment horizontal="center" vertical="center" wrapText="1"/>
    </xf>
    <xf numFmtId="0" fontId="16" fillId="0" borderId="12" xfId="19" applyFont="1" applyBorder="1" applyAlignment="1">
      <alignment horizontal="center" vertical="center" wrapText="1"/>
    </xf>
    <xf numFmtId="0" fontId="16" fillId="0" borderId="13" xfId="19" applyFont="1" applyBorder="1" applyAlignment="1">
      <alignment horizontal="center" vertical="center" wrapText="1"/>
    </xf>
    <xf numFmtId="0" fontId="132" fillId="0" borderId="12" xfId="19" applyFont="1" applyBorder="1" applyAlignment="1">
      <alignment horizontal="center" vertical="center" wrapText="1"/>
    </xf>
    <xf numFmtId="0" fontId="132" fillId="0" borderId="13" xfId="19" applyFont="1" applyBorder="1" applyAlignment="1">
      <alignment horizontal="center" vertical="center" wrapText="1"/>
    </xf>
    <xf numFmtId="0" fontId="11" fillId="0" borderId="12" xfId="19" applyFont="1" applyBorder="1" applyAlignment="1">
      <alignment horizontal="center" vertical="center"/>
    </xf>
    <xf numFmtId="0" fontId="11" fillId="0" borderId="13" xfId="19" applyFont="1" applyBorder="1" applyAlignment="1">
      <alignment horizontal="center" vertical="center"/>
    </xf>
    <xf numFmtId="0" fontId="132" fillId="0" borderId="12" xfId="0" applyFont="1" applyBorder="1" applyAlignment="1">
      <alignment horizontal="center" vertical="center" wrapText="1"/>
    </xf>
    <xf numFmtId="0" fontId="132" fillId="0" borderId="13" xfId="0" applyFont="1" applyBorder="1" applyAlignment="1">
      <alignment horizontal="center" vertical="center" wrapText="1"/>
    </xf>
    <xf numFmtId="0" fontId="179" fillId="5" borderId="0" xfId="0" applyFont="1" applyFill="1" applyBorder="1" applyAlignment="1" applyProtection="1">
      <alignment horizontal="center" vertical="center"/>
    </xf>
    <xf numFmtId="0" fontId="8" fillId="0" borderId="0" xfId="19" applyFont="1" applyAlignment="1">
      <alignment horizontal="right"/>
    </xf>
    <xf numFmtId="0" fontId="11" fillId="0" borderId="11" xfId="19" applyFont="1" applyFill="1" applyBorder="1" applyAlignment="1">
      <alignment horizontal="center" vertical="center"/>
    </xf>
    <xf numFmtId="0" fontId="11" fillId="0" borderId="15" xfId="19" applyFont="1" applyFill="1" applyBorder="1" applyAlignment="1">
      <alignment horizontal="center" vertical="center"/>
    </xf>
    <xf numFmtId="0" fontId="139" fillId="30" borderId="0" xfId="0" applyFont="1" applyFill="1" applyAlignment="1">
      <alignment horizontal="center" vertical="center"/>
    </xf>
    <xf numFmtId="0" fontId="140" fillId="0" borderId="12" xfId="19" applyFont="1" applyBorder="1" applyAlignment="1">
      <alignment horizontal="center" vertical="center"/>
    </xf>
    <xf numFmtId="0" fontId="140" fillId="0" borderId="13" xfId="19" applyFont="1" applyBorder="1" applyAlignment="1">
      <alignment horizontal="center" vertical="center"/>
    </xf>
    <xf numFmtId="0" fontId="141" fillId="0" borderId="11" xfId="0" applyFont="1" applyBorder="1" applyAlignment="1">
      <alignment horizontal="center" vertical="center" wrapText="1"/>
    </xf>
    <xf numFmtId="0" fontId="141" fillId="0" borderId="15" xfId="0" applyFont="1" applyBorder="1" applyAlignment="1">
      <alignment horizontal="center" vertical="center" wrapText="1"/>
    </xf>
    <xf numFmtId="0" fontId="141" fillId="0" borderId="12" xfId="0" applyFont="1" applyBorder="1" applyAlignment="1">
      <alignment horizontal="center" vertical="center" wrapText="1"/>
    </xf>
    <xf numFmtId="0" fontId="141" fillId="0" borderId="13" xfId="0" applyFont="1" applyBorder="1" applyAlignment="1">
      <alignment horizontal="center" vertical="center" wrapText="1"/>
    </xf>
    <xf numFmtId="0" fontId="138" fillId="0" borderId="0" xfId="19" applyFont="1" applyAlignment="1">
      <alignment wrapText="1"/>
    </xf>
    <xf numFmtId="0" fontId="137" fillId="5" borderId="0" xfId="0" applyFont="1" applyFill="1" applyBorder="1" applyAlignment="1" applyProtection="1">
      <alignment horizontal="center" vertical="center"/>
    </xf>
    <xf numFmtId="0" fontId="138" fillId="0" borderId="0" xfId="19" applyFont="1" applyAlignment="1">
      <alignment horizontal="left" vertical="center" wrapText="1"/>
    </xf>
    <xf numFmtId="0" fontId="146" fillId="0" borderId="20" xfId="20" applyFont="1" applyBorder="1" applyAlignment="1" applyProtection="1">
      <alignment horizontal="left"/>
      <protection locked="0"/>
    </xf>
    <xf numFmtId="0" fontId="16" fillId="0" borderId="20" xfId="20" applyFont="1" applyBorder="1" applyAlignment="1" applyProtection="1">
      <alignment horizontal="center" vertical="center"/>
      <protection locked="0"/>
    </xf>
    <xf numFmtId="0" fontId="16" fillId="0" borderId="0" xfId="20" applyFont="1" applyBorder="1" applyAlignment="1" applyProtection="1">
      <alignment horizontal="center" vertical="center"/>
      <protection locked="0"/>
    </xf>
    <xf numFmtId="0" fontId="8" fillId="0" borderId="0" xfId="19" applyFont="1" applyFill="1" applyAlignment="1">
      <alignment horizontal="right"/>
    </xf>
    <xf numFmtId="0" fontId="11" fillId="0" borderId="0" xfId="19" applyFont="1" applyFill="1" applyAlignment="1">
      <alignment horizontal="right"/>
    </xf>
    <xf numFmtId="0" fontId="16" fillId="8" borderId="40" xfId="22" applyFont="1" applyFill="1" applyBorder="1" applyAlignment="1" applyProtection="1">
      <alignment horizontal="left" vertical="top" wrapText="1"/>
    </xf>
    <xf numFmtId="0" fontId="16" fillId="0" borderId="0" xfId="20" applyFont="1" applyAlignment="1" applyProtection="1">
      <alignment horizontal="center"/>
      <protection locked="0"/>
    </xf>
    <xf numFmtId="0" fontId="83" fillId="6" borderId="11" xfId="0" applyFont="1" applyFill="1" applyBorder="1" applyAlignment="1" applyProtection="1">
      <alignment horizontal="left" vertical="center" wrapText="1"/>
    </xf>
    <xf numFmtId="0" fontId="83" fillId="6" borderId="14" xfId="0" applyFont="1" applyFill="1" applyBorder="1" applyAlignment="1" applyProtection="1">
      <alignment horizontal="left" vertical="center" wrapText="1"/>
    </xf>
    <xf numFmtId="0" fontId="83" fillId="6" borderId="15" xfId="0" applyFont="1" applyFill="1" applyBorder="1" applyAlignment="1" applyProtection="1">
      <alignment horizontal="left" vertical="center" wrapText="1"/>
    </xf>
    <xf numFmtId="0" fontId="11" fillId="0" borderId="16" xfId="19" applyFont="1" applyBorder="1" applyAlignment="1">
      <alignment horizontal="center" vertical="center" wrapText="1"/>
    </xf>
    <xf numFmtId="0" fontId="120" fillId="0" borderId="18" xfId="0" applyFont="1" applyBorder="1" applyAlignment="1">
      <alignment horizontal="center" vertical="center"/>
    </xf>
    <xf numFmtId="0" fontId="120" fillId="0" borderId="39" xfId="0" applyFont="1" applyBorder="1" applyAlignment="1">
      <alignment horizontal="center" vertical="center"/>
    </xf>
    <xf numFmtId="0" fontId="15" fillId="8" borderId="40" xfId="22" applyFont="1" applyFill="1" applyBorder="1" applyAlignment="1" applyProtection="1">
      <alignment horizontal="left" vertical="top" wrapText="1"/>
    </xf>
    <xf numFmtId="0" fontId="10" fillId="0" borderId="12"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13" xfId="0" applyFont="1" applyBorder="1" applyAlignment="1">
      <alignment horizontal="center" vertical="center" wrapText="1"/>
    </xf>
    <xf numFmtId="0" fontId="11" fillId="0" borderId="3" xfId="19" applyFont="1" applyFill="1" applyBorder="1" applyAlignment="1">
      <alignment horizontal="center" vertical="center" wrapText="1"/>
    </xf>
    <xf numFmtId="0" fontId="106" fillId="5" borderId="0" xfId="39" applyFont="1" applyFill="1" applyBorder="1" applyAlignment="1" applyProtection="1">
      <alignment horizontal="center" vertical="center" wrapText="1"/>
    </xf>
    <xf numFmtId="0" fontId="156" fillId="27" borderId="40" xfId="22" applyFont="1" applyFill="1" applyBorder="1" applyAlignment="1" applyProtection="1">
      <alignment horizontal="left" vertical="top" wrapText="1"/>
    </xf>
    <xf numFmtId="0" fontId="16" fillId="0" borderId="3" xfId="19" applyFont="1" applyBorder="1" applyAlignment="1">
      <alignment horizontal="center" vertical="center" wrapText="1"/>
    </xf>
    <xf numFmtId="0" fontId="16" fillId="0" borderId="3" xfId="39" applyFont="1" applyBorder="1" applyAlignment="1">
      <alignment horizontal="center" vertical="center" wrapText="1"/>
    </xf>
    <xf numFmtId="0" fontId="16" fillId="0" borderId="11" xfId="39" applyFont="1" applyBorder="1" applyAlignment="1">
      <alignment horizontal="center" vertical="center" wrapText="1"/>
    </xf>
    <xf numFmtId="0" fontId="156" fillId="0" borderId="3" xfId="19" applyFont="1" applyBorder="1" applyAlignment="1">
      <alignment horizontal="center" wrapText="1"/>
    </xf>
    <xf numFmtId="0" fontId="106" fillId="5" borderId="0" xfId="39" applyFont="1" applyFill="1" applyBorder="1" applyAlignment="1" applyProtection="1">
      <alignment horizontal="center" vertical="center"/>
    </xf>
    <xf numFmtId="0" fontId="8" fillId="0" borderId="12" xfId="19" applyFont="1" applyBorder="1" applyAlignment="1">
      <alignment horizontal="center" wrapText="1"/>
    </xf>
    <xf numFmtId="0" fontId="8" fillId="0" borderId="16" xfId="19" applyFont="1" applyBorder="1" applyAlignment="1">
      <alignment horizontal="center" wrapText="1"/>
    </xf>
    <xf numFmtId="0" fontId="8" fillId="0" borderId="13" xfId="19" applyFont="1" applyBorder="1" applyAlignment="1">
      <alignment horizontal="center" wrapText="1"/>
    </xf>
    <xf numFmtId="0" fontId="11" fillId="0" borderId="12"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3" xfId="0" applyFont="1" applyBorder="1" applyAlignment="1">
      <alignment horizontal="center" vertical="center" wrapText="1"/>
    </xf>
    <xf numFmtId="0" fontId="70" fillId="0" borderId="67" xfId="0" applyFont="1" applyBorder="1" applyAlignment="1">
      <alignment vertical="top" wrapText="1"/>
    </xf>
    <xf numFmtId="0" fontId="70" fillId="0" borderId="68" xfId="0" applyFont="1" applyBorder="1" applyAlignment="1">
      <alignment vertical="top" wrapText="1"/>
    </xf>
    <xf numFmtId="0" fontId="70" fillId="0" borderId="69" xfId="0" applyFont="1" applyBorder="1" applyAlignment="1">
      <alignment vertical="top" wrapText="1"/>
    </xf>
    <xf numFmtId="0" fontId="70" fillId="0" borderId="70" xfId="0" applyFont="1" applyBorder="1" applyAlignment="1">
      <alignment vertical="top" wrapText="1"/>
    </xf>
    <xf numFmtId="0" fontId="70" fillId="0" borderId="0" xfId="0" applyFont="1" applyAlignment="1">
      <alignment vertical="top" wrapText="1"/>
    </xf>
    <xf numFmtId="0" fontId="70" fillId="0" borderId="71" xfId="0" applyFont="1" applyBorder="1" applyAlignment="1">
      <alignment vertical="top" wrapText="1"/>
    </xf>
    <xf numFmtId="0" fontId="70" fillId="0" borderId="72" xfId="0" applyFont="1" applyBorder="1" applyAlignment="1">
      <alignment vertical="top" wrapText="1"/>
    </xf>
    <xf numFmtId="0" fontId="70" fillId="0" borderId="73" xfId="0" applyFont="1" applyBorder="1" applyAlignment="1">
      <alignment vertical="top" wrapText="1"/>
    </xf>
    <xf numFmtId="0" fontId="70" fillId="0" borderId="43" xfId="0" applyFont="1" applyBorder="1" applyAlignment="1">
      <alignment vertical="top" wrapText="1"/>
    </xf>
    <xf numFmtId="0" fontId="70" fillId="0" borderId="52" xfId="0" applyFont="1" applyBorder="1" applyAlignment="1">
      <alignment horizontal="center" vertical="top" wrapText="1"/>
    </xf>
    <xf numFmtId="0" fontId="70" fillId="0" borderId="53" xfId="0" applyFont="1" applyBorder="1" applyAlignment="1">
      <alignment horizontal="center" vertical="top" wrapText="1"/>
    </xf>
    <xf numFmtId="0" fontId="70" fillId="0" borderId="47" xfId="0" applyFont="1" applyBorder="1" applyAlignment="1">
      <alignment horizontal="center" vertical="top" wrapText="1"/>
    </xf>
    <xf numFmtId="0" fontId="11" fillId="0" borderId="3" xfId="19" applyFont="1" applyBorder="1" applyAlignment="1">
      <alignment horizontal="left" vertical="center" wrapText="1"/>
    </xf>
    <xf numFmtId="0" fontId="15" fillId="0" borderId="65" xfId="22" applyFont="1" applyFill="1" applyBorder="1" applyAlignment="1" applyProtection="1">
      <alignment horizontal="center" vertical="top" wrapText="1"/>
    </xf>
    <xf numFmtId="0" fontId="60" fillId="0" borderId="11" xfId="19" applyFont="1" applyBorder="1" applyAlignment="1">
      <alignment horizontal="center" vertical="center" wrapText="1"/>
    </xf>
    <xf numFmtId="0" fontId="60" fillId="0" borderId="15" xfId="19" applyFont="1" applyBorder="1" applyAlignment="1">
      <alignment horizontal="center" vertical="center" wrapText="1"/>
    </xf>
    <xf numFmtId="0" fontId="60" fillId="0" borderId="14" xfId="19" applyFont="1" applyBorder="1" applyAlignment="1">
      <alignment horizontal="center" vertical="center" wrapText="1"/>
    </xf>
    <xf numFmtId="0" fontId="15" fillId="8" borderId="66" xfId="22" applyFont="1" applyFill="1" applyBorder="1" applyAlignment="1" applyProtection="1">
      <alignment horizontal="left" vertical="top" wrapText="1"/>
    </xf>
    <xf numFmtId="0" fontId="77" fillId="0" borderId="52" xfId="0" applyFont="1" applyBorder="1" applyAlignment="1">
      <alignment horizontal="center" vertical="top" wrapText="1"/>
    </xf>
    <xf numFmtId="0" fontId="77" fillId="0" borderId="53" xfId="0" applyFont="1" applyBorder="1" applyAlignment="1">
      <alignment horizontal="center" vertical="top" wrapText="1"/>
    </xf>
    <xf numFmtId="0" fontId="77" fillId="0" borderId="47" xfId="0" applyFont="1" applyBorder="1" applyAlignment="1">
      <alignment horizontal="center" vertical="top" wrapText="1"/>
    </xf>
    <xf numFmtId="0" fontId="0" fillId="0" borderId="0" xfId="0" applyAlignment="1">
      <alignment vertical="top" wrapText="1"/>
    </xf>
    <xf numFmtId="0" fontId="10" fillId="6" borderId="14" xfId="19" applyFont="1" applyFill="1" applyBorder="1" applyAlignment="1">
      <alignment horizontal="left" vertical="center" wrapText="1"/>
    </xf>
    <xf numFmtId="0" fontId="15" fillId="8" borderId="0" xfId="22" applyFont="1" applyFill="1" applyBorder="1" applyAlignment="1" applyProtection="1">
      <alignment vertical="top" wrapText="1"/>
    </xf>
    <xf numFmtId="0" fontId="11" fillId="0" borderId="3" xfId="19" applyFont="1" applyBorder="1" applyAlignment="1">
      <alignment vertical="center" wrapText="1"/>
    </xf>
    <xf numFmtId="0" fontId="114" fillId="0" borderId="3" xfId="19" applyBorder="1" applyAlignment="1">
      <alignment horizontal="center" vertical="center" wrapText="1"/>
    </xf>
    <xf numFmtId="0" fontId="10" fillId="17" borderId="14" xfId="19" applyFont="1" applyFill="1" applyBorder="1" applyAlignment="1">
      <alignment horizontal="left" vertical="center" wrapText="1"/>
    </xf>
    <xf numFmtId="0" fontId="10" fillId="17" borderId="15" xfId="19" applyFont="1" applyFill="1" applyBorder="1" applyAlignment="1">
      <alignment horizontal="left" vertical="center" wrapText="1"/>
    </xf>
    <xf numFmtId="0" fontId="15" fillId="27" borderId="0" xfId="22" applyFont="1" applyFill="1" applyBorder="1" applyAlignment="1" applyProtection="1">
      <alignment horizontal="left" vertical="top" wrapText="1"/>
    </xf>
    <xf numFmtId="0" fontId="11" fillId="3" borderId="3" xfId="19" applyFont="1" applyFill="1" applyBorder="1" applyAlignment="1">
      <alignment horizontal="center" vertical="center" wrapText="1"/>
    </xf>
    <xf numFmtId="0" fontId="11" fillId="3" borderId="12" xfId="19" applyFont="1" applyFill="1" applyBorder="1" applyAlignment="1">
      <alignment horizontal="center" vertical="center" wrapText="1"/>
    </xf>
    <xf numFmtId="0" fontId="11" fillId="3" borderId="16" xfId="19" applyFont="1" applyFill="1" applyBorder="1" applyAlignment="1">
      <alignment horizontal="center" vertical="center" wrapText="1"/>
    </xf>
    <xf numFmtId="0" fontId="11" fillId="3" borderId="13" xfId="19" applyFont="1" applyFill="1" applyBorder="1" applyAlignment="1">
      <alignment horizontal="center" vertical="center" wrapText="1"/>
    </xf>
    <xf numFmtId="0" fontId="11" fillId="0" borderId="12" xfId="19" applyFont="1" applyBorder="1" applyAlignment="1">
      <alignment horizontal="center" vertical="center" textRotation="90" wrapText="1"/>
    </xf>
    <xf numFmtId="0" fontId="11" fillId="0" borderId="13" xfId="19" applyFont="1" applyBorder="1" applyAlignment="1">
      <alignment horizontal="center" vertical="center" textRotation="90" wrapText="1"/>
    </xf>
    <xf numFmtId="0" fontId="11" fillId="3" borderId="3" xfId="19" applyFont="1" applyFill="1" applyBorder="1" applyAlignment="1">
      <alignment vertical="center" wrapText="1"/>
    </xf>
    <xf numFmtId="0" fontId="10" fillId="0" borderId="0" xfId="19" applyFont="1" applyAlignment="1">
      <alignment horizontal="center"/>
    </xf>
    <xf numFmtId="0" fontId="11" fillId="0" borderId="3" xfId="19" applyFont="1" applyBorder="1" applyAlignment="1">
      <alignment horizontal="center" vertical="center" textRotation="90" wrapText="1"/>
    </xf>
    <xf numFmtId="0" fontId="11" fillId="3" borderId="12" xfId="19" applyFont="1" applyFill="1" applyBorder="1" applyAlignment="1">
      <alignment vertical="center" wrapText="1"/>
    </xf>
    <xf numFmtId="0" fontId="11" fillId="3" borderId="16" xfId="19" applyFont="1" applyFill="1" applyBorder="1" applyAlignment="1">
      <alignment vertical="center" wrapText="1"/>
    </xf>
    <xf numFmtId="0" fontId="11" fillId="3" borderId="13" xfId="19" applyFont="1" applyFill="1" applyBorder="1" applyAlignment="1">
      <alignment vertical="center" wrapText="1"/>
    </xf>
    <xf numFmtId="0" fontId="11" fillId="0" borderId="74" xfId="19" applyFont="1" applyBorder="1" applyAlignment="1">
      <alignment horizontal="center" vertical="center" wrapText="1"/>
    </xf>
    <xf numFmtId="0" fontId="11" fillId="0" borderId="51" xfId="19" applyFont="1" applyBorder="1" applyAlignment="1">
      <alignment horizontal="center" vertical="center" wrapText="1"/>
    </xf>
    <xf numFmtId="0" fontId="11" fillId="0" borderId="60" xfId="19" applyFont="1" applyBorder="1" applyAlignment="1">
      <alignment horizontal="center" vertical="center" wrapText="1"/>
    </xf>
    <xf numFmtId="0" fontId="106" fillId="5" borderId="0" xfId="0" applyFont="1" applyFill="1" applyBorder="1" applyAlignment="1" applyProtection="1">
      <alignment horizontal="center" vertical="center" wrapText="1"/>
    </xf>
    <xf numFmtId="0" fontId="108" fillId="8" borderId="40" xfId="22" applyFont="1" applyFill="1" applyBorder="1" applyAlignment="1" applyProtection="1">
      <alignment horizontal="left" vertical="top" wrapText="1"/>
    </xf>
    <xf numFmtId="0" fontId="10" fillId="25" borderId="11" xfId="19" applyFont="1" applyFill="1" applyBorder="1" applyAlignment="1">
      <alignment horizontal="center" vertical="center" wrapText="1"/>
    </xf>
    <xf numFmtId="0" fontId="10" fillId="25" borderId="14" xfId="19" applyFont="1" applyFill="1" applyBorder="1" applyAlignment="1">
      <alignment horizontal="center" vertical="center" wrapText="1"/>
    </xf>
    <xf numFmtId="0" fontId="108" fillId="8" borderId="0" xfId="22" applyFont="1" applyFill="1" applyBorder="1" applyAlignment="1" applyProtection="1">
      <alignment horizontal="center" vertical="top" wrapText="1"/>
    </xf>
    <xf numFmtId="0" fontId="10" fillId="14" borderId="11" xfId="19" applyFont="1" applyFill="1" applyBorder="1" applyAlignment="1">
      <alignment horizontal="center" vertical="center" wrapText="1"/>
    </xf>
    <xf numFmtId="0" fontId="10" fillId="14" borderId="14" xfId="19" applyFont="1" applyFill="1" applyBorder="1" applyAlignment="1">
      <alignment horizontal="center" vertical="center" wrapText="1"/>
    </xf>
    <xf numFmtId="0" fontId="11" fillId="0" borderId="11" xfId="19" applyFont="1" applyFill="1" applyBorder="1" applyAlignment="1">
      <alignment horizontal="center" vertical="center" wrapText="1"/>
    </xf>
    <xf numFmtId="0" fontId="11" fillId="0" borderId="14" xfId="19" applyFont="1" applyFill="1" applyBorder="1" applyAlignment="1">
      <alignment horizontal="center" vertical="center" wrapText="1"/>
    </xf>
    <xf numFmtId="0" fontId="11" fillId="0" borderId="15" xfId="19" applyFont="1" applyFill="1" applyBorder="1" applyAlignment="1">
      <alignment horizontal="center" vertical="center" wrapText="1"/>
    </xf>
    <xf numFmtId="0" fontId="13" fillId="0" borderId="3" xfId="19" applyFont="1" applyBorder="1" applyAlignment="1">
      <alignment horizontal="center" vertical="center" wrapText="1"/>
    </xf>
    <xf numFmtId="0" fontId="13" fillId="0" borderId="12" xfId="19" applyFont="1" applyBorder="1" applyAlignment="1">
      <alignment horizontal="center" vertical="center" wrapText="1"/>
    </xf>
    <xf numFmtId="0" fontId="13" fillId="0" borderId="13" xfId="19" applyFont="1" applyBorder="1" applyAlignment="1">
      <alignment horizontal="center" vertical="center" wrapText="1"/>
    </xf>
    <xf numFmtId="0" fontId="13" fillId="0" borderId="11" xfId="19" applyFont="1" applyFill="1" applyBorder="1" applyAlignment="1">
      <alignment horizontal="center" vertical="center" wrapText="1"/>
    </xf>
    <xf numFmtId="0" fontId="13" fillId="0" borderId="14" xfId="19" applyFont="1" applyFill="1" applyBorder="1" applyAlignment="1">
      <alignment horizontal="center" vertical="center" wrapText="1"/>
    </xf>
    <xf numFmtId="0" fontId="13" fillId="0" borderId="15" xfId="19" applyFont="1" applyFill="1" applyBorder="1" applyAlignment="1">
      <alignment horizontal="center" vertical="center" wrapText="1"/>
    </xf>
    <xf numFmtId="0" fontId="13" fillId="0" borderId="3" xfId="19" applyFont="1" applyBorder="1" applyAlignment="1">
      <alignment horizontal="left" vertical="center" wrapText="1"/>
    </xf>
    <xf numFmtId="0" fontId="13" fillId="0" borderId="3" xfId="19" applyFont="1" applyBorder="1"/>
    <xf numFmtId="0" fontId="11" fillId="0" borderId="3" xfId="19" applyFont="1" applyBorder="1"/>
    <xf numFmtId="0" fontId="16" fillId="0" borderId="75" xfId="20" applyFont="1" applyBorder="1" applyAlignment="1">
      <alignment horizontal="center" vertical="center" wrapText="1"/>
    </xf>
    <xf numFmtId="0" fontId="16" fillId="0" borderId="17" xfId="20" applyFont="1" applyBorder="1" applyAlignment="1">
      <alignment horizontal="center" vertical="center" wrapText="1"/>
    </xf>
    <xf numFmtId="0" fontId="17" fillId="5" borderId="0" xfId="0" applyFont="1" applyFill="1" applyBorder="1" applyAlignment="1" applyProtection="1">
      <alignment horizontal="center" vertical="center" wrapText="1"/>
    </xf>
    <xf numFmtId="0" fontId="15" fillId="8" borderId="0" xfId="22" applyFont="1" applyFill="1" applyBorder="1" applyAlignment="1" applyProtection="1">
      <alignment horizontal="left" wrapText="1"/>
    </xf>
    <xf numFmtId="0" fontId="43" fillId="8" borderId="12" xfId="20" applyFont="1" applyFill="1" applyBorder="1" applyAlignment="1">
      <alignment horizontal="center"/>
    </xf>
    <xf numFmtId="0" fontId="43" fillId="12" borderId="76" xfId="20" applyFont="1" applyFill="1" applyBorder="1" applyAlignment="1">
      <alignment horizontal="center"/>
    </xf>
    <xf numFmtId="0" fontId="43" fillId="12" borderId="38" xfId="20" applyFont="1" applyFill="1" applyBorder="1" applyAlignment="1">
      <alignment horizontal="center"/>
    </xf>
    <xf numFmtId="49" fontId="43" fillId="6" borderId="5" xfId="25" applyNumberFormat="1" applyFont="1" applyFill="1" applyBorder="1" applyAlignment="1" applyProtection="1">
      <alignment horizontal="center" vertical="center" wrapText="1"/>
    </xf>
    <xf numFmtId="49" fontId="43" fillId="6" borderId="10" xfId="25" applyNumberFormat="1" applyFont="1" applyFill="1" applyBorder="1" applyAlignment="1" applyProtection="1">
      <alignment horizontal="center" vertical="center" wrapText="1"/>
    </xf>
    <xf numFmtId="174" fontId="43" fillId="6" borderId="8" xfId="25" applyNumberFormat="1" applyFont="1" applyFill="1" applyBorder="1" applyAlignment="1" applyProtection="1">
      <alignment horizontal="center" vertical="center" wrapText="1"/>
    </xf>
    <xf numFmtId="174" fontId="43" fillId="6" borderId="3" xfId="25" applyNumberFormat="1" applyFont="1" applyFill="1" applyBorder="1" applyAlignment="1" applyProtection="1">
      <alignment horizontal="center" vertical="center" wrapText="1"/>
    </xf>
    <xf numFmtId="0" fontId="43" fillId="0" borderId="3" xfId="20" applyNumberFormat="1" applyFont="1" applyFill="1" applyBorder="1" applyAlignment="1">
      <alignment horizontal="center" vertical="center" wrapText="1"/>
    </xf>
    <xf numFmtId="0" fontId="43" fillId="0" borderId="11" xfId="20" applyNumberFormat="1" applyFont="1" applyFill="1" applyBorder="1" applyAlignment="1">
      <alignment horizontal="center" vertical="center" wrapText="1"/>
    </xf>
    <xf numFmtId="0" fontId="11" fillId="0" borderId="74" xfId="19" applyFont="1" applyBorder="1" applyAlignment="1">
      <alignment horizontal="center" vertical="center"/>
    </xf>
    <xf numFmtId="0" fontId="11" fillId="0" borderId="51" xfId="19" applyFont="1" applyBorder="1" applyAlignment="1">
      <alignment horizontal="center" vertical="center"/>
    </xf>
    <xf numFmtId="0" fontId="11" fillId="0" borderId="60" xfId="19" applyFont="1" applyBorder="1" applyAlignment="1">
      <alignment horizontal="center" vertical="center"/>
    </xf>
    <xf numFmtId="0" fontId="108" fillId="8" borderId="3" xfId="22" applyFont="1" applyFill="1" applyBorder="1" applyAlignment="1" applyProtection="1">
      <alignment horizontal="center" vertical="top" wrapText="1"/>
    </xf>
    <xf numFmtId="0" fontId="10" fillId="14" borderId="3" xfId="19" applyFont="1" applyFill="1" applyBorder="1" applyAlignment="1">
      <alignment horizontal="center" vertical="center" wrapText="1"/>
    </xf>
    <xf numFmtId="0" fontId="108" fillId="8" borderId="40" xfId="22" applyFont="1" applyFill="1" applyBorder="1" applyAlignment="1" applyProtection="1">
      <alignment horizontal="center" vertical="top" wrapText="1"/>
    </xf>
    <xf numFmtId="0" fontId="108" fillId="22" borderId="3" xfId="22" applyFont="1" applyFill="1" applyBorder="1" applyAlignment="1" applyProtection="1">
      <alignment horizontal="center" vertical="top" wrapText="1"/>
    </xf>
    <xf numFmtId="0" fontId="106" fillId="23" borderId="12" xfId="20" applyFont="1" applyFill="1" applyBorder="1" applyAlignment="1">
      <alignment horizontal="center" vertical="center"/>
    </xf>
    <xf numFmtId="0" fontId="106" fillId="19" borderId="14" xfId="20" applyFont="1" applyFill="1" applyBorder="1" applyAlignment="1">
      <alignment horizontal="center" vertical="center"/>
    </xf>
    <xf numFmtId="0" fontId="106" fillId="19" borderId="15" xfId="20" applyFont="1" applyFill="1" applyBorder="1" applyAlignment="1">
      <alignment horizontal="center" vertical="center"/>
    </xf>
    <xf numFmtId="49" fontId="106" fillId="6" borderId="3" xfId="25" applyNumberFormat="1" applyFont="1" applyFill="1" applyBorder="1" applyAlignment="1" applyProtection="1">
      <alignment horizontal="center" vertical="center" wrapText="1"/>
    </xf>
    <xf numFmtId="174" fontId="106" fillId="6" borderId="3" xfId="25" applyNumberFormat="1" applyFont="1" applyFill="1" applyBorder="1" applyAlignment="1" applyProtection="1">
      <alignment horizontal="center" vertical="center" wrapText="1"/>
    </xf>
    <xf numFmtId="0" fontId="106" fillId="0" borderId="3" xfId="20" applyNumberFormat="1" applyFont="1" applyFill="1" applyBorder="1" applyAlignment="1">
      <alignment horizontal="center" vertical="center" wrapText="1"/>
    </xf>
    <xf numFmtId="0" fontId="110" fillId="0" borderId="3" xfId="20" applyFont="1" applyBorder="1" applyAlignment="1">
      <alignment horizontal="center" vertical="center" wrapText="1"/>
    </xf>
    <xf numFmtId="0" fontId="106" fillId="23" borderId="3" xfId="20" applyFont="1" applyFill="1" applyBorder="1" applyAlignment="1">
      <alignment horizontal="center" vertical="center"/>
    </xf>
    <xf numFmtId="0" fontId="106" fillId="0" borderId="3" xfId="20" applyFont="1" applyBorder="1" applyAlignment="1">
      <alignment horizontal="center" vertical="center" wrapText="1"/>
    </xf>
    <xf numFmtId="0" fontId="106" fillId="5" borderId="0" xfId="0" applyFont="1" applyFill="1" applyBorder="1" applyAlignment="1" applyProtection="1">
      <alignment horizontal="center" vertical="center"/>
    </xf>
    <xf numFmtId="0" fontId="110" fillId="0" borderId="11" xfId="20" applyFont="1" applyBorder="1" applyAlignment="1">
      <alignment horizontal="center" vertical="center" wrapText="1"/>
    </xf>
    <xf numFmtId="1" fontId="13" fillId="0" borderId="12" xfId="19" applyNumberFormat="1" applyFont="1" applyBorder="1" applyAlignment="1">
      <alignment horizontal="center" vertical="center" wrapText="1"/>
    </xf>
    <xf numFmtId="1" fontId="13" fillId="0" borderId="13" xfId="19" applyNumberFormat="1" applyFont="1" applyBorder="1" applyAlignment="1">
      <alignment horizontal="center" vertical="center" wrapText="1"/>
    </xf>
    <xf numFmtId="1" fontId="11" fillId="0" borderId="12" xfId="19" applyNumberFormat="1" applyFont="1" applyBorder="1" applyAlignment="1">
      <alignment horizontal="center" vertical="center" wrapText="1"/>
    </xf>
    <xf numFmtId="1" fontId="11" fillId="0" borderId="13" xfId="19" applyNumberFormat="1" applyFont="1" applyBorder="1" applyAlignment="1">
      <alignment horizontal="center" vertical="center" wrapText="1"/>
    </xf>
    <xf numFmtId="0" fontId="15" fillId="8" borderId="40" xfId="22" applyFont="1" applyFill="1" applyBorder="1" applyAlignment="1" applyProtection="1">
      <alignment horizontal="left" wrapText="1"/>
    </xf>
  </cellXfs>
  <cellStyles count="41">
    <cellStyle name="Comma [0]_irl tel sep5" xfId="1"/>
    <cellStyle name="Comma_irl tel sep5" xfId="2"/>
    <cellStyle name="Currency [0]" xfId="3"/>
    <cellStyle name="Currency_irl tel sep5" xfId="4"/>
    <cellStyle name="Normal_ASUS" xfId="5"/>
    <cellStyle name="Normal1" xfId="6"/>
    <cellStyle name="normбlnм_laroux" xfId="7"/>
    <cellStyle name="Price_Body" xfId="8"/>
    <cellStyle name="Беззащитный" xfId="9"/>
    <cellStyle name="Гиперссылка" xfId="10" builtinId="8"/>
    <cellStyle name="Гиперссылка 3" xfId="11"/>
    <cellStyle name="Заголовок" xfId="12"/>
    <cellStyle name="ЗаголовокСтолбца" xfId="13"/>
    <cellStyle name="Защитный" xfId="14"/>
    <cellStyle name="Значение" xfId="15"/>
    <cellStyle name="Мои наименования показателей" xfId="18"/>
    <cellStyle name="Мой заголовок" xfId="16"/>
    <cellStyle name="Мой заголовок листа" xfId="17"/>
    <cellStyle name="Обычный" xfId="0" builtinId="0"/>
    <cellStyle name="Обычный 178" xfId="39"/>
    <cellStyle name="Обычный 2" xfId="19"/>
    <cellStyle name="Обычный 2 2" xfId="20"/>
    <cellStyle name="Обычный 2_25.04.2014 СВОДНАЯ Омутинское ООО Ромист" xfId="21"/>
    <cellStyle name="Обычный 3" xfId="22"/>
    <cellStyle name="Обычный 3 2" xfId="23"/>
    <cellStyle name="Обычный_EE.RGEN.2.73 (17.11.2009)" xfId="24"/>
    <cellStyle name="Обычный_Kom kompleks" xfId="25"/>
    <cellStyle name="Обычный_PRIL1.ELECTR" xfId="26"/>
    <cellStyle name="Обычный_ЖКУ_проект3" xfId="27"/>
    <cellStyle name="Обычный_Тепло" xfId="28"/>
    <cellStyle name="Обычный_форма 1 водопровод для орг" xfId="29"/>
    <cellStyle name="Поле ввода" xfId="30"/>
    <cellStyle name="Процентный 2" xfId="31"/>
    <cellStyle name="Стиль 1" xfId="32"/>
    <cellStyle name="Текстовый" xfId="33"/>
    <cellStyle name="Тысячи [0]_3Com" xfId="34"/>
    <cellStyle name="Тысячи_3Com" xfId="35"/>
    <cellStyle name="Финансовый 2" xfId="40"/>
    <cellStyle name="Формула" xfId="36"/>
    <cellStyle name="ФормулаВБ" xfId="37"/>
    <cellStyle name="ФормулаНаКонтроль" xfId="38"/>
  </cellStyles>
  <dxfs count="77">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ont>
        <b/>
        <i val="0"/>
        <strike val="0"/>
        <condense val="0"/>
        <extend val="0"/>
        <outline val="0"/>
        <shadow val="0"/>
        <u/>
        <vertAlign val="baseline"/>
        <sz val="10"/>
        <color indexed="12"/>
        <name val="Arial Cyr"/>
        <scheme val="none"/>
      </font>
      <fill>
        <patternFill patternType="solid">
          <fgColor indexed="64"/>
          <bgColor indexed="22"/>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9"/>
        <color auto="1"/>
        <name val="Tahoma"/>
        <scheme val="none"/>
      </font>
      <numFmt numFmtId="0" formatCode="General"/>
      <fill>
        <patternFill patternType="solid">
          <fgColor indexed="64"/>
          <bgColor indexed="2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Tahoma"/>
        <scheme val="none"/>
      </font>
      <numFmt numFmtId="0" formatCode="General"/>
      <fill>
        <patternFill patternType="solid">
          <fgColor indexed="64"/>
          <bgColor indexed="22"/>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s>
  <tableStyles count="0" defaultTableStyle="TableStyleMedium2" defaultPivotStyle="PivotStyleLight16"/>
  <colors>
    <mruColors>
      <color rgb="FFCCFFCC"/>
      <color rgb="FFFFFFCC"/>
      <color rgb="FFF7F8BE"/>
      <color rgb="FFFF00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49.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externalLink" Target="externalLinks/externalLink16.xml"/><Relationship Id="rId138" Type="http://schemas.openxmlformats.org/officeDocument/2006/relationships/externalLink" Target="externalLinks/externalLink70.xml"/><Relationship Id="rId159" Type="http://schemas.openxmlformats.org/officeDocument/2006/relationships/externalLink" Target="externalLinks/externalLink91.xml"/><Relationship Id="rId170" Type="http://schemas.openxmlformats.org/officeDocument/2006/relationships/externalLink" Target="externalLinks/externalLink102.xml"/><Relationship Id="rId191" Type="http://schemas.openxmlformats.org/officeDocument/2006/relationships/externalLink" Target="externalLinks/externalLink123.xml"/><Relationship Id="rId205"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39.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6.xml"/><Relationship Id="rId79" Type="http://schemas.openxmlformats.org/officeDocument/2006/relationships/externalLink" Target="externalLinks/externalLink11.xml"/><Relationship Id="rId102" Type="http://schemas.openxmlformats.org/officeDocument/2006/relationships/externalLink" Target="externalLinks/externalLink34.xml"/><Relationship Id="rId123" Type="http://schemas.openxmlformats.org/officeDocument/2006/relationships/externalLink" Target="externalLinks/externalLink55.xml"/><Relationship Id="rId128" Type="http://schemas.openxmlformats.org/officeDocument/2006/relationships/externalLink" Target="externalLinks/externalLink60.xml"/><Relationship Id="rId144" Type="http://schemas.openxmlformats.org/officeDocument/2006/relationships/externalLink" Target="externalLinks/externalLink76.xml"/><Relationship Id="rId149" Type="http://schemas.openxmlformats.org/officeDocument/2006/relationships/externalLink" Target="externalLinks/externalLink81.xml"/><Relationship Id="rId5" Type="http://schemas.openxmlformats.org/officeDocument/2006/relationships/worksheet" Target="worksheets/sheet5.xml"/><Relationship Id="rId90" Type="http://schemas.openxmlformats.org/officeDocument/2006/relationships/externalLink" Target="externalLinks/externalLink22.xml"/><Relationship Id="rId95" Type="http://schemas.openxmlformats.org/officeDocument/2006/relationships/externalLink" Target="externalLinks/externalLink27.xml"/><Relationship Id="rId160" Type="http://schemas.openxmlformats.org/officeDocument/2006/relationships/externalLink" Target="externalLinks/externalLink92.xml"/><Relationship Id="rId165" Type="http://schemas.openxmlformats.org/officeDocument/2006/relationships/externalLink" Target="externalLinks/externalLink97.xml"/><Relationship Id="rId181" Type="http://schemas.openxmlformats.org/officeDocument/2006/relationships/externalLink" Target="externalLinks/externalLink113.xml"/><Relationship Id="rId186" Type="http://schemas.openxmlformats.org/officeDocument/2006/relationships/externalLink" Target="externalLinks/externalLink11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externalLink" Target="externalLinks/externalLink1.xml"/><Relationship Id="rId113" Type="http://schemas.openxmlformats.org/officeDocument/2006/relationships/externalLink" Target="externalLinks/externalLink45.xml"/><Relationship Id="rId118" Type="http://schemas.openxmlformats.org/officeDocument/2006/relationships/externalLink" Target="externalLinks/externalLink50.xml"/><Relationship Id="rId134" Type="http://schemas.openxmlformats.org/officeDocument/2006/relationships/externalLink" Target="externalLinks/externalLink66.xml"/><Relationship Id="rId139" Type="http://schemas.openxmlformats.org/officeDocument/2006/relationships/externalLink" Target="externalLinks/externalLink71.xml"/><Relationship Id="rId80" Type="http://schemas.openxmlformats.org/officeDocument/2006/relationships/externalLink" Target="externalLinks/externalLink12.xml"/><Relationship Id="rId85" Type="http://schemas.openxmlformats.org/officeDocument/2006/relationships/externalLink" Target="externalLinks/externalLink17.xml"/><Relationship Id="rId150" Type="http://schemas.openxmlformats.org/officeDocument/2006/relationships/externalLink" Target="externalLinks/externalLink82.xml"/><Relationship Id="rId155" Type="http://schemas.openxmlformats.org/officeDocument/2006/relationships/externalLink" Target="externalLinks/externalLink87.xml"/><Relationship Id="rId171" Type="http://schemas.openxmlformats.org/officeDocument/2006/relationships/externalLink" Target="externalLinks/externalLink103.xml"/><Relationship Id="rId176" Type="http://schemas.openxmlformats.org/officeDocument/2006/relationships/externalLink" Target="externalLinks/externalLink108.xml"/><Relationship Id="rId192" Type="http://schemas.openxmlformats.org/officeDocument/2006/relationships/externalLink" Target="externalLinks/externalLink124.xml"/><Relationship Id="rId197" Type="http://schemas.openxmlformats.org/officeDocument/2006/relationships/externalLink" Target="externalLinks/externalLink129.xml"/><Relationship Id="rId206" Type="http://schemas.openxmlformats.org/officeDocument/2006/relationships/calcChain" Target="calcChain.xml"/><Relationship Id="rId201" Type="http://schemas.openxmlformats.org/officeDocument/2006/relationships/externalLink" Target="externalLinks/externalLink13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5.xml"/><Relationship Id="rId108" Type="http://schemas.openxmlformats.org/officeDocument/2006/relationships/externalLink" Target="externalLinks/externalLink40.xml"/><Relationship Id="rId124" Type="http://schemas.openxmlformats.org/officeDocument/2006/relationships/externalLink" Target="externalLinks/externalLink56.xml"/><Relationship Id="rId129" Type="http://schemas.openxmlformats.org/officeDocument/2006/relationships/externalLink" Target="externalLinks/externalLink61.xml"/><Relationship Id="rId54" Type="http://schemas.openxmlformats.org/officeDocument/2006/relationships/worksheet" Target="worksheets/sheet54.xml"/><Relationship Id="rId70" Type="http://schemas.openxmlformats.org/officeDocument/2006/relationships/externalLink" Target="externalLinks/externalLink2.xml"/><Relationship Id="rId75" Type="http://schemas.openxmlformats.org/officeDocument/2006/relationships/externalLink" Target="externalLinks/externalLink7.xml"/><Relationship Id="rId91" Type="http://schemas.openxmlformats.org/officeDocument/2006/relationships/externalLink" Target="externalLinks/externalLink23.xml"/><Relationship Id="rId96" Type="http://schemas.openxmlformats.org/officeDocument/2006/relationships/externalLink" Target="externalLinks/externalLink28.xml"/><Relationship Id="rId140" Type="http://schemas.openxmlformats.org/officeDocument/2006/relationships/externalLink" Target="externalLinks/externalLink72.xml"/><Relationship Id="rId145" Type="http://schemas.openxmlformats.org/officeDocument/2006/relationships/externalLink" Target="externalLinks/externalLink77.xml"/><Relationship Id="rId161" Type="http://schemas.openxmlformats.org/officeDocument/2006/relationships/externalLink" Target="externalLinks/externalLink93.xml"/><Relationship Id="rId166" Type="http://schemas.openxmlformats.org/officeDocument/2006/relationships/externalLink" Target="externalLinks/externalLink98.xml"/><Relationship Id="rId182" Type="http://schemas.openxmlformats.org/officeDocument/2006/relationships/externalLink" Target="externalLinks/externalLink114.xml"/><Relationship Id="rId187" Type="http://schemas.openxmlformats.org/officeDocument/2006/relationships/externalLink" Target="externalLinks/externalLink11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46.xml"/><Relationship Id="rId119" Type="http://schemas.openxmlformats.org/officeDocument/2006/relationships/externalLink" Target="externalLinks/externalLink5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externalLink" Target="externalLinks/externalLink13.xml"/><Relationship Id="rId86" Type="http://schemas.openxmlformats.org/officeDocument/2006/relationships/externalLink" Target="externalLinks/externalLink18.xml"/><Relationship Id="rId130" Type="http://schemas.openxmlformats.org/officeDocument/2006/relationships/externalLink" Target="externalLinks/externalLink62.xml"/><Relationship Id="rId135" Type="http://schemas.openxmlformats.org/officeDocument/2006/relationships/externalLink" Target="externalLinks/externalLink67.xml"/><Relationship Id="rId151" Type="http://schemas.openxmlformats.org/officeDocument/2006/relationships/externalLink" Target="externalLinks/externalLink83.xml"/><Relationship Id="rId156" Type="http://schemas.openxmlformats.org/officeDocument/2006/relationships/externalLink" Target="externalLinks/externalLink88.xml"/><Relationship Id="rId177" Type="http://schemas.openxmlformats.org/officeDocument/2006/relationships/externalLink" Target="externalLinks/externalLink109.xml"/><Relationship Id="rId198" Type="http://schemas.openxmlformats.org/officeDocument/2006/relationships/externalLink" Target="externalLinks/externalLink130.xml"/><Relationship Id="rId172" Type="http://schemas.openxmlformats.org/officeDocument/2006/relationships/externalLink" Target="externalLinks/externalLink104.xml"/><Relationship Id="rId193" Type="http://schemas.openxmlformats.org/officeDocument/2006/relationships/externalLink" Target="externalLinks/externalLink125.xml"/><Relationship Id="rId202" Type="http://schemas.openxmlformats.org/officeDocument/2006/relationships/externalLink" Target="externalLinks/externalLink13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8.xml"/><Relationship Id="rId97" Type="http://schemas.openxmlformats.org/officeDocument/2006/relationships/externalLink" Target="externalLinks/externalLink29.xml"/><Relationship Id="rId104" Type="http://schemas.openxmlformats.org/officeDocument/2006/relationships/externalLink" Target="externalLinks/externalLink36.xml"/><Relationship Id="rId120" Type="http://schemas.openxmlformats.org/officeDocument/2006/relationships/externalLink" Target="externalLinks/externalLink52.xml"/><Relationship Id="rId125" Type="http://schemas.openxmlformats.org/officeDocument/2006/relationships/externalLink" Target="externalLinks/externalLink57.xml"/><Relationship Id="rId141" Type="http://schemas.openxmlformats.org/officeDocument/2006/relationships/externalLink" Target="externalLinks/externalLink73.xml"/><Relationship Id="rId146" Type="http://schemas.openxmlformats.org/officeDocument/2006/relationships/externalLink" Target="externalLinks/externalLink78.xml"/><Relationship Id="rId167" Type="http://schemas.openxmlformats.org/officeDocument/2006/relationships/externalLink" Target="externalLinks/externalLink99.xml"/><Relationship Id="rId188" Type="http://schemas.openxmlformats.org/officeDocument/2006/relationships/externalLink" Target="externalLinks/externalLink120.xml"/><Relationship Id="rId7" Type="http://schemas.openxmlformats.org/officeDocument/2006/relationships/worksheet" Target="worksheets/sheet7.xml"/><Relationship Id="rId71" Type="http://schemas.openxmlformats.org/officeDocument/2006/relationships/externalLink" Target="externalLinks/externalLink3.xml"/><Relationship Id="rId92" Type="http://schemas.openxmlformats.org/officeDocument/2006/relationships/externalLink" Target="externalLinks/externalLink24.xml"/><Relationship Id="rId162" Type="http://schemas.openxmlformats.org/officeDocument/2006/relationships/externalLink" Target="externalLinks/externalLink94.xml"/><Relationship Id="rId183" Type="http://schemas.openxmlformats.org/officeDocument/2006/relationships/externalLink" Target="externalLinks/externalLink11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9.xml"/><Relationship Id="rId110" Type="http://schemas.openxmlformats.org/officeDocument/2006/relationships/externalLink" Target="externalLinks/externalLink42.xml"/><Relationship Id="rId115" Type="http://schemas.openxmlformats.org/officeDocument/2006/relationships/externalLink" Target="externalLinks/externalLink47.xml"/><Relationship Id="rId131" Type="http://schemas.openxmlformats.org/officeDocument/2006/relationships/externalLink" Target="externalLinks/externalLink63.xml"/><Relationship Id="rId136" Type="http://schemas.openxmlformats.org/officeDocument/2006/relationships/externalLink" Target="externalLinks/externalLink68.xml"/><Relationship Id="rId157" Type="http://schemas.openxmlformats.org/officeDocument/2006/relationships/externalLink" Target="externalLinks/externalLink89.xml"/><Relationship Id="rId178" Type="http://schemas.openxmlformats.org/officeDocument/2006/relationships/externalLink" Target="externalLinks/externalLink110.xml"/><Relationship Id="rId61" Type="http://schemas.openxmlformats.org/officeDocument/2006/relationships/worksheet" Target="worksheets/sheet61.xml"/><Relationship Id="rId82" Type="http://schemas.openxmlformats.org/officeDocument/2006/relationships/externalLink" Target="externalLinks/externalLink14.xml"/><Relationship Id="rId152" Type="http://schemas.openxmlformats.org/officeDocument/2006/relationships/externalLink" Target="externalLinks/externalLink84.xml"/><Relationship Id="rId173" Type="http://schemas.openxmlformats.org/officeDocument/2006/relationships/externalLink" Target="externalLinks/externalLink105.xml"/><Relationship Id="rId194" Type="http://schemas.openxmlformats.org/officeDocument/2006/relationships/externalLink" Target="externalLinks/externalLink126.xml"/><Relationship Id="rId199" Type="http://schemas.openxmlformats.org/officeDocument/2006/relationships/externalLink" Target="externalLinks/externalLink131.xml"/><Relationship Id="rId203"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9.xml"/><Relationship Id="rId100" Type="http://schemas.openxmlformats.org/officeDocument/2006/relationships/externalLink" Target="externalLinks/externalLink32.xml"/><Relationship Id="rId105" Type="http://schemas.openxmlformats.org/officeDocument/2006/relationships/externalLink" Target="externalLinks/externalLink37.xml"/><Relationship Id="rId126" Type="http://schemas.openxmlformats.org/officeDocument/2006/relationships/externalLink" Target="externalLinks/externalLink58.xml"/><Relationship Id="rId147" Type="http://schemas.openxmlformats.org/officeDocument/2006/relationships/externalLink" Target="externalLinks/externalLink79.xml"/><Relationship Id="rId168" Type="http://schemas.openxmlformats.org/officeDocument/2006/relationships/externalLink" Target="externalLinks/externalLink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4.xml"/><Relationship Id="rId93" Type="http://schemas.openxmlformats.org/officeDocument/2006/relationships/externalLink" Target="externalLinks/externalLink25.xml"/><Relationship Id="rId98" Type="http://schemas.openxmlformats.org/officeDocument/2006/relationships/externalLink" Target="externalLinks/externalLink30.xml"/><Relationship Id="rId121" Type="http://schemas.openxmlformats.org/officeDocument/2006/relationships/externalLink" Target="externalLinks/externalLink53.xml"/><Relationship Id="rId142" Type="http://schemas.openxmlformats.org/officeDocument/2006/relationships/externalLink" Target="externalLinks/externalLink74.xml"/><Relationship Id="rId163" Type="http://schemas.openxmlformats.org/officeDocument/2006/relationships/externalLink" Target="externalLinks/externalLink95.xml"/><Relationship Id="rId184" Type="http://schemas.openxmlformats.org/officeDocument/2006/relationships/externalLink" Target="externalLinks/externalLink116.xml"/><Relationship Id="rId189" Type="http://schemas.openxmlformats.org/officeDocument/2006/relationships/externalLink" Target="externalLinks/externalLink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48.xml"/><Relationship Id="rId137" Type="http://schemas.openxmlformats.org/officeDocument/2006/relationships/externalLink" Target="externalLinks/externalLink69.xml"/><Relationship Id="rId158" Type="http://schemas.openxmlformats.org/officeDocument/2006/relationships/externalLink" Target="externalLinks/externalLink9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15.xml"/><Relationship Id="rId88" Type="http://schemas.openxmlformats.org/officeDocument/2006/relationships/externalLink" Target="externalLinks/externalLink20.xml"/><Relationship Id="rId111" Type="http://schemas.openxmlformats.org/officeDocument/2006/relationships/externalLink" Target="externalLinks/externalLink43.xml"/><Relationship Id="rId132" Type="http://schemas.openxmlformats.org/officeDocument/2006/relationships/externalLink" Target="externalLinks/externalLink64.xml"/><Relationship Id="rId153" Type="http://schemas.openxmlformats.org/officeDocument/2006/relationships/externalLink" Target="externalLinks/externalLink85.xml"/><Relationship Id="rId174" Type="http://schemas.openxmlformats.org/officeDocument/2006/relationships/externalLink" Target="externalLinks/externalLink106.xml"/><Relationship Id="rId179" Type="http://schemas.openxmlformats.org/officeDocument/2006/relationships/externalLink" Target="externalLinks/externalLink111.xml"/><Relationship Id="rId195" Type="http://schemas.openxmlformats.org/officeDocument/2006/relationships/externalLink" Target="externalLinks/externalLink127.xml"/><Relationship Id="rId190" Type="http://schemas.openxmlformats.org/officeDocument/2006/relationships/externalLink" Target="externalLinks/externalLink122.xml"/><Relationship Id="rId204"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38.xml"/><Relationship Id="rId127" Type="http://schemas.openxmlformats.org/officeDocument/2006/relationships/externalLink" Target="externalLinks/externalLink5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5.xml"/><Relationship Id="rId78" Type="http://schemas.openxmlformats.org/officeDocument/2006/relationships/externalLink" Target="externalLinks/externalLink10.xml"/><Relationship Id="rId94" Type="http://schemas.openxmlformats.org/officeDocument/2006/relationships/externalLink" Target="externalLinks/externalLink26.xml"/><Relationship Id="rId99" Type="http://schemas.openxmlformats.org/officeDocument/2006/relationships/externalLink" Target="externalLinks/externalLink31.xml"/><Relationship Id="rId101" Type="http://schemas.openxmlformats.org/officeDocument/2006/relationships/externalLink" Target="externalLinks/externalLink33.xml"/><Relationship Id="rId122" Type="http://schemas.openxmlformats.org/officeDocument/2006/relationships/externalLink" Target="externalLinks/externalLink54.xml"/><Relationship Id="rId143" Type="http://schemas.openxmlformats.org/officeDocument/2006/relationships/externalLink" Target="externalLinks/externalLink75.xml"/><Relationship Id="rId148" Type="http://schemas.openxmlformats.org/officeDocument/2006/relationships/externalLink" Target="externalLinks/externalLink80.xml"/><Relationship Id="rId164" Type="http://schemas.openxmlformats.org/officeDocument/2006/relationships/externalLink" Target="externalLinks/externalLink96.xml"/><Relationship Id="rId169" Type="http://schemas.openxmlformats.org/officeDocument/2006/relationships/externalLink" Target="externalLinks/externalLink101.xml"/><Relationship Id="rId185" Type="http://schemas.openxmlformats.org/officeDocument/2006/relationships/externalLink" Target="externalLinks/externalLink117.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12.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21.xml"/><Relationship Id="rId112" Type="http://schemas.openxmlformats.org/officeDocument/2006/relationships/externalLink" Target="externalLinks/externalLink44.xml"/><Relationship Id="rId133" Type="http://schemas.openxmlformats.org/officeDocument/2006/relationships/externalLink" Target="externalLinks/externalLink65.xml"/><Relationship Id="rId154" Type="http://schemas.openxmlformats.org/officeDocument/2006/relationships/externalLink" Target="externalLinks/externalLink86.xml"/><Relationship Id="rId175" Type="http://schemas.openxmlformats.org/officeDocument/2006/relationships/externalLink" Target="externalLinks/externalLink107.xml"/><Relationship Id="rId196" Type="http://schemas.openxmlformats.org/officeDocument/2006/relationships/externalLink" Target="externalLinks/externalLink128.xml"/><Relationship Id="rId200" Type="http://schemas.openxmlformats.org/officeDocument/2006/relationships/externalLink" Target="externalLinks/externalLink132.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34721</xdr:colOff>
      <xdr:row>61</xdr:row>
      <xdr:rowOff>35298</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901250" cy="112523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64</xdr:row>
          <xdr:rowOff>9525</xdr:rowOff>
        </xdr:from>
        <xdr:to>
          <xdr:col>3</xdr:col>
          <xdr:colOff>171450</xdr:colOff>
          <xdr:row>64</xdr:row>
          <xdr:rowOff>190500</xdr:rowOff>
        </xdr:to>
        <xdr:sp macro="" textlink="">
          <xdr:nvSpPr>
            <xdr:cNvPr id="1061" name="Check Box 37" hidden="1">
              <a:extLst>
                <a:ext uri="{63B3BB69-23CF-44E3-9099-C40C66FF867C}">
                  <a14:compatExt spid="_x0000_s10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Производство воды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64</xdr:row>
          <xdr:rowOff>171450</xdr:rowOff>
        </xdr:from>
        <xdr:to>
          <xdr:col>3</xdr:col>
          <xdr:colOff>333375</xdr:colOff>
          <xdr:row>64</xdr:row>
          <xdr:rowOff>390525</xdr:rowOff>
        </xdr:to>
        <xdr:sp macro="" textlink="">
          <xdr:nvSpPr>
            <xdr:cNvPr id="1062" name="Check Box 38" hidden="1">
              <a:extLst>
                <a:ext uri="{63B3BB69-23CF-44E3-9099-C40C66FF867C}">
                  <a14:compatExt spid="_x0000_s10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Транспортировка воды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64</xdr:row>
          <xdr:rowOff>352425</xdr:rowOff>
        </xdr:from>
        <xdr:to>
          <xdr:col>3</xdr:col>
          <xdr:colOff>161925</xdr:colOff>
          <xdr:row>64</xdr:row>
          <xdr:rowOff>552450</xdr:rowOff>
        </xdr:to>
        <xdr:sp macro="" textlink="">
          <xdr:nvSpPr>
            <xdr:cNvPr id="1063" name="Check Box 39" hidden="1">
              <a:extLst>
                <a:ext uri="{63B3BB69-23CF-44E3-9099-C40C66FF867C}">
                  <a14:compatExt spid="_x0000_s10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Подвоз воды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9525</xdr:rowOff>
        </xdr:from>
        <xdr:to>
          <xdr:col>3</xdr:col>
          <xdr:colOff>419100</xdr:colOff>
          <xdr:row>65</xdr:row>
          <xdr:rowOff>190500</xdr:rowOff>
        </xdr:to>
        <xdr:sp macro="" textlink="">
          <xdr:nvSpPr>
            <xdr:cNvPr id="1064" name="Check Box 40" hidden="1">
              <a:extLst>
                <a:ext uri="{63B3BB69-23CF-44E3-9099-C40C66FF867C}">
                  <a14:compatExt spid="_x0000_s10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Приготовление горячей воды на нужды ГВС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152400</xdr:rowOff>
        </xdr:from>
        <xdr:to>
          <xdr:col>3</xdr:col>
          <xdr:colOff>314325</xdr:colOff>
          <xdr:row>66</xdr:row>
          <xdr:rowOff>28575</xdr:rowOff>
        </xdr:to>
        <xdr:sp macro="" textlink="">
          <xdr:nvSpPr>
            <xdr:cNvPr id="1065" name="Check Box 41" hidden="1">
              <a:extLst>
                <a:ext uri="{63B3BB69-23CF-44E3-9099-C40C66FF867C}">
                  <a14:compatExt spid="_x0000_s10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Транспортировка горячей воды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66</xdr:row>
          <xdr:rowOff>0</xdr:rowOff>
        </xdr:from>
        <xdr:to>
          <xdr:col>3</xdr:col>
          <xdr:colOff>352425</xdr:colOff>
          <xdr:row>66</xdr:row>
          <xdr:rowOff>200025</xdr:rowOff>
        </xdr:to>
        <xdr:sp macro="" textlink="">
          <xdr:nvSpPr>
            <xdr:cNvPr id="1066" name="Check Box 42" hidden="1">
              <a:extLst>
                <a:ext uri="{63B3BB69-23CF-44E3-9099-C40C66FF867C}">
                  <a14:compatExt spid="_x0000_s10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Водоотведение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66</xdr:row>
          <xdr:rowOff>161925</xdr:rowOff>
        </xdr:from>
        <xdr:to>
          <xdr:col>3</xdr:col>
          <xdr:colOff>333375</xdr:colOff>
          <xdr:row>66</xdr:row>
          <xdr:rowOff>400050</xdr:rowOff>
        </xdr:to>
        <xdr:sp macro="" textlink="">
          <xdr:nvSpPr>
            <xdr:cNvPr id="1067" name="Check Box 43" hidden="1">
              <a:extLst>
                <a:ext uri="{63B3BB69-23CF-44E3-9099-C40C66FF867C}">
                  <a14:compatExt spid="_x0000_s10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Транспортировка сточных вод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66</xdr:row>
          <xdr:rowOff>352425</xdr:rowOff>
        </xdr:from>
        <xdr:to>
          <xdr:col>3</xdr:col>
          <xdr:colOff>200025</xdr:colOff>
          <xdr:row>66</xdr:row>
          <xdr:rowOff>561975</xdr:rowOff>
        </xdr:to>
        <xdr:sp macro="" textlink="">
          <xdr:nvSpPr>
            <xdr:cNvPr id="1068" name="Check Box 44" hidden="1">
              <a:extLst>
                <a:ext uri="{63B3BB69-23CF-44E3-9099-C40C66FF867C}">
                  <a14:compatExt spid="_x0000_s10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Очистка сточных вод</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100</xdr:row>
      <xdr:rowOff>0</xdr:rowOff>
    </xdr:from>
    <xdr:to>
      <xdr:col>0</xdr:col>
      <xdr:colOff>123825</xdr:colOff>
      <xdr:row>100</xdr:row>
      <xdr:rowOff>161925</xdr:rowOff>
    </xdr:to>
    <xdr:sp macro="" textlink="">
      <xdr:nvSpPr>
        <xdr:cNvPr id="2" name="AutoShape 43" descr="data:image;base64,R0lGODdhDQARAIABAAAAAP///ywAAAAADQARAAACHYyPqcsMEOCSbx6ZcLSmKqohDxRyTZl5zcq2blAAADs="/>
        <xdr:cNvSpPr>
          <a:spLocks noChangeAspect="1" noChangeArrowheads="1"/>
        </xdr:cNvSpPr>
      </xdr:nvSpPr>
      <xdr:spPr bwMode="auto">
        <a:xfrm>
          <a:off x="0" y="0"/>
          <a:ext cx="1238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twoCellAnchor>
    <xdr:from>
      <xdr:col>0</xdr:col>
      <xdr:colOff>0</xdr:colOff>
      <xdr:row>102</xdr:row>
      <xdr:rowOff>0</xdr:rowOff>
    </xdr:from>
    <xdr:to>
      <xdr:col>0</xdr:col>
      <xdr:colOff>161925</xdr:colOff>
      <xdr:row>103</xdr:row>
      <xdr:rowOff>38100</xdr:rowOff>
    </xdr:to>
    <xdr:sp macro="" textlink="">
      <xdr:nvSpPr>
        <xdr:cNvPr id="3" name="AutoShape 44" descr="data:image;base64,R0lGODdhEQAYAIABAAAAAP///ywAAAAAEQAYAAACJYyPqcvtD6OctB4ADIa58xyAzRYionk9okcm60qd3CSrtYXnTgEAOw=="/>
        <xdr:cNvSpPr>
          <a:spLocks noChangeAspect="1" noChangeArrowheads="1"/>
        </xdr:cNvSpPr>
      </xdr:nvSpPr>
      <xdr:spPr bwMode="auto">
        <a:xfrm>
          <a:off x="0" y="0"/>
          <a:ext cx="1619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twoCellAnchor>
    <xdr:from>
      <xdr:col>0</xdr:col>
      <xdr:colOff>0</xdr:colOff>
      <xdr:row>104</xdr:row>
      <xdr:rowOff>0</xdr:rowOff>
    </xdr:from>
    <xdr:to>
      <xdr:col>0</xdr:col>
      <xdr:colOff>123825</xdr:colOff>
      <xdr:row>105</xdr:row>
      <xdr:rowOff>38100</xdr:rowOff>
    </xdr:to>
    <xdr:sp macro="" textlink="">
      <xdr:nvSpPr>
        <xdr:cNvPr id="4" name="AutoShape 45" descr="data:image;base64,R0lGODdhDQAYAIABAAAAAP///ywAAAAADQAYAAACH4yPqcvtD2MCjzqAq97HIs9YVDaRARhCqLKyrQTHSAEAOw=="/>
        <xdr:cNvSpPr>
          <a:spLocks noChangeAspect="1" noChangeArrowheads="1"/>
        </xdr:cNvSpPr>
      </xdr:nvSpPr>
      <xdr:spPr bwMode="auto">
        <a:xfrm>
          <a:off x="0" y="0"/>
          <a:ext cx="123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4\boldin$\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1050;&#1086;&#1095;&#1085;&#1077;&#1074;%20&#1040;&#1083;&#1077;&#1082;&#1089;&#1077;&#1081;%20&#1040;&#1085;&#1072;&#1090;&#1086;&#1083;&#1100;&#1077;&#1074;&#1080;&#1095;\&#1054;&#1073;&#1097;&#1072;&#1103;\&#1055;&#1088;&#1086;&#1080;&#1079;&#1074;&#1086;&#1076;&#1089;&#1090;&#1074;&#1077;&#1085;&#1085;&#1099;&#1077;%20&#1087;&#1088;&#1086;&#1075;&#1088;&#1072;&#1084;&#1084;&#1099;%20&#1085;&#1072;%20&#1087;&#1086;&#1076;&#1087;&#1080;&#1089;&#1100;\&#1055;&#1055;%202017\&#1042;%20&#1056;&#1040;&#1041;&#1054;&#1058;&#1045;%20(&#1041;&#1054;&#1053;&#1044;&#1040;&#1056;&#1045;&#1042;&#1040;)\&#1052;&#1072;&#1083;&#1100;&#1082;&#1086;&#1074;&#1089;&#1082;&#1086;&#1077;%20&#1046;&#1050;&#1061;%20(&#1063;&#1080;&#1082;&#1095;&#1072;)\&#1052;&#1072;&#1083;&#1100;&#1082;&#1086;&#1074;&#1089;&#1082;&#1086;&#1077;%20&#1046;&#1050;&#1061;%20(&#1063;&#1080;&#1082;&#1095;&#1072;)\&#1055;&#1086;&#1083;&#1100;&#1079;&#1086;&#1074;&#1072;&#1090;&#1077;&#1083;&#1080;\&#1052;&#1072;&#1088;&#1090;&#1099;&#1085;&#1086;&#1074;&#1056;&#1042;\2009%20&#1092;&#1072;&#1082;&#1090;%20&#1076;&#1083;&#1103;%20&#1089;&#1074;&#1086;&#1076;&#1072;\&#1074;&#1089;\&#1058;&#1086;&#1073;&#1086;&#1083;&#1100;&#1089;&#1082;e.vodosn.2009.fact_v1.0_.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W:\&#1050;&#1086;&#1095;&#1085;&#1077;&#1074;%20&#1040;&#1083;&#1077;&#1082;&#1089;&#1077;&#1081;%20&#1040;&#1085;&#1072;&#1090;&#1086;&#1083;&#1100;&#1077;&#1074;&#1080;&#1095;\&#1054;&#1073;&#1097;&#1072;&#1103;\&#1055;&#1088;&#1086;&#1080;&#1079;&#1074;&#1086;&#1076;&#1089;&#1090;&#1074;&#1077;&#1085;&#1085;&#1099;&#1077;%20&#1087;&#1088;&#1086;&#1075;&#1088;&#1072;&#1084;&#1084;&#1099;%20&#1085;&#1072;%20&#1087;&#1086;&#1076;&#1087;&#1080;&#1089;&#1100;\&#1055;&#1055;%202017\&#1042;%20&#1056;&#1040;&#1041;&#1054;&#1058;&#1045;%20(&#1041;&#1054;&#1053;&#1044;&#1040;&#1056;&#1045;&#1042;&#1040;)\&#1052;&#1072;&#1083;&#1100;&#1082;&#1086;&#1074;&#1089;&#1082;&#1086;&#1077;%20&#1046;&#1050;&#1061;%20(&#1063;&#1080;&#1082;&#1095;&#1072;)\&#1052;&#1072;&#1083;&#1100;&#1082;&#1086;&#1074;&#1089;&#1082;&#1086;&#1077;%20&#1046;&#1050;&#1061;%20(&#1063;&#1080;&#1082;&#1095;&#1072;)\@&#1040;&#1083;&#1077;&#1082;&#1089;&#1072;&#1085;&#1076;&#1088;\@raspred\2005\&#1057;&#1095;&#1077;&#1090;\&#1055;&#1088;&#1086;&#1095;&#1077;&#1077;\&#1055;&#1083;&#1072;&#1085;_&#1084;&#1072;&#1081;_04_&#1056;&#1050;&#1061;&#105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E:\@&#1040;&#1083;&#1077;&#1082;&#1089;&#1072;&#1085;&#1076;&#1088;\@raspred\2005\&#1057;&#1095;&#1077;&#1090;\&#1055;&#1088;&#1086;&#1095;&#1077;&#1077;\&#1055;&#1083;&#1072;&#1085;_&#1084;&#1072;&#1081;_04_&#1056;&#1050;&#1061;&#1055;.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192.168.1.4\boldin$\&#1054;&#1090;&#1076;&#1077;&#1083;%20&#1041;&#1055;\Nika\&#1058;&#1072;&#1073;&#1083;&#1080;&#1094;&#1072;%20&#1087;&#1086;%20&#1085;&#1086;&#1088;&#1084;&#1072;&#1090;&#1080;&#1074;&#1072;&#1084;%20&#1074;&#1086;&#1076;&#1072;.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W:\&#1050;&#1086;&#1095;&#1085;&#1077;&#1074;%20&#1040;&#1083;&#1077;&#1082;&#1089;&#1077;&#1081;%20&#1040;&#1085;&#1072;&#1090;&#1086;&#1083;&#1100;&#1077;&#1074;&#1080;&#1095;\&#1054;&#1073;&#1097;&#1072;&#1103;\&#1055;&#1088;&#1086;&#1080;&#1079;&#1074;&#1086;&#1076;&#1089;&#1090;&#1074;&#1077;&#1085;&#1085;&#1099;&#1077;%20&#1087;&#1088;&#1086;&#1075;&#1088;&#1072;&#1084;&#1084;&#1099;%20&#1085;&#1072;%20&#1087;&#1086;&#1076;&#1087;&#1080;&#1089;&#1100;\&#1055;&#1055;%202017\&#1042;%20&#1056;&#1040;&#1041;&#1054;&#1058;&#1045;%20(&#1041;&#1054;&#1053;&#1044;&#1040;&#1056;&#1045;&#1042;&#1040;)\&#1052;&#1072;&#1083;&#1100;&#1082;&#1086;&#1074;&#1089;&#1082;&#1086;&#1077;%20&#1046;&#1050;&#1061;%20(&#1063;&#1080;&#1082;&#1095;&#1072;)\&#1052;&#1072;&#1083;&#1100;&#1082;&#1086;&#1074;&#1089;&#1082;&#1086;&#1077;%20&#1046;&#1050;&#1061;%20(&#1063;&#1080;&#1082;&#1095;&#1072;)\Users\shas\Desktop\&#1050;&#1086;&#1084;&#1072;&#1088;&#1086;&#1074;&#1086;_&#1086;&#1076;&#1080;&#1085;%20&#1074;&#1099;&#1077;&#1079;&#1076;\&#1086;&#1090;&#1088;&#1072;&#1073;&#1086;&#1090;&#1072;&#1085;&#1086;\&#1056;&#1072;&#1073;&#1086;&#1090;&#1099;%20&#1085;&#1072;%20&#1050;&#1053;&#1057;-57.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192.168.1.5\Users\shas\Desktop\&#1050;&#1086;&#1084;&#1072;&#1088;&#1086;&#1074;&#1086;_&#1086;&#1076;&#1080;&#1085;%20&#1074;&#1099;&#1077;&#1079;&#1076;\&#1086;&#1090;&#1088;&#1072;&#1073;&#1086;&#1090;&#1072;&#1085;&#1086;\&#1056;&#1072;&#1073;&#1086;&#1090;&#1099;%20&#1085;&#1072;%20&#1050;&#1053;&#1057;-57.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192.168.1.5\&#1064;&#1087;&#1072;&#1075;&#1080;&#1085;&#1072;\&#1090;&#1072;&#1088;&#1080;&#1092;&#1099;\&#1084;&#1086;&#1080;%20&#1090;&#1072;&#1088;&#1080;&#1092;&#1099;\2015\6.&#1080;&#1085;&#1092;&#1086;%20&#1086;&#1090;%20&#1086;&#1090;&#1076;&#1077;&#1083;&#1086;&#1074;\27.&#1041;&#1077;&#1089;&#1093;&#1086;&#1079;\3.%20&#1041;&#1077;&#1089;&#1093;&#1086;&#1079;&#1085;&#1099;&#1077;%20&#1089;&#1077;&#1090;&#1080;_&#1088;&#1072;&#1089;&#1095;&#1077;&#1090;%202013&#1075;.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W:\&#1050;&#1086;&#1095;&#1085;&#1077;&#1074;%20&#1040;&#1083;&#1077;&#1082;&#1089;&#1077;&#1081;%20&#1040;&#1085;&#1072;&#1090;&#1086;&#1083;&#1100;&#1077;&#1074;&#1080;&#1095;\&#1054;&#1073;&#1097;&#1072;&#1103;\&#1055;&#1088;&#1086;&#1080;&#1079;&#1074;&#1086;&#1076;&#1089;&#1090;&#1074;&#1077;&#1085;&#1085;&#1099;&#1077;%20&#1087;&#1088;&#1086;&#1075;&#1088;&#1072;&#1084;&#1084;&#1099;%20&#1085;&#1072;%20&#1087;&#1086;&#1076;&#1087;&#1080;&#1089;&#1100;\&#1055;&#1055;%202017\&#1042;%20&#1056;&#1040;&#1041;&#1054;&#1058;&#1045;%20(&#1041;&#1054;&#1053;&#1044;&#1040;&#1056;&#1045;&#1042;&#1040;)\&#1052;&#1072;&#1083;&#1100;&#1082;&#1086;&#1074;&#1089;&#1082;&#1086;&#1077;%20&#1046;&#1050;&#1061;%20(&#1063;&#1080;&#1082;&#1095;&#1072;)\&#1052;&#1059;&#1055;%20&#1046;&#1050;&#1061;%20&#1052;&#1072;&#1083;&#1100;&#1082;&#1086;&#1074;&#1089;&#1082;&#1086;&#1077;%20&#1076;.&#1071;&#1082;&#1091;&#1096;&#1080;%20&#1073;&#1083;&#1086;&#1095;&#1082;&#1072;(&#1042;&#1057;%20%202018-2020)%20&#1082;&#1077;&#1074;.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Users\anikeevaYuAl\AppData\Local\Microsoft\Windows\Temporary%20Internet%20Files\Content.Outlook\EGRP72L6\1-&#1099;&#1081;%20&#1088;&#1072;&#1081;&#1086;&#1085;.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Users\anikeevaYuAl\AppData\Local\Microsoft\Windows\Temporary%20Internet%20Files\Content.Outlook\EGRP72L6\&#1055;&#1055;%20&#1050;&#1088;&#1072;&#1089;%202015.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Users\anikeevaYuAl\AppData\Local\Microsoft\Windows\Temporary%20Internet%20Files\Content.Outlook\EGRP72L6\&#1055;&#1055;%20&#1054;&#1084;&#1091;&#1090;%20201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1055;&#1086;&#1083;&#1100;&#1079;&#1086;&#1074;&#1072;&#1090;&#1077;&#1083;&#1080;\&#1052;&#1072;&#1088;&#1090;&#1099;&#1085;&#1086;&#1074;&#1056;&#1042;\2009%20&#1092;&#1072;&#1082;&#1090;%20&#1076;&#1083;&#1103;%20&#1089;&#1074;&#1086;&#1076;&#1072;\&#1074;&#1089;\&#1058;&#1086;&#1073;&#1086;&#1083;&#1100;&#1089;&#1082;e.vodosn.2009.fact_v1.0_.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F:\&#1058;&#1072;&#1088;&#1080;&#1092;%20&#1087;&#1086;%20&#1074;&#1086;&#1076;&#1077;%202015&#1075;\&#1055;&#1055;%20&#1057;&#1080;&#1090;%202015.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s-dsr\tarif\&#1055;&#1083;&#1072;&#1085;&#1086;&#1074;&#1099;&#1081;\&#1052;&#1091;&#1088;&#1072;&#1090;&#1086;&#1074;&#1072;\&#1058;&#1072;&#1088;&#1080;&#1092;&#1099;%202015\&#1042;&#1057;%20&#1080;%20&#1042;&#1054;%202015\&#1055;&#1088;&#1086;&#1080;&#1079;&#1074;&#1086;&#1076;&#1089;&#1090;&#1074;&#1077;&#1085;&#1085;&#1072;&#1103;%20&#1087;&#1088;&#1086;&#1075;&#1088;&#1072;&#1084;&#1084;&#1072;%20&#1087;&#1086;%20&#1042;&#1057;%20&#1080;%20&#1042;&#1054;%20-%20&#1089;%20&#1091;&#1095;&#1077;&#1090;&#1086;&#1084;%20&#1084;&#1077;&#1090;&#1086;&#1076;&#1080;&#1082;&#1080;%201746-&#1101;%20&#1085;&#1072;%202015%20&#1075;&#1086;&#1076;%20(&#1074;%20&#1088;&#1072;&#1073;&#1086;&#1090;&#1077;).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s2-resp24\TARIF\Users\IsimbaevaZF\AppData\Local\Microsoft\Windows\Temporary%20Internet%20Files\Content.Outlook\F90FIT6Z\&#1040;&#1088;&#1084;&#1080;&#1079;&#1086;&#1085;&#1089;&#1082;&#1080;&#1081;%20&#1040;&#1088;&#1084;&#1080;&#1079;&#1086;&#1085;&#1089;&#1082;&#1086;&#1077;%20&#1059;&#1052;&#1055;&#1046;&#1050;&#1061;%20(&#1042;&#1057;&#1043;&#1042;&#1057;%202015)%20(0-).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W:\&#1050;&#1086;&#1095;&#1085;&#1077;&#1074;%20&#1040;&#1083;&#1077;&#1082;&#1089;&#1077;&#1081;%20&#1040;&#1085;&#1072;&#1090;&#1086;&#1083;&#1100;&#1077;&#1074;&#1080;&#1095;\&#1054;&#1073;&#1097;&#1072;&#1103;\&#1055;&#1088;&#1086;&#1080;&#1079;&#1074;&#1086;&#1076;&#1089;&#1090;&#1074;&#1077;&#1085;&#1085;&#1099;&#1077;%20&#1087;&#1088;&#1086;&#1075;&#1088;&#1072;&#1084;&#1084;&#1099;%20&#1085;&#1072;%20&#1087;&#1086;&#1076;&#1087;&#1080;&#1089;&#1100;\&#1055;&#1055;%202017\&#1042;%20&#1056;&#1040;&#1041;&#1054;&#1058;&#1045;%20(&#1041;&#1054;&#1053;&#1044;&#1040;&#1056;&#1045;&#1042;&#1040;)\&#1040;&#1088;&#1084;&#1080;&#1079;&#1086;&#1085;&#1089;&#1082;&#1080;&#1081;%20&#1054;&#1054;&#1054;%20&#1056;&#1086;&#1084;&#1080;&#1089;&#1090;\&#1040;&#1088;&#1084;&#1080;&#1079;&#1086;&#1085;&#1089;&#1082;&#1086;&#1077;%20&#1054;&#1054;&#1054;%20&#1056;&#1086;&#1084;&#1080;&#1089;&#1090;%20(&#1042;&#1057;%202018-2022)%20&#1086;&#1090;%2023.1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Users\anikeevaYuAl\AppData\Local\Microsoft\Windows\Temporary%20Internet%20Files\Content.Outlook\EGRP72L6\&#1055;&#1055;%20&#1086;&#1073;&#1088;&#1072;&#1079;&#1077;&#1094;%20-%20&#1082;&#1086;&#1087;&#1080;&#1103;.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1058;&#1072;&#1088;&#1080;&#1092;%20&#1087;&#1086;%20&#1074;&#1086;&#1076;&#1077;%202015&#1075;\Users\anikeevaYuAl\AppData\Local\Microsoft\Windows\Temporary%20Internet%20Files\Content.Outlook\EGRP72L6\&#1055;&#1055;%20&#1086;&#1073;&#1088;&#1072;&#1079;&#1077;&#1094;%20-%20&#1082;&#1086;&#1087;&#1080;&#1103;.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inot2\&#1052;&#1054;&#1048;%20&#1044;&#1054;&#1050;&#1059;&#1052;&#1045;&#1053;&#1058;\&#1052;&#1086;&#1080;%20&#1076;&#1086;&#1082;&#1091;&#1084;&#1077;&#1085;&#1090;&#1099;\&#1041;&#1102;&#1076;&#1078;&#1077;&#1090;&#1099;\&#1057;&#1045;&#1053;&#1058;&#1071;&#1041;&#1056;&#1068;\&#1054;&#1090;&#1095;&#1077;&#1090;\&#1041;&#1102;&#1076;&#1078;&#1077;&#1090;&#1099;\&#1048;&#1070;&#1053;&#1068;\&#1054;&#1090;&#1095;&#1077;&#1090;\&#1054;&#1090;&#1075;&#1088;&#1091;&#1079;&#1082;&#107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s://portal.rosvodokanal.ru/WINDOWS/TEMP/SUAL/UAZ/&#1059;&#1040;&#1047;&#1055;&#1045;&#1056;2&#1044;.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IF_SERVER\disk_z\Documents%20and%20Settings\&#1042;&#1080;&#1082;&#1090;&#1086;&#1088;\&#1052;&#1086;&#1080;%20&#1076;&#1086;&#1082;&#1091;&#1084;&#1077;&#1085;&#1090;&#1099;\&#1056;&#1077;&#1075;&#1080;&#1089;&#1090;&#1088;%20&#1054;&#1057;%20&#1079;&#1072;%20&#1080;&#1102;&#1083;&#1100;\&#1056;&#1077;&#1075;&#1080;&#1089;&#1090;&#1088;%20&#1054;&#1057;%20&#1079;&#1072;%20&#1080;&#1102;&#1083;&#1100;\&#1056;&#1077;&#1075;&#1080;&#1089;&#1090;&#1088;%20&#1085;&#1072;&#1083;.%20&#1091;&#1095;&#1077;&#1090;&#1072;%20&#1054;&#1057;%20&#1079;&#1072;%20&#1072;&#1074;&#1075;&#1091;&#1089;&#109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CASH\AZR\OCT99\TODAY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Users\anikeevaYuAl\AppData\Local\Microsoft\Windows\Temporary%20Internet%20Files\Content.Outlook\EGRP72L6\&#1055;&#1086;&#1083;&#1100;&#1079;&#1086;&#1074;&#1072;&#1090;&#1077;&#1083;&#1080;\&#1052;&#1072;&#1088;&#1090;&#1099;&#1085;&#1086;&#1074;&#1056;&#1042;\2009%20&#1092;&#1072;&#1082;&#1090;%20&#1076;&#1083;&#1103;%20&#1089;&#1074;&#1086;&#1076;&#1072;\&#1074;&#1089;\&#1058;&#1086;&#1073;&#1086;&#1083;&#1100;&#1089;&#1082;e.vodosn.2009.fact_v1.0_.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P:\&#1041;&#1048;&#1047;&#1053;&#1045;&#1057;-&#1055;&#1051;&#1040;&#1053;%202004\&#1041;&#1080;&#1079;&#1085;&#1077;&#1089;-&#1087;&#1083;&#1072;&#1085;\&#1041;&#1080;&#1079;&#1085;&#1077;&#1089;-&#1087;&#1083;&#1072;&#1085;%202004_4.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1041;&#1048;&#1047;&#1053;&#1045;&#1057;-&#1055;&#1051;&#1040;&#1053;%202004\&#1041;&#1080;&#1079;&#1085;&#1077;&#1089;-&#1087;&#1083;&#1072;&#1085;\&#1041;&#1080;&#1079;&#1085;&#1077;&#1089;-&#1087;&#1083;&#1072;&#1085;%202004_4.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s2-resp24\TARIF\&#1041;&#1048;&#1047;&#1053;&#1045;&#1057;-&#1055;&#1051;&#1040;&#1053;%202004\&#1041;&#1080;&#1079;&#1085;&#1077;&#1089;-&#1087;&#1083;&#1072;&#1085;\&#1041;&#1080;&#1079;&#1085;&#1077;&#1089;-&#1087;&#1083;&#1072;&#1085;%202004_4.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W:\&#1041;&#1048;&#1047;&#1053;&#1045;&#1057;-&#1055;&#1051;&#1040;&#1053;%202004\&#1041;&#1080;&#1079;&#1085;&#1077;&#1089;-&#1087;&#1083;&#1072;&#1085;\&#1041;&#1080;&#1079;&#1085;&#1077;&#1089;-&#1087;&#1083;&#1072;&#1085;%202004_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1041;&#1048;&#1047;&#1053;&#1045;&#1057;-&#1055;&#1051;&#1040;&#1053;%202004\&#1041;&#1080;&#1079;&#1085;&#1077;&#1089;-&#1087;&#1083;&#1072;&#1085;\&#1041;&#1080;&#1079;&#1085;&#1077;&#1089;-&#1087;&#1083;&#1072;&#1085;%202004_8.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W:\&#1050;&#1086;&#1095;&#1085;&#1077;&#1074;%20&#1040;&#1083;&#1077;&#1082;&#1089;&#1077;&#1081;%20&#1040;&#1085;&#1072;&#1090;&#1086;&#1083;&#1100;&#1077;&#1074;&#1080;&#1095;\&#1054;&#1073;&#1097;&#1072;&#1103;\&#1055;&#1088;&#1086;&#1080;&#1079;&#1074;&#1086;&#1076;&#1089;&#1090;&#1074;&#1077;&#1085;&#1085;&#1099;&#1077;%20&#1087;&#1088;&#1086;&#1075;&#1088;&#1072;&#1084;&#1084;&#1099;%20&#1085;&#1072;%20&#1087;&#1086;&#1076;&#1087;&#1080;&#1089;&#1100;\&#1055;&#1055;%202017\&#1042;%20&#1056;&#1040;&#1041;&#1054;&#1058;&#1045;%20(&#1041;&#1054;&#1053;&#1044;&#1040;&#1056;&#1045;&#1042;&#1040;)\&#1052;&#1072;&#1083;&#1100;&#1082;&#1086;&#1074;&#1089;&#1082;&#1086;&#1077;%20&#1046;&#1050;&#1061;%20(&#1063;&#1080;&#1082;&#1095;&#1072;)\&#1052;&#1072;&#1083;&#1100;&#1082;&#1086;&#1074;&#1089;&#1082;&#1086;&#1077;%20&#1046;&#1050;&#1061;%20(&#1063;&#1080;&#1082;&#1095;&#1072;)\&#1052;&#1086;&#1080;%20&#1076;&#1086;&#1082;&#1091;&#1084;&#1077;&#1085;&#1090;&#1099;\&#1054;&#1058;&#1063;&#1045;&#1058;&#1067;%20&#1060;.1,&#1060;.2\&#1054;&#1090;&#1095;&#1077;&#1090;%20&#1079;&#1072;%20&#1084;&#1072;&#1081;%202005%20&#1075;\PNL%20&#1086;&#1082;&#1090;&#1103;&#1073;&#1088;&#1100;%20&#1087;&#1083;&#1072;&#1085;.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E:\&#1052;&#1086;&#1080;%20&#1076;&#1086;&#1082;&#1091;&#1084;&#1077;&#1085;&#1090;&#1099;\&#1054;&#1058;&#1063;&#1045;&#1058;&#1067;%20&#1060;.1,&#1060;.2\&#1054;&#1090;&#1095;&#1077;&#1090;%20&#1079;&#1072;%20&#1084;&#1072;&#1081;%202005%20&#1075;\PNL%20&#1086;&#1082;&#1090;&#1103;&#1073;&#1088;&#1100;%20&#1087;&#1083;&#1072;&#1085;.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W:\&#1050;&#1086;&#1095;&#1085;&#1077;&#1074;%20&#1040;&#1083;&#1077;&#1082;&#1089;&#1077;&#1081;%20&#1040;&#1085;&#1072;&#1090;&#1086;&#1083;&#1100;&#1077;&#1074;&#1080;&#1095;\&#1054;&#1073;&#1097;&#1072;&#1103;\&#1055;&#1088;&#1086;&#1080;&#1079;&#1074;&#1086;&#1076;&#1089;&#1090;&#1074;&#1077;&#1085;&#1085;&#1099;&#1077;%20&#1087;&#1088;&#1086;&#1075;&#1088;&#1072;&#1084;&#1084;&#1099;%20&#1085;&#1072;%20&#1087;&#1086;&#1076;&#1087;&#1080;&#1089;&#1100;\&#1055;&#1055;%202017\&#1042;%20&#1056;&#1040;&#1041;&#1054;&#1058;&#1045;%20(&#1041;&#1054;&#1053;&#1044;&#1040;&#1056;&#1045;&#1042;&#1040;)\&#1052;&#1072;&#1083;&#1100;&#1082;&#1086;&#1074;&#1089;&#1082;&#1086;&#1077;%20&#1046;&#1050;&#1061;%20(&#1063;&#1080;&#1082;&#1095;&#1072;)\&#1052;&#1072;&#1083;&#1100;&#1082;&#1086;&#1074;&#1089;&#1082;&#1086;&#1077;%20&#1046;&#1050;&#1061;%20(&#1063;&#1080;&#1082;&#1095;&#1072;)\Bdr-2004\04-2004-I\&#1041;&#1044;&#1056;-04-200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Bdr-2004\04-2004-I\&#1041;&#1044;&#1056;-04-2004.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s2-resp24\TARIF\Users\BondarevaOA\AppData\Local\Microsoft\Windows\Temporary%20Internet%20Files\Content.Outlook\K6VBHM0R\2018-2022%20&#1064;&#1072;&#1073;&#1083;&#1086;&#1085;%20&#1055;&#1055;%20&#1054;&#1084;&#1091;&#1090;&#1080;&#1085;&#1089;&#1082;&#1080;&#1081;%20&#1088;&#1072;&#1081;&#1086;&#108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s-dsr\tarif\&#1055;&#1086;&#1083;&#1100;&#1079;&#1086;&#1074;&#1072;&#1090;&#1077;&#1083;&#1080;\&#1052;&#1072;&#1088;&#1090;&#1099;&#1085;&#1086;&#1074;&#1056;&#1042;\2009%20&#1092;&#1072;&#1082;&#1090;%20&#1076;&#1083;&#1103;%20&#1089;&#1074;&#1086;&#1076;&#1072;\&#1074;&#1089;\&#1058;&#1086;&#1073;&#1086;&#1083;&#1100;&#1089;&#1082;e.vodosn.2009.fact_v1.0_.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1058;&#1072;&#1088;&#1080;&#1092;%20&#1087;&#1086;%20&#1074;&#1086;&#1076;&#1077;%202015&#1075;\&#1055;&#1055;%20&#1057;&#1080;&#1090;%202015&#107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s2-resp24\TARIF\Users\BondarevaOA\AppData\Local\Microsoft\Windows\Temporary%20Internet%20Files\Content.Outlook\K6VBHM0R\&#1058;&#1102;&#1084;&#1077;&#1085;&#1089;&#1082;&#1080;&#1081;%20%20&#1052;&#1059;&#1055;%20&#1045;&#1084;&#1073;&#1072;&#1077;&#1074;&#1089;&#1082;&#1086;&#1077;%20&#1046;&#1050;&#1061;%20(&#1061;&#1042;&#1057;,%20&#1042;&#1054;%202018-2022).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s2-resp24\TARIF\&#1050;&#1086;&#1095;&#1085;&#1077;&#1074;%20&#1040;&#1083;&#1077;&#1082;&#1089;&#1077;&#1081;%20&#1040;&#1085;&#1072;&#1090;&#1086;&#1083;&#1100;&#1077;&#1074;&#1080;&#1095;\&#1054;&#1073;&#1097;&#1072;&#1103;\&#1055;&#1088;&#1086;&#1080;&#1079;&#1074;&#1086;&#1076;&#1089;&#1090;&#1074;&#1077;&#1085;&#1085;&#1099;&#1077;%20&#1087;&#1088;&#1086;&#1075;&#1088;&#1072;&#1084;&#1084;&#1099;%20&#1085;&#1072;%20&#1087;&#1086;&#1076;&#1087;&#1080;&#1089;&#1100;\&#1085;&#1072;%20&#1087;&#1077;&#1095;&#1072;&#1090;&#1100;\2016%20&#1075;&#1086;&#1076;\&#1058;&#1102;&#1084;&#1077;&#1085;&#1089;&#1082;&#1080;&#1081;%20&#1041;&#1086;&#1088;&#1086;&#1074;&#1089;&#1082;&#1080;&#1081;%20&#1054;&#1040;&#1054;%20&#1055;&#1090;&#1080;&#1094;&#1077;&#1092;&#1072;&#1073;&#1088;&#1080;&#1082;&#1072;%20&#1041;&#1086;&#1088;&#1086;&#1074;&#1089;&#1082;&#1072;&#1103;%20(&#1061;&#1042;&#1057;,%20&#1042;&#1054;%202016-2018)+.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1058;&#1072;&#1088;&#1080;&#1092;%20&#1087;&#1086;%20&#1074;&#1086;&#1076;&#1077;%202015&#1075;\&#1055;&#1055;%20&#1054;&#1084;&#1091;&#1090;%202015.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F:\&#1058;&#1072;&#1088;&#1080;&#1092;%20&#1087;&#1086;%20&#1074;&#1086;&#1076;&#1077;%202015&#1075;\&#1055;&#1055;%20&#1050;&#1088;&#1072;&#1089;%20201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s2-resp24\TARIF\&#1055;&#1086;&#1083;&#1100;&#1079;&#1086;&#1074;&#1072;&#1090;&#1077;&#1083;&#1080;\&#1052;&#1072;&#1088;&#1090;&#1099;&#1085;&#1086;&#1074;&#1056;&#1042;\2009%20&#1092;&#1072;&#1082;&#1090;%20&#1076;&#1083;&#1103;%20&#1089;&#1074;&#1086;&#1076;&#1072;\&#1074;&#1089;\&#1058;&#1086;&#1073;&#1086;&#1083;&#1100;&#1089;&#1082;e.vodosn.2009.fact_v1.0_.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1058;&#1072;&#1088;&#1080;&#1092;%20&#1087;&#1086;%20&#1074;&#1086;&#1076;&#1077;%202015&#1075;\&#1055;&#1086;&#1083;&#1100;&#1079;&#1086;&#1074;&#1072;&#1090;&#1077;&#1083;&#1080;\&#1052;&#1072;&#1088;&#1090;&#1099;&#1085;&#1086;&#1074;&#1056;&#1042;\2009%20&#1092;&#1072;&#1082;&#1090;%20&#1076;&#1083;&#1103;%20&#1089;&#1074;&#1086;&#1076;&#1072;\&#1074;&#1089;\&#1058;&#1086;&#1073;&#1086;&#1083;&#1100;&#1089;&#1082;e.vodosn.2009.fact_v1.0_.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Worksheet%20in%20%20%20&#1042;&#1072;&#1088;&#1100;&#1077;&#1075;&#1072;&#1085;&#1085;&#1077;&#1092;&#1090;&#1100;%20&#1054;&#1040;&#1054;%20(3%20&#1082;&#1074;-&#1083;)%20-%20&#1085;&#1072;%20&#1076;&#1086;&#1088;&#1072;&#1073;&#1086;&#1090;&#1082;&#1091;%20+%20&#1085;&#1077;&#1090;%20&#1076;&#1086;&#1087;%20&#1090;&#1072;&#1073;&#1083;&#1080;&#1094;"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1050;&#1086;&#1095;&#1085;&#1077;&#1074;%20&#1040;&#1083;&#1077;&#1082;&#1089;&#1077;&#1081;%20&#1040;&#1085;&#1072;&#1090;&#1086;&#1083;&#1100;&#1077;&#1074;&#1080;&#1095;\&#1054;&#1073;&#1097;&#1072;&#1103;\&#1055;&#1088;&#1086;&#1080;&#1079;&#1074;&#1086;&#1076;&#1089;&#1090;&#1074;&#1077;&#1085;&#1085;&#1099;&#1077;%20&#1087;&#1088;&#1086;&#1075;&#1088;&#1072;&#1084;&#1084;&#1099;%20&#1085;&#1072;%20&#1087;&#1086;&#1076;&#1087;&#1080;&#1089;&#1100;\&#1055;&#1055;%202017\&#1042;%20&#1056;&#1040;&#1041;&#1054;&#1058;&#1045;%20(&#1041;&#1054;&#1053;&#1044;&#1040;&#1056;&#1045;&#1042;&#1040;)\&#1052;&#1072;&#1083;&#1100;&#1082;&#1086;&#1074;&#1089;&#1082;&#1086;&#1077;%20&#1046;&#1050;&#1061;%20(&#1063;&#1080;&#1082;&#1095;&#1072;)\&#1052;&#1072;&#1083;&#1100;&#1082;&#1086;&#1074;&#1089;&#1082;&#1086;&#1077;%20&#1046;&#1050;&#1061;%20(&#1063;&#1080;&#1082;&#1095;&#1072;)\ifrs\dataroom\6m08\pbc\pbc6m08_omsk_vdk.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92.168.1.5\ifrs\dataroom\6m08\pbc\pbc6m08_omsk_vdk.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92.168.1.5\Documents%20and%20Settings\aos\Application%20Data\Microsoft\Excel\&#1054;&#1057;\&#1055;&#1088;&#1080;&#1073;&#1086;&#1088;&#1099;%20&#1091;&#1095;&#1077;&#1090;&#1072;\&#1055;&#1088;&#1077;&#1076;&#1083;&#1086;&#1078;&#1077;&#1085;&#1080;&#1077;%20&#1087;&#1086;%20&#1091;&#1074;&#1077;&#1083;&#1080;&#1095;&#1077;&#1085;&#1080;&#1102;%20&#1076;&#1086;&#1093;-&#1081;%20&#1095;&#1072;&#1089;&#1090;&#1080;%20&#1073;&#1102;&#1076;&#1078;&#1077;&#1090;&#1072;_04.04.11.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Worksheet%20in%202240%20NN%20-%201Q%202005%20-%20Report"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92.168.1.5\Users\anikeevaYuAl\AppData\Local\Microsoft\Windows\Temporary%20Internet%20Files\Content.Outlook\EGRP72L6\&#1058;&#1102;&#1084;&#1077;&#1085;&#1089;&#1082;&#1080;&#1081;%20&#1043;&#1086;&#1088;&#1100;&#1082;&#1086;&#1074;&#1082;&#1072;%20BALANCE%20CALC%20TARIFF%20VSNA%202013%20PLAN_(v1%200%202)_(v1%200%20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Users\anikeevaYuAl\AppData\Local\Microsoft\Windows\Temporary%20Internet%20Files\Content.Outlook\EGRP72L6\&#1058;&#1102;&#1084;&#1077;&#1085;&#1089;&#1082;&#1080;&#1081;%20&#1043;&#1086;&#1088;&#1100;&#1082;&#1086;&#1074;&#1082;&#1072;%20BALANCE%20CALC%20TARIFF%20VSNA%202013%20PLAN_(v1%200%202)_(v1%200%2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1058;&#1072;&#1088;&#1080;&#1092;%20&#1087;&#1086;%20&#1074;&#1086;&#1076;&#1077;%202015&#1075;\Users\anikeevaYuAl\AppData\Local\Microsoft\Windows\Temporary%20Internet%20Files\Content.Outlook\EGRP72L6\&#1058;&#1102;&#1084;&#1077;&#1085;&#1089;&#1082;&#1080;&#1081;%20&#1043;&#1086;&#1088;&#1100;&#1082;&#1086;&#1074;&#1082;&#1072;%20BALANCE%20CALC%20TARIFF%20VSNA%202013%20PLAN_(v1%200%202)_(v1%200%2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0.10.3.44\&#1076;&#1086;&#1082;&#1091;&#1084;&#1077;&#1085;&#1090;&#1099;%20&#1074;&#1086;&#1076;&#1086;&#1082;&#1072;&#1085;&#1072;&#1083;&#1072;\Documents%20and%20Settings\zamfd\&#1052;&#1086;&#1080;%20&#1076;&#1086;&#1082;&#1091;&#1084;&#1077;&#1085;&#1090;&#1099;\&#1054;&#1058;&#1063;&#1045;&#1058;&#1067;\9&#1084;&#1077;&#1089;_08_&#1048;&#1058;&#1054;&#1043;&#1054;&#1042;&#1040;&#1071;\&#1042;&#1044;&#1050;%20&#1041;&#1072;&#1088;&#1085;&#1072;&#1091;&#1083;\10_&#1086;&#1089;&#1085;%20&#1079;&#1072;&#1087;&#1088;&#1086;&#1089;_&#1080;&#1090;&#1086;&#107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1050;&#1086;&#1095;&#1085;&#1077;&#1074;%20&#1040;&#1083;&#1077;&#1082;&#1089;&#1077;&#1081;%20&#1040;&#1085;&#1072;&#1090;&#1086;&#1083;&#1100;&#1077;&#1074;&#1080;&#1095;\&#1054;&#1073;&#1097;&#1072;&#1103;\&#1055;&#1088;&#1086;&#1080;&#1079;&#1074;&#1086;&#1076;&#1089;&#1090;&#1074;&#1077;&#1085;&#1085;&#1099;&#1077;%20&#1087;&#1088;&#1086;&#1075;&#1088;&#1072;&#1084;&#1084;&#1099;%20&#1085;&#1072;%20&#1087;&#1086;&#1076;&#1087;&#1080;&#1089;&#1100;\&#1055;&#1055;%202017\&#1042;%20&#1056;&#1040;&#1041;&#1054;&#1058;&#1045;%20(&#1041;&#1054;&#1053;&#1044;&#1040;&#1056;&#1045;&#1042;&#1040;)\&#1052;&#1072;&#1083;&#1100;&#1082;&#1086;&#1074;&#1089;&#1082;&#1086;&#1077;%20&#1046;&#1050;&#1061;%20(&#1063;&#1080;&#1082;&#1095;&#1072;)\&#1052;&#1072;&#1083;&#1100;&#1082;&#1086;&#1074;&#1089;&#1082;&#1086;&#1077;%20&#1046;&#1050;&#1061;%20(&#1063;&#1080;&#1082;&#1095;&#1072;)\IFRS\Dataroom\12m09\VDK\12m09_barnaul_vdk_f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92.168.1.5\IFRS\Dataroom\12m09\VDK\12m09_barnaul_vdk_f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portal.rosvodokanal.ru/DOCUME~1/A2EB4~1.SAT/LOCALS~1/Temp/7zO138.tmp/1066_12m20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W:\&#1050;&#1086;&#1095;&#1085;&#1077;&#1074;%20&#1040;&#1083;&#1077;&#1082;&#1089;&#1077;&#1081;%20&#1040;&#1085;&#1072;&#1090;&#1086;&#1083;&#1100;&#1077;&#1074;&#1080;&#1095;\&#1054;&#1073;&#1097;&#1072;&#1103;\&#1055;&#1088;&#1086;&#1080;&#1079;&#1074;&#1086;&#1076;&#1089;&#1090;&#1074;&#1077;&#1085;&#1085;&#1099;&#1077;%20&#1087;&#1088;&#1086;&#1075;&#1088;&#1072;&#1084;&#1084;&#1099;%20&#1085;&#1072;%20&#1087;&#1086;&#1076;&#1087;&#1080;&#1089;&#1100;\&#1055;&#1055;%202017\&#1042;%20&#1056;&#1040;&#1041;&#1054;&#1058;&#1045;%20(&#1041;&#1054;&#1053;&#1044;&#1040;&#1056;&#1045;&#1042;&#1040;)\&#1052;&#1072;&#1083;&#1100;&#1082;&#1086;&#1074;&#1089;&#1082;&#1086;&#1077;%20&#1046;&#1050;&#1061;%20(&#1063;&#1080;&#1082;&#1095;&#1072;)\&#1052;&#1072;&#1083;&#1100;&#1082;&#1086;&#1074;&#1089;&#1082;&#1086;&#1077;%20&#1046;&#1050;&#1061;%20(&#1063;&#1080;&#1082;&#1095;&#1072;)\STPN\Norilsk\y2000\Consolidation\Svod2000-V3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92.168.1.5\STPN\Norilsk\y2000\Consolidation\Svod2000-V38.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Worksheet%20in%20%20%20Worksheet%20in%20(C)%206112-GMK%20Q2%20-%20Consolidated%20PP&amp;E%20lease%20calculations-200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Worksheet%20in%202240-NN%20Report%20Y2006"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1050;&#1086;&#1095;&#1085;&#1077;&#1074;%20&#1040;&#1083;&#1077;&#1082;&#1089;&#1077;&#1081;%20&#1040;&#1085;&#1072;&#1090;&#1086;&#1083;&#1100;&#1077;&#1074;&#1080;&#1095;\&#1054;&#1073;&#1097;&#1072;&#1103;\&#1055;&#1088;&#1086;&#1080;&#1079;&#1074;&#1086;&#1076;&#1089;&#1090;&#1074;&#1077;&#1085;&#1085;&#1099;&#1077;%20&#1087;&#1088;&#1086;&#1075;&#1088;&#1072;&#1084;&#1084;&#1099;%20&#1085;&#1072;%20&#1087;&#1086;&#1076;&#1087;&#1080;&#1089;&#1100;\&#1055;&#1055;%202017\&#1042;%20&#1056;&#1040;&#1041;&#1054;&#1058;&#1045;%20(&#1041;&#1054;&#1053;&#1044;&#1040;&#1056;&#1045;&#1042;&#1040;)\&#1052;&#1072;&#1083;&#1100;&#1082;&#1086;&#1074;&#1089;&#1082;&#1086;&#1077;%20&#1046;&#1050;&#1061;%20(&#1063;&#1080;&#1082;&#1095;&#1072;)\&#1052;&#1072;&#1083;&#1100;&#1082;&#1086;&#1074;&#1089;&#1082;&#1086;&#1077;%20&#1046;&#1050;&#1061;%20(&#1063;&#1080;&#1082;&#1095;&#1072;)\&#1055;&#1069;&#1054;\&#1055;&#1088;&#1086;&#1095;&#1080;&#1077;%20&#1088;&#1072;&#1089;&#1095;&#1077;&#1090;&#1099;\&#1055;&#1088;&#1080;&#1073;&#1086;&#1088;&#1099;%20&#1091;&#1095;&#1077;&#1090;&#1072;\2013\&#1089;&#1077;&#1085;&#1090;&#1103;&#1073;&#1088;&#1100;%202013\&#1052;&#1086;&#1076;&#1077;&#1083;&#1100;_&#1088;&#1072;&#1089;&#1095;&#1077;&#1090;%20&#1089;&#1090;&#1086;&#1080;&#1084;&#1086;&#1089;&#1090;&#1080;%20&#1054;&#1044;&#1055;&#1059;.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92.168.1.5\&#1055;&#1069;&#1054;\&#1055;&#1088;&#1086;&#1095;&#1080;&#1077;%20&#1088;&#1072;&#1089;&#1095;&#1077;&#1090;&#1099;\&#1055;&#1088;&#1080;&#1073;&#1086;&#1088;&#1099;%20&#1091;&#1095;&#1077;&#1090;&#1072;\2013\&#1089;&#1077;&#1085;&#1090;&#1103;&#1073;&#1088;&#1100;%202013\&#1052;&#1086;&#1076;&#1077;&#1083;&#1100;_&#1088;&#1072;&#1089;&#1095;&#1077;&#1090;%20&#1089;&#1090;&#1086;&#1080;&#1084;&#1086;&#1089;&#1090;&#1080;%20&#1054;&#1044;&#1055;&#1059;.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1052;&#1086;&#1080;%20&#1076;&#1086;&#1082;&#1091;&#1084;&#1077;&#1085;&#1090;&#1099;\&#1054;&#1058;&#1063;&#1045;&#1058;&#1067;%20&#1060;.1,&#1060;.2\&#1054;&#1090;&#1095;&#1077;&#1090;%20&#1079;&#1072;%20&#1084;&#1072;&#1081;%202005%20&#1075;\Project\IFRG\&#1058;&#1088;&#1072;&#1085;&#1089;&#1085;&#1077;&#1092;&#1090;&#1077;&#1087;&#1088;&#1086;&#1076;&#1091;&#1082;&#1090;-%20&#1087;&#1083;&#1072;&#1085;&#1080;&#1088;&#1086;&#1074;&#1072;&#1085;&#1080;&#1077;\&#1058;&#1053;&#1055;%202002\&#1055;&#1088;&#1086;&#1095;&#1080;&#1077;%20&#1088;&#1072;&#1079;&#1076;&#1077;&#1083;&#1099;\&#1048;&#1085;&#1074;&#1077;&#1089;&#1090;&#1080;&#1094;&#1080;&#1080;\&#1057;&#1074;&#1086;&#1076;%20&#1087;&#1086;%20&#1082;&#1086;&#1085;&#1089;&#1086;&#1083;&#1080;&#1076;&#1072;&#1094;&#1080;&#1080;%20&#1059;&#1050;%2020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92.168.1.5\Users\e.snadina\AppData\Local\Microsoft\Windows\Temporary%20Internet%20Files\Content.Outlook\MCABJT3M\&#1069;&#1056;&#1057;&#1041;%20&#1085;&#1086;&#1103;&#1073;&#1088;&#110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1050;&#1086;&#1095;&#1085;&#1077;&#1074;%20&#1040;&#1083;&#1077;&#1082;&#1089;&#1077;&#1081;%20&#1040;&#1085;&#1072;&#1090;&#1086;&#1083;&#1100;&#1077;&#1074;&#1080;&#1095;\&#1054;&#1073;&#1097;&#1072;&#1103;\&#1055;&#1088;&#1086;&#1080;&#1079;&#1074;&#1086;&#1076;&#1089;&#1090;&#1074;&#1077;&#1085;&#1085;&#1099;&#1077;%20&#1087;&#1088;&#1086;&#1075;&#1088;&#1072;&#1084;&#1084;&#1099;%20&#1085;&#1072;%20&#1087;&#1086;&#1076;&#1087;&#1080;&#1089;&#1100;\&#1055;&#1055;%202017\&#1042;%20&#1056;&#1040;&#1041;&#1054;&#1058;&#1045;%20(&#1041;&#1054;&#1053;&#1044;&#1040;&#1056;&#1045;&#1042;&#1040;)\&#1052;&#1072;&#1083;&#1100;&#1082;&#1086;&#1074;&#1089;&#1082;&#1086;&#1077;%20&#1046;&#1050;&#1061;%20(&#1063;&#1080;&#1082;&#1095;&#1072;)\&#1052;&#1072;&#1083;&#1100;&#1082;&#1086;&#1074;&#1089;&#1082;&#1086;&#1077;%20&#1046;&#1050;&#1061;%20(&#1063;&#1080;&#1082;&#1095;&#1072;)\&#1052;&#1086;&#1080;%20&#1076;&#1086;&#1082;&#1091;&#1084;&#1077;&#1085;&#1090;&#1099;\&#1054;&#1058;&#1063;&#1045;&#1058;&#1067;%20&#1060;.1,&#1060;.2\&#1054;&#1090;&#1095;&#1077;&#1090;%20&#1079;&#1072;%20&#1084;&#1072;&#1081;%202005%20&#1075;\local%20figures\&#1050;&#1086;&#1087;&#1080;&#1103;%20Inventory%2020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92.168.1.5\&#1052;&#1086;&#1080;%20&#1076;&#1086;&#1082;&#1091;&#1084;&#1077;&#1085;&#1090;&#1099;\&#1054;&#1058;&#1063;&#1045;&#1058;&#1067;%20&#1060;.1,&#1060;.2\&#1054;&#1090;&#1095;&#1077;&#1090;%20&#1079;&#1072;%20&#1084;&#1072;&#1081;%202005%20&#1075;\local%20figures\&#1050;&#1086;&#1087;&#1080;&#1103;%20Inventory%20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erver01\USERS\Project\IFRG\&#1058;&#1088;&#1072;&#1085;&#1089;&#1085;&#1077;&#1092;&#1090;&#1077;&#1087;&#1088;&#1086;&#1076;&#1091;&#1082;&#1090;-%20&#1087;&#1083;&#1072;&#1085;&#1080;&#1088;&#1086;&#1074;&#1072;&#1085;&#1080;&#1077;\&#1058;&#1053;&#1055;%202002\&#1055;&#1088;&#1086;&#1095;&#1080;&#1077;%20&#1088;&#1072;&#1079;&#1076;&#1077;&#1083;&#1099;\&#1048;&#1085;&#1074;&#1077;&#1089;&#1090;&#1080;&#1094;&#1080;&#1080;\&#1057;&#1074;&#1086;&#1076;%20&#1087;&#1086;%20&#1082;&#1086;&#1085;&#1089;&#1086;&#1083;&#1080;&#1076;&#1072;&#1094;&#1080;&#1080;%20&#1059;&#1050;%20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IF_SERVER\disk_z\Documents%20and%20Settings\asaveliev\&#1052;&#1086;&#1080;%20&#1076;&#1086;&#1082;&#1091;&#1084;&#1077;&#1085;&#1090;&#1099;\&#1055;&#1088;&#1086;&#1077;&#1082;&#1090;&#1099;\&#1057;&#1048;&#1041;&#1059;&#1056;\Back%20up\Project\IFRG\&#1058;&#1088;&#1072;&#1085;&#1089;&#1085;&#1077;&#1092;&#1090;&#1077;&#1087;&#1088;&#1086;&#1076;&#1091;&#1082;&#1090;-%20&#1087;&#1083;&#1072;&#1085;&#1080;&#1088;&#1086;&#1074;&#1072;&#1085;&#1080;&#1077;\&#1058;&#1053;&#1055;%202002\&#1055;&#1088;&#1086;&#1095;&#1080;&#1077;%20&#1088;&#1072;&#1079;&#1076;&#1077;&#1083;&#1099;\&#1048;&#1085;&#1074;&#1077;&#1089;&#1090;&#1080;&#1094;&#1080;&#1080;\&#1057;&#1074;&#1086;&#1076;%20&#1087;&#1086;%20&#1082;&#1086;&#1085;&#1089;&#1086;&#1083;&#1080;&#1076;&#1072;&#1094;&#1080;&#1080;%20&#1059;&#1050;%20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1041;&#1059;&#1061;&#1043;&#1040;&#1051;&#1058;&#1045;&#1056;&#1048;&#1071;\&#1052;&#1057;&#1060;&#1054;%209%20&#1084;-&#1074;\&#1043;&#1086;&#1090;&#1086;&#1074;&#1099;&#1077;%20&#1076;&#1086;&#1082;&#1091;&#1084;&#1077;&#1085;&#1090;&#1099;\&#1043;&#1086;&#1090;&#1086;&#1074;&#1099;&#1077;%20&#1076;&#1086;&#1082;&#1091;&#1084;&#1077;&#1085;&#1090;&#1099;\&#1047;&#1072;&#1081;&#1084;&#1099;_&#1042;&#1099;&#1076;&#1072;&#1085;&#1085;&#1099;&#1077;.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Worksheet%20in%205741-ULVN%20FA%20rollforward%20Y200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1050;&#1086;&#1095;&#1085;&#1077;&#1074;%20&#1040;&#1083;&#1077;&#1082;&#1089;&#1077;&#1081;%20&#1040;&#1085;&#1072;&#1090;&#1086;&#1083;&#1100;&#1077;&#1074;&#1080;&#1095;\&#1054;&#1073;&#1097;&#1072;&#1103;\&#1055;&#1088;&#1086;&#1080;&#1079;&#1074;&#1086;&#1076;&#1089;&#1090;&#1074;&#1077;&#1085;&#1085;&#1099;&#1077;%20&#1087;&#1088;&#1086;&#1075;&#1088;&#1072;&#1084;&#1084;&#1099;%20&#1085;&#1072;%20&#1087;&#1086;&#1076;&#1087;&#1080;&#1089;&#1100;\&#1055;&#1055;%202017\&#1042;%20&#1056;&#1040;&#1041;&#1054;&#1058;&#1045;%20(&#1041;&#1054;&#1053;&#1044;&#1040;&#1056;&#1045;&#1042;&#1040;)\&#1052;&#1072;&#1083;&#1100;&#1082;&#1086;&#1074;&#1089;&#1082;&#1086;&#1077;%20&#1046;&#1050;&#1061;%20(&#1063;&#1080;&#1082;&#1095;&#1072;)\&#1052;&#1072;&#1083;&#1100;&#1082;&#1086;&#1074;&#1089;&#1082;&#1086;&#1077;%20&#1046;&#1050;&#1061;%20(&#1063;&#1080;&#1082;&#1095;&#1072;)\boldin$\B-PL\NBPL\_FES.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Worksheet%20in%20(C)%201611-ARCH%20Perform%20Preliminary%20Analytical%20Procedures%20-%20RA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Worksheet%20in%206761-LZT%20AP%20LZT%20Transformation%20Dalnyaya%20tayga@31%2003%202004"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I:\3-&#1055;&#1083;&#1072;&#1085;&#1086;&#1074;&#1086;-&#1101;&#1082;&#1086;&#1085;&#1086;&#1084;&#1080;&#1095;&#1077;&#1089;&#1082;&#1080;&#1081;%20&#1086;&#1090;&#1076;&#1077;&#1083;\&#1054;&#1090;&#1095;&#1077;&#1090;_&#1084;&#1072;&#1088;&#1090;\&#1060;&#1086;&#1088;&#1084;&#1099;_&#1059;&#1050;_(macros_ver3.1)%202012_&#1054;&#1090;&#1095;&#1077;&#1090;_&#1084;&#1072;&#1088;&#1090;%202012.xlsb"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192.168.1.5\Documents%20and%20Settings\aos\Application%20Data\Microsoft\Excel\&#1054;&#1057;\&#1055;&#1088;&#1080;&#1073;&#1086;&#1088;&#1099;%20&#1091;&#1095;&#1077;&#1090;&#1072;\&#1048;&#1053;%202012-2016.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1086;&#1090;&#1095;&#1077;&#1090;%20&#1055;&#1055;%20&#1040;&#1042;&#1043;&#1059;&#1057;&#1058;%2009_&#1058;&#1074;&#1077;&#1088;&#1100;.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Worksheet%20in%20(C)%202265-PmNPr%20Transformation%20Model%2031.12.02"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s2-resp24\TARIF\Users\GinterEV\Desktop\&#1084;&#1086;&#1080;%20&#1076;&#1086;&#1082;&#1091;&#1084;&#1077;&#1085;&#1090;&#1099;\&#1091;&#1089;&#1090;&#1072;&#1085;&#1086;&#1074;&#1083;&#1077;&#1085;&#1080;&#1077;%20&#1090;&#1072;&#1088;&#1080;&#1092;&#1086;&#1074;%20&#1085;&#1072;%202015%20&#1080;%20&#1087;&#1086;&#1089;&#1083;&#1077;&#1076;.&#1075;&#1086;&#1076;&#1099;\&#1041;&#1086;&#1075;%20&#1052;&#1059;&#1055;%20&#1050;&#1086;&#1084;&#1084;&#1091;&#1085;&#1072;&#1083;&#1100;&#1097;&#1080;&#1082;%20&#1053;&#1045;%20&#1054;&#1050;&#1040;&#1047;&#1067;&#1042;&#1040;&#1070;&#1058;%20&#1059;&#1057;&#1051;&#1059;&#1043;&#1048;%20&#1089;%2001.01.2015\&#1058;&#1052;&#1056;%20&#1041;&#1086;&#1075;&#1072;&#1085;&#1076;&#1080;&#1085;&#1089;&#1082;&#1086;&#1077;%20&#1041;&#1086;&#1075;%20&#1052;&#1059;&#1055;%20&#1050;&#1086;&#1084;&#1084;&#1091;&#1085;&#1072;&#1083;&#1100;&#1097;&#1080;&#1082;%20&#1076;&#1086;&#1087;&#1082;&#1072;%202015%20&#1080;&#1085;&#1076;&#1077;&#1082;&#1089;&#1099;%20(&#1052;&#1069;&#1054;&#1047;)%20&#1042;%20&#1056;&#1040;&#1041;&#1054;&#1058;&#1045;.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C)%205110%20Consolidation%202002"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s2-resp24\TARIF\Users\GinterEV\Desktop\&#1084;&#1086;&#1080;%20&#1076;&#1086;&#1082;&#1091;&#1084;&#1077;&#1085;&#1090;&#1099;\&#1091;&#1089;&#1090;&#1072;&#1085;&#1086;&#1074;&#1083;&#1077;&#1085;&#1080;&#1077;%20&#1090;&#1072;&#1088;&#1080;&#1092;&#1086;&#1074;%20&#1085;&#1072;%202015%20&#1080;%20&#1087;&#1086;&#1089;&#1083;&#1077;&#1076;.&#1075;&#1086;&#1076;&#1099;\PREDEL.JKH.2015.REG(v1.0)_&#1086;&#1073;&#1098;&#1077;&#1084;&#1099;%20&#1073;&#1077;&#1079;%20&#1087;&#1077;&#1088;&#1077;&#1087;&#1088;&#1086;&#1076;&#1072;&#1074;&#1094;&#1086;&#1074;%2010.14.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WINWORD\JENY\BUXGALT\GOD_OTCH\BALAN_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5\boldin$\B-PL\NBPL\_FE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portal.rosvodokanal.ru/DOCUME~1/VF819~1.SID/LOCALS~1/Temp/7zO12.tmp/&#1058;&#1088;&#1072;&#1085;&#1089;&#1092;&#1086;&#1088;&#1084;&#1072;&#1094;&#1080;&#1103;_&#1057;&#1050;&#1052;&#1053;_31_12_0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192.168.1.5\Users\findirector.TYUM\AppData\Local\Microsoft\Windows\Temporary%20Internet%20Files\Content.Outlook\H506VUHB\Hotel%20Model.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1052;&#1057;&#1060;&#1054;_&#1057;&#1080;&#1076;&#1086;&#1088;&#1086;&#1074;&#1072;\&#1056;&#1042;&#1050;-&#1048;&#1085;&#1074;&#1077;&#1089;&#1090;\2005_2006\&#1058;&#1088;&#1072;&#1085;&#1089;&#1092;&#1086;&#1088;&#1084;&#1072;&#1094;&#1080;&#1103;%20&#1044;&#1077;&#1083;&#1086;&#1081;&#1090;_2005_2006\&#1050;&#1086;&#1087;&#1080;&#1103;%202261-RVKI%20Trial%20Balance%20@31%2012%2020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s2-resp24\TARIF\&#1052;&#1057;&#1060;&#1054;_&#1057;&#1080;&#1076;&#1086;&#1088;&#1086;&#1074;&#1072;\&#1056;&#1042;&#1050;-&#1048;&#1085;&#1074;&#1077;&#1089;&#1090;\2005_2006\&#1058;&#1088;&#1072;&#1085;&#1089;&#1092;&#1086;&#1088;&#1084;&#1072;&#1094;&#1080;&#1103;%20&#1044;&#1077;&#1083;&#1086;&#1081;&#1090;_2005_2006\&#1050;&#1086;&#1087;&#1080;&#1103;%202261-RVKI%20Trial%20Balance%20@31%2012%2020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dtmsk58e4\BiznessPlanSD-4kv\FORM1\sta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dtmsk58e4\BiznessPlanSD-4kv\&#1041;&#1072;&#1083;&#1072;&#1085;&#1089;&#1099;%20&#1076;&#1083;&#1103;%20&#1056;&#1069;&#1050;\STOIMO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NN\NGK2000%20vers%203\2000\Consol\&#1055;&#1088;&#1086;&#1074;&#1077;&#1088;&#1082;&#107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s2-resp24\TARIF\My%20Documents\NN\NGK2000%20vers%203\2000\Consol\&#1055;&#1088;&#1086;&#1074;&#1077;&#1088;&#1082;&#107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W:\&#1054;&#1090;&#1076;&#1077;&#1083;%20&#1090;&#1072;&#1088;&#1080;&#1092;&#1085;&#1086;&#1081;%20&#1087;&#1086;&#1083;&#1080;&#1090;&#1080;&#1082;&#1080;\&#1089;&#1074;&#1086;&#1076;%20&#1090;&#1072;&#1088;&#1080;&#1092;&#1086;&#1074;%20&#1076;&#1083;&#1103;%20&#1042;&#1086;&#1076;&#1086;&#1082;&#1072;&#1085;&#1072;&#1083;&#1086;&#107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1054;&#1090;&#1076;&#1077;&#1083;%20&#1090;&#1072;&#1088;&#1080;&#1092;&#1085;&#1086;&#1081;%20&#1087;&#1086;&#1083;&#1080;&#1090;&#1080;&#1082;&#1080;\&#1089;&#1074;&#1086;&#1076;%20&#1090;&#1072;&#1088;&#1080;&#1092;&#1086;&#1074;%20&#1076;&#1083;&#1103;%20&#1042;&#1086;&#1076;&#1086;&#1082;&#1072;&#1085;&#1072;&#1083;&#1086;&#107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dtmsk58e4\BiznessPlanSD-4kv\Documents%20and%20Settings\GromovaNS\Local%20Settings\Temporary%20Internet%20Files\OLK2B\1\&#1073;\1\&#1041;&#1080;&#1079;&#1085;&#1077;&#1089;_9&#1084;&#1077;&#1089;\&#1041;&#1086;&#1088;&#1080;&#1089;&#1086;&#1074;%20&#1057;.&#1040;..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Worksheet%20in%206131-GMK%20Consolidated%20PP&amp;E%20lease%20calculations-2002"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work\Norilsk\Valuation%2031%20Dec%202004\Valuation%2031%20Dec%202004%20JCPP%20-%20B.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s2-resp24\TARIF\work\Norilsk\Valuation%2031%20Dec%202004\Valuation%2031%20Dec%202004%20JCPP%20-%20B.xls"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Worksheet%20in%20(C)%202241-OEMK%20Report-%202004"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Worksheet%20in%20(C)%205110%20&#1057;onsolidation%20-%202004%20-%20NEW"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Worksheet%20in%20(C)%204010-KGMK%20Transformation%20schedule%20@31%2012%2003"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Worksheet%20in%202260-PLS%20Compilation%20schedule%20Y2005%20for%20taxe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ys1\ekon\_&#1069;&#1082;&#1086;&#1085;_&#1086;&#1073;&#1084;&#1077;&#1085;\&#1041;&#1055;%202011\Worksheet%20in%202219-S-RVK%20IFRS%20Report"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92.168.1.5\Documents%20and%20Settings\e.guskova\Local%20Settings\Temporary%20Internet%20Files\OLK9\&#1050;&#1086;&#1087;&#1080;&#1103;%202211-RVK%20IFRS%20REPORT%20-%202008FY.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192.168.1.5\Documents%20and%20Settings\kla\Application%20Data\Microsoft\Excel\&#1055;&#1088;&#1086;&#1095;&#1080;&#1077;%20&#1088;&#1072;&#1089;&#1093;&#1086;&#1076;&#1099;\Worksheet%20in%20(C)%202000-GMK%202003%20audit%20-%20GMK%20Consolidated%20transformation%20schedule"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1055;&#1069;&#1054;\&#1055;&#1088;&#1086;&#1095;&#1080;&#1077;%20&#1088;&#1072;&#1089;&#1095;&#1077;&#1090;&#1099;\&#1061;&#1086;&#1079;&#1088;&#1072;&#1089;&#1095;&#1077;&#1090;\&#1062;&#1058;&#1042;\&#1041;&#1102;&#1076;&#1078;&#1077;&#1090;%20&#1062;&#1058;&#1042;%20&#1085;&#1072;%202013&#1075;_&#1088;&#1072;&#1073;&#1086;&#1095;&#1072;&#1103;%20&#1074;&#1077;&#1088;&#1089;&#1080;&#1103;.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fcgreka-portal.ru/WINDOWS/TEMP/Tax%20Rollforward%20%20testing5.xls"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Worksheet%20in%202240%20NN%20-%202Q%202006%20-%20Report"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PathMissing" Target="Worksheet%20in%205110-Q2%20&#1057;onsolidation%20-%202004%20-%20ver.1%20from%20Sept.%2024,%202004"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Worksheet%20in%20(C)%205110-Q1%20&#1057;onsolidation%20-%202004"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W:\&#1050;&#1086;&#1095;&#1085;&#1077;&#1074;%20&#1040;&#1083;&#1077;&#1082;&#1089;&#1077;&#1081;%20&#1040;&#1085;&#1072;&#1090;&#1086;&#1083;&#1100;&#1077;&#1074;&#1080;&#1095;\&#1054;&#1073;&#1097;&#1072;&#1103;\&#1055;&#1088;&#1086;&#1080;&#1079;&#1074;&#1086;&#1076;&#1089;&#1090;&#1074;&#1077;&#1085;&#1085;&#1099;&#1077;%20&#1087;&#1088;&#1086;&#1075;&#1088;&#1072;&#1084;&#1084;&#1099;%20&#1085;&#1072;%20&#1087;&#1086;&#1076;&#1087;&#1080;&#1089;&#1100;\&#1055;&#1055;%202017\&#1042;%20&#1056;&#1040;&#1041;&#1054;&#1058;&#1045;%20(&#1041;&#1054;&#1053;&#1044;&#1040;&#1056;&#1045;&#1042;&#1040;)\&#1052;&#1072;&#1083;&#1100;&#1082;&#1086;&#1074;&#1089;&#1082;&#1086;&#1077;%20&#1046;&#1050;&#1061;%20(&#1063;&#1080;&#1082;&#1095;&#1072;)\&#1052;&#1072;&#1083;&#1100;&#1082;&#1086;&#1074;&#1089;&#1082;&#1086;&#1077;%20&#1046;&#1050;&#1061;%20(&#1063;&#1080;&#1082;&#1095;&#1072;)\ORCHIDE\&#1057;&#1050;&#1054;&#1051;&#1068;&#1047;&#1071;&#1065;&#1048;&#1049;%20&#1041;&#1070;&#1044;&#1046;&#1045;&#1058;%202011\27.06.11\Worksheet%20in%202240%20Reporting%20(2005-2006)"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192.168.1.5\ORCHIDE\&#1057;&#1050;&#1054;&#1051;&#1068;&#1047;&#1071;&#1065;&#1048;&#1049;%20&#1041;&#1070;&#1044;&#1046;&#1045;&#1058;%202011\27.06.11\Worksheet%20in%202240%20Reporting%20(2005-2006)"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PathMissing" Target="Worksheet%20in%20(C)%205110%20&#1057;onsolidation%20-%201Q%202005" TargetMode="External"/></Relationships>
</file>

<file path=xl/externalLinks/_rels/externalLink77.xml.rels><?xml version="1.0" encoding="UTF-8" standalone="yes"?>
<Relationships xmlns="http://schemas.openxmlformats.org/package/2006/relationships"><Relationship Id="rId1" Type="http://schemas.microsoft.com/office/2006/relationships/xlExternalLinkPath/xlPathMissing" Target="Worksheet%20in%20(C)%208253-PLS%20%20Cost%20of%20Sales%20redistribution%20(costing)%20for%20Y2005"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1052;&#1057;&#1060;&#1054;_&#1057;&#1080;&#1076;&#1086;&#1088;&#1086;&#1074;&#1072;\&#1041;&#1072;&#1088;&#1085;&#1072;&#1091;&#1083;&#1100;&#1089;&#1082;&#1080;&#1081;%20&#1042;&#1086;&#1076;&#1086;&#1082;&#1072;&#1085;&#1072;&#1083;\2005_2006\&#1054;&#1090;&#1095;&#1077;&#1090;&#1085;&#1086;&#1089;&#1090;&#1100;%20&#1087;&#1086;%20&#1052;&#1057;&#1060;&#1054;\&#1058;&#1088;&#1072;&#1085;&#1089;&#1092;&#1086;&#1088;&#1084;&#1072;&#1094;&#1080;&#1103;%20&#1044;&#1077;&#1083;&#1086;&#1081;&#1090;\&#1050;&#1086;&#1087;&#1080;&#1103;%20Barnaul-TB.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s2-resp24\TARIF\&#1052;&#1057;&#1060;&#1054;_&#1057;&#1080;&#1076;&#1086;&#1088;&#1086;&#1074;&#1072;\&#1041;&#1072;&#1088;&#1085;&#1072;&#1091;&#1083;&#1100;&#1089;&#1082;&#1080;&#1081;%20&#1042;&#1086;&#1076;&#1086;&#1082;&#1072;&#1085;&#1072;&#1083;\2005_2006\&#1054;&#1090;&#1095;&#1077;&#1090;&#1085;&#1086;&#1089;&#1090;&#1100;%20&#1087;&#1086;%20&#1052;&#1057;&#1060;&#1054;\&#1058;&#1088;&#1072;&#1085;&#1089;&#1092;&#1086;&#1088;&#1084;&#1072;&#1094;&#1080;&#1103;%20&#1044;&#1077;&#1083;&#1086;&#1081;&#1090;\&#1050;&#1086;&#1087;&#1080;&#1103;%20Barnaul-T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fcgreka-portal.ru/Documents%20and%20Settings/dzabiralov/Desktop/NN-H1-2007-REPOR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IF_SERVER\disk_z\Project\IFRG\&#1058;&#1088;&#1072;&#1085;&#1089;&#1085;&#1077;&#1092;&#1090;&#1077;&#1087;&#1088;&#1086;&#1076;&#1091;&#1082;&#1090;-%20&#1087;&#1083;&#1072;&#1085;&#1080;&#1088;&#1086;&#1074;&#1072;&#1085;&#1080;&#1077;\&#1058;&#1053;&#1055;%202002\&#1041;&#1072;&#1079;&#1072;%20TNP%20CaseWare%202002\&#1041;&#1077;&#1083;&#1086;&#1088;&#1091;&#1089;&#1089;&#1082;&#1080;&#1081;%20&#1062;&#1069;&#1057;\&#1041;&#1077;&#1083;&#1086;&#1088;&#1091;&#1089;&#1089;&#1082;&#1080;&#1081;%20&#1062;&#1069;&#1057;.xls"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PathMissing" Target="Worksheet%20in%20(C)%203222%20-NGMK%20-%20Compilation%20schedule%202002"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Worksheet%20in%20(C)%205140-XXXX%20Cash%20IAS%20Review"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lan2\&#1052;&#1054;&#1048;%20&#1044;&#1054;&#1050;&#1059;&#1052;&#1045;&#1053;&#1058;\&#1055;&#1083;&#1072;&#1085;,%20&#1092;&#1072;&#1082;&#1090;-&#1052;&#1040;&#1056;&#1058;\&#1057;&#1091;&#1090;%20&#1088;&#1072;&#1087;&#1086;&#1088;&#1090;%20&#1084;&#1072;&#1088;&#1090;%20&#1080;&#1089;&#1087;&#1088;&#1072;&#1074;&#1083;&#1077;&#1085;&#1085;&#1099;&#108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W:\&#1052;&#1077;&#1076;&#1074;&#1077;&#1076;&#1077;&#1074;%20&#1057;&#1077;&#1088;&#1075;&#1077;&#1081;\&#1057;&#1052;&#1040;&#1056;&#1058;&#1057;\&#1058;&#1088;&#1072;&#1085;&#1089;&#1089;&#1074;&#1103;&#1079;&#1100;%20&#1044;&#1057;%20&#1074;&#1086;&#1079;&#1074;&#1088;&#1072;&#1090;%20&#1072;&#1074;&#1072;&#1085;&#1089;&#1072;\&#1056;&#1072;&#1089;&#1095;&#1077;&#1090;_nanoBTS_1%20&#1087;&#1072;&#1088;&#1090;&#1080;&#1103;-&#1080;&#1079;&#1084;%20&#1072;&#1074;&#1072;&#1085;&#108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1052;&#1077;&#1076;&#1074;&#1077;&#1076;&#1077;&#1074;%20&#1057;&#1077;&#1088;&#1075;&#1077;&#1081;\&#1057;&#1052;&#1040;&#1056;&#1058;&#1057;\&#1058;&#1088;&#1072;&#1085;&#1089;&#1089;&#1074;&#1103;&#1079;&#1100;%20&#1044;&#1057;%20&#1074;&#1086;&#1079;&#1074;&#1088;&#1072;&#1090;%20&#1072;&#1074;&#1072;&#1085;&#1089;&#1072;\&#1056;&#1072;&#1089;&#1095;&#1077;&#1090;_nanoBTS_1%20&#1087;&#1072;&#1088;&#1090;&#1080;&#1103;-&#1080;&#1079;&#1084;%20&#1072;&#1074;&#1072;&#1085;&#108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1050;&#1086;&#1095;&#1085;&#1077;&#1074;%20&#1040;&#1083;&#1077;&#1082;&#1089;&#1077;&#1081;%20&#1040;&#1085;&#1072;&#1090;&#1086;&#1083;&#1100;&#1077;&#1074;&#1080;&#1095;\&#1054;&#1073;&#1097;&#1072;&#1103;\&#1055;&#1088;&#1086;&#1080;&#1079;&#1074;&#1086;&#1076;&#1089;&#1090;&#1074;&#1077;&#1085;&#1085;&#1099;&#1077;%20&#1087;&#1088;&#1086;&#1075;&#1088;&#1072;&#1084;&#1084;&#1099;%20&#1085;&#1072;%20&#1087;&#1086;&#1076;&#1087;&#1080;&#1089;&#1100;\&#1055;&#1055;%202017\&#1042;%20&#1056;&#1040;&#1041;&#1054;&#1058;&#1045;%20(&#1041;&#1054;&#1053;&#1044;&#1040;&#1056;&#1045;&#1042;&#1040;)\&#1052;&#1072;&#1083;&#1100;&#1082;&#1086;&#1074;&#1089;&#1082;&#1086;&#1077;%20&#1046;&#1050;&#1061;%20(&#1063;&#1080;&#1082;&#1095;&#1072;)\&#1052;&#1072;&#1083;&#1100;&#1082;&#1086;&#1074;&#1089;&#1082;&#1086;&#1077;%20&#1046;&#1050;&#1061;%20(&#1063;&#1080;&#1082;&#1095;&#1072;)\Users\anikeevaYuAl\Downloads\&#1050;&#1086;&#1085;&#1090;&#1088;&#1086;&#1083;&#1100;%20&#1055;&#1055;%20&#1079;&#1072;%202013%20&#1075;&#1086;&#1076;.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Users\EmelyanovDN\AppData\Local\Microsoft\Windows\Temporary%20Internet%20Files\Content.Outlook\C6YMURJN\&#1050;&#1086;&#1085;&#1090;&#1088;&#1086;&#1083;&#1100;%20&#1055;&#1055;%20&#1079;&#1072;%202013%20&#1075;&#1086;&#1076;.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Users\anikeevaYuAl\AppData\Local\Microsoft\Windows\Temporary%20Internet%20Files\Content.Outlook\EGRP72L6\Users\anikeevaYuAl\Downloads\&#1050;&#1086;&#1085;&#1090;&#1088;&#1086;&#1083;&#1100;%20&#1055;&#1055;%20&#1079;&#1072;%202013%20&#1075;&#1086;&#1076;.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192.168.1.5\Users\anikeevaYuAl\Downloads\&#1050;&#1086;&#1085;&#1090;&#1088;&#1086;&#1083;&#1100;%20&#1055;&#1055;%20&#1079;&#1072;%202013%20&#1075;&#1086;&#1076;.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Worksheet%20in%202271%20Consolidation%20(2002-2005%20ALL)"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Users\anikeevaYuAl\AppData\Local\Microsoft\Windows\Temporary%20Internet%20Files\Content.Outlook\EGRP72L6\&#1076;&#1086;&#1082;&#1091;&#1084;&#1077;&#1085;&#1090;&#1099;\&#1050;&#1086;&#1085;&#1090;&#1088;&#1086;&#1083;&#1100;%20&#1055;&#1055;%20&#1079;&#1072;%202013%20&#1075;&#1086;&#1076;.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1058;&#1072;&#1088;&#1080;&#1092;%20&#1087;&#1086;%20&#1074;&#1086;&#1076;&#1077;%202015&#1075;\Users\anikeevaYuAl\AppData\Local\Microsoft\Windows\Temporary%20Internet%20Files\Content.Outlook\EGRP72L6\&#1076;&#1086;&#1082;&#1091;&#1084;&#1077;&#1085;&#1090;&#1099;\&#1050;&#1086;&#1085;&#1090;&#1088;&#1086;&#1083;&#1100;%20&#1055;&#1055;%20&#1079;&#1072;%202013%20&#1075;&#1086;&#1076;.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ers\anikeevaYuAl\Downloads\&#1050;&#1086;&#1085;&#1090;&#1088;&#1086;&#1083;&#1100;%20&#1055;&#1055;%20&#1079;&#1072;%202013%20&#1075;&#1086;&#1076;.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s2-resp24\TARIF\Users\anikeevaYuAl\Downloads\&#1050;&#1086;&#1085;&#1090;&#1088;&#1086;&#1083;&#1100;%20&#1055;&#1055;%20&#1079;&#1072;%202013%20&#1075;&#1086;&#1076;.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WINWORD\JENY\BUXGALT\GOD_OTCH\BALAN_N.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s2-resp24\TARIF\WINWORD\JENY\BUXGALT\GOD_OTCH\BALAN_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AIF_SERVER\disk_z\WINWORD\JENY\BUXGALT\GOD_OTCH\BALAN_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if_server\disk_z\Project\IFRG\Alrosa\Alrosa-2002\Year%202002\&#1047;&#1072;&#1087;&#1088;&#1086;&#1089;&#1099;%20&#1052;&#1086;&#1089;&#1082;&#1074;&#1072;\&#1079;&#1072;&#1087;&#1088;&#1086;&#1089;&#1099;%20&#1087;&#1088;&#1086;&#1095;&#1080;&#1077;_&#1075;&#1083;&#1072;&#1074;&#1085;&#1072;&#1103;%20&#1073;&#1091;&#1093;&#1075;&#1072;&#1083;&#1090;&#1077;&#1088;&#1080;&#11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O:\Users\s.yanushkevich\Desktop\2%20&#1095;&#1077;&#1082;&#1072;.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Nt2000\&#1086;&#1087;&#1080;&#1088;\WINDOWS\Temporary%20Internet%20Files\Content.IE5\W1Q583I1\&#1062;&#1041;%20-&#1092;&#1086;&#1088;&#1084;&#10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Прил 1"/>
      <sheetName val="Прил. 1.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Справочник (прочее)"/>
      <sheetName val="Справочник статей PL"/>
      <sheetName val="Справочник статей CF"/>
      <sheetName val="Справочник статей ОС и НМА"/>
      <sheetName val="ПС KPI"/>
      <sheetName val="PL 2009"/>
      <sheetName val="Проводки'02"/>
      <sheetName val="АКРасч"/>
      <sheetName val="Списки"/>
      <sheetName val="Справочник"/>
      <sheetName val="Реализ 2018"/>
      <sheetName val="Показатели проекта"/>
      <sheetName val="вводные  данные"/>
      <sheetName val="PL_4_Вида_Деятельности_ВГО"/>
      <sheetName val="PL_детально_Факт"/>
      <sheetName val="PL_детально_Прогноз"/>
      <sheetName val="БСД_(PL)"/>
      <sheetName val="Расшифровка_PL"/>
      <sheetName val="PL_БП2019"/>
      <sheetName val="CF_4_Вида_Деятельности"/>
      <sheetName val="CF_БП2019"/>
      <sheetName val="БДДС_(CF)"/>
      <sheetName val="Расшифровка_CF"/>
      <sheetName val="БДДС_(CF) неденеж"/>
      <sheetName val="Расшифровка_CF неденеж"/>
      <sheetName val="BS_4_Вида_Деятельности"/>
      <sheetName val="BS_детально"/>
      <sheetName val="БФП_(BS)"/>
      <sheetName val="Расшифровка_BS"/>
      <sheetName val="Количественные_показатели"/>
      <sheetName val="КП"/>
      <sheetName val="Выручка_Сечение"/>
      <sheetName val="Резерв по ДЗ"/>
      <sheetName val="Ремонты"/>
      <sheetName val="Реклассы_из_ОД"/>
      <sheetName val="ИП"/>
      <sheetName val="ЦД"/>
      <sheetName val="Резерв по Бонусам"/>
      <sheetName val="ICO_FA"/>
      <sheetName val="Расчет налога для УУ"/>
      <sheetName val="Adj-ts"/>
      <sheetName val="Д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Список организаций"/>
      <sheetName val="Баланс"/>
      <sheetName val="Расходы организации"/>
      <sheetName val="Расходы на реализацию"/>
      <sheetName val="Комментарии"/>
      <sheetName val="Проверка"/>
      <sheetName val="modProt"/>
      <sheetName val="modHyp"/>
      <sheetName val="modAddUpdOrg"/>
      <sheetName val="Диапазоны"/>
      <sheetName val="Свод"/>
      <sheetName val="Ошибки загрузки"/>
      <sheetName val="TEHSHEET"/>
      <sheetName val="REESTR_START"/>
      <sheetName val="REESTR"/>
      <sheetName val="modProv"/>
      <sheetName val="REESTR_ORG"/>
      <sheetName val="для свода"/>
    </sheetNames>
    <sheetDataSet>
      <sheetData sheetId="0"/>
      <sheetData sheetId="1"/>
      <sheetData sheetId="2"/>
      <sheetData sheetId="3" refreshError="1">
        <row r="10">
          <cell r="G10" t="str">
            <v>A</v>
          </cell>
          <cell r="H10" t="str">
            <v>1</v>
          </cell>
          <cell r="I10" t="str">
            <v>2</v>
          </cell>
          <cell r="J10" t="str">
            <v>3</v>
          </cell>
          <cell r="K10" t="str">
            <v>4</v>
          </cell>
          <cell r="L10" t="str">
            <v>5</v>
          </cell>
          <cell r="M10" t="str">
            <v>5.1</v>
          </cell>
          <cell r="N10" t="str">
            <v>5.1.1</v>
          </cell>
          <cell r="O10" t="str">
            <v>5.1.2</v>
          </cell>
          <cell r="P10" t="str">
            <v>5.1.3</v>
          </cell>
          <cell r="Q10" t="str">
            <v>5.2</v>
          </cell>
          <cell r="R10" t="str">
            <v>5.2.1</v>
          </cell>
          <cell r="S10" t="str">
            <v>5.2.1.1</v>
          </cell>
          <cell r="T10" t="str">
            <v>5.2.1.2</v>
          </cell>
          <cell r="U10" t="str">
            <v>5.2.2</v>
          </cell>
          <cell r="V10" t="str">
            <v>5.2.2.</v>
          </cell>
          <cell r="W10" t="str">
            <v>5.2.2.1</v>
          </cell>
          <cell r="X10" t="str">
            <v>5.2.2.</v>
          </cell>
          <cell r="Y10" t="str">
            <v>5.2.3</v>
          </cell>
          <cell r="Z10" t="str">
            <v>5.2.3.1</v>
          </cell>
          <cell r="AA10" t="str">
            <v>5.2.3.2</v>
          </cell>
          <cell r="AB10" t="str">
            <v>5.2.3.3</v>
          </cell>
          <cell r="AC10" t="str">
            <v>6.1</v>
          </cell>
          <cell r="AD10" t="str">
            <v>6.2</v>
          </cell>
        </row>
        <row r="11">
          <cell r="G11" t="str">
            <v>Всего по МО</v>
          </cell>
          <cell r="H11">
            <v>9060585</v>
          </cell>
          <cell r="I11">
            <v>599385</v>
          </cell>
          <cell r="J11">
            <v>0</v>
          </cell>
          <cell r="K11">
            <v>9015400</v>
          </cell>
          <cell r="L11">
            <v>8461200</v>
          </cell>
          <cell r="M11">
            <v>1482900</v>
          </cell>
          <cell r="N11">
            <v>677000</v>
          </cell>
          <cell r="O11">
            <v>805900</v>
          </cell>
          <cell r="P11">
            <v>0</v>
          </cell>
          <cell r="Q11">
            <v>6978300</v>
          </cell>
          <cell r="R11">
            <v>1021000</v>
          </cell>
          <cell r="S11">
            <v>0</v>
          </cell>
          <cell r="T11">
            <v>1021000</v>
          </cell>
          <cell r="U11">
            <v>0</v>
          </cell>
          <cell r="V11">
            <v>0</v>
          </cell>
          <cell r="W11">
            <v>0</v>
          </cell>
          <cell r="X11">
            <v>0</v>
          </cell>
          <cell r="Y11">
            <v>5957300</v>
          </cell>
          <cell r="Z11">
            <v>516400</v>
          </cell>
          <cell r="AA11">
            <v>4010000</v>
          </cell>
          <cell r="AB11">
            <v>1430900</v>
          </cell>
          <cell r="AC11">
            <v>2201000</v>
          </cell>
          <cell r="AD11">
            <v>3756300</v>
          </cell>
        </row>
        <row r="13">
          <cell r="F13">
            <v>1</v>
          </cell>
          <cell r="G13" t="str">
            <v>МУП "Тобольский водоканал"</v>
          </cell>
          <cell r="H13">
            <v>9060585</v>
          </cell>
          <cell r="I13">
            <v>599385</v>
          </cell>
          <cell r="K13">
            <v>9015400</v>
          </cell>
          <cell r="L13">
            <v>8461200</v>
          </cell>
          <cell r="M13">
            <v>1482900</v>
          </cell>
          <cell r="N13">
            <v>677000</v>
          </cell>
          <cell r="O13">
            <v>805900</v>
          </cell>
          <cell r="Q13">
            <v>6978300</v>
          </cell>
          <cell r="R13">
            <v>1021000</v>
          </cell>
          <cell r="T13">
            <v>1021000</v>
          </cell>
          <cell r="U13">
            <v>0</v>
          </cell>
          <cell r="Y13">
            <v>5957300</v>
          </cell>
          <cell r="Z13">
            <v>516400</v>
          </cell>
          <cell r="AA13">
            <v>4010000</v>
          </cell>
          <cell r="AB13">
            <v>1430900</v>
          </cell>
          <cell r="AC13">
            <v>2201000</v>
          </cell>
          <cell r="AD13">
            <v>3756300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ДС РКХП"/>
      <sheetName val="Приложение 12"/>
      <sheetName val="Произв_план"/>
      <sheetName val="БДР new"/>
      <sheetName val="БДДС АЭ денежный кредит"/>
      <sheetName val="БДДС АЭ товарный  кредит"/>
      <sheetName val="БДДС привлечение внеш.кредитов "/>
      <sheetName val="Приложение 3"/>
      <sheetName val="Смета"/>
      <sheetName val="Вода для ГВС"/>
      <sheetName val="4-12 (P&amp;L)"/>
      <sheetName val="24"/>
      <sheetName val="28"/>
      <sheetName val="29"/>
      <sheetName val="Проводки'02"/>
      <sheetName val="АКРасч"/>
      <sheetName val="Исходные_данные"/>
      <sheetName val="ТоКС_э"/>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ДС РКХП"/>
      <sheetName val="Приложение 12"/>
      <sheetName val="Произв_план"/>
      <sheetName val="БДР new"/>
      <sheetName val="БДДС АЭ денежный кредит"/>
      <sheetName val="БДДС АЭ товарный  кредит"/>
      <sheetName val="БДДС привлечение внеш.кредитов "/>
      <sheetName val="Приложение 3"/>
      <sheetName val="Смета"/>
      <sheetName val="Вода для ГВС"/>
      <sheetName val="4-12 (P&amp;L)"/>
      <sheetName val="24"/>
      <sheetName val="28"/>
      <sheetName val="29"/>
      <sheetName val="Проводки'02"/>
      <sheetName val="АКРасч"/>
      <sheetName val="Исходные_данные"/>
      <sheetName val="ТоКС_э"/>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С"/>
      <sheetName val="ЧСВ"/>
      <sheetName val="МСВ"/>
      <sheetName val="ТСж"/>
      <sheetName val="свод"/>
      <sheetName val="подогрев ГВС"/>
      <sheetName val="ХОВ"/>
      <sheetName val="Вода"/>
      <sheetName val="Вода для ГВС"/>
      <sheetName val="Стоки"/>
      <sheetName val="расчет_свод"/>
      <sheetName val="Отопление"/>
      <sheetName val="Свод план тепло"/>
      <sheetName val="БДДС РКХП"/>
      <sheetName val="даты"/>
      <sheetName val="Приложение 3"/>
      <sheetName val="1.2.1"/>
      <sheetName val="2.2.4"/>
      <sheetName val="затраты"/>
      <sheetName val="OS01_6OZ"/>
      <sheetName val="43"/>
      <sheetName val="Смета"/>
      <sheetName val="Таблица по нормативам вод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хкарта"/>
      <sheetName val="итого"/>
      <sheetName val="затраты"/>
      <sheetName val="Материалы"/>
      <sheetName val="фзп"/>
      <sheetName val="Осн.средства"/>
      <sheetName val="транспортные расходы"/>
      <sheetName val="цеховые, общехоз.расходы"/>
    </sheetNames>
    <sheetDataSet>
      <sheetData sheetId="0"/>
      <sheetData sheetId="1" refreshError="1"/>
      <sheetData sheetId="2" refreshError="1"/>
      <sheetData sheetId="3">
        <row r="8">
          <cell r="C8" t="str">
            <v>APPOLO-SUP2  всасывающий шланг для воды 076</v>
          </cell>
        </row>
        <row r="9">
          <cell r="C9" t="str">
            <v>APPOLO-SUP2  всасывающий шланг для воды 102</v>
          </cell>
        </row>
        <row r="10">
          <cell r="C10" t="str">
            <v>DIN рейка 125 см</v>
          </cell>
        </row>
        <row r="11">
          <cell r="C11" t="str">
            <v>DIN рейка оцинк.</v>
          </cell>
        </row>
        <row r="12">
          <cell r="C12" t="str">
            <v>pH-метр РР-20 Sartorius</v>
          </cell>
        </row>
        <row r="13">
          <cell r="C13" t="str">
            <v>а/камера</v>
          </cell>
        </row>
        <row r="14">
          <cell r="C14" t="str">
            <v>а/лампа  А12 -1</v>
          </cell>
        </row>
        <row r="15">
          <cell r="C15" t="str">
            <v>а/лампа  А12 -5</v>
          </cell>
        </row>
        <row r="16">
          <cell r="C16" t="str">
            <v>а/лампа  А12 -5-1</v>
          </cell>
        </row>
        <row r="17">
          <cell r="C17" t="str">
            <v>а/лампа  А12-21-3</v>
          </cell>
        </row>
        <row r="18">
          <cell r="C18" t="str">
            <v>а/лампа  А12-21-4</v>
          </cell>
        </row>
        <row r="19">
          <cell r="C19" t="str">
            <v>а/лампа  А24-21+5</v>
          </cell>
        </row>
        <row r="20">
          <cell r="C20" t="str">
            <v>а/лампа  А24-5</v>
          </cell>
        </row>
        <row r="21">
          <cell r="C21" t="str">
            <v>а/лампа  фарная 12В 45/40</v>
          </cell>
        </row>
        <row r="22">
          <cell r="C22" t="str">
            <v>а/лампа  фарная 24В 55/50</v>
          </cell>
        </row>
        <row r="23">
          <cell r="C23" t="str">
            <v>а/лампа 12В 50/40</v>
          </cell>
        </row>
        <row r="24">
          <cell r="C24" t="str">
            <v>а/лампа габаритная</v>
          </cell>
        </row>
        <row r="25">
          <cell r="C25" t="str">
            <v>а/лампа Н4 12 V</v>
          </cell>
        </row>
        <row r="26">
          <cell r="C26" t="str">
            <v>а/лампа фарная</v>
          </cell>
        </row>
        <row r="27">
          <cell r="C27" t="str">
            <v>авто/лампа 24-10</v>
          </cell>
        </row>
        <row r="28">
          <cell r="C28" t="str">
            <v xml:space="preserve">автодиск 6,5*15 5*108 ГАЗ </v>
          </cell>
        </row>
        <row r="29">
          <cell r="C29" t="str">
            <v>автолампа</v>
          </cell>
        </row>
        <row r="30">
          <cell r="C30" t="str">
            <v>автоматизир.рабочее место</v>
          </cell>
        </row>
        <row r="31">
          <cell r="C31" t="str">
            <v>автоматический выключатель ВА 47-29</v>
          </cell>
        </row>
        <row r="32">
          <cell r="C32" t="str">
            <v>автомобиль 473892 VIN:X72473892B0001197</v>
          </cell>
        </row>
        <row r="33">
          <cell r="C33" t="str">
            <v>автомобиль 473892 VIN:X72473892B0001198</v>
          </cell>
        </row>
        <row r="34">
          <cell r="C34" t="str">
            <v>автомобиль гос.номер Н 128 ОТ 72  электролаборатория передвижная ППУ на базе ТС ГАЗ 27057</v>
          </cell>
        </row>
        <row r="35">
          <cell r="C35" t="str">
            <v>автомобиль гос.номер Н 293 СВ 72 машина илососная КО-510К на шасси КАМАЗ-43253-1017-99</v>
          </cell>
        </row>
        <row r="36">
          <cell r="C36" t="str">
            <v>автомобиль гос.номер Н 294 СВ 72 машина ваккуумная КО-505А на шасси КАМАЗ-65115</v>
          </cell>
        </row>
        <row r="37">
          <cell r="C37" t="str">
            <v>автомобиль гос.номер Н 295 СВ 72 машина ваккуумная КО-505А на шасси КАМАЗ-65115</v>
          </cell>
        </row>
        <row r="38">
          <cell r="C38" t="str">
            <v>автомобиль гос.номер Н 450 СВ 72 машина илососная КО-510К на шасси КАМАЗ-43253-1017-99</v>
          </cell>
        </row>
        <row r="39">
          <cell r="C39" t="str">
            <v>автомобиль гос.номер Н 703 КТ 72 КО-440-2 на базе ГАЗ-3309</v>
          </cell>
        </row>
        <row r="40">
          <cell r="C40" t="str">
            <v>автошина  315/80R22.5 156/154М</v>
          </cell>
        </row>
        <row r="41">
          <cell r="C41" t="str">
            <v>автошина 10,00-20 280Р508</v>
          </cell>
        </row>
        <row r="42">
          <cell r="C42" t="str">
            <v>автошина 1025*420-457 (420-457)</v>
          </cell>
        </row>
        <row r="43">
          <cell r="C43" t="str">
            <v>автошина 11,2-20 113А6</v>
          </cell>
        </row>
        <row r="44">
          <cell r="C44" t="str">
            <v>автошина 12,00-20 320-508</v>
          </cell>
        </row>
        <row r="45">
          <cell r="C45" t="str">
            <v>автошина 12,00R20 320R508</v>
          </cell>
        </row>
        <row r="46">
          <cell r="C46" t="str">
            <v>автошина 1200*500-508 (500/70-20) 156 F РR16</v>
          </cell>
        </row>
        <row r="47">
          <cell r="C47" t="str">
            <v>автошина 15,5-38 133А6</v>
          </cell>
        </row>
        <row r="48">
          <cell r="C48" t="str">
            <v>автошина 175/70  Р13</v>
          </cell>
        </row>
        <row r="49">
          <cell r="C49" t="str">
            <v>автошина 175R16C 98/96N TT Я-462</v>
          </cell>
        </row>
        <row r="50">
          <cell r="C50" t="str">
            <v xml:space="preserve">автошина 195/65R15  </v>
          </cell>
        </row>
        <row r="51">
          <cell r="C51" t="str">
            <v>автошина 205/70R15</v>
          </cell>
        </row>
        <row r="52">
          <cell r="C52" t="str">
            <v>автошина 215/65R16С 102Q</v>
          </cell>
        </row>
        <row r="53">
          <cell r="C53" t="str">
            <v xml:space="preserve">автошина 215/75R 17.5  124/123L </v>
          </cell>
        </row>
        <row r="54">
          <cell r="C54" t="str">
            <v>автошина 215/90-15С 99К ТТ Я-245</v>
          </cell>
        </row>
        <row r="55">
          <cell r="C55" t="str">
            <v>автошина 225/75R16С 121/120N</v>
          </cell>
        </row>
        <row r="56">
          <cell r="C56" t="str">
            <v>автошина 245/70R19.5 136/134М</v>
          </cell>
        </row>
        <row r="57">
          <cell r="C57" t="str">
            <v>автошина 385/65R22.5 164/158L</v>
          </cell>
        </row>
        <row r="58">
          <cell r="C58" t="str">
            <v>Автошина 8,25R20 (240R508) К-84</v>
          </cell>
        </row>
        <row r="59">
          <cell r="C59" t="str">
            <v>автошина 8.25-15 ТТ ВШЗ ЛФ-268 нс 14 с об/л</v>
          </cell>
        </row>
        <row r="60">
          <cell r="C60" t="str">
            <v>автошина 9,00 R20 (260Р508) О-40 БМ-1</v>
          </cell>
        </row>
        <row r="61">
          <cell r="C61" t="str">
            <v>агар  Эндо</v>
          </cell>
        </row>
        <row r="62">
          <cell r="C62" t="str">
            <v>агрегат  ЦМФ 25-12 2,2 квт</v>
          </cell>
        </row>
        <row r="63">
          <cell r="C63" t="str">
            <v>адаптер для коронок</v>
          </cell>
        </row>
        <row r="64">
          <cell r="C64" t="str">
            <v>Адаптер трегера AL3</v>
          </cell>
        </row>
        <row r="65">
          <cell r="C65" t="str">
            <v>адаптер фото 2-EF/23</v>
          </cell>
        </row>
        <row r="66">
          <cell r="C66" t="str">
            <v>Азотная кислота ОСЧ</v>
          </cell>
        </row>
        <row r="67">
          <cell r="C67" t="str">
            <v>Азотная кислота, ОСЧ, ф.1,4</v>
          </cell>
        </row>
        <row r="68">
          <cell r="C68" t="str">
            <v>Азотная кислота, ХЧ,</v>
          </cell>
        </row>
        <row r="69">
          <cell r="C69" t="str">
            <v>Аккумулятор  СSB GP1272 151/65/94+6 12V 7.2 Ah</v>
          </cell>
        </row>
        <row r="70">
          <cell r="C70" t="str">
            <v>Аккумулятор  СSB GPL 1272 151/65/94 12V 7.2 Ah</v>
          </cell>
        </row>
        <row r="71">
          <cell r="C71" t="str">
            <v>аккумулятор 3ст-215</v>
          </cell>
        </row>
        <row r="72">
          <cell r="C72" t="str">
            <v>аккумулятор 6ст-132L</v>
          </cell>
        </row>
        <row r="73">
          <cell r="C73" t="str">
            <v>аккумулятор 6ст-190</v>
          </cell>
        </row>
        <row r="74">
          <cell r="C74" t="str">
            <v>аккумулятор 6ст-55L</v>
          </cell>
        </row>
        <row r="75">
          <cell r="C75" t="str">
            <v>аккумулятор 6ст-60L</v>
          </cell>
        </row>
        <row r="76">
          <cell r="C76" t="str">
            <v>аккумулятор 6ст-62L</v>
          </cell>
        </row>
        <row r="77">
          <cell r="C77" t="str">
            <v>аккумулятор 6ст-75L</v>
          </cell>
        </row>
        <row r="78">
          <cell r="C78" t="str">
            <v>аккумулятор 6ст-90</v>
          </cell>
        </row>
        <row r="79">
          <cell r="C79" t="str">
            <v>аккумулятор Varta</v>
          </cell>
        </row>
        <row r="80">
          <cell r="C80" t="str">
            <v>Аккумулятор Yuasa NP 12-12 12В 12А</v>
          </cell>
        </row>
        <row r="81">
          <cell r="C81" t="str">
            <v>Аккумулятор свинцовый RBC 48 2*(12В-7Ач)150*132*108/АРС</v>
          </cell>
        </row>
        <row r="82">
          <cell r="C82" t="str">
            <v>Аккумуляторная дрель MAKITA BDF 343</v>
          </cell>
        </row>
        <row r="83">
          <cell r="C83" t="str">
            <v>активные компоненты S18407 BOY</v>
          </cell>
        </row>
        <row r="84">
          <cell r="C84" t="str">
            <v>акустическая система 2.0 Microlab</v>
          </cell>
        </row>
        <row r="85">
          <cell r="C85" t="str">
            <v>аллюминиевая телескопическая рейка ТS5-5E</v>
          </cell>
        </row>
        <row r="86">
          <cell r="C86" t="str">
            <v>алюминий сульфат очищенный жидкий</v>
          </cell>
        </row>
        <row r="87">
          <cell r="C87" t="str">
            <v>алюминон</v>
          </cell>
        </row>
        <row r="88">
          <cell r="C88" t="str">
            <v>аммиак водный</v>
          </cell>
        </row>
        <row r="89">
          <cell r="C89" t="str">
            <v>аммоний молибденовокислый, 4-вод ЧДА</v>
          </cell>
        </row>
        <row r="90">
          <cell r="C90" t="str">
            <v>аммоний хлористый</v>
          </cell>
        </row>
        <row r="91">
          <cell r="C91" t="str">
            <v>амоний молибденовокислый, 4-водный,  Ч</v>
          </cell>
        </row>
        <row r="92">
          <cell r="C92" t="str">
            <v>амоний надсернокислый (персульфат)</v>
          </cell>
        </row>
        <row r="93">
          <cell r="C93" t="str">
            <v>амоний роданистый</v>
          </cell>
        </row>
        <row r="94">
          <cell r="C94" t="str">
            <v>амоний сернокислый</v>
          </cell>
        </row>
        <row r="95">
          <cell r="C95" t="str">
            <v>амоний сернокислый техн. кг</v>
          </cell>
        </row>
        <row r="96">
          <cell r="C96" t="str">
            <v>амперметр ЗИЛ</v>
          </cell>
        </row>
        <row r="97">
          <cell r="C97" t="str">
            <v>амперметр Э-47 96*96мм (600/5)</v>
          </cell>
        </row>
        <row r="98">
          <cell r="C98" t="str">
            <v>Анкер клиновой 10х120</v>
          </cell>
        </row>
        <row r="99">
          <cell r="C99" t="str">
            <v>анкер М8*10*30</v>
          </cell>
        </row>
        <row r="100">
          <cell r="C100" t="str">
            <v>анкер с гайкой 10*77</v>
          </cell>
        </row>
        <row r="101">
          <cell r="C101" t="str">
            <v>Анкер-клин 6х40</v>
          </cell>
        </row>
        <row r="102">
          <cell r="C102" t="str">
            <v>антенна L 40505</v>
          </cell>
        </row>
        <row r="103">
          <cell r="C103" t="str">
            <v>антенна АНТ-5</v>
          </cell>
        </row>
        <row r="104">
          <cell r="C104" t="str">
            <v>антифриз</v>
          </cell>
        </row>
        <row r="105">
          <cell r="C105" t="str">
            <v>аппарат сварочный</v>
          </cell>
        </row>
        <row r="106">
          <cell r="C106" t="str">
            <v>аптечка автомобильная  Апполо</v>
          </cell>
        </row>
        <row r="107">
          <cell r="C107" t="str">
            <v>аптечка промышленная Апполо (мет.шкаф)</v>
          </cell>
        </row>
        <row r="108">
          <cell r="C108" t="str">
            <v>аптечка универсальная</v>
          </cell>
        </row>
        <row r="109">
          <cell r="C109" t="str">
            <v>ареометр АОН-1  1300-1360</v>
          </cell>
        </row>
        <row r="110">
          <cell r="C110" t="str">
            <v>ареометр АОН-1  1360-1420</v>
          </cell>
        </row>
        <row r="111">
          <cell r="C111" t="str">
            <v>ареометр для нефтепродуктов с термометром АНТ-1</v>
          </cell>
        </row>
        <row r="112">
          <cell r="C112" t="str">
            <v>арматура (период) д.10мм</v>
          </cell>
        </row>
        <row r="113">
          <cell r="C113" t="str">
            <v>Арматура светоисгнальная AL-22 кр. цил</v>
          </cell>
        </row>
        <row r="114">
          <cell r="C114" t="str">
            <v>Арматура светосигнальная AD-16DS 230 В жел.</v>
          </cell>
        </row>
        <row r="115">
          <cell r="C115" t="str">
            <v>Арматура светосигнальная AD-16DS 230 В красн.</v>
          </cell>
        </row>
        <row r="116">
          <cell r="C116" t="str">
            <v>Арматура светосигнальная AD-16DS 230B зел</v>
          </cell>
        </row>
        <row r="117">
          <cell r="C117" t="str">
            <v>Арматура светосигнальная AD-22DS 230 В желтая</v>
          </cell>
        </row>
        <row r="118">
          <cell r="C118" t="str">
            <v>Арматура светосигнальная AD-22DS 240 В зелен.</v>
          </cell>
        </row>
        <row r="119">
          <cell r="C119" t="str">
            <v>Арматура светосигнальная AD-22DS 240 В красная</v>
          </cell>
        </row>
        <row r="120">
          <cell r="C120" t="str">
            <v xml:space="preserve">Арматура светосигнальная AL-22 зел. цил. </v>
          </cell>
        </row>
        <row r="121">
          <cell r="C121" t="str">
            <v>Арматура(Период) ф16</v>
          </cell>
        </row>
        <row r="122">
          <cell r="C122" t="str">
            <v>архивные материалы проектной документации по объектам водоснабжения и водоотведения г.Тюмени</v>
          </cell>
        </row>
        <row r="123">
          <cell r="C123" t="str">
            <v>Асбокартон КАОН 4мм</v>
          </cell>
        </row>
        <row r="124">
          <cell r="C124" t="str">
            <v>ацетон</v>
          </cell>
        </row>
        <row r="125">
          <cell r="C125" t="str">
            <v>аэрозоль от укусов клещей</v>
          </cell>
        </row>
        <row r="126">
          <cell r="C126" t="str">
            <v>багор</v>
          </cell>
        </row>
        <row r="127">
          <cell r="C127" t="str">
            <v>балка 16</v>
          </cell>
        </row>
        <row r="128">
          <cell r="C128" t="str">
            <v>баллон воздушный 130-3513010</v>
          </cell>
        </row>
        <row r="129">
          <cell r="C129" t="str">
            <v>балон газовый</v>
          </cell>
        </row>
        <row r="130">
          <cell r="C130" t="str">
            <v>балон пропановый шт</v>
          </cell>
        </row>
        <row r="131">
          <cell r="C131" t="str">
            <v>банка 1000 мл</v>
          </cell>
        </row>
        <row r="132">
          <cell r="C132" t="str">
            <v>банка 250 мл</v>
          </cell>
        </row>
        <row r="133">
          <cell r="C133" t="str">
            <v>банка 500 мл</v>
          </cell>
        </row>
        <row r="134">
          <cell r="C134" t="str">
            <v>банка-капельница 40мл</v>
          </cell>
        </row>
        <row r="135">
          <cell r="C135" t="str">
            <v>барабан тормозной задний</v>
          </cell>
        </row>
        <row r="136">
          <cell r="C136" t="str">
            <v>барий  хлористый 2-водн. ЧДА</v>
          </cell>
        </row>
        <row r="137">
          <cell r="C137" t="str">
            <v>батарейка Camelion LR6</v>
          </cell>
        </row>
        <row r="138">
          <cell r="C138" t="str">
            <v>батарейка Duracel</v>
          </cell>
        </row>
        <row r="139">
          <cell r="C139" t="str">
            <v>Батарейка Energiz 6LR61</v>
          </cell>
        </row>
        <row r="140">
          <cell r="C140" t="str">
            <v>батарея аккумуляторная</v>
          </cell>
        </row>
        <row r="141">
          <cell r="C141" t="str">
            <v>батометр Руттнера , объем пробы 1л</v>
          </cell>
        </row>
        <row r="142">
          <cell r="C142" t="str">
            <v>бахилы влагозащитные (сапоги рыбацкие)</v>
          </cell>
        </row>
        <row r="143">
          <cell r="C143" t="str">
            <v>бачок омывателя</v>
          </cell>
        </row>
        <row r="144">
          <cell r="C144" t="str">
            <v>бачок расширетильный Камаз</v>
          </cell>
        </row>
        <row r="145">
          <cell r="C145" t="str">
            <v>бегунок</v>
          </cell>
        </row>
        <row r="146">
          <cell r="C146" t="str">
            <v>белье нательное с начесом</v>
          </cell>
        </row>
        <row r="147">
          <cell r="C147" t="str">
            <v>белье нательное трикотажное</v>
          </cell>
        </row>
        <row r="148">
          <cell r="C148" t="str">
            <v>белье нательное х/б</v>
          </cell>
        </row>
        <row r="149">
          <cell r="C149" t="str">
            <v>бендикс</v>
          </cell>
        </row>
        <row r="150">
          <cell r="C150" t="str">
            <v>бензин Аи-80</v>
          </cell>
        </row>
        <row r="151">
          <cell r="C151" t="str">
            <v>бензин Аи-92</v>
          </cell>
        </row>
        <row r="152">
          <cell r="C152" t="str">
            <v>Бензин АИ-95</v>
          </cell>
        </row>
        <row r="153">
          <cell r="C153" t="str">
            <v>бензин Аи-98</v>
          </cell>
        </row>
        <row r="154">
          <cell r="C154" t="str">
            <v>Бензокоса</v>
          </cell>
        </row>
        <row r="155">
          <cell r="C155" t="str">
            <v>бензонасос BOSH 406</v>
          </cell>
        </row>
        <row r="156">
          <cell r="C156" t="str">
            <v>бензонасос ВАЗ</v>
          </cell>
        </row>
        <row r="157">
          <cell r="C157" t="str">
            <v>Бензопила</v>
          </cell>
        </row>
        <row r="158">
          <cell r="C158" t="str">
            <v>бензопила HUSQVARNA 240</v>
          </cell>
        </row>
        <row r="159">
          <cell r="C159" t="str">
            <v>бетон М-200</v>
          </cell>
        </row>
        <row r="160">
          <cell r="C160" t="str">
            <v>Бидон 51 литр Б51</v>
          </cell>
        </row>
        <row r="161">
          <cell r="C161" t="str">
            <v>Бикрост ХКП 10кв.м</v>
          </cell>
        </row>
        <row r="162">
          <cell r="C162" t="str">
            <v>Бикрост ХПП 15кв.м</v>
          </cell>
        </row>
        <row r="163">
          <cell r="C163" t="str">
            <v>бинт мед. н/ст 7*14</v>
          </cell>
        </row>
        <row r="164">
          <cell r="C164" t="str">
            <v>бинт стерильный 7х14</v>
          </cell>
        </row>
        <row r="165">
          <cell r="C165" t="str">
            <v xml:space="preserve">Бипод </v>
          </cell>
        </row>
        <row r="166">
          <cell r="C166" t="str">
            <v>бита кровельная 10</v>
          </cell>
        </row>
        <row r="167">
          <cell r="C167" t="str">
            <v>бита РН 2*50</v>
          </cell>
        </row>
        <row r="168">
          <cell r="C168" t="str">
            <v>бланк  личная карточка Т2/Т2ВУР</v>
          </cell>
        </row>
        <row r="169">
          <cell r="C169" t="str">
            <v>Блок Б-12</v>
          </cell>
        </row>
        <row r="170">
          <cell r="C170" t="str">
            <v>блок группового управления GC2 на 2 рольставни</v>
          </cell>
        </row>
        <row r="171">
          <cell r="C171" t="str">
            <v>Блок защиты УБЗ-302 универс</v>
          </cell>
        </row>
        <row r="172">
          <cell r="C172" t="str">
            <v>блок педалей</v>
          </cell>
        </row>
        <row r="173">
          <cell r="C173" t="str">
            <v>Блок питания БП 60-24</v>
          </cell>
        </row>
        <row r="174">
          <cell r="C174" t="str">
            <v>Блок питания БП07Б-Д3.2-24</v>
          </cell>
        </row>
        <row r="175">
          <cell r="C175" t="str">
            <v>блок питания уличный БП-3А-У</v>
          </cell>
        </row>
        <row r="176">
          <cell r="C176" t="str">
            <v>Блок управления ЕТ-14/20</v>
          </cell>
        </row>
        <row r="177">
          <cell r="C177" t="str">
            <v>блок фара</v>
          </cell>
        </row>
        <row r="178">
          <cell r="C178" t="str">
            <v>Блок ФБС 12-6-6</v>
          </cell>
        </row>
        <row r="179">
          <cell r="C179" t="str">
            <v>Блок ФБС 24-4-6</v>
          </cell>
        </row>
        <row r="180">
          <cell r="C180" t="str">
            <v>блок-контейнер 2,4*5,9*5м(вагон)</v>
          </cell>
        </row>
        <row r="181">
          <cell r="C181" t="str">
            <v>блоки ФБС</v>
          </cell>
        </row>
        <row r="182">
          <cell r="C182" t="str">
            <v>блоки ФБС 12-4-6</v>
          </cell>
        </row>
        <row r="183">
          <cell r="C183" t="str">
            <v>блоки ФБС 9-4-6</v>
          </cell>
        </row>
        <row r="184">
          <cell r="C184" t="str">
            <v>болт</v>
          </cell>
        </row>
        <row r="185">
          <cell r="C185" t="str">
            <v>болт  10*25 б/г</v>
          </cell>
        </row>
        <row r="186">
          <cell r="C186" t="str">
            <v>болт  10*30 б/г</v>
          </cell>
        </row>
        <row r="187">
          <cell r="C187" t="str">
            <v>болт  10*60  б/г</v>
          </cell>
        </row>
        <row r="188">
          <cell r="C188" t="str">
            <v>болт  12*30</v>
          </cell>
        </row>
        <row r="189">
          <cell r="C189" t="str">
            <v>болт  12*40</v>
          </cell>
        </row>
        <row r="190">
          <cell r="C190" t="str">
            <v>болт  12*50  б/г</v>
          </cell>
        </row>
        <row r="191">
          <cell r="C191" t="str">
            <v>болт  12*60  б/г</v>
          </cell>
        </row>
        <row r="192">
          <cell r="C192" t="str">
            <v>болт  12*70 б/г</v>
          </cell>
        </row>
        <row r="193">
          <cell r="C193" t="str">
            <v>болт  14*30  б/г</v>
          </cell>
        </row>
        <row r="194">
          <cell r="C194" t="str">
            <v>болт  14*60  б/г</v>
          </cell>
        </row>
        <row r="195">
          <cell r="C195" t="str">
            <v>болт  14*70  б/г</v>
          </cell>
        </row>
        <row r="196">
          <cell r="C196" t="str">
            <v>болт  16*60</v>
          </cell>
        </row>
        <row r="197">
          <cell r="C197" t="str">
            <v>болт  16*65  б/г</v>
          </cell>
        </row>
        <row r="198">
          <cell r="C198" t="str">
            <v>болт  16*70</v>
          </cell>
        </row>
        <row r="199">
          <cell r="C199" t="str">
            <v>болт  16*80</v>
          </cell>
        </row>
        <row r="200">
          <cell r="C200" t="str">
            <v>болт  16*90</v>
          </cell>
        </row>
        <row r="201">
          <cell r="C201" t="str">
            <v>болт  18*120  б/г</v>
          </cell>
        </row>
        <row r="202">
          <cell r="C202" t="str">
            <v>болт  18*70  б/г</v>
          </cell>
        </row>
        <row r="203">
          <cell r="C203" t="str">
            <v>болт  18*80  б/г</v>
          </cell>
        </row>
        <row r="204">
          <cell r="C204" t="str">
            <v>болт  18*90 б/г</v>
          </cell>
        </row>
        <row r="205">
          <cell r="C205" t="str">
            <v>болт  20*100</v>
          </cell>
        </row>
        <row r="206">
          <cell r="C206" t="str">
            <v>болт  20*110</v>
          </cell>
        </row>
        <row r="207">
          <cell r="C207" t="str">
            <v>болт  20*120  б/г</v>
          </cell>
        </row>
        <row r="208">
          <cell r="C208" t="str">
            <v>болт  20*70 б/г</v>
          </cell>
        </row>
        <row r="209">
          <cell r="C209" t="str">
            <v>болт  20*75 б/г</v>
          </cell>
        </row>
        <row r="210">
          <cell r="C210" t="str">
            <v>болт  20*80  б/г</v>
          </cell>
        </row>
        <row r="211">
          <cell r="C211" t="str">
            <v>болт  20*90  б/г</v>
          </cell>
        </row>
        <row r="212">
          <cell r="C212" t="str">
            <v>болт  20*90 б/г</v>
          </cell>
        </row>
        <row r="213">
          <cell r="C213" t="str">
            <v>болт  22*150  б/г</v>
          </cell>
        </row>
        <row r="214">
          <cell r="C214" t="str">
            <v>болт  24*100 б/г</v>
          </cell>
        </row>
        <row r="215">
          <cell r="C215" t="str">
            <v>болт  24*120 б/г</v>
          </cell>
        </row>
        <row r="216">
          <cell r="C216" t="str">
            <v>болт  24*60 б/г</v>
          </cell>
        </row>
        <row r="217">
          <cell r="C217" t="str">
            <v>болт  24*70</v>
          </cell>
        </row>
        <row r="218">
          <cell r="C218" t="str">
            <v>болт  24*80 б/г</v>
          </cell>
        </row>
        <row r="219">
          <cell r="C219" t="str">
            <v>болт  24*90 б/г</v>
          </cell>
        </row>
        <row r="220">
          <cell r="C220" t="str">
            <v>болт  27*130  б/г</v>
          </cell>
        </row>
        <row r="221">
          <cell r="C221" t="str">
            <v>болт  27*80</v>
          </cell>
        </row>
        <row r="222">
          <cell r="C222" t="str">
            <v>болт  30*80</v>
          </cell>
        </row>
        <row r="223">
          <cell r="C223" t="str">
            <v>болт  36*110 б/г</v>
          </cell>
        </row>
        <row r="224">
          <cell r="C224" t="str">
            <v>болт  6*20 б/г</v>
          </cell>
        </row>
        <row r="225">
          <cell r="C225" t="str">
            <v>болт  6*30 б/г</v>
          </cell>
        </row>
        <row r="226">
          <cell r="C226" t="str">
            <v>болт  8*30 б/г</v>
          </cell>
        </row>
        <row r="227">
          <cell r="C227" t="str">
            <v>болт  8*35 б/г</v>
          </cell>
        </row>
        <row r="228">
          <cell r="C228" t="str">
            <v>болт  8*40</v>
          </cell>
        </row>
        <row r="229">
          <cell r="C229" t="str">
            <v>болт  8*50 б/г</v>
          </cell>
        </row>
        <row r="230">
          <cell r="C230" t="str">
            <v>болт  8*60</v>
          </cell>
        </row>
        <row r="231">
          <cell r="C231" t="str">
            <v>Болт 1.1 М24х200 ст35 ГОСТ24379-.1-80</v>
          </cell>
        </row>
        <row r="232">
          <cell r="C232" t="str">
            <v>Болт 1.1 М24х350 ст35 ГОСТ 24379.1-80</v>
          </cell>
        </row>
        <row r="233">
          <cell r="C233" t="str">
            <v>Болт 1.1 М27х200 ст35 ГОСТ 24379.1-80</v>
          </cell>
        </row>
        <row r="234">
          <cell r="C234" t="str">
            <v>Болт 10х100.019 ГОСТ 7798-70</v>
          </cell>
        </row>
        <row r="235">
          <cell r="C235" t="str">
            <v>болт 12*65</v>
          </cell>
        </row>
        <row r="236">
          <cell r="C236" t="str">
            <v>болт 16*140</v>
          </cell>
        </row>
        <row r="237">
          <cell r="C237" t="str">
            <v>Болт анкерный М16х180</v>
          </cell>
        </row>
        <row r="238">
          <cell r="C238" t="str">
            <v>болт кардана</v>
          </cell>
        </row>
        <row r="239">
          <cell r="C239" t="str">
            <v>болт карданный с гайкой МТЗ</v>
          </cell>
        </row>
        <row r="240">
          <cell r="C240" t="str">
            <v>болт колеса ГАЗ</v>
          </cell>
        </row>
        <row r="241">
          <cell r="C241" t="str">
            <v>болт крепления ножей М16+гайка</v>
          </cell>
        </row>
        <row r="242">
          <cell r="C242" t="str">
            <v>болт крепления ножей М20+гайка</v>
          </cell>
        </row>
        <row r="243">
          <cell r="C243" t="str">
            <v>болт М 12*30</v>
          </cell>
        </row>
        <row r="244">
          <cell r="C244" t="str">
            <v>Болт М12х25</v>
          </cell>
        </row>
        <row r="245">
          <cell r="C245" t="str">
            <v>Болт М14х50 ГОСТ 7798-80</v>
          </cell>
        </row>
        <row r="246">
          <cell r="C246" t="str">
            <v>Болт М14х6gх60.58.016 ГОСТ 7798-70</v>
          </cell>
        </row>
        <row r="247">
          <cell r="C247" t="str">
            <v>Болт М16х40 ГОСТ 7798-70</v>
          </cell>
        </row>
        <row r="248">
          <cell r="C248" t="str">
            <v>Болт М18х100 ГОСТ 7798-70</v>
          </cell>
        </row>
        <row r="249">
          <cell r="C249" t="str">
            <v>Болт М18х6gх70.58.016 ГОСТ 7798-70</v>
          </cell>
        </row>
        <row r="250">
          <cell r="C250" t="str">
            <v>Болт М24Х70</v>
          </cell>
        </row>
        <row r="251">
          <cell r="C251" t="str">
            <v>Болт М6х25 ГОСТ 7798-70</v>
          </cell>
        </row>
        <row r="252">
          <cell r="C252" t="str">
            <v>Болт М6х40 ГОСТ 7798-70</v>
          </cell>
        </row>
        <row r="253">
          <cell r="C253" t="str">
            <v>Болт М6х85.019</v>
          </cell>
        </row>
        <row r="254">
          <cell r="C254" t="str">
            <v>Болт М8х20 ГОСТ 7798-70</v>
          </cell>
        </row>
        <row r="255">
          <cell r="C255" t="str">
            <v>болт педали сцепления Газ 3302</v>
          </cell>
        </row>
        <row r="256">
          <cell r="C256" t="str">
            <v>болт с  шестигранной головкой</v>
          </cell>
        </row>
        <row r="257">
          <cell r="C257" t="str">
            <v>болт с внутренним шестигранником</v>
          </cell>
        </row>
        <row r="258">
          <cell r="C258" t="str">
            <v>болт, гайка, гровер кардана  М14*1,5*40</v>
          </cell>
        </row>
        <row r="259">
          <cell r="C259" t="str">
            <v>бордюр гранит ГП-4</v>
          </cell>
        </row>
        <row r="260">
          <cell r="C260" t="str">
            <v>бордюр дородный БР 1000*300*150</v>
          </cell>
        </row>
        <row r="261">
          <cell r="C261" t="str">
            <v>бордюр тротуарный БР 1000*200*80</v>
          </cell>
        </row>
        <row r="262">
          <cell r="C262" t="str">
            <v>ботинки  кожа  "Курьер"  утепл.</v>
          </cell>
        </row>
        <row r="263">
          <cell r="C263" t="str">
            <v>ботинки "Леди Крафт"</v>
          </cell>
        </row>
        <row r="264">
          <cell r="C264" t="str">
            <v xml:space="preserve">ботинки "Тофф Крафт-М" </v>
          </cell>
        </row>
        <row r="265">
          <cell r="C265" t="str">
            <v>ботинки высокие "Трейл Винтер" утепл.</v>
          </cell>
        </row>
        <row r="266">
          <cell r="C266" t="str">
            <v>ботинки женские утепл.</v>
          </cell>
        </row>
        <row r="267">
          <cell r="C267" t="str">
            <v>ботинки кож Трейл Леди Икс</v>
          </cell>
        </row>
        <row r="268">
          <cell r="C268" t="str">
            <v>ботинки кожаные женские</v>
          </cell>
        </row>
        <row r="269">
          <cell r="C269" t="str">
            <v>ботинки кожаные женские для ИТР</v>
          </cell>
        </row>
        <row r="270">
          <cell r="C270" t="str">
            <v>ботинки кожаные мужские</v>
          </cell>
        </row>
        <row r="271">
          <cell r="C271" t="str">
            <v>ботинки кожаные Суперстайл</v>
          </cell>
        </row>
        <row r="272">
          <cell r="C272" t="str">
            <v>ботинки кожаные Труд</v>
          </cell>
        </row>
        <row r="273">
          <cell r="C273" t="str">
            <v>ботинки кожаные утепл. мужские для ИТР</v>
          </cell>
        </row>
        <row r="274">
          <cell r="C274" t="str">
            <v>ботинки кожаные утеплен. Тофф Вятка-М</v>
          </cell>
        </row>
        <row r="275">
          <cell r="C275" t="str">
            <v>ботинки кожаные утеплен. Форт</v>
          </cell>
        </row>
        <row r="276">
          <cell r="C276" t="str">
            <v>ботинки монтажные</v>
          </cell>
        </row>
        <row r="277">
          <cell r="C277" t="str">
            <v>ботинки утепл. "Омон"</v>
          </cell>
        </row>
        <row r="278">
          <cell r="C278" t="str">
            <v>боты диэлектрические</v>
          </cell>
        </row>
        <row r="279">
          <cell r="C279" t="str">
            <v>Бочата Д20</v>
          </cell>
        </row>
        <row r="280">
          <cell r="C280" t="str">
            <v>Бочка 50 л (цветная)</v>
          </cell>
        </row>
        <row r="281">
          <cell r="C281" t="str">
            <v>брезент</v>
          </cell>
        </row>
        <row r="282">
          <cell r="C282" t="str">
            <v>Брелок для ключей</v>
          </cell>
        </row>
        <row r="283">
          <cell r="C283" t="str">
            <v>бромдихлорметан, р-р в метаноле (10), ГСО</v>
          </cell>
        </row>
        <row r="284">
          <cell r="C284" t="str">
            <v>бромоформ р-р в метаноле СОП</v>
          </cell>
        </row>
        <row r="285">
          <cell r="C285" t="str">
            <v>бронза БрОЦС 555 д.100</v>
          </cell>
        </row>
        <row r="286">
          <cell r="C286" t="str">
            <v>бронза Броцс 555 д.45</v>
          </cell>
        </row>
        <row r="287">
          <cell r="C287" t="str">
            <v>бронза БРОЦС 555 кр.ф.60.</v>
          </cell>
        </row>
        <row r="288">
          <cell r="C288" t="str">
            <v>бронза БрОЦС 555 кр.ф30</v>
          </cell>
        </row>
        <row r="289">
          <cell r="C289" t="str">
            <v>бронза БрОЦС 555 кр.ф35</v>
          </cell>
        </row>
        <row r="290">
          <cell r="C290" t="str">
            <v>бронза БрОЦС 555 кр.ф70</v>
          </cell>
        </row>
        <row r="291">
          <cell r="C291" t="str">
            <v>бронза БрОЦС 555 кр.ф90</v>
          </cell>
        </row>
        <row r="292">
          <cell r="C292" t="str">
            <v>бронза БРрОЦ 555 д.80</v>
          </cell>
        </row>
        <row r="293">
          <cell r="C293" t="str">
            <v>бронза БРрОЦ 555 кр.ф.40</v>
          </cell>
        </row>
        <row r="294">
          <cell r="C294" t="str">
            <v>бронза БРрОЦ 555 кр.ф.50</v>
          </cell>
        </row>
        <row r="295">
          <cell r="C295" t="str">
            <v>брус 0,150*0,150*6</v>
          </cell>
        </row>
        <row r="296">
          <cell r="C296" t="str">
            <v>брусок строганный 40х40х3000</v>
          </cell>
        </row>
        <row r="297">
          <cell r="C297" t="str">
            <v>брусок шлифовальный</v>
          </cell>
        </row>
        <row r="298">
          <cell r="C298" t="str">
            <v>брюки на утепляющей прокладке</v>
          </cell>
        </row>
        <row r="299">
          <cell r="C299" t="str">
            <v>брюки на утепляющей прокладке Флай</v>
          </cell>
        </row>
        <row r="300">
          <cell r="C300" t="str">
            <v>Буксирный прибор в сборе 4310-2707210 Камаз</v>
          </cell>
        </row>
        <row r="301">
          <cell r="C301" t="str">
            <v>бумага  А3</v>
          </cell>
        </row>
        <row r="302">
          <cell r="C302" t="str">
            <v>бумага HP для качественной графики</v>
          </cell>
        </row>
        <row r="303">
          <cell r="C303" t="str">
            <v>бумага А-4</v>
          </cell>
        </row>
        <row r="304">
          <cell r="C304" t="str">
            <v>бумага для записей 9х9х5см</v>
          </cell>
        </row>
        <row r="305">
          <cell r="C305" t="str">
            <v>бумага для факса</v>
          </cell>
        </row>
        <row r="306">
          <cell r="C306" t="str">
            <v>бумага индик. "Конго"</v>
          </cell>
        </row>
        <row r="307">
          <cell r="C307" t="str">
            <v>бумага индикаторная универс.</v>
          </cell>
        </row>
        <row r="308">
          <cell r="C308" t="str">
            <v>бумага крафт 100*106</v>
          </cell>
        </row>
        <row r="309">
          <cell r="C309" t="str">
            <v>бумага с клеевым краем 38х51</v>
          </cell>
        </row>
        <row r="310">
          <cell r="C310" t="str">
            <v>бумага с клеевым краем 76х76</v>
          </cell>
        </row>
        <row r="311">
          <cell r="C311" t="str">
            <v>бумага туалетная 200м рулон 1-слойная</v>
          </cell>
        </row>
        <row r="312">
          <cell r="C312" t="str">
            <v>бумага туалетная 3-слойная уп/4шт</v>
          </cell>
        </row>
        <row r="313">
          <cell r="C313" t="str">
            <v>бумага туалетная 56м</v>
          </cell>
        </row>
        <row r="314">
          <cell r="C314" t="str">
            <v>бумага универсальная pH 0-12, 100</v>
          </cell>
        </row>
        <row r="315">
          <cell r="C315" t="str">
            <v>бумага фильтровальная</v>
          </cell>
        </row>
        <row r="316">
          <cell r="C316" t="str">
            <v>Бур 10х210х150</v>
          </cell>
        </row>
        <row r="317">
          <cell r="C317" t="str">
            <v>бур 8х110</v>
          </cell>
        </row>
        <row r="318">
          <cell r="C318" t="str">
            <v>Бур 8х310х250</v>
          </cell>
        </row>
        <row r="319">
          <cell r="C319" t="str">
            <v>бур SDS PLUS 6/160/100</v>
          </cell>
        </row>
        <row r="320">
          <cell r="C320" t="str">
            <v>бутилацетат ХЧ</v>
          </cell>
        </row>
        <row r="321">
          <cell r="C321" t="str">
            <v xml:space="preserve">бутыль 100 мл </v>
          </cell>
        </row>
        <row r="322">
          <cell r="C322" t="str">
            <v xml:space="preserve">бутыль 250 мл </v>
          </cell>
        </row>
        <row r="323">
          <cell r="C323" t="str">
            <v xml:space="preserve">бутыль 500 мл </v>
          </cell>
        </row>
        <row r="324">
          <cell r="C324" t="str">
            <v>бутыль 500 мл с узк горлом</v>
          </cell>
        </row>
        <row r="325">
          <cell r="C325" t="str">
            <v>бюретка 1-3-2-25-0,1 с олив. и нак.</v>
          </cell>
        </row>
        <row r="326">
          <cell r="C326" t="str">
            <v>вагонка</v>
          </cell>
        </row>
        <row r="327">
          <cell r="C327" t="str">
            <v>вал</v>
          </cell>
        </row>
        <row r="328">
          <cell r="C328" t="str">
            <v>вал вторичный КПП ГАЗ 3309</v>
          </cell>
        </row>
        <row r="329">
          <cell r="C329" t="str">
            <v>вал карданный</v>
          </cell>
        </row>
        <row r="330">
          <cell r="C330" t="str">
            <v>вал карданный заднего  моста (4 отв) ЗиЛ 131-2201011-01</v>
          </cell>
        </row>
        <row r="331">
          <cell r="C331" t="str">
            <v>вал карданный переднего моста (4 отв) ЗиЛ 131-2203011-01</v>
          </cell>
        </row>
        <row r="332">
          <cell r="C332" t="str">
            <v>вал карданный среднего  моста (4 отв) ЗиЛ 131-2205011-03</v>
          </cell>
        </row>
        <row r="333">
          <cell r="C333" t="str">
            <v>вал коленчатый 2 шпонки, 7 болтов</v>
          </cell>
        </row>
        <row r="334">
          <cell r="C334" t="str">
            <v>вал насоса Д4000</v>
          </cell>
        </row>
        <row r="335">
          <cell r="C335" t="str">
            <v>вал первичный ГАЗ 3308,3309, 245 дв</v>
          </cell>
        </row>
        <row r="336">
          <cell r="C336" t="str">
            <v>вал первичный РК Г-66</v>
          </cell>
        </row>
        <row r="337">
          <cell r="C337" t="str">
            <v>вал промежуточный</v>
          </cell>
        </row>
        <row r="338">
          <cell r="C338" t="str">
            <v>вал торсионный 03.08.011 Д-65</v>
          </cell>
        </row>
        <row r="339">
          <cell r="C339" t="str">
            <v>валенки</v>
          </cell>
        </row>
        <row r="340">
          <cell r="C340" t="str">
            <v>валенки РП</v>
          </cell>
        </row>
        <row r="341">
          <cell r="C341" t="str">
            <v>валик  малярный</v>
          </cell>
        </row>
        <row r="342">
          <cell r="C342" t="str">
            <v>валик  мех.</v>
          </cell>
        </row>
        <row r="343">
          <cell r="C343" t="str">
            <v>валик игольчатый</v>
          </cell>
        </row>
        <row r="344">
          <cell r="C344" t="str">
            <v>ванночка для валика</v>
          </cell>
        </row>
        <row r="345">
          <cell r="C345" t="str">
            <v>Вантуз Ду100 ТУ 3722-003-03219929-2006</v>
          </cell>
        </row>
        <row r="346">
          <cell r="C346" t="str">
            <v xml:space="preserve">вата нестерильная </v>
          </cell>
        </row>
        <row r="347">
          <cell r="C347" t="str">
            <v xml:space="preserve">вата стерильная </v>
          </cell>
        </row>
        <row r="348">
          <cell r="C348" t="str">
            <v>ВГА антиген</v>
          </cell>
        </row>
        <row r="349">
          <cell r="C349" t="str">
            <v>ведро   10литр</v>
          </cell>
        </row>
        <row r="350">
          <cell r="C350" t="str">
            <v>ведро  оцинк.12литр</v>
          </cell>
        </row>
        <row r="351">
          <cell r="C351" t="str">
            <v>ведро  оцинк.9литр</v>
          </cell>
        </row>
        <row r="352">
          <cell r="C352" t="str">
            <v xml:space="preserve">Ведро 12л пластмассовое </v>
          </cell>
        </row>
        <row r="353">
          <cell r="C353" t="str">
            <v>ведро конусное</v>
          </cell>
        </row>
        <row r="354">
          <cell r="C354" t="str">
            <v>ведро оцинк. 15 л.</v>
          </cell>
        </row>
        <row r="355">
          <cell r="C355" t="str">
            <v>веник  Сорго</v>
          </cell>
        </row>
        <row r="356">
          <cell r="C356" t="str">
            <v xml:space="preserve">вентиль  д/воды </v>
          </cell>
        </row>
        <row r="357">
          <cell r="C357" t="str">
            <v>вентиль 15Б3р . д.32</v>
          </cell>
        </row>
        <row r="358">
          <cell r="C358" t="str">
            <v>вентиль Д.15 Ry16</v>
          </cell>
        </row>
        <row r="359">
          <cell r="C359" t="str">
            <v>вентиль Д.25 Ry16</v>
          </cell>
        </row>
        <row r="360">
          <cell r="C360" t="str">
            <v>вентиль Д.40 Ry10</v>
          </cell>
        </row>
        <row r="361">
          <cell r="C361" t="str">
            <v>Вентиль для хлорного баллона</v>
          </cell>
        </row>
        <row r="362">
          <cell r="C362" t="str">
            <v>Вентиль ДУ32 РУ16</v>
          </cell>
        </row>
        <row r="363">
          <cell r="C363" t="str">
            <v>Вентиль латун муфт.1"</v>
          </cell>
        </row>
        <row r="364">
          <cell r="C364" t="str">
            <v>Вентилятор ВЦ4-75-3,15.ПР.ДВ.АИР80В6</v>
          </cell>
        </row>
        <row r="365">
          <cell r="C365" t="str">
            <v>Вентилятор ВЦ5-35 №4 2.2/3000 П180</v>
          </cell>
        </row>
        <row r="366">
          <cell r="C366" t="str">
            <v>вентилятор охлаждения</v>
          </cell>
        </row>
        <row r="367">
          <cell r="C367" t="str">
            <v>весы электрон. тов. с авт.пит. ТВ-М-600.2-А3 600кг</v>
          </cell>
        </row>
        <row r="368">
          <cell r="C368" t="str">
            <v>ветошь обтирочная 400*400мм/упак.10кг</v>
          </cell>
        </row>
        <row r="369">
          <cell r="C369" t="str">
            <v>ветошь обтирочная/упак.10кг</v>
          </cell>
        </row>
        <row r="370">
          <cell r="C370" t="str">
            <v>Веха  CLS15  (2.15 м)</v>
          </cell>
        </row>
        <row r="371">
          <cell r="C371" t="str">
            <v>вибратор глубинный ИВ-117А 42В</v>
          </cell>
        </row>
        <row r="372">
          <cell r="C372" t="str">
            <v>виброизолятор ДО  - 41</v>
          </cell>
        </row>
        <row r="373">
          <cell r="C373" t="str">
            <v>виброизолятор ДО  - 43</v>
          </cell>
        </row>
        <row r="374">
          <cell r="C374" t="str">
            <v>виброплита VS-246 E</v>
          </cell>
        </row>
        <row r="375">
          <cell r="C375" t="str">
            <v xml:space="preserve">видеокамера уличная антивандальная АйТек </v>
          </cell>
        </row>
        <row r="376">
          <cell r="C376" t="str">
            <v>видеокамера уличная цветная с ИК-подсветкой HIQ-6520</v>
          </cell>
        </row>
        <row r="377">
          <cell r="C377" t="str">
            <v>видеокарта Gigabyte GeForce 210</v>
          </cell>
        </row>
        <row r="378">
          <cell r="C378" t="str">
            <v>видеорегистратор АйТек ПРО Hybrid 16FD1</v>
          </cell>
        </row>
        <row r="379">
          <cell r="C379" t="str">
            <v>видеорегистратор сетевой NEW Light</v>
          </cell>
        </row>
        <row r="380">
          <cell r="C380" t="str">
            <v>визитка</v>
          </cell>
        </row>
        <row r="381">
          <cell r="C381" t="str">
            <v>вилка</v>
          </cell>
        </row>
        <row r="382">
          <cell r="C382" t="str">
            <v>вилка 50-21-63</v>
          </cell>
        </row>
        <row r="383">
          <cell r="C383" t="str">
            <v>вилка включения передач</v>
          </cell>
        </row>
        <row r="384">
          <cell r="C384" t="str">
            <v>вилка сцепления</v>
          </cell>
        </row>
        <row r="385">
          <cell r="C385" t="str">
            <v xml:space="preserve">вилка эл. каб. 16А 220В </v>
          </cell>
        </row>
        <row r="386">
          <cell r="C386" t="str">
            <v xml:space="preserve">вилка эл. каб. 32А 3Р+Е 380В </v>
          </cell>
        </row>
        <row r="387">
          <cell r="C387" t="str">
            <v>вкладыш Д-21 КН1</v>
          </cell>
        </row>
        <row r="388">
          <cell r="C388" t="str">
            <v>вкладыш Д-21 ШН1</v>
          </cell>
        </row>
        <row r="389">
          <cell r="C389" t="str">
            <v xml:space="preserve">Вкладыши 0,25 коренные </v>
          </cell>
        </row>
        <row r="390">
          <cell r="C390" t="str">
            <v>Вкладыши зажимов d 225</v>
          </cell>
        </row>
        <row r="391">
          <cell r="C391" t="str">
            <v>Вкладыши зажимов d 315</v>
          </cell>
        </row>
        <row r="392">
          <cell r="C392" t="str">
            <v xml:space="preserve">Вкладыши зажимов d 710 </v>
          </cell>
        </row>
        <row r="393">
          <cell r="C393" t="str">
            <v xml:space="preserve">вкладыши шатунные </v>
          </cell>
        </row>
        <row r="394">
          <cell r="C394" t="str">
            <v>влагоотделитель КАМАЗ</v>
          </cell>
        </row>
        <row r="395">
          <cell r="C395" t="str">
            <v>воздухоотводчик авт. тр.дейст. с фл.Pу16 Ду 100</v>
          </cell>
        </row>
        <row r="396">
          <cell r="C396" t="str">
            <v>вольтметр  КАМАЗ</v>
          </cell>
        </row>
        <row r="397">
          <cell r="C397" t="str">
            <v>вольтметр  Э47 72*72 600В</v>
          </cell>
        </row>
        <row r="398">
          <cell r="C398" t="str">
            <v>воронка  лаборатор.56-80 ХС</v>
          </cell>
        </row>
        <row r="399">
          <cell r="C399" t="str">
            <v>воронка  лаборатор.В-75-110 ХС</v>
          </cell>
        </row>
        <row r="400">
          <cell r="C400" t="str">
            <v>воронка ВД-1-100</v>
          </cell>
        </row>
        <row r="401">
          <cell r="C401" t="str">
            <v>Воронка ВД-1-1000</v>
          </cell>
        </row>
        <row r="402">
          <cell r="C402" t="str">
            <v>воронка ВД-1-250</v>
          </cell>
        </row>
        <row r="403">
          <cell r="C403" t="str">
            <v>воронка ВД-1-500</v>
          </cell>
        </row>
        <row r="404">
          <cell r="C404" t="str">
            <v>Воронка стеклянная В-100-150 Укр.</v>
          </cell>
        </row>
        <row r="405">
          <cell r="C405" t="str">
            <v>вставка плавкая ПН 2/100</v>
          </cell>
        </row>
        <row r="406">
          <cell r="C406" t="str">
            <v>вставка плавкая ПН 2/400</v>
          </cell>
        </row>
        <row r="407">
          <cell r="C407" t="str">
            <v>вставка ПН-2 250А</v>
          </cell>
        </row>
        <row r="408">
          <cell r="C408" t="str">
            <v>Втулка под фланец ф 63 SDR11 ПЭ 100</v>
          </cell>
        </row>
        <row r="409">
          <cell r="C409" t="str">
            <v>втулка рессорная  УАЗ</v>
          </cell>
        </row>
        <row r="410">
          <cell r="C410" t="str">
            <v>втулка упругая Д-56</v>
          </cell>
        </row>
        <row r="411">
          <cell r="C411" t="str">
            <v>втулка упругая д.26</v>
          </cell>
        </row>
        <row r="412">
          <cell r="C412" t="str">
            <v>втулка упругая д.35</v>
          </cell>
        </row>
        <row r="413">
          <cell r="C413" t="str">
            <v>выключатель  1 кл. ОП "Прима" 6А А16-051</v>
          </cell>
        </row>
        <row r="414">
          <cell r="C414" t="str">
            <v>выключатель  1 СП ХИТ 6А</v>
          </cell>
        </row>
        <row r="415">
          <cell r="C415" t="str">
            <v>выключатель  1кл. ОП 10А</v>
          </cell>
        </row>
        <row r="416">
          <cell r="C416" t="str">
            <v>выключатель  1кл. СП Прима 6А С16-053</v>
          </cell>
        </row>
        <row r="417">
          <cell r="C417" t="str">
            <v>выключатель  2-кл. ОП Прима 6А</v>
          </cell>
        </row>
        <row r="418">
          <cell r="C418" t="str">
            <v>выключатель  2-кл. СП Прима 6А</v>
          </cell>
        </row>
        <row r="419">
          <cell r="C419" t="str">
            <v xml:space="preserve">выключатель  2кл. ОП  10А </v>
          </cell>
        </row>
        <row r="420">
          <cell r="C420" t="str">
            <v>выключатель  автом. 1п 16А ВА 47-63</v>
          </cell>
        </row>
        <row r="421">
          <cell r="C421" t="str">
            <v>выключатель  автом. ВА 47-29  3Р16А</v>
          </cell>
        </row>
        <row r="422">
          <cell r="C422" t="str">
            <v>выключатель  автом. ВА 47-29 1Р 10А</v>
          </cell>
        </row>
        <row r="423">
          <cell r="C423" t="str">
            <v>выключатель  автом. ВА 47-29 1Р 16А</v>
          </cell>
        </row>
        <row r="424">
          <cell r="C424" t="str">
            <v>выключатель  автом. ВА 47-29 1Р 25А</v>
          </cell>
        </row>
        <row r="425">
          <cell r="C425" t="str">
            <v>выключатель  автом. ВА 47-29 3Р 16А</v>
          </cell>
        </row>
        <row r="426">
          <cell r="C426" t="str">
            <v>выключатель  автом. ВА 47-29 3Р25А</v>
          </cell>
        </row>
        <row r="427">
          <cell r="C427" t="str">
            <v>выключатель  автом. ВА 47-29 ЗР 10А</v>
          </cell>
        </row>
        <row r="428">
          <cell r="C428" t="str">
            <v>выключатель  автом. ВА 47-29 ЗР 50А</v>
          </cell>
        </row>
        <row r="429">
          <cell r="C429" t="str">
            <v>выключатель  автом. ВА 51-35М2-340010-3000 250А</v>
          </cell>
        </row>
        <row r="430">
          <cell r="C430" t="str">
            <v>выключатель  автом. ВА 51-39 630А</v>
          </cell>
        </row>
        <row r="431">
          <cell r="C431" t="str">
            <v>выключатель  автом. ВА 5135 400А</v>
          </cell>
        </row>
        <row r="432">
          <cell r="C432" t="str">
            <v>выключатель  автом. ВА 5735 160А</v>
          </cell>
        </row>
        <row r="433">
          <cell r="C433" t="str">
            <v>выключатель  автом. ВА 5735 250А</v>
          </cell>
        </row>
        <row r="434">
          <cell r="C434" t="str">
            <v>выключатель  автом. ВА 57Ф35 100А</v>
          </cell>
        </row>
        <row r="435">
          <cell r="C435" t="str">
            <v>выключатель  автом. ВА-47-63-10А</v>
          </cell>
        </row>
        <row r="436">
          <cell r="C436" t="str">
            <v>выключатель  автом. ВА-88-35   250А</v>
          </cell>
        </row>
        <row r="437">
          <cell r="C437" t="str">
            <v>выключатель  автом. ВА-88-35  100А</v>
          </cell>
        </row>
        <row r="438">
          <cell r="C438" t="str">
            <v>Выключатель авт. ВА47-29 3Р 32А</v>
          </cell>
        </row>
        <row r="439">
          <cell r="C439" t="str">
            <v>Выключатель авт. ВА47-29 3Р 40А</v>
          </cell>
        </row>
        <row r="440">
          <cell r="C440" t="str">
            <v>выключатель автом ВА47-29 3Р 63А</v>
          </cell>
        </row>
        <row r="441">
          <cell r="C441" t="str">
            <v>выключатель автом.ВА52-37  340010 УХЛ4 400А</v>
          </cell>
        </row>
        <row r="442">
          <cell r="C442" t="str">
            <v>выключатель автом.ВА88-37 3р 400А</v>
          </cell>
        </row>
        <row r="443">
          <cell r="C443" t="str">
            <v>выключатель зажигания КАМАЗ</v>
          </cell>
        </row>
        <row r="444">
          <cell r="C444" t="str">
            <v>Выключатель конечный ВК-200</v>
          </cell>
        </row>
        <row r="445">
          <cell r="C445" t="str">
            <v>Выключатель конечный ВК-300</v>
          </cell>
        </row>
        <row r="446">
          <cell r="C446" t="str">
            <v>выключатель массы</v>
          </cell>
        </row>
        <row r="447">
          <cell r="C447" t="str">
            <v>выключатель поплавковый КИТ ПВ</v>
          </cell>
        </row>
        <row r="448">
          <cell r="C448" t="str">
            <v>выпрямитель ДУГА -318М1</v>
          </cell>
        </row>
        <row r="449">
          <cell r="C449" t="str">
            <v>газ</v>
          </cell>
        </row>
        <row r="450">
          <cell r="C450" t="str">
            <v>газ сжижен</v>
          </cell>
        </row>
        <row r="451">
          <cell r="C451" t="str">
            <v>газоанализатор ЭССА (1-СО+1-CH4) Исполнение МБ (Моноблок) СО встроенный, CH4 выносной</v>
          </cell>
        </row>
        <row r="452">
          <cell r="C452" t="str">
            <v>гайка</v>
          </cell>
        </row>
        <row r="453">
          <cell r="C453" t="str">
            <v>гайка  М 10</v>
          </cell>
        </row>
        <row r="454">
          <cell r="C454" t="str">
            <v>гайка  М 12</v>
          </cell>
        </row>
        <row r="455">
          <cell r="C455" t="str">
            <v>гайка  М 14</v>
          </cell>
        </row>
        <row r="456">
          <cell r="C456" t="str">
            <v>гайка  М 18</v>
          </cell>
        </row>
        <row r="457">
          <cell r="C457" t="str">
            <v>гайка  М 20</v>
          </cell>
        </row>
        <row r="458">
          <cell r="C458" t="str">
            <v>гайка  М 24</v>
          </cell>
        </row>
        <row r="459">
          <cell r="C459" t="str">
            <v>гайка  М 27</v>
          </cell>
        </row>
        <row r="460">
          <cell r="C460" t="str">
            <v>гайка  М 30</v>
          </cell>
        </row>
        <row r="461">
          <cell r="C461" t="str">
            <v>гайка  М 36</v>
          </cell>
        </row>
        <row r="462">
          <cell r="C462" t="str">
            <v>гайка  М16</v>
          </cell>
        </row>
        <row r="463">
          <cell r="C463" t="str">
            <v>гайка  М27</v>
          </cell>
        </row>
        <row r="464">
          <cell r="C464" t="str">
            <v>гайка  М33</v>
          </cell>
        </row>
        <row r="465">
          <cell r="C465" t="str">
            <v>гайка  М6</v>
          </cell>
        </row>
        <row r="466">
          <cell r="C466" t="str">
            <v>гайка  М8</v>
          </cell>
        </row>
        <row r="467">
          <cell r="C467" t="str">
            <v>гайка  М8 цинк</v>
          </cell>
        </row>
        <row r="468">
          <cell r="C468" t="str">
            <v>гайка бронзовая на задвижку Д-800мм</v>
          </cell>
        </row>
        <row r="469">
          <cell r="C469" t="str">
            <v>гайка к задвижке Д 300 (изделие для крышки задвижки)</v>
          </cell>
        </row>
        <row r="470">
          <cell r="C470" t="str">
            <v>гайка карданная</v>
          </cell>
        </row>
        <row r="471">
          <cell r="C471" t="str">
            <v>гайка колеса</v>
          </cell>
        </row>
        <row r="472">
          <cell r="C472" t="str">
            <v>гайка М 16 мм</v>
          </cell>
        </row>
        <row r="473">
          <cell r="C473" t="str">
            <v>Гайка М14х6h.6.016 ГОСТ 5915-70</v>
          </cell>
        </row>
        <row r="474">
          <cell r="C474" t="str">
            <v>Гайка М16х6h.6.016 ГОСТ 5915-70</v>
          </cell>
        </row>
        <row r="475">
          <cell r="C475" t="str">
            <v>Гайка М18х6h.6.016 ГОСТ 5915-70</v>
          </cell>
        </row>
        <row r="476">
          <cell r="C476" t="str">
            <v>гайка м42</v>
          </cell>
        </row>
        <row r="477">
          <cell r="C477" t="str">
            <v>Гайка М8-6H.5 ГОСТ 5915-70</v>
          </cell>
        </row>
        <row r="478">
          <cell r="C478" t="str">
            <v>гайка ступицы универс 4320-3103000</v>
          </cell>
        </row>
        <row r="479">
          <cell r="C479" t="str">
            <v>гайка футорки</v>
          </cell>
        </row>
        <row r="480">
          <cell r="C480" t="str">
            <v>гайка футорки правая ЗИЛ, ГАЗ</v>
          </cell>
        </row>
        <row r="481">
          <cell r="C481" t="str">
            <v>галоши резиновые</v>
          </cell>
        </row>
        <row r="482">
          <cell r="C482" t="str">
            <v>галоши садовые</v>
          </cell>
        </row>
        <row r="483">
          <cell r="C483" t="str">
            <v>гарнитура блютуз</v>
          </cell>
        </row>
        <row r="484">
          <cell r="C484" t="str">
            <v>гвозди  2,0*40 мм</v>
          </cell>
        </row>
        <row r="485">
          <cell r="C485" t="str">
            <v>гвозди  4,0*100</v>
          </cell>
        </row>
        <row r="486">
          <cell r="C486" t="str">
            <v>гвозди  4,0*120</v>
          </cell>
        </row>
        <row r="487">
          <cell r="C487" t="str">
            <v>гвозди  5,0*150</v>
          </cell>
        </row>
        <row r="488">
          <cell r="C488" t="str">
            <v>гвозди 3*80</v>
          </cell>
        </row>
        <row r="489">
          <cell r="C489" t="str">
            <v>гвозди жидкие</v>
          </cell>
        </row>
        <row r="490">
          <cell r="C490" t="str">
            <v>Гвоздь К5х160</v>
          </cell>
        </row>
        <row r="491">
          <cell r="C491" t="str">
            <v>гексан</v>
          </cell>
        </row>
        <row r="492">
          <cell r="C492" t="str">
            <v>гексан д/хр осч</v>
          </cell>
        </row>
        <row r="493">
          <cell r="C493" t="str">
            <v>гексан. ОСЧ</v>
          </cell>
        </row>
        <row r="494">
          <cell r="C494" t="str">
            <v>гель для очистки рук</v>
          </cell>
        </row>
        <row r="495">
          <cell r="C495" t="str">
            <v>гель-бальзам после укусов</v>
          </cell>
        </row>
        <row r="496">
          <cell r="C496" t="str">
            <v>генератор "Электром" Г1000.04.1 14В</v>
          </cell>
        </row>
        <row r="497">
          <cell r="C497" t="str">
            <v>генератор 406</v>
          </cell>
        </row>
        <row r="498">
          <cell r="C498" t="str">
            <v xml:space="preserve">генератор ГАЗ-3306,3309,4301, 4501 </v>
          </cell>
        </row>
        <row r="499">
          <cell r="C499" t="str">
            <v>генератор ЗиЛ 130, 32.3701</v>
          </cell>
        </row>
        <row r="500">
          <cell r="C500" t="str">
            <v>генератор ЯМЗ 236,238, Камаз 3232.3771</v>
          </cell>
        </row>
        <row r="501">
          <cell r="C501" t="str">
            <v>гептан эталонный</v>
          </cell>
        </row>
        <row r="502">
          <cell r="C502" t="str">
            <v>герметик</v>
          </cell>
        </row>
        <row r="503">
          <cell r="C503" t="str">
            <v xml:space="preserve">герметик </v>
          </cell>
        </row>
        <row r="504">
          <cell r="C504" t="str">
            <v>Гибкое соединение СГ 8-Гх18-Гх18-2500/90</v>
          </cell>
        </row>
        <row r="505">
          <cell r="C505" t="str">
            <v>гидрант ГП-1.75м</v>
          </cell>
        </row>
        <row r="506">
          <cell r="C506" t="str">
            <v>гидрант ГП-2,25</v>
          </cell>
        </row>
        <row r="507">
          <cell r="C507" t="str">
            <v>гидрант ГП-2,5м</v>
          </cell>
        </row>
        <row r="508">
          <cell r="C508" t="str">
            <v>гидрант ГП-2м</v>
          </cell>
        </row>
        <row r="509">
          <cell r="C509" t="str">
            <v>гидрант подземный DUO-GOST L 1980</v>
          </cell>
        </row>
        <row r="510">
          <cell r="C510" t="str">
            <v>гидрант подземный DUO-GOST L 230</v>
          </cell>
        </row>
        <row r="511">
          <cell r="C511" t="str">
            <v>гидрант подземный DUO-GOST L 2730</v>
          </cell>
        </row>
        <row r="512">
          <cell r="C512" t="str">
            <v>гидрант подземный DUO-GOST L 2980</v>
          </cell>
        </row>
        <row r="513">
          <cell r="C513" t="str">
            <v>гидрант подземный DUO-GOST L 3230</v>
          </cell>
        </row>
        <row r="514">
          <cell r="C514" t="str">
            <v>гидрант подземный DUO-GOST L 3480</v>
          </cell>
        </row>
        <row r="515">
          <cell r="C515" t="str">
            <v>гидрант подземный DUO-GOST L 3700</v>
          </cell>
        </row>
        <row r="516">
          <cell r="C516" t="str">
            <v>Гидрант пожарный 1750 ГОСТ 8220-85 с КОФ</v>
          </cell>
        </row>
        <row r="517">
          <cell r="C517" t="str">
            <v>Гидрант пожарный 2250 ГОСТ 8220-85 с КОФ</v>
          </cell>
        </row>
        <row r="518">
          <cell r="C518" t="str">
            <v>Гидрант пожарный ГП-3,0</v>
          </cell>
        </row>
        <row r="519">
          <cell r="C519" t="str">
            <v>Гидрант пожарный ГП-3,5</v>
          </cell>
        </row>
        <row r="520">
          <cell r="C520" t="str">
            <v>гидрозатвор ГБ-24</v>
          </cell>
        </row>
        <row r="521">
          <cell r="C521" t="str">
            <v>Гидрозатвор ГМ-3 для перекрытия труб ф 200-360</v>
          </cell>
        </row>
        <row r="522">
          <cell r="C522" t="str">
            <v>гидроксиламин солянокислый</v>
          </cell>
        </row>
        <row r="523">
          <cell r="C523" t="str">
            <v>Гидромотор привода бентонитового насоса</v>
          </cell>
        </row>
        <row r="524">
          <cell r="C524" t="str">
            <v>гидронасос 313.3.(4).55.557.483</v>
          </cell>
        </row>
        <row r="525">
          <cell r="C525" t="str">
            <v>гидронатяжитель цепи 406-1006100-223</v>
          </cell>
        </row>
        <row r="526">
          <cell r="C526" t="str">
            <v xml:space="preserve">гидроперит </v>
          </cell>
        </row>
        <row r="527">
          <cell r="C527" t="str">
            <v>гидропрокладка Пенебар (5м)</v>
          </cell>
        </row>
        <row r="528">
          <cell r="C528" t="str">
            <v>гидроснаряд в сборе</v>
          </cell>
        </row>
        <row r="529">
          <cell r="C529" t="str">
            <v>Гидроцилиндр 151-212</v>
          </cell>
        </row>
        <row r="530">
          <cell r="C530" t="str">
            <v>Гильза медная ГМ 25-8</v>
          </cell>
        </row>
        <row r="531">
          <cell r="C531" t="str">
            <v>гильза, поршень, кольца поршневые на двигатель</v>
          </cell>
        </row>
        <row r="532">
          <cell r="C532" t="str">
            <v>гипохлорит натрия</v>
          </cell>
        </row>
        <row r="533">
          <cell r="C533" t="str">
            <v>гипсокартон Кнауф 9,5х1200х2500 влагостойкий</v>
          </cell>
        </row>
        <row r="534">
          <cell r="C534" t="str">
            <v>глицерин</v>
          </cell>
        </row>
        <row r="535">
          <cell r="C535" t="str">
            <v>глушитель 3303</v>
          </cell>
        </row>
        <row r="536">
          <cell r="C536" t="str">
            <v>глушитель ГАЗ-2410,3110,31029</v>
          </cell>
        </row>
        <row r="537">
          <cell r="C537" t="str">
            <v>глушитель ЗИЛ-130</v>
          </cell>
        </row>
        <row r="538">
          <cell r="C538" t="str">
            <v>глушитель КАМАЗ 54115</v>
          </cell>
        </row>
        <row r="539">
          <cell r="C539" t="str">
            <v>глушитель УАЗ-3151 1200012</v>
          </cell>
        </row>
        <row r="540">
          <cell r="C540" t="str">
            <v>головка бара УЗЗМ 20.25.000</v>
          </cell>
        </row>
        <row r="541">
          <cell r="C541" t="str">
            <v>головка блока</v>
          </cell>
        </row>
        <row r="542">
          <cell r="C542" t="str">
            <v>головка блока с клапанами ЗиЛ</v>
          </cell>
        </row>
        <row r="543">
          <cell r="C543" t="str">
            <v>головка блока цилиндра ЯМЗ -236 н/обр</v>
          </cell>
        </row>
        <row r="544">
          <cell r="C544" t="str">
            <v>головка соединительная ГР-80</v>
          </cell>
        </row>
        <row r="545">
          <cell r="C545" t="str">
            <v>гофра для унитаза</v>
          </cell>
        </row>
        <row r="546">
          <cell r="C546" t="str">
            <v>гофра коробки переменных передач</v>
          </cell>
        </row>
        <row r="547">
          <cell r="C547" t="str">
            <v>грабли</v>
          </cell>
        </row>
        <row r="548">
          <cell r="C548" t="str">
            <v>Граблина СУ.1500.4000А СБ</v>
          </cell>
        </row>
        <row r="549">
          <cell r="C549" t="str">
            <v>грибки для ремонта шин</v>
          </cell>
        </row>
        <row r="550">
          <cell r="C550" t="str">
            <v>ГРМ-агар висмут-сульфит</v>
          </cell>
        </row>
        <row r="551">
          <cell r="C551" t="str">
            <v>ГРМ-агар питательный</v>
          </cell>
        </row>
        <row r="552">
          <cell r="C552" t="str">
            <v>ГРМ-бульон питательный</v>
          </cell>
        </row>
        <row r="553">
          <cell r="C553" t="str">
            <v>груз самоклеющийся</v>
          </cell>
        </row>
        <row r="554">
          <cell r="C554" t="str">
            <v>груз самоклеящийся</v>
          </cell>
        </row>
        <row r="555">
          <cell r="C555" t="str">
            <v>грунт ГФ-021</v>
          </cell>
        </row>
        <row r="556">
          <cell r="C556" t="str">
            <v>грунт кр-коричневый</v>
          </cell>
        </row>
        <row r="557">
          <cell r="C557" t="str">
            <v>грунт ХС-059 кр.-коричневый</v>
          </cell>
        </row>
        <row r="558">
          <cell r="C558" t="str">
            <v>грунт-эмаль серая</v>
          </cell>
        </row>
        <row r="559">
          <cell r="C559" t="str">
            <v>грунтовка глубокого проникновения, 10л</v>
          </cell>
        </row>
        <row r="560">
          <cell r="C560" t="str">
            <v>грязесъемник 2-25-4</v>
          </cell>
        </row>
        <row r="561">
          <cell r="C561" t="str">
            <v>Грязесъемник 2-80-4</v>
          </cell>
        </row>
        <row r="562">
          <cell r="C562" t="str">
            <v>ГСО 2298-89 ионов кремния</v>
          </cell>
        </row>
        <row r="563">
          <cell r="C563" t="str">
            <v>ГСО 7018-93 фосфат-ионов</v>
          </cell>
        </row>
        <row r="564">
          <cell r="C564" t="str">
            <v>ГСО 7145-95 ионов стронция</v>
          </cell>
        </row>
        <row r="565">
          <cell r="C565" t="str">
            <v>ГСО 7252-96 Свинец-ион</v>
          </cell>
        </row>
        <row r="566">
          <cell r="C566" t="str">
            <v xml:space="preserve">ГСО 7254-96 ионов железа </v>
          </cell>
        </row>
        <row r="567">
          <cell r="C567" t="str">
            <v>ГСО 7257-96 Хром (IV) ион</v>
          </cell>
        </row>
        <row r="568">
          <cell r="C568" t="str">
            <v>ГСО 7258-96 Нитрат-ион</v>
          </cell>
        </row>
        <row r="569">
          <cell r="C569" t="str">
            <v>ГСО 7264-96 Мышьяк(III)ион</v>
          </cell>
        </row>
        <row r="570">
          <cell r="C570" t="str">
            <v>ГСО 7265-96 Никель ион</v>
          </cell>
        </row>
        <row r="571">
          <cell r="C571" t="str">
            <v>ГСО 7269-96 ионов алюминия</v>
          </cell>
        </row>
        <row r="572">
          <cell r="C572" t="str">
            <v>ГСО 7270-96 фенол ион</v>
          </cell>
        </row>
        <row r="573">
          <cell r="C573" t="str">
            <v>ГСО 7288-96 хлороформа</v>
          </cell>
        </row>
        <row r="574">
          <cell r="C574" t="str">
            <v>ГСО 7300 Гептахлор (0.1), р-р в ацетоне</v>
          </cell>
        </row>
        <row r="575">
          <cell r="C575" t="str">
            <v>ГСО 7302 ДДТр-р бензоле</v>
          </cell>
        </row>
        <row r="576">
          <cell r="C576" t="str">
            <v>ГСО 7337-96 ионов бора</v>
          </cell>
        </row>
        <row r="577">
          <cell r="C577" t="str">
            <v>ГСО 7387 4.4-ДДЭ (0.1), р-р в изоктане</v>
          </cell>
        </row>
        <row r="578">
          <cell r="C578" t="str">
            <v>ГСО 7472-98 ионов кадмия</v>
          </cell>
        </row>
        <row r="579">
          <cell r="C579" t="str">
            <v>ГСО 7478-96 Хлорид-ион</v>
          </cell>
        </row>
        <row r="580">
          <cell r="C580" t="str">
            <v>ГСО 7479 Нитрит-ион</v>
          </cell>
        </row>
        <row r="581">
          <cell r="C581" t="str">
            <v>ГСО 7970-2001 сульфид-иона</v>
          </cell>
        </row>
        <row r="582">
          <cell r="C582" t="str">
            <v xml:space="preserve">ГСО 8086-94 ионов молибдена </v>
          </cell>
        </row>
        <row r="583">
          <cell r="C583" t="str">
            <v>ГСО Альдрин (0.1), р-р в ацетоне</v>
          </cell>
        </row>
        <row r="584">
          <cell r="C584" t="str">
            <v>ГСО Альфа-ГХЦГ (0.1), р-р в изоктане</v>
          </cell>
        </row>
        <row r="585">
          <cell r="C585" t="str">
            <v>ГСО жиры в водорастворимой матрице</v>
          </cell>
        </row>
        <row r="586">
          <cell r="C586" t="str">
            <v>ГСО марганец-ион, 1,0 мг/см3</v>
          </cell>
        </row>
        <row r="587">
          <cell r="C587" t="str">
            <v>ГСО мутности бактерийных взвесей</v>
          </cell>
        </row>
        <row r="588">
          <cell r="C588" t="str">
            <v>ГСО мутность единиц (формазиновая суспензия)</v>
          </cell>
        </row>
        <row r="589">
          <cell r="C589" t="str">
            <v>ГСО перманганатной окисляемости воды</v>
          </cell>
        </row>
        <row r="590">
          <cell r="C590" t="str">
            <v>губка для мытья посуды 3 шт,</v>
          </cell>
        </row>
        <row r="591">
          <cell r="C591" t="str">
            <v>ГУР ЗИЛ</v>
          </cell>
        </row>
        <row r="592">
          <cell r="C592" t="str">
            <v>Дальномер лазерный  дальность 50м ДЛ-50</v>
          </cell>
        </row>
        <row r="593">
          <cell r="C593" t="str">
            <v>Датчик гидростатического давления (Радон У) ОП-2,5-1,0-12,5-Н/Б-2</v>
          </cell>
        </row>
        <row r="594">
          <cell r="C594" t="str">
            <v>датчик давления   MBS 3000, диапазон давления 0-6 бар</v>
          </cell>
        </row>
        <row r="595">
          <cell r="C595" t="str">
            <v>датчик давления   А-10  4-20 мА 6bar</v>
          </cell>
        </row>
        <row r="596">
          <cell r="C596" t="str">
            <v>датчик давления   БД ПД-Р 0-0,6МПа, М20*1,5, 4-20мА,IP65</v>
          </cell>
        </row>
        <row r="597">
          <cell r="C597" t="str">
            <v>Датчик давления 415-ДГ-Ех-8566-0,5/100мвст-420-Т1-С1-ГП-КММЭ105м</v>
          </cell>
        </row>
        <row r="598">
          <cell r="C598" t="str">
            <v>датчик давления ОТ-1</v>
          </cell>
        </row>
        <row r="599">
          <cell r="C599" t="str">
            <v>датчик масла</v>
          </cell>
        </row>
        <row r="600">
          <cell r="C600" t="str">
            <v>датчик массового расхода воздуха 20-3855000</v>
          </cell>
        </row>
        <row r="601">
          <cell r="C601" t="str">
            <v>датчик ММ-125</v>
          </cell>
        </row>
        <row r="602">
          <cell r="C602" t="str">
            <v>датчик погружной уровня жидкости Радон У-ОП-2,5</v>
          </cell>
        </row>
        <row r="603">
          <cell r="C603" t="str">
            <v>датчик погружной уровня жидкости Радон У-ОП-4,0-1,0</v>
          </cell>
        </row>
        <row r="604">
          <cell r="C604" t="str">
            <v>датчик погружной уровня жидкости Радон У-ОП-6,0-0,</v>
          </cell>
        </row>
        <row r="605">
          <cell r="C605" t="str">
            <v>датчик температуры воды</v>
          </cell>
        </row>
        <row r="606">
          <cell r="C606" t="str">
            <v>датчик ТМ-100 3808000-10</v>
          </cell>
        </row>
        <row r="607">
          <cell r="C607" t="str">
            <v>Датчик уровня Радон У-ОП--8,0-1,0-10,0-Н/Б-2</v>
          </cell>
        </row>
        <row r="608">
          <cell r="C608" t="str">
            <v>Датчик уровня Радон У-ОП-4,0-1,0-14,0-Н/Б-2</v>
          </cell>
        </row>
        <row r="609">
          <cell r="C609" t="str">
            <v>датчик уровня топлива LLS-AF  700мм/  20310</v>
          </cell>
        </row>
        <row r="610">
          <cell r="C610" t="str">
            <v>дверь</v>
          </cell>
        </row>
        <row r="611">
          <cell r="C611" t="str">
            <v>дверь металлическая</v>
          </cell>
        </row>
        <row r="612">
          <cell r="C612" t="str">
            <v>дверь пластиковая</v>
          </cell>
        </row>
        <row r="613">
          <cell r="C613" t="str">
            <v>дверь противопожарная</v>
          </cell>
        </row>
        <row r="614">
          <cell r="C614" t="str">
            <v>двигатель 4178 УАЗ 92 л. с. АИ-92</v>
          </cell>
        </row>
        <row r="615">
          <cell r="C615" t="str">
            <v>двигатель Honda 195-278 13л.с.</v>
          </cell>
        </row>
        <row r="616">
          <cell r="C616" t="str">
            <v>ДДД-4.4 (0.1), р-р в изоктане ГСО 7386</v>
          </cell>
        </row>
        <row r="617">
          <cell r="C617" t="str">
            <v>Декоплинтус Плинтэкс F20/30(2м)</v>
          </cell>
        </row>
        <row r="618">
          <cell r="C618" t="str">
            <v>Декоплинтус С11/25/340 25х20(2м)</v>
          </cell>
        </row>
        <row r="619">
          <cell r="C619" t="str">
            <v>Део-хлор 3,4 №300</v>
          </cell>
        </row>
        <row r="620">
          <cell r="C620" t="str">
            <v>держатель для полотенец</v>
          </cell>
        </row>
        <row r="621">
          <cell r="C621" t="str">
            <v>держатель пломб дверной для пломбира</v>
          </cell>
        </row>
        <row r="622">
          <cell r="C622" t="str">
            <v>держатель предфильтра 3М 501</v>
          </cell>
        </row>
        <row r="623">
          <cell r="C623" t="str">
            <v xml:space="preserve">держатель стаканов для кулера </v>
          </cell>
        </row>
        <row r="624">
          <cell r="C624" t="str">
            <v>диафрагма</v>
          </cell>
        </row>
        <row r="625">
          <cell r="C625" t="str">
            <v>диафрагма ТИП-24</v>
          </cell>
        </row>
        <row r="626">
          <cell r="C626" t="str">
            <v>дибромхлорметан, р-р в метаноле (10) СОП</v>
          </cell>
        </row>
        <row r="627">
          <cell r="C627" t="str">
            <v>дизельное топливо</v>
          </cell>
        </row>
        <row r="628">
          <cell r="C628" t="str">
            <v>диметил фенилендиамин сернокислый</v>
          </cell>
        </row>
        <row r="629">
          <cell r="C629" t="str">
            <v>Динрейка 60см</v>
          </cell>
        </row>
        <row r="630">
          <cell r="C630" t="str">
            <v>Диск алмазный сегментный ф230</v>
          </cell>
        </row>
        <row r="631">
          <cell r="C631" t="str">
            <v>диск ведомый задний 238-1601131</v>
          </cell>
        </row>
        <row r="632">
          <cell r="C632" t="str">
            <v>диск ведомый комплект 238-1601131/30</v>
          </cell>
        </row>
        <row r="633">
          <cell r="C633" t="str">
            <v>диск колесный R15</v>
          </cell>
        </row>
        <row r="634">
          <cell r="C634" t="str">
            <v>диск промопоры ведомый МТЗ</v>
          </cell>
        </row>
        <row r="635">
          <cell r="C635" t="str">
            <v>диск промопоры ведущий МТЗ</v>
          </cell>
        </row>
        <row r="636">
          <cell r="C636" t="str">
            <v>диск промопоры нажимной МТЗ</v>
          </cell>
        </row>
        <row r="637">
          <cell r="C637" t="str">
            <v>диск сцепления</v>
          </cell>
        </row>
        <row r="638">
          <cell r="C638" t="str">
            <v>диск сцепления  238-1601130</v>
          </cell>
        </row>
        <row r="639">
          <cell r="C639" t="str">
            <v>диск сцепления ведомый 451-1601130  УАЗ</v>
          </cell>
        </row>
        <row r="640">
          <cell r="C640" t="str">
            <v>диск сцепления ведомый ЗИЛ</v>
          </cell>
        </row>
        <row r="641">
          <cell r="C641" t="str">
            <v xml:space="preserve">диск сцепления ведомый ЗиЛ 130-1601130  </v>
          </cell>
        </row>
        <row r="642">
          <cell r="C642" t="str">
            <v>диск сцепления ведомый Камаз 14-1601130</v>
          </cell>
        </row>
        <row r="643">
          <cell r="C643" t="str">
            <v>Диск сцепления ведущий средний 1601094</v>
          </cell>
        </row>
        <row r="644">
          <cell r="C644" t="str">
            <v>диск сцепления нажимной 130-1601090</v>
          </cell>
        </row>
        <row r="645">
          <cell r="C645" t="str">
            <v>диск сцепления нажимной 4301-1601090-20</v>
          </cell>
        </row>
        <row r="646">
          <cell r="C646" t="str">
            <v>диск сцепления нажимной 451-1601090</v>
          </cell>
        </row>
        <row r="647">
          <cell r="C647" t="str">
            <v>Диск сцепления нажимной КАМАЗ (корзина) 14-1601090-10</v>
          </cell>
        </row>
        <row r="648">
          <cell r="C648" t="str">
            <v>Диск сцепления промежуточный-094  КАМАЗ 14-1601094</v>
          </cell>
        </row>
        <row r="649">
          <cell r="C649" t="str">
            <v>Диск тормозной 2121 Автоваз</v>
          </cell>
        </row>
        <row r="650">
          <cell r="C650" t="str">
            <v>диск тормозной передний 5301</v>
          </cell>
        </row>
        <row r="651">
          <cell r="C651" t="str">
            <v>диск тормозной с накладкой 85-3502040</v>
          </cell>
        </row>
        <row r="652">
          <cell r="C652" t="str">
            <v>диски для тест.на оксидазную активность</v>
          </cell>
        </row>
        <row r="653">
          <cell r="C653" t="str">
            <v>дифенилкарбазид, ЧДА</v>
          </cell>
        </row>
        <row r="654">
          <cell r="C654" t="str">
            <v xml:space="preserve">дифференциал  РК в сборе </v>
          </cell>
        </row>
        <row r="655">
          <cell r="C655" t="str">
            <v>Дихлорэтан-1.2, чист в-во, ГСО 7332, 1.5мл</v>
          </cell>
        </row>
        <row r="656">
          <cell r="C656" t="str">
            <v xml:space="preserve">дихлофос </v>
          </cell>
        </row>
        <row r="657">
          <cell r="C657" t="str">
            <v>днище  ПН-10</v>
          </cell>
        </row>
        <row r="658">
          <cell r="C658" t="str">
            <v>днище  ПН-15</v>
          </cell>
        </row>
        <row r="659">
          <cell r="C659" t="str">
            <v>днище  ПН-20</v>
          </cell>
        </row>
        <row r="660">
          <cell r="C660" t="str">
            <v>доводчик DC-180 до 120 кг</v>
          </cell>
        </row>
        <row r="661">
          <cell r="C661" t="str">
            <v>доводчик дверной</v>
          </cell>
        </row>
        <row r="662">
          <cell r="C662" t="str">
            <v>дозатор для жидкого мыла</v>
          </cell>
        </row>
        <row r="663">
          <cell r="C663" t="str">
            <v>дозатор механ. 100-1000мкл</v>
          </cell>
        </row>
        <row r="664">
          <cell r="C664" t="str">
            <v>домкрат 16тн.</v>
          </cell>
        </row>
        <row r="665">
          <cell r="C665" t="str">
            <v>домкрат механич. 3т</v>
          </cell>
        </row>
        <row r="666">
          <cell r="C666" t="str">
            <v>доп.оборудование для конт</v>
          </cell>
        </row>
        <row r="667">
          <cell r="C667" t="str">
            <v>дорожный знак</v>
          </cell>
        </row>
        <row r="668">
          <cell r="C668" t="str">
            <v>дорожный знак "Въезд запрещен"</v>
          </cell>
        </row>
        <row r="669">
          <cell r="C669" t="str">
            <v>дорожный знак "Дорожные работы"</v>
          </cell>
        </row>
        <row r="670">
          <cell r="C670" t="str">
            <v>дорожный знак "Объезд препятствий"</v>
          </cell>
        </row>
        <row r="671">
          <cell r="C671" t="str">
            <v>дорожный знак "Сужение дороги"</v>
          </cell>
        </row>
        <row r="672">
          <cell r="C672" t="str">
            <v>дорожный знак п.1.34.1 "Направление поворота"</v>
          </cell>
        </row>
        <row r="673">
          <cell r="C673" t="str">
            <v>дорожный знак п.1.34.2 "Направление поворота"</v>
          </cell>
        </row>
        <row r="674">
          <cell r="C674" t="str">
            <v>дорожный знак п.1.34.3 "Направление поворота"</v>
          </cell>
        </row>
        <row r="675">
          <cell r="C675" t="str">
            <v>дорожный знак п.2.6 "Преимущество встречного движения"</v>
          </cell>
        </row>
        <row r="676">
          <cell r="C676" t="str">
            <v>дорожный знак п.3.10 "Движение пешеходов запрещено"</v>
          </cell>
        </row>
        <row r="677">
          <cell r="C677" t="str">
            <v>дорожный знак п.3.2 "Движение запрещено"</v>
          </cell>
        </row>
        <row r="678">
          <cell r="C678" t="str">
            <v>дорожный знак п.3.20  "Обгон запрещен"</v>
          </cell>
        </row>
        <row r="679">
          <cell r="C679" t="str">
            <v>дорожный знак п.3.31 "Конец всех ограничений"</v>
          </cell>
        </row>
        <row r="680">
          <cell r="C680" t="str">
            <v>дорожный знак п.4.1.2 "Движение направо"</v>
          </cell>
        </row>
        <row r="681">
          <cell r="C681" t="str">
            <v>дорожный знак п.4.1.3 "Движение налево"</v>
          </cell>
        </row>
        <row r="682">
          <cell r="C682" t="str">
            <v>дорожный знак п.4.1.4 "Движение прямо и направо"</v>
          </cell>
        </row>
        <row r="683">
          <cell r="C683" t="str">
            <v>дорожный знак п.4.1.5 "Движение прямо и налево"</v>
          </cell>
        </row>
        <row r="684">
          <cell r="C684" t="str">
            <v>дорожный знак п.4.1.6 "Движение направо и налево"</v>
          </cell>
        </row>
        <row r="685">
          <cell r="C685" t="str">
            <v>дорожный знак п.4.2.1  "Объезд препятствия справа"</v>
          </cell>
        </row>
        <row r="686">
          <cell r="C686" t="str">
            <v>дорожный знак п.4.2.2  "Объезд препятствия слева"</v>
          </cell>
        </row>
        <row r="687">
          <cell r="C687" t="str">
            <v>дорожный знак п.4.2.3  "Объезд препятствия слева и справа"</v>
          </cell>
        </row>
        <row r="688">
          <cell r="C688" t="str">
            <v>дорожный знак п.6.18.1 "Направление объезда"</v>
          </cell>
        </row>
        <row r="689">
          <cell r="C689" t="str">
            <v>дорожный знак п.6.18.2 "Направление объезда"</v>
          </cell>
        </row>
        <row r="690">
          <cell r="C690" t="str">
            <v>дорожный знак п.6.18.3 "Направление объезда"</v>
          </cell>
        </row>
        <row r="691">
          <cell r="C691" t="str">
            <v>дорожный знак п.8.22.  "Препятствие"</v>
          </cell>
        </row>
        <row r="692">
          <cell r="C692" t="str">
            <v>доска необрезная 25мм</v>
          </cell>
        </row>
        <row r="693">
          <cell r="C693" t="str">
            <v>доска необрезная 50 мм</v>
          </cell>
        </row>
        <row r="694">
          <cell r="C694" t="str">
            <v>доска обрезная 25мм</v>
          </cell>
        </row>
        <row r="695">
          <cell r="C695" t="str">
            <v>доска обрезная 40х150х6000</v>
          </cell>
        </row>
        <row r="696">
          <cell r="C696" t="str">
            <v>доска обрезная 50х100х6</v>
          </cell>
        </row>
        <row r="697">
          <cell r="C697" t="str">
            <v>доска обрезная 50х150х6</v>
          </cell>
        </row>
        <row r="698">
          <cell r="C698" t="str">
            <v>доска обрезная 50х200х6</v>
          </cell>
        </row>
        <row r="699">
          <cell r="C699" t="str">
            <v>дрель ударная  "Зубр"</v>
          </cell>
        </row>
        <row r="700">
          <cell r="C700" t="str">
            <v>Дроссель 125Вт откр</v>
          </cell>
        </row>
        <row r="701">
          <cell r="C701" t="str">
            <v>Дроссель 700 ДРЛ 220В</v>
          </cell>
        </row>
        <row r="702">
          <cell r="C702" t="str">
            <v>Дюбель 6х60 с шурупом п/молоток</v>
          </cell>
        </row>
        <row r="703">
          <cell r="C703" t="str">
            <v>Дюбель 8х80 с шурупом п/молоток</v>
          </cell>
        </row>
        <row r="704">
          <cell r="C704" t="str">
            <v>дюбель гвоздь</v>
          </cell>
        </row>
        <row r="705">
          <cell r="C705" t="str">
            <v>Дюбель гвоздь 6х40</v>
          </cell>
        </row>
        <row r="706">
          <cell r="C706" t="str">
            <v>Дюбель для гвоздей 8х80</v>
          </cell>
        </row>
        <row r="707">
          <cell r="C707" t="str">
            <v>Дюбель полипроп. 6х30</v>
          </cell>
        </row>
        <row r="708">
          <cell r="C708" t="str">
            <v>Дюбель с шурупом 6х40</v>
          </cell>
        </row>
        <row r="709">
          <cell r="C709" t="str">
            <v>дюбель-гвоздь 10*100</v>
          </cell>
        </row>
        <row r="710">
          <cell r="C710" t="str">
            <v>дюбель-гвоздь 10*90</v>
          </cell>
        </row>
        <row r="711">
          <cell r="C711" t="str">
            <v>Дюбель-гвоздь 10х112</v>
          </cell>
        </row>
        <row r="712">
          <cell r="C712" t="str">
            <v>дюбель-гвоздь 6*60</v>
          </cell>
        </row>
        <row r="713">
          <cell r="C713" t="str">
            <v>Дюбель-гвоздь 6х40(600шт)</v>
          </cell>
        </row>
        <row r="714">
          <cell r="C714" t="str">
            <v>Дюбель-гвоздь 6х80 (90шт)</v>
          </cell>
        </row>
        <row r="715">
          <cell r="C715" t="str">
            <v>дюбель-гвоздь 8*80мм</v>
          </cell>
        </row>
        <row r="716">
          <cell r="C716" t="str">
            <v>Дюбель-гвоздь 8х172</v>
          </cell>
        </row>
        <row r="717">
          <cell r="C717" t="str">
            <v xml:space="preserve">евророзетка  1 ОП </v>
          </cell>
        </row>
        <row r="718">
          <cell r="C718" t="str">
            <v>евророзетка 2 СП з/к 16 А</v>
          </cell>
        </row>
        <row r="719">
          <cell r="C719" t="str">
            <v>елка</v>
          </cell>
        </row>
        <row r="720">
          <cell r="C720" t="str">
            <v>емкость-контейнер КДС-1,0</v>
          </cell>
        </row>
        <row r="721">
          <cell r="C721" t="str">
            <v>емкость-контейнер КДС-3</v>
          </cell>
        </row>
        <row r="722">
          <cell r="C722" t="str">
            <v>емкость-контейнер КДС-5</v>
          </cell>
        </row>
        <row r="723">
          <cell r="C723" t="str">
            <v>ерш пробирочный</v>
          </cell>
        </row>
        <row r="724">
          <cell r="C724" t="str">
            <v>Ёрш пробирочный (синтетический)</v>
          </cell>
        </row>
        <row r="725">
          <cell r="C725" t="str">
            <v>ерш пробирочный д.15</v>
          </cell>
        </row>
        <row r="726">
          <cell r="C726" t="str">
            <v>ерш пробирочный д.50</v>
          </cell>
        </row>
        <row r="727">
          <cell r="C727" t="str">
            <v>ерш противопроездный</v>
          </cell>
        </row>
        <row r="728">
          <cell r="C728" t="str">
            <v>ерш+подставка для туалета</v>
          </cell>
        </row>
        <row r="729">
          <cell r="C729" t="str">
            <v>жалюзи</v>
          </cell>
        </row>
        <row r="730">
          <cell r="C730" t="str">
            <v>жалюзи вертикальные</v>
          </cell>
        </row>
        <row r="731">
          <cell r="C731" t="str">
            <v>жалюзи горизонтальные</v>
          </cell>
        </row>
        <row r="732">
          <cell r="C732" t="str">
            <v>жби</v>
          </cell>
        </row>
        <row r="733">
          <cell r="C733" t="str">
            <v>жгут колеса</v>
          </cell>
        </row>
        <row r="734">
          <cell r="C734" t="str">
            <v xml:space="preserve">железоаммонийные квасцы </v>
          </cell>
        </row>
        <row r="735">
          <cell r="C735" t="str">
            <v>жесткий диск 1000 GB 64 MB SATA 600</v>
          </cell>
        </row>
        <row r="736">
          <cell r="C736" t="str">
            <v>жесткий диск 2000 GB</v>
          </cell>
        </row>
        <row r="737">
          <cell r="C737" t="str">
            <v>жесткий диск 3000 GB</v>
          </cell>
        </row>
        <row r="738">
          <cell r="C738" t="str">
            <v>Жесткий диск 320 GB</v>
          </cell>
        </row>
        <row r="739">
          <cell r="C739" t="str">
            <v>жесткий диск 3Tb</v>
          </cell>
        </row>
        <row r="740">
          <cell r="C740" t="str">
            <v>Жесткий диск 600Gb</v>
          </cell>
        </row>
        <row r="741">
          <cell r="C741" t="str">
            <v>жесткий диск 900 GB SC 6G</v>
          </cell>
        </row>
        <row r="742">
          <cell r="C742" t="str">
            <v>жидкость с антибактериальным эффектом для рук</v>
          </cell>
        </row>
        <row r="743">
          <cell r="C743" t="str">
            <v>жилет  сигнальный</v>
          </cell>
        </row>
        <row r="744">
          <cell r="C744" t="str">
            <v>жилет утепленный</v>
          </cell>
        </row>
        <row r="745">
          <cell r="C745" t="str">
            <v>журнал работ</v>
          </cell>
        </row>
        <row r="746">
          <cell r="C746" t="str">
            <v>журнал учета выдачи нарядов допусков</v>
          </cell>
        </row>
        <row r="747">
          <cell r="C747" t="str">
            <v xml:space="preserve">Завеса тепловая BALLU BHC-3.000SB </v>
          </cell>
        </row>
        <row r="748">
          <cell r="C748" t="str">
            <v>заглушка  Ду-114</v>
          </cell>
        </row>
        <row r="749">
          <cell r="C749" t="str">
            <v>заглушка  Ду-219</v>
          </cell>
        </row>
        <row r="750">
          <cell r="C750" t="str">
            <v>заглушка  Ду-325</v>
          </cell>
        </row>
        <row r="751">
          <cell r="C751" t="str">
            <v>заглушка  Ду-426</v>
          </cell>
        </row>
        <row r="752">
          <cell r="C752" t="str">
            <v>заглушка  Ду-76</v>
          </cell>
        </row>
        <row r="753">
          <cell r="C753" t="str">
            <v>заглушка  Ду-89</v>
          </cell>
        </row>
        <row r="754">
          <cell r="C754" t="str">
            <v>заглушка 3/4"</v>
          </cell>
        </row>
        <row r="755">
          <cell r="C755" t="str">
            <v>заглушка Д-159</v>
          </cell>
        </row>
        <row r="756">
          <cell r="C756" t="str">
            <v>заглушка Д.219</v>
          </cell>
        </row>
        <row r="757">
          <cell r="C757" t="str">
            <v>заглушка д.273</v>
          </cell>
        </row>
        <row r="758">
          <cell r="C758" t="str">
            <v>заглушка Д.530</v>
          </cell>
        </row>
        <row r="759">
          <cell r="C759" t="str">
            <v>Заглушка Ду25 ТЕВО ПП</v>
          </cell>
        </row>
        <row r="760">
          <cell r="C760" t="str">
            <v>заглушка Т-пласт (левая)</v>
          </cell>
        </row>
        <row r="761">
          <cell r="C761" t="str">
            <v>заглушка Т-пласт (правая)</v>
          </cell>
        </row>
        <row r="762">
          <cell r="C762" t="str">
            <v>заглушка элиптическая Ду-108</v>
          </cell>
        </row>
        <row r="763">
          <cell r="C763" t="str">
            <v>заглушка элиптическая Ду-159</v>
          </cell>
        </row>
        <row r="764">
          <cell r="C764" t="str">
            <v>заглушка элиптическая Ду-273</v>
          </cell>
        </row>
        <row r="765">
          <cell r="C765" t="str">
            <v>заглушка элиптическая Ду-325</v>
          </cell>
        </row>
        <row r="766">
          <cell r="C766" t="str">
            <v>заглушка элиптическая Ду-425</v>
          </cell>
        </row>
        <row r="767">
          <cell r="C767" t="str">
            <v>заглушка элиптическая Ду-426</v>
          </cell>
        </row>
        <row r="768">
          <cell r="C768" t="str">
            <v>заглушка элиптическая Ду-57</v>
          </cell>
        </row>
        <row r="769">
          <cell r="C769" t="str">
            <v>заготовка  чугунная</v>
          </cell>
        </row>
        <row r="770">
          <cell r="C770" t="str">
            <v>Заготовка чугунная ф110х450</v>
          </cell>
        </row>
        <row r="771">
          <cell r="C771" t="str">
            <v>Заготовка чугунная ф130х450</v>
          </cell>
        </row>
        <row r="772">
          <cell r="C772" t="str">
            <v>Заготовка чугунная ф150х450</v>
          </cell>
        </row>
        <row r="773">
          <cell r="C773" t="str">
            <v>Заготовка чугунная ф180х300</v>
          </cell>
        </row>
        <row r="774">
          <cell r="C774" t="str">
            <v>Заготовка чугунная ф180х450</v>
          </cell>
        </row>
        <row r="775">
          <cell r="C775" t="str">
            <v>Заготовка чугунная ф250х300</v>
          </cell>
        </row>
        <row r="776">
          <cell r="C776" t="str">
            <v>Заготовка чугунная ф400х250х300</v>
          </cell>
        </row>
        <row r="777">
          <cell r="C777" t="str">
            <v>Заготовка чугунная ф550х350х300</v>
          </cell>
        </row>
        <row r="778">
          <cell r="C778" t="str">
            <v>задвижка   короткая PH 16 50</v>
          </cell>
        </row>
        <row r="779">
          <cell r="C779" t="str">
            <v>задвижка   короткая PH 16 65</v>
          </cell>
        </row>
        <row r="780">
          <cell r="C780" t="str">
            <v>задвижка  30вч 39р  ДУ 100 РУ16</v>
          </cell>
        </row>
        <row r="781">
          <cell r="C781" t="str">
            <v>задвижка  30вч 39р  ДУ 150 РУ16</v>
          </cell>
        </row>
        <row r="782">
          <cell r="C782" t="str">
            <v>задвижка  30вч 39р  ДУ200  РУ16</v>
          </cell>
        </row>
        <row r="783">
          <cell r="C783" t="str">
            <v>задвижка  30с41 Ду 400*16 с редуктором в комп. с ф</v>
          </cell>
        </row>
        <row r="784">
          <cell r="C784" t="str">
            <v>задвижка  30ч6брДу400</v>
          </cell>
        </row>
        <row r="785">
          <cell r="C785" t="str">
            <v>задвижка  ст . д. 80*16</v>
          </cell>
        </row>
        <row r="786">
          <cell r="C786" t="str">
            <v>задвижка  ст. д. 150*16</v>
          </cell>
        </row>
        <row r="787">
          <cell r="C787" t="str">
            <v>задвижка  ст. д. 50*16</v>
          </cell>
        </row>
        <row r="788">
          <cell r="C788" t="str">
            <v>задвижка  ст. д.200</v>
          </cell>
        </row>
        <row r="789">
          <cell r="C789" t="str">
            <v>задвижка  ст. д.500</v>
          </cell>
        </row>
        <row r="790">
          <cell r="C790" t="str">
            <v>задвижка 30с41 нж 250х16 в к-те с КОФ</v>
          </cell>
        </row>
        <row r="791">
          <cell r="C791" t="str">
            <v>задвижка 30с41 нж 300х16 в к-те с КОФ</v>
          </cell>
        </row>
        <row r="792">
          <cell r="C792" t="str">
            <v>задвижка 30с41 нж ду300</v>
          </cell>
        </row>
        <row r="793">
          <cell r="C793" t="str">
            <v>Задвижка 30С41НЖ Ду50 Ру16 с КОФ</v>
          </cell>
        </row>
        <row r="794">
          <cell r="C794" t="str">
            <v>Задвижка 30ч6бр Ду400 Ру10 в компл. с КОФ</v>
          </cell>
        </row>
        <row r="795">
          <cell r="C795" t="str">
            <v>задвижка 31ч6бр 300х10 в к-те с КОФ</v>
          </cell>
        </row>
        <row r="796">
          <cell r="C796" t="str">
            <v>задвижка Hawle A короткая PH 16 100</v>
          </cell>
        </row>
        <row r="797">
          <cell r="C797" t="str">
            <v>задвижка Hawle A короткая PH 16 150</v>
          </cell>
        </row>
        <row r="798">
          <cell r="C798" t="str">
            <v>задвижка Hawle A короткая PH 16 80</v>
          </cell>
        </row>
        <row r="799">
          <cell r="C799" t="str">
            <v>Задвижка ножевая шиберная ф150 Ру10 с КОФ и крепежом</v>
          </cell>
        </row>
        <row r="800">
          <cell r="C800" t="str">
            <v>задвижка с обрез.клином Ду 200</v>
          </cell>
        </row>
        <row r="801">
          <cell r="C801" t="str">
            <v>задвижка с обрез.клином Ду 400/16</v>
          </cell>
        </row>
        <row r="802">
          <cell r="C802" t="str">
            <v>задвижка с обрез.клином Ду100</v>
          </cell>
        </row>
        <row r="803">
          <cell r="C803" t="str">
            <v>задвижка с обрез.клином Ду150</v>
          </cell>
        </row>
        <row r="804">
          <cell r="C804" t="str">
            <v>задвижка с обрез.клином Ду200 16 с КОФ</v>
          </cell>
        </row>
        <row r="805">
          <cell r="C805" t="str">
            <v>задвижка с обрез.клином Ду250/16 с КОФ</v>
          </cell>
        </row>
        <row r="806">
          <cell r="C806" t="str">
            <v>задвижка с обрез.клином Ду300/16 с КОФ</v>
          </cell>
        </row>
        <row r="807">
          <cell r="C807" t="str">
            <v>задвижка с обрез.клином Ду400/16 с КОФ</v>
          </cell>
        </row>
        <row r="808">
          <cell r="C808" t="str">
            <v>задвижка с обрез.клином Ду50</v>
          </cell>
        </row>
        <row r="809">
          <cell r="C809" t="str">
            <v>задвижка с обрез.клином Ду500 /16 с КОФ</v>
          </cell>
        </row>
        <row r="810">
          <cell r="C810" t="str">
            <v>задвижка с обрез.клином Ду80</v>
          </cell>
        </row>
        <row r="811">
          <cell r="C811" t="str">
            <v>Задвижка с обрезиненным клином Ду100 Ру16 с КОФ</v>
          </cell>
        </row>
        <row r="812">
          <cell r="C812" t="str">
            <v>Задвижка с обрезиненным клином Ду350 Ру10 с КОФ</v>
          </cell>
        </row>
        <row r="813">
          <cell r="C813" t="str">
            <v>Задвижка с обрезиненным клином Ду50 Ру16 с КОФ</v>
          </cell>
        </row>
        <row r="814">
          <cell r="C814" t="str">
            <v>Задвижка с обрезиненным клином Ду80 Ру16 с КОФ</v>
          </cell>
        </row>
        <row r="815">
          <cell r="C815" t="str">
            <v>Задвижка с обрезиненым клином Ду150 Ру16 с КОФ</v>
          </cell>
        </row>
        <row r="816">
          <cell r="C816" t="str">
            <v>задвижка ст. ДУ 200</v>
          </cell>
        </row>
        <row r="817">
          <cell r="C817" t="str">
            <v>задвижка чуг. д. 250</v>
          </cell>
        </row>
        <row r="818">
          <cell r="C818" t="str">
            <v>задвижка чуг. д. 300</v>
          </cell>
        </row>
        <row r="819">
          <cell r="C819" t="str">
            <v>задвижка чуг. д. 80</v>
          </cell>
        </row>
        <row r="820">
          <cell r="C820" t="str">
            <v>задвижка чуг. д.300*10</v>
          </cell>
        </row>
        <row r="821">
          <cell r="C821" t="str">
            <v>зажим</v>
          </cell>
        </row>
        <row r="822">
          <cell r="C822" t="str">
            <v xml:space="preserve">зажим </v>
          </cell>
        </row>
        <row r="823">
          <cell r="C823" t="str">
            <v>зажим д/троса 20мм</v>
          </cell>
        </row>
        <row r="824">
          <cell r="C824" t="str">
            <v>зажим для бумаг 19мм</v>
          </cell>
        </row>
        <row r="825">
          <cell r="C825" t="str">
            <v>зажим для бумаг 25мм</v>
          </cell>
        </row>
        <row r="826">
          <cell r="C826" t="str">
            <v>зажим для бумаг 51мм</v>
          </cell>
        </row>
        <row r="827">
          <cell r="C827" t="str">
            <v>зажим ЗНИ-16</v>
          </cell>
        </row>
        <row r="828">
          <cell r="C828" t="str">
            <v>зажим ЗНИ-4</v>
          </cell>
        </row>
        <row r="829">
          <cell r="C829" t="str">
            <v>зажим ЗНИ-6</v>
          </cell>
        </row>
        <row r="830">
          <cell r="C830" t="str">
            <v>зажим на дин рейку HDW -211</v>
          </cell>
        </row>
        <row r="831">
          <cell r="C831" t="str">
            <v>Зажим ф19 канатный</v>
          </cell>
        </row>
        <row r="832">
          <cell r="C832" t="str">
            <v>Закладка для кафеля</v>
          </cell>
        </row>
        <row r="833">
          <cell r="C833" t="str">
            <v>закладки 5*25л</v>
          </cell>
        </row>
        <row r="834">
          <cell r="C834" t="str">
            <v>заклекпки</v>
          </cell>
        </row>
        <row r="835">
          <cell r="C835" t="str">
            <v>заклепка 5*16</v>
          </cell>
        </row>
        <row r="836">
          <cell r="C836" t="str">
            <v>заклепка 8*24</v>
          </cell>
        </row>
        <row r="837">
          <cell r="C837" t="str">
            <v>заклепка д. 6</v>
          </cell>
        </row>
        <row r="838">
          <cell r="C838" t="str">
            <v>Заклепочник усиленный 450мм. двуручный</v>
          </cell>
        </row>
        <row r="839">
          <cell r="C839" t="str">
            <v>Замок верхний автоматический RM2 двухсекц.</v>
          </cell>
        </row>
        <row r="840">
          <cell r="C840" t="str">
            <v>замок врезной</v>
          </cell>
        </row>
        <row r="841">
          <cell r="C841" t="str">
            <v>замок врезной (защелка)</v>
          </cell>
        </row>
        <row r="842">
          <cell r="C842" t="str">
            <v>Замок двери левый ЗиЛ</v>
          </cell>
        </row>
        <row r="843">
          <cell r="C843" t="str">
            <v>Замок двери правый ЗиЛ</v>
          </cell>
        </row>
        <row r="844">
          <cell r="C844" t="str">
            <v>замок зажигания</v>
          </cell>
        </row>
        <row r="845">
          <cell r="C845" t="str">
            <v>замок зажигания ВК350 (ЗИЛ-130)</v>
          </cell>
        </row>
        <row r="846">
          <cell r="C846" t="str">
            <v>замок зажигания ЗиЛ 12-3704-08</v>
          </cell>
        </row>
        <row r="847">
          <cell r="C847" t="str">
            <v>замок навесной</v>
          </cell>
        </row>
        <row r="848">
          <cell r="C848" t="str">
            <v>Замок навесной диам дужки 63</v>
          </cell>
        </row>
        <row r="849">
          <cell r="C849" t="str">
            <v>Замок навесной диам дужки 75</v>
          </cell>
        </row>
        <row r="850">
          <cell r="C850" t="str">
            <v>зарядное устройство GP PB 330 GSL 160</v>
          </cell>
        </row>
        <row r="851">
          <cell r="C851" t="str">
            <v>затвор  дисковый d 1000    D152/153</v>
          </cell>
        </row>
        <row r="852">
          <cell r="C852" t="str">
            <v>Затвор 32ч3р Ду100</v>
          </cell>
        </row>
        <row r="853">
          <cell r="C853" t="str">
            <v>Затвор 32ч3р Ду150</v>
          </cell>
        </row>
        <row r="854">
          <cell r="C854" t="str">
            <v>затвор дисковый   д.500 Ру 16</v>
          </cell>
        </row>
        <row r="855">
          <cell r="C855" t="str">
            <v>затвор дисковый д.200 с эл.прив.</v>
          </cell>
        </row>
        <row r="856">
          <cell r="C856" t="str">
            <v>затвор дисковый д.600   Ру 16</v>
          </cell>
        </row>
        <row r="857">
          <cell r="C857" t="str">
            <v>Затвор дисковый Ду350 с редуктором</v>
          </cell>
        </row>
        <row r="858">
          <cell r="C858" t="str">
            <v>затвор дисковый межфл.  Ду 50 /16</v>
          </cell>
        </row>
        <row r="859">
          <cell r="C859" t="str">
            <v>затвор дисковый межфл.  Ду150/16</v>
          </cell>
        </row>
        <row r="860">
          <cell r="C860" t="str">
            <v>затвор дисковый межфл.  Ду250/16</v>
          </cell>
        </row>
        <row r="861">
          <cell r="C861" t="str">
            <v>затвор дисковый межфланцев. Ду-400 с фланцами и кр</v>
          </cell>
        </row>
        <row r="862">
          <cell r="C862" t="str">
            <v>затвор дисковый поворотный 150х16</v>
          </cell>
        </row>
        <row r="863">
          <cell r="C863" t="str">
            <v>затвор дисковый поворотный 200х16</v>
          </cell>
        </row>
        <row r="864">
          <cell r="C864" t="str">
            <v>затвор дисковый поворотный 250х 16</v>
          </cell>
        </row>
        <row r="865">
          <cell r="C865" t="str">
            <v>затвор дисковый поворотный 250х10</v>
          </cell>
        </row>
        <row r="866">
          <cell r="C866" t="str">
            <v>затвор дисковый поворотный 300х 16</v>
          </cell>
        </row>
        <row r="867">
          <cell r="C867" t="str">
            <v>затвор дисковый поворотный 50 * 16</v>
          </cell>
        </row>
        <row r="868">
          <cell r="C868" t="str">
            <v>Затвор дисковый поворотный ДУ 100х16 с КОФ</v>
          </cell>
        </row>
        <row r="869">
          <cell r="C869" t="str">
            <v>Затвор дисковый поворотный Ду 80х16 с КОФ</v>
          </cell>
        </row>
        <row r="870">
          <cell r="C870" t="str">
            <v>Затвор дисковый поворотный Ду65 Ру16 с КОФ и крепежом</v>
          </cell>
        </row>
        <row r="871">
          <cell r="C871" t="str">
            <v>Затвор Ду400 с редуктором</v>
          </cell>
        </row>
        <row r="872">
          <cell r="C872" t="str">
            <v>Затвор фланцевый со штурвалом Ду800 Ру 10 Хавле</v>
          </cell>
        </row>
        <row r="873">
          <cell r="C873" t="str">
            <v>Затвор чугунный поворотный с нерж диск. Ду300 Ру16 с редуктором</v>
          </cell>
        </row>
        <row r="874">
          <cell r="C874" t="str">
            <v>Затвор шиберный межфланцевый Ду150 Ру10(стоки)</v>
          </cell>
        </row>
        <row r="875">
          <cell r="C875" t="str">
            <v xml:space="preserve">Затвор шиберный ножевой Ду200 Ру10 </v>
          </cell>
        </row>
        <row r="876">
          <cell r="C876" t="str">
            <v>затирка для швов белая Ceresit, 5 кг</v>
          </cell>
        </row>
        <row r="877">
          <cell r="C877" t="str">
            <v>затирка для швов серая Ceresit, 5 кг</v>
          </cell>
        </row>
        <row r="878">
          <cell r="C878" t="str">
            <v>звезда ведущая 283.10.00.000 (АТ.01.01.120)</v>
          </cell>
        </row>
        <row r="879">
          <cell r="C879" t="str">
            <v>зеркало</v>
          </cell>
        </row>
        <row r="880">
          <cell r="C880" t="str">
            <v xml:space="preserve">зеркало заднего вида </v>
          </cell>
        </row>
        <row r="881">
          <cell r="C881" t="str">
            <v>знак   "Якорь не бросать"</v>
          </cell>
        </row>
        <row r="882">
          <cell r="C882" t="str">
            <v>знак  квадратный2.7 Преимущество перед встречным движением -II</v>
          </cell>
        </row>
        <row r="883">
          <cell r="C883" t="str">
            <v>знак  круглый 3,18,1 " Поворот направо запрещен "</v>
          </cell>
        </row>
        <row r="884">
          <cell r="C884" t="str">
            <v>знак  круглый 3,24 Ограничение макс.скор.20км</v>
          </cell>
        </row>
        <row r="885">
          <cell r="C885" t="str">
            <v>знак  круглый 3,24 Ограничение макс.скор.40км</v>
          </cell>
        </row>
        <row r="886">
          <cell r="C886" t="str">
            <v>знак  круглый 3.18.2 "Поворот налево запрещен"</v>
          </cell>
        </row>
        <row r="887">
          <cell r="C887" t="str">
            <v>знак  круглый 4,1,1, Движение прямо</v>
          </cell>
        </row>
        <row r="888">
          <cell r="C888" t="str">
            <v>знак -пленка</v>
          </cell>
        </row>
        <row r="889">
          <cell r="C889" t="str">
            <v>знак аварийный</v>
          </cell>
        </row>
        <row r="890">
          <cell r="C890" t="str">
            <v>знак безопасности на пластике "Влезать здесь"</v>
          </cell>
        </row>
        <row r="891">
          <cell r="C891" t="str">
            <v>знак безопасности на пластике "Заземлено"</v>
          </cell>
        </row>
        <row r="892">
          <cell r="C892" t="str">
            <v>знак безопасности на пластике "Не включать! Работа на линии"</v>
          </cell>
        </row>
        <row r="893">
          <cell r="C893" t="str">
            <v>знак безопасности на пластике "Не включать! Работают люди"</v>
          </cell>
        </row>
        <row r="894">
          <cell r="C894" t="str">
            <v>знак безопасности на пластике "Не влезай, убьет"</v>
          </cell>
        </row>
        <row r="895">
          <cell r="C895" t="str">
            <v>знак безопасности на пластике "Опасно для жизни. Яд"</v>
          </cell>
        </row>
        <row r="896">
          <cell r="C896" t="str">
            <v>знак безопасности на пластике "Работать здесь"</v>
          </cell>
        </row>
        <row r="897">
          <cell r="C897" t="str">
            <v>знак безопасности на пластике "Стой! Напряжение"</v>
          </cell>
        </row>
        <row r="898">
          <cell r="C898" t="str">
            <v>знак на пленке "Место для курения"</v>
          </cell>
        </row>
        <row r="899">
          <cell r="C899" t="str">
            <v>знак на пленке "Посторонним вход запрещен"</v>
          </cell>
        </row>
        <row r="900">
          <cell r="C900" t="str">
            <v>Зонт вытяжной пристенный ЛАБ-Pro-ВЗ-100-П</v>
          </cell>
        </row>
        <row r="901">
          <cell r="C901" t="str">
            <v>зубило</v>
          </cell>
        </row>
        <row r="902">
          <cell r="C902" t="str">
            <v>Зубило  SDS MAX 600</v>
          </cell>
        </row>
        <row r="903">
          <cell r="C903" t="str">
            <v>ИБП Ippon Back Verso 600</v>
          </cell>
        </row>
        <row r="904">
          <cell r="C904" t="str">
            <v>известь</v>
          </cell>
        </row>
        <row r="905">
          <cell r="C905" t="str">
            <v>изделия (фланец+кольцо) для муфты Жабо д.400</v>
          </cell>
        </row>
        <row r="906">
          <cell r="C906" t="str">
            <v xml:space="preserve">Измеритель KEW 4105 </v>
          </cell>
        </row>
        <row r="907">
          <cell r="C907" t="str">
            <v>Измеритель регулятор одноканальный ТРМ1-Щ1.У.Р</v>
          </cell>
        </row>
        <row r="908">
          <cell r="C908" t="str">
            <v>Измеритель-регулятор двухканальный ТРМ202</v>
          </cell>
        </row>
        <row r="909">
          <cell r="C909" t="str">
            <v>Измеритель-регулятор одноканальный ТРМ1-Н.У.Р</v>
          </cell>
        </row>
        <row r="910">
          <cell r="C910" t="str">
            <v>Измеритель-регулятор одноканальный ТРМ1-Щ2.У.И</v>
          </cell>
        </row>
        <row r="911">
          <cell r="C911" t="str">
            <v>изолента  ПХВ синяя</v>
          </cell>
        </row>
        <row r="912">
          <cell r="C912" t="str">
            <v>изолента  ПХВ черная</v>
          </cell>
        </row>
        <row r="913">
          <cell r="C913" t="str">
            <v>изолента  х/б</v>
          </cell>
        </row>
        <row r="914">
          <cell r="C914" t="str">
            <v>Изолента ПВХ 15 мм AVIORA (синяя)</v>
          </cell>
        </row>
        <row r="915">
          <cell r="C915" t="str">
            <v>Изолента ПВХ 15 мм AVIORA (черная)</v>
          </cell>
        </row>
        <row r="916">
          <cell r="C916" t="str">
            <v xml:space="preserve">Изолента ХБ </v>
          </cell>
        </row>
        <row r="917">
          <cell r="C917" t="str">
            <v>Изолента ХБ промышленная 15 мм 20 м</v>
          </cell>
        </row>
        <row r="918">
          <cell r="C918" t="str">
            <v>изолятор ИО-10-3.75 У3</v>
          </cell>
        </row>
        <row r="919">
          <cell r="C919" t="str">
            <v xml:space="preserve">изолятор опорный СА-3/6 </v>
          </cell>
        </row>
        <row r="920">
          <cell r="C920" t="str">
            <v>изолятор СА-3 болт М10</v>
          </cell>
        </row>
        <row r="921">
          <cell r="C921" t="str">
            <v>ИЗУ -1М-100/400</v>
          </cell>
        </row>
        <row r="922">
          <cell r="C922" t="str">
            <v>индигокармин чда</v>
          </cell>
        </row>
        <row r="923">
          <cell r="C923" t="str">
            <v>индикатор Дезиконт-Хлорамин</v>
          </cell>
        </row>
        <row r="924">
          <cell r="C924" t="str">
            <v>индикатор Интест-П-121/20 (4 класс с журналом)</v>
          </cell>
        </row>
        <row r="925">
          <cell r="C925" t="str">
            <v>индикатор контроля рН Ликонт</v>
          </cell>
        </row>
        <row r="926">
          <cell r="C926" t="str">
            <v>индикатор стерилизации биолог. БИК-ИЛЦ-пар</v>
          </cell>
        </row>
        <row r="927">
          <cell r="C927" t="str">
            <v>индикаторы МедИС</v>
          </cell>
        </row>
        <row r="928">
          <cell r="C928" t="str">
            <v>индикаторы Фарматест</v>
          </cell>
        </row>
        <row r="929">
          <cell r="C929" t="str">
            <v>источник  бесперебойного питания Powercom</v>
          </cell>
        </row>
        <row r="930">
          <cell r="C930" t="str">
            <v>йод 0,1н</v>
          </cell>
        </row>
        <row r="931">
          <cell r="C931" t="str">
            <v>кабель  ААШв-10 3х120</v>
          </cell>
        </row>
        <row r="932">
          <cell r="C932" t="str">
            <v>кабель  ААШв-14*120</v>
          </cell>
        </row>
        <row r="933">
          <cell r="C933" t="str">
            <v>кабель  ААШв-6 3х120</v>
          </cell>
        </row>
        <row r="934">
          <cell r="C934" t="str">
            <v>кабель  АВВГ 3*2,5</v>
          </cell>
        </row>
        <row r="935">
          <cell r="C935" t="str">
            <v>кабель  АВВГ 4*16</v>
          </cell>
        </row>
        <row r="936">
          <cell r="C936" t="str">
            <v>кабель  АВВГ 4*2,5</v>
          </cell>
        </row>
        <row r="937">
          <cell r="C937" t="str">
            <v>кабель  АВВГ 4*25</v>
          </cell>
        </row>
        <row r="938">
          <cell r="C938" t="str">
            <v>кабель  АВВГ 4*6</v>
          </cell>
        </row>
        <row r="939">
          <cell r="C939" t="str">
            <v>кабель  ВВГ 3*1,5</v>
          </cell>
        </row>
        <row r="940">
          <cell r="C940" t="str">
            <v>кабель  ВВГ 3*2,5</v>
          </cell>
        </row>
        <row r="941">
          <cell r="C941" t="str">
            <v>кабель  ВВГ 4*2,5</v>
          </cell>
        </row>
        <row r="942">
          <cell r="C942" t="str">
            <v>кабель  ВВГ 4*4</v>
          </cell>
        </row>
        <row r="943">
          <cell r="C943" t="str">
            <v>кабель  ВВГ 5*10</v>
          </cell>
        </row>
        <row r="944">
          <cell r="C944" t="str">
            <v>кабель  ВВГ 5*2,5</v>
          </cell>
        </row>
        <row r="945">
          <cell r="C945" t="str">
            <v>кабель  ВВГ 5*4</v>
          </cell>
        </row>
        <row r="946">
          <cell r="C946" t="str">
            <v>кабель  ВВГ 5*6</v>
          </cell>
        </row>
        <row r="947">
          <cell r="C947" t="str">
            <v>кабель  ВВГ п  3*2,5</v>
          </cell>
        </row>
        <row r="948">
          <cell r="C948" t="str">
            <v>кабель  ВВГ-П 3*1,5</v>
          </cell>
        </row>
        <row r="949">
          <cell r="C949" t="str">
            <v>кабель  ВВГнг 3*1,5</v>
          </cell>
        </row>
        <row r="950">
          <cell r="C950" t="str">
            <v>кабель  ВВГнг 3*2,5</v>
          </cell>
        </row>
        <row r="951">
          <cell r="C951" t="str">
            <v>кабель  ВВГнг 5*2,5</v>
          </cell>
        </row>
        <row r="952">
          <cell r="C952" t="str">
            <v>кабель  ВВГнг 5*4</v>
          </cell>
        </row>
        <row r="953">
          <cell r="C953" t="str">
            <v>кабель  МКЭШ 3*0,75</v>
          </cell>
        </row>
        <row r="954">
          <cell r="C954" t="str">
            <v xml:space="preserve">кабель MiniUSB + Micro USB + Apple 30pin </v>
          </cell>
        </row>
        <row r="955">
          <cell r="C955" t="str">
            <v>кабель ODO</v>
          </cell>
        </row>
        <row r="956">
          <cell r="C956" t="str">
            <v>Кабель UTP 4*2*0,52</v>
          </cell>
        </row>
        <row r="957">
          <cell r="C957" t="str">
            <v>Кабель Vcom SVGA 2 фильтра PRO 10м</v>
          </cell>
        </row>
        <row r="958">
          <cell r="C958" t="str">
            <v>кабель АВББШв 4х120-1</v>
          </cell>
        </row>
        <row r="959">
          <cell r="C959" t="str">
            <v>кабель АВББШв 4х150-1</v>
          </cell>
        </row>
        <row r="960">
          <cell r="C960" t="str">
            <v>Кабель АВВГ 4х185</v>
          </cell>
        </row>
        <row r="961">
          <cell r="C961" t="str">
            <v>Кабель АВВГ 4х2,5</v>
          </cell>
        </row>
        <row r="962">
          <cell r="C962" t="str">
            <v>Кабель АКВВГ 10х2,5</v>
          </cell>
        </row>
        <row r="963">
          <cell r="C963" t="str">
            <v>кабель ВБбШв 4*10</v>
          </cell>
        </row>
        <row r="964">
          <cell r="C964" t="str">
            <v>кабель ВБбШв 4*4</v>
          </cell>
        </row>
        <row r="965">
          <cell r="C965" t="str">
            <v>кабель канал  105*50</v>
          </cell>
        </row>
        <row r="966">
          <cell r="C966" t="str">
            <v>кабель канал  25*25</v>
          </cell>
        </row>
        <row r="967">
          <cell r="C967" t="str">
            <v>кабель канал  40*25</v>
          </cell>
        </row>
        <row r="968">
          <cell r="C968" t="str">
            <v>кабель канал  перф. 40*40</v>
          </cell>
        </row>
        <row r="969">
          <cell r="C969" t="str">
            <v>кабель канал 25*16</v>
          </cell>
        </row>
        <row r="970">
          <cell r="C970" t="str">
            <v>Кабель КГ 1х16</v>
          </cell>
        </row>
        <row r="971">
          <cell r="C971" t="str">
            <v>Кабель КГ 1х25</v>
          </cell>
        </row>
        <row r="972">
          <cell r="C972" t="str">
            <v>Кабель КГ 3*4+1*2,5</v>
          </cell>
        </row>
        <row r="973">
          <cell r="C973" t="str">
            <v>Кабель КГ 3*6+1*4</v>
          </cell>
        </row>
        <row r="974">
          <cell r="C974" t="str">
            <v>кабель КГ 5*50</v>
          </cell>
        </row>
        <row r="975">
          <cell r="C975" t="str">
            <v>кабель КГ-ХЛ 2*1,5</v>
          </cell>
        </row>
        <row r="976">
          <cell r="C976" t="str">
            <v xml:space="preserve">кабель медный экранированный </v>
          </cell>
        </row>
        <row r="977">
          <cell r="C977" t="str">
            <v>Кабель РК 50-2-11</v>
          </cell>
        </row>
        <row r="978">
          <cell r="C978" t="str">
            <v>Кабель РПШ 7*1,5</v>
          </cell>
        </row>
        <row r="979">
          <cell r="C979" t="str">
            <v>Кабельные вводы 1*М20*1,5</v>
          </cell>
        </row>
        <row r="980">
          <cell r="C980" t="str">
            <v>Кабельные вводы М25*1,5</v>
          </cell>
        </row>
        <row r="981">
          <cell r="C981" t="str">
            <v>Кабельные вводы М32*1,5</v>
          </cell>
        </row>
        <row r="982">
          <cell r="C982" t="str">
            <v>каболка д.8 мм</v>
          </cell>
        </row>
        <row r="983">
          <cell r="C983" t="str">
            <v>Календарь производственный настольный</v>
          </cell>
        </row>
        <row r="984">
          <cell r="C984" t="str">
            <v>калий  железосинеродистый</v>
          </cell>
        </row>
        <row r="985">
          <cell r="C985" t="str">
            <v>калий  марганцевокислый</v>
          </cell>
        </row>
        <row r="986">
          <cell r="C986" t="str">
            <v>калий  роданистый</v>
          </cell>
        </row>
        <row r="987">
          <cell r="C987" t="str">
            <v>калий  сернокислый</v>
          </cell>
        </row>
        <row r="988">
          <cell r="C988" t="str">
            <v>калий  сурьмяновинокислый</v>
          </cell>
        </row>
        <row r="989">
          <cell r="C989" t="str">
            <v>калий  хлористый ЧДА</v>
          </cell>
        </row>
        <row r="990">
          <cell r="C990" t="str">
            <v>калий  хлористый, ХЧ</v>
          </cell>
        </row>
        <row r="991">
          <cell r="C991" t="str">
            <v>калий  щавелевокислый</v>
          </cell>
        </row>
        <row r="992">
          <cell r="C992" t="str">
            <v>калий -натрий винокислый</v>
          </cell>
        </row>
        <row r="993">
          <cell r="C993" t="str">
            <v>калий гидроокись</v>
          </cell>
        </row>
        <row r="994">
          <cell r="C994" t="str">
            <v>калий двухромовокислый</v>
          </cell>
        </row>
        <row r="995">
          <cell r="C995" t="str">
            <v>калий двухромовокислый чда</v>
          </cell>
        </row>
        <row r="996">
          <cell r="C996" t="str">
            <v>калий йодистый</v>
          </cell>
        </row>
        <row r="997">
          <cell r="C997" t="str">
            <v>Калий перманганат кристаллический</v>
          </cell>
        </row>
        <row r="998">
          <cell r="C998" t="str">
            <v>калий фосфорнокислый</v>
          </cell>
        </row>
        <row r="999">
          <cell r="C999" t="str">
            <v>калий хромовокислый чда</v>
          </cell>
        </row>
        <row r="1000">
          <cell r="C1000" t="str">
            <v>калькулятор Citisen</v>
          </cell>
        </row>
        <row r="1001">
          <cell r="C1001" t="str">
            <v>калькулятор Citizen 12 разр/ 888</v>
          </cell>
        </row>
        <row r="1002">
          <cell r="C1002" t="str">
            <v>кальций углекислый чда</v>
          </cell>
        </row>
        <row r="1003">
          <cell r="C1003" t="str">
            <v>кальций хлористый б/в хч</v>
          </cell>
        </row>
        <row r="1004">
          <cell r="C1004" t="str">
            <v>кальций хлористый кальцинированный ГОСТ 450-77 фас.25кг</v>
          </cell>
        </row>
        <row r="1005">
          <cell r="C1005" t="str">
            <v>камера Web Logitech</v>
          </cell>
        </row>
        <row r="1006">
          <cell r="C1006" t="str">
            <v>камера цветная уличная с подсветкой</v>
          </cell>
        </row>
        <row r="1007">
          <cell r="C1007" t="str">
            <v>Канат 13,00 ГОСТ 2688-80</v>
          </cell>
        </row>
        <row r="1008">
          <cell r="C1008" t="str">
            <v>канат д.19,5мм.</v>
          </cell>
        </row>
        <row r="1009">
          <cell r="C1009" t="str">
            <v>канат стальной 13,5 мм</v>
          </cell>
        </row>
        <row r="1010">
          <cell r="C1010" t="str">
            <v>канат стальной 8,3мм</v>
          </cell>
        </row>
        <row r="1011">
          <cell r="C1011" t="str">
            <v>Канат ф12,0 ГОСТ 2688-88</v>
          </cell>
        </row>
        <row r="1012">
          <cell r="C1012" t="str">
            <v>канистра  п/э 21,5л</v>
          </cell>
        </row>
        <row r="1013">
          <cell r="C1013" t="str">
            <v>капельница Шустера 3-50</v>
          </cell>
        </row>
        <row r="1014">
          <cell r="C1014" t="str">
            <v>каплеуловитель КО-29/32-14/23</v>
          </cell>
        </row>
        <row r="1015">
          <cell r="C1015" t="str">
            <v>карандаш дровяной</v>
          </cell>
        </row>
        <row r="1016">
          <cell r="C1016" t="str">
            <v>карандаш по стеклу</v>
          </cell>
        </row>
        <row r="1017">
          <cell r="C1017" t="str">
            <v>карбюратор 2105</v>
          </cell>
        </row>
        <row r="1018">
          <cell r="C1018" t="str">
            <v>карбюратор К88АТ 130-1107010-80</v>
          </cell>
        </row>
        <row r="1019">
          <cell r="C1019" t="str">
            <v>Карман 218*60 для стенда</v>
          </cell>
        </row>
        <row r="1020">
          <cell r="C1020" t="str">
            <v>Карман 295*30 для стенда</v>
          </cell>
        </row>
        <row r="1021">
          <cell r="C1021" t="str">
            <v xml:space="preserve">Карта доступа бесконтактная </v>
          </cell>
        </row>
        <row r="1022">
          <cell r="C1022" t="str">
            <v>картон 0,8 мм</v>
          </cell>
        </row>
        <row r="1023">
          <cell r="C1023" t="str">
            <v>Картон прокладочный марка А 0,5 мм</v>
          </cell>
        </row>
        <row r="1024">
          <cell r="C1024" t="str">
            <v>картридж Hewlett-Packard 90X</v>
          </cell>
        </row>
        <row r="1025">
          <cell r="C1025" t="str">
            <v>картридж HP цветной N72</v>
          </cell>
        </row>
        <row r="1026">
          <cell r="C1026" t="str">
            <v>картридж HP черный N72</v>
          </cell>
        </row>
        <row r="1027">
          <cell r="C1027" t="str">
            <v>картридж Progard 2</v>
          </cell>
        </row>
        <row r="1028">
          <cell r="C1028" t="str">
            <v>картридж S10P5</v>
          </cell>
        </row>
        <row r="1029">
          <cell r="C1029" t="str">
            <v>картридж осушителя воздуха</v>
          </cell>
        </row>
        <row r="1030">
          <cell r="C1030" t="str">
            <v>каска  защитная</v>
          </cell>
        </row>
        <row r="1031">
          <cell r="C1031" t="str">
            <v>каска  строительная</v>
          </cell>
        </row>
        <row r="1032">
          <cell r="C1032" t="str">
            <v>каска  супер Босс желтая</v>
          </cell>
        </row>
        <row r="1033">
          <cell r="C1033" t="str">
            <v>каска защитная белая</v>
          </cell>
        </row>
        <row r="1034">
          <cell r="C1034" t="str">
            <v>каска защитная оранжевая</v>
          </cell>
        </row>
        <row r="1035">
          <cell r="C1035" t="str">
            <v>каска МК- 7  белая</v>
          </cell>
        </row>
        <row r="1036">
          <cell r="C1036" t="str">
            <v>каска СУПЕР Ви-ГАРД белая (без оголовья)</v>
          </cell>
        </row>
        <row r="1037">
          <cell r="C1037" t="str">
            <v>каска термостойкая с защитным экраном</v>
          </cell>
        </row>
        <row r="1038">
          <cell r="C1038" t="str">
            <v>катушка Б-114 ГАЗ, ЗИЛ</v>
          </cell>
        </row>
        <row r="1039">
          <cell r="C1039" t="str">
            <v>катушка Б-116 безконтактная 13-3705000</v>
          </cell>
        </row>
        <row r="1040">
          <cell r="C1040" t="str">
            <v>квасцы алюмокалиевые</v>
          </cell>
        </row>
        <row r="1041">
          <cell r="C1041" t="str">
            <v>кепка</v>
          </cell>
        </row>
        <row r="1042">
          <cell r="C1042" t="str">
            <v>кирпич керамический  полнотелый одинарн. М-150</v>
          </cell>
        </row>
        <row r="1043">
          <cell r="C1043" t="str">
            <v>кирпич одинарный полн.</v>
          </cell>
        </row>
        <row r="1044">
          <cell r="C1044" t="str">
            <v>кирпич полнотелый рядовой одинарный 125</v>
          </cell>
        </row>
        <row r="1045">
          <cell r="C1045" t="str">
            <v>кислород</v>
          </cell>
        </row>
        <row r="1046">
          <cell r="C1046" t="str">
            <v>кислота  аскорбиновая</v>
          </cell>
        </row>
        <row r="1047">
          <cell r="C1047" t="str">
            <v>кислота  борная</v>
          </cell>
        </row>
        <row r="1048">
          <cell r="C1048" t="str">
            <v>кислота  винная</v>
          </cell>
        </row>
        <row r="1049">
          <cell r="C1049" t="str">
            <v>кислота  лимонная 1-водная</v>
          </cell>
        </row>
        <row r="1050">
          <cell r="C1050" t="str">
            <v>кислота  салициловая</v>
          </cell>
        </row>
        <row r="1051">
          <cell r="C1051" t="str">
            <v>кислота  соляная</v>
          </cell>
        </row>
        <row r="1052">
          <cell r="C1052" t="str">
            <v>кислота  сульфосалициловая</v>
          </cell>
        </row>
        <row r="1053">
          <cell r="C1053" t="str">
            <v>кислота  уксусная</v>
          </cell>
        </row>
        <row r="1054">
          <cell r="C1054" t="str">
            <v>кислота  фенилантраниловая ЧДА</v>
          </cell>
        </row>
        <row r="1055">
          <cell r="C1055" t="str">
            <v xml:space="preserve">кислота оксиэтилидендифосфоновая </v>
          </cell>
        </row>
        <row r="1056">
          <cell r="C1056" t="str">
            <v>кислота серная</v>
          </cell>
        </row>
        <row r="1057">
          <cell r="C1057" t="str">
            <v>кислота серная 0,1</v>
          </cell>
        </row>
        <row r="1058">
          <cell r="C1058" t="str">
            <v>кислота фосфорная хч</v>
          </cell>
        </row>
        <row r="1059">
          <cell r="C1059" t="str">
            <v>кислота хлорная хч</v>
          </cell>
        </row>
        <row r="1060">
          <cell r="C1060" t="str">
            <v>кислота щавелевая</v>
          </cell>
        </row>
        <row r="1061">
          <cell r="C1061" t="str">
            <v>кислота щавелевая технич.</v>
          </cell>
        </row>
        <row r="1062">
          <cell r="C1062" t="str">
            <v>кисть  КР-40 круглая</v>
          </cell>
        </row>
        <row r="1063">
          <cell r="C1063" t="str">
            <v>кисть  плоская 100мм</v>
          </cell>
        </row>
        <row r="1064">
          <cell r="C1064" t="str">
            <v>кисть  плоская 25мм</v>
          </cell>
        </row>
        <row r="1065">
          <cell r="C1065" t="str">
            <v>кисть  плоская 50мм</v>
          </cell>
        </row>
        <row r="1066">
          <cell r="C1066" t="str">
            <v>Кисть круглая 35мм</v>
          </cell>
        </row>
        <row r="1067">
          <cell r="C1067" t="str">
            <v>Кисть круглая 40 мм</v>
          </cell>
        </row>
        <row r="1068">
          <cell r="C1068" t="str">
            <v>Кисть круглая 50мм</v>
          </cell>
        </row>
        <row r="1069">
          <cell r="C1069" t="str">
            <v>Кисть круглая ф20</v>
          </cell>
        </row>
        <row r="1070">
          <cell r="C1070" t="str">
            <v>Кисть КФ-100</v>
          </cell>
        </row>
        <row r="1071">
          <cell r="C1071" t="str">
            <v>Кисть макловица 140*40мм</v>
          </cell>
        </row>
        <row r="1072">
          <cell r="C1072" t="str">
            <v>Кисть макловица 70*150мм</v>
          </cell>
        </row>
        <row r="1073">
          <cell r="C1073" t="str">
            <v>кисть мочальная</v>
          </cell>
        </row>
        <row r="1074">
          <cell r="C1074" t="str">
            <v>кисть плоская 38 мм</v>
          </cell>
        </row>
        <row r="1075">
          <cell r="C1075" t="str">
            <v>кисть плоская 50 мм</v>
          </cell>
        </row>
        <row r="1076">
          <cell r="C1076" t="str">
            <v>Кисть плоская 63</v>
          </cell>
        </row>
        <row r="1077">
          <cell r="C1077" t="str">
            <v>кисть штрих-корректор</v>
          </cell>
        </row>
        <row r="1078">
          <cell r="C1078" t="str">
            <v>киянка</v>
          </cell>
        </row>
        <row r="1079">
          <cell r="C1079" t="str">
            <v>клавиша</v>
          </cell>
        </row>
        <row r="1080">
          <cell r="C1080" t="str">
            <v>клапан (корпус водоприемника) ВРК</v>
          </cell>
        </row>
        <row r="1081">
          <cell r="C1081" t="str">
            <v>Клапан 15лс67бк Ду6 Ру160 муфтовый</v>
          </cell>
        </row>
        <row r="1082">
          <cell r="C1082" t="str">
            <v>Клапан 17с28нж Ду50</v>
          </cell>
        </row>
        <row r="1083">
          <cell r="C1083" t="str">
            <v>клапан 4х контурный</v>
          </cell>
        </row>
        <row r="1084">
          <cell r="C1084" t="str">
            <v>клапан балансирово фланцевый тип443 Ду 100</v>
          </cell>
        </row>
        <row r="1085">
          <cell r="C1085" t="str">
            <v>клапан балансирово фланцевый тип443 Ду 50</v>
          </cell>
        </row>
        <row r="1086">
          <cell r="C1086" t="str">
            <v>клапан балансирово фланцевый тип443 Ду 80</v>
          </cell>
        </row>
        <row r="1087">
          <cell r="C1087" t="str">
            <v>клапан обр.ТНВД</v>
          </cell>
        </row>
        <row r="1088">
          <cell r="C1088" t="str">
            <v>клапан обратно-поворотный д.100 (чугун.)</v>
          </cell>
        </row>
        <row r="1089">
          <cell r="C1089" t="str">
            <v>клапан обратно-поворотный д.150*16</v>
          </cell>
        </row>
        <row r="1090">
          <cell r="C1090" t="str">
            <v>клапан обратно-поворотный д.200*16</v>
          </cell>
        </row>
        <row r="1091">
          <cell r="C1091" t="str">
            <v>клапан обратно-поворотный д.50 чуг.</v>
          </cell>
        </row>
        <row r="1092">
          <cell r="C1092" t="str">
            <v>клапан обратно-поворотный д.50 чуг.  с КОФ</v>
          </cell>
        </row>
        <row r="1093">
          <cell r="C1093" t="str">
            <v>клапан обратно-поворотный д.50*16</v>
          </cell>
        </row>
        <row r="1094">
          <cell r="C1094" t="str">
            <v>клапан обратный  д.250 Ру16</v>
          </cell>
        </row>
        <row r="1095">
          <cell r="C1095" t="str">
            <v>клапан обратный  д.300 Ру16</v>
          </cell>
        </row>
        <row r="1096">
          <cell r="C1096" t="str">
            <v>клапан обратный  д.350 Ру16</v>
          </cell>
        </row>
        <row r="1097">
          <cell r="C1097" t="str">
            <v>клапан обратный DANFOSS Ду100 Ру16</v>
          </cell>
        </row>
        <row r="1098">
          <cell r="C1098" t="str">
            <v>клапан обратный д.100 C 070 TIS PN16</v>
          </cell>
        </row>
        <row r="1099">
          <cell r="C1099" t="str">
            <v>клапан обратный д.150 C 070 TIS PN16</v>
          </cell>
        </row>
        <row r="1100">
          <cell r="C1100" t="str">
            <v>клапан обратный д.200 C 071TIS PN10</v>
          </cell>
        </row>
        <row r="1101">
          <cell r="C1101" t="str">
            <v>Клапан обратный Ду100 Ру16 с КОФ</v>
          </cell>
        </row>
        <row r="1102">
          <cell r="C1102" t="str">
            <v>клапан обратный ДУ80 РУ16 с КОФ и крепежом</v>
          </cell>
        </row>
        <row r="1103">
          <cell r="C1103" t="str">
            <v>клапан обратный КО-3 (пропановый)</v>
          </cell>
        </row>
        <row r="1104">
          <cell r="C1104" t="str">
            <v>клапан обратный КО-3(кислородный)</v>
          </cell>
        </row>
        <row r="1105">
          <cell r="C1105" t="str">
            <v>клапан обратный меж фланцев д.50</v>
          </cell>
        </row>
        <row r="1106">
          <cell r="C1106" t="str">
            <v>Клапан обратный чугунный ДУ 80 Ру 16</v>
          </cell>
        </row>
        <row r="1107">
          <cell r="C1107" t="str">
            <v>Клапан обратный шаровый Ду150 Ру16</v>
          </cell>
        </row>
        <row r="1108">
          <cell r="C1108" t="str">
            <v>Клапан обратный шаровый Ду50 Ру16</v>
          </cell>
        </row>
        <row r="1109">
          <cell r="C1109" t="str">
            <v>Клапан обратный шаровый фланцевый Abra Ду 300 Ру16</v>
          </cell>
        </row>
        <row r="1110">
          <cell r="C1110" t="str">
            <v>клапан перепускной</v>
          </cell>
        </row>
        <row r="1111">
          <cell r="C1111" t="str">
            <v>Клапан привода вентилятора КЭМ32-23</v>
          </cell>
        </row>
        <row r="1112">
          <cell r="C1112" t="str">
            <v>клапан проход. седел. регул. ВСКР д.50 коэф.Куу25</v>
          </cell>
        </row>
        <row r="1113">
          <cell r="C1113" t="str">
            <v>клапан с эжектором</v>
          </cell>
        </row>
        <row r="1114">
          <cell r="C1114" t="str">
            <v>клапан угловой д.15 15нж936к</v>
          </cell>
        </row>
        <row r="1115">
          <cell r="C1115" t="str">
            <v>Клапан шаровый обратный КР 2"</v>
          </cell>
        </row>
        <row r="1116">
          <cell r="C1116" t="str">
            <v>клапан э/магнитный "НЗ" Ду-25мм сер. 4020 U-220</v>
          </cell>
        </row>
        <row r="1117">
          <cell r="C1117" t="str">
            <v>клапан э/магнитный ТНВД КЭМ-37</v>
          </cell>
        </row>
        <row r="1118">
          <cell r="C1118" t="str">
            <v>клей  Хемосил 211</v>
          </cell>
        </row>
        <row r="1119">
          <cell r="C1119" t="str">
            <v>клей  Хемосил 225</v>
          </cell>
        </row>
        <row r="1120">
          <cell r="C1120" t="str">
            <v>клей а/м</v>
          </cell>
        </row>
        <row r="1121">
          <cell r="C1121" t="str">
            <v>клей для плитки 25кг.</v>
          </cell>
        </row>
        <row r="1122">
          <cell r="C1122" t="str">
            <v>клей карандаш</v>
          </cell>
        </row>
        <row r="1123">
          <cell r="C1123" t="str">
            <v>Клей Момент Монтаж Особопрочный МР-55</v>
          </cell>
        </row>
        <row r="1124">
          <cell r="C1124" t="str">
            <v>клей обойный</v>
          </cell>
        </row>
        <row r="1125">
          <cell r="C1125" t="str">
            <v>клемма АКБ</v>
          </cell>
        </row>
        <row r="1126">
          <cell r="C1126" t="str">
            <v xml:space="preserve">Клемная колодка </v>
          </cell>
        </row>
        <row r="1127">
          <cell r="C1127" t="str">
            <v>клин</v>
          </cell>
        </row>
        <row r="1128">
          <cell r="C1128" t="str">
            <v>клинья березовые</v>
          </cell>
        </row>
        <row r="1129">
          <cell r="C1129" t="str">
            <v>клипса д/трубы d16 мм</v>
          </cell>
        </row>
        <row r="1130">
          <cell r="C1130" t="str">
            <v>клипса д/трубы d20 мм</v>
          </cell>
        </row>
        <row r="1131">
          <cell r="C1131" t="str">
            <v>клипса д/трубы d25 мм</v>
          </cell>
        </row>
        <row r="1132">
          <cell r="C1132" t="str">
            <v>клипса д/трубы d32 мм</v>
          </cell>
        </row>
        <row r="1133">
          <cell r="C1133" t="str">
            <v>ключ  КГД 10*12</v>
          </cell>
        </row>
        <row r="1134">
          <cell r="C1134" t="str">
            <v>ключ  КГД 12*13</v>
          </cell>
        </row>
        <row r="1135">
          <cell r="C1135" t="str">
            <v>ключ  КГД 24*27</v>
          </cell>
        </row>
        <row r="1136">
          <cell r="C1136" t="str">
            <v>ключ  КГД 27*30</v>
          </cell>
        </row>
        <row r="1137">
          <cell r="C1137" t="str">
            <v>ключ  КГД 36*41</v>
          </cell>
        </row>
        <row r="1138">
          <cell r="C1138" t="str">
            <v>ключ  КГД 46*50</v>
          </cell>
        </row>
        <row r="1139">
          <cell r="C1139" t="str">
            <v>ключ  КТР  №1</v>
          </cell>
        </row>
        <row r="1140">
          <cell r="C1140" t="str">
            <v>ключ  КТР  №3</v>
          </cell>
        </row>
        <row r="1141">
          <cell r="C1141" t="str">
            <v>Ключ КГД 13х14</v>
          </cell>
        </row>
        <row r="1142">
          <cell r="C1142" t="str">
            <v>Ключ КГД 13х17</v>
          </cell>
        </row>
        <row r="1143">
          <cell r="C1143" t="str">
            <v>Ключ КГД 14х17</v>
          </cell>
        </row>
        <row r="1144">
          <cell r="C1144" t="str">
            <v>ключ КГНО 60</v>
          </cell>
        </row>
        <row r="1145">
          <cell r="C1145" t="str">
            <v>Ключ разводной 250мм 0-30мм</v>
          </cell>
        </row>
        <row r="1146">
          <cell r="C1146" t="str">
            <v>Книга учета</v>
          </cell>
        </row>
        <row r="1147">
          <cell r="C1147" t="str">
            <v>Кнопка АРВВ-22N</v>
          </cell>
        </row>
        <row r="1148">
          <cell r="C1148" t="str">
            <v>кнопка отопителя ГАЗ</v>
          </cell>
        </row>
        <row r="1149">
          <cell r="C1149" t="str">
            <v>кнопка п/туман.для фары</v>
          </cell>
        </row>
        <row r="1150">
          <cell r="C1150" t="str">
            <v>кнопки силовые 30шт</v>
          </cell>
        </row>
        <row r="1151">
          <cell r="C1151" t="str">
            <v>кобальт (II) сернокислый, 7-вод., ЧДА</v>
          </cell>
        </row>
        <row r="1152">
          <cell r="C1152" t="str">
            <v>кобальт (II) хлористый, 6-вод.</v>
          </cell>
        </row>
        <row r="1153">
          <cell r="C1153" t="str">
            <v>Ковер нерегулир.для вантузов</v>
          </cell>
        </row>
        <row r="1154">
          <cell r="C1154" t="str">
            <v>Ковер нерегулир.для задвижек</v>
          </cell>
        </row>
        <row r="1155">
          <cell r="C1155" t="str">
            <v>коврик диэлектрический 750-750 мм ГОСТ 4997-75</v>
          </cell>
        </row>
        <row r="1156">
          <cell r="C1156" t="str">
            <v>Коврик резиновый 100х150см</v>
          </cell>
        </row>
        <row r="1157">
          <cell r="C1157" t="str">
            <v>Коврик резиновый 50х100см</v>
          </cell>
        </row>
        <row r="1158">
          <cell r="C1158" t="str">
            <v>кожкартон МПЦК 1.5мм</v>
          </cell>
        </row>
        <row r="1159">
          <cell r="C1159" t="str">
            <v>колба   мерная  2 кл</v>
          </cell>
        </row>
        <row r="1160">
          <cell r="C1160" t="str">
            <v>колба  КМ-1-200 ХС</v>
          </cell>
        </row>
        <row r="1161">
          <cell r="C1161" t="str">
            <v>колба  КМ-1-25</v>
          </cell>
        </row>
        <row r="1162">
          <cell r="C1162" t="str">
            <v>колба  КМ-1-50</v>
          </cell>
        </row>
        <row r="1163">
          <cell r="C1163" t="str">
            <v>колба  КН-1-100-29/32</v>
          </cell>
        </row>
        <row r="1164">
          <cell r="C1164" t="str">
            <v>колба  КН-1-250-29/32</v>
          </cell>
        </row>
        <row r="1165">
          <cell r="C1165" t="str">
            <v>колба  КН-3-250-34</v>
          </cell>
        </row>
        <row r="1166">
          <cell r="C1166" t="str">
            <v>колба  мерная 2-500 ПМ ХС</v>
          </cell>
        </row>
        <row r="1167">
          <cell r="C1167" t="str">
            <v>колба  мерная КМ-1-100 ХС</v>
          </cell>
        </row>
        <row r="1168">
          <cell r="C1168" t="str">
            <v>колба  мерная КН-3-100-34</v>
          </cell>
        </row>
        <row r="1169">
          <cell r="C1169" t="str">
            <v>Колба КМ-1-250,ТС</v>
          </cell>
        </row>
        <row r="1170">
          <cell r="C1170" t="str">
            <v>колба КМ-1-500-2</v>
          </cell>
        </row>
        <row r="1171">
          <cell r="C1171" t="str">
            <v>колба кн-1-1000-29/32</v>
          </cell>
        </row>
        <row r="1172">
          <cell r="C1172" t="str">
            <v>колба кн-1-2000-29/32</v>
          </cell>
        </row>
        <row r="1173">
          <cell r="C1173" t="str">
            <v>колба кн-1-500-29/32</v>
          </cell>
        </row>
        <row r="1174">
          <cell r="C1174" t="str">
            <v>Колба КН-3-1000-50</v>
          </cell>
        </row>
        <row r="1175">
          <cell r="C1175" t="str">
            <v>Колба КН-3-2000-50</v>
          </cell>
        </row>
        <row r="1176">
          <cell r="C1176" t="str">
            <v>Колба КН-3-500-34</v>
          </cell>
        </row>
        <row r="1177">
          <cell r="C1177" t="str">
            <v>колба мерная 1-100  ХС</v>
          </cell>
        </row>
        <row r="1178">
          <cell r="C1178" t="str">
            <v>Колба мерная 1-250 ХС</v>
          </cell>
        </row>
        <row r="1179">
          <cell r="C1179" t="str">
            <v>колба мерная 2-100 ПМ ХС</v>
          </cell>
        </row>
        <row r="1180">
          <cell r="C1180" t="str">
            <v>колба мерная 2-100 ХС</v>
          </cell>
        </row>
        <row r="1181">
          <cell r="C1181" t="str">
            <v>колба мерная 2-1000 ПМ ТС</v>
          </cell>
        </row>
        <row r="1182">
          <cell r="C1182" t="str">
            <v>колба мерная 2-1000 ТС</v>
          </cell>
        </row>
        <row r="1183">
          <cell r="C1183" t="str">
            <v>колба мерная 2-200 ПМ ХС</v>
          </cell>
        </row>
        <row r="1184">
          <cell r="C1184" t="str">
            <v>колба мерная 2-200 ХС</v>
          </cell>
        </row>
        <row r="1185">
          <cell r="C1185" t="str">
            <v>колба мерная 2-2000 ТС</v>
          </cell>
        </row>
        <row r="1186">
          <cell r="C1186" t="str">
            <v>колба мерная 2-25 ХС</v>
          </cell>
        </row>
        <row r="1187">
          <cell r="C1187" t="str">
            <v>колба мерная 2-250 ПМ ХС</v>
          </cell>
        </row>
        <row r="1188">
          <cell r="C1188" t="str">
            <v>колба мерная 2-250 ХС</v>
          </cell>
        </row>
        <row r="1189">
          <cell r="C1189" t="str">
            <v>колба мерная 2-50 ПМ ХС</v>
          </cell>
        </row>
        <row r="1190">
          <cell r="C1190" t="str">
            <v>колба мерная 2-50 ХС</v>
          </cell>
        </row>
        <row r="1191">
          <cell r="C1191" t="str">
            <v>колба П-1-1000-29/32</v>
          </cell>
        </row>
        <row r="1192">
          <cell r="C1192" t="str">
            <v>колба П-1-2000-29/32</v>
          </cell>
        </row>
        <row r="1193">
          <cell r="C1193" t="str">
            <v>колба П-2-250-34 ТХС</v>
          </cell>
        </row>
        <row r="1194">
          <cell r="C1194" t="str">
            <v>коленвал 90 л.с. 1005011-01</v>
          </cell>
        </row>
        <row r="1195">
          <cell r="C1195" t="str">
            <v>Колеровка</v>
          </cell>
        </row>
        <row r="1196">
          <cell r="C1196" t="str">
            <v>колесо  раб. д.20</v>
          </cell>
        </row>
        <row r="1197">
          <cell r="C1197" t="str">
            <v>Колесо рабочее Б-54012</v>
          </cell>
        </row>
        <row r="1198">
          <cell r="C1198" t="str">
            <v>Колесо рабочее Д2000-100</v>
          </cell>
        </row>
        <row r="1199">
          <cell r="C1199" t="str">
            <v>колесо рабочее СДВ 2700/26,5</v>
          </cell>
        </row>
        <row r="1200">
          <cell r="C1200" t="str">
            <v>Колесо уплотнительное  Д2000-100</v>
          </cell>
        </row>
        <row r="1201">
          <cell r="C1201" t="str">
            <v>коллектор</v>
          </cell>
        </row>
        <row r="1202">
          <cell r="C1202" t="str">
            <v>колодка тормозная задняя в сборе ЗИЛ-130</v>
          </cell>
        </row>
        <row r="1203">
          <cell r="C1203" t="str">
            <v>колодка тормозная задняя ГАЗ</v>
          </cell>
        </row>
        <row r="1204">
          <cell r="C1204" t="str">
            <v>колодка тормозная передняя 133Г4-3501090</v>
          </cell>
        </row>
        <row r="1205">
          <cell r="C1205" t="str">
            <v>колодка тормозная передняя 3302,3110</v>
          </cell>
        </row>
        <row r="1206">
          <cell r="C1206" t="str">
            <v>колодки тормозные</v>
          </cell>
        </row>
        <row r="1207">
          <cell r="C1207" t="str">
            <v>колодки тормозные 2101-07 перед</v>
          </cell>
        </row>
        <row r="1208">
          <cell r="C1208" t="str">
            <v>колодки тормозные задние</v>
          </cell>
        </row>
        <row r="1209">
          <cell r="C1209" t="str">
            <v>Колодки тормозные передние 2121</v>
          </cell>
        </row>
        <row r="1210">
          <cell r="C1210" t="str">
            <v>колонка водоразборная ВРК</v>
          </cell>
        </row>
        <row r="1211">
          <cell r="C1211" t="str">
            <v>Колун</v>
          </cell>
        </row>
        <row r="1212">
          <cell r="C1212" t="str">
            <v>кольцо</v>
          </cell>
        </row>
        <row r="1213">
          <cell r="C1213" t="str">
            <v>кольцо  уплотняющее Д 4000-95</v>
          </cell>
        </row>
        <row r="1214">
          <cell r="C1214" t="str">
            <v>кольцо 016-021-30</v>
          </cell>
        </row>
        <row r="1215">
          <cell r="C1215" t="str">
            <v>кольцо 016-022-36</v>
          </cell>
        </row>
        <row r="1216">
          <cell r="C1216" t="str">
            <v>кольцо 019-023</v>
          </cell>
        </row>
        <row r="1217">
          <cell r="C1217" t="str">
            <v xml:space="preserve">кольцо 022-028-36 </v>
          </cell>
        </row>
        <row r="1218">
          <cell r="C1218" t="str">
            <v>кольцо 023-028-30</v>
          </cell>
        </row>
        <row r="1219">
          <cell r="C1219" t="str">
            <v>кольцо 025-031-36</v>
          </cell>
        </row>
        <row r="1220">
          <cell r="C1220" t="str">
            <v>кольцо 026-032-36</v>
          </cell>
        </row>
        <row r="1221">
          <cell r="C1221" t="str">
            <v>кольцо 036-042-36</v>
          </cell>
        </row>
        <row r="1222">
          <cell r="C1222" t="str">
            <v>кольцо 037-045-46</v>
          </cell>
        </row>
        <row r="1223">
          <cell r="C1223" t="str">
            <v>кольцо 038-046-46</v>
          </cell>
        </row>
        <row r="1224">
          <cell r="C1224" t="str">
            <v>кольцо 040-046-36</v>
          </cell>
        </row>
        <row r="1225">
          <cell r="C1225" t="str">
            <v>кольцо 057-065-46</v>
          </cell>
        </row>
        <row r="1226">
          <cell r="C1226" t="str">
            <v>кольцо 070-075-30</v>
          </cell>
        </row>
        <row r="1227">
          <cell r="C1227" t="str">
            <v>Кольцо 090-100-50</v>
          </cell>
        </row>
        <row r="1228">
          <cell r="C1228" t="str">
            <v>кольцо верхнее 51-310</v>
          </cell>
        </row>
        <row r="1229">
          <cell r="C1229" t="str">
            <v>кольцо глушителя</v>
          </cell>
        </row>
        <row r="1230">
          <cell r="C1230" t="str">
            <v>кольцо для ВРК</v>
          </cell>
        </row>
        <row r="1231">
          <cell r="C1231" t="str">
            <v>кольцо крышки топливного фильтра</v>
          </cell>
        </row>
        <row r="1232">
          <cell r="C1232" t="str">
            <v>кольцо КС 15-3</v>
          </cell>
        </row>
        <row r="1233">
          <cell r="C1233" t="str">
            <v>кольцо КС 15-6</v>
          </cell>
        </row>
        <row r="1234">
          <cell r="C1234" t="str">
            <v>кольцо КС 15-9</v>
          </cell>
        </row>
        <row r="1235">
          <cell r="C1235" t="str">
            <v>кольцо КС-10-3</v>
          </cell>
        </row>
        <row r="1236">
          <cell r="C1236" t="str">
            <v>кольцо КС-10-6</v>
          </cell>
        </row>
        <row r="1237">
          <cell r="C1237" t="str">
            <v>кольцо КС-10.9</v>
          </cell>
        </row>
        <row r="1238">
          <cell r="C1238" t="str">
            <v>кольцо КС-20.6</v>
          </cell>
        </row>
        <row r="1239">
          <cell r="C1239" t="str">
            <v>кольцо КС-20.9</v>
          </cell>
        </row>
        <row r="1240">
          <cell r="C1240" t="str">
            <v>кольцо КС-20.9а</v>
          </cell>
        </row>
        <row r="1241">
          <cell r="C1241" t="str">
            <v>кольцо медное д8</v>
          </cell>
        </row>
        <row r="1242">
          <cell r="C1242" t="str">
            <v>кольцо опорное КО-6</v>
          </cell>
        </row>
        <row r="1243">
          <cell r="C1243" t="str">
            <v xml:space="preserve">кольцо поршневое </v>
          </cell>
        </row>
        <row r="1244">
          <cell r="C1244" t="str">
            <v>кольцо резиновое к смесителю хлораторной</v>
          </cell>
        </row>
        <row r="1245">
          <cell r="C1245" t="str">
            <v>кольцо ригельное RD60</v>
          </cell>
        </row>
        <row r="1246">
          <cell r="C1246" t="str">
            <v>кольцо синхронизатора ГАЗ 3309,3308,3110</v>
          </cell>
        </row>
        <row r="1247">
          <cell r="C1247" t="str">
            <v>кольцо стопорное</v>
          </cell>
        </row>
        <row r="1248">
          <cell r="C1248" t="str">
            <v>кольцо уплотнительное 400/315</v>
          </cell>
        </row>
        <row r="1249">
          <cell r="C1249" t="str">
            <v>комбинация приборов Газель</v>
          </cell>
        </row>
        <row r="1250">
          <cell r="C1250" t="str">
            <v>комбинезон защитный "Тайвек"</v>
          </cell>
        </row>
        <row r="1251">
          <cell r="C1251" t="str">
            <v>коммутатор 131.3734</v>
          </cell>
        </row>
        <row r="1252">
          <cell r="C1252" t="str">
            <v>коммутатор 95,3734</v>
          </cell>
        </row>
        <row r="1253">
          <cell r="C1253" t="str">
            <v>коммутатор неуправляемый, 8 портовый</v>
          </cell>
        </row>
        <row r="1254">
          <cell r="C1254" t="str">
            <v>коммутатор ТК-102</v>
          </cell>
        </row>
        <row r="1255">
          <cell r="C1255" t="str">
            <v>компенсатор антивибр.фланц. Ду80</v>
          </cell>
        </row>
        <row r="1256">
          <cell r="C1256" t="str">
            <v>компенсатор фланц. Ду200 PN10</v>
          </cell>
        </row>
        <row r="1257">
          <cell r="C1257" t="str">
            <v>Компенсатор фланцевый Ду100 резиновый</v>
          </cell>
        </row>
        <row r="1258">
          <cell r="C1258" t="str">
            <v>Компенсаторная вставка Ду50 Ру10</v>
          </cell>
        </row>
        <row r="1259">
          <cell r="C1259" t="str">
            <v>Компенсационная вставка с ответными фланцами "ZIGGIOTTO &amp; C srl "(Италия) RF 26 DN150 PN10</v>
          </cell>
        </row>
        <row r="1260">
          <cell r="C1260" t="str">
            <v>Компенсационная вставка с ответными фланцами "ZIGGIOTTO &amp; C srl "(Италия) RF 26 DN40 PN10</v>
          </cell>
        </row>
        <row r="1261">
          <cell r="C1261" t="str">
            <v xml:space="preserve">комплект RS10/15 10Нм </v>
          </cell>
        </row>
        <row r="1262">
          <cell r="C1262" t="str">
            <v>комплект для мытья окон:губка+сгон+ручка</v>
          </cell>
        </row>
        <row r="1263">
          <cell r="C1263" t="str">
            <v>комплект для установки радиатора 1/2"</v>
          </cell>
        </row>
        <row r="1264">
          <cell r="C1264" t="str">
            <v>комплект крепления карданного вала</v>
          </cell>
        </row>
        <row r="1265">
          <cell r="C1265" t="str">
            <v>Комплект методической документации по внедрению 1С:ТОИР</v>
          </cell>
        </row>
        <row r="1266">
          <cell r="C1266" t="str">
            <v>Комплект подшипников/Kit D40/D90x23 EPDM, NK D32 NK mod B</v>
          </cell>
        </row>
        <row r="1267">
          <cell r="C1267" t="str">
            <v>комплект поршневых колец на двигатель</v>
          </cell>
        </row>
        <row r="1268">
          <cell r="C1268" t="str">
            <v xml:space="preserve">комплект прокладок </v>
          </cell>
        </row>
        <row r="1269">
          <cell r="C1269" t="str">
            <v>комплект прокладок двигателя полный</v>
          </cell>
        </row>
        <row r="1270">
          <cell r="C1270" t="str">
            <v>Комплект торцевых уплотнений/Kit,Shaft seal BAQE D38 mm</v>
          </cell>
        </row>
        <row r="1271">
          <cell r="C1271" t="str">
            <v>компрессор</v>
          </cell>
        </row>
        <row r="1272">
          <cell r="C1272" t="str">
            <v>компрессор 1-цилиндровый Камаз 53205-3509015</v>
          </cell>
        </row>
        <row r="1273">
          <cell r="C1273" t="str">
            <v>компрессор А29.01.000 МТЗ</v>
          </cell>
        </row>
        <row r="1274">
          <cell r="C1274" t="str">
            <v>компрессор аквариум АР-100</v>
          </cell>
        </row>
        <row r="1275">
          <cell r="C1275" t="str">
            <v>компрессор ЗИЛ</v>
          </cell>
        </row>
        <row r="1276">
          <cell r="C1276" t="str">
            <v>Компрессор СБ4/С-50.LH20А-2,2</v>
          </cell>
        </row>
        <row r="1277">
          <cell r="C1277" t="str">
            <v>конверт ЕВРО 110х220</v>
          </cell>
        </row>
        <row r="1278">
          <cell r="C1278" t="str">
            <v>конверт маркированный 110х220</v>
          </cell>
        </row>
        <row r="1279">
          <cell r="C1279" t="str">
            <v>кондиционер Mitsubishi Electric MS-GE 50VB</v>
          </cell>
        </row>
        <row r="1280">
          <cell r="C1280" t="str">
            <v>коннектор RJ-45</v>
          </cell>
        </row>
        <row r="1281">
          <cell r="C1281" t="str">
            <v>конструкции из ПВХ</v>
          </cell>
        </row>
        <row r="1282">
          <cell r="C1282" t="str">
            <v>контакт К 01-10  У3</v>
          </cell>
        </row>
        <row r="1283">
          <cell r="C1283" t="str">
            <v>контактор  вакуумный КВ 1. 14-2,5/250А -3У3 220В</v>
          </cell>
        </row>
        <row r="1284">
          <cell r="C1284" t="str">
            <v>контактор  вакуумный КВ3     1.14-1.6/160А -3У3 220В</v>
          </cell>
        </row>
        <row r="1285">
          <cell r="C1285" t="str">
            <v>контактор  КВ2-630-3В3/220В 630А</v>
          </cell>
        </row>
        <row r="1286">
          <cell r="C1286" t="str">
            <v>контактор  КТИ -5150  150А</v>
          </cell>
        </row>
        <row r="1287">
          <cell r="C1287" t="str">
            <v>контактор  КТИ 5265 265А</v>
          </cell>
        </row>
        <row r="1288">
          <cell r="C1288" t="str">
            <v>контактор КВ-1-160-3-220В</v>
          </cell>
        </row>
        <row r="1289">
          <cell r="C1289" t="str">
            <v>контактор КВ-1-250-3-220В</v>
          </cell>
        </row>
        <row r="1290">
          <cell r="C1290" t="str">
            <v>контактор КТ 6013 100А 220 В</v>
          </cell>
        </row>
        <row r="1291">
          <cell r="C1291" t="str">
            <v>контактор КТ 6033 250А 220 В</v>
          </cell>
        </row>
        <row r="1292">
          <cell r="C1292" t="str">
            <v>контакты</v>
          </cell>
        </row>
        <row r="1293">
          <cell r="C1293" t="str">
            <v>контейнер для хлора</v>
          </cell>
        </row>
        <row r="1294">
          <cell r="C1294" t="str">
            <v>контейнер ПП 120 мл</v>
          </cell>
        </row>
        <row r="1295">
          <cell r="C1295" t="str">
            <v>контейнер ПП 60 мл</v>
          </cell>
        </row>
        <row r="1296">
          <cell r="C1296" t="str">
            <v>контейнер ТБО с крышкой</v>
          </cell>
        </row>
        <row r="1297">
          <cell r="C1297" t="str">
            <v>Контргайка Ду15</v>
          </cell>
        </row>
        <row r="1298">
          <cell r="C1298" t="str">
            <v>контроллер 2x COM PORT</v>
          </cell>
        </row>
        <row r="1299">
          <cell r="C1299" t="str">
            <v>контроллер Bluetooth Acorp</v>
          </cell>
        </row>
        <row r="1300">
          <cell r="C1300" t="str">
            <v>контроллер PCI-E COM 2-port</v>
          </cell>
        </row>
        <row r="1301">
          <cell r="C1301" t="str">
            <v>Контроллер ПЛК100 с предустановленным програмным обеспечением</v>
          </cell>
        </row>
        <row r="1302">
          <cell r="C1302" t="str">
            <v>контроллер программируемый логический ПЛК160</v>
          </cell>
        </row>
        <row r="1303">
          <cell r="C1303" t="str">
            <v>контроль паровой и газовой стерилизации</v>
          </cell>
        </row>
        <row r="1304">
          <cell r="C1304" t="str">
            <v>корзина для бумаг</v>
          </cell>
        </row>
        <row r="1305">
          <cell r="C1305" t="str">
            <v>корнцанг прямой 230мм</v>
          </cell>
        </row>
        <row r="1306">
          <cell r="C1306" t="str">
            <v>Коробка кругл. Plexo IP55 60/40</v>
          </cell>
        </row>
        <row r="1307">
          <cell r="C1307" t="str">
            <v>Коробка отбора мощности ГАЗ/САЗ 53-4203010</v>
          </cell>
        </row>
        <row r="1308">
          <cell r="C1308" t="str">
            <v>Коробка отбора мощности КО 512</v>
          </cell>
        </row>
        <row r="1309">
          <cell r="C1309" t="str">
            <v>Коробка распаячная</v>
          </cell>
        </row>
        <row r="1310">
          <cell r="C1310" t="str">
            <v>Коробка распр. 200*200*100</v>
          </cell>
        </row>
        <row r="1311">
          <cell r="C1311" t="str">
            <v xml:space="preserve">коробка распр. ОП 80*80*40 IP55 </v>
          </cell>
        </row>
        <row r="1312">
          <cell r="C1312" t="str">
            <v>Коробка распр. ОП 80*80*50</v>
          </cell>
        </row>
        <row r="1313">
          <cell r="C1313" t="str">
            <v>Коробка распр. ОП 85*85*45</v>
          </cell>
        </row>
        <row r="1314">
          <cell r="C1314" t="str">
            <v>Коробка распр. ОП КЭМ1-10-4М</v>
          </cell>
        </row>
        <row r="1315">
          <cell r="C1315" t="str">
            <v>Коробка СП 60*40</v>
          </cell>
        </row>
        <row r="1316">
          <cell r="C1316" t="str">
            <v>коробка установочная СП 68*45</v>
          </cell>
        </row>
        <row r="1317">
          <cell r="C1317" t="str">
            <v>коронка  Д.33 мм.</v>
          </cell>
        </row>
        <row r="1318">
          <cell r="C1318" t="str">
            <v>коронка  Д.83 мм.</v>
          </cell>
        </row>
        <row r="1319">
          <cell r="C1319" t="str">
            <v>коронка Д-20мм.</v>
          </cell>
        </row>
        <row r="1320">
          <cell r="C1320" t="str">
            <v>коронка Д-51мм.</v>
          </cell>
        </row>
        <row r="1321">
          <cell r="C1321" t="str">
            <v>коронка ЕК-12</v>
          </cell>
        </row>
        <row r="1322">
          <cell r="C1322" t="str">
            <v>Коронка ЕК-14/18</v>
          </cell>
        </row>
        <row r="1323">
          <cell r="C1323" t="str">
            <v xml:space="preserve">Корпус метал. ЩМП-16.8.4-0 74 IP54 </v>
          </cell>
        </row>
        <row r="1324">
          <cell r="C1324" t="str">
            <v>Корпус метал. ЩМП-2-0 74</v>
          </cell>
        </row>
        <row r="1325">
          <cell r="C1325" t="str">
            <v>Корпус метал. ЩМП-5 1000*650*300</v>
          </cell>
        </row>
        <row r="1326">
          <cell r="C1326" t="str">
            <v>корпус подшипника Д4000-95</v>
          </cell>
        </row>
        <row r="1327">
          <cell r="C1327" t="str">
            <v>корщетка 5-ти рядная металлическая</v>
          </cell>
        </row>
        <row r="1328">
          <cell r="C1328" t="str">
            <v>коса бензиновая 9000 об/мин 1,25кВт</v>
          </cell>
        </row>
        <row r="1329">
          <cell r="C1329" t="str">
            <v>костюм   МОНБЛАН</v>
          </cell>
        </row>
        <row r="1330">
          <cell r="C1330" t="str">
            <v>костюм   ПУТНИК утепл,</v>
          </cell>
        </row>
        <row r="1331">
          <cell r="C1331" t="str">
            <v>костюм  "Весна" куртка с полукомб</v>
          </cell>
        </row>
        <row r="1332">
          <cell r="C1332" t="str">
            <v>костюм  БАСТИОН  Парусина</v>
          </cell>
        </row>
        <row r="1333">
          <cell r="C1333" t="str">
            <v>костюм  Булат тк. Парусина</v>
          </cell>
        </row>
        <row r="1334">
          <cell r="C1334" t="str">
            <v>костюм  вымпел</v>
          </cell>
        </row>
        <row r="1335">
          <cell r="C1335" t="str">
            <v>костюм  ЛЕДИ ДРАЙВ утепл.</v>
          </cell>
        </row>
        <row r="1336">
          <cell r="C1336" t="str">
            <v>костюм  ОП ЕРАТОР  утепл,</v>
          </cell>
        </row>
        <row r="1337">
          <cell r="C1337" t="str">
            <v>костюм  Спектрон утеплен. оранж.</v>
          </cell>
        </row>
        <row r="1338">
          <cell r="C1338" t="str">
            <v>костюм  утеплен.   " ДРАЙВ "</v>
          </cell>
        </row>
        <row r="1339">
          <cell r="C1339" t="str">
            <v>костюм  х/б "Спец"</v>
          </cell>
        </row>
        <row r="1340">
          <cell r="C1340" t="str">
            <v>костюм "Балтика-1"</v>
          </cell>
        </row>
        <row r="1341">
          <cell r="C1341" t="str">
            <v>Костюм "Куратор" куртка с брюками</v>
          </cell>
        </row>
        <row r="1342">
          <cell r="C1342" t="str">
            <v>костюм "ладога женск</v>
          </cell>
        </row>
        <row r="1343">
          <cell r="C1343" t="str">
            <v>костюм "Леди Спец" утепл.</v>
          </cell>
        </row>
        <row r="1344">
          <cell r="C1344" t="str">
            <v>костюм "Мастерица" жен.</v>
          </cell>
        </row>
        <row r="1345">
          <cell r="C1345" t="str">
            <v>костюм "Ресурс"</v>
          </cell>
        </row>
        <row r="1346">
          <cell r="C1346" t="str">
            <v>костюм брезентовый для сварщика ЩИТ</v>
          </cell>
        </row>
        <row r="1347">
          <cell r="C1347" t="str">
            <v>костюм влагозащ.с ПВХ</v>
          </cell>
        </row>
        <row r="1348">
          <cell r="C1348" t="str">
            <v>костюм ВЫМПЕЛ-1жен. (куртка с брюками)</v>
          </cell>
        </row>
        <row r="1349">
          <cell r="C1349" t="str">
            <v>костюм ВЫМПЕЛ-2 (куртка с полукомбинезоном)</v>
          </cell>
        </row>
        <row r="1350">
          <cell r="C1350" t="str">
            <v>костюм Вьюга утепл.</v>
          </cell>
        </row>
        <row r="1351">
          <cell r="C1351" t="str">
            <v xml:space="preserve">костюм для защиты от воздействия эл.дуги </v>
          </cell>
        </row>
        <row r="1352">
          <cell r="C1352" t="str">
            <v>костюм для защиты от воздействия эл.дуги утепл.</v>
          </cell>
        </row>
        <row r="1353">
          <cell r="C1353" t="str">
            <v>костюм для сварщика утепл "Зевс Плюс"</v>
          </cell>
        </row>
        <row r="1354">
          <cell r="C1354" t="str">
            <v>костюм для сварщика х/б "Геркулес"</v>
          </cell>
        </row>
        <row r="1355">
          <cell r="C1355" t="str">
            <v>костюм для сварщика х/б "Зевс"</v>
          </cell>
        </row>
        <row r="1356">
          <cell r="C1356" t="str">
            <v>костюм жен. Мелисса</v>
          </cell>
        </row>
        <row r="1357">
          <cell r="C1357" t="str">
            <v>костюм жен.(брюки+куртка)</v>
          </cell>
        </row>
        <row r="1358">
          <cell r="C1358" t="str">
            <v>костюм зимний "Норд"</v>
          </cell>
        </row>
        <row r="1359">
          <cell r="C1359" t="str">
            <v>костюм Л-1</v>
          </cell>
        </row>
        <row r="1360">
          <cell r="C1360" t="str">
            <v>костюм летний "Высота"</v>
          </cell>
        </row>
        <row r="1361">
          <cell r="C1361" t="str">
            <v>костюм летний для защиты от эл.дуги</v>
          </cell>
        </row>
        <row r="1362">
          <cell r="C1362" t="str">
            <v xml:space="preserve">костюм на утепл. прокладке </v>
          </cell>
        </row>
        <row r="1363">
          <cell r="C1363" t="str">
            <v>костюм на утепл. прокладке "Аляска-лига"</v>
          </cell>
        </row>
        <row r="1364">
          <cell r="C1364" t="str">
            <v>костюм на утепл. прокладке "Ладога"</v>
          </cell>
        </row>
        <row r="1365">
          <cell r="C1365" t="str">
            <v>костюм на утепл. прокладке для ИТР</v>
          </cell>
        </row>
        <row r="1366">
          <cell r="C1366" t="str">
            <v>костюм противоэнцефалитный</v>
          </cell>
        </row>
        <row r="1367">
          <cell r="C1367" t="str">
            <v>костюм противоэнцефалитный с сеткой, палатка</v>
          </cell>
        </row>
        <row r="1368">
          <cell r="C1368" t="str">
            <v>костюм рыбацкий Рокон-букса</v>
          </cell>
        </row>
        <row r="1369">
          <cell r="C1369" t="str">
            <v>костюм сварщика комб.со спилком</v>
          </cell>
        </row>
        <row r="1370">
          <cell r="C1370" t="str">
            <v>костюм сварщика ОГНЕННЫЙ ЩИТ</v>
          </cell>
        </row>
        <row r="1371">
          <cell r="C1371" t="str">
            <v>костюм утепл.</v>
          </cell>
        </row>
        <row r="1372">
          <cell r="C1372" t="str">
            <v>костюм утепленный</v>
          </cell>
        </row>
        <row r="1373">
          <cell r="C1373" t="str">
            <v>костюм х/б</v>
          </cell>
        </row>
        <row r="1374">
          <cell r="C1374" t="str">
            <v>костюм х/б "Акселератор" куртка с полукомб</v>
          </cell>
        </row>
        <row r="1375">
          <cell r="C1375" t="str">
            <v>костюм х/б "Леди Спец"</v>
          </cell>
        </row>
        <row r="1376">
          <cell r="C1376" t="str">
            <v>костюм х/б для ИТР</v>
          </cell>
        </row>
        <row r="1377">
          <cell r="C1377" t="str">
            <v>костюм х/б сигн. "Асфальт Мастер" куртка с полукомб.</v>
          </cell>
        </row>
        <row r="1378">
          <cell r="C1378" t="str">
            <v>косынка</v>
          </cell>
        </row>
        <row r="1379">
          <cell r="C1379" t="str">
            <v>коуш 20мм.</v>
          </cell>
        </row>
        <row r="1380">
          <cell r="C1380" t="str">
            <v>Коуш №18</v>
          </cell>
        </row>
        <row r="1381">
          <cell r="C1381" t="str">
            <v>КПП ЗиЛ-130,130-1700004-А</v>
          </cell>
        </row>
        <row r="1382">
          <cell r="C1382" t="str">
            <v>краги нитриловые</v>
          </cell>
        </row>
        <row r="1383">
          <cell r="C1383" t="str">
            <v>краги спилковые пятипалые</v>
          </cell>
        </row>
        <row r="1384">
          <cell r="C1384" t="str">
            <v>краги утепл. "Восточные Тигры"</v>
          </cell>
        </row>
        <row r="1385">
          <cell r="C1385" t="str">
            <v>кран</v>
          </cell>
        </row>
        <row r="1386">
          <cell r="C1386" t="str">
            <v>кран  3-х ход. д.15</v>
          </cell>
        </row>
        <row r="1387">
          <cell r="C1387" t="str">
            <v>кран  шар. 1 1/24</v>
          </cell>
        </row>
        <row r="1388">
          <cell r="C1388" t="str">
            <v xml:space="preserve">кран  шар. 1/2 </v>
          </cell>
        </row>
        <row r="1389">
          <cell r="C1389" t="str">
            <v>кран  шар. д.25</v>
          </cell>
        </row>
        <row r="1390">
          <cell r="C1390" t="str">
            <v>кран  шар. д.50</v>
          </cell>
        </row>
        <row r="1391">
          <cell r="C1391" t="str">
            <v>кран 11б27п1  15х16</v>
          </cell>
        </row>
        <row r="1392">
          <cell r="C1392" t="str">
            <v>кран 11б27п1  20х16</v>
          </cell>
        </row>
        <row r="1393">
          <cell r="C1393" t="str">
            <v>кран 11б27п1  25х16</v>
          </cell>
        </row>
        <row r="1394">
          <cell r="C1394" t="str">
            <v>кран 11б27п1  32х16</v>
          </cell>
        </row>
        <row r="1395">
          <cell r="C1395" t="str">
            <v>кран 11б27п1  40х16</v>
          </cell>
        </row>
        <row r="1396">
          <cell r="C1396" t="str">
            <v>кран 11б27п1  50х16</v>
          </cell>
        </row>
        <row r="1397">
          <cell r="C1397" t="str">
            <v>Кран воздушный КАМАЗ</v>
          </cell>
        </row>
        <row r="1398">
          <cell r="C1398" t="str">
            <v>кран глав.тормозной двухсекционный Камаз</v>
          </cell>
        </row>
        <row r="1399">
          <cell r="C1399" t="str">
            <v>Кран М23.004.001СБ(вентиль)</v>
          </cell>
        </row>
        <row r="1400">
          <cell r="C1400" t="str">
            <v>Кран п/сварку КШЦП Ду 32 Ру40</v>
          </cell>
        </row>
        <row r="1401">
          <cell r="C1401" t="str">
            <v>Кран под сварку КШЦП Ду25 Ру40 ст20</v>
          </cell>
        </row>
        <row r="1402">
          <cell r="C1402" t="str">
            <v>кран радиатора</v>
          </cell>
        </row>
        <row r="1403">
          <cell r="C1403" t="str">
            <v>кран ручника</v>
          </cell>
        </row>
        <row r="1404">
          <cell r="C1404" t="str">
            <v>кран ручного тормоза Камаз</v>
          </cell>
        </row>
        <row r="1405">
          <cell r="C1405" t="str">
            <v>кран сливной бензобака</v>
          </cell>
        </row>
        <row r="1406">
          <cell r="C1406" t="str">
            <v>кран сливной ПП-3 КР12Д</v>
          </cell>
        </row>
        <row r="1407">
          <cell r="C1407" t="str">
            <v>кран тормозной</v>
          </cell>
        </row>
        <row r="1408">
          <cell r="C1408" t="str">
            <v>кран тормозной обратного действия 100-3537010</v>
          </cell>
        </row>
        <row r="1409">
          <cell r="C1409" t="str">
            <v>Кран четырехходовой КО-512</v>
          </cell>
        </row>
        <row r="1410">
          <cell r="C1410" t="str">
            <v>Кран шаровый 11Б27п1 Ду15 Ру16 со сгоном(Американка)</v>
          </cell>
        </row>
        <row r="1411">
          <cell r="C1411" t="str">
            <v>Кран шаровый 11С31П ДУ 32/25 Ру40</v>
          </cell>
        </row>
        <row r="1412">
          <cell r="C1412" t="str">
            <v>Кран шаровый 11С31П ДУ25/20 Ру40</v>
          </cell>
        </row>
        <row r="1413">
          <cell r="C1413" t="str">
            <v>Кран шаровый D-15 1/2</v>
          </cell>
        </row>
        <row r="1414">
          <cell r="C1414" t="str">
            <v>Кран шаровый VT 1/2 B-B</v>
          </cell>
        </row>
        <row r="1415">
          <cell r="C1415" t="str">
            <v>кран шаровый Ду 20</v>
          </cell>
        </row>
        <row r="1416">
          <cell r="C1416" t="str">
            <v>Кран шаровый компрессионный 20х1/2"</v>
          </cell>
        </row>
        <row r="1417">
          <cell r="C1417" t="str">
            <v>Кран шаровый компрессионный с внутренн. резьб  63х2"</v>
          </cell>
        </row>
        <row r="1418">
          <cell r="C1418" t="str">
            <v>краска аэрозоль желтая 400 мл.</v>
          </cell>
        </row>
        <row r="1419">
          <cell r="C1419" t="str">
            <v>краска белая Мобихел 202</v>
          </cell>
        </row>
        <row r="1420">
          <cell r="C1420" t="str">
            <v>краска ВД  для потолка</v>
          </cell>
        </row>
        <row r="1421">
          <cell r="C1421" t="str">
            <v>краска ВД белая, 15кг</v>
          </cell>
        </row>
        <row r="1422">
          <cell r="C1422" t="str">
            <v>краска ВД белоснежка</v>
          </cell>
        </row>
        <row r="1423">
          <cell r="C1423" t="str">
            <v>краска МА-15 сурик железный</v>
          </cell>
        </row>
        <row r="1424">
          <cell r="C1424" t="str">
            <v>краска фасадная</v>
          </cell>
        </row>
        <row r="1425">
          <cell r="C1425" t="str">
            <v>краска штемпельная</v>
          </cell>
        </row>
        <row r="1426">
          <cell r="C1426" t="str">
            <v>краскораспылитель</v>
          </cell>
        </row>
        <row r="1427">
          <cell r="C1427" t="str">
            <v>Крафт-бумага 107 см</v>
          </cell>
        </row>
        <row r="1428">
          <cell r="C1428" t="str">
            <v>крахмал растворимый (амилодекстрин), ЧДА</v>
          </cell>
        </row>
        <row r="1429">
          <cell r="C1429" t="str">
            <v>крем  от комаров .москит. мошек</v>
          </cell>
        </row>
        <row r="1430">
          <cell r="C1430" t="str">
            <v>крем восстанавливающий</v>
          </cell>
        </row>
        <row r="1431">
          <cell r="C1431" t="str">
            <v>крем для зищиты от насекомых</v>
          </cell>
        </row>
        <row r="1432">
          <cell r="C1432" t="str">
            <v>Крем для рук регенирирующий</v>
          </cell>
        </row>
        <row r="1433">
          <cell r="C1433" t="str">
            <v>крем защитный для рук гидрофильный</v>
          </cell>
        </row>
        <row r="1434">
          <cell r="C1434" t="str">
            <v>крем защитный для рук гидрофобный</v>
          </cell>
        </row>
        <row r="1435">
          <cell r="C1435" t="str">
            <v>крепление для унитаза</v>
          </cell>
        </row>
        <row r="1436">
          <cell r="C1436" t="str">
            <v>крепление к стене</v>
          </cell>
        </row>
        <row r="1437">
          <cell r="C1437" t="str">
            <v>кресло Т-9908 AXSN ткань черное</v>
          </cell>
        </row>
        <row r="1438">
          <cell r="C1438" t="str">
            <v>кресло черное 868</v>
          </cell>
        </row>
        <row r="1439">
          <cell r="C1439" t="str">
            <v>крестики для плитки 2,5мм</v>
          </cell>
        </row>
        <row r="1440">
          <cell r="C1440" t="str">
            <v>крестовина</v>
          </cell>
        </row>
        <row r="1441">
          <cell r="C1441" t="str">
            <v xml:space="preserve">крестовина Газ/УАЗ </v>
          </cell>
        </row>
        <row r="1442">
          <cell r="C1442" t="str">
            <v xml:space="preserve">крестовина кардана </v>
          </cell>
        </row>
        <row r="1443">
          <cell r="C1443" t="str">
            <v>крестовина кардана Уаз</v>
          </cell>
        </row>
        <row r="1444">
          <cell r="C1444" t="str">
            <v>крестовина кардана, Зил-130  130-2201025</v>
          </cell>
        </row>
        <row r="1445">
          <cell r="C1445" t="str">
            <v>Крестовина карданного вала ( Волга,Газель )</v>
          </cell>
        </row>
        <row r="1446">
          <cell r="C1446" t="str">
            <v>кристаллический фиолетовый (чда)</v>
          </cell>
        </row>
        <row r="1447">
          <cell r="C1447" t="str">
            <v>кронштейн</v>
          </cell>
        </row>
        <row r="1448">
          <cell r="C1448" t="str">
            <v>Кронштейн к огнетушителю ОП-2, ОП-4</v>
          </cell>
        </row>
        <row r="1449">
          <cell r="C1449" t="str">
            <v>кронштейн настен. для консольн. свет</v>
          </cell>
        </row>
        <row r="1450">
          <cell r="C1450" t="str">
            <v>Крошка ППС</v>
          </cell>
        </row>
        <row r="1451">
          <cell r="C1451" t="str">
            <v>круг  30мм  с т.20</v>
          </cell>
        </row>
        <row r="1452">
          <cell r="C1452" t="str">
            <v>круг  50мм  с т. 20</v>
          </cell>
        </row>
        <row r="1453">
          <cell r="C1453" t="str">
            <v>круг  д.70 ст.45</v>
          </cell>
        </row>
        <row r="1454">
          <cell r="C1454" t="str">
            <v>круг  д.75 ст.45</v>
          </cell>
        </row>
        <row r="1455">
          <cell r="C1455" t="str">
            <v>круг  отрезной  А24  230*2,5*22</v>
          </cell>
        </row>
        <row r="1456">
          <cell r="C1456" t="str">
            <v>круг  отрезной  по металлу 150*3,0*22</v>
          </cell>
        </row>
        <row r="1457">
          <cell r="C1457" t="str">
            <v>круг  с т. д.36</v>
          </cell>
        </row>
        <row r="1458">
          <cell r="C1458" t="str">
            <v>круг  с т. д.50</v>
          </cell>
        </row>
        <row r="1459">
          <cell r="C1459" t="str">
            <v>круг  ст.  д.25</v>
          </cell>
        </row>
        <row r="1460">
          <cell r="C1460" t="str">
            <v>круг  ст.  д.56</v>
          </cell>
        </row>
        <row r="1461">
          <cell r="C1461" t="str">
            <v>круг  ст. д.110</v>
          </cell>
        </row>
        <row r="1462">
          <cell r="C1462" t="str">
            <v>круг  ст. д.150</v>
          </cell>
        </row>
        <row r="1463">
          <cell r="C1463" t="str">
            <v>круг  ст. д.16 Ст. 3пс</v>
          </cell>
        </row>
        <row r="1464">
          <cell r="C1464" t="str">
            <v>круг  ст. д.20</v>
          </cell>
        </row>
        <row r="1465">
          <cell r="C1465" t="str">
            <v>круг  ст. д.40</v>
          </cell>
        </row>
        <row r="1466">
          <cell r="C1466" t="str">
            <v>круг  ст. д.60</v>
          </cell>
        </row>
        <row r="1467">
          <cell r="C1467" t="str">
            <v>круг  ст. д.75</v>
          </cell>
        </row>
        <row r="1468">
          <cell r="C1468" t="str">
            <v>круг  ст. д.80</v>
          </cell>
        </row>
        <row r="1469">
          <cell r="C1469" t="str">
            <v>круг  ст.45  д.40</v>
          </cell>
        </row>
        <row r="1470">
          <cell r="C1470" t="str">
            <v>круг  ст.45  д.42</v>
          </cell>
        </row>
        <row r="1471">
          <cell r="C1471" t="str">
            <v>круг  ст.д.12</v>
          </cell>
        </row>
        <row r="1472">
          <cell r="C1472" t="str">
            <v>круг  шлифовальный 25а 200*20*32</v>
          </cell>
        </row>
        <row r="1473">
          <cell r="C1473" t="str">
            <v>круг  шлифовальный 64С  200*20*32</v>
          </cell>
        </row>
        <row r="1474">
          <cell r="C1474" t="str">
            <v>круг  шлифовальный 64С  350*40*127</v>
          </cell>
        </row>
        <row r="1475">
          <cell r="C1475" t="str">
            <v>круг  шлифовальный 64С 300*40*76</v>
          </cell>
        </row>
        <row r="1476">
          <cell r="C1476" t="str">
            <v>Круг 10 ст 3</v>
          </cell>
        </row>
        <row r="1477">
          <cell r="C1477" t="str">
            <v>Круг 100 ст 20</v>
          </cell>
        </row>
        <row r="1478">
          <cell r="C1478" t="str">
            <v>круг 120 немер</v>
          </cell>
        </row>
        <row r="1479">
          <cell r="C1479" t="str">
            <v>Круг 160 ст 45</v>
          </cell>
        </row>
        <row r="1480">
          <cell r="C1480" t="str">
            <v>Круг 180 ст45</v>
          </cell>
        </row>
        <row r="1481">
          <cell r="C1481" t="str">
            <v>Круг 20 ст 45</v>
          </cell>
        </row>
        <row r="1482">
          <cell r="C1482" t="str">
            <v>круг 20 ст.3</v>
          </cell>
        </row>
        <row r="1483">
          <cell r="C1483" t="str">
            <v>Круг 270 ст 20</v>
          </cell>
        </row>
        <row r="1484">
          <cell r="C1484" t="str">
            <v>Круг 30 сталь</v>
          </cell>
        </row>
        <row r="1485">
          <cell r="C1485" t="str">
            <v>круг 36мм  с т.20</v>
          </cell>
        </row>
        <row r="1486">
          <cell r="C1486" t="str">
            <v>Круг 45 ст 45</v>
          </cell>
        </row>
        <row r="1487">
          <cell r="C1487" t="str">
            <v>Круг 55 ст. 45</v>
          </cell>
        </row>
        <row r="1488">
          <cell r="C1488" t="str">
            <v>Круг 6,5 ст 3</v>
          </cell>
        </row>
        <row r="1489">
          <cell r="C1489" t="str">
            <v>Круг 8 ст 3пс</v>
          </cell>
        </row>
        <row r="1490">
          <cell r="C1490" t="str">
            <v>Круг алмазный 150х10х32 АС5-С 125/100</v>
          </cell>
        </row>
        <row r="1491">
          <cell r="C1491" t="str">
            <v>Круг алмазный 150х22,2 сегментный</v>
          </cell>
        </row>
        <row r="1492">
          <cell r="C1492" t="str">
            <v>Круг бронза БрОЦС 5-5-5 ф 25</v>
          </cell>
        </row>
        <row r="1493">
          <cell r="C1493" t="str">
            <v>круг д. 100 ст.45 кг</v>
          </cell>
        </row>
        <row r="1494">
          <cell r="C1494" t="str">
            <v>Круг отр.  125х2,5х22</v>
          </cell>
        </row>
        <row r="1495">
          <cell r="C1495" t="str">
            <v>Круг отр. А24 125х2,0х22</v>
          </cell>
        </row>
        <row r="1496">
          <cell r="C1496" t="str">
            <v>круг отр. по камню</v>
          </cell>
        </row>
        <row r="1497">
          <cell r="C1497" t="str">
            <v>круг отрезной 230*2,5</v>
          </cell>
        </row>
        <row r="1498">
          <cell r="C1498" t="str">
            <v>Круг стальной ф16 ст3пс/сп</v>
          </cell>
        </row>
        <row r="1499">
          <cell r="C1499" t="str">
            <v>Круг ф30 ст 40Х ГОСТ 2590-88</v>
          </cell>
        </row>
        <row r="1500">
          <cell r="C1500" t="str">
            <v>Круг ф40 ст 12Х18Н10Т</v>
          </cell>
        </row>
        <row r="1501">
          <cell r="C1501" t="str">
            <v>Круг шлиф.25А 350х40х127</v>
          </cell>
        </row>
        <row r="1502">
          <cell r="C1502" t="str">
            <v>Круг шлифовальный 14А 300х40х76</v>
          </cell>
        </row>
        <row r="1503">
          <cell r="C1503" t="str">
            <v>круг шлифовальный 200*25*32</v>
          </cell>
        </row>
        <row r="1504">
          <cell r="C1504" t="str">
            <v>Круг шлифовальный 25А ПП 300*40*76</v>
          </cell>
        </row>
        <row r="1505">
          <cell r="C1505" t="str">
            <v>круглогубцы</v>
          </cell>
        </row>
        <row r="1506">
          <cell r="C1506" t="str">
            <v>кружка фарфоровая №3 (1000мл)</v>
          </cell>
        </row>
        <row r="1507">
          <cell r="C1507" t="str">
            <v xml:space="preserve">крыло  краз левое </v>
          </cell>
        </row>
        <row r="1508">
          <cell r="C1508" t="str">
            <v>крыло  краз правое</v>
          </cell>
        </row>
        <row r="1509">
          <cell r="C1509" t="str">
            <v>крыло  левое ЗИЛ-131  131-8403011</v>
          </cell>
        </row>
        <row r="1510">
          <cell r="C1510" t="str">
            <v>крыло  правое ЗИЛ-131  131-8403010</v>
          </cell>
        </row>
        <row r="1511">
          <cell r="C1511" t="str">
            <v>крыло переднее правое ГАЗ 307  4301-8403012</v>
          </cell>
        </row>
        <row r="1512">
          <cell r="C1512" t="str">
            <v>крыльчатка отопителя 3307</v>
          </cell>
        </row>
        <row r="1513">
          <cell r="C1513" t="str">
            <v>крышка  колодца  ПП 10-1</v>
          </cell>
        </row>
        <row r="1514">
          <cell r="C1514" t="str">
            <v>крышка  колодца  ПП 10-2л</v>
          </cell>
        </row>
        <row r="1515">
          <cell r="C1515" t="str">
            <v>крышка  колодца  ПП 15-1</v>
          </cell>
        </row>
        <row r="1516">
          <cell r="C1516" t="str">
            <v>крышка  колодца  ПП 15-2</v>
          </cell>
        </row>
        <row r="1517">
          <cell r="C1517" t="str">
            <v>крышка  колодца  ПП 15-2л</v>
          </cell>
        </row>
        <row r="1518">
          <cell r="C1518" t="str">
            <v>крышка  колодца  ПП 20-2л</v>
          </cell>
        </row>
        <row r="1519">
          <cell r="C1519" t="str">
            <v>крышка  колодца 2ПП 15-1</v>
          </cell>
        </row>
        <row r="1520">
          <cell r="C1520" t="str">
            <v>крышка  колодца 2ПП 20-1</v>
          </cell>
        </row>
        <row r="1521">
          <cell r="C1521" t="str">
            <v>крышка  тип "Л"</v>
          </cell>
        </row>
        <row r="1522">
          <cell r="C1522" t="str">
            <v>крышка задвижки д.80 б/у</v>
          </cell>
        </row>
        <row r="1523">
          <cell r="C1523" t="str">
            <v>Крышка задвижки Ду100 б/у</v>
          </cell>
        </row>
        <row r="1524">
          <cell r="C1524" t="str">
            <v>Крышка задвижки Ду250 б/у</v>
          </cell>
        </row>
        <row r="1525">
          <cell r="C1525" t="str">
            <v>Крышка задвижки Ду300 б/у</v>
          </cell>
        </row>
        <row r="1526">
          <cell r="C1526" t="str">
            <v>крышка люка Д.580</v>
          </cell>
        </row>
        <row r="1527">
          <cell r="C1527" t="str">
            <v>крышка люка Д.600</v>
          </cell>
        </row>
        <row r="1528">
          <cell r="C1528" t="str">
            <v>крышка люка Д.610</v>
          </cell>
        </row>
        <row r="1529">
          <cell r="C1529" t="str">
            <v>крышка люка Д.620</v>
          </cell>
        </row>
        <row r="1530">
          <cell r="C1530" t="str">
            <v>крышка люка Д.630</v>
          </cell>
        </row>
        <row r="1531">
          <cell r="C1531" t="str">
            <v>крышка люка Д.640</v>
          </cell>
        </row>
        <row r="1532">
          <cell r="C1532" t="str">
            <v>крышка люка Д.720</v>
          </cell>
        </row>
        <row r="1533">
          <cell r="C1533" t="str">
            <v>крышка маслозаливной горловины 5320</v>
          </cell>
        </row>
        <row r="1534">
          <cell r="C1534" t="str">
            <v>крышка на люк колодцаД.640</v>
          </cell>
        </row>
        <row r="1535">
          <cell r="C1535" t="str">
            <v>крышка радиатора</v>
          </cell>
        </row>
        <row r="1536">
          <cell r="C1536" t="str">
            <v>крышка распределителя зажигания ЗиЛ 130</v>
          </cell>
        </row>
        <row r="1537">
          <cell r="C1537" t="str">
            <v>крышка ротаметра (смесителей хлораторов)</v>
          </cell>
        </row>
        <row r="1538">
          <cell r="C1538" t="str">
            <v>крышка ротаметра (штуцер)</v>
          </cell>
        </row>
        <row r="1539">
          <cell r="C1539" t="str">
            <v>крючок для колодцев</v>
          </cell>
        </row>
        <row r="1540">
          <cell r="C1540" t="str">
            <v>ксиленоловый оранжевый ЧДА</v>
          </cell>
        </row>
        <row r="1541">
          <cell r="C1541" t="str">
            <v xml:space="preserve">Кувалда фибергласовая рукоятка 4кг </v>
          </cell>
        </row>
        <row r="1542">
          <cell r="C1542" t="str">
            <v>Кулак поворотный левый в сб. ЕВРО 53205-3001011-02</v>
          </cell>
        </row>
        <row r="1543">
          <cell r="C1543" t="str">
            <v>кулак разжимной</v>
          </cell>
        </row>
        <row r="1544">
          <cell r="C1544" t="str">
            <v>кулак разжимной левый Камаз</v>
          </cell>
        </row>
        <row r="1545">
          <cell r="C1545" t="str">
            <v>кулак разжимной правый Камаз</v>
          </cell>
        </row>
        <row r="1546">
          <cell r="C1546" t="str">
            <v>куртка ЛЕТО женская</v>
          </cell>
        </row>
        <row r="1547">
          <cell r="C1547" t="str">
            <v xml:space="preserve">куртка на утепл.прокладке </v>
          </cell>
        </row>
        <row r="1548">
          <cell r="C1548" t="str">
            <v>куртка на утепл.прокладке для ИТР</v>
          </cell>
        </row>
        <row r="1549">
          <cell r="C1549" t="str">
            <v>куртка Русская аляска женская</v>
          </cell>
        </row>
        <row r="1550">
          <cell r="C1550" t="str">
            <v>куртка утепл. "Драйв"</v>
          </cell>
        </row>
        <row r="1551">
          <cell r="C1551" t="str">
            <v>куртка утепл. "Марка"</v>
          </cell>
        </row>
        <row r="1552">
          <cell r="C1552" t="str">
            <v>куртка утепленная "Монблан"</v>
          </cell>
        </row>
        <row r="1553">
          <cell r="C1553" t="str">
            <v>куртка утепленная "Рейнблок"</v>
          </cell>
        </row>
        <row r="1554">
          <cell r="C1554" t="str">
            <v>куртка утепленная "Смена"</v>
          </cell>
        </row>
        <row r="1555">
          <cell r="C1555" t="str">
            <v>куртка-ветровка  "Муссон"</v>
          </cell>
        </row>
        <row r="1556">
          <cell r="C1556" t="str">
            <v>кусачки  бок. ДР-200</v>
          </cell>
        </row>
        <row r="1557">
          <cell r="C1557" t="str">
            <v>кювета для КФК, 10мм</v>
          </cell>
        </row>
        <row r="1558">
          <cell r="C1558" t="str">
            <v>кювета для КФК, 20мм</v>
          </cell>
        </row>
        <row r="1559">
          <cell r="C1559" t="str">
            <v>кювета для КФК, 30мм</v>
          </cell>
        </row>
        <row r="1560">
          <cell r="C1560" t="str">
            <v>кювета для КФК, 50мм</v>
          </cell>
        </row>
        <row r="1561">
          <cell r="C1561" t="str">
            <v>кювета кварцевая К-10</v>
          </cell>
        </row>
        <row r="1562">
          <cell r="C1562" t="str">
            <v>лак БТ-577</v>
          </cell>
        </row>
        <row r="1563">
          <cell r="C1563" t="str">
            <v>ламинат 33 класс</v>
          </cell>
        </row>
        <row r="1564">
          <cell r="C1564" t="str">
            <v xml:space="preserve">лампа  Nayigator  </v>
          </cell>
        </row>
        <row r="1565">
          <cell r="C1565" t="str">
            <v>лампа  ДРЛ-125вт  Е27</v>
          </cell>
        </row>
        <row r="1566">
          <cell r="C1566" t="str">
            <v>лампа  ДРЛ-250</v>
          </cell>
        </row>
        <row r="1567">
          <cell r="C1567" t="str">
            <v>лампа  ДРЛ-400</v>
          </cell>
        </row>
        <row r="1568">
          <cell r="C1568" t="str">
            <v>лампа  ДРЛ-700</v>
          </cell>
        </row>
        <row r="1569">
          <cell r="C1569" t="str">
            <v>лампа  ДРЛ250</v>
          </cell>
        </row>
        <row r="1570">
          <cell r="C1570" t="str">
            <v>лампа  ЛБ-40</v>
          </cell>
        </row>
        <row r="1571">
          <cell r="C1571" t="str">
            <v>лампа  ЛБ-40-2</v>
          </cell>
        </row>
        <row r="1572">
          <cell r="C1572" t="str">
            <v>лампа  люм компакт  20W E27</v>
          </cell>
        </row>
        <row r="1573">
          <cell r="C1573" t="str">
            <v>лампа  люм. SL-40/32-735/25 см</v>
          </cell>
        </row>
        <row r="1574">
          <cell r="C1574" t="str">
            <v>лампа  ТL-D 36W/54-765 G13</v>
          </cell>
        </row>
        <row r="1575">
          <cell r="C1575" t="str">
            <v xml:space="preserve">лампа 36*40вт Е27 </v>
          </cell>
        </row>
        <row r="1576">
          <cell r="C1576" t="str">
            <v>лампа 60вт Е27 Б220</v>
          </cell>
        </row>
        <row r="1577">
          <cell r="C1577" t="str">
            <v>лампа 93 вт. Е27</v>
          </cell>
        </row>
        <row r="1578">
          <cell r="C1578" t="str">
            <v>лампа 95 вт. Е27</v>
          </cell>
        </row>
        <row r="1579">
          <cell r="C1579" t="str">
            <v>лампа L 18W/640</v>
          </cell>
        </row>
        <row r="1580">
          <cell r="C1580" t="str">
            <v>лампа L 18W/765</v>
          </cell>
        </row>
        <row r="1581">
          <cell r="C1581" t="str">
            <v>лампа L 36W/765</v>
          </cell>
        </row>
        <row r="1582">
          <cell r="C1582" t="str">
            <v>лампа massive</v>
          </cell>
        </row>
        <row r="1583">
          <cell r="C1583" t="str">
            <v xml:space="preserve">лампа PESL-PLS 26w/840/2Р </v>
          </cell>
        </row>
        <row r="1584">
          <cell r="C1584" t="str">
            <v>лампа газораз. 250W E40</v>
          </cell>
        </row>
        <row r="1585">
          <cell r="C1585" t="str">
            <v>лампа газораз.HQI-E 70W/NDL  E27</v>
          </cell>
        </row>
        <row r="1586">
          <cell r="C1586" t="str">
            <v>лампа газораз.HQI-T 250W/D  E40</v>
          </cell>
        </row>
        <row r="1587">
          <cell r="C1587" t="str">
            <v>лампа газораз.NAV-T 70W E27</v>
          </cell>
        </row>
        <row r="1588">
          <cell r="C1588" t="str">
            <v>Лампа галоген. 250V/240V/220V 35W</v>
          </cell>
        </row>
        <row r="1589">
          <cell r="C1589" t="str">
            <v xml:space="preserve">Лампа ДНаТ 250 40 </v>
          </cell>
        </row>
        <row r="1590">
          <cell r="C1590" t="str">
            <v xml:space="preserve">Лампа ДНаТ 250вт-5М Е40 </v>
          </cell>
        </row>
        <row r="1591">
          <cell r="C1591" t="str">
            <v>лампа ДРЛ 125ВТ</v>
          </cell>
        </row>
        <row r="1592">
          <cell r="C1592" t="str">
            <v>лампа КГМ 12-10-2</v>
          </cell>
        </row>
        <row r="1593">
          <cell r="C1593" t="str">
            <v>лампа люм Camelion 20W/864 E27 CF</v>
          </cell>
        </row>
        <row r="1594">
          <cell r="C1594" t="str">
            <v>лампа люм FL 36W/635</v>
          </cell>
        </row>
        <row r="1595">
          <cell r="C1595" t="str">
            <v>лампа люм.  Nayigator  94 030</v>
          </cell>
        </row>
        <row r="1596">
          <cell r="C1596" t="str">
            <v>лампа люм. FL 18W/635</v>
          </cell>
        </row>
        <row r="1597">
          <cell r="C1597" t="str">
            <v xml:space="preserve">лампа люм. FL 18W/765 </v>
          </cell>
        </row>
        <row r="1598">
          <cell r="C1598" t="str">
            <v xml:space="preserve">лампа люм. FL 36W/765 </v>
          </cell>
        </row>
        <row r="1599">
          <cell r="C1599" t="str">
            <v xml:space="preserve">лампа накаливания  МО 36В/60вт </v>
          </cell>
        </row>
        <row r="1600">
          <cell r="C1600" t="str">
            <v xml:space="preserve">лампа накаливания  МО 36В/95вт </v>
          </cell>
        </row>
        <row r="1601">
          <cell r="C1601" t="str">
            <v xml:space="preserve">лампа энергосберегающая  КЛ20 Вт  E27/27 </v>
          </cell>
        </row>
        <row r="1602">
          <cell r="C1602" t="str">
            <v>лантан азотнокислый 6-водный, ХЧ</v>
          </cell>
        </row>
        <row r="1603">
          <cell r="C1603" t="str">
            <v>лантан хлористый 7-вод хч</v>
          </cell>
        </row>
        <row r="1604">
          <cell r="C1604" t="str">
            <v>лантан хлористый гептагидрата (фас.0,250кг)</v>
          </cell>
        </row>
        <row r="1605">
          <cell r="C1605" t="str">
            <v>Ластик</v>
          </cell>
        </row>
        <row r="1606">
          <cell r="C1606" t="str">
            <v>ледобур 110 мм</v>
          </cell>
        </row>
        <row r="1607">
          <cell r="C1607" t="str">
            <v>ледобур 130 мм</v>
          </cell>
        </row>
        <row r="1608">
          <cell r="C1608" t="str">
            <v>лезвие 18мм</v>
          </cell>
        </row>
        <row r="1609">
          <cell r="C1609" t="str">
            <v>лейкопластырь</v>
          </cell>
        </row>
        <row r="1610">
          <cell r="C1610" t="str">
            <v>лейкопластырь 5*500</v>
          </cell>
        </row>
        <row r="1611">
          <cell r="C1611" t="str">
            <v>лен сантехнический</v>
          </cell>
        </row>
        <row r="1612">
          <cell r="C1612" t="str">
            <v>лента  киперная 10,0</v>
          </cell>
        </row>
        <row r="1613">
          <cell r="C1613" t="str">
            <v>лента  киперная 20,0</v>
          </cell>
        </row>
        <row r="1614">
          <cell r="C1614" t="str">
            <v>лента  сигнальная</v>
          </cell>
        </row>
        <row r="1615">
          <cell r="C1615" t="str">
            <v>лента  ФУМ</v>
          </cell>
        </row>
        <row r="1616">
          <cell r="C1616" t="str">
            <v>Лента 10мм с карабином</v>
          </cell>
        </row>
        <row r="1617">
          <cell r="C1617" t="str">
            <v>лента конвеерная 2.2-500-3-ТК200-2-5-2</v>
          </cell>
        </row>
        <row r="1618">
          <cell r="C1618" t="str">
            <v>лента конвеерная 2Л-500-3-ТК200-3-1</v>
          </cell>
        </row>
        <row r="1619">
          <cell r="C1619" t="str">
            <v>лента конвеерная 2Л-800-3-ТК200-3-1</v>
          </cell>
        </row>
        <row r="1620">
          <cell r="C1620" t="str">
            <v>лента мерная</v>
          </cell>
        </row>
        <row r="1621">
          <cell r="C1621" t="str">
            <v>лента ободная 205-457</v>
          </cell>
        </row>
        <row r="1622">
          <cell r="C1622" t="str">
            <v>лента ободная 450-508 (ИД-П284)</v>
          </cell>
        </row>
        <row r="1623">
          <cell r="C1623" t="str">
            <v>лента ободная 6,7-20 (220,240,260)</v>
          </cell>
        </row>
        <row r="1624">
          <cell r="C1624" t="str">
            <v>лента ободная 7,7-20 (280,300,320)</v>
          </cell>
        </row>
        <row r="1625">
          <cell r="C1625" t="str">
            <v>лента ободная 8.25-15</v>
          </cell>
        </row>
        <row r="1626">
          <cell r="C1626" t="str">
            <v>лента серпянка 45мм</v>
          </cell>
        </row>
        <row r="1627">
          <cell r="C1627" t="str">
            <v>Лента сигнальная 70 мм*150 мкр.-бел.UNIBOB</v>
          </cell>
        </row>
        <row r="1628">
          <cell r="C1628" t="str">
            <v>лента чековая</v>
          </cell>
        </row>
        <row r="1629">
          <cell r="C1629" t="str">
            <v>лестница 2-х секц. 2х11</v>
          </cell>
        </row>
        <row r="1630">
          <cell r="C1630" t="str">
            <v>лестница 3-х секционн 3*14</v>
          </cell>
        </row>
        <row r="1631">
          <cell r="C1631" t="str">
            <v>лестница из трубы Ду 15</v>
          </cell>
        </row>
        <row r="1632">
          <cell r="C1632" t="str">
            <v>Лестница телескопическая 3,8м</v>
          </cell>
        </row>
        <row r="1633">
          <cell r="C1633" t="str">
            <v>лестница-трансформер 2х3+2х4</v>
          </cell>
        </row>
        <row r="1634">
          <cell r="C1634" t="str">
            <v>лизоформин 3000</v>
          </cell>
        </row>
        <row r="1635">
          <cell r="C1635" t="str">
            <v>линдан (гамма- ГХЦГ) ГСО</v>
          </cell>
        </row>
        <row r="1636">
          <cell r="C1636" t="str">
            <v>Линейка 30см.</v>
          </cell>
        </row>
        <row r="1637">
          <cell r="C1637" t="str">
            <v>линолеум полукоммерческий</v>
          </cell>
        </row>
        <row r="1638">
          <cell r="C1638" t="str">
            <v>Липкая лента от мух</v>
          </cell>
        </row>
        <row r="1639">
          <cell r="C1639" t="str">
            <v>Лист 1,5 ст.3 ГОСТ 19903-74</v>
          </cell>
        </row>
        <row r="1640">
          <cell r="C1640" t="str">
            <v>лист 16 г/к СТ.3 пс/сп</v>
          </cell>
        </row>
        <row r="1641">
          <cell r="C1641" t="str">
            <v>Лист 1х1250х2500 ст 08ПС5</v>
          </cell>
        </row>
        <row r="1642">
          <cell r="C1642" t="str">
            <v>Лист 60х1500х5000 ст.3сп</v>
          </cell>
        </row>
        <row r="1643">
          <cell r="C1643" t="str">
            <v>Лист ОЦ 0,7х1250х2500 ст 08кп</v>
          </cell>
        </row>
        <row r="1644">
          <cell r="C1644" t="str">
            <v>Лист ПВЛ 508 ст3пс</v>
          </cell>
        </row>
        <row r="1645">
          <cell r="C1645" t="str">
            <v>Лист риф 4 ст 3</v>
          </cell>
        </row>
        <row r="1646">
          <cell r="C1646" t="str">
            <v>лист рифл.5</v>
          </cell>
        </row>
        <row r="1647">
          <cell r="C1647" t="str">
            <v>лист сталь оцинк. 1,0мм,</v>
          </cell>
        </row>
        <row r="1648">
          <cell r="C1648" t="str">
            <v>литол 24</v>
          </cell>
        </row>
        <row r="1649">
          <cell r="C1649" t="str">
            <v>литол 24 (250гр)</v>
          </cell>
        </row>
        <row r="1650">
          <cell r="C1650" t="str">
            <v>Лобзик электрический 450Вт</v>
          </cell>
        </row>
        <row r="1651">
          <cell r="C1651" t="str">
            <v>лом 12А стальной</v>
          </cell>
        </row>
        <row r="1652">
          <cell r="C1652" t="str">
            <v>лом 16А стальной</v>
          </cell>
        </row>
        <row r="1653">
          <cell r="C1653" t="str">
            <v>лом круглый(инвентарь)</v>
          </cell>
        </row>
        <row r="1654">
          <cell r="C1654" t="str">
            <v>лом пожарный (инвентарь)</v>
          </cell>
        </row>
        <row r="1655">
          <cell r="C1655" t="str">
            <v>лом строительный</v>
          </cell>
        </row>
        <row r="1656">
          <cell r="C1656" t="str">
            <v>лом-гвоздодер</v>
          </cell>
        </row>
        <row r="1657">
          <cell r="C1657" t="str">
            <v>лопата д/уборки снега</v>
          </cell>
        </row>
        <row r="1658">
          <cell r="C1658" t="str">
            <v>лопата снегоуборочная</v>
          </cell>
        </row>
        <row r="1659">
          <cell r="C1659" t="str">
            <v>лопата совковая</v>
          </cell>
        </row>
        <row r="1660">
          <cell r="C1660" t="str">
            <v>лопата совковая песочная ЛСП</v>
          </cell>
        </row>
        <row r="1661">
          <cell r="C1661" t="str">
            <v>лопата штыковая</v>
          </cell>
        </row>
        <row r="1662">
          <cell r="C1662" t="str">
            <v>лопатки к вак. насосу КО-503</v>
          </cell>
        </row>
        <row r="1663">
          <cell r="C1663" t="str">
            <v>лопатки к вак. насосу КО-505А</v>
          </cell>
        </row>
        <row r="1664">
          <cell r="C1664" t="str">
            <v>лопатки к вак. насосу КО-510</v>
          </cell>
        </row>
        <row r="1665">
          <cell r="C1665" t="str">
            <v>Лоток 300.60.90-4</v>
          </cell>
        </row>
        <row r="1666">
          <cell r="C1666" t="str">
            <v xml:space="preserve">лупа </v>
          </cell>
        </row>
        <row r="1667">
          <cell r="C1667" t="str">
            <v>люк канализационый тип "Т" с шарниром</v>
          </cell>
        </row>
        <row r="1668">
          <cell r="C1668" t="str">
            <v>люки полимерные для  смотровых колодцев</v>
          </cell>
        </row>
        <row r="1669">
          <cell r="C1669" t="str">
            <v>лючок 400х300</v>
          </cell>
        </row>
        <row r="1670">
          <cell r="C1670" t="str">
            <v>магнето М124</v>
          </cell>
        </row>
        <row r="1671">
          <cell r="C1671" t="str">
            <v>магний  сернокислый</v>
          </cell>
        </row>
        <row r="1672">
          <cell r="C1672" t="str">
            <v>магний  сернокислый 7-водн., ЧДА</v>
          </cell>
        </row>
        <row r="1673">
          <cell r="C1673" t="str">
            <v>магний хлорид 6-вод. (чда)</v>
          </cell>
        </row>
        <row r="1674">
          <cell r="C1674" t="str">
            <v>мангал</v>
          </cell>
        </row>
        <row r="1675">
          <cell r="C1675" t="str">
            <v>манжета</v>
          </cell>
        </row>
        <row r="1676">
          <cell r="C1676" t="str">
            <v>манжета 1-100-1/3</v>
          </cell>
        </row>
        <row r="1677">
          <cell r="C1677" t="str">
            <v>манжета 2-025-1/3</v>
          </cell>
        </row>
        <row r="1678">
          <cell r="C1678" t="str">
            <v>манжета 48х70х10</v>
          </cell>
        </row>
        <row r="1679">
          <cell r="C1679" t="str">
            <v>манжета 65*90</v>
          </cell>
        </row>
        <row r="1680">
          <cell r="C1680" t="str">
            <v>манжета армированная 1.2-100-125х12</v>
          </cell>
        </row>
        <row r="1681">
          <cell r="C1681" t="str">
            <v>манжета армированная 1.2-60-85х10</v>
          </cell>
        </row>
        <row r="1682">
          <cell r="C1682" t="str">
            <v>манжета армированная 1.2-70х95х10</v>
          </cell>
        </row>
        <row r="1683">
          <cell r="C1683" t="str">
            <v>Манжета армированная 85х110</v>
          </cell>
        </row>
        <row r="1684">
          <cell r="C1684" t="str">
            <v>Манжета на затвор дисковый межфланцевый DN800</v>
          </cell>
        </row>
        <row r="1685">
          <cell r="C1685" t="str">
            <v>манометр</v>
          </cell>
        </row>
        <row r="1686">
          <cell r="C1686" t="str">
            <v>манометр  М60 (0-0,6)МРа  С3Н8</v>
          </cell>
        </row>
        <row r="1687">
          <cell r="C1687" t="str">
            <v>манометр  М60 (0-2,5)МРа  Q2</v>
          </cell>
        </row>
        <row r="1688">
          <cell r="C1688" t="str">
            <v>манометр  М60 (0-25)МРа  Q2</v>
          </cell>
        </row>
        <row r="1689">
          <cell r="C1689" t="str">
            <v>Манометр (50мм) ТМ-210Р.00(0-0,4МПа) кл.т.2,5 М12х1,5(радиальный без фланца) ацетилен</v>
          </cell>
        </row>
        <row r="1690">
          <cell r="C1690" t="str">
            <v>манометр 210Р.00 (0-0,4мПа)</v>
          </cell>
        </row>
        <row r="1691">
          <cell r="C1691" t="str">
            <v>манометр МП4-УУ2-6 кгс/см2</v>
          </cell>
        </row>
        <row r="1692">
          <cell r="C1692" t="str">
            <v>манометр ТМ-510.-0-0,6 МПа</v>
          </cell>
        </row>
        <row r="1693">
          <cell r="C1693" t="str">
            <v>манувакуумметр  МВП-4y  -1+3кгс-см2</v>
          </cell>
        </row>
        <row r="1694">
          <cell r="C1694" t="str">
            <v>марганец  хлорид 4-вод. (чда)</v>
          </cell>
        </row>
        <row r="1695">
          <cell r="C1695" t="str">
            <v>марка стандартная 10 р</v>
          </cell>
        </row>
        <row r="1696">
          <cell r="C1696" t="str">
            <v>марка стандартная 1р</v>
          </cell>
        </row>
        <row r="1697">
          <cell r="C1697" t="str">
            <v>марка стандартная 2р</v>
          </cell>
        </row>
        <row r="1698">
          <cell r="C1698" t="str">
            <v>марка стандартная 3,00</v>
          </cell>
        </row>
        <row r="1699">
          <cell r="C1699" t="str">
            <v>марка стандартная 4р</v>
          </cell>
        </row>
        <row r="1700">
          <cell r="C1700" t="str">
            <v>Маркер набор из 4цв.</v>
          </cell>
        </row>
        <row r="1701">
          <cell r="C1701" t="str">
            <v>маркер-стеклограф</v>
          </cell>
        </row>
        <row r="1702">
          <cell r="C1702" t="str">
            <v>марля медицинская нестерильная</v>
          </cell>
        </row>
        <row r="1703">
          <cell r="C1703" t="str">
            <v>марля медицинская нестирильная</v>
          </cell>
        </row>
        <row r="1704">
          <cell r="C1704" t="str">
            <v>маска сварщика</v>
          </cell>
        </row>
        <row r="1705">
          <cell r="C1705" t="str">
            <v>маска сварщика Хамелеон</v>
          </cell>
        </row>
        <row r="1706">
          <cell r="C1706" t="str">
            <v>масло 2-х тактное</v>
          </cell>
        </row>
        <row r="1707">
          <cell r="C1707" t="str">
            <v>Масло Mobil DTE 10 Excel 46</v>
          </cell>
        </row>
        <row r="1708">
          <cell r="C1708" t="str">
            <v>Масло Mobil SHC 626</v>
          </cell>
        </row>
        <row r="1709">
          <cell r="C1709" t="str">
            <v>Масло Mobil Super 3000 X1 5W30</v>
          </cell>
        </row>
        <row r="1710">
          <cell r="C1710" t="str">
            <v xml:space="preserve">Масло Mobil Super 3000 X1 5W40 </v>
          </cell>
        </row>
        <row r="1711">
          <cell r="C1711" t="str">
            <v xml:space="preserve">масло SAE 5W40 </v>
          </cell>
        </row>
        <row r="1712">
          <cell r="C1712" t="str">
            <v>масло Shell Rimula R6 5W/30</v>
          </cell>
        </row>
        <row r="1713">
          <cell r="C1713" t="str">
            <v>масло ВМГЗ</v>
          </cell>
        </row>
        <row r="1714">
          <cell r="C1714" t="str">
            <v>масло гидравлическое Mannol</v>
          </cell>
        </row>
        <row r="1715">
          <cell r="C1715" t="str">
            <v>масло гидравлическое Mobil DTE 25</v>
          </cell>
        </row>
        <row r="1716">
          <cell r="C1716" t="str">
            <v xml:space="preserve">масло гидравлическое Shell Tellus S2 V32 </v>
          </cell>
        </row>
        <row r="1717">
          <cell r="C1717" t="str">
            <v xml:space="preserve">масло гидравлическое ВМГЗ  </v>
          </cell>
        </row>
        <row r="1718">
          <cell r="C1718" t="str">
            <v>масло И-40 А</v>
          </cell>
        </row>
        <row r="1719">
          <cell r="C1719" t="str">
            <v>масло И-40 А (кг)</v>
          </cell>
        </row>
        <row r="1720">
          <cell r="C1720" t="str">
            <v>масло индустриальное И-30А</v>
          </cell>
        </row>
        <row r="1721">
          <cell r="C1721" t="str">
            <v>масло компрессорное Mobil Rarus425</v>
          </cell>
        </row>
        <row r="1722">
          <cell r="C1722" t="str">
            <v>масло компрессорное Patriot Garden</v>
          </cell>
        </row>
        <row r="1723">
          <cell r="C1723" t="str">
            <v>масло М8ДМ</v>
          </cell>
        </row>
        <row r="1724">
          <cell r="C1724" t="str">
            <v>масло моторное 15W40</v>
          </cell>
        </row>
        <row r="1725">
          <cell r="C1725" t="str">
            <v>масло моторное 5W40  п/с Plus Extra</v>
          </cell>
        </row>
        <row r="1726">
          <cell r="C1726" t="str">
            <v>Масло моторное 5w40 п/с Супер</v>
          </cell>
        </row>
        <row r="1727">
          <cell r="C1727" t="str">
            <v>масло моторное Mobil Delvac</v>
          </cell>
        </row>
        <row r="1728">
          <cell r="C1728" t="str">
            <v>масло моторное MOBIL SUPER 2000 X-1 10W40</v>
          </cell>
        </row>
        <row r="1729">
          <cell r="C1729" t="str">
            <v>масло моторное Лукойл10 W40</v>
          </cell>
        </row>
        <row r="1730">
          <cell r="C1730" t="str">
            <v>масло моторное М10ДМ</v>
          </cell>
        </row>
        <row r="1731">
          <cell r="C1731" t="str">
            <v xml:space="preserve">масло моторное М8ДМ </v>
          </cell>
        </row>
        <row r="1732">
          <cell r="C1732" t="str">
            <v>масло ТМ-5</v>
          </cell>
        </row>
        <row r="1733">
          <cell r="C1733" t="str">
            <v>масло трансмис. 80w90 Mobilude GX (20л)</v>
          </cell>
        </row>
        <row r="1734">
          <cell r="C1734" t="str">
            <v>масло трансмиссионное Супер ТАД-17И</v>
          </cell>
        </row>
        <row r="1735">
          <cell r="C1735" t="str">
            <v>масло трансмиссионное ТСП-15К</v>
          </cell>
        </row>
        <row r="1736">
          <cell r="C1736" t="str">
            <v>масло трансформаторное</v>
          </cell>
        </row>
        <row r="1737">
          <cell r="C1737" t="str">
            <v>масло турбинное ТП-22</v>
          </cell>
        </row>
        <row r="1738">
          <cell r="C1738" t="str">
            <v>Масло ХФ-12с-16</v>
          </cell>
        </row>
        <row r="1739">
          <cell r="C1739" t="str">
            <v>Масло ХФ-22с-16</v>
          </cell>
        </row>
        <row r="1740">
          <cell r="C1740" t="str">
            <v>маслопровод 240-3509150</v>
          </cell>
        </row>
        <row r="1741">
          <cell r="C1741" t="str">
            <v>мастика гидроизоляционная</v>
          </cell>
        </row>
        <row r="1742">
          <cell r="C1742" t="str">
            <v>медь (II) сернокислая 5-водная</v>
          </cell>
        </row>
        <row r="1743">
          <cell r="C1743" t="str">
            <v>Мембрана МФАС-ОС-2 д.47мм</v>
          </cell>
        </row>
        <row r="1744">
          <cell r="C1744" t="str">
            <v>Мембрана МФАС-СПА  д.142мм</v>
          </cell>
        </row>
        <row r="1745">
          <cell r="C1745" t="str">
            <v>Мембрана НЦ-0,45мкм  д.47мм</v>
          </cell>
        </row>
        <row r="1746">
          <cell r="C1746" t="str">
            <v>мембрана тормозная d=20</v>
          </cell>
        </row>
        <row r="1747">
          <cell r="C1747" t="str">
            <v>Мембрана ФМАЦ-0,2мкм  д.142мм</v>
          </cell>
        </row>
        <row r="1748">
          <cell r="C1748" t="str">
            <v>Мембрана ФМАЦ-0,65мкм  д.25мм</v>
          </cell>
        </row>
        <row r="1749">
          <cell r="C1749" t="str">
            <v>мензурка  1000мл</v>
          </cell>
        </row>
        <row r="1750">
          <cell r="C1750" t="str">
            <v>мензурка  250мл</v>
          </cell>
        </row>
        <row r="1751">
          <cell r="C1751" t="str">
            <v>мензурка  500 мл</v>
          </cell>
        </row>
        <row r="1752">
          <cell r="C1752" t="str">
            <v>мензурка полипропиленовая с ручкой 1000 мл</v>
          </cell>
        </row>
        <row r="1753">
          <cell r="C1753" t="str">
            <v>мензурка полипропиленовая с ручкой 500 мл</v>
          </cell>
        </row>
        <row r="1754">
          <cell r="C1754" t="str">
            <v>Мерное колесо</v>
          </cell>
        </row>
        <row r="1755">
          <cell r="C1755" t="str">
            <v>металлоасбест ЛА-1</v>
          </cell>
        </row>
        <row r="1756">
          <cell r="C1756" t="str">
            <v>Металлодекектор GSM120 Bosch</v>
          </cell>
        </row>
        <row r="1757">
          <cell r="C1757" t="str">
            <v>Металлорукав РЗ-ЦХ-32</v>
          </cell>
        </row>
        <row r="1758">
          <cell r="C1758" t="str">
            <v>метиловый красный ЧДА</v>
          </cell>
        </row>
        <row r="1759">
          <cell r="C1759" t="str">
            <v>метиловый оранжевый ЧДА</v>
          </cell>
        </row>
        <row r="1760">
          <cell r="C1760" t="str">
            <v>метла</v>
          </cell>
        </row>
        <row r="1761">
          <cell r="C1761" t="str">
            <v>метла полипропиленовая</v>
          </cell>
        </row>
        <row r="1762">
          <cell r="C1762" t="str">
            <v>метол, ИМП</v>
          </cell>
        </row>
        <row r="1763">
          <cell r="C1763" t="str">
            <v>метрошток</v>
          </cell>
        </row>
        <row r="1764">
          <cell r="C1764" t="str">
            <v>Метчик 20х2,5 лев</v>
          </cell>
        </row>
        <row r="1765">
          <cell r="C1765" t="str">
            <v>Метчик 30х3,5 к-т лев</v>
          </cell>
        </row>
        <row r="1766">
          <cell r="C1766" t="str">
            <v>Метчик М20х2,5</v>
          </cell>
        </row>
        <row r="1767">
          <cell r="C1767" t="str">
            <v>Метчик М30х3,5</v>
          </cell>
        </row>
        <row r="1768">
          <cell r="C1768" t="str">
            <v>Метчик М42х2</v>
          </cell>
        </row>
        <row r="1769">
          <cell r="C1769" t="str">
            <v>механизм замка багажника</v>
          </cell>
        </row>
        <row r="1770">
          <cell r="C1770" t="str">
            <v>Механизм МЭO 40/25-0.25М 220 В</v>
          </cell>
        </row>
        <row r="1771">
          <cell r="C1771" t="str">
            <v>мешки джутовые</v>
          </cell>
        </row>
        <row r="1772">
          <cell r="C1772" t="str">
            <v>мешки для мусора 120 л</v>
          </cell>
        </row>
        <row r="1773">
          <cell r="C1773" t="str">
            <v>мешки для мусора 30л</v>
          </cell>
        </row>
        <row r="1774">
          <cell r="C1774" t="str">
            <v>мешки для мусора 60л</v>
          </cell>
        </row>
        <row r="1775">
          <cell r="C1775" t="str">
            <v>микропереключатель 1101 УХЛЗ исп. 3</v>
          </cell>
        </row>
        <row r="1776">
          <cell r="C1776" t="str">
            <v>микроскоп Альтами БИО 8</v>
          </cell>
        </row>
        <row r="1777">
          <cell r="C1777" t="str">
            <v xml:space="preserve">микрошприц М-1Н </v>
          </cell>
        </row>
        <row r="1778">
          <cell r="C1778" t="str">
            <v>мин.вата</v>
          </cell>
        </row>
        <row r="1779">
          <cell r="C1779" t="str">
            <v>мин.вата 50 мм</v>
          </cell>
        </row>
        <row r="1780">
          <cell r="C1780" t="str">
            <v xml:space="preserve">Миницилиндр D=25; ход 125 </v>
          </cell>
        </row>
        <row r="1781">
          <cell r="C1781" t="str">
            <v>модификатор антиморозная добавка</v>
          </cell>
        </row>
        <row r="1782">
          <cell r="C1782" t="str">
            <v>модуль зажигания</v>
          </cell>
        </row>
        <row r="1783">
          <cell r="C1783" t="str">
            <v>Модуль управления AUMA MATIC AM</v>
          </cell>
        </row>
        <row r="1784">
          <cell r="C1784" t="str">
            <v>молоток  0,5 кг</v>
          </cell>
        </row>
        <row r="1785">
          <cell r="C1785" t="str">
            <v>молоток  1,0кг</v>
          </cell>
        </row>
        <row r="1786">
          <cell r="C1786" t="str">
            <v>Молоток 1,5кг</v>
          </cell>
        </row>
        <row r="1787">
          <cell r="C1787" t="str">
            <v>молоток отбойный</v>
          </cell>
        </row>
        <row r="1788">
          <cell r="C1788" t="str">
            <v>молоток слесарный 0,6кг</v>
          </cell>
        </row>
        <row r="1789">
          <cell r="C1789" t="str">
            <v>мост диодный</v>
          </cell>
        </row>
        <row r="1790">
          <cell r="C1790" t="str">
            <v>Мотопомпа PNG 307 ST</v>
          </cell>
        </row>
        <row r="1791">
          <cell r="C1791" t="str">
            <v>мотопомпа бензиновая</v>
          </cell>
        </row>
        <row r="1792">
          <cell r="C1792" t="str">
            <v>мотор омывателя</v>
          </cell>
        </row>
        <row r="1793">
          <cell r="C1793" t="str">
            <v>мотор отопителя 24V</v>
          </cell>
        </row>
        <row r="1794">
          <cell r="C1794" t="str">
            <v>мотор отопителя 60-40</v>
          </cell>
        </row>
        <row r="1795">
          <cell r="C1795" t="str">
            <v>мотор отопителя ГАЗ</v>
          </cell>
        </row>
        <row r="1796">
          <cell r="C1796" t="str">
            <v>мотор отопителя МЭ 272</v>
          </cell>
        </row>
        <row r="1797">
          <cell r="C1797" t="str">
            <v>мотор отопителя МЭ-236</v>
          </cell>
        </row>
        <row r="1798">
          <cell r="C1798" t="str">
            <v>мотор отопителя МЭ237</v>
          </cell>
        </row>
        <row r="1799">
          <cell r="C1799" t="str">
            <v>мундштук №3</v>
          </cell>
        </row>
        <row r="1800">
          <cell r="C1800" t="str">
            <v>мурексид ЧДА</v>
          </cell>
        </row>
        <row r="1801">
          <cell r="C1801" t="str">
            <v>муфта  1/2 вн/вн</v>
          </cell>
        </row>
        <row r="1802">
          <cell r="C1802" t="str">
            <v>муфта  ВРК</v>
          </cell>
        </row>
        <row r="1803">
          <cell r="C1803" t="str">
            <v>муфта  д. 32*1 1/4</v>
          </cell>
        </row>
        <row r="1804">
          <cell r="C1804" t="str">
            <v>муфта  каб. 10СТП(тк)-3*(70-120)</v>
          </cell>
        </row>
        <row r="1805">
          <cell r="C1805" t="str">
            <v>муфта  каб. 1СТП(тк)-4*(70-120)</v>
          </cell>
        </row>
        <row r="1806">
          <cell r="C1806" t="str">
            <v>муфта  компрессионная резьбовая 025*1" с внутрен.  резьбой</v>
          </cell>
        </row>
        <row r="1807">
          <cell r="C1807" t="str">
            <v>муфта  компрессионная резьбовая 032*1 1/4</v>
          </cell>
        </row>
        <row r="1808">
          <cell r="C1808" t="str">
            <v>муфта  компрессионная резьбовая 032*25 с внутрен. резьбой</v>
          </cell>
        </row>
        <row r="1809">
          <cell r="C1809" t="str">
            <v>муфта  компрессионная резьбовая 032*3/4 с наружной резьбой</v>
          </cell>
        </row>
        <row r="1810">
          <cell r="C1810" t="str">
            <v>муфта  концевая наружн. 3КНТп 10-70/120</v>
          </cell>
        </row>
        <row r="1811">
          <cell r="C1811" t="str">
            <v>муфта  надвижная PRAGMA 200мм</v>
          </cell>
        </row>
        <row r="1812">
          <cell r="C1812" t="str">
            <v>муфта  надвижная PRAGMA 315мм</v>
          </cell>
        </row>
        <row r="1813">
          <cell r="C1813" t="str">
            <v>муфта  надвижная PRAGMA 400мм</v>
          </cell>
        </row>
        <row r="1814">
          <cell r="C1814" t="str">
            <v>муфта  надвижная PRAGMA160мм</v>
          </cell>
        </row>
        <row r="1815">
          <cell r="C1815" t="str">
            <v>муфта  надвижная PRAGMA250мм</v>
          </cell>
        </row>
        <row r="1816">
          <cell r="C1816" t="str">
            <v>муфта  привода г/мотора 310.12.00</v>
          </cell>
        </row>
        <row r="1817">
          <cell r="C1817" t="str">
            <v>муфта  ПЭ 100 Д, 315</v>
          </cell>
        </row>
        <row r="1818">
          <cell r="C1818" t="str">
            <v>муфта  ПЭ 100 Д, 75</v>
          </cell>
        </row>
        <row r="1819">
          <cell r="C1819" t="str">
            <v>муфта  ПЭ 11-225</v>
          </cell>
        </row>
        <row r="1820">
          <cell r="C1820" t="str">
            <v>муфта  ПЭ 80*32</v>
          </cell>
        </row>
        <row r="1821">
          <cell r="C1821" t="str">
            <v>муфта  ПЭ 80*63</v>
          </cell>
        </row>
        <row r="1822">
          <cell r="C1822" t="str">
            <v>Муфта  рем. из нерж. стали RS-2 238-260 500мм</v>
          </cell>
        </row>
        <row r="1823">
          <cell r="C1823" t="str">
            <v>Муфта  рем. из нерж. стали RS-2 456-486 500мм</v>
          </cell>
        </row>
        <row r="1824">
          <cell r="C1824" t="str">
            <v>муфта  свинцовая  90</v>
          </cell>
        </row>
        <row r="1825">
          <cell r="C1825" t="str">
            <v>муфта  соедин. д.032/032 компрессионная</v>
          </cell>
        </row>
        <row r="1826">
          <cell r="C1826" t="str">
            <v>муфта  соединительная 3СТп-10 (70-120) 10 кВ</v>
          </cell>
        </row>
        <row r="1827">
          <cell r="C1827" t="str">
            <v>муфта  соединительная заливная 91-NBA3,4*16-4*25; 5*6-5*16 кв. мм.</v>
          </cell>
        </row>
        <row r="1828">
          <cell r="C1828" t="str">
            <v>муфта 110</v>
          </cell>
        </row>
        <row r="1829">
          <cell r="C1829" t="str">
            <v>муфта 4 стп 1-70-120</v>
          </cell>
        </row>
        <row r="1830">
          <cell r="C1830" t="str">
            <v>муфта 90</v>
          </cell>
        </row>
        <row r="1831">
          <cell r="C1831" t="str">
            <v>муфта выжим. подшипника Камаз 14-1601185</v>
          </cell>
        </row>
        <row r="1832">
          <cell r="C1832" t="str">
            <v>муфта выжимная с подшипником 130-1602052</v>
          </cell>
        </row>
        <row r="1833">
          <cell r="C1833" t="str">
            <v>муфта д.20</v>
          </cell>
        </row>
        <row r="1834">
          <cell r="C1834" t="str">
            <v>Муфта ЖАБО Ду-100</v>
          </cell>
        </row>
        <row r="1835">
          <cell r="C1835" t="str">
            <v>Муфта ЖАБО Ду-125</v>
          </cell>
        </row>
        <row r="1836">
          <cell r="C1836" t="str">
            <v>Муфта ЖАБО Ду-150</v>
          </cell>
        </row>
        <row r="1837">
          <cell r="C1837" t="str">
            <v>Муфта ЖАБО Ду-200</v>
          </cell>
        </row>
        <row r="1838">
          <cell r="C1838" t="str">
            <v>Муфта ЖАБО Ду-250</v>
          </cell>
        </row>
        <row r="1839">
          <cell r="C1839" t="str">
            <v>Муфта ЖАБО Ду-300</v>
          </cell>
        </row>
        <row r="1840">
          <cell r="C1840" t="str">
            <v>Муфта ЖАБО Ду-500</v>
          </cell>
        </row>
        <row r="1841">
          <cell r="C1841" t="str">
            <v>Муфта ЖАБО Ду-80</v>
          </cell>
        </row>
        <row r="1842">
          <cell r="C1842" t="str">
            <v>муфта кабельная  1КВТпН-4х (150-240)</v>
          </cell>
        </row>
        <row r="1843">
          <cell r="C1843" t="str">
            <v>муфта кабельная концевая   10кВ КВТпН 3*(70-120мм)</v>
          </cell>
        </row>
        <row r="1844">
          <cell r="C1844" t="str">
            <v>Муфта компрессионная 32х1" с  наружной резьбой</v>
          </cell>
        </row>
        <row r="1845">
          <cell r="C1845" t="str">
            <v>Муфта компрессионная резьбовая 32х1 1/4" с нар. резьбой</v>
          </cell>
        </row>
        <row r="1846">
          <cell r="C1846" t="str">
            <v>Муфта компрессионная резьбовая 50х1 1/2" с нар. резьбой</v>
          </cell>
        </row>
        <row r="1847">
          <cell r="C1847" t="str">
            <v>Муфта компрессионная с наруж резьбой 63х2"</v>
          </cell>
        </row>
        <row r="1848">
          <cell r="C1848" t="str">
            <v>Муфта Корсис ф160</v>
          </cell>
        </row>
        <row r="1849">
          <cell r="C1849" t="str">
            <v>Муфта Корсис ф200 пэ</v>
          </cell>
        </row>
        <row r="1850">
          <cell r="C1850" t="str">
            <v>Муфта Корсис ф250</v>
          </cell>
        </row>
        <row r="1851">
          <cell r="C1851" t="str">
            <v>Муфта Корсис ф315</v>
          </cell>
        </row>
        <row r="1852">
          <cell r="C1852" t="str">
            <v>муфта КПП</v>
          </cell>
        </row>
        <row r="1853">
          <cell r="C1853" t="str">
            <v>муфта КПП  ГАЗ 3309 со ступицей</v>
          </cell>
        </row>
        <row r="1854">
          <cell r="C1854" t="str">
            <v>муфта КПП ВАЗ</v>
          </cell>
        </row>
        <row r="1855">
          <cell r="C1855" t="str">
            <v>муфта КПП ГАЗ 3309,3308  4-5 п</v>
          </cell>
        </row>
        <row r="1856">
          <cell r="C1856" t="str">
            <v>Муфта МВ ф 110 SDR11 ПЭ100</v>
          </cell>
        </row>
        <row r="1857">
          <cell r="C1857" t="str">
            <v>Муфта МВ ф 63 SDR11 ПЭ100 Фриален</v>
          </cell>
        </row>
        <row r="1858">
          <cell r="C1858" t="str">
            <v>Муфта МВ ф225</v>
          </cell>
        </row>
        <row r="1859">
          <cell r="C1859" t="str">
            <v xml:space="preserve">Муфта МВ ф63 SDR11 ПЭ100 </v>
          </cell>
        </row>
        <row r="1860">
          <cell r="C1860" t="str">
            <v>Муфта надвижная канализ ф110</v>
          </cell>
        </row>
        <row r="1861">
          <cell r="C1861" t="str">
            <v>муфта надвижная на трубу п/э 710</v>
          </cell>
        </row>
        <row r="1862">
          <cell r="C1862" t="str">
            <v>муфта надвижная на трубу п/э Д.400</v>
          </cell>
        </row>
        <row r="1863">
          <cell r="C1863" t="str">
            <v>муфта надвижная на трубу п/э Д.50</v>
          </cell>
        </row>
        <row r="1864">
          <cell r="C1864" t="str">
            <v>муфта надвижная на трубу п/э Д.500</v>
          </cell>
        </row>
        <row r="1865">
          <cell r="C1865" t="str">
            <v>муфта надвижная на трубу чуг Д.100</v>
          </cell>
        </row>
        <row r="1866">
          <cell r="C1866" t="str">
            <v>муфта надвижная на трубу чуг Д.200</v>
          </cell>
        </row>
        <row r="1867">
          <cell r="C1867" t="str">
            <v>муфта надвижная на трубу чуг Д.250</v>
          </cell>
        </row>
        <row r="1868">
          <cell r="C1868" t="str">
            <v>муфта надвижная на трубу чуг Д.500</v>
          </cell>
        </row>
        <row r="1869">
          <cell r="C1869" t="str">
            <v>Муфта обжимная для м/п трубы 16х16</v>
          </cell>
        </row>
        <row r="1870">
          <cell r="C1870" t="str">
            <v>Муфта переходная НР ф32-3/4 (п/э соед-е)</v>
          </cell>
        </row>
        <row r="1871">
          <cell r="C1871" t="str">
            <v>муфта под манометр ММ-00.00</v>
          </cell>
        </row>
        <row r="1872">
          <cell r="C1872" t="str">
            <v>муфта прицепная</v>
          </cell>
        </row>
        <row r="1873">
          <cell r="C1873" t="str">
            <v>Муфта ПЭ 100 160</v>
          </cell>
        </row>
        <row r="1874">
          <cell r="C1874" t="str">
            <v>Муфта ПЭ ф250 SDR11</v>
          </cell>
        </row>
        <row r="1875">
          <cell r="C1875" t="str">
            <v>Муфта рем.из нерж. стали RS-1 1010-1050 дл.750мм</v>
          </cell>
        </row>
        <row r="1876">
          <cell r="C1876" t="str">
            <v>Муфта рем.из нерж. стали RS-1 315-326 дл 300мм</v>
          </cell>
        </row>
        <row r="1877">
          <cell r="C1877" t="str">
            <v>Муфта ремонтная из нер.стали RS-1 133-144 дл.250</v>
          </cell>
        </row>
        <row r="1878">
          <cell r="C1878" t="str">
            <v>Муфта ремонтная из нер.стали RS-1 159-170 дл.250</v>
          </cell>
        </row>
        <row r="1879">
          <cell r="C1879" t="str">
            <v>Муфта ремонтная из нерж. стали RS-1 108-118 дл.400</v>
          </cell>
        </row>
        <row r="1880">
          <cell r="C1880" t="str">
            <v>Муфта ремонтная из нерж. стали RS-1 365-385 дл.300</v>
          </cell>
        </row>
        <row r="1881">
          <cell r="C1881" t="str">
            <v>Муфта ремонтная из нерж. стали RS-1 73-80 длиной 150</v>
          </cell>
        </row>
        <row r="1882">
          <cell r="C1882" t="str">
            <v>Муфта ремонтная из нерж.стали RS-1 108-118  дл.300</v>
          </cell>
        </row>
        <row r="1883">
          <cell r="C1883" t="str">
            <v>Муфта ремонтная из нерж.стали RS-1 113-123 дл.250</v>
          </cell>
        </row>
        <row r="1884">
          <cell r="C1884" t="str">
            <v>Муфта ремонтная из нерж.стали RS-1 159-170 дл.300</v>
          </cell>
        </row>
        <row r="1885">
          <cell r="C1885" t="str">
            <v>Муфта ремонтная из нерж.стали RS-1 159-170 дл.400</v>
          </cell>
        </row>
        <row r="1886">
          <cell r="C1886" t="str">
            <v>Муфта ремонтная из нерж.стали RS-1 219-230 дл.250</v>
          </cell>
        </row>
        <row r="1887">
          <cell r="C1887" t="str">
            <v>Муфта ремонтная из нерж.стали RS-1 219-230 дл.300</v>
          </cell>
        </row>
        <row r="1888">
          <cell r="C1888" t="str">
            <v>Муфта ремонтная из нерж.стали RS-1 219-230 дл.400</v>
          </cell>
        </row>
        <row r="1889">
          <cell r="C1889" t="str">
            <v>Муфта ремонтная из нерж.стали RS-1 271-281  дл.300</v>
          </cell>
        </row>
        <row r="1890">
          <cell r="C1890" t="str">
            <v>Муфта ремонтная из нерж.стали RS-1 273-293 дл.300</v>
          </cell>
        </row>
        <row r="1891">
          <cell r="C1891" t="str">
            <v>Муфта ремонтная из нерж.стали RS-1 273-293 дл.400</v>
          </cell>
        </row>
        <row r="1892">
          <cell r="C1892" t="str">
            <v>Муфта ремонтная из нерж.стали RS-1 315-326 дл.400</v>
          </cell>
        </row>
        <row r="1893">
          <cell r="C1893" t="str">
            <v>Муфта ремонтная из нерж.стали RS-1 322-344 дл.400</v>
          </cell>
        </row>
        <row r="1894">
          <cell r="C1894" t="str">
            <v>Муфта ремонтная из нерж.стали RS-1 520-540 дл.400</v>
          </cell>
        </row>
        <row r="1895">
          <cell r="C1895" t="str">
            <v>Муфта ремонтная из нерж.стали RS-1 87-97 дл.250</v>
          </cell>
        </row>
        <row r="1896">
          <cell r="C1896" t="str">
            <v>Муфта ремонтная из нерж.стали RS-1 87-97 дл.300</v>
          </cell>
        </row>
        <row r="1897">
          <cell r="C1897" t="str">
            <v>Муфта ремонтная из нерж.стали RS-2 625-645 дл.400</v>
          </cell>
        </row>
        <row r="1898">
          <cell r="C1898" t="str">
            <v xml:space="preserve">Муфта ремонтная из нержавеющей стали RS-2 314-335 дл 300 мм </v>
          </cell>
        </row>
        <row r="1899">
          <cell r="C1899" t="str">
            <v>Муфта ремонтная из нержавеющей стали RS-2 625-645 дл 500</v>
          </cell>
        </row>
        <row r="1900">
          <cell r="C1900" t="str">
            <v>муфта сливная МС-00.00</v>
          </cell>
        </row>
        <row r="1901">
          <cell r="C1901" t="str">
            <v>Муфта трубная надводная автоматич.   2"</v>
          </cell>
        </row>
        <row r="1902">
          <cell r="C1902" t="str">
            <v>Муфта ф400 ПЭ100 SDR11</v>
          </cell>
        </row>
        <row r="1903">
          <cell r="C1903" t="str">
            <v>Муфта ф50</v>
          </cell>
        </row>
        <row r="1904">
          <cell r="C1904" t="str">
            <v>Муфта шаровая предохранительная СУ.0000.2100-2 СБ</v>
          </cell>
        </row>
        <row r="1905">
          <cell r="C1905" t="str">
            <v>Муфта эл.св. ПЭ100  SDR11 ф32</v>
          </cell>
        </row>
        <row r="1906">
          <cell r="C1906" t="str">
            <v>МФУ HP LaserJet Pro M521dw</v>
          </cell>
        </row>
        <row r="1907">
          <cell r="C1907" t="str">
            <v>МФУ лазерное Kyocera FS-6525MFP</v>
          </cell>
        </row>
        <row r="1908">
          <cell r="C1908" t="str">
            <v>мыло жидкое 5л</v>
          </cell>
        </row>
        <row r="1909">
          <cell r="C1909" t="str">
            <v>мыло туалетное</v>
          </cell>
        </row>
        <row r="1910">
          <cell r="C1910" t="str">
            <v>мыло туалетное 200г</v>
          </cell>
        </row>
        <row r="1911">
          <cell r="C1911" t="str">
            <v>мыло хоз. 200гр</v>
          </cell>
        </row>
        <row r="1912">
          <cell r="C1912" t="str">
            <v>мышь  НР USB2</v>
          </cell>
        </row>
        <row r="1913">
          <cell r="C1913" t="str">
            <v>набивка Urtex Н1200 10*10</v>
          </cell>
        </row>
        <row r="1914">
          <cell r="C1914" t="str">
            <v>набивка Urtex Н1200 18*18</v>
          </cell>
        </row>
        <row r="1915">
          <cell r="C1915" t="str">
            <v>набивка сальник. АП-31  10мм</v>
          </cell>
        </row>
        <row r="1916">
          <cell r="C1916" t="str">
            <v>набивка сальник. АП-31  6мм</v>
          </cell>
        </row>
        <row r="1917">
          <cell r="C1917" t="str">
            <v>набивка сальник. АП-31  8мм</v>
          </cell>
        </row>
        <row r="1918">
          <cell r="C1918" t="str">
            <v>набивка сальник. АП-31 12мм</v>
          </cell>
        </row>
        <row r="1919">
          <cell r="C1919" t="str">
            <v>набивка сальник. АП-31 14мм</v>
          </cell>
        </row>
        <row r="1920">
          <cell r="C1920" t="str">
            <v>набивка сальник. АП-31 16мм</v>
          </cell>
        </row>
        <row r="1921">
          <cell r="C1921" t="str">
            <v>набивка сальник. АП-31 20мм</v>
          </cell>
        </row>
        <row r="1922">
          <cell r="C1922" t="str">
            <v>набивка сальник. АП-31 22мм</v>
          </cell>
        </row>
        <row r="1923">
          <cell r="C1923" t="str">
            <v>набивка сальник. АП-31 26мм</v>
          </cell>
        </row>
        <row r="1924">
          <cell r="C1924" t="str">
            <v>набивка сальник. АП-31 30мм</v>
          </cell>
        </row>
        <row r="1925">
          <cell r="C1925" t="str">
            <v>набивка сальник. АП-31 5мм</v>
          </cell>
        </row>
        <row r="1926">
          <cell r="C1926" t="str">
            <v>набивка сальник. АПР-31  14мм</v>
          </cell>
        </row>
        <row r="1927">
          <cell r="C1927" t="str">
            <v>набивка сальник. ГС 6*6мм</v>
          </cell>
        </row>
        <row r="1928">
          <cell r="C1928" t="str">
            <v>набивка сальник. МС 101,  сечение 10 мм</v>
          </cell>
        </row>
        <row r="1929">
          <cell r="C1929" t="str">
            <v>набивка сальник. МС 101,  сечение 12 мм</v>
          </cell>
        </row>
        <row r="1930">
          <cell r="C1930" t="str">
            <v>набивка сальник. МС 101,  сечение 20 мм</v>
          </cell>
        </row>
        <row r="1931">
          <cell r="C1931" t="str">
            <v>набивка сальник. МС 105 10мм</v>
          </cell>
        </row>
        <row r="1932">
          <cell r="C1932" t="str">
            <v>набивка сальник. МС 105 20мм</v>
          </cell>
        </row>
        <row r="1933">
          <cell r="C1933" t="str">
            <v>набивка сальник. МС 105 6мм</v>
          </cell>
        </row>
        <row r="1934">
          <cell r="C1934" t="str">
            <v>набивка сальник. МС 105 8мм</v>
          </cell>
        </row>
        <row r="1935">
          <cell r="C1935" t="str">
            <v>набивка сальник. МС 250 20х20мм</v>
          </cell>
        </row>
        <row r="1936">
          <cell r="C1936" t="str">
            <v>набивка сальник. ХБП 10</v>
          </cell>
        </row>
        <row r="1937">
          <cell r="C1937" t="str">
            <v>набивка сальник. ХБП 12*12мм</v>
          </cell>
        </row>
        <row r="1938">
          <cell r="C1938" t="str">
            <v>набивка сальник. ХБП 12мм</v>
          </cell>
        </row>
        <row r="1939">
          <cell r="C1939" t="str">
            <v>набивка сальник. ХБП 14мм</v>
          </cell>
        </row>
        <row r="1940">
          <cell r="C1940" t="str">
            <v>набивка сальник. ХБП 16*16мм</v>
          </cell>
        </row>
        <row r="1941">
          <cell r="C1941" t="str">
            <v>набивка сальник. ХБП 18 мм</v>
          </cell>
        </row>
        <row r="1942">
          <cell r="C1942" t="str">
            <v>набивка сальник. ХБП 20*20мм</v>
          </cell>
        </row>
        <row r="1943">
          <cell r="C1943" t="str">
            <v>набивка сальник. ХБП 22мм</v>
          </cell>
        </row>
        <row r="1944">
          <cell r="C1944" t="str">
            <v>набивка сальник. ХБП 30 мм</v>
          </cell>
        </row>
        <row r="1945">
          <cell r="C1945" t="str">
            <v>набивка сальник. ХБП 31</v>
          </cell>
        </row>
        <row r="1946">
          <cell r="C1946" t="str">
            <v>набивка сальник. ХБП 6мм</v>
          </cell>
        </row>
        <row r="1947">
          <cell r="C1947" t="str">
            <v>набивка сальник. ХБП 8</v>
          </cell>
        </row>
        <row r="1948">
          <cell r="C1948" t="str">
            <v>набивка сальниковая "Люкс"</v>
          </cell>
        </row>
        <row r="1949">
          <cell r="C1949" t="str">
            <v>набивка сальниковая МС 131 8х8 мм</v>
          </cell>
        </row>
        <row r="1950">
          <cell r="C1950" t="str">
            <v>набор бит с магнитным адаптером , 26131-Н18</v>
          </cell>
        </row>
        <row r="1951">
          <cell r="C1951" t="str">
            <v>набор головок</v>
          </cell>
        </row>
        <row r="1952">
          <cell r="C1952" t="str">
            <v>Набор головок 10-32, вороток, трещотка 21 пр</v>
          </cell>
        </row>
        <row r="1953">
          <cell r="C1953" t="str">
            <v>набор для определения на алюминий (прир., питьевая, сточ. вода)</v>
          </cell>
        </row>
        <row r="1954">
          <cell r="C1954" t="str">
            <v>набор для ремонта б/камерных шин</v>
          </cell>
        </row>
        <row r="1955">
          <cell r="C1955" t="str">
            <v xml:space="preserve">Набор инструмента APELAS </v>
          </cell>
        </row>
        <row r="1956">
          <cell r="C1956" t="str">
            <v>набор колец</v>
          </cell>
        </row>
        <row r="1957">
          <cell r="C1957" t="str">
            <v>набор колец медных (97 шт)</v>
          </cell>
        </row>
        <row r="1958">
          <cell r="C1958" t="str">
            <v>набор микропрепаратов</v>
          </cell>
        </row>
        <row r="1959">
          <cell r="C1959" t="str">
            <v>Набор надфилей 5шт</v>
          </cell>
        </row>
        <row r="1960">
          <cell r="C1960" t="str">
            <v>Набор отверток 6пред.</v>
          </cell>
        </row>
        <row r="1961">
          <cell r="C1961" t="str">
            <v>набор офисный 12/14 предметов</v>
          </cell>
        </row>
        <row r="1962">
          <cell r="C1962" t="str">
            <v>набор офисный настольный</v>
          </cell>
        </row>
        <row r="1963">
          <cell r="C1963" t="str">
            <v>набор чайных пар 8предметов</v>
          </cell>
        </row>
        <row r="1964">
          <cell r="C1964" t="str">
            <v>набор шпателей резиновых</v>
          </cell>
        </row>
        <row r="1965">
          <cell r="C1965" t="str">
            <v>навеска капота левая ЗиЛ 130</v>
          </cell>
        </row>
        <row r="1966">
          <cell r="C1966" t="str">
            <v>навеска капота правая ЗиЛ 130</v>
          </cell>
        </row>
        <row r="1967">
          <cell r="C1967" t="str">
            <v>накладка барабанного тормоза передняя ГАЗ-3307</v>
          </cell>
        </row>
        <row r="1968">
          <cell r="C1968" t="str">
            <v>накладка сцепления КАМАЗ 14-1601138</v>
          </cell>
        </row>
        <row r="1969">
          <cell r="C1969" t="str">
            <v>накладка тормозная</v>
          </cell>
        </row>
        <row r="1970">
          <cell r="C1970" t="str">
            <v>накладка тормозная ГАЗ</v>
          </cell>
        </row>
        <row r="1971">
          <cell r="C1971" t="str">
            <v>накладка тормозная задняя</v>
          </cell>
        </row>
        <row r="1972">
          <cell r="C1972" t="str">
            <v xml:space="preserve">накладка тормозная КАМАЗ </v>
          </cell>
        </row>
        <row r="1973">
          <cell r="C1973" t="str">
            <v>накладка тормозная Урал задняя/передняя</v>
          </cell>
        </row>
        <row r="1974">
          <cell r="C1974" t="str">
            <v>накладка щеток стеклоочистителя</v>
          </cell>
        </row>
        <row r="1975">
          <cell r="C1975" t="str">
            <v>наконечник 0,5-250 мкл</v>
          </cell>
        </row>
        <row r="1976">
          <cell r="C1976" t="str">
            <v>наконечник 100-1000 мкл</v>
          </cell>
        </row>
        <row r="1977">
          <cell r="C1977" t="str">
            <v>наконечник 5-200мкл</v>
          </cell>
        </row>
        <row r="1978">
          <cell r="C1978" t="str">
            <v>наконечник JG-25 медный луженый кабельный ИЭК</v>
          </cell>
        </row>
        <row r="1979">
          <cell r="C1979" t="str">
            <v>наконечник JG-35 медный луженый кабельный ИЭК</v>
          </cell>
        </row>
        <row r="1980">
          <cell r="C1980" t="str">
            <v xml:space="preserve">наконечник алюминиевый 16мм </v>
          </cell>
        </row>
        <row r="1981">
          <cell r="C1981" t="str">
            <v xml:space="preserve">наконечник алюминиевый 25мм </v>
          </cell>
        </row>
        <row r="1982">
          <cell r="C1982" t="str">
            <v xml:space="preserve">наконечник алюминиевый 50мм </v>
          </cell>
        </row>
        <row r="1983">
          <cell r="C1983" t="str">
            <v xml:space="preserve">наконечник алюминиевый 70мм </v>
          </cell>
        </row>
        <row r="1984">
          <cell r="C1984" t="str">
            <v>наконечник болтовой 2НБ (70-120)</v>
          </cell>
        </row>
        <row r="1985">
          <cell r="C1985" t="str">
            <v>Наконечник медный  50 мм</v>
          </cell>
        </row>
        <row r="1986">
          <cell r="C1986" t="str">
            <v>Наконечник медный  70 мм</v>
          </cell>
        </row>
        <row r="1987">
          <cell r="C1987" t="str">
            <v>Наконечник медный  95 мм</v>
          </cell>
        </row>
        <row r="1988">
          <cell r="C1988" t="str">
            <v>наконечник насоса</v>
          </cell>
        </row>
        <row r="1989">
          <cell r="C1989" t="str">
            <v xml:space="preserve">наконечник НКИ 1,25-4 </v>
          </cell>
        </row>
        <row r="1990">
          <cell r="C1990" t="str">
            <v>наконечник НКИ 2-4</v>
          </cell>
        </row>
        <row r="1991">
          <cell r="C1991" t="str">
            <v>наконечник НКИ 2-6</v>
          </cell>
        </row>
        <row r="1992">
          <cell r="C1992" t="str">
            <v>Наконечник НШВИ Е 1,5-8</v>
          </cell>
        </row>
        <row r="1993">
          <cell r="C1993" t="str">
            <v>Наконечник НШВИ Е0,75-8</v>
          </cell>
        </row>
        <row r="1994">
          <cell r="C1994" t="str">
            <v>наконечник рулевой тяги</v>
          </cell>
        </row>
        <row r="1995">
          <cell r="C1995" t="str">
            <v>наконечник свечи</v>
          </cell>
        </row>
        <row r="1996">
          <cell r="C1996" t="str">
            <v>напильник</v>
          </cell>
        </row>
        <row r="1997">
          <cell r="C1997" t="str">
            <v>Напоромер  НМП52  0-4кПа</v>
          </cell>
        </row>
        <row r="1998">
          <cell r="C1998" t="str">
            <v>Напоромер  НМП52-М2 0-2,5кПа</v>
          </cell>
        </row>
        <row r="1999">
          <cell r="C1999" t="str">
            <v>нарезчик швов RS-12H</v>
          </cell>
        </row>
        <row r="2000">
          <cell r="C2000" t="str">
            <v>насадка для насоса</v>
          </cell>
        </row>
        <row r="2001">
          <cell r="C2001" t="str">
            <v>насадка с каплеуловителем ГФ 5.886.001 АДОМ</v>
          </cell>
        </row>
        <row r="2002">
          <cell r="C2002" t="str">
            <v>насос  К 100-80-160, 15кВт</v>
          </cell>
        </row>
        <row r="2003">
          <cell r="C2003" t="str">
            <v>насос  КМ  100-80-160 с эл двигат. 15/3000</v>
          </cell>
        </row>
        <row r="2004">
          <cell r="C2004" t="str">
            <v>насос  КМ 65-50-125 с эл. двигат. 3/2870</v>
          </cell>
        </row>
        <row r="2005">
          <cell r="C2005" t="str">
            <v>насос  КМ 65-50-125 с эл. двигат. 4/3000</v>
          </cell>
        </row>
        <row r="2006">
          <cell r="C2006" t="str">
            <v>насос  КМ 65-50-160 с эл. двигат.  5,5/2850</v>
          </cell>
        </row>
        <row r="2007">
          <cell r="C2007" t="str">
            <v>насос  КМ 65-50-160 с эл. двигат.  5,5/3000</v>
          </cell>
        </row>
        <row r="2008">
          <cell r="C2008" t="str">
            <v>насос  ЭЦВ 6-10-80</v>
          </cell>
        </row>
        <row r="2009">
          <cell r="C2009" t="str">
            <v>Насос N-IposCY06/35 M.Champ</v>
          </cell>
        </row>
        <row r="2010">
          <cell r="C2010" t="str">
            <v>насос вакуумный 33081-3548010-01 ГАЗ   3309</v>
          </cell>
        </row>
        <row r="2011">
          <cell r="C2011" t="str">
            <v>насос водяной</v>
          </cell>
        </row>
        <row r="2012">
          <cell r="C2012" t="str">
            <v>Насос водяной Д-245 (245-1307010-А1)</v>
          </cell>
        </row>
        <row r="2013">
          <cell r="C2013" t="str">
            <v>насос водяной Камаз Евро 2</v>
          </cell>
        </row>
        <row r="2014">
          <cell r="C2014" t="str">
            <v>насос ГУР ЗИЛ 130-3407199</v>
          </cell>
        </row>
        <row r="2015">
          <cell r="C2015" t="str">
            <v>насос ГУР ЗИЛ-130 без бачка</v>
          </cell>
        </row>
        <row r="2016">
          <cell r="C2016" t="str">
            <v>насос Иртыш</v>
          </cell>
        </row>
        <row r="2017">
          <cell r="C2017" t="str">
            <v>насос К 45/30  7,5квт с эл.дв.</v>
          </cell>
        </row>
        <row r="2018">
          <cell r="C2018" t="str">
            <v>насос КМ 80-50-200</v>
          </cell>
        </row>
        <row r="2019">
          <cell r="C2019" t="str">
            <v>Насос КМ 80-65-160, с эл. двигат. 7,5 /2900</v>
          </cell>
        </row>
        <row r="2020">
          <cell r="C2020" t="str">
            <v>насос КО-505  вакуумный</v>
          </cell>
        </row>
        <row r="2021">
          <cell r="C2021" t="str">
            <v>насос КО-510  вакуумный</v>
          </cell>
        </row>
        <row r="2022">
          <cell r="C2022" t="str">
            <v>насос НШ-50</v>
          </cell>
        </row>
        <row r="2023">
          <cell r="C2023" t="str">
            <v>насос омывателя 24В</v>
          </cell>
        </row>
        <row r="2024">
          <cell r="C2024" t="str">
            <v>насос погружной ЦМФ 25/10</v>
          </cell>
        </row>
        <row r="2025">
          <cell r="C2025" t="str">
            <v>насос СМ</v>
          </cell>
        </row>
        <row r="2026">
          <cell r="C2026" t="str">
            <v>Насос СМ 150-125-315-4 без рамы,без двигателя</v>
          </cell>
        </row>
        <row r="2027">
          <cell r="C2027" t="str">
            <v>насос топливный ЗиЛ-130</v>
          </cell>
        </row>
        <row r="2028">
          <cell r="C2028" t="str">
            <v>насос Ф 65/250</v>
          </cell>
        </row>
        <row r="2029">
          <cell r="C2029" t="str">
            <v xml:space="preserve">насос фекальный ЦМФ 50-10 </v>
          </cell>
        </row>
        <row r="2030">
          <cell r="C2030" t="str">
            <v>Насосный агрегат КМ 100-65-200</v>
          </cell>
        </row>
        <row r="2031">
          <cell r="C2031" t="str">
            <v>Насосный агрегат КМ 100-80-160</v>
          </cell>
        </row>
        <row r="2032">
          <cell r="C2032" t="str">
            <v>Насосный агрегат КМ 65-50-125</v>
          </cell>
        </row>
        <row r="2033">
          <cell r="C2033" t="str">
            <v>Насосный агрегат КМ 65-50-160</v>
          </cell>
        </row>
        <row r="2034">
          <cell r="C2034" t="str">
            <v>Насосный агрегат КМ 80-50-200</v>
          </cell>
        </row>
        <row r="2035">
          <cell r="C2035" t="str">
            <v>натрий азотнокислый,ЧДА</v>
          </cell>
        </row>
        <row r="2036">
          <cell r="C2036" t="str">
            <v>натрий гидроокись</v>
          </cell>
        </row>
        <row r="2037">
          <cell r="C2037" t="str">
            <v>натрий додецилсульфат</v>
          </cell>
        </row>
        <row r="2038">
          <cell r="C2038" t="str">
            <v>натрий едкий ЧДА</v>
          </cell>
        </row>
        <row r="2039">
          <cell r="C2039" t="str">
            <v>натрий лимоннокислый</v>
          </cell>
        </row>
        <row r="2040">
          <cell r="C2040" t="str">
            <v>натрий молибденовокислый, 2-вод ЧДА</v>
          </cell>
        </row>
        <row r="2041">
          <cell r="C2041" t="str">
            <v>натрий нитропруссидный ЧДА</v>
          </cell>
        </row>
        <row r="2042">
          <cell r="C2042" t="str">
            <v xml:space="preserve">натрий салициловокислый </v>
          </cell>
        </row>
        <row r="2043">
          <cell r="C2043" t="str">
            <v>натрий сернистокислый</v>
          </cell>
        </row>
        <row r="2044">
          <cell r="C2044" t="str">
            <v>натрий сернистый 9-в чда</v>
          </cell>
        </row>
        <row r="2045">
          <cell r="C2045" t="str">
            <v>натрий серноватистокислый</v>
          </cell>
        </row>
        <row r="2046">
          <cell r="C2046" t="str">
            <v>натрий сернокислый</v>
          </cell>
        </row>
        <row r="2047">
          <cell r="C2047" t="str">
            <v>натрий тетраборнокислый</v>
          </cell>
        </row>
        <row r="2048">
          <cell r="C2048" t="str">
            <v>натрий углекислый 10-вод. хч</v>
          </cell>
        </row>
        <row r="2049">
          <cell r="C2049" t="str">
            <v>натрий углекислый б/в ЧДА</v>
          </cell>
        </row>
        <row r="2050">
          <cell r="C2050" t="str">
            <v>натрий уксуснокислый</v>
          </cell>
        </row>
        <row r="2051">
          <cell r="C2051" t="str">
            <v>натрий фосфорнокислый</v>
          </cell>
        </row>
        <row r="2052">
          <cell r="C2052" t="str">
            <v>натрий фтористый, ЧДА</v>
          </cell>
        </row>
        <row r="2053">
          <cell r="C2053" t="str">
            <v>натрий хлористый</v>
          </cell>
        </row>
        <row r="2054">
          <cell r="C2054" t="str">
            <v>натрий хлористый 0,1н</v>
          </cell>
        </row>
        <row r="2055">
          <cell r="C2055" t="str">
            <v>натяжитель  цепи 21214</v>
          </cell>
        </row>
        <row r="2056">
          <cell r="C2056" t="str">
            <v>натяжитель ВАЗ 2101 цепи</v>
          </cell>
        </row>
        <row r="2057">
          <cell r="C2057" t="str">
            <v xml:space="preserve">натяжное устройство водяного насоса ЯМЗ </v>
          </cell>
        </row>
        <row r="2058">
          <cell r="C2058" t="str">
            <v>наушники без микрофона CD780V</v>
          </cell>
        </row>
        <row r="2059">
          <cell r="C2059" t="str">
            <v>наушники пассивные</v>
          </cell>
        </row>
        <row r="2060">
          <cell r="C2060" t="str">
            <v>наушники противошумные</v>
          </cell>
        </row>
        <row r="2061">
          <cell r="C2061" t="str">
            <v>наушники противошумные ЭКО Комфорт ЕР-107</v>
          </cell>
        </row>
        <row r="2062">
          <cell r="C2062" t="str">
            <v>Неразъемное содинение ПЭ/сталь 32/32 SDR11 ПЭ100</v>
          </cell>
        </row>
        <row r="2063">
          <cell r="C2063" t="str">
            <v>неразъемное соедин. ПЭ/сталь 160/159 SDR11 ПЭ80</v>
          </cell>
        </row>
        <row r="2064">
          <cell r="C2064" t="str">
            <v>неразъемное соедин. ПЭ/сталь 225/219 SDR11 ПЭ80</v>
          </cell>
        </row>
        <row r="2065">
          <cell r="C2065" t="str">
            <v>неразъемное соедин. ПЭ/сталь 315/273 SDR11 ПЭ80</v>
          </cell>
        </row>
        <row r="2066">
          <cell r="C2066" t="str">
            <v>неразъемное соедин. ПЭ/сталь 400/351SDR11 ПЭ100</v>
          </cell>
        </row>
        <row r="2067">
          <cell r="C2067" t="str">
            <v>неразъемное соедин. ПЭ/сталь 400/377 SDR11 ПЭ80</v>
          </cell>
        </row>
        <row r="2068">
          <cell r="C2068" t="str">
            <v>Неразъемное соединение 160/159 SDR11 ПЭ100</v>
          </cell>
        </row>
        <row r="2069">
          <cell r="C2069" t="str">
            <v xml:space="preserve">Неразъемное соединение 315/273 SDR 11  ПЭ100 </v>
          </cell>
        </row>
        <row r="2070">
          <cell r="C2070" t="str">
            <v>Неразъемное соединение ПЭ/сталь 110/108 SDR11 ПЭ100</v>
          </cell>
        </row>
        <row r="2071">
          <cell r="C2071" t="str">
            <v>Неразъемное соединение ПЭ/сталь 110/108 SDR11 ПЭ80</v>
          </cell>
        </row>
        <row r="2072">
          <cell r="C2072" t="str">
            <v>Неразъемное соединение ПЭ/сталь 110/108 SDR13,6 ПЭ100</v>
          </cell>
        </row>
        <row r="2073">
          <cell r="C2073" t="str">
            <v>Неразъемное соединение ПЭ/сталь 225*219 ПЭ100 SDR11</v>
          </cell>
        </row>
        <row r="2074">
          <cell r="C2074" t="str">
            <v>Неразъемное соединение ПЭ/сталь 63/57 SDR13,6 ПЭ100</v>
          </cell>
        </row>
        <row r="2075">
          <cell r="C2075" t="str">
            <v>Неразъемное соединение ПЭ/сталь 63/57 ПЭ 80 SDR11</v>
          </cell>
        </row>
        <row r="2076">
          <cell r="C2076" t="str">
            <v>Неразъемное соединение ПЭ/сталь д063/057 SDR11 ПЭ100</v>
          </cell>
        </row>
        <row r="2077">
          <cell r="C2077" t="str">
            <v>Нерезъемное соединение 500х36,8 ПЭ10</v>
          </cell>
        </row>
        <row r="2078">
          <cell r="C2078" t="str">
            <v>нефтепродукты в матрице ГСО 7117</v>
          </cell>
        </row>
        <row r="2079">
          <cell r="C2079" t="str">
            <v>нивелир</v>
          </cell>
        </row>
        <row r="2080">
          <cell r="C2080" t="str">
            <v>нивелир оптический SAL24ND</v>
          </cell>
        </row>
        <row r="2081">
          <cell r="C2081" t="str">
            <v>нипель латун.Ду 1 1/4</v>
          </cell>
        </row>
        <row r="2082">
          <cell r="C2082" t="str">
            <v>ниппель 1/2 никель</v>
          </cell>
        </row>
        <row r="2083">
          <cell r="C2083" t="str">
            <v>НМП-52-М2 0+4 кПа класс 1,5 напоромер мембранный показывающий</v>
          </cell>
        </row>
        <row r="2084">
          <cell r="C2084" t="str">
            <v>нож боковой 8 отв. Т-130, Б-170 /80-52-59 лев/</v>
          </cell>
        </row>
        <row r="2085">
          <cell r="C2085" t="str">
            <v>нож боковой 8 отв. Т-130, Б-170 /80-52-60 прав/</v>
          </cell>
        </row>
        <row r="2086">
          <cell r="C2086" t="str">
            <v>нож канцелярский 18мм</v>
          </cell>
        </row>
        <row r="2087">
          <cell r="C2087" t="str">
            <v>нож с выдвижными сегментированными лезвиями 18мм</v>
          </cell>
        </row>
        <row r="2088">
          <cell r="C2088" t="str">
            <v>нож средний 9отв.Т-130, Б-170</v>
          </cell>
        </row>
        <row r="2089">
          <cell r="C2089" t="str">
            <v>ножницы</v>
          </cell>
        </row>
        <row r="2090">
          <cell r="C2090" t="str">
            <v>Ножницы медицинские остроконечные</v>
          </cell>
        </row>
        <row r="2091">
          <cell r="C2091" t="str">
            <v>ножницы по металлу 250мм  ДР</v>
          </cell>
        </row>
        <row r="2092">
          <cell r="C2092" t="str">
            <v>Ножницы по металлу прямые 260</v>
          </cell>
        </row>
        <row r="2093">
          <cell r="C2093" t="str">
            <v>ножницы рычажные</v>
          </cell>
        </row>
        <row r="2094">
          <cell r="C2094" t="str">
            <v>Ножовка 450мм</v>
          </cell>
        </row>
        <row r="2095">
          <cell r="C2095" t="str">
            <v>ножовка 500мм</v>
          </cell>
        </row>
        <row r="2096">
          <cell r="C2096" t="str">
            <v>ножовка по гипсокартону 180мм</v>
          </cell>
        </row>
        <row r="2097">
          <cell r="C2097" t="str">
            <v>обложки белые картон 100шт</v>
          </cell>
        </row>
        <row r="2098">
          <cell r="C2098" t="str">
            <v>Облучатель ОБНР 2х8 КАМА</v>
          </cell>
        </row>
        <row r="2099">
          <cell r="C2099" t="str">
            <v>обмотка генератора Г-288</v>
          </cell>
        </row>
        <row r="2100">
          <cell r="C2100" t="str">
            <v>обои</v>
          </cell>
        </row>
        <row r="2101">
          <cell r="C2101" t="str">
            <v>оборуд.для контроля и упр</v>
          </cell>
        </row>
        <row r="2102">
          <cell r="C2102" t="str">
            <v>огнетушитель ОП-10</v>
          </cell>
        </row>
        <row r="2103">
          <cell r="C2103" t="str">
            <v>огнетушитель ОП-4</v>
          </cell>
        </row>
        <row r="2104">
          <cell r="C2104" t="str">
            <v>огнетушитель ОП-8</v>
          </cell>
        </row>
        <row r="2105">
          <cell r="C2105" t="str">
            <v>огнетушитель ОУ-5</v>
          </cell>
        </row>
        <row r="2106">
          <cell r="C2106" t="str">
            <v>огнетушитель ОУ-7</v>
          </cell>
        </row>
        <row r="2107">
          <cell r="C2107" t="str">
            <v>оголовье СТАЗ-ОН MSA AUER</v>
          </cell>
        </row>
        <row r="2108">
          <cell r="C2108" t="str">
            <v>ограждение лестничное из нержавеющей стали, 11,4 м</v>
          </cell>
        </row>
        <row r="2109">
          <cell r="C2109" t="str">
            <v>ограждение лестничное из нержавеющей стали, 8,4 м</v>
          </cell>
        </row>
        <row r="2110">
          <cell r="C2110" t="str">
            <v xml:space="preserve">ограждение переносное </v>
          </cell>
        </row>
        <row r="2111">
          <cell r="C2111" t="str">
            <v>ограждение переносное 1200*1500мм</v>
          </cell>
        </row>
        <row r="2112">
          <cell r="C2112" t="str">
            <v>ограничитель открывания</v>
          </cell>
        </row>
        <row r="2113">
          <cell r="C2113" t="str">
            <v>оксихлорид алюминия  тн</v>
          </cell>
        </row>
        <row r="2114">
          <cell r="C2114" t="str">
            <v>оксихлорид алюминия 20% тн</v>
          </cell>
        </row>
        <row r="2115">
          <cell r="C2115" t="str">
            <v>опора вала карданного ЗИЛ-130</v>
          </cell>
        </row>
        <row r="2116">
          <cell r="C2116" t="str">
            <v>Опора левая 24-21-149СП</v>
          </cell>
        </row>
        <row r="2117">
          <cell r="C2117" t="str">
            <v xml:space="preserve">опора ограждения переносного </v>
          </cell>
        </row>
        <row r="2118">
          <cell r="C2118" t="str">
            <v>опора подшипника</v>
          </cell>
        </row>
        <row r="2119">
          <cell r="C2119" t="str">
            <v>Опора правая 24-21-148СП</v>
          </cell>
        </row>
        <row r="2120">
          <cell r="C2120" t="str">
            <v>опора промежуточная в сборе МТЗ 72-2209010-А</v>
          </cell>
        </row>
        <row r="2121">
          <cell r="C2121" t="str">
            <v>опора ф16</v>
          </cell>
        </row>
        <row r="2122">
          <cell r="C2122" t="str">
            <v>ортофенантролин 1-водный имп чда</v>
          </cell>
        </row>
        <row r="2123">
          <cell r="C2123" t="str">
            <v>осветительная установка МОУ-4</v>
          </cell>
        </row>
        <row r="2124">
          <cell r="C2124" t="str">
            <v>основание ВРК-05.002</v>
          </cell>
        </row>
        <row r="2125">
          <cell r="C2125" t="str">
            <v>основание люка "Т"</v>
          </cell>
        </row>
        <row r="2126">
          <cell r="C2126" t="str">
            <v>основная направляющая 3,7 м Люмсвет</v>
          </cell>
        </row>
        <row r="2127">
          <cell r="C2127" t="str">
            <v>ось 24-21-123</v>
          </cell>
        </row>
        <row r="2128">
          <cell r="C2128" t="str">
            <v>Отбеливатель БОС</v>
          </cell>
        </row>
        <row r="2129">
          <cell r="C2129" t="str">
            <v>Отбойный молоток 1340Вт кейс Н65 SВ2</v>
          </cell>
        </row>
        <row r="2130">
          <cell r="C2130" t="str">
            <v>Отбойный молоток Bosch GSH 11E</v>
          </cell>
        </row>
        <row r="2131">
          <cell r="C2131" t="str">
            <v>Отбойный молоток Н70SA, Hitahi 1240Вт</v>
          </cell>
        </row>
        <row r="2132">
          <cell r="C2132" t="str">
            <v>Отвердитель акриловый (вес 0,212кг)</v>
          </cell>
        </row>
        <row r="2133">
          <cell r="C2133" t="str">
            <v>отвод  ПЭ 100 Д 63</v>
          </cell>
        </row>
        <row r="2134">
          <cell r="C2134" t="str">
            <v>отвод  ПЭ 100 Д 75</v>
          </cell>
        </row>
        <row r="2135">
          <cell r="C2135" t="str">
            <v>отвод  ПЭ 50* 87</v>
          </cell>
        </row>
        <row r="2136">
          <cell r="C2136" t="str">
            <v>отвод  ПЭ Д 32</v>
          </cell>
        </row>
        <row r="2137">
          <cell r="C2137" t="str">
            <v>Отвод 1020х12 ст 20</v>
          </cell>
        </row>
        <row r="2138">
          <cell r="C2138" t="str">
            <v>Отвод 45 ПЭ100 SDR11 d315</v>
          </cell>
        </row>
        <row r="2139">
          <cell r="C2139" t="str">
            <v>Отвод 45 ПЭ100 SDR11 d400</v>
          </cell>
        </row>
        <row r="2140">
          <cell r="C2140" t="str">
            <v>Отвод 630х10 ст 20</v>
          </cell>
        </row>
        <row r="2141">
          <cell r="C2141" t="str">
            <v>Отвод 90 ПЭ100 SDR11 d400</v>
          </cell>
        </row>
        <row r="2142">
          <cell r="C2142" t="str">
            <v>Отвод 90-108 ст.20 ГОСТ 17375-2001</v>
          </cell>
        </row>
        <row r="2143">
          <cell r="C2143" t="str">
            <v>Отвод 90-133х4,5 ст20 ГОСТ 17375-2001</v>
          </cell>
        </row>
        <row r="2144">
          <cell r="C2144" t="str">
            <v>Отвод d 110</v>
          </cell>
        </row>
        <row r="2145">
          <cell r="C2145" t="str">
            <v>Отвод d 50</v>
          </cell>
        </row>
        <row r="2146">
          <cell r="C2146" t="str">
            <v>отвод д.114 крутоизогнутый</v>
          </cell>
        </row>
        <row r="2147">
          <cell r="C2147" t="str">
            <v>отвод д.114*6 ст.20</v>
          </cell>
        </row>
        <row r="2148">
          <cell r="C2148" t="str">
            <v>отвод д.159 ст.</v>
          </cell>
        </row>
        <row r="2149">
          <cell r="C2149" t="str">
            <v>отвод д.159*4,5</v>
          </cell>
        </row>
        <row r="2150">
          <cell r="C2150" t="str">
            <v>отвод д.159*6</v>
          </cell>
        </row>
        <row r="2151">
          <cell r="C2151" t="str">
            <v>отвод д.219</v>
          </cell>
        </row>
        <row r="2152">
          <cell r="C2152" t="str">
            <v>отвод д.273</v>
          </cell>
        </row>
        <row r="2153">
          <cell r="C2153" t="str">
            <v>отвод д.32</v>
          </cell>
        </row>
        <row r="2154">
          <cell r="C2154" t="str">
            <v>отвод д.325*7</v>
          </cell>
        </row>
        <row r="2155">
          <cell r="C2155" t="str">
            <v>отвод д.325*8</v>
          </cell>
        </row>
        <row r="2156">
          <cell r="C2156" t="str">
            <v>отвод д.45</v>
          </cell>
        </row>
        <row r="2157">
          <cell r="C2157" t="str">
            <v>отвод д.57*3,5 ст.</v>
          </cell>
        </row>
        <row r="2158">
          <cell r="C2158" t="str">
            <v>отвод д.76</v>
          </cell>
        </row>
        <row r="2159">
          <cell r="C2159" t="str">
            <v>отвод д.820 стальн.</v>
          </cell>
        </row>
        <row r="2160">
          <cell r="C2160" t="str">
            <v>отвод д.89</v>
          </cell>
        </row>
        <row r="2161">
          <cell r="C2161" t="str">
            <v>Отвод канализационный 50*87,5</v>
          </cell>
        </row>
        <row r="2162">
          <cell r="C2162" t="str">
            <v xml:space="preserve">отвод оцинк. прямоугольного сечения 45 гр </v>
          </cell>
        </row>
        <row r="2163">
          <cell r="C2163" t="str">
            <v>отвод ПЭ  д.110мм 90гр.</v>
          </cell>
        </row>
        <row r="2164">
          <cell r="C2164" t="str">
            <v>отвод ПЭ  д.160мм 90гр.</v>
          </cell>
        </row>
        <row r="2165">
          <cell r="C2165" t="str">
            <v>Отвод ПЭ100 90-315 SDR11</v>
          </cell>
        </row>
        <row r="2166">
          <cell r="C2166" t="str">
            <v>Отвод ПЭ80 ф315 сварной</v>
          </cell>
        </row>
        <row r="2167">
          <cell r="C2167" t="str">
            <v>отвод сварной 90  д.225</v>
          </cell>
        </row>
        <row r="2168">
          <cell r="C2168" t="str">
            <v>отвод ст. 377*10</v>
          </cell>
        </row>
        <row r="2169">
          <cell r="C2169" t="str">
            <v>отвод ст. д.90-159</v>
          </cell>
        </row>
        <row r="2170">
          <cell r="C2170" t="str">
            <v>отвод ст. д.90-219</v>
          </cell>
        </row>
        <row r="2171">
          <cell r="C2171" t="str">
            <v>отвод ст. д.90-76</v>
          </cell>
        </row>
        <row r="2172">
          <cell r="C2172" t="str">
            <v>Отвод стальной 57х6,0 ст 20 ГОСТ 17375-2001</v>
          </cell>
        </row>
        <row r="2173">
          <cell r="C2173" t="str">
            <v>Отвод ф15</v>
          </cell>
        </row>
        <row r="2174">
          <cell r="C2174" t="str">
            <v>Отвод ф25 стальной</v>
          </cell>
        </row>
        <row r="2175">
          <cell r="C2175" t="str">
            <v>Отводка с подшипником 50-1601180</v>
          </cell>
        </row>
        <row r="2176">
          <cell r="C2176" t="str">
            <v>отопитель</v>
          </cell>
        </row>
        <row r="2177">
          <cell r="C2177" t="str">
            <v>отопитель дополнительный</v>
          </cell>
        </row>
        <row r="2178">
          <cell r="C2178" t="str">
            <v>охладитель наддува (интеркулер) ГАЗ 3309</v>
          </cell>
        </row>
        <row r="2179">
          <cell r="C2179" t="str">
            <v>Очиститель пены</v>
          </cell>
        </row>
        <row r="2180">
          <cell r="C2180" t="str">
            <v>очки   закрытые UYEX УЛЬТРАВИЖН, 9301</v>
          </cell>
        </row>
        <row r="2181">
          <cell r="C2181" t="str">
            <v>очки  газосварщика</v>
          </cell>
        </row>
        <row r="2182">
          <cell r="C2182" t="str">
            <v>очки  газоэлектросварщика</v>
          </cell>
        </row>
        <row r="2183">
          <cell r="C2183" t="str">
            <v>очки  ультра-легкие открытые А700</v>
          </cell>
        </row>
        <row r="2184">
          <cell r="C2184" t="str">
            <v>очки защитные</v>
          </cell>
        </row>
        <row r="2185">
          <cell r="C2185" t="str">
            <v>очки защитные (с вентиляцией)</v>
          </cell>
        </row>
        <row r="2186">
          <cell r="C2186" t="str">
            <v>очки ОРТЕХ ВИЗИ лин.прозр.</v>
          </cell>
        </row>
        <row r="2187">
          <cell r="C2187" t="str">
            <v>пакет ВОМ комбиниров. самокл.200*350</v>
          </cell>
        </row>
        <row r="2188">
          <cell r="C2188" t="str">
            <v>пакет для стерилизации самоклеющийся 200*330мм</v>
          </cell>
        </row>
        <row r="2189">
          <cell r="C2189" t="str">
            <v>пакет комб. самоклеющийся 200*400мм</v>
          </cell>
        </row>
        <row r="2190">
          <cell r="C2190" t="str">
            <v>пакет комбиниров. самозакл. 200*400</v>
          </cell>
        </row>
        <row r="2191">
          <cell r="C2191" t="str">
            <v>пакет самоклеющийся 250*320мм</v>
          </cell>
        </row>
        <row r="2192">
          <cell r="C2192" t="str">
            <v>пакетп/э</v>
          </cell>
        </row>
        <row r="2193">
          <cell r="C2193" t="str">
            <v>пакля в тюках по 30 кг</v>
          </cell>
        </row>
        <row r="2194">
          <cell r="C2194" t="str">
            <v>палец рулевой 5320-3414032</v>
          </cell>
        </row>
        <row r="2195">
          <cell r="C2195" t="str">
            <v>палец ТВ-175</v>
          </cell>
        </row>
        <row r="2196">
          <cell r="C2196" t="str">
            <v>Палец шаровый рул.тяги без резьбы ЗиЛ 130-3003032</v>
          </cell>
        </row>
        <row r="2197">
          <cell r="C2197" t="str">
            <v>панель ПВХ белая</v>
          </cell>
        </row>
        <row r="2198">
          <cell r="C2198" t="str">
            <v>панель управления базовая АСS550</v>
          </cell>
        </row>
        <row r="2199">
          <cell r="C2199" t="str">
            <v>папка конверт на кнопке</v>
          </cell>
        </row>
        <row r="2200">
          <cell r="C2200" t="str">
            <v>папка регистратор  75мм</v>
          </cell>
        </row>
        <row r="2201">
          <cell r="C2201" t="str">
            <v>папка регистратор  80мм</v>
          </cell>
        </row>
        <row r="2202">
          <cell r="C2202" t="str">
            <v>папка с зажимом</v>
          </cell>
        </row>
        <row r="2203">
          <cell r="C2203" t="str">
            <v>папка-уголок</v>
          </cell>
        </row>
        <row r="2204">
          <cell r="C2204" t="str">
            <v>папка-файл вкладыш 100шт</v>
          </cell>
        </row>
        <row r="2205">
          <cell r="C2205" t="str">
            <v>паронит</v>
          </cell>
        </row>
        <row r="2206">
          <cell r="C2206" t="str">
            <v>паронит  ПМБ 0,6</v>
          </cell>
        </row>
        <row r="2207">
          <cell r="C2207" t="str">
            <v>паронит  ПМБ 4мм (1000х1500 мм) 12кг</v>
          </cell>
        </row>
        <row r="2208">
          <cell r="C2208" t="str">
            <v>паронит  ПМБ 5мм (1000х1500 мм)</v>
          </cell>
        </row>
        <row r="2209">
          <cell r="C2209" t="str">
            <v>паронит  ПОН-Б  0,6мм</v>
          </cell>
        </row>
        <row r="2210">
          <cell r="C2210" t="str">
            <v>паронит  ПОН-Б  2,0мм</v>
          </cell>
        </row>
        <row r="2211">
          <cell r="C2211" t="str">
            <v>паронит  ПОН-Б  3,0мм</v>
          </cell>
        </row>
        <row r="2212">
          <cell r="C2212" t="str">
            <v>паронит  ПОН-Б  4мм</v>
          </cell>
        </row>
        <row r="2213">
          <cell r="C2213" t="str">
            <v>паронит  ПОН-Б  5,0мм</v>
          </cell>
        </row>
        <row r="2214">
          <cell r="C2214" t="str">
            <v>паронит ПМБ (1000*1500 мм.) 1мм.</v>
          </cell>
        </row>
        <row r="2215">
          <cell r="C2215" t="str">
            <v>пассатижи</v>
          </cell>
        </row>
        <row r="2216">
          <cell r="C2216" t="str">
            <v>паста для очистки рук</v>
          </cell>
        </row>
        <row r="2217">
          <cell r="C2217" t="str">
            <v>патрон  дополнительный ДПГ-3 с гофротрубкой</v>
          </cell>
        </row>
        <row r="2218">
          <cell r="C2218" t="str">
            <v>патрон 6057 от кислых газов, орган. паров</v>
          </cell>
        </row>
        <row r="2219">
          <cell r="C2219" t="str">
            <v xml:space="preserve">патрон 6059 </v>
          </cell>
        </row>
        <row r="2220">
          <cell r="C2220" t="str">
            <v>патрон ПТ 1.1-10/20-31,5</v>
          </cell>
        </row>
        <row r="2221">
          <cell r="C2221" t="str">
            <v>патрон электрический Е27 Н10 подвесной</v>
          </cell>
        </row>
        <row r="2222">
          <cell r="C2222" t="str">
            <v>патрон электрический Е27 Н12 подвесной</v>
          </cell>
        </row>
        <row r="2223">
          <cell r="C2223" t="str">
            <v>патрубки ЗИЛ</v>
          </cell>
        </row>
        <row r="2224">
          <cell r="C2224" t="str">
            <v>патрубки радиатора Зил-130  130-1303010</v>
          </cell>
        </row>
        <row r="2225">
          <cell r="C2225" t="str">
            <v>патрубки радиатора УАЗ</v>
          </cell>
        </row>
        <row r="2226">
          <cell r="C2226" t="str">
            <v>патрубок</v>
          </cell>
        </row>
        <row r="2227">
          <cell r="C2227" t="str">
            <v>патрубок верхний ЗИЛ</v>
          </cell>
        </row>
        <row r="2228">
          <cell r="C2228" t="str">
            <v>патрубок д,  80-0,3</v>
          </cell>
        </row>
        <row r="2229">
          <cell r="C2229" t="str">
            <v>патрубок оцинк. прямоугольного сечения 1000х400</v>
          </cell>
        </row>
        <row r="2230">
          <cell r="C2230" t="str">
            <v>патрубок радиатора ГАЗ</v>
          </cell>
        </row>
        <row r="2231">
          <cell r="C2231" t="str">
            <v>патрубок расширительного бачка</v>
          </cell>
        </row>
        <row r="2232">
          <cell r="C2232" t="str">
            <v>патрубок с резьбой G1</v>
          </cell>
        </row>
        <row r="2233">
          <cell r="C2233" t="str">
            <v>патрубок с резьбой G1 1/2</v>
          </cell>
        </row>
        <row r="2234">
          <cell r="C2234" t="str">
            <v>патрубок с резьбой G1/2</v>
          </cell>
        </row>
        <row r="2235">
          <cell r="C2235" t="str">
            <v>патрубок с резьбой G1/4</v>
          </cell>
        </row>
        <row r="2236">
          <cell r="C2236" t="str">
            <v>патрубок с резьбой G2</v>
          </cell>
        </row>
        <row r="2237">
          <cell r="C2237" t="str">
            <v>патрубок с резьбой G3/4</v>
          </cell>
        </row>
        <row r="2238">
          <cell r="C2238" t="str">
            <v>патрубок с резьбой диам.20</v>
          </cell>
        </row>
        <row r="2239">
          <cell r="C2239" t="str">
            <v>паук в сборе ПД-23 с диском</v>
          </cell>
        </row>
        <row r="2240">
          <cell r="C2240" t="str">
            <v>Паяльная станция 852D</v>
          </cell>
        </row>
        <row r="2241">
          <cell r="C2241" t="str">
            <v>пена монтажная</v>
          </cell>
        </row>
        <row r="2242">
          <cell r="C2242" t="str">
            <v>пенал для стерилизации пипеток</v>
          </cell>
        </row>
        <row r="2243">
          <cell r="C2243" t="str">
            <v>пенекрит</v>
          </cell>
        </row>
        <row r="2244">
          <cell r="C2244" t="str">
            <v>пенетрон</v>
          </cell>
        </row>
        <row r="2245">
          <cell r="C2245" t="str">
            <v>пенопласт ПСБ-С 15 1000х2000 100мм</v>
          </cell>
        </row>
        <row r="2246">
          <cell r="C2246" t="str">
            <v>пенопласт ПСБ-С 15 1000х2000 40мм</v>
          </cell>
        </row>
        <row r="2247">
          <cell r="C2247" t="str">
            <v>пептон ферментативный</v>
          </cell>
        </row>
        <row r="2248">
          <cell r="C2248" t="str">
            <v>переключатель  ALCLR-22 на 3 фиксир. полож.</v>
          </cell>
        </row>
        <row r="2249">
          <cell r="C2249" t="str">
            <v>переключатель  ПМОФ-45-224466/11</v>
          </cell>
        </row>
        <row r="2250">
          <cell r="C2250" t="str">
            <v>переключатель 5102.3709</v>
          </cell>
        </row>
        <row r="2251">
          <cell r="C2251" t="str">
            <v>переключатель давления PS-002 (од. фаза; 12 бар; 3/8; 1/4)</v>
          </cell>
        </row>
        <row r="2252">
          <cell r="C2252" t="str">
            <v>переключатель П-305</v>
          </cell>
        </row>
        <row r="2253">
          <cell r="C2253" t="str">
            <v>переключатель П38</v>
          </cell>
        </row>
        <row r="2254">
          <cell r="C2254" t="str">
            <v>Переключатель поворотов 3302,3307</v>
          </cell>
        </row>
        <row r="2255">
          <cell r="C2255" t="str">
            <v>переключатель света</v>
          </cell>
        </row>
        <row r="2256">
          <cell r="C2256" t="str">
            <v>переключатель тумблерный 3-х позиц.</v>
          </cell>
        </row>
        <row r="2257">
          <cell r="C2257" t="str">
            <v>Перемычка 2ПБ 10-1п</v>
          </cell>
        </row>
        <row r="2258">
          <cell r="C2258" t="str">
            <v>Перемычка 2ПБ 13-1п</v>
          </cell>
        </row>
        <row r="2259">
          <cell r="C2259" t="str">
            <v>перемычка 5ПБ 21-27П</v>
          </cell>
        </row>
        <row r="2260">
          <cell r="C2260" t="str">
            <v>перемычка 5ПБ 25-27П</v>
          </cell>
        </row>
        <row r="2261">
          <cell r="C2261" t="str">
            <v>переход</v>
          </cell>
        </row>
        <row r="2262">
          <cell r="C2262" t="str">
            <v>переход   200*160</v>
          </cell>
        </row>
        <row r="2263">
          <cell r="C2263" t="str">
            <v>переход   250*161</v>
          </cell>
        </row>
        <row r="2264">
          <cell r="C2264" t="str">
            <v>переход   300*274</v>
          </cell>
        </row>
        <row r="2265">
          <cell r="C2265" t="str">
            <v>переход   57/38</v>
          </cell>
        </row>
        <row r="2266">
          <cell r="C2266" t="str">
            <v>переход   д/рез шл 1/2</v>
          </cell>
        </row>
        <row r="2267">
          <cell r="C2267" t="str">
            <v>переход  110*108</v>
          </cell>
        </row>
        <row r="2268">
          <cell r="C2268" t="str">
            <v>переход  полиэтилен-сталь Д 32*32</v>
          </cell>
        </row>
        <row r="2269">
          <cell r="C2269" t="str">
            <v>переход  сварной д.250/110</v>
          </cell>
        </row>
        <row r="2270">
          <cell r="C2270" t="str">
            <v>Переход 1020х12-820х12 стальной</v>
          </cell>
        </row>
        <row r="2271">
          <cell r="C2271" t="str">
            <v>Переход 108х4,0-57,0х3,0 ст20 ГОСТ 17378-2001</v>
          </cell>
        </row>
        <row r="2272">
          <cell r="C2272" t="str">
            <v>Переход 114х57 ст 20</v>
          </cell>
        </row>
        <row r="2273">
          <cell r="C2273" t="str">
            <v>переход 159*108</v>
          </cell>
        </row>
        <row r="2274">
          <cell r="C2274" t="str">
            <v>Переход 300х200 ст</v>
          </cell>
        </row>
        <row r="2275">
          <cell r="C2275" t="str">
            <v>Переход 630х530</v>
          </cell>
        </row>
        <row r="2276">
          <cell r="C2276" t="str">
            <v>переход литьевой д.110/90 ПЭ80</v>
          </cell>
        </row>
        <row r="2277">
          <cell r="C2277" t="str">
            <v>переход литьевой д.90/63 ПЭ80</v>
          </cell>
        </row>
        <row r="2278">
          <cell r="C2278" t="str">
            <v>переход редукция д.90/75 ПЭ100</v>
          </cell>
        </row>
        <row r="2279">
          <cell r="C2279" t="str">
            <v>переходник</v>
          </cell>
        </row>
        <row r="2280">
          <cell r="C2280" t="str">
            <v>Переходник для насоса б/р</v>
          </cell>
        </row>
        <row r="2281">
          <cell r="C2281" t="str">
            <v>переходник масляный</v>
          </cell>
        </row>
        <row r="2282">
          <cell r="C2282" t="str">
            <v>перключатель клавишный освещения салона</v>
          </cell>
        </row>
        <row r="2283">
          <cell r="C2283" t="str">
            <v>перчатки  резиновые</v>
          </cell>
        </row>
        <row r="2284">
          <cell r="C2284" t="str">
            <v>перчатки вязаные п/ш двойные</v>
          </cell>
        </row>
        <row r="2285">
          <cell r="C2285" t="str">
            <v>перчатки д/электрические</v>
          </cell>
        </row>
        <row r="2286">
          <cell r="C2286" t="str">
            <v xml:space="preserve">перчатки латекс/неопреновые </v>
          </cell>
        </row>
        <row r="2287">
          <cell r="C2287" t="str">
            <v>перчатки неопреновые Ansell Неотоп</v>
          </cell>
        </row>
        <row r="2288">
          <cell r="C2288" t="str">
            <v>перчатки нитриловые</v>
          </cell>
        </row>
        <row r="2289">
          <cell r="C2289" t="str">
            <v>перчатки полушерстяные</v>
          </cell>
        </row>
        <row r="2290">
          <cell r="C2290" t="str">
            <v>перчатки Сол-Ультра</v>
          </cell>
        </row>
        <row r="2291">
          <cell r="C2291" t="str">
            <v>перчатки трикотажные х/б с ПВХ</v>
          </cell>
        </row>
        <row r="2292">
          <cell r="C2292" t="str">
            <v>перчатки утепл.</v>
          </cell>
        </row>
        <row r="2293">
          <cell r="C2293" t="str">
            <v>перчатки утепл. полное покрыт. ПВХ</v>
          </cell>
        </row>
        <row r="2294">
          <cell r="C2294" t="str">
            <v>перчатки химическистойкие ТАЧ -н-ТАФ</v>
          </cell>
        </row>
        <row r="2295">
          <cell r="C2295" t="str">
            <v>перчатки хирургические</v>
          </cell>
        </row>
        <row r="2296">
          <cell r="C2296" t="str">
            <v>песок</v>
          </cell>
        </row>
        <row r="2297">
          <cell r="C2297" t="str">
            <v>песок кварц.фр.2-5м м</v>
          </cell>
        </row>
        <row r="2298">
          <cell r="C2298" t="str">
            <v>песок- заполнитель фр.0,7-1,4 мм</v>
          </cell>
        </row>
        <row r="2299">
          <cell r="C2299" t="str">
            <v>петля микробиологическая №2</v>
          </cell>
        </row>
        <row r="2300">
          <cell r="C2300" t="str">
            <v>петля микробиологическая №3</v>
          </cell>
        </row>
        <row r="2301">
          <cell r="C2301" t="str">
            <v>печать с подушкой</v>
          </cell>
        </row>
        <row r="2302">
          <cell r="C2302" t="str">
            <v>печь электрическая ПЭТ 1,0 Квт</v>
          </cell>
        </row>
        <row r="2303">
          <cell r="C2303" t="str">
            <v>печь электрическая ПЭТ-4 1.6 квт 220 В</v>
          </cell>
        </row>
        <row r="2304">
          <cell r="C2304" t="str">
            <v>пзу - 3</v>
          </cell>
        </row>
        <row r="2305">
          <cell r="C2305" t="str">
            <v>пика  П-11</v>
          </cell>
        </row>
        <row r="2306">
          <cell r="C2306" t="str">
            <v>пика SDS PLUS</v>
          </cell>
        </row>
        <row r="2307">
          <cell r="C2307" t="str">
            <v>Пика лопатка 75 мм асфальтовая 22х82</v>
          </cell>
        </row>
        <row r="2308">
          <cell r="C2308" t="str">
            <v>Пика остроконечная 22х82,5</v>
          </cell>
        </row>
        <row r="2309">
          <cell r="C2309" t="str">
            <v>Пика П-31</v>
          </cell>
        </row>
        <row r="2310">
          <cell r="C2310" t="str">
            <v>Пика П-41</v>
          </cell>
        </row>
        <row r="2311">
          <cell r="C2311" t="str">
            <v>пила  по дереву 500мм.</v>
          </cell>
        </row>
        <row r="2312">
          <cell r="C2312" t="str">
            <v>пила ленточная</v>
          </cell>
        </row>
        <row r="2313">
          <cell r="C2313" t="str">
            <v>Пила по гипсокартону 175мм</v>
          </cell>
        </row>
        <row r="2314">
          <cell r="C2314" t="str">
            <v>пила цепная электрическая ПЦ-16/2000 Т "ИНТЕРСКОЛ"</v>
          </cell>
        </row>
        <row r="2315">
          <cell r="C2315" t="str">
            <v>пилка для лобзика</v>
          </cell>
        </row>
        <row r="2316">
          <cell r="C2316" t="str">
            <v>пинцет ПМ-26-Т</v>
          </cell>
        </row>
        <row r="2317">
          <cell r="C2317" t="str">
            <v>пипетка  2мм</v>
          </cell>
        </row>
        <row r="2318">
          <cell r="C2318" t="str">
            <v>пипетка  5мм полный слив</v>
          </cell>
        </row>
        <row r="2319">
          <cell r="C2319" t="str">
            <v>пипетка  мерная 10мл, ч.с.</v>
          </cell>
        </row>
        <row r="2320">
          <cell r="C2320" t="str">
            <v>пипетка  мерная 1мл полный слив</v>
          </cell>
        </row>
        <row r="2321">
          <cell r="C2321" t="str">
            <v>пипетка  мерная 1мл, ч.с.</v>
          </cell>
        </row>
        <row r="2322">
          <cell r="C2322" t="str">
            <v>пипетка градуир. 1-1-2-5 частичный слив</v>
          </cell>
        </row>
        <row r="2323">
          <cell r="C2323" t="str">
            <v>пипетка градуир. 2-1-2-5</v>
          </cell>
        </row>
        <row r="2324">
          <cell r="C2324" t="str">
            <v>пипетка градуир. 2-2-2-10 полный слив</v>
          </cell>
        </row>
        <row r="2325">
          <cell r="C2325" t="str">
            <v>пипетка градуир. 3-2-2-10 полный слив</v>
          </cell>
        </row>
        <row r="2326">
          <cell r="C2326" t="str">
            <v>пипетка Мора 2-2-10</v>
          </cell>
        </row>
        <row r="2327">
          <cell r="C2327" t="str">
            <v>пипетка Мора 2-2-20</v>
          </cell>
        </row>
        <row r="2328">
          <cell r="C2328" t="str">
            <v>пипетка Мора 2-2-25</v>
          </cell>
        </row>
        <row r="2329">
          <cell r="C2329" t="str">
            <v>пистолет K"A"RCHER</v>
          </cell>
        </row>
        <row r="2330">
          <cell r="C2330" t="str">
            <v>пистолет для герметика</v>
          </cell>
        </row>
        <row r="2331">
          <cell r="C2331" t="str">
            <v>пистолет для монтажной пены</v>
          </cell>
        </row>
        <row r="2332">
          <cell r="C2332" t="str">
            <v>плакат по ТБ</v>
          </cell>
        </row>
        <row r="2333">
          <cell r="C2333" t="str">
            <v>планка 0,6 м Т-24 Люмсвет</v>
          </cell>
        </row>
        <row r="2334">
          <cell r="C2334" t="str">
            <v>планка 1,2 м Т-24 Люмсвет</v>
          </cell>
        </row>
        <row r="2335">
          <cell r="C2335" t="str">
            <v>планка начальная  для ПВХ-панелей, белая</v>
          </cell>
        </row>
        <row r="2336">
          <cell r="C2336" t="str">
            <v>планшет А4</v>
          </cell>
        </row>
        <row r="2337">
          <cell r="C2337" t="str">
            <v>пластина  МБС 4мм</v>
          </cell>
        </row>
        <row r="2338">
          <cell r="C2338" t="str">
            <v>пластина  ТМКЩ 4мм</v>
          </cell>
        </row>
        <row r="2339">
          <cell r="C2339" t="str">
            <v>пластина  ТМКЩ 5мм</v>
          </cell>
        </row>
        <row r="2340">
          <cell r="C2340" t="str">
            <v>пластина  ТМКЩ-С  3мм</v>
          </cell>
        </row>
        <row r="2341">
          <cell r="C2341" t="str">
            <v>пластина  ТМКЩ-С 20,0 мм</v>
          </cell>
        </row>
        <row r="2342">
          <cell r="C2342" t="str">
            <v>пластины для фумигатора</v>
          </cell>
        </row>
        <row r="2343">
          <cell r="C2343" t="str">
            <v>плашка  М10</v>
          </cell>
        </row>
        <row r="2344">
          <cell r="C2344" t="str">
            <v>плащ влагозащитный</v>
          </cell>
        </row>
        <row r="2345">
          <cell r="C2345" t="str">
            <v>пленка полиэтиленовая</v>
          </cell>
        </row>
        <row r="2346">
          <cell r="C2346" t="str">
            <v>пленкосинтокартон ПСК -515 0,25</v>
          </cell>
        </row>
        <row r="2347">
          <cell r="C2347" t="str">
            <v>пленкосинтокартон ПСК -515 0,30</v>
          </cell>
        </row>
        <row r="2348">
          <cell r="C2348" t="str">
            <v>плинтус кабель-канал</v>
          </cell>
        </row>
        <row r="2349">
          <cell r="C2349" t="str">
            <v>Плита 2000*5100*200 с люком</v>
          </cell>
        </row>
        <row r="2350">
          <cell r="C2350" t="str">
            <v>Плита 2550*1250*200 с люком</v>
          </cell>
        </row>
        <row r="2351">
          <cell r="C2351" t="str">
            <v>Плита дорожная ПД-6</v>
          </cell>
        </row>
        <row r="2352">
          <cell r="C2352" t="str">
            <v>Плита квадратная ПО 10(1,7*1,7)</v>
          </cell>
        </row>
        <row r="2353">
          <cell r="C2353" t="str">
            <v xml:space="preserve">Плита перекрытия камеры 1500х3000х220 </v>
          </cell>
        </row>
        <row r="2354">
          <cell r="C2354" t="str">
            <v>Плита перекрытия ПК 60-15-8</v>
          </cell>
        </row>
        <row r="2355">
          <cell r="C2355" t="str">
            <v>Плита перекрытия ПП 80.240.15</v>
          </cell>
        </row>
        <row r="2356">
          <cell r="C2356" t="str">
            <v>Плита перекрытия ПТ 500.120.22</v>
          </cell>
        </row>
        <row r="2357">
          <cell r="C2357" t="str">
            <v>Плита перекрытия ПТО 175.175.15 с люк.</v>
          </cell>
        </row>
        <row r="2358">
          <cell r="C2358" t="str">
            <v>плита ПТ 410.140.16</v>
          </cell>
        </row>
        <row r="2359">
          <cell r="C2359" t="str">
            <v>плита ПТО 300.150.16</v>
          </cell>
        </row>
        <row r="2360">
          <cell r="C2360" t="str">
            <v>плита ПТО 390.130.16</v>
          </cell>
        </row>
        <row r="2361">
          <cell r="C2361" t="str">
            <v>Плитка керамическая (ступени)</v>
          </cell>
        </row>
        <row r="2362">
          <cell r="C2362" t="str">
            <v>плитка керамическая белая</v>
          </cell>
        </row>
        <row r="2363">
          <cell r="C2363" t="str">
            <v>плитка керамическая серая</v>
          </cell>
        </row>
        <row r="2364">
          <cell r="C2364" t="str">
            <v>плитка облицовочная</v>
          </cell>
        </row>
        <row r="2365">
          <cell r="C2365" t="str">
            <v>плитка потолочная</v>
          </cell>
        </row>
        <row r="2366">
          <cell r="C2366" t="str">
            <v xml:space="preserve">плитка тротуарная </v>
          </cell>
        </row>
        <row r="2367">
          <cell r="C2367" t="str">
            <v>пломба пластиковая "Дракон"</v>
          </cell>
        </row>
        <row r="2368">
          <cell r="C2368" t="str">
            <v>пломба пластиковая "Эксперт"</v>
          </cell>
        </row>
        <row r="2369">
          <cell r="C2369" t="str">
            <v>пломбир №4</v>
          </cell>
        </row>
        <row r="2370">
          <cell r="C2370" t="str">
            <v>пломбир под пластилин д.24мм</v>
          </cell>
        </row>
        <row r="2371">
          <cell r="C2371" t="str">
            <v>плоскогубцы</v>
          </cell>
        </row>
        <row r="2372">
          <cell r="C2372" t="str">
            <v>плоскогубцы ДР-200</v>
          </cell>
        </row>
        <row r="2373">
          <cell r="C2373" t="str">
            <v>Пневматическое заглушающее перекрытие тип 1-1000, 400-1000мм, без уплотнения</v>
          </cell>
        </row>
        <row r="2374">
          <cell r="C2374" t="str">
            <v>Пневматическое заглушающее перекрытие тип 1-400, 200-400мм, без уплотнения</v>
          </cell>
        </row>
        <row r="2375">
          <cell r="C2375" t="str">
            <v>Пневматическое заглушающее перекрытие тип 1-600, 400-600мм, с уплотнения</v>
          </cell>
        </row>
        <row r="2376">
          <cell r="C2376" t="str">
            <v>повторитель   поворотов в сб. УП101-3726010-00</v>
          </cell>
        </row>
        <row r="2377">
          <cell r="C2377" t="str">
            <v>подвес Евро (для подвесных потолков)</v>
          </cell>
        </row>
        <row r="2378">
          <cell r="C2378" t="str">
            <v>подвес прямой 125 мм</v>
          </cell>
        </row>
        <row r="2379">
          <cell r="C2379" t="str">
            <v>подвеска  крюковая г/п 2,0 тн.</v>
          </cell>
        </row>
        <row r="2380">
          <cell r="C2380" t="str">
            <v>подводка 80 см (гибкий шланг к унитазу)</v>
          </cell>
        </row>
        <row r="2381">
          <cell r="C2381" t="str">
            <v>подводка гибкая</v>
          </cell>
        </row>
        <row r="2382">
          <cell r="C2382" t="str">
            <v>подложка 3 мм</v>
          </cell>
        </row>
        <row r="2383">
          <cell r="C2383" t="str">
            <v>Подножка левая ЗиЛ 130</v>
          </cell>
        </row>
        <row r="2384">
          <cell r="C2384" t="str">
            <v>Подножка левая КРАЗ</v>
          </cell>
        </row>
        <row r="2385">
          <cell r="C2385" t="str">
            <v>Подножка правая  ЗиЛ 130</v>
          </cell>
        </row>
        <row r="2386">
          <cell r="C2386" t="str">
            <v>Подножка правая  КРАЗ</v>
          </cell>
        </row>
        <row r="2387">
          <cell r="C2387" t="str">
            <v>подставка красная П-15</v>
          </cell>
        </row>
        <row r="2388">
          <cell r="C2388" t="str">
            <v>подставка пожарная сварная ГП ППС-200</v>
          </cell>
        </row>
        <row r="2389">
          <cell r="C2389" t="str">
            <v>подушка глушителя</v>
          </cell>
        </row>
        <row r="2390">
          <cell r="C2390" t="str">
            <v>подушка двигателя УАЗ</v>
          </cell>
        </row>
        <row r="2391">
          <cell r="C2391" t="str">
            <v>подшипник</v>
          </cell>
        </row>
        <row r="2392">
          <cell r="C2392" t="str">
            <v>подшипник 102304</v>
          </cell>
        </row>
        <row r="2393">
          <cell r="C2393" t="str">
            <v>Подшипник 111216</v>
          </cell>
        </row>
        <row r="2394">
          <cell r="C2394" t="str">
            <v>Подшипник 111216/11214</v>
          </cell>
        </row>
        <row r="2395">
          <cell r="C2395" t="str">
            <v>подшипник 11210</v>
          </cell>
        </row>
        <row r="2396">
          <cell r="C2396" t="str">
            <v>подшипник 11214</v>
          </cell>
        </row>
        <row r="2397">
          <cell r="C2397" t="str">
            <v>подшипник 115</v>
          </cell>
        </row>
        <row r="2398">
          <cell r="C2398" t="str">
            <v>подшипник 1204</v>
          </cell>
        </row>
        <row r="2399">
          <cell r="C2399" t="str">
            <v>подшипник 1210</v>
          </cell>
        </row>
        <row r="2400">
          <cell r="C2400" t="str">
            <v>подшипник 127509</v>
          </cell>
        </row>
        <row r="2401">
          <cell r="C2401" t="str">
            <v>подшипник 150212</v>
          </cell>
        </row>
        <row r="2402">
          <cell r="C2402" t="str">
            <v>подшипник 180200 (6200 2RS)</v>
          </cell>
        </row>
        <row r="2403">
          <cell r="C2403" t="str">
            <v>Подшипник 180202(6202 2RS)</v>
          </cell>
        </row>
        <row r="2404">
          <cell r="C2404" t="str">
            <v>Подшипник 180203(6203)</v>
          </cell>
        </row>
        <row r="2405">
          <cell r="C2405" t="str">
            <v>Подшипник 180206/6206 2RS</v>
          </cell>
        </row>
        <row r="2406">
          <cell r="C2406" t="str">
            <v>Подшипник 180207/6207 2RS</v>
          </cell>
        </row>
        <row r="2407">
          <cell r="C2407" t="str">
            <v>Подшипник 180209</v>
          </cell>
        </row>
        <row r="2408">
          <cell r="C2408" t="str">
            <v>подшипник 180210</v>
          </cell>
        </row>
        <row r="2409">
          <cell r="C2409" t="str">
            <v>Подшипник 180210/6210</v>
          </cell>
        </row>
        <row r="2410">
          <cell r="C2410" t="str">
            <v>подшипник 180213</v>
          </cell>
        </row>
        <row r="2411">
          <cell r="C2411" t="str">
            <v>Подшипник 180213/6213</v>
          </cell>
        </row>
        <row r="2412">
          <cell r="C2412" t="str">
            <v>Подшипник 180302</v>
          </cell>
        </row>
        <row r="2413">
          <cell r="C2413" t="str">
            <v>подшипник 180306</v>
          </cell>
        </row>
        <row r="2414">
          <cell r="C2414" t="str">
            <v>Подшипник 180307/6307</v>
          </cell>
        </row>
        <row r="2415">
          <cell r="C2415" t="str">
            <v>Подшипник 180308/6308</v>
          </cell>
        </row>
        <row r="2416">
          <cell r="C2416" t="str">
            <v>подшипник 180309</v>
          </cell>
        </row>
        <row r="2417">
          <cell r="C2417" t="str">
            <v>Подшипник 180309/6309</v>
          </cell>
        </row>
        <row r="2418">
          <cell r="C2418" t="str">
            <v>подшипник 180310</v>
          </cell>
        </row>
        <row r="2419">
          <cell r="C2419" t="str">
            <v>Подшипник 180310/6310</v>
          </cell>
        </row>
        <row r="2420">
          <cell r="C2420" t="str">
            <v>подшипник 180311</v>
          </cell>
        </row>
        <row r="2421">
          <cell r="C2421" t="str">
            <v>Подшипник 180312/6312</v>
          </cell>
        </row>
        <row r="2422">
          <cell r="C2422" t="str">
            <v>Подшипник 180313</v>
          </cell>
        </row>
        <row r="2423">
          <cell r="C2423" t="str">
            <v xml:space="preserve">Подшипник 180314/6314 </v>
          </cell>
        </row>
        <row r="2424">
          <cell r="C2424" t="str">
            <v>Подшипник 180318</v>
          </cell>
        </row>
        <row r="2425">
          <cell r="C2425" t="str">
            <v>подшипник 180502</v>
          </cell>
        </row>
        <row r="2426">
          <cell r="C2426" t="str">
            <v>подшипник 180603</v>
          </cell>
        </row>
        <row r="2427">
          <cell r="C2427" t="str">
            <v>Подшипник 180610/62310</v>
          </cell>
        </row>
        <row r="2428">
          <cell r="C2428" t="str">
            <v>подшипник 180612</v>
          </cell>
        </row>
        <row r="2429">
          <cell r="C2429" t="str">
            <v>подшипник 2007124</v>
          </cell>
        </row>
        <row r="2430">
          <cell r="C2430" t="str">
            <v>подшипник 201 (6201)</v>
          </cell>
        </row>
        <row r="2431">
          <cell r="C2431" t="str">
            <v>подшипник 201 А</v>
          </cell>
        </row>
        <row r="2432">
          <cell r="C2432" t="str">
            <v>подшипник 202 А</v>
          </cell>
        </row>
        <row r="2433">
          <cell r="C2433" t="str">
            <v>подшипник 204</v>
          </cell>
        </row>
        <row r="2434">
          <cell r="C2434" t="str">
            <v>подшипник 205</v>
          </cell>
        </row>
        <row r="2435">
          <cell r="C2435" t="str">
            <v>Подшипник 206/6206</v>
          </cell>
        </row>
        <row r="2436">
          <cell r="C2436" t="str">
            <v>подшипник 211</v>
          </cell>
        </row>
        <row r="2437">
          <cell r="C2437" t="str">
            <v>Подшипник 220</v>
          </cell>
        </row>
        <row r="2438">
          <cell r="C2438" t="str">
            <v>подшипник 224</v>
          </cell>
        </row>
        <row r="2439">
          <cell r="C2439" t="str">
            <v>Подшипник 2312/N312</v>
          </cell>
        </row>
        <row r="2440">
          <cell r="C2440" t="str">
            <v>Подшипник 2313</v>
          </cell>
        </row>
        <row r="2441">
          <cell r="C2441" t="str">
            <v>подшипник 2314</v>
          </cell>
        </row>
        <row r="2442">
          <cell r="C2442" t="str">
            <v>Подшипник 2317</v>
          </cell>
        </row>
        <row r="2443">
          <cell r="C2443" t="str">
            <v>подшипник 2318</v>
          </cell>
        </row>
        <row r="2444">
          <cell r="C2444" t="str">
            <v>подшипник 2319</v>
          </cell>
        </row>
        <row r="2445">
          <cell r="C2445" t="str">
            <v>подшипник 2320</v>
          </cell>
        </row>
        <row r="2446">
          <cell r="C2446" t="str">
            <v>подшипник 2322</v>
          </cell>
        </row>
        <row r="2447">
          <cell r="C2447" t="str">
            <v>подшипник 2326</v>
          </cell>
        </row>
        <row r="2448">
          <cell r="C2448" t="str">
            <v>подшипник 264706</v>
          </cell>
        </row>
        <row r="2449">
          <cell r="C2449" t="str">
            <v>подшипник 272614КМУ</v>
          </cell>
        </row>
        <row r="2450">
          <cell r="C2450" t="str">
            <v>подшипник 305</v>
          </cell>
        </row>
        <row r="2451">
          <cell r="C2451" t="str">
            <v>подшипник 305 А</v>
          </cell>
        </row>
        <row r="2452">
          <cell r="C2452" t="str">
            <v>Подшипник 305/6305</v>
          </cell>
        </row>
        <row r="2453">
          <cell r="C2453" t="str">
            <v>подшипник 306</v>
          </cell>
        </row>
        <row r="2454">
          <cell r="C2454" t="str">
            <v>Подшипник 308/6308</v>
          </cell>
        </row>
        <row r="2455">
          <cell r="C2455" t="str">
            <v>подшипник 309/6309</v>
          </cell>
        </row>
        <row r="2456">
          <cell r="C2456" t="str">
            <v>подшипник 312</v>
          </cell>
        </row>
        <row r="2457">
          <cell r="C2457" t="str">
            <v>подшипник 312 ЕТУ (6312)</v>
          </cell>
        </row>
        <row r="2458">
          <cell r="C2458" t="str">
            <v>Подшипник 313(6313)</v>
          </cell>
        </row>
        <row r="2459">
          <cell r="C2459" t="str">
            <v>подшипник 314</v>
          </cell>
        </row>
        <row r="2460">
          <cell r="C2460" t="str">
            <v>Подшипник 314/6314</v>
          </cell>
        </row>
        <row r="2461">
          <cell r="C2461" t="str">
            <v>подшипник 315</v>
          </cell>
        </row>
        <row r="2462">
          <cell r="C2462" t="str">
            <v>подшипник 316</v>
          </cell>
        </row>
        <row r="2463">
          <cell r="C2463" t="str">
            <v>подшипник 316  (SKF)</v>
          </cell>
        </row>
        <row r="2464">
          <cell r="C2464" t="str">
            <v>подшипник 317</v>
          </cell>
        </row>
        <row r="2465">
          <cell r="C2465" t="str">
            <v>Подшипник 318(6318)</v>
          </cell>
        </row>
        <row r="2466">
          <cell r="C2466" t="str">
            <v>подшипник 319</v>
          </cell>
        </row>
        <row r="2467">
          <cell r="C2467" t="str">
            <v>Подшипник 319 ECJSING</v>
          </cell>
        </row>
        <row r="2468">
          <cell r="C2468" t="str">
            <v>подшипник 320</v>
          </cell>
        </row>
        <row r="2469">
          <cell r="C2469" t="str">
            <v>Подшипник 320/6320</v>
          </cell>
        </row>
        <row r="2470">
          <cell r="C2470" t="str">
            <v>подшипник 322</v>
          </cell>
        </row>
        <row r="2471">
          <cell r="C2471" t="str">
            <v>Подшипник 322(6322)</v>
          </cell>
        </row>
        <row r="2472">
          <cell r="C2472" t="str">
            <v>Подшипник 322(7322)</v>
          </cell>
        </row>
        <row r="2473">
          <cell r="C2473" t="str">
            <v>Подшипник 32330</v>
          </cell>
        </row>
        <row r="2474">
          <cell r="C2474" t="str">
            <v>подшипник 324</v>
          </cell>
        </row>
        <row r="2475">
          <cell r="C2475" t="str">
            <v>Подшипник 324(6324)</v>
          </cell>
        </row>
        <row r="2476">
          <cell r="C2476" t="str">
            <v>подшипник 326 (6326)</v>
          </cell>
        </row>
        <row r="2477">
          <cell r="C2477" t="str">
            <v>Подшипник 330</v>
          </cell>
        </row>
        <row r="2478">
          <cell r="C2478" t="str">
            <v>подшипник 3524</v>
          </cell>
        </row>
        <row r="2479">
          <cell r="C2479" t="str">
            <v>Подшипник 3524(22224)(53524)</v>
          </cell>
        </row>
        <row r="2480">
          <cell r="C2480" t="str">
            <v>подшипник 3536 (22236)</v>
          </cell>
        </row>
        <row r="2481">
          <cell r="C2481" t="str">
            <v>Подшипник 3620</v>
          </cell>
        </row>
        <row r="2482">
          <cell r="C2482" t="str">
            <v>Подшипник 36211</v>
          </cell>
        </row>
        <row r="2483">
          <cell r="C2483" t="str">
            <v>Подшипник 416</v>
          </cell>
        </row>
        <row r="2484">
          <cell r="C2484" t="str">
            <v>Подшипник 46312Л</v>
          </cell>
        </row>
        <row r="2485">
          <cell r="C2485" t="str">
            <v>Подшипник 46318</v>
          </cell>
        </row>
        <row r="2486">
          <cell r="C2486" t="str">
            <v>подшипник 50306</v>
          </cell>
        </row>
        <row r="2487">
          <cell r="C2487" t="str">
            <v>подшипник 53514</v>
          </cell>
        </row>
        <row r="2488">
          <cell r="C2488" t="str">
            <v>Подшипник 53615(22315)</v>
          </cell>
        </row>
        <row r="2489">
          <cell r="C2489" t="str">
            <v>подшипник 57707</v>
          </cell>
        </row>
        <row r="2490">
          <cell r="C2490" t="str">
            <v>Подшипник 6-80203/6203</v>
          </cell>
        </row>
        <row r="2491">
          <cell r="C2491" t="str">
            <v>подшипник 6014 П*114</v>
          </cell>
        </row>
        <row r="2492">
          <cell r="C2492" t="str">
            <v>подшипник 60208  А</v>
          </cell>
        </row>
        <row r="2493">
          <cell r="C2493" t="str">
            <v>подшипник 60208 (6208 2RS-2)</v>
          </cell>
        </row>
        <row r="2494">
          <cell r="C2494" t="str">
            <v>подшипник 60302 (6302 2RS-2)</v>
          </cell>
        </row>
        <row r="2495">
          <cell r="C2495" t="str">
            <v>подшипник 60305  А</v>
          </cell>
        </row>
        <row r="2496">
          <cell r="C2496" t="str">
            <v>подшипник 6207</v>
          </cell>
        </row>
        <row r="2497">
          <cell r="C2497" t="str">
            <v>подшипник 6210</v>
          </cell>
        </row>
        <row r="2498">
          <cell r="C2498" t="str">
            <v>Подшипник 6224</v>
          </cell>
        </row>
        <row r="2499">
          <cell r="C2499" t="str">
            <v>подшипник 6312</v>
          </cell>
        </row>
        <row r="2500">
          <cell r="C2500" t="str">
            <v>подшипник 6314</v>
          </cell>
        </row>
        <row r="2501">
          <cell r="C2501" t="str">
            <v>подшипник 6314 SKF</v>
          </cell>
        </row>
        <row r="2502">
          <cell r="C2502" t="str">
            <v>Подшипник 6314 МТК</v>
          </cell>
        </row>
        <row r="2503">
          <cell r="C2503" t="str">
            <v>подшипник 6316 (SKF)</v>
          </cell>
        </row>
        <row r="2504">
          <cell r="C2504" t="str">
            <v>Подшипник 6316 МТК</v>
          </cell>
        </row>
        <row r="2505">
          <cell r="C2505" t="str">
            <v>подшипник 6319 (SKF)</v>
          </cell>
        </row>
        <row r="2506">
          <cell r="C2506" t="str">
            <v>Подшипник 6319 МТК</v>
          </cell>
        </row>
        <row r="2507">
          <cell r="C2507" t="str">
            <v>Подшипник 6322(SKF)</v>
          </cell>
        </row>
        <row r="2508">
          <cell r="C2508" t="str">
            <v>подшипник 636905</v>
          </cell>
        </row>
        <row r="2509">
          <cell r="C2509" t="str">
            <v>подшипник 64907</v>
          </cell>
        </row>
        <row r="2510">
          <cell r="C2510" t="str">
            <v>подшипник 7311 (30311)</v>
          </cell>
        </row>
        <row r="2511">
          <cell r="C2511" t="str">
            <v>подшипник 7312(30312)</v>
          </cell>
        </row>
        <row r="2512">
          <cell r="C2512" t="str">
            <v>подшипник 7313</v>
          </cell>
        </row>
        <row r="2513">
          <cell r="C2513" t="str">
            <v>подшипник 7318</v>
          </cell>
        </row>
        <row r="2514">
          <cell r="C2514" t="str">
            <v>подшипник 7507</v>
          </cell>
        </row>
        <row r="2515">
          <cell r="C2515" t="str">
            <v>подшипник 7509</v>
          </cell>
        </row>
        <row r="2516">
          <cell r="C2516" t="str">
            <v>подшипник 7515</v>
          </cell>
        </row>
        <row r="2517">
          <cell r="C2517" t="str">
            <v>подшипник 7515 (32215)</v>
          </cell>
        </row>
        <row r="2518">
          <cell r="C2518" t="str">
            <v>подшипник 7615 (32315)</v>
          </cell>
        </row>
        <row r="2519">
          <cell r="C2519" t="str">
            <v>подшипник 80026 А</v>
          </cell>
        </row>
        <row r="2520">
          <cell r="C2520" t="str">
            <v>подшипник 800316</v>
          </cell>
        </row>
        <row r="2521">
          <cell r="C2521" t="str">
            <v>Подшипник 80110</v>
          </cell>
        </row>
        <row r="2522">
          <cell r="C2522" t="str">
            <v>Подшипник 80202/ 6202</v>
          </cell>
        </row>
        <row r="2523">
          <cell r="C2523" t="str">
            <v>подшипник 80302 А</v>
          </cell>
        </row>
        <row r="2524">
          <cell r="C2524" t="str">
            <v>подшипник 8108</v>
          </cell>
        </row>
        <row r="2525">
          <cell r="C2525" t="str">
            <v>подшипник 8110</v>
          </cell>
        </row>
        <row r="2526">
          <cell r="C2526" t="str">
            <v>подшипник 8112</v>
          </cell>
        </row>
        <row r="2527">
          <cell r="C2527" t="str">
            <v>подшипник 8113</v>
          </cell>
        </row>
        <row r="2528">
          <cell r="C2528" t="str">
            <v>подшипник 8115</v>
          </cell>
        </row>
        <row r="2529">
          <cell r="C2529" t="str">
            <v>Подшипник 8117</v>
          </cell>
        </row>
        <row r="2530">
          <cell r="C2530" t="str">
            <v>Подшипник 8117/51117</v>
          </cell>
        </row>
        <row r="2531">
          <cell r="C2531" t="str">
            <v>подшипник 8120</v>
          </cell>
        </row>
        <row r="2532">
          <cell r="C2532" t="str">
            <v>подшипник 8120  КМ</v>
          </cell>
        </row>
        <row r="2533">
          <cell r="C2533" t="str">
            <v>подшипник 8215</v>
          </cell>
        </row>
        <row r="2534">
          <cell r="C2534" t="str">
            <v>подшипник 8216</v>
          </cell>
        </row>
        <row r="2535">
          <cell r="C2535" t="str">
            <v>подшипник 8218</v>
          </cell>
        </row>
        <row r="2536">
          <cell r="C2536" t="str">
            <v>Подшипник 8220</v>
          </cell>
        </row>
        <row r="2537">
          <cell r="C2537" t="str">
            <v>подшипник 8226</v>
          </cell>
        </row>
        <row r="2538">
          <cell r="C2538" t="str">
            <v>подшипник 8318</v>
          </cell>
        </row>
        <row r="2539">
          <cell r="C2539" t="str">
            <v>Подшипник 8324</v>
          </cell>
        </row>
        <row r="2540">
          <cell r="C2540" t="str">
            <v>Подшипник N 316 MTK</v>
          </cell>
        </row>
        <row r="2541">
          <cell r="C2541" t="str">
            <v>Подшипник N314 E МТК</v>
          </cell>
        </row>
        <row r="2542">
          <cell r="C2542" t="str">
            <v>Подшипник № 314 ECP(SKF)</v>
          </cell>
        </row>
        <row r="2543">
          <cell r="C2543" t="str">
            <v>подшипник выжимной</v>
          </cell>
        </row>
        <row r="2544">
          <cell r="C2544" t="str">
            <v>подшипник выжимной ЗИЛ-130</v>
          </cell>
        </row>
        <row r="2545">
          <cell r="C2545" t="str">
            <v>подшипник подвесной</v>
          </cell>
        </row>
        <row r="2546">
          <cell r="C2546" t="str">
            <v>подшипники СКSK141</v>
          </cell>
        </row>
        <row r="2547">
          <cell r="C2547" t="str">
            <v>подшлемник</v>
          </cell>
        </row>
        <row r="2548">
          <cell r="C2548" t="str">
            <v>подшлемник  ватный</v>
          </cell>
        </row>
        <row r="2549">
          <cell r="C2549" t="str">
            <v>полиакриламид сухой АК 631 А-155 В</v>
          </cell>
        </row>
        <row r="2550">
          <cell r="C2550" t="str">
            <v>полимер "Квик-Трол"</v>
          </cell>
        </row>
        <row r="2551">
          <cell r="C2551" t="str">
            <v>Полимер акриламида ПОЛИФЛОК Н-0600</v>
          </cell>
        </row>
        <row r="2552">
          <cell r="C2552" t="str">
            <v>полиэтилен гранулированный</v>
          </cell>
        </row>
        <row r="2553">
          <cell r="C2553" t="str">
            <v>Полный ремкомплект для мешалки 4640.411 (2,5 kWt) №665609</v>
          </cell>
        </row>
        <row r="2554">
          <cell r="C2554" t="str">
            <v>Полоса 2х30 ст 3</v>
          </cell>
        </row>
        <row r="2555">
          <cell r="C2555" t="str">
            <v>Полоса 30х4 ст3пс</v>
          </cell>
        </row>
        <row r="2556">
          <cell r="C2556" t="str">
            <v>Полоса 3х100 ст 3</v>
          </cell>
        </row>
        <row r="2557">
          <cell r="C2557" t="str">
            <v>полоса 40/4 СТ3Пс</v>
          </cell>
        </row>
        <row r="2558">
          <cell r="C2558" t="str">
            <v>Полоса 40х5 ст3</v>
          </cell>
        </row>
        <row r="2559">
          <cell r="C2559" t="str">
            <v>Полоса 50х5 ст3пс</v>
          </cell>
        </row>
        <row r="2560">
          <cell r="C2560" t="str">
            <v>Полоса 5х100 ст 3</v>
          </cell>
        </row>
        <row r="2561">
          <cell r="C2561" t="str">
            <v>Полоса 6х70 ст3</v>
          </cell>
        </row>
        <row r="2562">
          <cell r="C2562" t="str">
            <v>Полоса 8х60 ст3</v>
          </cell>
        </row>
        <row r="2563">
          <cell r="C2563" t="str">
            <v>полотенце бумажное</v>
          </cell>
        </row>
        <row r="2564">
          <cell r="C2564" t="str">
            <v>полотенце льняное</v>
          </cell>
        </row>
        <row r="2565">
          <cell r="C2565" t="str">
            <v>полотно  ножовочное</v>
          </cell>
        </row>
        <row r="2566">
          <cell r="C2566" t="str">
            <v>полотно  ножовочное (СИЗ) Х6ВФ</v>
          </cell>
        </row>
        <row r="2567">
          <cell r="C2567" t="str">
            <v>полотно "STAYER-FLEX" Bi-met 300 мм</v>
          </cell>
        </row>
        <row r="2568">
          <cell r="C2568" t="str">
            <v>полотно зеркальное</v>
          </cell>
        </row>
        <row r="2569">
          <cell r="C2569" t="str">
            <v>Полотно противопожарное ПП-600</v>
          </cell>
        </row>
        <row r="2570">
          <cell r="C2570" t="str">
            <v>полотно х/прош.</v>
          </cell>
        </row>
        <row r="2571">
          <cell r="C2571" t="str">
            <v>полукомбинезон влагозащитный</v>
          </cell>
        </row>
        <row r="2572">
          <cell r="C2572" t="str">
            <v>полукомбинезон ЛЕТО женский летний</v>
          </cell>
        </row>
        <row r="2573">
          <cell r="C2573" t="str">
            <v>полумаска сер.7500</v>
          </cell>
        </row>
        <row r="2574">
          <cell r="C2574" t="str">
            <v>полумаска сер.7502</v>
          </cell>
        </row>
        <row r="2575">
          <cell r="C2575" t="str">
            <v>полумаска серии 8122</v>
          </cell>
        </row>
        <row r="2576">
          <cell r="C2576" t="str">
            <v>полумаска серии 9914</v>
          </cell>
        </row>
        <row r="2577">
          <cell r="C2577" t="str">
            <v>полумаска фильтр. противоаэрозольная 3М 9322 с кл,</v>
          </cell>
        </row>
        <row r="2578">
          <cell r="C2578" t="str">
            <v>полумаска фильтрующая 9925</v>
          </cell>
        </row>
        <row r="2579">
          <cell r="C2579" t="str">
            <v>полумаска фильтрующая 9926</v>
          </cell>
        </row>
        <row r="2580">
          <cell r="C2580" t="str">
            <v>полумуфта 72.51.012</v>
          </cell>
        </row>
        <row r="2581">
          <cell r="C2581" t="str">
            <v>полуось задняя МТЗ</v>
          </cell>
        </row>
        <row r="2582">
          <cell r="C2582" t="str">
            <v>полусапоги   утепленные</v>
          </cell>
        </row>
        <row r="2583">
          <cell r="C2583" t="str">
            <v>полусапоги  ПВХ утепл.маслост</v>
          </cell>
        </row>
        <row r="2584">
          <cell r="C2584" t="str">
            <v>полусапоги комбинированные</v>
          </cell>
        </row>
        <row r="2585">
          <cell r="C2585" t="str">
            <v>порожек стыкоперекрывающий</v>
          </cell>
        </row>
        <row r="2586">
          <cell r="C2586" t="str">
            <v>порошок  стир. МИФ</v>
          </cell>
        </row>
        <row r="2587">
          <cell r="C2587" t="str">
            <v>порошок сти р.Сарма</v>
          </cell>
        </row>
        <row r="2588">
          <cell r="C2588" t="str">
            <v>Портативный  расходомер сточных вод МКРС</v>
          </cell>
        </row>
        <row r="2589">
          <cell r="C2589" t="str">
            <v>поршневая группа А-01</v>
          </cell>
        </row>
        <row r="2590">
          <cell r="C2590" t="str">
            <v>поршневая группа КАМАЗ</v>
          </cell>
        </row>
        <row r="2591">
          <cell r="C2591" t="str">
            <v>Пост кнопочный ПКЕ-212/2</v>
          </cell>
        </row>
        <row r="2592">
          <cell r="C2592" t="str">
            <v>Пост кнопочный ПКТ 40</v>
          </cell>
        </row>
        <row r="2593">
          <cell r="C2593" t="str">
            <v>Пост кнопочный ПКТ 60</v>
          </cell>
        </row>
        <row r="2594">
          <cell r="C2594" t="str">
            <v>Пост кнопочный ПКТ-63</v>
          </cell>
        </row>
        <row r="2595">
          <cell r="C2595" t="str">
            <v>потолочная панель 600х600</v>
          </cell>
        </row>
        <row r="2596">
          <cell r="C2596" t="str">
            <v>пояс предохр. лямочный ПП-Л-32</v>
          </cell>
        </row>
        <row r="2597">
          <cell r="C2597" t="str">
            <v>пояс предохр. с наплечными и набедр. лямками с фалом дл.10м</v>
          </cell>
        </row>
        <row r="2598">
          <cell r="C2598" t="str">
            <v>ППТФ Ф300*300 стальной</v>
          </cell>
        </row>
        <row r="2599">
          <cell r="C2599" t="str">
            <v xml:space="preserve">предохранитель </v>
          </cell>
        </row>
        <row r="2600">
          <cell r="C2600" t="str">
            <v>предохранитель  ПКТ-101-10-31.5-12.5</v>
          </cell>
        </row>
        <row r="2601">
          <cell r="C2601" t="str">
            <v>Предохранительная арматура для пневматических заглушающих перекрытий</v>
          </cell>
        </row>
        <row r="2602">
          <cell r="C2602" t="str">
            <v>предфильтр 5911</v>
          </cell>
        </row>
        <row r="2603">
          <cell r="C2603" t="str">
            <v>предфильтр 5911 очистки от пыли и тумана</v>
          </cell>
        </row>
        <row r="2604">
          <cell r="C2604" t="str">
            <v>Преобразователь давления А-10 Wika G 3/8</v>
          </cell>
        </row>
        <row r="2605">
          <cell r="C2605" t="str">
            <v>преобразователь ржавчины</v>
          </cell>
        </row>
        <row r="2606">
          <cell r="C2606" t="str">
            <v>преобразователь частотн. Е2-8300-001Н 0,75 кВт 380В</v>
          </cell>
        </row>
        <row r="2607">
          <cell r="C2607" t="str">
            <v>преобразователь частоты 15 КВТ 380-500 В</v>
          </cell>
        </row>
        <row r="2608">
          <cell r="C2608" t="str">
            <v>преобразователь частоты 5,5 КВТ 380-500 В</v>
          </cell>
        </row>
        <row r="2609">
          <cell r="C2609" t="str">
            <v>преобразователь частоты 7,5 КВТ 380-500</v>
          </cell>
        </row>
        <row r="2610">
          <cell r="C2610" t="str">
            <v>прерыватель указателя поворотов</v>
          </cell>
        </row>
        <row r="2611">
          <cell r="C2611" t="str">
            <v>Привод Ваз-2123 в сб. левый</v>
          </cell>
        </row>
        <row r="2612">
          <cell r="C2612" t="str">
            <v>Привод Ваз-2123 в сб. правый</v>
          </cell>
        </row>
        <row r="2613">
          <cell r="C2613" t="str">
            <v>привод вентилятора</v>
          </cell>
        </row>
        <row r="2614">
          <cell r="C2614" t="str">
            <v>привод вентилятора отопителя</v>
          </cell>
        </row>
        <row r="2615">
          <cell r="C2615" t="str">
            <v>привод стартера</v>
          </cell>
        </row>
        <row r="2616">
          <cell r="C2616" t="str">
            <v>привод стартера Зил-5301</v>
          </cell>
        </row>
        <row r="2617">
          <cell r="C2617" t="str">
            <v>привязь страховочная Р-30 серии Вершина</v>
          </cell>
        </row>
        <row r="2618">
          <cell r="C2618" t="str">
            <v>привязь страховочная Р-50 серии Вершина</v>
          </cell>
        </row>
        <row r="2619">
          <cell r="C2619" t="str">
            <v>приемопередатчик видеосигнала ST-VBP1</v>
          </cell>
        </row>
        <row r="2620">
          <cell r="C2620" t="str">
            <v>принтер  HP Laser Jet  М601n</v>
          </cell>
        </row>
        <row r="2621">
          <cell r="C2621" t="str">
            <v>припой ПОС 40</v>
          </cell>
        </row>
        <row r="2622">
          <cell r="C2622" t="str">
            <v>Припой ПОС 61 (100гр)</v>
          </cell>
        </row>
        <row r="2623">
          <cell r="C2623" t="str">
            <v>припой ПОС-40</v>
          </cell>
        </row>
        <row r="2624">
          <cell r="C2624" t="str">
            <v>приставка контактная ПКЛ 20.04А</v>
          </cell>
        </row>
        <row r="2625">
          <cell r="C2625" t="str">
            <v>приставка контактная ПКЛ 22М.04А</v>
          </cell>
        </row>
        <row r="2626">
          <cell r="C2626" t="str">
            <v>Приставка ПКИ-22 2З+2Р</v>
          </cell>
        </row>
        <row r="2627">
          <cell r="C2627" t="str">
            <v>приставка ПКЭ-22</v>
          </cell>
        </row>
        <row r="2628">
          <cell r="C2628" t="str">
            <v>прищепка водоразборной колонки</v>
          </cell>
        </row>
        <row r="2629">
          <cell r="C2629" t="str">
            <v>пробирка П-2-21-200 хс</v>
          </cell>
        </row>
        <row r="2630">
          <cell r="C2630" t="str">
            <v>пробирка ПХ-14(10%)</v>
          </cell>
        </row>
        <row r="2631">
          <cell r="C2631" t="str">
            <v>пробирка ПХ-16</v>
          </cell>
        </row>
        <row r="2632">
          <cell r="C2632" t="str">
            <v>пробирка цилиндрич. 10мл</v>
          </cell>
        </row>
        <row r="2633">
          <cell r="C2633" t="str">
            <v>пробирка Эппендорфа 1,5мл</v>
          </cell>
        </row>
        <row r="2634">
          <cell r="C2634" t="str">
            <v>пробка радиатора</v>
          </cell>
        </row>
        <row r="2635">
          <cell r="C2635" t="str">
            <v>пробка силиконов. №14</v>
          </cell>
        </row>
        <row r="2636">
          <cell r="C2636" t="str">
            <v>пробка силиконов. №16</v>
          </cell>
        </row>
        <row r="2637">
          <cell r="C2637" t="str">
            <v>пробка силиконов.16мм,</v>
          </cell>
        </row>
        <row r="2638">
          <cell r="C2638" t="str">
            <v>Пробка силиконовая  №12</v>
          </cell>
        </row>
        <row r="2639">
          <cell r="C2639" t="str">
            <v>Пробка силиконовая  №12 с каналом 6,5 мм</v>
          </cell>
        </row>
        <row r="2640">
          <cell r="C2640" t="str">
            <v>пробка целлюлозная №14,5</v>
          </cell>
        </row>
        <row r="2641">
          <cell r="C2641" t="str">
            <v>пробка целлюлозная №17</v>
          </cell>
        </row>
        <row r="2642">
          <cell r="C2642" t="str">
            <v>пробоотборная система ПЭ-1110</v>
          </cell>
        </row>
        <row r="2643">
          <cell r="C2643" t="str">
            <v>Пробоотборник воздуха AirPort MD-8</v>
          </cell>
        </row>
        <row r="2644">
          <cell r="C2644" t="str">
            <v>Провод  АПВ 10</v>
          </cell>
        </row>
        <row r="2645">
          <cell r="C2645" t="str">
            <v>Провод  АПВ/ПАВ 2,5</v>
          </cell>
        </row>
        <row r="2646">
          <cell r="C2646" t="str">
            <v>Провод  АПВ/ПАВ 6</v>
          </cell>
        </row>
        <row r="2647">
          <cell r="C2647" t="str">
            <v>Провод А 35</v>
          </cell>
        </row>
        <row r="2648">
          <cell r="C2648" t="str">
            <v>Провод АПВ 1х70</v>
          </cell>
        </row>
        <row r="2649">
          <cell r="C2649" t="str">
            <v>Провод АПВ 25(бел)</v>
          </cell>
        </row>
        <row r="2650">
          <cell r="C2650" t="str">
            <v>провод в/в</v>
          </cell>
        </row>
        <row r="2651">
          <cell r="C2651" t="str">
            <v>провод в/в 400А</v>
          </cell>
        </row>
        <row r="2652">
          <cell r="C2652" t="str">
            <v>провод ВПП 1*16</v>
          </cell>
        </row>
        <row r="2653">
          <cell r="C2653" t="str">
            <v>провод ПВ 1*1,5</v>
          </cell>
        </row>
        <row r="2654">
          <cell r="C2654" t="str">
            <v>Провод ПВ 3/ПуГВ 6</v>
          </cell>
        </row>
        <row r="2655">
          <cell r="C2655" t="str">
            <v xml:space="preserve">Провод ПВ-З 1,5 </v>
          </cell>
        </row>
        <row r="2656">
          <cell r="C2656" t="str">
            <v>провод ПВ1  1*2,5</v>
          </cell>
        </row>
        <row r="2657">
          <cell r="C2657" t="str">
            <v>провод ПВ3 2,5</v>
          </cell>
        </row>
        <row r="2658">
          <cell r="C2658" t="str">
            <v>провод ПВДП  2,0</v>
          </cell>
        </row>
        <row r="2659">
          <cell r="C2659" t="str">
            <v>провод ПВДП  3,18</v>
          </cell>
        </row>
        <row r="2660">
          <cell r="C2660" t="str">
            <v>Провод ПВЗ 0,75</v>
          </cell>
        </row>
        <row r="2661">
          <cell r="C2661" t="str">
            <v>Провод ПВЗ 6,0</v>
          </cell>
        </row>
        <row r="2662">
          <cell r="C2662" t="str">
            <v>провод ПВС 3*1,5</v>
          </cell>
        </row>
        <row r="2663">
          <cell r="C2663" t="str">
            <v>провод ПВС 3*2,5</v>
          </cell>
        </row>
        <row r="2664">
          <cell r="C2664" t="str">
            <v>провод ПВС 4*1,5</v>
          </cell>
        </row>
        <row r="2665">
          <cell r="C2665" t="str">
            <v>Провод ПУГВ 1*1,5</v>
          </cell>
        </row>
        <row r="2666">
          <cell r="C2666" t="str">
            <v>Провод ПУГВ 1*2,5</v>
          </cell>
        </row>
        <row r="2667">
          <cell r="C2667" t="str">
            <v>провод ПЭВВП 0,95</v>
          </cell>
        </row>
        <row r="2668">
          <cell r="C2668" t="str">
            <v>провод ПЭТВ-2  0,85</v>
          </cell>
        </row>
        <row r="2669">
          <cell r="C2669" t="str">
            <v>провод ПЭТВ-2  1,00</v>
          </cell>
        </row>
        <row r="2670">
          <cell r="C2670" t="str">
            <v>провод ПЭТВ-2  1,06</v>
          </cell>
        </row>
        <row r="2671">
          <cell r="C2671" t="str">
            <v>провод ПЭТВ-2  1,12</v>
          </cell>
        </row>
        <row r="2672">
          <cell r="C2672" t="str">
            <v>провод ПЭТВ-2  1,18</v>
          </cell>
        </row>
        <row r="2673">
          <cell r="C2673" t="str">
            <v>провод ПЭТВ-2  1,32</v>
          </cell>
        </row>
        <row r="2674">
          <cell r="C2674" t="str">
            <v>провод ПЭТВ-2  1,40</v>
          </cell>
        </row>
        <row r="2675">
          <cell r="C2675" t="str">
            <v>провод ПЭТВ-2  1,45</v>
          </cell>
        </row>
        <row r="2676">
          <cell r="C2676" t="str">
            <v>провод ПЭТВ-2  1,50</v>
          </cell>
        </row>
        <row r="2677">
          <cell r="C2677" t="str">
            <v>провод ПЭТВ-2  1,6</v>
          </cell>
        </row>
        <row r="2678">
          <cell r="C2678" t="str">
            <v>провод РПШ 7х1,5(380)</v>
          </cell>
        </row>
        <row r="2679">
          <cell r="C2679" t="str">
            <v>провод ШВВП 2х0,75</v>
          </cell>
        </row>
        <row r="2680">
          <cell r="C2680" t="str">
            <v>проволока 0,7*25Н13 д.2,0мм.</v>
          </cell>
        </row>
        <row r="2681">
          <cell r="C2681" t="str">
            <v>Проволока 4,0-О-Ч ГОСТ 3282-74</v>
          </cell>
        </row>
        <row r="2682">
          <cell r="C2682" t="str">
            <v>Проволока 5,0-О-Ч ГОСТ 3282-74</v>
          </cell>
        </row>
        <row r="2683">
          <cell r="C2683" t="str">
            <v>Проволока 6,0-О-Ч</v>
          </cell>
        </row>
        <row r="2684">
          <cell r="C2684" t="str">
            <v>проволока вяз.</v>
          </cell>
        </row>
        <row r="2685">
          <cell r="C2685" t="str">
            <v>проволока медная М1 д0,5мм</v>
          </cell>
        </row>
        <row r="2686">
          <cell r="C2686" t="str">
            <v>Проволока СВ 06*19Н9Тд,1,2</v>
          </cell>
        </row>
        <row r="2687">
          <cell r="C2687" t="str">
            <v>Проволока СВ07*25Н13д,1,2</v>
          </cell>
        </row>
        <row r="2688">
          <cell r="C2688" t="str">
            <v>Проволока сварочная ОК AUFROD 12,51 D1,2</v>
          </cell>
        </row>
        <row r="2689">
          <cell r="C2689" t="str">
            <v>Проволока сварочная св08Г2С-О ф1,2 (18кг)</v>
          </cell>
        </row>
        <row r="2690">
          <cell r="C2690" t="str">
            <v>программное обеспечение Macroscop</v>
          </cell>
        </row>
        <row r="2691">
          <cell r="C2691" t="str">
            <v>прожектор  500вт</v>
          </cell>
        </row>
        <row r="2692">
          <cell r="C2692" t="str">
            <v>прокладка</v>
          </cell>
        </row>
        <row r="2693">
          <cell r="C2693" t="str">
            <v>прокладка водяного насоса</v>
          </cell>
        </row>
        <row r="2694">
          <cell r="C2694" t="str">
            <v>прокладка впускного коллектора</v>
          </cell>
        </row>
        <row r="2695">
          <cell r="C2695" t="str">
            <v>прокладка выпускного коллектора</v>
          </cell>
        </row>
        <row r="2696">
          <cell r="C2696" t="str">
            <v>прокладка выпускного коллектора задняя</v>
          </cell>
        </row>
        <row r="2697">
          <cell r="C2697" t="str">
            <v>прокладка ГБЦ в сборе 236Д-1003210</v>
          </cell>
        </row>
        <row r="2698">
          <cell r="C2698" t="str">
            <v>прокладка ГБЦ ЗиЛ 130-1003020-10</v>
          </cell>
        </row>
        <row r="2699">
          <cell r="C2699" t="str">
            <v>прокладка головки блока</v>
          </cell>
        </row>
        <row r="2700">
          <cell r="C2700" t="str">
            <v>Прокладка к смесителю хлораторной Д-120</v>
          </cell>
        </row>
        <row r="2701">
          <cell r="C2701" t="str">
            <v>прокладка карбюратора К135, К126, К151</v>
          </cell>
        </row>
        <row r="2702">
          <cell r="C2702" t="str">
            <v>прокладка коллектора</v>
          </cell>
        </row>
        <row r="2703">
          <cell r="C2703" t="str">
            <v>прокладка компрессора</v>
          </cell>
        </row>
        <row r="2704">
          <cell r="C2704" t="str">
            <v>прокладка коробки клапанов</v>
          </cell>
        </row>
        <row r="2705">
          <cell r="C2705" t="str">
            <v>прокладка крышки клапанов</v>
          </cell>
        </row>
        <row r="2706">
          <cell r="C2706" t="str">
            <v>прокладка крышки клапанов ЗИЛ</v>
          </cell>
        </row>
        <row r="2707">
          <cell r="C2707" t="str">
            <v>прокладка металлорукава</v>
          </cell>
        </row>
        <row r="2708">
          <cell r="C2708" t="str">
            <v>прокладка пар.ДУ-250</v>
          </cell>
        </row>
        <row r="2709">
          <cell r="C2709" t="str">
            <v>прокладка переходника</v>
          </cell>
        </row>
        <row r="2710">
          <cell r="C2710" t="str">
            <v>прокладка под паук ЗИЛ</v>
          </cell>
        </row>
        <row r="2711">
          <cell r="C2711" t="str">
            <v>прокладка под плиту ЗИЛ</v>
          </cell>
        </row>
        <row r="2712">
          <cell r="C2712" t="str">
            <v>прокладка поддона</v>
          </cell>
        </row>
        <row r="2713">
          <cell r="C2713" t="str">
            <v>прокладка поддона ЗиЛ 130-1009040</v>
          </cell>
        </row>
        <row r="2714">
          <cell r="C2714" t="str">
            <v>прокладка приемной трубы</v>
          </cell>
        </row>
        <row r="2715">
          <cell r="C2715" t="str">
            <v>прокладка трубы водяной дв. 236,238</v>
          </cell>
        </row>
        <row r="2716">
          <cell r="C2716" t="str">
            <v>прокладка уплотнительная крышки коромысел</v>
          </cell>
        </row>
        <row r="2717">
          <cell r="C2717" t="str">
            <v>прокладка упругая д.26</v>
          </cell>
        </row>
        <row r="2718">
          <cell r="C2718" t="str">
            <v>прокладка упругая д.34</v>
          </cell>
        </row>
        <row r="2719">
          <cell r="C2719" t="str">
            <v>прокладка упругая д.39</v>
          </cell>
        </row>
        <row r="2720">
          <cell r="C2720" t="str">
            <v>прокладка упругая д.43</v>
          </cell>
        </row>
        <row r="2721">
          <cell r="C2721" t="str">
            <v>прокладка упругая для фланцев Д-100мм</v>
          </cell>
        </row>
        <row r="2722">
          <cell r="C2722" t="str">
            <v>прокладка упругая для фланцев Д-150мм</v>
          </cell>
        </row>
        <row r="2723">
          <cell r="C2723" t="str">
            <v>прокладка упругая для фланцев Д-40мм</v>
          </cell>
        </row>
        <row r="2724">
          <cell r="C2724" t="str">
            <v>прокладка упругая для фланцев Д-50мм</v>
          </cell>
        </row>
        <row r="2725">
          <cell r="C2725" t="str">
            <v>прокладка упругая для фланцев Д-80мм</v>
          </cell>
        </row>
        <row r="2726">
          <cell r="C2726" t="str">
            <v>промывалка 250 мл КШ 29-32</v>
          </cell>
        </row>
        <row r="2727">
          <cell r="C2727" t="str">
            <v xml:space="preserve">промывалка 500 мл </v>
          </cell>
        </row>
        <row r="2728">
          <cell r="C2728" t="str">
            <v>пропиленгликоль</v>
          </cell>
        </row>
        <row r="2729">
          <cell r="C2729" t="str">
            <v>противогаз  ГП 7ВМ</v>
          </cell>
        </row>
        <row r="2730">
          <cell r="C2730" t="str">
            <v>противогаз  ППФ-95 с маской ППМ-88, фильтр</v>
          </cell>
        </row>
        <row r="2731">
          <cell r="C2731" t="str">
            <v>противогаз (маска, коробка)</v>
          </cell>
        </row>
        <row r="2732">
          <cell r="C2732" t="str">
            <v>противогаз шланговый ПШ-1Б</v>
          </cell>
        </row>
        <row r="2733">
          <cell r="C2733" t="str">
            <v>противогаз шланговый ПШ-1С</v>
          </cell>
        </row>
        <row r="2734">
          <cell r="C2734" t="str">
            <v xml:space="preserve">Противоморозная добавка </v>
          </cell>
        </row>
        <row r="2735">
          <cell r="C2735" t="str">
            <v>противопожарная пена</v>
          </cell>
        </row>
        <row r="2736">
          <cell r="C2736" t="str">
            <v>профиль направляющий 28х27, 3 м</v>
          </cell>
        </row>
        <row r="2737">
          <cell r="C2737" t="str">
            <v>профиль потолочный ПП 60х27 3м</v>
          </cell>
        </row>
        <row r="2738">
          <cell r="C2738" t="str">
            <v>пружина</v>
          </cell>
        </row>
        <row r="2739">
          <cell r="C2739" t="str">
            <v>пружина 151.38.104-1</v>
          </cell>
        </row>
        <row r="2740">
          <cell r="C2740" t="str">
            <v>пружина европодвеса</v>
          </cell>
        </row>
        <row r="2741">
          <cell r="C2741" t="str">
            <v>Пружина колонки</v>
          </cell>
        </row>
        <row r="2742">
          <cell r="C2742" t="str">
            <v>пружина муфты выкл.сцепления</v>
          </cell>
        </row>
        <row r="2743">
          <cell r="C2743" t="str">
            <v>Пружина тарельчатая СУ.0000.2006</v>
          </cell>
        </row>
        <row r="2744">
          <cell r="C2744" t="str">
            <v xml:space="preserve">Пружина тормозной камеры МВ MAN </v>
          </cell>
        </row>
        <row r="2745">
          <cell r="C2745" t="str">
            <v>пружина тормозной колодки ГАЗ</v>
          </cell>
        </row>
        <row r="2746">
          <cell r="C2746" t="str">
            <v>Пружина тяговая RS170</v>
          </cell>
        </row>
        <row r="2747">
          <cell r="C2747" t="str">
            <v>пружина шарика фиксатора КПП ГАЗ</v>
          </cell>
        </row>
        <row r="2748">
          <cell r="C2748" t="str">
            <v>пружины для переплета 6мм 50шт</v>
          </cell>
        </row>
        <row r="2749">
          <cell r="C2749" t="str">
            <v>пускатель  магнитн. ПМ 12</v>
          </cell>
        </row>
        <row r="2750">
          <cell r="C2750" t="str">
            <v>пускатель  ПМ12-100-240 220В</v>
          </cell>
        </row>
        <row r="2751">
          <cell r="C2751" t="str">
            <v>пускатель  ПМ12-100150 220В</v>
          </cell>
        </row>
        <row r="2752">
          <cell r="C2752" t="str">
            <v>пускатель  ПМ12-100200 220В</v>
          </cell>
        </row>
        <row r="2753">
          <cell r="C2753" t="str">
            <v>пускатель  ПМ12-250150 220В</v>
          </cell>
        </row>
        <row r="2754">
          <cell r="C2754" t="str">
            <v>пускатель  ПМЛ -1160</v>
          </cell>
        </row>
        <row r="2755">
          <cell r="C2755" t="str">
            <v>пускатель ПМ 12-010610 220В</v>
          </cell>
        </row>
        <row r="2756">
          <cell r="C2756" t="str">
            <v>пускатель ПМ 12-025200 220 В</v>
          </cell>
        </row>
        <row r="2757">
          <cell r="C2757" t="str">
            <v>пускатель ПМ 12-025621 220 В</v>
          </cell>
        </row>
        <row r="2758">
          <cell r="C2758" t="str">
            <v>пускатель ПМ 12-040240 220В</v>
          </cell>
        </row>
        <row r="2759">
          <cell r="C2759" t="str">
            <v>пускатель ПМЛ 1100 220В</v>
          </cell>
        </row>
        <row r="2760">
          <cell r="C2760" t="str">
            <v>пускатель ПМЛ 3100 220В</v>
          </cell>
        </row>
        <row r="2761">
          <cell r="C2761" t="str">
            <v>путевой лист гр.авт.</v>
          </cell>
        </row>
        <row r="2762">
          <cell r="C2762" t="str">
            <v>путевой лист крана</v>
          </cell>
        </row>
        <row r="2763">
          <cell r="C2763" t="str">
            <v>путевой лист спец.авт.</v>
          </cell>
        </row>
        <row r="2764">
          <cell r="C2764" t="str">
            <v>путевой лист строит.машины</v>
          </cell>
        </row>
        <row r="2765">
          <cell r="C2765" t="str">
            <v>пушка тепловая</v>
          </cell>
        </row>
        <row r="2766">
          <cell r="C2766" t="str">
            <v>пыльник рулевой тяги</v>
          </cell>
        </row>
        <row r="2767">
          <cell r="C2767" t="str">
            <v>пятаки с буртиком 13439</v>
          </cell>
        </row>
        <row r="2768">
          <cell r="C2768" t="str">
            <v>Рабочее колесо к СД250/22,5</v>
          </cell>
        </row>
        <row r="2769">
          <cell r="C2769" t="str">
            <v>Рабочее колесо к СД450/22,5</v>
          </cell>
        </row>
        <row r="2770">
          <cell r="C2770" t="str">
            <v>Рабочее колесо к СД800/32</v>
          </cell>
        </row>
        <row r="2771">
          <cell r="C2771" t="str">
            <v>рабочий цилиндр сцепления</v>
          </cell>
        </row>
        <row r="2772">
          <cell r="C2772" t="str">
            <v>Радиатор  3-х рядный ГАЗ-3307</v>
          </cell>
        </row>
        <row r="2773">
          <cell r="C2773" t="str">
            <v>Радиатор  4-х рядный 130-1301010</v>
          </cell>
        </row>
        <row r="2774">
          <cell r="C2774" t="str">
            <v xml:space="preserve">Радиатор  4-х рядный Камаз  </v>
          </cell>
        </row>
        <row r="2775">
          <cell r="C2775" t="str">
            <v>Радиатор  отопителя КАМАЗ</v>
          </cell>
        </row>
        <row r="2776">
          <cell r="C2776" t="str">
            <v>радиатор алюминиевый</v>
          </cell>
        </row>
        <row r="2777">
          <cell r="C2777" t="str">
            <v>радиатор отопителя</v>
          </cell>
        </row>
        <row r="2778">
          <cell r="C2778" t="str">
            <v>радиатор отопителя ГАЗ</v>
          </cell>
        </row>
        <row r="2779">
          <cell r="C2779" t="str">
            <v>развертка 11мм.</v>
          </cell>
        </row>
        <row r="2780">
          <cell r="C2780" t="str">
            <v>Разъединитель РЛНД-1-10-400-У1 (3х пол)</v>
          </cell>
        </row>
        <row r="2781">
          <cell r="C2781" t="str">
            <v>Разъем РРМ77/4 для РЭК77/4</v>
          </cell>
        </row>
        <row r="2782">
          <cell r="C2782" t="str">
            <v>Раковина</v>
          </cell>
        </row>
        <row r="2783">
          <cell r="C2783" t="str">
            <v>раковина с пьедесталом</v>
          </cell>
        </row>
        <row r="2784">
          <cell r="C2784" t="str">
            <v>Рама бары</v>
          </cell>
        </row>
        <row r="2785">
          <cell r="C2785" t="str">
            <v>рама оконная деревянная</v>
          </cell>
        </row>
        <row r="2786">
          <cell r="C2786" t="str">
            <v>Рамка 30*40 6705-15 серебро</v>
          </cell>
        </row>
        <row r="2787">
          <cell r="C2787" t="str">
            <v xml:space="preserve">распределитель зажигания ЗиЛ 130 </v>
          </cell>
        </row>
        <row r="2788">
          <cell r="C2788" t="str">
            <v>распылитель 171</v>
          </cell>
        </row>
        <row r="2789">
          <cell r="C2789" t="str">
            <v>распылитель МТЗ-100,Д-260.1/335.1112110-120</v>
          </cell>
        </row>
        <row r="2790">
          <cell r="C2790" t="str">
            <v>распылитель ЯМЗ</v>
          </cell>
        </row>
        <row r="2791">
          <cell r="C2791" t="str">
            <v>рассеиватель</v>
          </cell>
        </row>
        <row r="2792">
          <cell r="C2792" t="str">
            <v>растворитель 646</v>
          </cell>
        </row>
        <row r="2793">
          <cell r="C2793" t="str">
            <v>растворитель Вика</v>
          </cell>
        </row>
        <row r="2794">
          <cell r="C2794" t="str">
            <v>реактив  Несслера  чда</v>
          </cell>
        </row>
        <row r="2795">
          <cell r="C2795" t="str">
            <v>реактив грисса</v>
          </cell>
        </row>
        <row r="2796">
          <cell r="C2796" t="str">
            <v>ревизия ПЭ 110</v>
          </cell>
        </row>
        <row r="2797">
          <cell r="C2797" t="str">
            <v>регулировачный механизм СКSK103</v>
          </cell>
        </row>
        <row r="2798">
          <cell r="C2798" t="str">
            <v>регулятор</v>
          </cell>
        </row>
        <row r="2799">
          <cell r="C2799" t="str">
            <v xml:space="preserve">Регулятор давления G1/4 MS4-LRВ-1/4-D5-VS-DM1 </v>
          </cell>
        </row>
        <row r="2800">
          <cell r="C2800" t="str">
            <v>регулятор давления воздуха</v>
          </cell>
        </row>
        <row r="2801">
          <cell r="C2801" t="str">
            <v>регулятор давления воздуха 100-3512010</v>
          </cell>
        </row>
        <row r="2802">
          <cell r="C2802" t="str">
            <v>регулятор напряжения 12в.</v>
          </cell>
        </row>
        <row r="2803">
          <cell r="C2803" t="str">
            <v>регулятор напряжения генератора</v>
          </cell>
        </row>
        <row r="2804">
          <cell r="C2804" t="str">
            <v>редуктор</v>
          </cell>
        </row>
        <row r="2805">
          <cell r="C2805" t="str">
            <v>редуктор  кислородный  БКО</v>
          </cell>
        </row>
        <row r="2806">
          <cell r="C2806" t="str">
            <v>редуктор  пропановый  БПО</v>
          </cell>
        </row>
        <row r="2807">
          <cell r="C2807" t="str">
            <v>редуктор ацетиленовый БАО</v>
          </cell>
        </row>
        <row r="2808">
          <cell r="C2808" t="str">
            <v>редуктор кислородный БКО-50-4</v>
          </cell>
        </row>
        <row r="2809">
          <cell r="C2809" t="str">
            <v>Редуктор пропановый БПО-5-4</v>
          </cell>
        </row>
        <row r="2810">
          <cell r="C2810" t="str">
            <v>Редуктор углекислотный УР-6-6</v>
          </cell>
        </row>
        <row r="2811">
          <cell r="C2811" t="str">
            <v>резак пропановый р3п</v>
          </cell>
        </row>
        <row r="2812">
          <cell r="C2812" t="str">
            <v>резец  РП3</v>
          </cell>
        </row>
        <row r="2813">
          <cell r="C2813" t="str">
            <v>резина  сырая  В -14</v>
          </cell>
        </row>
        <row r="2814">
          <cell r="C2814" t="str">
            <v>резинка стеклоочистителя</v>
          </cell>
        </row>
        <row r="2815">
          <cell r="C2815" t="str">
            <v>резинка унив д.60мм</v>
          </cell>
        </row>
        <row r="2816">
          <cell r="C2816" t="str">
            <v xml:space="preserve">резиновая смесь В-14 </v>
          </cell>
        </row>
        <row r="2817">
          <cell r="C2817" t="str">
            <v>резьба Д.20</v>
          </cell>
        </row>
        <row r="2818">
          <cell r="C2818" t="str">
            <v>резьба д.25</v>
          </cell>
        </row>
        <row r="2819">
          <cell r="C2819" t="str">
            <v>Резьба Д32</v>
          </cell>
        </row>
        <row r="2820">
          <cell r="C2820" t="str">
            <v>Резьба Д50</v>
          </cell>
        </row>
        <row r="2821">
          <cell r="C2821" t="str">
            <v>резьба ст. 32</v>
          </cell>
        </row>
        <row r="2822">
          <cell r="C2822" t="str">
            <v>рейка DIN (30 см) оцинк.</v>
          </cell>
        </row>
        <row r="2823">
          <cell r="C2823" t="str">
            <v>рейка Маячок 24х10</v>
          </cell>
        </row>
        <row r="2824">
          <cell r="C2824" t="str">
            <v>Рейка потолочная 0,1*4м</v>
          </cell>
        </row>
        <row r="2825">
          <cell r="C2825" t="str">
            <v>рейка телескопическая алюмин. (5м)</v>
          </cell>
        </row>
        <row r="2826">
          <cell r="C2826" t="str">
            <v>реле</v>
          </cell>
        </row>
        <row r="2827">
          <cell r="C2827" t="str">
            <v>реле  давления типа  KPS33</v>
          </cell>
        </row>
        <row r="2828">
          <cell r="C2828" t="str">
            <v>реле  контроля напряжения РКН-3-15-08</v>
          </cell>
        </row>
        <row r="2829">
          <cell r="C2829" t="str">
            <v>реле 3702</v>
          </cell>
        </row>
        <row r="2830">
          <cell r="C2830" t="str">
            <v>реле давления КРI 35</v>
          </cell>
        </row>
        <row r="2831">
          <cell r="C2831" t="str">
            <v>реле замыкающее</v>
          </cell>
        </row>
        <row r="2832">
          <cell r="C2832" t="str">
            <v>реле интегральное</v>
          </cell>
        </row>
        <row r="2833">
          <cell r="C2833" t="str">
            <v>реле поворотов</v>
          </cell>
        </row>
        <row r="2834">
          <cell r="C2834" t="str">
            <v>реле регулятора</v>
          </cell>
        </row>
        <row r="2835">
          <cell r="C2835" t="str">
            <v>реле РС-951А</v>
          </cell>
        </row>
        <row r="2836">
          <cell r="C2836" t="str">
            <v>Реле РЭК77/4 10А 220В</v>
          </cell>
        </row>
        <row r="2837">
          <cell r="C2837" t="str">
            <v>реле стартера</v>
          </cell>
        </row>
        <row r="2838">
          <cell r="C2838" t="str">
            <v>реле стеклоочистителя</v>
          </cell>
        </row>
        <row r="2839">
          <cell r="C2839" t="str">
            <v>реле тепл.  3RU1146-4LВО</v>
          </cell>
        </row>
        <row r="2840">
          <cell r="C2840" t="str">
            <v>Реле тепл. РТИ 1316 9-13А</v>
          </cell>
        </row>
        <row r="2841">
          <cell r="C2841" t="str">
            <v>Реле тепл. РТИ 3353 23-32А</v>
          </cell>
        </row>
        <row r="2842">
          <cell r="C2842" t="str">
            <v>реле тепл. РТЛ 1014</v>
          </cell>
        </row>
        <row r="2843">
          <cell r="C2843" t="str">
            <v>реле тепл. РТЛ 1021</v>
          </cell>
        </row>
        <row r="2844">
          <cell r="C2844" t="str">
            <v xml:space="preserve">реле тепл. РТТ-111 25А </v>
          </cell>
        </row>
        <row r="2845">
          <cell r="C2845" t="str">
            <v>рем.комплект ФТОТ-1111007 КАМАЗ</v>
          </cell>
        </row>
        <row r="2846">
          <cell r="C2846" t="str">
            <v>ремень 1000 А</v>
          </cell>
        </row>
        <row r="2847">
          <cell r="C2847" t="str">
            <v>ремень 1045  11*10</v>
          </cell>
        </row>
        <row r="2848">
          <cell r="C2848" t="str">
            <v>ремень 1090 12,5*9</v>
          </cell>
        </row>
        <row r="2849">
          <cell r="C2849" t="str">
            <v>ремень 1230   11*10</v>
          </cell>
        </row>
        <row r="2850">
          <cell r="C2850" t="str">
            <v>ремень 1250  11х10</v>
          </cell>
        </row>
        <row r="2851">
          <cell r="C2851" t="str">
            <v>ремень 1250А</v>
          </cell>
        </row>
        <row r="2852">
          <cell r="C2852" t="str">
            <v>ремень 1280</v>
          </cell>
        </row>
        <row r="2853">
          <cell r="C2853" t="str">
            <v>ремень 1280 14*13</v>
          </cell>
        </row>
        <row r="2854">
          <cell r="C2854" t="str">
            <v>ремень 1300</v>
          </cell>
        </row>
        <row r="2855">
          <cell r="C2855" t="str">
            <v xml:space="preserve">ремень 1320 </v>
          </cell>
        </row>
        <row r="2856">
          <cell r="C2856" t="str">
            <v>ремень 1370</v>
          </cell>
        </row>
        <row r="2857">
          <cell r="C2857" t="str">
            <v>ремень 1450 11*10</v>
          </cell>
        </row>
        <row r="2858">
          <cell r="C2858" t="str">
            <v>ремень 1500</v>
          </cell>
        </row>
        <row r="2859">
          <cell r="C2859" t="str">
            <v>ремень 1650  21*14</v>
          </cell>
        </row>
        <row r="2860">
          <cell r="C2860" t="str">
            <v>ремень 1650 16*11</v>
          </cell>
        </row>
        <row r="2861">
          <cell r="C2861" t="str">
            <v>ремень 1703</v>
          </cell>
        </row>
        <row r="2862">
          <cell r="C2862" t="str">
            <v>ремень 1720</v>
          </cell>
        </row>
        <row r="2863">
          <cell r="C2863" t="str">
            <v>ремень 1800</v>
          </cell>
        </row>
        <row r="2864">
          <cell r="C2864" t="str">
            <v>ремень 1888</v>
          </cell>
        </row>
        <row r="2865">
          <cell r="C2865" t="str">
            <v>ремень 2000 Б</v>
          </cell>
        </row>
        <row r="2866">
          <cell r="C2866" t="str">
            <v>ремень 850 8,5*8</v>
          </cell>
        </row>
        <row r="2867">
          <cell r="C2867" t="str">
            <v>ремень 850 А</v>
          </cell>
        </row>
        <row r="2868">
          <cell r="C2868" t="str">
            <v>ремень 887</v>
          </cell>
        </row>
        <row r="2869">
          <cell r="C2869" t="str">
            <v>ремень 900 11*10</v>
          </cell>
        </row>
        <row r="2870">
          <cell r="C2870" t="str">
            <v>ремень 937 14*10</v>
          </cell>
        </row>
        <row r="2871">
          <cell r="C2871" t="str">
            <v>ремень 987 14*10</v>
          </cell>
        </row>
        <row r="2872">
          <cell r="C2872" t="str">
            <v>ремень А-1000</v>
          </cell>
        </row>
        <row r="2873">
          <cell r="C2873" t="str">
            <v>ремень В(Б)-2500</v>
          </cell>
        </row>
        <row r="2874">
          <cell r="C2874" t="str">
            <v>ремень В(Б)-2800</v>
          </cell>
        </row>
        <row r="2875">
          <cell r="C2875" t="str">
            <v>ремень вентилятора</v>
          </cell>
        </row>
        <row r="2876">
          <cell r="C2876" t="str">
            <v>ремень генератора</v>
          </cell>
        </row>
        <row r="2877">
          <cell r="C2877" t="str">
            <v>ремень компрессора</v>
          </cell>
        </row>
        <row r="2878">
          <cell r="C2878" t="str">
            <v>ремень поликлиновой 12Л-2240</v>
          </cell>
        </row>
        <row r="2879">
          <cell r="C2879" t="str">
            <v xml:space="preserve">ремень поликлиновый </v>
          </cell>
        </row>
        <row r="2880">
          <cell r="C2880" t="str">
            <v>ремкомплект</v>
          </cell>
        </row>
        <row r="2881">
          <cell r="C2881" t="str">
            <v>ремкомплект водяного насоса</v>
          </cell>
        </row>
        <row r="2882">
          <cell r="C2882" t="str">
            <v>ремкомплект гидроуислителя руля ЗИЛ</v>
          </cell>
        </row>
        <row r="2883">
          <cell r="C2883" t="str">
            <v>ремкомплект главного тормозного цилиндра</v>
          </cell>
        </row>
        <row r="2884">
          <cell r="C2884" t="str">
            <v>ремкомплект главного цилиндра сцепления ГАЗ</v>
          </cell>
        </row>
        <row r="2885">
          <cell r="C2885" t="str">
            <v>ремкомплект головки блока</v>
          </cell>
        </row>
        <row r="2886">
          <cell r="C2886" t="str">
            <v>ремкомплект гофры</v>
          </cell>
        </row>
        <row r="2887">
          <cell r="C2887" t="str">
            <v>ремкомплект ГТК с пластмассой</v>
          </cell>
        </row>
        <row r="2888">
          <cell r="C2888" t="str">
            <v>ремкомплект ГТЦ ГАЗ 53,52 с поршнем</v>
          </cell>
        </row>
        <row r="2889">
          <cell r="C2889" t="str">
            <v>ремкомплект двигателя</v>
          </cell>
        </row>
        <row r="2890">
          <cell r="C2890" t="str">
            <v>ремкомплект двигателя Евро-2  КАМАЗ (полный)</v>
          </cell>
        </row>
        <row r="2891">
          <cell r="C2891" t="str">
            <v>ремкомплект зубчатого ремня</v>
          </cell>
        </row>
        <row r="2892">
          <cell r="C2892" t="str">
            <v>ремкомплект карбюратора</v>
          </cell>
        </row>
        <row r="2893">
          <cell r="C2893" t="str">
            <v>ремкомплект компрессора КАМАЗ</v>
          </cell>
        </row>
        <row r="2894">
          <cell r="C2894" t="str">
            <v>ремкомплект корзины сцепления ЯМЗ</v>
          </cell>
        </row>
        <row r="2895">
          <cell r="C2895" t="str">
            <v>ремкомплект коробки переменных передач</v>
          </cell>
        </row>
        <row r="2896">
          <cell r="C2896" t="str">
            <v xml:space="preserve">ремкомплект КПП ГАЗ 33104 </v>
          </cell>
        </row>
        <row r="2897">
          <cell r="C2897" t="str">
            <v>ремкомплект масляного фильтра</v>
          </cell>
        </row>
        <row r="2898">
          <cell r="C2898" t="str">
            <v>ремкомплект масляного фильтра  ЕВРО</v>
          </cell>
        </row>
        <row r="2899">
          <cell r="C2899" t="str">
            <v>ремкомплект моста заднего неразъемного моста</v>
          </cell>
        </row>
        <row r="2900">
          <cell r="C2900" t="str">
            <v>ремкомплект полуоси ГАЗ</v>
          </cell>
        </row>
        <row r="2901">
          <cell r="C2901" t="str">
            <v>ремкомплект рабочего тормозного цилиндра ГАЗ</v>
          </cell>
        </row>
        <row r="2902">
          <cell r="C2902" t="str">
            <v>ремкомплект раздаточной коробки</v>
          </cell>
        </row>
        <row r="2903">
          <cell r="C2903" t="str">
            <v>ремкомплект РДВ КАМАЗ</v>
          </cell>
        </row>
        <row r="2904">
          <cell r="C2904" t="str">
            <v>ремкомплект рулевых тяг КАМАЗ</v>
          </cell>
        </row>
        <row r="2905">
          <cell r="C2905" t="str">
            <v>ремкомплект системы охлаждения КАМАЗ</v>
          </cell>
        </row>
        <row r="2906">
          <cell r="C2906" t="str">
            <v>ремкомплект системы охлаждния ЕВРО</v>
          </cell>
        </row>
        <row r="2907">
          <cell r="C2907" t="str">
            <v>ремкомплект ступицы перед 3302</v>
          </cell>
        </row>
        <row r="2908">
          <cell r="C2908" t="str">
            <v>ремкомплект суппорта</v>
          </cell>
        </row>
        <row r="2909">
          <cell r="C2909" t="str">
            <v>ремкомплект тормозного цилиндра ГАЗ</v>
          </cell>
        </row>
        <row r="2910">
          <cell r="C2910" t="str">
            <v>ремкомплект тормозной трубки д6мм</v>
          </cell>
        </row>
        <row r="2911">
          <cell r="C2911" t="str">
            <v>ремкомплект флажка</v>
          </cell>
        </row>
        <row r="2912">
          <cell r="C2912" t="str">
            <v>Ремонтный комплект (Большой)</v>
          </cell>
        </row>
        <row r="2913">
          <cell r="C2913" t="str">
            <v>Ремонтный комплект для пневматических заглушающих перекрытий</v>
          </cell>
        </row>
        <row r="2914">
          <cell r="C2914" t="str">
            <v xml:space="preserve">респиратор </v>
          </cell>
        </row>
        <row r="2915">
          <cell r="C2915" t="str">
            <v>респиратор ЗМ 8112 с клапаном выдоха</v>
          </cell>
        </row>
        <row r="2916">
          <cell r="C2916" t="str">
            <v>респиратор универс. орг.дых.Л200</v>
          </cell>
        </row>
        <row r="2917">
          <cell r="C2917" t="str">
            <v>рессора 50-20-103СП</v>
          </cell>
        </row>
        <row r="2918">
          <cell r="C2918" t="str">
            <v>рессора задняя  УАЗ</v>
          </cell>
        </row>
        <row r="2919">
          <cell r="C2919" t="str">
            <v>рессора УРАЛ задняя</v>
          </cell>
        </row>
        <row r="2920">
          <cell r="C2920" t="str">
            <v>решетка пластиковая 1200х600 мм</v>
          </cell>
        </row>
        <row r="2921">
          <cell r="C2921" t="str">
            <v>решетка пластиковая вентиляционная</v>
          </cell>
        </row>
        <row r="2922">
          <cell r="C2922" t="str">
            <v>ровнитель для пола Бергауф, 25 кг</v>
          </cell>
        </row>
        <row r="2923">
          <cell r="C2923" t="str">
            <v>розетка  2 -м ОП 16А</v>
          </cell>
        </row>
        <row r="2924">
          <cell r="C2924" t="str">
            <v>розетка  2-я откр.проводки</v>
          </cell>
        </row>
        <row r="2925">
          <cell r="C2925" t="str">
            <v>розетка  кабельная 32А 3Р+Е 380В</v>
          </cell>
        </row>
        <row r="2926">
          <cell r="C2926" t="str">
            <v>розетка  РА 10-3-ОП з/к</v>
          </cell>
        </row>
        <row r="2927">
          <cell r="C2927" t="str">
            <v>розетка 2-м ОП с/з (РА16-759) ПГ</v>
          </cell>
        </row>
        <row r="2928">
          <cell r="C2928" t="str">
            <v xml:space="preserve">розетка 2-м ОП с/з (РА16-826) </v>
          </cell>
        </row>
        <row r="2929">
          <cell r="C2929" t="str">
            <v>розетка 2-м ОП ФОРС с/з крыш. IP 54</v>
          </cell>
        </row>
        <row r="2930">
          <cell r="C2930" t="str">
            <v>розетка 2-м ОП Хит 16А с/з (РА16-234-б)</v>
          </cell>
        </row>
        <row r="2931">
          <cell r="C2931" t="str">
            <v xml:space="preserve">розетка 2-м СП </v>
          </cell>
        </row>
        <row r="2932">
          <cell r="C2932" t="str">
            <v>розетка 2-м СП МИРА с/з</v>
          </cell>
        </row>
        <row r="2933">
          <cell r="C2933" t="str">
            <v>розетка 2-м СП Прима с/з  з/ш</v>
          </cell>
        </row>
        <row r="2934">
          <cell r="C2934" t="str">
            <v>розетка на дин-рейку</v>
          </cell>
        </row>
        <row r="2935">
          <cell r="C2935" t="str">
            <v>ролик натяжителя</v>
          </cell>
        </row>
        <row r="2936">
          <cell r="C2936" t="str">
            <v>ролик тормозной колодки</v>
          </cell>
        </row>
        <row r="2937">
          <cell r="C2937" t="str">
            <v>ролики для транспортировки труб нерегулируемые</v>
          </cell>
        </row>
        <row r="2938">
          <cell r="C2938" t="str">
            <v>ротавирус -антиген</v>
          </cell>
        </row>
        <row r="2939">
          <cell r="C2939" t="str">
            <v>ротор насоса ABS</v>
          </cell>
        </row>
        <row r="2940">
          <cell r="C2940" t="str">
            <v>ртуть азотнокислая чда</v>
          </cell>
        </row>
        <row r="2941">
          <cell r="C2941" t="str">
            <v>Рубанок для гипсокартона</v>
          </cell>
        </row>
        <row r="2942">
          <cell r="C2942" t="str">
            <v>рубероид РКК-350 , 1*15м2</v>
          </cell>
        </row>
        <row r="2943">
          <cell r="C2943" t="str">
            <v>Рубильник ВР 32-31 100А</v>
          </cell>
        </row>
        <row r="2944">
          <cell r="C2944" t="str">
            <v>Рубильник ВР 32-35 250А</v>
          </cell>
        </row>
        <row r="2945">
          <cell r="C2945" t="str">
            <v>Рубильник ВР 32-37 400А</v>
          </cell>
        </row>
        <row r="2946">
          <cell r="C2946" t="str">
            <v>Рубильник ВР 32-39 630А</v>
          </cell>
        </row>
        <row r="2947">
          <cell r="C2947" t="str">
            <v>Рубильник ЯБПВУ-1м 100А</v>
          </cell>
        </row>
        <row r="2948">
          <cell r="C2948" t="str">
            <v>рукав   д.51 мм "Универсал" с ГР</v>
          </cell>
        </row>
        <row r="2949">
          <cell r="C2949" t="str">
            <v>рукав  2 SN d=10(3/8") P=330 Атм</v>
          </cell>
        </row>
        <row r="2950">
          <cell r="C2950" t="str">
            <v>рукав  d=18мм</v>
          </cell>
        </row>
        <row r="2951">
          <cell r="C2951" t="str">
            <v>рукав  дюритов.40У-80-0.3</v>
          </cell>
        </row>
        <row r="2952">
          <cell r="C2952" t="str">
            <v>рукав  МБС 25мм</v>
          </cell>
        </row>
        <row r="2953">
          <cell r="C2953" t="str">
            <v>рукав  напорно-всасывающий В-2-100-10-6000</v>
          </cell>
        </row>
        <row r="2954">
          <cell r="C2954" t="str">
            <v>рукав  напорно-всасывающий В-2-100-5-6000</v>
          </cell>
        </row>
        <row r="2955">
          <cell r="C2955" t="str">
            <v>рукав  напорно-всасывающий В-2-200-10-6000</v>
          </cell>
        </row>
        <row r="2956">
          <cell r="C2956" t="str">
            <v>рукав  напорно-всасывающий В-2-75-3-4000</v>
          </cell>
        </row>
        <row r="2957">
          <cell r="C2957" t="str">
            <v>рукав SEMPERIT 2 SN d=25</v>
          </cell>
        </row>
        <row r="2958">
          <cell r="C2958" t="str">
            <v>рукав для газовой сварки I-9,0-0,63</v>
          </cell>
        </row>
        <row r="2959">
          <cell r="C2959" t="str">
            <v>рукав для газовой сварки III-9,0-0,63</v>
          </cell>
        </row>
        <row r="2960">
          <cell r="C2960" t="str">
            <v>рукав для газовой сварки III-9,0-2,00</v>
          </cell>
        </row>
        <row r="2961">
          <cell r="C2961" t="str">
            <v>рукав дюритовый 14мм.</v>
          </cell>
        </row>
        <row r="2962">
          <cell r="C2962" t="str">
            <v>Рукав дюритовый 40У 63-5</v>
          </cell>
        </row>
        <row r="2963">
          <cell r="C2963" t="str">
            <v>рукав дюритовый 40У-60-0,3</v>
          </cell>
        </row>
        <row r="2964">
          <cell r="C2964" t="str">
            <v xml:space="preserve">рукав МБС </v>
          </cell>
        </row>
        <row r="2965">
          <cell r="C2965" t="str">
            <v>рукав МБС 10мм</v>
          </cell>
        </row>
        <row r="2966">
          <cell r="C2966" t="str">
            <v>рукав МБС 14мм</v>
          </cell>
        </row>
        <row r="2967">
          <cell r="C2967" t="str">
            <v>рукав МБС 16 мм</v>
          </cell>
        </row>
        <row r="2968">
          <cell r="C2968" t="str">
            <v>рукав МБС 30мм</v>
          </cell>
        </row>
        <row r="2969">
          <cell r="C2969" t="str">
            <v>рукав МБС 32мм.</v>
          </cell>
        </row>
        <row r="2970">
          <cell r="C2970" t="str">
            <v>рукав МБС 8мм</v>
          </cell>
        </row>
        <row r="2971">
          <cell r="C2971" t="str">
            <v>рукав напорно-всасывающий d75мм   6м</v>
          </cell>
        </row>
        <row r="2972">
          <cell r="C2972" t="str">
            <v>Рукав напорно-всасывающий В-2-75-10-6000</v>
          </cell>
        </row>
        <row r="2973">
          <cell r="C2973" t="str">
            <v>рукав напорно-всасывающий В-2-75-5-6000</v>
          </cell>
        </row>
        <row r="2974">
          <cell r="C2974" t="str">
            <v>рукав напорно-всасывающий резиновый ГОСТ 5398-76 Б-2-75-5-6000</v>
          </cell>
        </row>
        <row r="2975">
          <cell r="C2975" t="str">
            <v>рукав напорный  10-32-45</v>
          </cell>
        </row>
        <row r="2976">
          <cell r="C2976" t="str">
            <v>рукав напорный В(II)-10-20-31</v>
          </cell>
        </row>
        <row r="2977">
          <cell r="C2977" t="str">
            <v>рукав напорный В(II)-10-50-64</v>
          </cell>
        </row>
        <row r="2978">
          <cell r="C2978" t="str">
            <v>рукав напорный В(II)-6,3-100-115</v>
          </cell>
        </row>
        <row r="2979">
          <cell r="C2979" t="str">
            <v>рукав напорный В(II)-6,3-150-172</v>
          </cell>
        </row>
        <row r="2980">
          <cell r="C2980" t="str">
            <v>рукав напорный ВГ-20-10</v>
          </cell>
        </row>
        <row r="2981">
          <cell r="C2981" t="str">
            <v>рукав напорный ду-50</v>
          </cell>
        </row>
        <row r="2982">
          <cell r="C2982" t="str">
            <v>рукав ПВХ д.12 (армиров.)</v>
          </cell>
        </row>
        <row r="2983">
          <cell r="C2983" t="str">
            <v xml:space="preserve">рукав пожарн.  д.50мм Р=1.0 Мпа  </v>
          </cell>
        </row>
        <row r="2984">
          <cell r="C2984" t="str">
            <v>рукав пожарн.  д.51  20м</v>
          </cell>
        </row>
        <row r="2985">
          <cell r="C2985" t="str">
            <v>рукав пожарный</v>
          </cell>
        </row>
        <row r="2986">
          <cell r="C2986" t="str">
            <v>рукав пожарный  51 мм</v>
          </cell>
        </row>
        <row r="2987">
          <cell r="C2987" t="str">
            <v>рукав пожарный напорный РПК (В)-50-1,0</v>
          </cell>
        </row>
        <row r="2988">
          <cell r="C2988" t="str">
            <v>рукав РВД</v>
          </cell>
        </row>
        <row r="2989">
          <cell r="C2989" t="str">
            <v>рукав РВД 1450</v>
          </cell>
        </row>
        <row r="2990">
          <cell r="C2990" t="str">
            <v>рукав РВД 16*1,5-1050</v>
          </cell>
        </row>
        <row r="2991">
          <cell r="C2991" t="str">
            <v>рукав РВД 16*1,5-1250</v>
          </cell>
        </row>
        <row r="2992">
          <cell r="C2992" t="str">
            <v>рукав РВД 16*1,5-2050</v>
          </cell>
        </row>
        <row r="2993">
          <cell r="C2993" t="str">
            <v>рукав РВД 16*1,5-650</v>
          </cell>
        </row>
        <row r="2994">
          <cell r="C2994" t="str">
            <v>рукав РВД 19М16-2050</v>
          </cell>
        </row>
        <row r="2995">
          <cell r="C2995" t="str">
            <v>рукав РВД 27-М22-1,5-2050</v>
          </cell>
        </row>
        <row r="2996">
          <cell r="C2996" t="str">
            <v>рукав РВД 27-М22-1,5-850</v>
          </cell>
        </row>
        <row r="2997">
          <cell r="C2997" t="str">
            <v>рукав РВД 32 М27 -2050</v>
          </cell>
        </row>
        <row r="2998">
          <cell r="C2998" t="str">
            <v>рукав РВД 32 М27-650</v>
          </cell>
        </row>
        <row r="2999">
          <cell r="C2999" t="str">
            <v>рукав РВД 50 М42-1250</v>
          </cell>
        </row>
        <row r="3000">
          <cell r="C3000" t="str">
            <v>рукав РВД 50-М42*2-1050</v>
          </cell>
        </row>
        <row r="3001">
          <cell r="C3001" t="str">
            <v>рукав РВД 50-М42*2-1450</v>
          </cell>
        </row>
        <row r="3002">
          <cell r="C3002" t="str">
            <v>рукав РВД 50-М42*2-450</v>
          </cell>
        </row>
        <row r="3003">
          <cell r="C3003" t="str">
            <v>рукав РВД 50-М42*2-650</v>
          </cell>
        </row>
        <row r="3004">
          <cell r="C3004" t="str">
            <v>рукав с нитяной оплеткой 20*29-1,6</v>
          </cell>
        </row>
        <row r="3005">
          <cell r="C3005" t="str">
            <v>рукав с нитяной оплеткой 25*35-1,6</v>
          </cell>
        </row>
        <row r="3006">
          <cell r="C3006" t="str">
            <v>рукав с нитяной оплеткой 32х43х1,6</v>
          </cell>
        </row>
        <row r="3007">
          <cell r="C3007" t="str">
            <v>рукав соединительный М20*1,5внутр.</v>
          </cell>
        </row>
        <row r="3008">
          <cell r="C3008" t="str">
            <v>рукавицы  КР</v>
          </cell>
        </row>
        <row r="3009">
          <cell r="C3009" t="str">
            <v>рукавицы  шерстяные</v>
          </cell>
        </row>
        <row r="3010">
          <cell r="C3010" t="str">
            <v>рукавицы брезентовые</v>
          </cell>
        </row>
        <row r="3011">
          <cell r="C3011" t="str">
            <v>рукавицы брезентовые ОП С 2ым налад.</v>
          </cell>
        </row>
        <row r="3012">
          <cell r="C3012" t="str">
            <v>рукавицы ватные с брез.наладонником</v>
          </cell>
        </row>
        <row r="3013">
          <cell r="C3013" t="str">
            <v>рукавицы суконные</v>
          </cell>
        </row>
        <row r="3014">
          <cell r="C3014" t="str">
            <v>рукавицы утепл.</v>
          </cell>
        </row>
        <row r="3015">
          <cell r="C3015" t="str">
            <v>рукавицы х/б с брез.наладонником</v>
          </cell>
        </row>
        <row r="3016">
          <cell r="C3016" t="str">
            <v>рулетка  10м</v>
          </cell>
        </row>
        <row r="3017">
          <cell r="C3017" t="str">
            <v>рулетка  3м</v>
          </cell>
        </row>
        <row r="3018">
          <cell r="C3018" t="str">
            <v>рулетка  5м</v>
          </cell>
        </row>
        <row r="3019">
          <cell r="C3019" t="str">
            <v>рулетка  Энкор 5м с фиксатором "Каучук"</v>
          </cell>
        </row>
        <row r="3020">
          <cell r="C3020" t="str">
            <v xml:space="preserve">Рулетка 50м </v>
          </cell>
        </row>
        <row r="3021">
          <cell r="C3021" t="str">
            <v>Рулетка 7,5м Ермак</v>
          </cell>
        </row>
        <row r="3022">
          <cell r="C3022" t="str">
            <v>рулон 20ммх50м с инд.для паровой стерилизации</v>
          </cell>
        </row>
        <row r="3023">
          <cell r="C3023" t="str">
            <v>ручка PARKER</v>
          </cell>
        </row>
        <row r="3024">
          <cell r="C3024" t="str">
            <v>ручка Pilot  синяя</v>
          </cell>
        </row>
        <row r="3025">
          <cell r="C3025" t="str">
            <v>ручка двери</v>
          </cell>
        </row>
        <row r="3026">
          <cell r="C3026" t="str">
            <v>ручка двери Г-3307</v>
          </cell>
        </row>
        <row r="3027">
          <cell r="C3027" t="str">
            <v>ручка двери наруж. левая ЗиЛ 130</v>
          </cell>
        </row>
        <row r="3028">
          <cell r="C3028" t="str">
            <v>ручка для валика</v>
          </cell>
        </row>
        <row r="3029">
          <cell r="C3029" t="str">
            <v>ручка метал. для метел, щеток</v>
          </cell>
        </row>
        <row r="3030">
          <cell r="C3030" t="str">
            <v xml:space="preserve">ручка раздельная </v>
          </cell>
        </row>
        <row r="3031">
          <cell r="C3031" t="str">
            <v>ручка стеклоподъемника</v>
          </cell>
        </row>
        <row r="3032">
          <cell r="C3032" t="str">
            <v>рычаг  ковша 318-14-21.04.00</v>
          </cell>
        </row>
        <row r="3033">
          <cell r="C3033" t="str">
            <v>рычаг  регулировочный КАМАЗ 5320-3502136 пр.</v>
          </cell>
        </row>
        <row r="3034">
          <cell r="C3034" t="str">
            <v>рычаг  регулировочный КАМАЗ 5320-3502137 лев.</v>
          </cell>
        </row>
        <row r="3035">
          <cell r="C3035" t="str">
            <v>рычаг  регулировочный лев. 5511-3502237</v>
          </cell>
        </row>
        <row r="3036">
          <cell r="C3036" t="str">
            <v>рычаг коробки переменных передач</v>
          </cell>
        </row>
        <row r="3037">
          <cell r="C3037" t="str">
            <v>рычаг отжимной</v>
          </cell>
        </row>
        <row r="3038">
          <cell r="C3038" t="str">
            <v>рычаг переключения КПП</v>
          </cell>
        </row>
        <row r="3039">
          <cell r="C3039" t="str">
            <v>рычаг регулировочный</v>
          </cell>
        </row>
        <row r="3040">
          <cell r="C3040" t="str">
            <v xml:space="preserve">рычаг регулировочный задний </v>
          </cell>
        </row>
        <row r="3041">
          <cell r="C3041" t="str">
            <v>рычаг регулировочный левый 5511</v>
          </cell>
        </row>
        <row r="3042">
          <cell r="C3042" t="str">
            <v>рычаг регулировочный правый 5511</v>
          </cell>
        </row>
        <row r="3043">
          <cell r="C3043" t="str">
            <v>салфетка из микрофибры 30*30см</v>
          </cell>
        </row>
        <row r="3044">
          <cell r="C3044" t="str">
            <v>салфетка универсальная вискозная уп/3шт.</v>
          </cell>
        </row>
        <row r="3045">
          <cell r="C3045" t="str">
            <v>салфетки 100шт бумажные</v>
          </cell>
        </row>
        <row r="3046">
          <cell r="C3046" t="str">
            <v>сальник</v>
          </cell>
        </row>
        <row r="3047">
          <cell r="C3047" t="str">
            <v>сальник  130*154 передней ступицы 130-С*307272</v>
          </cell>
        </row>
        <row r="3048">
          <cell r="C3048" t="str">
            <v>Сальник 112*136*14 передней ступицы,130-С*307267</v>
          </cell>
        </row>
        <row r="3049">
          <cell r="C3049" t="str">
            <v>сальник 120*150</v>
          </cell>
        </row>
        <row r="3050">
          <cell r="C3050" t="str">
            <v>сальник 137*181</v>
          </cell>
        </row>
        <row r="3051">
          <cell r="C3051" t="str">
            <v>сальник 40*60</v>
          </cell>
        </row>
        <row r="3052">
          <cell r="C3052" t="str">
            <v>сальник 42*62</v>
          </cell>
        </row>
        <row r="3053">
          <cell r="C3053" t="str">
            <v>сальник 42*75-10 хвостовика редукторного моста УАЗ черный</v>
          </cell>
        </row>
        <row r="3054">
          <cell r="C3054" t="str">
            <v>сальник 45*60</v>
          </cell>
        </row>
        <row r="3055">
          <cell r="C3055" t="str">
            <v>сальник 50*70*10</v>
          </cell>
        </row>
        <row r="3056">
          <cell r="C3056" t="str">
            <v>Сальник 60х85х12</v>
          </cell>
        </row>
        <row r="3057">
          <cell r="C3057" t="str">
            <v>сальник 62*90*12 (ЗИЛ-131)</v>
          </cell>
        </row>
        <row r="3058">
          <cell r="C3058" t="str">
            <v>Сальник 65х85</v>
          </cell>
        </row>
        <row r="3059">
          <cell r="C3059" t="str">
            <v>сальник 70*95</v>
          </cell>
        </row>
        <row r="3060">
          <cell r="C3060" t="str">
            <v>сальник 75*100</v>
          </cell>
        </row>
        <row r="3061">
          <cell r="C3061" t="str">
            <v>сальник 75*102</v>
          </cell>
        </row>
        <row r="3062">
          <cell r="C3062" t="str">
            <v>сальник 85*110</v>
          </cell>
        </row>
        <row r="3063">
          <cell r="C3063" t="str">
            <v>сальник 85*110*12</v>
          </cell>
        </row>
        <row r="3064">
          <cell r="C3064" t="str">
            <v>сальник задней ступицы</v>
          </cell>
        </row>
        <row r="3065">
          <cell r="C3065" t="str">
            <v xml:space="preserve">сальник клапанов </v>
          </cell>
        </row>
        <row r="3066">
          <cell r="C3066" t="str">
            <v>сальник КПП 2101</v>
          </cell>
        </row>
        <row r="3067">
          <cell r="C3067" t="str">
            <v>Сальник РG21</v>
          </cell>
        </row>
        <row r="3068">
          <cell r="C3068" t="str">
            <v>сальник ступицы</v>
          </cell>
        </row>
        <row r="3069">
          <cell r="C3069" t="str">
            <v xml:space="preserve">сальник хвостовика </v>
          </cell>
        </row>
        <row r="3070">
          <cell r="C3070" t="str">
            <v>саморез  4,2*19</v>
          </cell>
        </row>
        <row r="3071">
          <cell r="C3071" t="str">
            <v>саморез  4,2*25</v>
          </cell>
        </row>
        <row r="3072">
          <cell r="C3072" t="str">
            <v>Саморез 3,5х25 (4,5кг) гипсокартон-металл</v>
          </cell>
        </row>
        <row r="3073">
          <cell r="C3073" t="str">
            <v>Саморез 3,5х25 гипсокартон-металл(3кг)</v>
          </cell>
        </row>
        <row r="3074">
          <cell r="C3074" t="str">
            <v>Саморез 3,9х16</v>
          </cell>
        </row>
        <row r="3075">
          <cell r="C3075" t="str">
            <v>Саморез 3,9х19</v>
          </cell>
        </row>
        <row r="3076">
          <cell r="C3076" t="str">
            <v>Саморез 3х13</v>
          </cell>
        </row>
        <row r="3077">
          <cell r="C3077" t="str">
            <v>саморез 4,2х16</v>
          </cell>
        </row>
        <row r="3078">
          <cell r="C3078" t="str">
            <v>Саморез 4,2х51</v>
          </cell>
        </row>
        <row r="3079">
          <cell r="C3079" t="str">
            <v>Саморез 4,2х89 (3кг) гипсокартон-дерево</v>
          </cell>
        </row>
        <row r="3080">
          <cell r="C3080" t="str">
            <v xml:space="preserve">Саморез с ПШ 4,2х13 </v>
          </cell>
        </row>
        <row r="3081">
          <cell r="C3081" t="str">
            <v>Саморез с ПШ 4,2х13 сверло</v>
          </cell>
        </row>
        <row r="3082">
          <cell r="C3082" t="str">
            <v>Саморез с ПШ острый 4,2х16</v>
          </cell>
        </row>
        <row r="3083">
          <cell r="C3083" t="str">
            <v>Саморез с ПШ острый 4,2х25</v>
          </cell>
        </row>
        <row r="3084">
          <cell r="C3084" t="str">
            <v>Саморез с ПШ сверло 4,2х13</v>
          </cell>
        </row>
        <row r="3085">
          <cell r="C3085" t="str">
            <v>Саморез с ПШ сверло 4,2х16 (1400)шт</v>
          </cell>
        </row>
        <row r="3086">
          <cell r="C3086" t="str">
            <v>Саморез с ПШ сверло 4,2х25</v>
          </cell>
        </row>
        <row r="3087">
          <cell r="C3087" t="str">
            <v>Саморез сверло с ПШ 4,2х25 (200шт)</v>
          </cell>
        </row>
        <row r="3088">
          <cell r="C3088" t="str">
            <v>саморезы</v>
          </cell>
        </row>
        <row r="3089">
          <cell r="C3089" t="str">
            <v xml:space="preserve">Санитарно-микробилогическая лаборатория иммунофертного анализа </v>
          </cell>
        </row>
        <row r="3090">
          <cell r="C3090" t="str">
            <v>сапоги  войлочные на резиновой основе</v>
          </cell>
        </row>
        <row r="3091">
          <cell r="C3091" t="str">
            <v>сапоги  ПВХ КЩС</v>
          </cell>
        </row>
        <row r="3092">
          <cell r="C3092" t="str">
            <v>сапоги  ПВХ утепл.</v>
          </cell>
        </row>
        <row r="3093">
          <cell r="C3093" t="str">
            <v>сапоги КАМА-М</v>
          </cell>
        </row>
        <row r="3094">
          <cell r="C3094" t="str">
            <v>сапоги кирзовые</v>
          </cell>
        </row>
        <row r="3095">
          <cell r="C3095" t="str">
            <v>сапоги кожаные от повыш темп Форвелд</v>
          </cell>
        </row>
        <row r="3096">
          <cell r="C3096" t="str">
            <v>сапоги кожаные Трейл Гранд</v>
          </cell>
        </row>
        <row r="3097">
          <cell r="C3097" t="str">
            <v>сапоги кожаные Трейл Супер</v>
          </cell>
        </row>
        <row r="3098">
          <cell r="C3098" t="str">
            <v>сапоги кожаные утепл от повыш темп Форвелд</v>
          </cell>
        </row>
        <row r="3099">
          <cell r="C3099" t="str">
            <v>сапоги кожаные утеплен. Иртыш</v>
          </cell>
        </row>
        <row r="3100">
          <cell r="C3100" t="str">
            <v>сапоги кожаные утеплен. Трейл Гранд</v>
          </cell>
        </row>
        <row r="3101">
          <cell r="C3101" t="str">
            <v>сапоги кожаные утепленные</v>
          </cell>
        </row>
        <row r="3102">
          <cell r="C3102" t="str">
            <v>сапоги ПВХ "Байарт" с меховым чулком</v>
          </cell>
        </row>
        <row r="3103">
          <cell r="C3103" t="str">
            <v>сапоги ПВХ мужские с мехов.чулком</v>
          </cell>
        </row>
        <row r="3104">
          <cell r="C3104" t="str">
            <v>сапоги резиновые болотные</v>
          </cell>
        </row>
        <row r="3105">
          <cell r="C3105" t="str">
            <v>сапоги Торжок</v>
          </cell>
        </row>
        <row r="3106">
          <cell r="C3106" t="str">
            <v>сапоги утепл.</v>
          </cell>
        </row>
        <row r="3107">
          <cell r="C3107" t="str">
            <v>сборник эмалир. 4м3</v>
          </cell>
        </row>
        <row r="3108">
          <cell r="C3108" t="str">
            <v>Сбрасыватель решетки СУЭ 1521</v>
          </cell>
        </row>
        <row r="3109">
          <cell r="C3109" t="str">
            <v>сварочный инвертор ARS160 профи 160А/В/5КВа</v>
          </cell>
        </row>
        <row r="3110">
          <cell r="C3110" t="str">
            <v>сверло  д18,5 мм</v>
          </cell>
        </row>
        <row r="3111">
          <cell r="C3111" t="str">
            <v>сверло  к/х  20,0</v>
          </cell>
        </row>
        <row r="3112">
          <cell r="C3112" t="str">
            <v>сверло  к/х  22,0</v>
          </cell>
        </row>
        <row r="3113">
          <cell r="C3113" t="str">
            <v>сверло  ц/х  3,0</v>
          </cell>
        </row>
        <row r="3114">
          <cell r="C3114" t="str">
            <v>Сверло SDS PLUS 6х160</v>
          </cell>
        </row>
        <row r="3115">
          <cell r="C3115" t="str">
            <v>Сверло SDS PLUS 6Х210</v>
          </cell>
        </row>
        <row r="3116">
          <cell r="C3116" t="str">
            <v>Сверло SDS-Plus 6x50x110</v>
          </cell>
        </row>
        <row r="3117">
          <cell r="C3117" t="str">
            <v>Сверло К/Х 10,7</v>
          </cell>
        </row>
        <row r="3118">
          <cell r="C3118" t="str">
            <v>Сверло к/х 10,7 с д.с.</v>
          </cell>
        </row>
        <row r="3119">
          <cell r="C3119" t="str">
            <v>Сверло к/х 17,0</v>
          </cell>
        </row>
        <row r="3120">
          <cell r="C3120" t="str">
            <v>Сверло к/х 20,5</v>
          </cell>
        </row>
        <row r="3121">
          <cell r="C3121" t="str">
            <v>Сверло к/х 22,5</v>
          </cell>
        </row>
        <row r="3122">
          <cell r="C3122" t="str">
            <v>Сверло к/х 25,0</v>
          </cell>
        </row>
        <row r="3123">
          <cell r="C3123" t="str">
            <v>Сверло к/х 28,0</v>
          </cell>
        </row>
        <row r="3124">
          <cell r="C3124" t="str">
            <v>Сверло к/х 32,0</v>
          </cell>
        </row>
        <row r="3125">
          <cell r="C3125" t="str">
            <v>сверло к/х 54</v>
          </cell>
        </row>
        <row r="3126">
          <cell r="C3126" t="str">
            <v>Сверло к/х ф12,5 с д.с.</v>
          </cell>
        </row>
        <row r="3127">
          <cell r="C3127" t="str">
            <v>сверло по бетону 6х100мм</v>
          </cell>
        </row>
        <row r="3128">
          <cell r="C3128" t="str">
            <v>сверло по бетону 8*120мм</v>
          </cell>
        </row>
        <row r="3129">
          <cell r="C3129" t="str">
            <v>Сверло по дереву 16х230</v>
          </cell>
        </row>
        <row r="3130">
          <cell r="C3130" t="str">
            <v>Сверло по дереву 16х460</v>
          </cell>
        </row>
        <row r="3131">
          <cell r="C3131" t="str">
            <v>Сверло с к/х 10,4</v>
          </cell>
        </row>
        <row r="3132">
          <cell r="C3132" t="str">
            <v>Сверло с к/х 10,5</v>
          </cell>
        </row>
        <row r="3133">
          <cell r="C3133" t="str">
            <v>Сверло с к/х 22,25</v>
          </cell>
        </row>
        <row r="3134">
          <cell r="C3134" t="str">
            <v>Сверло спиральное с к/х ф 12</v>
          </cell>
        </row>
        <row r="3135">
          <cell r="C3135" t="str">
            <v>Сверло спиральное с к/х ф 16,5</v>
          </cell>
        </row>
        <row r="3136">
          <cell r="C3136" t="str">
            <v>Сверло спиральное с к/х ф 21</v>
          </cell>
        </row>
        <row r="3137">
          <cell r="C3137" t="str">
            <v>Сверло спиральное с к/х ф 6,5</v>
          </cell>
        </row>
        <row r="3138">
          <cell r="C3138" t="str">
            <v>светильник  ЛПО 01-2*36(40)  "ЛЮКС"</v>
          </cell>
        </row>
        <row r="3139">
          <cell r="C3139" t="str">
            <v>светильник  ЛПО 97-2х36-016Н "Прямоугольник"</v>
          </cell>
        </row>
        <row r="3140">
          <cell r="C3140" t="str">
            <v>светильник  накл.ЭПРА ЛПО 418 635</v>
          </cell>
        </row>
        <row r="3141">
          <cell r="C3141" t="str">
            <v>светильник  НСП 02-100-001</v>
          </cell>
        </row>
        <row r="3142">
          <cell r="C3142" t="str">
            <v>светильник  НСП 02-200-001</v>
          </cell>
        </row>
        <row r="3143">
          <cell r="C3143" t="str">
            <v>светильник 2*36 (ЛПП2-36) потолоч IP65</v>
          </cell>
        </row>
        <row r="3144">
          <cell r="C3144" t="str">
            <v>светильник 418 PRB/R 595*595 с ЭПРА</v>
          </cell>
        </row>
        <row r="3145">
          <cell r="C3145" t="str">
            <v>светильник DLS 226 ЭмПРА G24d-3</v>
          </cell>
        </row>
        <row r="3146">
          <cell r="C3146" t="str">
            <v>светильник аккум. ФЖА 1.01</v>
          </cell>
        </row>
        <row r="3147">
          <cell r="C3147" t="str">
            <v>Светильник ЖКУ 02-250-003 со ст.</v>
          </cell>
        </row>
        <row r="3148">
          <cell r="C3148" t="str">
            <v>Светильник ЖКУ 06-250 б/с</v>
          </cell>
        </row>
        <row r="3149">
          <cell r="C3149" t="str">
            <v>Светильник ЖКУ 06-250-001 со ст.</v>
          </cell>
        </row>
        <row r="3150">
          <cell r="C3150" t="str">
            <v>Светильник ЖКУ 10-150-026</v>
          </cell>
        </row>
        <row r="3151">
          <cell r="C3151" t="str">
            <v>Светильник ЖКУ 10-250-026 с сеткой</v>
          </cell>
        </row>
        <row r="3152">
          <cell r="C3152" t="str">
            <v>Светильник ЖКУ 16-250-001</v>
          </cell>
        </row>
        <row r="3153">
          <cell r="C3153" t="str">
            <v>Светильник ЖКУ 21-100-013 IP 54</v>
          </cell>
        </row>
        <row r="3154">
          <cell r="C3154" t="str">
            <v>Светильник ЖСУ 17-150-001 с/ст</v>
          </cell>
        </row>
        <row r="3155">
          <cell r="C3155" t="str">
            <v>светильник ЛВО 418 595  ЭПРА</v>
          </cell>
        </row>
        <row r="3156">
          <cell r="C3156" t="str">
            <v>светильник ЛПБ 2001 8Вт 230В</v>
          </cell>
        </row>
        <row r="3157">
          <cell r="C3157" t="str">
            <v>светильник ЛПБ 3017 2*36</v>
          </cell>
        </row>
        <row r="3158">
          <cell r="C3158" t="str">
            <v>светильник НВА 250 IP 65</v>
          </cell>
        </row>
        <row r="3159">
          <cell r="C3159" t="str">
            <v>светильник НПБ 1101 белый круг 100 Вт</v>
          </cell>
        </row>
        <row r="3160">
          <cell r="C3160" t="str">
            <v>светильник НПБ 1102 белый круг  реш 100 Вт</v>
          </cell>
        </row>
        <row r="3161">
          <cell r="C3161" t="str">
            <v>светильник ССА 1001 "ВЫХОД-EXIT"</v>
          </cell>
        </row>
        <row r="3162">
          <cell r="C3162" t="str">
            <v>светофильтр</v>
          </cell>
        </row>
        <row r="3163">
          <cell r="C3163" t="str">
            <v>Светофильтр № 3(102х52)</v>
          </cell>
        </row>
        <row r="3164">
          <cell r="C3164" t="str">
            <v>свеча</v>
          </cell>
        </row>
        <row r="3165">
          <cell r="C3165" t="str">
            <v xml:space="preserve">свеча </v>
          </cell>
        </row>
        <row r="3166">
          <cell r="C3166" t="str">
            <v>свеча А-11</v>
          </cell>
        </row>
        <row r="3167">
          <cell r="C3167" t="str">
            <v>свеча А-14</v>
          </cell>
        </row>
        <row r="3168">
          <cell r="C3168" t="str">
            <v>свеча А-17</v>
          </cell>
        </row>
        <row r="3169">
          <cell r="C3169" t="str">
            <v xml:space="preserve">свеча зажигания </v>
          </cell>
        </row>
        <row r="3170">
          <cell r="C3170" t="str">
            <v>Свинец С1 чушка</v>
          </cell>
        </row>
        <row r="3171">
          <cell r="C3171" t="str">
            <v>седелка крановая Д 110*32</v>
          </cell>
        </row>
        <row r="3172">
          <cell r="C3172" t="str">
            <v>седелка крановая Д 160*32</v>
          </cell>
        </row>
        <row r="3173">
          <cell r="C3173" t="str">
            <v>седелка крановая ПЭ 100  110*63</v>
          </cell>
        </row>
        <row r="3174">
          <cell r="C3174" t="str">
            <v>седелка крановая ПЭ 100  160*63</v>
          </cell>
        </row>
        <row r="3175">
          <cell r="C3175" t="str">
            <v>седелка крановая ПЭ 80  110*63</v>
          </cell>
        </row>
        <row r="3176">
          <cell r="C3176" t="str">
            <v>седелка крановая ПЭ 80  160х32</v>
          </cell>
        </row>
        <row r="3177">
          <cell r="C3177" t="str">
            <v>седелка крановая ПЭ 80  63*32</v>
          </cell>
        </row>
        <row r="3178">
          <cell r="C3178" t="str">
            <v>седелка л.63-1/2"</v>
          </cell>
        </row>
        <row r="3179">
          <cell r="C3179" t="str">
            <v>Седловой отвод 75х63</v>
          </cell>
        </row>
        <row r="3180">
          <cell r="C3180" t="str">
            <v>Седловой отвод 90/63 SDR11 ПЭ100</v>
          </cell>
        </row>
        <row r="3181">
          <cell r="C3181" t="str">
            <v>седловой отвод д. 110*32  ПЭ 80</v>
          </cell>
        </row>
        <row r="3182">
          <cell r="C3182" t="str">
            <v>седловой отвод д. 110*63 ПЭ 100</v>
          </cell>
        </row>
        <row r="3183">
          <cell r="C3183" t="str">
            <v>седловой отвод д.63*32</v>
          </cell>
        </row>
        <row r="3184">
          <cell r="C3184" t="str">
            <v>седловой отвод д.63*63  ПЭ 100</v>
          </cell>
        </row>
        <row r="3185">
          <cell r="C3185" t="str">
            <v>Седловой отвод ф160х32 SDR11 ПЭ80</v>
          </cell>
        </row>
        <row r="3186">
          <cell r="C3186" t="str">
            <v>селенитовый бульон</v>
          </cell>
        </row>
        <row r="3187">
          <cell r="C3187" t="str">
            <v>сердечник замка (цилиндровый механизм)</v>
          </cell>
        </row>
        <row r="3188">
          <cell r="C3188" t="str">
            <v>серебро азотнокислое чда</v>
          </cell>
        </row>
        <row r="3189">
          <cell r="C3189" t="str">
            <v>серебро сернокислое  ХЧ</v>
          </cell>
        </row>
        <row r="3190">
          <cell r="C3190" t="str">
            <v>серьга 1, 110-847</v>
          </cell>
        </row>
        <row r="3191">
          <cell r="C3191" t="str">
            <v>Сетевой адаптер ROBITON sn 1000s</v>
          </cell>
        </row>
        <row r="3192">
          <cell r="C3192" t="str">
            <v>сетка  одинарная п/эф №13-1 (2000*11300, термофиксация, скрепочный шов, проклейка кромок)*2</v>
          </cell>
        </row>
        <row r="3193">
          <cell r="C3193" t="str">
            <v>сетка бензобака</v>
          </cell>
        </row>
        <row r="3194">
          <cell r="C3194" t="str">
            <v>сетка всасывающая СВ-80</v>
          </cell>
        </row>
        <row r="3195">
          <cell r="C3195" t="str">
            <v>Сетка кладочная 50*50мм 0,5*1,5м</v>
          </cell>
        </row>
        <row r="3196">
          <cell r="C3196" t="str">
            <v>сетка малярная самоклеящаяся</v>
          </cell>
        </row>
        <row r="3197">
          <cell r="C3197" t="str">
            <v>сетка пластиковая для ограждения</v>
          </cell>
        </row>
        <row r="3198">
          <cell r="C3198" t="str">
            <v>Сетка тканная с квадратными ячейками 2,5х0,4х1000 ст 12х18Н10Т</v>
          </cell>
        </row>
        <row r="3199">
          <cell r="C3199" t="str">
            <v>Сжим У859</v>
          </cell>
        </row>
        <row r="3200">
          <cell r="C3200" t="str">
            <v>Сигнализатор оксида углерода СОУ1</v>
          </cell>
        </row>
        <row r="3201">
          <cell r="C3201" t="str">
            <v>Сигнализатор уровня жидкости САУ М6</v>
          </cell>
        </row>
        <row r="3202">
          <cell r="C3202" t="str">
            <v>Сидение ВАЗ-2107 переднее левое</v>
          </cell>
        </row>
        <row r="3203">
          <cell r="C3203" t="str">
            <v xml:space="preserve">Сидения  ВАЗ-21213 передние </v>
          </cell>
        </row>
        <row r="3204">
          <cell r="C3204" t="str">
            <v>сикли</v>
          </cell>
        </row>
        <row r="3205">
          <cell r="C3205" t="str">
            <v xml:space="preserve">силикагель </v>
          </cell>
        </row>
        <row r="3206">
          <cell r="C3206" t="str">
            <v>система смазки КО-503</v>
          </cell>
        </row>
        <row r="3207">
          <cell r="C3207" t="str">
            <v>система смазки КО-510</v>
          </cell>
        </row>
        <row r="3208">
          <cell r="C3208" t="str">
            <v>сифон бутылочный с гибкой трубой</v>
          </cell>
        </row>
        <row r="3209">
          <cell r="C3209" t="str">
            <v>Сифон гофра</v>
          </cell>
        </row>
        <row r="3210">
          <cell r="C3210" t="str">
            <v>сканер Epson GT-S55</v>
          </cell>
        </row>
        <row r="3211">
          <cell r="C3211" t="str">
            <v>Скважинный насосный агрегат CRS10-65/3А-26</v>
          </cell>
        </row>
        <row r="3212">
          <cell r="C3212" t="str">
            <v>склянка   для реактивов 500мл,</v>
          </cell>
        </row>
        <row r="3213">
          <cell r="C3213" t="str">
            <v>склянка градуиров. 1000мл</v>
          </cell>
        </row>
        <row r="3214">
          <cell r="C3214" t="str">
            <v>склянка градуиров. 100мл</v>
          </cell>
        </row>
        <row r="3215">
          <cell r="C3215" t="str">
            <v>склянка градуиров. 250мл</v>
          </cell>
        </row>
        <row r="3216">
          <cell r="C3216" t="str">
            <v>склянка градуиров. 500мл</v>
          </cell>
        </row>
        <row r="3217">
          <cell r="C3217" t="str">
            <v>склянка с пробкой 1000мл</v>
          </cell>
        </row>
        <row r="3218">
          <cell r="C3218" t="str">
            <v>склянка с пробкой 125мл</v>
          </cell>
        </row>
        <row r="3219">
          <cell r="C3219" t="str">
            <v>склянка с пробкой 250мл</v>
          </cell>
        </row>
        <row r="3220">
          <cell r="C3220" t="str">
            <v>склянка с пробкой 500мл</v>
          </cell>
        </row>
        <row r="3221">
          <cell r="C3221" t="str">
            <v>Скоба переднего дискового тормоза левая</v>
          </cell>
        </row>
        <row r="3222">
          <cell r="C3222" t="str">
            <v>Скоба переднего дискового тормоза правая</v>
          </cell>
        </row>
        <row r="3223">
          <cell r="C3223" t="str">
            <v>Скоба строительная 10х50х150</v>
          </cell>
        </row>
        <row r="3224">
          <cell r="C3224" t="str">
            <v>скобы к степлеру №10</v>
          </cell>
        </row>
        <row r="3225">
          <cell r="C3225" t="str">
            <v>скобы к степлеру №24</v>
          </cell>
        </row>
        <row r="3226">
          <cell r="C3226" t="str">
            <v>скорлупа 159х40х1000 ППУ</v>
          </cell>
        </row>
        <row r="3227">
          <cell r="C3227" t="str">
            <v>скоросшиватель прозрачный верх</v>
          </cell>
        </row>
        <row r="3228">
          <cell r="C3228" t="str">
            <v>скотч</v>
          </cell>
        </row>
        <row r="3229">
          <cell r="C3229" t="str">
            <v>скотч 50х66</v>
          </cell>
        </row>
        <row r="3230">
          <cell r="C3230" t="str">
            <v xml:space="preserve">скотч малярный </v>
          </cell>
        </row>
        <row r="3231">
          <cell r="C3231" t="str">
            <v>скотч строительный</v>
          </cell>
        </row>
        <row r="3232">
          <cell r="C3232" t="str">
            <v>Скрепа М 500 ремонтная</v>
          </cell>
        </row>
        <row r="3233">
          <cell r="C3233" t="str">
            <v>Скрепки 28мм.</v>
          </cell>
        </row>
        <row r="3234">
          <cell r="C3234" t="str">
            <v>слив серый</v>
          </cell>
        </row>
        <row r="3235">
          <cell r="C3235" t="str">
            <v>Смазка WD-40 (400мл)</v>
          </cell>
        </row>
        <row r="3236">
          <cell r="C3236" t="str">
            <v>Смазка графитная</v>
          </cell>
        </row>
        <row r="3237">
          <cell r="C3237" t="str">
            <v>Смазка для подшипников WS-0124-400G 0015-0124-000</v>
          </cell>
        </row>
        <row r="3238">
          <cell r="C3238" t="str">
            <v>Смазка для штанг DitchWitch (2 gal)</v>
          </cell>
        </row>
        <row r="3239">
          <cell r="C3239" t="str">
            <v>смазка Литол 24</v>
          </cell>
        </row>
        <row r="3240">
          <cell r="C3240" t="str">
            <v>смазка проник.</v>
          </cell>
        </row>
        <row r="3241">
          <cell r="C3241" t="str">
            <v>смеситель</v>
          </cell>
        </row>
        <row r="3242">
          <cell r="C3242" t="str">
            <v>смеситель  для ванны</v>
          </cell>
        </row>
        <row r="3243">
          <cell r="C3243" t="str">
            <v>смесь  резиновая 3825 нта</v>
          </cell>
        </row>
        <row r="3244">
          <cell r="C3244" t="str">
            <v>совок д/мусора</v>
          </cell>
        </row>
        <row r="3245">
          <cell r="C3245" t="str">
            <v>Соедин НР 16х1/2</v>
          </cell>
        </row>
        <row r="3246">
          <cell r="C3246" t="str">
            <v>соединение  неразъем. 315х28,6 ПЭ80</v>
          </cell>
        </row>
        <row r="3247">
          <cell r="C3247" t="str">
            <v>соединение  неразъем. 630*57,2</v>
          </cell>
        </row>
        <row r="3248">
          <cell r="C3248" t="str">
            <v>соединение  неразъемное 32*3</v>
          </cell>
        </row>
        <row r="3249">
          <cell r="C3249" t="str">
            <v>соединение  неразъмн. 160*14.6</v>
          </cell>
        </row>
        <row r="3250">
          <cell r="C3250" t="str">
            <v>соединение  с ниппелем/муфтой</v>
          </cell>
        </row>
        <row r="3251">
          <cell r="C3251" t="str">
            <v>соединение неразъем. 110*10</v>
          </cell>
        </row>
        <row r="3252">
          <cell r="C3252" t="str">
            <v>соединение неразъем. 225*20</v>
          </cell>
        </row>
        <row r="3253">
          <cell r="C3253" t="str">
            <v>Соединение шарнирное болтовое 375XSJ500NCS</v>
          </cell>
        </row>
        <row r="3254">
          <cell r="C3254" t="str">
            <v>соединитель для плинтуса</v>
          </cell>
        </row>
        <row r="3255">
          <cell r="C3255" t="str">
            <v xml:space="preserve">соединитель одноуровневый (краб) </v>
          </cell>
        </row>
        <row r="3256">
          <cell r="C3256" t="str">
            <v>соединитель профиля</v>
          </cell>
        </row>
        <row r="3257">
          <cell r="C3257" t="str">
            <v>соединитель шлангов</v>
          </cell>
        </row>
        <row r="3258">
          <cell r="C3258" t="str">
            <v>соль  Мора</v>
          </cell>
        </row>
        <row r="3259">
          <cell r="C3259" t="str">
            <v xml:space="preserve">соль пищевая помол2 </v>
          </cell>
        </row>
        <row r="3260">
          <cell r="C3260" t="str">
            <v xml:space="preserve">соль таблетированная техническая </v>
          </cell>
        </row>
        <row r="3261">
          <cell r="C3261" t="str">
            <v>сопло гидроэлеватора</v>
          </cell>
        </row>
        <row r="3262">
          <cell r="C3262" t="str">
            <v>спидометр</v>
          </cell>
        </row>
        <row r="3263">
          <cell r="C3263" t="str">
            <v>спидометр 81--3802010</v>
          </cell>
        </row>
        <row r="3264">
          <cell r="C3264" t="str">
            <v>спидометр электр.48-3802010</v>
          </cell>
        </row>
        <row r="3265">
          <cell r="C3265" t="str">
            <v>Спираль направляющая 2,0х4,5х3400 ммкр. 124.0026</v>
          </cell>
        </row>
        <row r="3266">
          <cell r="C3266" t="str">
            <v>спирт высшей очистки</v>
          </cell>
        </row>
        <row r="3267">
          <cell r="C3267" t="str">
            <v>спирт изоамиловый</v>
          </cell>
        </row>
        <row r="3268">
          <cell r="C3268" t="str">
            <v>спирт изопрпиловый</v>
          </cell>
        </row>
        <row r="3269">
          <cell r="C3269" t="str">
            <v>спрей от комаров и мошек</v>
          </cell>
        </row>
        <row r="3270">
          <cell r="C3270" t="str">
            <v>спринцовка тип А № 1</v>
          </cell>
        </row>
        <row r="3271">
          <cell r="C3271" t="str">
            <v>спринцовка тип А № 3</v>
          </cell>
        </row>
        <row r="3272">
          <cell r="C3272" t="str">
            <v>ср-во чист."Пемолюкс"</v>
          </cell>
        </row>
        <row r="3273">
          <cell r="C3273" t="str">
            <v>ср-во чист.Санокс</v>
          </cell>
        </row>
        <row r="3274">
          <cell r="C3274" t="str">
            <v>среда  Гисса с лактозой</v>
          </cell>
        </row>
        <row r="3275">
          <cell r="C3275" t="str">
            <v>среда Вильсон-Блера</v>
          </cell>
        </row>
        <row r="3276">
          <cell r="C3276" t="str">
            <v>среда лактозо-пептонная без индикатора</v>
          </cell>
        </row>
        <row r="3277">
          <cell r="C3277" t="str">
            <v>среда магниевая</v>
          </cell>
        </row>
        <row r="3278">
          <cell r="C3278" t="str">
            <v>среда Ресселя-ГРМ</v>
          </cell>
        </row>
        <row r="3279">
          <cell r="C3279" t="str">
            <v>средство для чистки стекол Мистер Мускул</v>
          </cell>
        </row>
        <row r="3280">
          <cell r="C3280" t="str">
            <v>средство моющее Капля Sorti для посуды</v>
          </cell>
        </row>
        <row r="3281">
          <cell r="C3281" t="str">
            <v>ст-т кислота соляная 0,1 н</v>
          </cell>
        </row>
        <row r="3282">
          <cell r="C3282" t="str">
            <v>стакан  В-1-1000шк.</v>
          </cell>
        </row>
        <row r="3283">
          <cell r="C3283" t="str">
            <v>стакан  В-1-250 ТС, шк</v>
          </cell>
        </row>
        <row r="3284">
          <cell r="C3284" t="str">
            <v>стакан  В-1-600 шк.</v>
          </cell>
        </row>
        <row r="3285">
          <cell r="C3285" t="str">
            <v>стакан  Н-1-100 со шкалой ТС</v>
          </cell>
        </row>
        <row r="3286">
          <cell r="C3286" t="str">
            <v>стакан  Н-1-250 ТС</v>
          </cell>
        </row>
        <row r="3287">
          <cell r="C3287" t="str">
            <v>стакан  Н-1-50 со шкалой ТС</v>
          </cell>
        </row>
        <row r="3288">
          <cell r="C3288" t="str">
            <v>стакан  Н-1-50шк. бе шкалы</v>
          </cell>
        </row>
        <row r="3289">
          <cell r="C3289" t="str">
            <v>стакан В-1-100 ТС шк</v>
          </cell>
        </row>
        <row r="3290">
          <cell r="C3290" t="str">
            <v>стаканы пластиковые 100мл уп/200шт</v>
          </cell>
        </row>
        <row r="3291">
          <cell r="C3291" t="str">
            <v>стаканы пластиковые 200мл уп/10шт</v>
          </cell>
        </row>
        <row r="3292">
          <cell r="C3292" t="str">
            <v>сталь  лист  2 мм</v>
          </cell>
        </row>
        <row r="3293">
          <cell r="C3293" t="str">
            <v>сталь  лист  2,5*1,25*2.5   Ст3</v>
          </cell>
        </row>
        <row r="3294">
          <cell r="C3294" t="str">
            <v>сталь  лист  4мм</v>
          </cell>
        </row>
        <row r="3295">
          <cell r="C3295" t="str">
            <v>сталь  лист  5*1,5*6   3 пс/сп</v>
          </cell>
        </row>
        <row r="3296">
          <cell r="C3296" t="str">
            <v>сталь  лист  5мм</v>
          </cell>
        </row>
        <row r="3297">
          <cell r="C3297" t="str">
            <v>сталь  лист  6мм</v>
          </cell>
        </row>
        <row r="3298">
          <cell r="C3298" t="str">
            <v>сталь  лист  8 мм</v>
          </cell>
        </row>
        <row r="3299">
          <cell r="C3299" t="str">
            <v>сталь  лист 12 Ст3 СП-5</v>
          </cell>
        </row>
        <row r="3300">
          <cell r="C3300" t="str">
            <v>сталь лист 10 мм</v>
          </cell>
        </row>
        <row r="3301">
          <cell r="C3301" t="str">
            <v>сталь лист 10*1.5*6  3пс/сп</v>
          </cell>
        </row>
        <row r="3302">
          <cell r="C3302" t="str">
            <v>сталь лист 16 мм</v>
          </cell>
        </row>
        <row r="3303">
          <cell r="C3303" t="str">
            <v>сталь лист 20 ст.3сп/пс</v>
          </cell>
        </row>
        <row r="3304">
          <cell r="C3304" t="str">
            <v>сталь лист 25 мм</v>
          </cell>
        </row>
        <row r="3305">
          <cell r="C3305" t="str">
            <v>сталь лист 3мм</v>
          </cell>
        </row>
        <row r="3306">
          <cell r="C3306" t="str">
            <v>стандарт-титр  кислота щавелевая</v>
          </cell>
        </row>
        <row r="3307">
          <cell r="C3307" t="str">
            <v>стандарт-титр  Натрий серноватистокислый 0.1Н</v>
          </cell>
        </row>
        <row r="3308">
          <cell r="C3308" t="str">
            <v>стандарт-титр калий марганцовокислый</v>
          </cell>
        </row>
        <row r="3309">
          <cell r="C3309" t="str">
            <v>стандарт-титр калий фосфорнокислый для рН</v>
          </cell>
        </row>
        <row r="3310">
          <cell r="C3310" t="str">
            <v>стандарт-титр рН-метрия</v>
          </cell>
        </row>
        <row r="3311">
          <cell r="C3311" t="str">
            <v>Станция управления насосным агрегатом HMS Control L3-60-П-IP54 УХЛ4</v>
          </cell>
        </row>
        <row r="3312">
          <cell r="C3312" t="str">
            <v>стартер</v>
          </cell>
        </row>
        <row r="3313">
          <cell r="C3313" t="str">
            <v>стартер  (4-65W) 220-240 В</v>
          </cell>
        </row>
        <row r="3314">
          <cell r="C3314" t="str">
            <v>стартер  S2.  ST151 (4-22W)</v>
          </cell>
        </row>
        <row r="3315">
          <cell r="C3315" t="str">
            <v>стартер  КАМАЗ,УРАЛ,ЗИЛ,  ЛИАЗ 3708000</v>
          </cell>
        </row>
        <row r="3316">
          <cell r="C3316" t="str">
            <v>стартер  М-114</v>
          </cell>
        </row>
        <row r="3317">
          <cell r="C3317" t="str">
            <v>стартер  на Камаз С*0001241016</v>
          </cell>
        </row>
        <row r="3318">
          <cell r="C3318" t="str">
            <v>стартер  СТ142Б2-3708000</v>
          </cell>
        </row>
        <row r="3319">
          <cell r="C3319" t="str">
            <v>стартер  СТ230К4-3708000 ЗиЛ-130</v>
          </cell>
        </row>
        <row r="3320">
          <cell r="C3320" t="str">
            <v>стартер 220В СК220-240V</v>
          </cell>
        </row>
        <row r="3321">
          <cell r="C3321" t="str">
            <v>стартер ST111 (4-80W)</v>
          </cell>
        </row>
        <row r="3322">
          <cell r="C3322" t="str">
            <v>стартер Зил бычок Евро-2 24/4кВт</v>
          </cell>
        </row>
        <row r="3323">
          <cell r="C3323" t="str">
            <v>ствол РС-50</v>
          </cell>
        </row>
        <row r="3324">
          <cell r="C3324" t="str">
            <v>стекла покровные 18х18мм</v>
          </cell>
        </row>
        <row r="3325">
          <cell r="C3325" t="str">
            <v>стекла предметные 25.4х76.2мм</v>
          </cell>
        </row>
        <row r="3326">
          <cell r="C3326" t="str">
            <v>стекло  4 мм</v>
          </cell>
        </row>
        <row r="3327">
          <cell r="C3327" t="str">
            <v>стекло для пл. маски сварщика</v>
          </cell>
        </row>
        <row r="3328">
          <cell r="C3328" t="str">
            <v>стекло жидкое</v>
          </cell>
        </row>
        <row r="3329">
          <cell r="C3329" t="str">
            <v>стекло подфарника ПФ-130</v>
          </cell>
        </row>
        <row r="3330">
          <cell r="C3330" t="str">
            <v>Стеклоочиститель 68.5205010</v>
          </cell>
        </row>
        <row r="3331">
          <cell r="C3331" t="str">
            <v>стеллаж 2200*1000*300</v>
          </cell>
        </row>
        <row r="3332">
          <cell r="C3332" t="str">
            <v>Стенд декоративный раз-р 650*450</v>
          </cell>
        </row>
        <row r="3333">
          <cell r="C3333" t="str">
            <v>стенд информационный</v>
          </cell>
        </row>
        <row r="3334">
          <cell r="C3334" t="str">
            <v>Степлер №10</v>
          </cell>
        </row>
        <row r="3335">
          <cell r="C3335" t="str">
            <v>Степлер №24</v>
          </cell>
        </row>
        <row r="3336">
          <cell r="C3336" t="str">
            <v>Стержень синий</v>
          </cell>
        </row>
        <row r="3337">
          <cell r="C3337" t="str">
            <v>Стиральная машина AEG L60270FL</v>
          </cell>
        </row>
        <row r="3338">
          <cell r="C3338" t="str">
            <v>стойка для безкамерных шин</v>
          </cell>
        </row>
        <row r="3339">
          <cell r="C3339" t="str">
            <v xml:space="preserve">стойка ограждения </v>
          </cell>
        </row>
        <row r="3340">
          <cell r="C3340" t="str">
            <v>стойки для дорожных знаков</v>
          </cell>
        </row>
        <row r="3341">
          <cell r="C3341" t="str">
            <v>стопор коронки ЕК-12</v>
          </cell>
        </row>
        <row r="3342">
          <cell r="C3342" t="str">
            <v>стопорное кольцо 0026-5839-170</v>
          </cell>
        </row>
        <row r="3343">
          <cell r="C3343" t="str">
            <v>стопроное кольцо 0026-5878-170</v>
          </cell>
        </row>
        <row r="3344">
          <cell r="C3344" t="str">
            <v>стопроное кольцо 8400-3305-170</v>
          </cell>
        </row>
        <row r="3345">
          <cell r="C3345" t="str">
            <v>стремянка в сборе УАЗ</v>
          </cell>
        </row>
        <row r="3346">
          <cell r="C3346" t="str">
            <v>стрептомицин</v>
          </cell>
        </row>
        <row r="3347">
          <cell r="C3347" t="str">
            <v>строп  2ск  3,2/1200</v>
          </cell>
        </row>
        <row r="3348">
          <cell r="C3348" t="str">
            <v>Строп 2СТ- 1,25/1000</v>
          </cell>
        </row>
        <row r="3349">
          <cell r="C3349" t="str">
            <v>Строп 4СК 6,0/4000</v>
          </cell>
        </row>
        <row r="3350">
          <cell r="C3350" t="str">
            <v>Строп 4СК 6,3/4000</v>
          </cell>
        </row>
        <row r="3351">
          <cell r="C3351" t="str">
            <v>Строп СТП 1,0/2000</v>
          </cell>
        </row>
        <row r="3352">
          <cell r="C3352" t="str">
            <v>Строп СТП 1,0/4000</v>
          </cell>
        </row>
        <row r="3353">
          <cell r="C3353" t="str">
            <v>Строп СТП 2,0/5000</v>
          </cell>
        </row>
        <row r="3354">
          <cell r="C3354" t="str">
            <v>Строп СТП 2,0/7000</v>
          </cell>
        </row>
        <row r="3355">
          <cell r="C3355" t="str">
            <v>Строп СТП 3,0/3000</v>
          </cell>
        </row>
        <row r="3356">
          <cell r="C3356" t="str">
            <v>Строп СТП 3,0/5000</v>
          </cell>
        </row>
        <row r="3357">
          <cell r="C3357" t="str">
            <v>Строп УСК1 1,6/2000</v>
          </cell>
        </row>
        <row r="3358">
          <cell r="C3358" t="str">
            <v>Строп УСК1 2,0/1000</v>
          </cell>
        </row>
        <row r="3359">
          <cell r="C3359" t="str">
            <v>Строп УСК1 2,0/3000</v>
          </cell>
        </row>
        <row r="3360">
          <cell r="C3360" t="str">
            <v>Строп УСК1 3,0/4000</v>
          </cell>
        </row>
        <row r="3361">
          <cell r="C3361" t="str">
            <v>Строп УСК1 3,2/4000</v>
          </cell>
        </row>
        <row r="3362">
          <cell r="C3362" t="str">
            <v>стул</v>
          </cell>
        </row>
        <row r="3363">
          <cell r="C3363" t="str">
            <v>стул Cильвия</v>
          </cell>
        </row>
        <row r="3364">
          <cell r="C3364" t="str">
            <v>стул VISI серый</v>
          </cell>
        </row>
        <row r="3365">
          <cell r="C3365" t="str">
            <v>ступица задняя МТЗ</v>
          </cell>
        </row>
        <row r="3366">
          <cell r="C3366" t="str">
            <v>ступица колеса Урал</v>
          </cell>
        </row>
        <row r="3367">
          <cell r="C3367" t="str">
            <v>ступица переднего колеса КАМАЗ -65115 в сборе</v>
          </cell>
        </row>
        <row r="3368">
          <cell r="C3368" t="str">
            <v>сульфарсазен ЧДА</v>
          </cell>
        </row>
        <row r="3369">
          <cell r="C3369" t="str">
            <v>сульфат алюминия  сухой</v>
          </cell>
        </row>
        <row r="3370">
          <cell r="C3370" t="str">
            <v>суппорт ВАЗ правый</v>
          </cell>
        </row>
        <row r="3371">
          <cell r="C3371" t="str">
            <v>сухарь вилки КПП ГАЗ-3308,3309</v>
          </cell>
        </row>
        <row r="3372">
          <cell r="C3372" t="str">
            <v>Сушилка</v>
          </cell>
        </row>
        <row r="3373">
          <cell r="C3373" t="str">
            <v>сцепление в сборе Valeo 406-1601009</v>
          </cell>
        </row>
        <row r="3374">
          <cell r="C3374" t="str">
            <v>Сцепление в сборе ВАЗ-2101/07</v>
          </cell>
        </row>
        <row r="3375">
          <cell r="C3375" t="str">
            <v>счетчик  воды  СВ-15Г со штуцерами</v>
          </cell>
        </row>
        <row r="3376">
          <cell r="C3376" t="str">
            <v xml:space="preserve">Счетчик  Меркурий 230 ART-01 PQСSIGDN 3ф 5-60А </v>
          </cell>
        </row>
        <row r="3377">
          <cell r="C3377" t="str">
            <v>счетчик  эл.энергии 3-фазный СА4У-И672М 5А</v>
          </cell>
        </row>
        <row r="3378">
          <cell r="C3378" t="str">
            <v>Счетчик 3ф. Меркурий 230 ART-03 PQRSIDN 3*220/380В 5-7,5А кл 0,5S/1.0</v>
          </cell>
        </row>
        <row r="3379">
          <cell r="C3379" t="str">
            <v>счетчик воды ВМХ - 100</v>
          </cell>
        </row>
        <row r="3380">
          <cell r="C3380" t="str">
            <v>счетчик воды ВМХ - 80</v>
          </cell>
        </row>
        <row r="3381">
          <cell r="C3381" t="str">
            <v>счетчик электрич. энергии</v>
          </cell>
        </row>
        <row r="3382">
          <cell r="C3382" t="str">
            <v>Съемник гидравлический СГА 12</v>
          </cell>
        </row>
        <row r="3383">
          <cell r="C3383" t="str">
            <v>Съемник гидравлический СГХА 8т</v>
          </cell>
        </row>
        <row r="3384">
          <cell r="C3384" t="str">
            <v>табличка</v>
          </cell>
        </row>
        <row r="3385">
          <cell r="C3385" t="str">
            <v>Табличка кабинетная  445*145</v>
          </cell>
        </row>
        <row r="3386">
          <cell r="C3386" t="str">
            <v>Табличка кабинетная 145*295</v>
          </cell>
        </row>
        <row r="3387">
          <cell r="C3387" t="str">
            <v>Табличка кабинетная 150*145</v>
          </cell>
        </row>
        <row r="3388">
          <cell r="C3388" t="str">
            <v>табличка оцинковка 250*245мм</v>
          </cell>
        </row>
        <row r="3389">
          <cell r="C3389" t="str">
            <v>табло световое НБО-3*1</v>
          </cell>
        </row>
        <row r="3390">
          <cell r="C3390" t="str">
            <v>тавотница</v>
          </cell>
        </row>
        <row r="3391">
          <cell r="C3391" t="str">
            <v>таймер электронный RST</v>
          </cell>
        </row>
        <row r="3392">
          <cell r="C3392" t="str">
            <v>таймер электронный ТЭ15</v>
          </cell>
        </row>
        <row r="3393">
          <cell r="C3393" t="str">
            <v>талреп М6 (крюк+кольцо)</v>
          </cell>
        </row>
        <row r="3394">
          <cell r="C3394" t="str">
            <v>таль шестеренчатая  LEMA  LMT0306C</v>
          </cell>
        </row>
        <row r="3395">
          <cell r="C3395" t="str">
            <v>тапочки (вельвет)</v>
          </cell>
        </row>
        <row r="3396">
          <cell r="C3396" t="str">
            <v>тапочки кож. с задником</v>
          </cell>
        </row>
        <row r="3397">
          <cell r="C3397" t="str">
            <v>Тачка одноколесная</v>
          </cell>
        </row>
        <row r="3398">
          <cell r="C3398" t="str">
            <v>текстолит 20 мм</v>
          </cell>
        </row>
        <row r="3399">
          <cell r="C3399" t="str">
            <v>текстолит 6 мм</v>
          </cell>
        </row>
        <row r="3400">
          <cell r="C3400" t="str">
            <v>тележка приводная эл.тали</v>
          </cell>
        </row>
        <row r="3401">
          <cell r="C3401" t="str">
            <v>тележка холостая эл.тали</v>
          </cell>
        </row>
        <row r="3402">
          <cell r="C3402" t="str">
            <v>телефон сотовый NOKIA 101</v>
          </cell>
        </row>
        <row r="3403">
          <cell r="C3403" t="str">
            <v>телефон сотовый NOKIA 1280</v>
          </cell>
        </row>
        <row r="3404">
          <cell r="C3404" t="str">
            <v>телефон сотовый Samsung GT-I8910</v>
          </cell>
        </row>
        <row r="3405">
          <cell r="C3405" t="str">
            <v>теплообменник Универсальный Камаз</v>
          </cell>
        </row>
        <row r="3406">
          <cell r="C3406" t="str">
            <v>терка пластиковая для бумаги и сетки</v>
          </cell>
        </row>
        <row r="3407">
          <cell r="C3407" t="str">
            <v>термоманометр 80мм ТИП-ТМТБ-31Р</v>
          </cell>
        </row>
        <row r="3408">
          <cell r="C3408" t="str">
            <v>термометр манометрический показывающий ТКП-100-Эк-М1 (0-100) длина капил. 4 м</v>
          </cell>
        </row>
        <row r="3409">
          <cell r="C3409" t="str">
            <v>Термометр сопротивления ТП2088/1/ХА(К)/-50...+850</v>
          </cell>
        </row>
        <row r="3410">
          <cell r="C3410" t="str">
            <v>Термометр сопротивления ТС1088/3/100П/-50...+350</v>
          </cell>
        </row>
        <row r="3411">
          <cell r="C3411" t="str">
            <v>термометр СП-64 (0+50)</v>
          </cell>
        </row>
        <row r="3412">
          <cell r="C3412" t="str">
            <v>термометр ТТЖ-М (-35+50)</v>
          </cell>
        </row>
        <row r="3413">
          <cell r="C3413" t="str">
            <v>Термосопротивление ДТС125-50М.В2-60</v>
          </cell>
        </row>
        <row r="3414">
          <cell r="C3414" t="str">
            <v>термостат</v>
          </cell>
        </row>
        <row r="3415">
          <cell r="C3415" t="str">
            <v>термостат 2101</v>
          </cell>
        </row>
        <row r="3416">
          <cell r="C3416" t="str">
            <v>термостат Т-117</v>
          </cell>
        </row>
        <row r="3417">
          <cell r="C3417" t="str">
            <v>Термочехол для комплекта подключения гидроинструмента к МС-20А</v>
          </cell>
        </row>
        <row r="3418">
          <cell r="C3418" t="str">
            <v>Тетрахлорметан, чист в-во, ГСО 7211</v>
          </cell>
        </row>
        <row r="3419">
          <cell r="C3419" t="str">
            <v>тетрахлорэтилен ГСО 7212</v>
          </cell>
        </row>
        <row r="3420">
          <cell r="C3420" t="str">
            <v>Технический фен</v>
          </cell>
        </row>
        <row r="3421">
          <cell r="C3421" t="str">
            <v>Техпластина МБС-С-5 мм</v>
          </cell>
        </row>
        <row r="3422">
          <cell r="C3422" t="str">
            <v>Техпластина ТМКЩ-С 20х1000х1000</v>
          </cell>
        </row>
        <row r="3423">
          <cell r="C3423" t="str">
            <v>Техпластина ТМКЩ-С-4</v>
          </cell>
        </row>
        <row r="3424">
          <cell r="C3424" t="str">
            <v>Техпластина ТМКЩ-С-6</v>
          </cell>
        </row>
        <row r="3425">
          <cell r="C3425" t="str">
            <v>Техпластина ТМКЩ-С-8</v>
          </cell>
        </row>
        <row r="3426">
          <cell r="C3426" t="str">
            <v>ткань "Вафельное полотно"</v>
          </cell>
        </row>
        <row r="3427">
          <cell r="C3427" t="str">
            <v>ТКР-6-00.01 Д-245,МТЗ 922,923,ЮМЗ</v>
          </cell>
        </row>
        <row r="3428">
          <cell r="C3428" t="str">
            <v>ТННД</v>
          </cell>
        </row>
        <row r="3429">
          <cell r="C3429" t="str">
            <v>топор</v>
          </cell>
        </row>
        <row r="3430">
          <cell r="C3430" t="str">
            <v>топор  0,8 кг</v>
          </cell>
        </row>
        <row r="3431">
          <cell r="C3431" t="str">
            <v>топор в сборе 1,2кг</v>
          </cell>
        </row>
        <row r="3432">
          <cell r="C3432" t="str">
            <v>Топор ИЖ 2,0 кг</v>
          </cell>
        </row>
        <row r="3433">
          <cell r="C3433" t="str">
            <v>топор с ручкой Б-2</v>
          </cell>
        </row>
        <row r="3434">
          <cell r="C3434" t="str">
            <v>Тормозная жидкость DOT -4 0.946 л</v>
          </cell>
        </row>
        <row r="3435">
          <cell r="C3435" t="str">
            <v>тормозная жидкость ДОТ-4</v>
          </cell>
        </row>
        <row r="3436">
          <cell r="C3436" t="str">
            <v>торф</v>
          </cell>
        </row>
        <row r="3437">
          <cell r="C3437" t="str">
            <v>Тосол А-40(20л)</v>
          </cell>
        </row>
        <row r="3438">
          <cell r="C3438" t="str">
            <v>тосол А-65М</v>
          </cell>
        </row>
        <row r="3439">
          <cell r="C3439" t="str">
            <v>тосол А65</v>
          </cell>
        </row>
        <row r="3440">
          <cell r="C3440" t="str">
            <v>Точилка</v>
          </cell>
        </row>
        <row r="3441">
          <cell r="C3441" t="str">
            <v>Точильно-шлифовальный станок ТШ-2</v>
          </cell>
        </row>
        <row r="3442">
          <cell r="C3442" t="str">
            <v>точка WiFi  доступа D-Link</v>
          </cell>
        </row>
        <row r="3443">
          <cell r="C3443" t="str">
            <v>Травосмесь для газонов</v>
          </cell>
        </row>
        <row r="3444">
          <cell r="C3444" t="str">
            <v>трамблер</v>
          </cell>
        </row>
        <row r="3445">
          <cell r="C3445" t="str">
            <v>трамбовщик GrOST TR-80 НС</v>
          </cell>
        </row>
        <row r="3446">
          <cell r="C3446" t="str">
            <v>трансформатор НТС-1,6</v>
          </cell>
        </row>
        <row r="3447">
          <cell r="C3447" t="str">
            <v>Трансформатор тока ТТИ-А 100/5А 5ВА</v>
          </cell>
        </row>
        <row r="3448">
          <cell r="C3448" t="str">
            <v>Трансформатор ТТИ-40 300/5А 5ВА</v>
          </cell>
        </row>
        <row r="3449">
          <cell r="C3449" t="str">
            <v>Трансформатор ТТИ-40 400/5А 5ВА</v>
          </cell>
        </row>
        <row r="3450">
          <cell r="C3450" t="str">
            <v>Трансформатор ЯТП 0,25-220/36</v>
          </cell>
        </row>
        <row r="3451">
          <cell r="C3451" t="str">
            <v>Трап Ду50 вертик</v>
          </cell>
        </row>
        <row r="3452">
          <cell r="C3452" t="str">
            <v>Трегер AJ12-D с оптическим центриром</v>
          </cell>
        </row>
        <row r="3453">
          <cell r="C3453" t="str">
            <v xml:space="preserve">трещетка </v>
          </cell>
        </row>
        <row r="3454">
          <cell r="C3454" t="str">
            <v>трещетка СKSK101</v>
          </cell>
        </row>
        <row r="3455">
          <cell r="C3455" t="str">
            <v>трилон Б 0,1 Н СТ-Т</v>
          </cell>
        </row>
        <row r="3456">
          <cell r="C3456" t="str">
            <v>трилон Б, ИМП</v>
          </cell>
        </row>
        <row r="3457">
          <cell r="C3457" t="str">
            <v>трис (гидроксиметил) аминоме тан</v>
          </cell>
        </row>
        <row r="3458">
          <cell r="C3458" t="str">
            <v>трихлорэтилен СОП 0402</v>
          </cell>
        </row>
        <row r="3459">
          <cell r="C3459" t="str">
            <v>тройник</v>
          </cell>
        </row>
        <row r="3460">
          <cell r="C3460" t="str">
            <v>тройник  ВРК</v>
          </cell>
        </row>
        <row r="3461">
          <cell r="C3461" t="str">
            <v>тройник  д.75</v>
          </cell>
        </row>
        <row r="3462">
          <cell r="C3462" t="str">
            <v>тройник  компр. д..32</v>
          </cell>
        </row>
        <row r="3463">
          <cell r="C3463" t="str">
            <v>тройник  ПЭ 110</v>
          </cell>
        </row>
        <row r="3464">
          <cell r="C3464" t="str">
            <v>тройник  ПЭ 80  д.110</v>
          </cell>
        </row>
        <row r="3465">
          <cell r="C3465" t="str">
            <v>тройник  ПЭ 80  д.63</v>
          </cell>
        </row>
        <row r="3466">
          <cell r="C3466" t="str">
            <v>тройник  редукционный  д.90*63</v>
          </cell>
        </row>
        <row r="3467">
          <cell r="C3467" t="str">
            <v>тройник  редукционный  д110*90</v>
          </cell>
        </row>
        <row r="3468">
          <cell r="C3468" t="str">
            <v>Тройник 110*50*87</v>
          </cell>
        </row>
        <row r="3469">
          <cell r="C3469" t="str">
            <v>Тройник 114х6,0 ст20 ГОСТ 17376-2001</v>
          </cell>
        </row>
        <row r="3470">
          <cell r="C3470" t="str">
            <v>тройник 16</v>
          </cell>
        </row>
        <row r="3471">
          <cell r="C3471" t="str">
            <v>Тройник 160 ПЭ100 SDR11</v>
          </cell>
        </row>
        <row r="3472">
          <cell r="C3472" t="str">
            <v>Тройник 50*50*87</v>
          </cell>
        </row>
        <row r="3473">
          <cell r="C3473" t="str">
            <v>тройник д.15мм</v>
          </cell>
        </row>
        <row r="3474">
          <cell r="C3474" t="str">
            <v>тройник д.32</v>
          </cell>
        </row>
        <row r="3475">
          <cell r="C3475" t="str">
            <v>тройник ДУ200</v>
          </cell>
        </row>
        <row r="3476">
          <cell r="C3476" t="str">
            <v>тройник компрессионный д.032мм</v>
          </cell>
        </row>
        <row r="3477">
          <cell r="C3477" t="str">
            <v>тройник неравнопроходной д.110/63</v>
          </cell>
        </row>
        <row r="3478">
          <cell r="C3478" t="str">
            <v>тройник неравнопроходной д225/63</v>
          </cell>
        </row>
        <row r="3479">
          <cell r="C3479" t="str">
            <v>Тройник обжим. 16х1/2ВРх16</v>
          </cell>
        </row>
        <row r="3480">
          <cell r="C3480" t="str">
            <v xml:space="preserve">Тройник обжимной ф16х1/2НРх16 </v>
          </cell>
        </row>
        <row r="3481">
          <cell r="C3481" t="str">
            <v>тройник ПП д.50*50*90</v>
          </cell>
        </row>
        <row r="3482">
          <cell r="C3482" t="str">
            <v>тройник равнопроходной ПЭ 90</v>
          </cell>
        </row>
        <row r="3483">
          <cell r="C3483" t="str">
            <v>тройник равнопроходной ПЭ250</v>
          </cell>
        </row>
        <row r="3484">
          <cell r="C3484" t="str">
            <v>тройник равнопроходной ПЭ63</v>
          </cell>
        </row>
        <row r="3485">
          <cell r="C3485" t="str">
            <v>Тройник стальной 114х6,0-57х4,0 ст 20 ГОСТ 17376-2001</v>
          </cell>
        </row>
        <row r="3486">
          <cell r="C3486" t="str">
            <v>Тройник ТФ300х300 стальной</v>
          </cell>
        </row>
        <row r="3487">
          <cell r="C3487" t="str">
            <v>Тройник ТФ500х300 стальной</v>
          </cell>
        </row>
        <row r="3488">
          <cell r="C3488" t="str">
            <v>трос d 6 мм</v>
          </cell>
        </row>
        <row r="3489">
          <cell r="C3489" t="str">
            <v>трос д.16.5</v>
          </cell>
        </row>
        <row r="3490">
          <cell r="C3490" t="str">
            <v>трос ручника</v>
          </cell>
        </row>
        <row r="3491">
          <cell r="C3491" t="str">
            <v>трос спидометра</v>
          </cell>
        </row>
        <row r="3492">
          <cell r="C3492" t="str">
            <v>трос спидометра УАЗ</v>
          </cell>
        </row>
        <row r="3493">
          <cell r="C3493" t="str">
            <v>труба  16</v>
          </cell>
        </row>
        <row r="3494">
          <cell r="C3494" t="str">
            <v>труба  ВГП СтСТ2ПС, Ду20*2.8 н/мен</v>
          </cell>
        </row>
        <row r="3495">
          <cell r="C3495" t="str">
            <v>труба  п/эт. д. 63*13,6</v>
          </cell>
        </row>
        <row r="3496">
          <cell r="C3496" t="str">
            <v>труба  п/эт. д.110</v>
          </cell>
        </row>
        <row r="3497">
          <cell r="C3497" t="str">
            <v>труба  п/эт. д.16*2</v>
          </cell>
        </row>
        <row r="3498">
          <cell r="C3498" t="str">
            <v>труба  п/эт. д.160*14,6</v>
          </cell>
        </row>
        <row r="3499">
          <cell r="C3499" t="str">
            <v>труба  п/эт. д.160*9,1</v>
          </cell>
        </row>
        <row r="3500">
          <cell r="C3500" t="str">
            <v>труба  п/эт. д.20</v>
          </cell>
        </row>
        <row r="3501">
          <cell r="C3501" t="str">
            <v>труба  п/эт. д.90</v>
          </cell>
        </row>
        <row r="3502">
          <cell r="C3502" t="str">
            <v>труба  п/эт. КОРСИС  д.315мм</v>
          </cell>
        </row>
        <row r="3503">
          <cell r="C3503" t="str">
            <v>труба  п/эт. ПП  Pragma  д.160мм</v>
          </cell>
        </row>
        <row r="3504">
          <cell r="C3504" t="str">
            <v>труба  п/эт. ПП  Pragma  д.250мм</v>
          </cell>
        </row>
        <row r="3505">
          <cell r="C3505" t="str">
            <v>труба  п/эт. ПП  Pragma  д.315мм</v>
          </cell>
        </row>
        <row r="3506">
          <cell r="C3506" t="str">
            <v>труба  п/эт. ПП  Pragma  д400мм</v>
          </cell>
        </row>
        <row r="3507">
          <cell r="C3507" t="str">
            <v>труба  ПНД ф 32*3</v>
          </cell>
        </row>
        <row r="3508">
          <cell r="C3508" t="str">
            <v>труба  ПНД ф 63*5,8 Т</v>
          </cell>
        </row>
        <row r="3509">
          <cell r="C3509" t="str">
            <v>труба  ПЭ 80 ф 32 * 13,6</v>
          </cell>
        </row>
        <row r="3510">
          <cell r="C3510" t="str">
            <v>труба  ПЭ100  225х25,2</v>
          </cell>
        </row>
        <row r="3511">
          <cell r="C3511" t="str">
            <v>труба  ПЭ100  315* 23,2</v>
          </cell>
        </row>
        <row r="3512">
          <cell r="C3512" t="str">
            <v>труба  ПЭ100  д.75*5,6</v>
          </cell>
        </row>
        <row r="3513">
          <cell r="C3513" t="str">
            <v>труба  ПЭ100 32*2,4</v>
          </cell>
        </row>
        <row r="3514">
          <cell r="C3514" t="str">
            <v>труба  ПЭ80  110х8,1</v>
          </cell>
        </row>
        <row r="3515">
          <cell r="C3515" t="str">
            <v>труба  ПЭ80  225х16,6</v>
          </cell>
        </row>
        <row r="3516">
          <cell r="C3516" t="str">
            <v>труба  ПЭ80  225х20,5</v>
          </cell>
        </row>
        <row r="3517">
          <cell r="C3517" t="str">
            <v>труба  ПЭ80  32*2,4</v>
          </cell>
        </row>
        <row r="3518">
          <cell r="C3518" t="str">
            <v>труба  ПЭ80  400*36,3</v>
          </cell>
        </row>
        <row r="3519">
          <cell r="C3519" t="str">
            <v>труба  ПЭ80  500х36,8</v>
          </cell>
        </row>
        <row r="3520">
          <cell r="C3520" t="str">
            <v>труба  ПЭ80  63*4,7</v>
          </cell>
        </row>
        <row r="3521">
          <cell r="C3521" t="str">
            <v>труба  ст. д. 133</v>
          </cell>
        </row>
        <row r="3522">
          <cell r="C3522" t="str">
            <v>труба  ст. д. 20*2,8</v>
          </cell>
        </row>
        <row r="3523">
          <cell r="C3523" t="str">
            <v>труба  ст. д. 25*3,2</v>
          </cell>
        </row>
        <row r="3524">
          <cell r="C3524" t="str">
            <v>труба  ст. д. 32*3,2</v>
          </cell>
        </row>
        <row r="3525">
          <cell r="C3525" t="str">
            <v>труба  ст. д. 40*3,5</v>
          </cell>
        </row>
        <row r="3526">
          <cell r="C3526" t="str">
            <v>труба  ст. д. 57*3,5</v>
          </cell>
        </row>
        <row r="3527">
          <cell r="C3527" t="str">
            <v>труба  ст. д. 76/4,5мм.</v>
          </cell>
        </row>
        <row r="3528">
          <cell r="C3528" t="str">
            <v>труба  ст. д. 89*3,5</v>
          </cell>
        </row>
        <row r="3529">
          <cell r="C3529" t="str">
            <v>труба  ст. д.114*4,5</v>
          </cell>
        </row>
        <row r="3530">
          <cell r="C3530" t="str">
            <v>труба  ст. д.15*2,8</v>
          </cell>
        </row>
        <row r="3531">
          <cell r="C3531" t="str">
            <v>труба  ст. д.159*4,5</v>
          </cell>
        </row>
        <row r="3532">
          <cell r="C3532" t="str">
            <v>труба  ст. д.219*6</v>
          </cell>
        </row>
        <row r="3533">
          <cell r="C3533" t="str">
            <v>труба  ст. д.273*8</v>
          </cell>
        </row>
        <row r="3534">
          <cell r="C3534" t="str">
            <v>труба  ст. д.325*6</v>
          </cell>
        </row>
        <row r="3535">
          <cell r="C3535" t="str">
            <v>труба  ст. д.325*7</v>
          </cell>
        </row>
        <row r="3536">
          <cell r="C3536" t="str">
            <v>труба  ст. д.325*8</v>
          </cell>
        </row>
        <row r="3537">
          <cell r="C3537" t="str">
            <v>труба  ст. д.50*3,5</v>
          </cell>
        </row>
        <row r="3538">
          <cell r="C3538" t="str">
            <v>труба  ст. д.89*4</v>
          </cell>
        </row>
        <row r="3539">
          <cell r="C3539" t="str">
            <v>труба  ст.д.133*20</v>
          </cell>
        </row>
        <row r="3540">
          <cell r="C3540" t="str">
            <v>труба  ст.д.159*6</v>
          </cell>
        </row>
        <row r="3541">
          <cell r="C3541" t="str">
            <v>труба  ст.д.273*6</v>
          </cell>
        </row>
        <row r="3542">
          <cell r="C3542" t="str">
            <v>труба  ст.д.377*9</v>
          </cell>
        </row>
        <row r="3543">
          <cell r="C3543" t="str">
            <v>труба  ст.д.426*7</v>
          </cell>
        </row>
        <row r="3544">
          <cell r="C3544" t="str">
            <v>труба  ст.д.426*9</v>
          </cell>
        </row>
        <row r="3545">
          <cell r="C3545" t="str">
            <v>труба  ст.д.426/8</v>
          </cell>
        </row>
        <row r="3546">
          <cell r="C3546" t="str">
            <v>труба  ст.д.530*8</v>
          </cell>
        </row>
        <row r="3547">
          <cell r="C3547" t="str">
            <v>труба  ст.д.630/8</v>
          </cell>
        </row>
        <row r="3548">
          <cell r="C3548" t="str">
            <v>Труба 108х4,0 ст 20 ГОСТ 10705-80</v>
          </cell>
        </row>
        <row r="3549">
          <cell r="C3549" t="str">
            <v>Труба 159х4,5 ППУ стальная</v>
          </cell>
        </row>
        <row r="3550">
          <cell r="C3550" t="str">
            <v>Труба 159х8 ГОСТ 10704-91</v>
          </cell>
        </row>
        <row r="3551">
          <cell r="C3551" t="str">
            <v>Труба 219х8 ГОСТ 10704-91</v>
          </cell>
        </row>
        <row r="3552">
          <cell r="C3552" t="str">
            <v>Труба бесшовная 102х20 ст.20</v>
          </cell>
        </row>
        <row r="3553">
          <cell r="C3553" t="str">
            <v>Труба ВГП 10х2,8 ГОСТ 3262-75</v>
          </cell>
        </row>
        <row r="3554">
          <cell r="C3554" t="str">
            <v>Труба ВГП 15х2,8 ГОСТ 3262-75</v>
          </cell>
        </row>
        <row r="3555">
          <cell r="C3555" t="str">
            <v>труба водяная правая КАМАЗ</v>
          </cell>
        </row>
        <row r="3556">
          <cell r="C3556" t="str">
            <v>труба гофрированная д16 мм</v>
          </cell>
        </row>
        <row r="3557">
          <cell r="C3557" t="str">
            <v>труба гофрированная д20</v>
          </cell>
        </row>
        <row r="3558">
          <cell r="C3558" t="str">
            <v>труба Ду 108*20</v>
          </cell>
        </row>
        <row r="3559">
          <cell r="C3559" t="str">
            <v>труба железобетонная ТС 40,25-3</v>
          </cell>
        </row>
        <row r="3560">
          <cell r="C3560" t="str">
            <v>Труба канализационная ф50х2000</v>
          </cell>
        </row>
        <row r="3561">
          <cell r="C3561" t="str">
            <v>Труба Корсис Про ф250</v>
          </cell>
        </row>
        <row r="3562">
          <cell r="C3562" t="str">
            <v>Труба Корсис ф 400</v>
          </cell>
        </row>
        <row r="3563">
          <cell r="C3563" t="str">
            <v>Труба м/п</v>
          </cell>
        </row>
        <row r="3564">
          <cell r="C3564" t="str">
            <v>Труба м/п Ду 16х2</v>
          </cell>
        </row>
        <row r="3565">
          <cell r="C3565" t="str">
            <v>труба М2М 16*1</v>
          </cell>
        </row>
        <row r="3566">
          <cell r="C3566" t="str">
            <v>труба М2Т 10*1</v>
          </cell>
        </row>
        <row r="3567">
          <cell r="C3567" t="str">
            <v>труба п/э 80 д.315 *28,6</v>
          </cell>
        </row>
        <row r="3568">
          <cell r="C3568" t="str">
            <v>Труба п/э Корсис ф160</v>
          </cell>
        </row>
        <row r="3569">
          <cell r="C3569" t="str">
            <v>труба п\э д.315  *13,6</v>
          </cell>
        </row>
        <row r="3570">
          <cell r="C3570" t="str">
            <v>труба ПП 50*1,8</v>
          </cell>
        </row>
        <row r="3571">
          <cell r="C3571" t="str">
            <v>Труба приемная ГАЗ-3302</v>
          </cell>
        </row>
        <row r="3572">
          <cell r="C3572" t="str">
            <v>труба приемная ЗИЛ</v>
          </cell>
        </row>
        <row r="3573">
          <cell r="C3573" t="str">
            <v>Труба профильная 30х30х1,5 ст10-20</v>
          </cell>
        </row>
        <row r="3574">
          <cell r="C3574" t="str">
            <v>Труба профильная 40х40х3 ст3</v>
          </cell>
        </row>
        <row r="3575">
          <cell r="C3575" t="str">
            <v>Труба профильная 50х25х2</v>
          </cell>
        </row>
        <row r="3576">
          <cell r="C3576" t="str">
            <v>Труба профильная 60х60х3 ст 20</v>
          </cell>
        </row>
        <row r="3577">
          <cell r="C3577" t="str">
            <v>Труба ПЭ 80 SDR13.6 ф50 бухта 100м</v>
          </cell>
        </row>
        <row r="3578">
          <cell r="C3578" t="str">
            <v>Труба ПЭ Корсис ф110</v>
          </cell>
        </row>
        <row r="3579">
          <cell r="C3579" t="str">
            <v>Труба ПЭ ф200 Корсис</v>
          </cell>
        </row>
        <row r="3580">
          <cell r="C3580" t="str">
            <v>Труба ПЭ100 500х29,7</v>
          </cell>
        </row>
        <row r="3581">
          <cell r="C3581" t="str">
            <v>Труба ПЭ100 SDR13,6  ф160х11,8</v>
          </cell>
        </row>
        <row r="3582">
          <cell r="C3582" t="str">
            <v>Труба ПЭ100 SDR13.6 63*4,7</v>
          </cell>
        </row>
        <row r="3583">
          <cell r="C3583" t="str">
            <v>Труба ПЭ100 SDR13.6 ф160</v>
          </cell>
        </row>
        <row r="3584">
          <cell r="C3584" t="str">
            <v>Труба ПЭ100 SDR17.6 ф160</v>
          </cell>
        </row>
        <row r="3585">
          <cell r="C3585" t="str">
            <v>Труба ПЭ100 ф225 SDR13.6</v>
          </cell>
        </row>
        <row r="3586">
          <cell r="C3586" t="str">
            <v>Труба ПЭ100 ф630*46,3</v>
          </cell>
        </row>
        <row r="3587">
          <cell r="C3587" t="str">
            <v>Труба ПЭ80  ф32 SDR 11</v>
          </cell>
        </row>
        <row r="3588">
          <cell r="C3588" t="str">
            <v>Труба ПЭ80 ф400 SDR11</v>
          </cell>
        </row>
        <row r="3589">
          <cell r="C3589" t="str">
            <v>труба ст. 133*5</v>
          </cell>
        </row>
        <row r="3590">
          <cell r="C3590" t="str">
            <v>труба ст. 51*4</v>
          </cell>
        </row>
        <row r="3591">
          <cell r="C3591" t="str">
            <v>Труба стальная 1020х10</v>
          </cell>
        </row>
        <row r="3592">
          <cell r="C3592" t="str">
            <v xml:space="preserve">Труба стальная 1020х12 </v>
          </cell>
        </row>
        <row r="3593">
          <cell r="C3593" t="str">
            <v>Труба стальная 102х5</v>
          </cell>
        </row>
        <row r="3594">
          <cell r="C3594" t="str">
            <v>Труба стальная 108х5,0 ст. 20 ГОСТ 10705-80</v>
          </cell>
        </row>
        <row r="3595">
          <cell r="C3595" t="str">
            <v>Труба стальная 108х6,0  ГОСТ 8732</v>
          </cell>
        </row>
        <row r="3596">
          <cell r="C3596" t="str">
            <v>Труба стальная 114х4,0 ст20 ГОСТ 10705-80</v>
          </cell>
        </row>
        <row r="3597">
          <cell r="C3597" t="str">
            <v>Труба стальная 377х7 ГОСТ10705-80</v>
          </cell>
        </row>
        <row r="3598">
          <cell r="C3598" t="str">
            <v>Труба стальная 426х6 ГОСТ 10705-80</v>
          </cell>
        </row>
        <row r="3599">
          <cell r="C3599" t="str">
            <v>Труба стальная 60х5 ГОСТ 8731-74</v>
          </cell>
        </row>
        <row r="3600">
          <cell r="C3600" t="str">
            <v>Труба стальная 68х8,0 ст 20 ГОСТ 8732-78</v>
          </cell>
        </row>
        <row r="3601">
          <cell r="C3601" t="str">
            <v>Труба стальная 820х10,0 ГОСТ 10705-80</v>
          </cell>
        </row>
        <row r="3602">
          <cell r="C3602" t="str">
            <v>Труба стальная бесшовная ф51х3 ст.20 ГОСТ 8732-74</v>
          </cell>
        </row>
        <row r="3603">
          <cell r="C3603" t="str">
            <v>Труба стальная ф377х6,0 ГОСТ 10705-80</v>
          </cell>
        </row>
        <row r="3604">
          <cell r="C3604" t="str">
            <v>Труба ф377х8,0 ст20 ГОСТ 10705-80</v>
          </cell>
        </row>
        <row r="3605">
          <cell r="C3605" t="str">
            <v>Труба чуг. ф150</v>
          </cell>
        </row>
        <row r="3606">
          <cell r="C3606" t="str">
            <v>труба чуг.Д.200</v>
          </cell>
        </row>
        <row r="3607">
          <cell r="C3607" t="str">
            <v>труба чуг.Д.500</v>
          </cell>
        </row>
        <row r="3608">
          <cell r="C3608" t="str">
            <v>Труба э/с ф102х3,5 ГОСТ 10705-80</v>
          </cell>
        </row>
        <row r="3609">
          <cell r="C3609" t="str">
            <v>Труба-воздуховод горфированная алюминий ф160 длина 3м</v>
          </cell>
        </row>
        <row r="3610">
          <cell r="C3610" t="str">
            <v>трубка  силиконовая  10*2,0мм</v>
          </cell>
        </row>
        <row r="3611">
          <cell r="C3611" t="str">
            <v>трубка  силиконовая мед. 5*1мм</v>
          </cell>
        </row>
        <row r="3612">
          <cell r="C3612" t="str">
            <v>трубка делителя</v>
          </cell>
        </row>
        <row r="3613">
          <cell r="C3613" t="str">
            <v>Трубка медная М2М 16х2х3000</v>
          </cell>
        </row>
        <row r="3614">
          <cell r="C3614" t="str">
            <v>трубка от компрессора к РДВ</v>
          </cell>
        </row>
        <row r="3615">
          <cell r="C3615" t="str">
            <v>трубка от крана к тройнику</v>
          </cell>
        </row>
        <row r="3616">
          <cell r="C3616" t="str">
            <v>Трубка ПВХ  гофро d25</v>
          </cell>
        </row>
        <row r="3617">
          <cell r="C3617" t="str">
            <v>Трубка ПВХ  гофро d32</v>
          </cell>
        </row>
        <row r="3618">
          <cell r="C3618" t="str">
            <v xml:space="preserve">Трубка ПВХ d16 </v>
          </cell>
        </row>
        <row r="3619">
          <cell r="C3619" t="str">
            <v>Трубка ПВХ d20</v>
          </cell>
        </row>
        <row r="3620">
          <cell r="C3620" t="str">
            <v>трубка силиконовая мед. 10*1,5мм</v>
          </cell>
        </row>
        <row r="3621">
          <cell r="C3621" t="str">
            <v>трубка силиконовая мед. 8*2мм</v>
          </cell>
        </row>
        <row r="3622">
          <cell r="C3622" t="str">
            <v>трубка соединительная колесных цилиндров</v>
          </cell>
        </row>
        <row r="3623">
          <cell r="C3623" t="str">
            <v>трубка термоусадочная ТУТ 10/5</v>
          </cell>
        </row>
        <row r="3624">
          <cell r="C3624" t="str">
            <v>трубка термоусадочная ТУТ 6/3</v>
          </cell>
        </row>
        <row r="3625">
          <cell r="C3625" t="str">
            <v>трубка ТНВД</v>
          </cell>
        </row>
        <row r="3626">
          <cell r="C3626" t="str">
            <v>трубка тормозная</v>
          </cell>
        </row>
        <row r="3627">
          <cell r="C3627" t="str">
            <v>трубка тормозная ГАЗ</v>
          </cell>
        </row>
        <row r="3628">
          <cell r="C3628" t="str">
            <v>Трубка ТУТ 4/2</v>
          </cell>
        </row>
        <row r="3629">
          <cell r="C3629" t="str">
            <v xml:space="preserve">трубка форсунки </v>
          </cell>
        </row>
        <row r="3630">
          <cell r="C3630" t="str">
            <v>трубка ХВТ 4</v>
          </cell>
        </row>
        <row r="3631">
          <cell r="C3631" t="str">
            <v>трубка ХВТ 6 (Электра)</v>
          </cell>
        </row>
        <row r="3632">
          <cell r="C3632" t="str">
            <v>тряпкодержатель</v>
          </cell>
        </row>
        <row r="3633">
          <cell r="C3633" t="str">
            <v>тумблер</v>
          </cell>
        </row>
        <row r="3634">
          <cell r="C3634" t="str">
            <v>Турбокомпрессор ТКР-6</v>
          </cell>
        </row>
        <row r="3635">
          <cell r="C3635" t="str">
            <v>туфли "Сабо"</v>
          </cell>
        </row>
        <row r="3636">
          <cell r="C3636" t="str">
            <v>туфли женские  кожанные</v>
          </cell>
        </row>
        <row r="3637">
          <cell r="C3637" t="str">
            <v>туфли кож.  СПАРТА</v>
          </cell>
        </row>
        <row r="3638">
          <cell r="C3638" t="str">
            <v>тэн</v>
          </cell>
        </row>
        <row r="3639">
          <cell r="C3639" t="str">
            <v>ТЭН 100 А 13/2,5 Ф-7 К220</v>
          </cell>
        </row>
        <row r="3640">
          <cell r="C3640" t="str">
            <v>тэн 3 кВТ</v>
          </cell>
        </row>
        <row r="3641">
          <cell r="C3641" t="str">
            <v>тяга карбюратора</v>
          </cell>
        </row>
        <row r="3642">
          <cell r="C3642" t="str">
            <v>тяга подвеса</v>
          </cell>
        </row>
        <row r="3643">
          <cell r="C3643" t="str">
            <v>тяга промежуточная</v>
          </cell>
        </row>
        <row r="3644">
          <cell r="C3644" t="str">
            <v>тяга средняя рулевая ВАЗ 2101</v>
          </cell>
        </row>
        <row r="3645">
          <cell r="C3645" t="str">
            <v>тяга стеклоочистителя</v>
          </cell>
        </row>
        <row r="3646">
          <cell r="C3646" t="str">
            <v>Уайт-спирит</v>
          </cell>
        </row>
        <row r="3647">
          <cell r="C3647" t="str">
            <v>углекислота</v>
          </cell>
        </row>
        <row r="3648">
          <cell r="C3648" t="str">
            <v>угол пристенный Люмсвет</v>
          </cell>
        </row>
        <row r="3649">
          <cell r="C3649" t="str">
            <v>уголок  25/4 Ст 3 ПС/СП 6м</v>
          </cell>
        </row>
        <row r="3650">
          <cell r="C3650" t="str">
            <v>уголок  35/4 ст. 3ПС/СП</v>
          </cell>
        </row>
        <row r="3651">
          <cell r="C3651" t="str">
            <v>уголок  40*4</v>
          </cell>
        </row>
        <row r="3652">
          <cell r="C3652" t="str">
            <v>уголок  45/4 ст.</v>
          </cell>
        </row>
        <row r="3653">
          <cell r="C3653" t="str">
            <v>уголок  50/5 ст.3 СП/ПС</v>
          </cell>
        </row>
        <row r="3654">
          <cell r="C3654" t="str">
            <v>уголок  63/6</v>
          </cell>
        </row>
        <row r="3655">
          <cell r="C3655" t="str">
            <v>уголок  75/6 ст.</v>
          </cell>
        </row>
        <row r="3656">
          <cell r="C3656" t="str">
            <v>уголок  МП 16</v>
          </cell>
        </row>
        <row r="3657">
          <cell r="C3657" t="str">
            <v>Уголок 100х100х10 ст3</v>
          </cell>
        </row>
        <row r="3658">
          <cell r="C3658" t="str">
            <v>Уголок 75х75х5 ст3сп</v>
          </cell>
        </row>
        <row r="3659">
          <cell r="C3659" t="str">
            <v>Уголок 75х75х6 ст3сп</v>
          </cell>
        </row>
        <row r="3660">
          <cell r="C3660" t="str">
            <v>Уголок 90х90х6 ст3</v>
          </cell>
        </row>
        <row r="3661">
          <cell r="C3661" t="str">
            <v>Уголок белый 2,7м</v>
          </cell>
        </row>
        <row r="3662">
          <cell r="C3662" t="str">
            <v>Уголок белый 3,0</v>
          </cell>
        </row>
        <row r="3663">
          <cell r="C3663" t="str">
            <v>уголок внутренний для плинтуса</v>
          </cell>
        </row>
        <row r="3664">
          <cell r="C3664" t="str">
            <v xml:space="preserve">уголок М16х18 </v>
          </cell>
        </row>
        <row r="3665">
          <cell r="C3665" t="str">
            <v>уголок метал. перфорированный 25х25 мм</v>
          </cell>
        </row>
        <row r="3666">
          <cell r="C3666" t="str">
            <v>уголок оцинкованный</v>
          </cell>
        </row>
        <row r="3667">
          <cell r="C3667" t="str">
            <v>Уголока 63х40х5 ст 3</v>
          </cell>
        </row>
        <row r="3668">
          <cell r="C3668" t="str">
            <v>уголь активный</v>
          </cell>
        </row>
        <row r="3669">
          <cell r="C3669" t="str">
            <v>Уголь активный АГ-3 ГОСТ 20464-75</v>
          </cell>
        </row>
        <row r="3670">
          <cell r="C3670" t="str">
            <v>угольник  90   Д.315</v>
          </cell>
        </row>
        <row r="3671">
          <cell r="C3671" t="str">
            <v>угольник  90  ПЭ80  160</v>
          </cell>
        </row>
        <row r="3672">
          <cell r="C3672" t="str">
            <v>угольник  90  ПЭ80  63</v>
          </cell>
        </row>
        <row r="3673">
          <cell r="C3673" t="str">
            <v>угольник  90  ПЭ80  д.225</v>
          </cell>
        </row>
        <row r="3674">
          <cell r="C3674" t="str">
            <v>угольник  90  ПЭ80 д.90</v>
          </cell>
        </row>
        <row r="3675">
          <cell r="C3675" t="str">
            <v>удлинитель</v>
          </cell>
        </row>
        <row r="3676">
          <cell r="C3676" t="str">
            <v>удлинитель нипеля колеса</v>
          </cell>
        </row>
        <row r="3677">
          <cell r="C3677" t="str">
            <v>удлинитель профиля (для ПП 60/27)</v>
          </cell>
        </row>
        <row r="3678">
          <cell r="C3678" t="str">
            <v>удлинитель УШ-6 1*30</v>
          </cell>
        </row>
        <row r="3679">
          <cell r="C3679" t="str">
            <v>удлинитель УШ-6 1*5</v>
          </cell>
        </row>
        <row r="3680">
          <cell r="C3680" t="str">
            <v>удлинитель УШ-6 1*50</v>
          </cell>
        </row>
        <row r="3681">
          <cell r="C3681" t="str">
            <v>Удостоверение (обложка)</v>
          </cell>
        </row>
        <row r="3682">
          <cell r="C3682" t="str">
            <v>Указатель поворота ЕВРО</v>
          </cell>
        </row>
        <row r="3683">
          <cell r="C3683" t="str">
            <v>укладка-контейнер УКП-50-1(для пробирок)</v>
          </cell>
        </row>
        <row r="3684">
          <cell r="C3684" t="str">
            <v>Уксусная ледяная кислота ХЧ</v>
          </cell>
        </row>
        <row r="3685">
          <cell r="C3685" t="str">
            <v>Универсальный блок защиты УБЗ-302</v>
          </cell>
        </row>
        <row r="3686">
          <cell r="C3686" t="str">
            <v>Универсальный измеритель РР-20-Р11 Sartorius в комплекте с электродом с поверкой по двум каналам</v>
          </cell>
        </row>
        <row r="3687">
          <cell r="C3687" t="str">
            <v>унитаз-компакт</v>
          </cell>
        </row>
        <row r="3688">
          <cell r="C3688" t="str">
            <v>уплотнение подвижное 93-700</v>
          </cell>
        </row>
        <row r="3689">
          <cell r="C3689" t="str">
            <v>уплотнение торцевое</v>
          </cell>
        </row>
        <row r="3690">
          <cell r="C3690" t="str">
            <v>уплотнитель к/вала</v>
          </cell>
        </row>
        <row r="3691">
          <cell r="C3691" t="str">
            <v>уплотнительное кольцо 0007-1790-750</v>
          </cell>
        </row>
        <row r="3692">
          <cell r="C3692" t="str">
            <v>уплотнительное кольцо 0007-3610-750</v>
          </cell>
        </row>
        <row r="3693">
          <cell r="C3693" t="str">
            <v>уплотнительное кольцо 105х3 (0007-2015-830)</v>
          </cell>
        </row>
        <row r="3694">
          <cell r="C3694" t="str">
            <v>уплотнительное кольцо 34х4 (0007-1992-750)</v>
          </cell>
        </row>
        <row r="3695">
          <cell r="C3695" t="str">
            <v>уплотнительное кольцо 40,2х3 (0007-1904-750)</v>
          </cell>
        </row>
        <row r="3696">
          <cell r="C3696" t="str">
            <v>уплотнительное кольцо вала А70х90х10 (0004-5596-750)</v>
          </cell>
        </row>
        <row r="3697">
          <cell r="C3697" t="str">
            <v>уплотнительное кольцо д.110</v>
          </cell>
        </row>
        <row r="3698">
          <cell r="C3698" t="str">
            <v>Уплотнительное кольцо Корсис ф315</v>
          </cell>
        </row>
        <row r="3699">
          <cell r="C3699" t="str">
            <v>Уплотнительное кольцо ф160</v>
          </cell>
        </row>
        <row r="3700">
          <cell r="C3700" t="str">
            <v>Уплотнительное кольцо ф200</v>
          </cell>
        </row>
        <row r="3701">
          <cell r="C3701" t="str">
            <v>Уплотнительное кольцо ф250</v>
          </cell>
        </row>
        <row r="3702">
          <cell r="C3702" t="str">
            <v>Уплотнительные кольца SE(V) /Kit,O-rings C22</v>
          </cell>
        </row>
        <row r="3703">
          <cell r="C3703" t="str">
            <v>управление рулевое УАЗ</v>
          </cell>
        </row>
        <row r="3704">
          <cell r="C3704" t="str">
            <v>уровень 600мм</v>
          </cell>
        </row>
        <row r="3705">
          <cell r="C3705" t="str">
            <v>Уровень усиленный 1500мм</v>
          </cell>
        </row>
        <row r="3706">
          <cell r="C3706" t="str">
            <v>усилитель вакуумный Г-53</v>
          </cell>
        </row>
        <row r="3707">
          <cell r="C3707" t="str">
            <v>усилитель вакуумный Газ-3309-3550010</v>
          </cell>
        </row>
        <row r="3708">
          <cell r="C3708" t="str">
            <v>усилитель сцепления рабочий УАЗ</v>
          </cell>
        </row>
        <row r="3709">
          <cell r="C3709" t="str">
            <v>успокоитель ВАЗ-2101 цепи</v>
          </cell>
        </row>
        <row r="3710">
          <cell r="C3710" t="str">
            <v>успокоитель цепи 406-1006150-10</v>
          </cell>
        </row>
        <row r="3711">
          <cell r="C3711" t="str">
            <v xml:space="preserve">устройство зимнего пуска для кондиционера Mitsubishi </v>
          </cell>
        </row>
        <row r="3712">
          <cell r="C3712" t="str">
            <v>устройство импульсивное ИЗУ Т70-1000/220-01</v>
          </cell>
        </row>
        <row r="3713">
          <cell r="C3713" t="str">
            <v>устройство плавн. пуска  АСS310-03E-17 А2-4 7,5 380В 3ф</v>
          </cell>
        </row>
        <row r="3714">
          <cell r="C3714" t="str">
            <v>утеплитель для сапог</v>
          </cell>
        </row>
        <row r="3715">
          <cell r="C3715" t="str">
            <v>Факсимальный аппарат PANASONIC FС-965</v>
          </cell>
        </row>
        <row r="3716">
          <cell r="C3716" t="str">
            <v>фал капроновый 12 мм</v>
          </cell>
        </row>
        <row r="3717">
          <cell r="C3717" t="str">
            <v>фал капроновый 12 мм(100м.)</v>
          </cell>
        </row>
        <row r="3718">
          <cell r="C3718" t="str">
            <v>фартук хлопчатобумажный</v>
          </cell>
        </row>
        <row r="3719">
          <cell r="C3719" t="str">
            <v>фенантролин 1-водн.</v>
          </cell>
        </row>
        <row r="3720">
          <cell r="C3720" t="str">
            <v>фенол аморфный для аналитики 99,5%</v>
          </cell>
        </row>
        <row r="3721">
          <cell r="C3721" t="str">
            <v>Фенолфталеин ЧДА</v>
          </cell>
        </row>
        <row r="3722">
          <cell r="C3722" t="str">
            <v>фибра водяного насоса</v>
          </cell>
        </row>
        <row r="3723">
          <cell r="C3723" t="str">
            <v>фиксатор синхронизатора ГАЗ 3309</v>
          </cell>
        </row>
        <row r="3724">
          <cell r="C3724" t="str">
            <v>фильт р  бел.л. д.15см</v>
          </cell>
        </row>
        <row r="3725">
          <cell r="C3725" t="str">
            <v>фильтр  HYD 25-50/115,Г/С ссн 301CD SOFIMA гс-14.02</v>
          </cell>
        </row>
        <row r="3726">
          <cell r="C3726" t="str">
            <v>фильтр  бел.л. д.11см</v>
          </cell>
        </row>
        <row r="3727">
          <cell r="C3727" t="str">
            <v>фильтр  МФАС-ОС-2 д=47мм</v>
          </cell>
        </row>
        <row r="3728">
          <cell r="C3728" t="str">
            <v>фильтр  МФАС-СПА д=142мм</v>
          </cell>
        </row>
        <row r="3729">
          <cell r="C3729" t="str">
            <v>фильтр  СDM 101 FD1 Sofima</v>
          </cell>
        </row>
        <row r="3730">
          <cell r="C3730" t="str">
            <v>фильтр  син. лента д=15 см</v>
          </cell>
        </row>
        <row r="3731">
          <cell r="C3731" t="str">
            <v>фильтр  син.л.  д.11см</v>
          </cell>
        </row>
        <row r="3732">
          <cell r="C3732" t="str">
            <v>фильтр  син.л.  д.9 см</v>
          </cell>
        </row>
        <row r="3733">
          <cell r="C3733" t="str">
            <v>Фильтр 1/2  в/в косой</v>
          </cell>
        </row>
        <row r="3734">
          <cell r="C3734" t="str">
            <v>фильтр 157-486</v>
          </cell>
        </row>
        <row r="3735">
          <cell r="C3735" t="str">
            <v>фильтр FS 143В10Т125 Г/С всасывающий mzs 403 b mn b</v>
          </cell>
        </row>
        <row r="3736">
          <cell r="C3736" t="str">
            <v>фильтр бел.л. д.7см</v>
          </cell>
        </row>
        <row r="3737">
          <cell r="C3737" t="str">
            <v>фильтр бел.л. д.9см</v>
          </cell>
        </row>
        <row r="3738">
          <cell r="C3738" t="str">
            <v xml:space="preserve">фильтр воздушный </v>
          </cell>
        </row>
        <row r="3739">
          <cell r="C3739" t="str">
            <v>фильтр воздушный   ПР В-701, В4343м</v>
          </cell>
        </row>
        <row r="3740">
          <cell r="C3740" t="str">
            <v>фильтр воздушный  ПР В-4301, 4301-1109013</v>
          </cell>
        </row>
        <row r="3741">
          <cell r="C3741" t="str">
            <v>фильтр воздушный  ПРВ-ДТ75, Т-170</v>
          </cell>
        </row>
        <row r="3742">
          <cell r="C3742" t="str">
            <v>фильтр воздушный 194-600</v>
          </cell>
        </row>
        <row r="3743">
          <cell r="C3743" t="str">
            <v>фильтр воздушный Камаз 5320</v>
          </cell>
        </row>
        <row r="3744">
          <cell r="C3744" t="str">
            <v>фильтр воздушный МАЗ с фильтроэлементом</v>
          </cell>
        </row>
        <row r="3745">
          <cell r="C3745" t="str">
            <v>фильтр воздушный ПР В-560, В4226</v>
          </cell>
        </row>
        <row r="3746">
          <cell r="C3746" t="str">
            <v>фильтр воздушный ПР В-740 ЭФВ Камаз 4303, 5320</v>
          </cell>
        </row>
        <row r="3747">
          <cell r="C3747" t="str">
            <v>фильтр воздушный ПР В-Т150 в4309-01 "амкадор"</v>
          </cell>
        </row>
        <row r="3748">
          <cell r="C3748" t="str">
            <v>фильтр гидравлический МSZ 303</v>
          </cell>
        </row>
        <row r="3749">
          <cell r="C3749" t="str">
            <v>фильтр магнитный ФМФ DN ф100 РУ16</v>
          </cell>
        </row>
        <row r="3750">
          <cell r="C3750" t="str">
            <v>фильтр магнитный ФМФ DN ф80 РУ16</v>
          </cell>
        </row>
        <row r="3751">
          <cell r="C3751" t="str">
            <v>фильтр масляный</v>
          </cell>
        </row>
        <row r="3752">
          <cell r="C3752" t="str">
            <v>фильтр масляный  МТЗ</v>
          </cell>
        </row>
        <row r="3753">
          <cell r="C3753" t="str">
            <v>фильтр масляный  ОG -403, 2101-1012005-20</v>
          </cell>
        </row>
        <row r="3754">
          <cell r="C3754" t="str">
            <v>фильтр масляный  ПР М-52, Т-52</v>
          </cell>
        </row>
        <row r="3755">
          <cell r="C3755" t="str">
            <v>фильтр масляный  ПР М-635, м5305</v>
          </cell>
        </row>
        <row r="3756">
          <cell r="C3756" t="str">
            <v>фильтр масляный (М5203 К)</v>
          </cell>
        </row>
        <row r="3757">
          <cell r="C3757" t="str">
            <v>фильтр масляный 245-1012005</v>
          </cell>
        </row>
        <row r="3758">
          <cell r="C3758" t="str">
            <v>фильтр масляный 3105-1017010 (М5003)</v>
          </cell>
        </row>
        <row r="3759">
          <cell r="C3759" t="str">
            <v>фильтр масляный 5003</v>
          </cell>
        </row>
        <row r="3760">
          <cell r="C3760" t="str">
            <v>фильтр масляный OG 112</v>
          </cell>
        </row>
        <row r="3761">
          <cell r="C3761" t="str">
            <v>фильтр масляный SM122</v>
          </cell>
        </row>
        <row r="3762">
          <cell r="C3762" t="str">
            <v>фильтр масляный ВАЗ 2101</v>
          </cell>
        </row>
        <row r="3763">
          <cell r="C3763" t="str">
            <v>фильтр масляный Д-243/245 НФ-245-М</v>
          </cell>
        </row>
        <row r="3764">
          <cell r="C3764" t="str">
            <v>фильтр масляный ПР М-240,240-1017040-А2, 5303</v>
          </cell>
        </row>
        <row r="3765">
          <cell r="C3765" t="str">
            <v>фильтр масляный ПР М-740, 740.1012.040-12</v>
          </cell>
        </row>
        <row r="3766">
          <cell r="C3766" t="str">
            <v>фильтр осушителя</v>
          </cell>
        </row>
        <row r="3767">
          <cell r="C3767" t="str">
            <v>фильтр очистки салона</v>
          </cell>
        </row>
        <row r="3768">
          <cell r="C3768" t="str">
            <v>фильтр ПР М-661, м5301м  (185*150*54)</v>
          </cell>
        </row>
        <row r="3769">
          <cell r="C3769" t="str">
            <v>фильтр противогазов ППФ-95</v>
          </cell>
        </row>
        <row r="3770">
          <cell r="C3770" t="str">
            <v>фильтр син.л. д.7см</v>
          </cell>
        </row>
        <row r="3771">
          <cell r="C3771" t="str">
            <v>фильтр топливный</v>
          </cell>
        </row>
        <row r="3772">
          <cell r="C3772" t="str">
            <v>фильтр топливный  FG 1062, ГАЗ т6102</v>
          </cell>
        </row>
        <row r="3773">
          <cell r="C3773" t="str">
            <v>фильтр топливный  GB 206, ЗИЛ тб-01.00.000</v>
          </cell>
        </row>
        <row r="3774">
          <cell r="C3774" t="str">
            <v xml:space="preserve">фильтр топливный  ПР Т-ДТ75А, т6303 </v>
          </cell>
        </row>
        <row r="3775">
          <cell r="C3775" t="str">
            <v>фильтр топливный FF 5706</v>
          </cell>
        </row>
        <row r="3776">
          <cell r="C3776" t="str">
            <v>фильтр топливный FG 410 (ФТ-0041117010) т6003</v>
          </cell>
        </row>
        <row r="3777">
          <cell r="C3777" t="str">
            <v>фильтр топливный GB 206, ВАЗ 2101-1117010 тб-01.00.000</v>
          </cell>
        </row>
        <row r="3778">
          <cell r="C3778" t="str">
            <v>фильтр топливный грубой очистки ЯМЗ</v>
          </cell>
        </row>
        <row r="3779">
          <cell r="C3779" t="str">
            <v>фильтр топливный МТЗ (Д-240,260,245)</v>
          </cell>
        </row>
        <row r="3780">
          <cell r="C3780" t="str">
            <v>фильтр топливный ПР Т-201, УРАЛ т6301</v>
          </cell>
        </row>
        <row r="3781">
          <cell r="C3781" t="str">
            <v>фильтр топливный ПР Т-201,201-1105540, Т7301</v>
          </cell>
        </row>
        <row r="3782">
          <cell r="C3782" t="str">
            <v>фильтр топливный ПР Т-740, 740-1117040  Камаз т6305</v>
          </cell>
        </row>
        <row r="3783">
          <cell r="C3783" t="str">
            <v>фильтр топливный ПР Т-ДТ75 ГАЗ т6302</v>
          </cell>
        </row>
        <row r="3784">
          <cell r="C3784" t="str">
            <v>фильтр топливный ПР Т-Т25, 50-1117030 (120*50*10)</v>
          </cell>
        </row>
        <row r="3785">
          <cell r="C3785" t="str">
            <v>фильтр топливный с отстойником</v>
          </cell>
        </row>
        <row r="3786">
          <cell r="C3786" t="str">
            <v>фильтр топливный Т6003</v>
          </cell>
        </row>
        <row r="3787">
          <cell r="C3787" t="str">
            <v>фильтр топливный Т6004</v>
          </cell>
        </row>
        <row r="3788">
          <cell r="C3788" t="str">
            <v>фильтр топливный тонкой очистки ЯМЗ</v>
          </cell>
        </row>
        <row r="3789">
          <cell r="C3789" t="str">
            <v>фильтр топливный ЭФТ-65</v>
          </cell>
        </row>
        <row r="3790">
          <cell r="C3790" t="str">
            <v>фильтр ФМ "амкодор" 100*200</v>
          </cell>
        </row>
        <row r="3791">
          <cell r="C3791" t="str">
            <v>фильтр ФМ "амкодор" 150*365*57</v>
          </cell>
        </row>
        <row r="3792">
          <cell r="C3792" t="str">
            <v>Фильтр ФОМ HENGS(HU 726/2x)</v>
          </cell>
        </row>
        <row r="3793">
          <cell r="C3793" t="str">
            <v>Фильтр Фом MANN W920/21</v>
          </cell>
        </row>
        <row r="3794">
          <cell r="C3794" t="str">
            <v>фильтр центрифуга ЗиЛ</v>
          </cell>
        </row>
        <row r="3795">
          <cell r="C3795" t="str">
            <v>фильтродержатель из поликарбоната для мембран д.25мм</v>
          </cell>
        </row>
        <row r="3796">
          <cell r="C3796" t="str">
            <v>фильтроэлемент ФМД 60*100*24</v>
          </cell>
        </row>
        <row r="3797">
          <cell r="C3797" t="str">
            <v>фильтрующий материал Пиролокс</v>
          </cell>
        </row>
        <row r="3798">
          <cell r="C3798" t="str">
            <v>фитинги д.8,10мм</v>
          </cell>
        </row>
        <row r="3799">
          <cell r="C3799" t="str">
            <v>флакон для стерилизации 100 мл с градуировкой</v>
          </cell>
        </row>
        <row r="3800">
          <cell r="C3800" t="str">
            <v>флакон для стерилизации 250 мл с градуировкой</v>
          </cell>
        </row>
        <row r="3801">
          <cell r="C3801" t="str">
            <v>флакон для стерилизации 500 мл с градуировкой</v>
          </cell>
        </row>
        <row r="3802">
          <cell r="C3802" t="str">
            <v>фланец  "System 2000"PH16 100/110</v>
          </cell>
        </row>
        <row r="3803">
          <cell r="C3803" t="str">
            <v>фланец  "System 2000"PH16 150/180</v>
          </cell>
        </row>
        <row r="3804">
          <cell r="C3804" t="str">
            <v>фланец  "System 2000"PH16 50/63</v>
          </cell>
        </row>
        <row r="3805">
          <cell r="C3805" t="str">
            <v>фланец  "System 2000"PH16 65/75</v>
          </cell>
        </row>
        <row r="3806">
          <cell r="C3806" t="str">
            <v>фланец  "System 2000"PH16 80/75</v>
          </cell>
        </row>
        <row r="3807">
          <cell r="C3807" t="str">
            <v>фланец  "System 2000"PH16 80/90</v>
          </cell>
        </row>
        <row r="3808">
          <cell r="C3808" t="str">
            <v xml:space="preserve">Фланец "System 2000" PN 16 300/315 </v>
          </cell>
        </row>
        <row r="3809">
          <cell r="C3809" t="str">
            <v>фланец 250-16</v>
          </cell>
        </row>
        <row r="3810">
          <cell r="C3810" t="str">
            <v>фланец 800*10</v>
          </cell>
        </row>
        <row r="3811">
          <cell r="C3811" t="str">
            <v>фланец воротников. д.150/16</v>
          </cell>
        </row>
        <row r="3812">
          <cell r="C3812" t="str">
            <v>фланец воротников. д.200/16</v>
          </cell>
        </row>
        <row r="3813">
          <cell r="C3813" t="str">
            <v>фланец воротников. д.250/16</v>
          </cell>
        </row>
        <row r="3814">
          <cell r="C3814" t="str">
            <v>фланец воротников. д.300/16</v>
          </cell>
        </row>
        <row r="3815">
          <cell r="C3815" t="str">
            <v>фланец воротников. д600/16</v>
          </cell>
        </row>
        <row r="3816">
          <cell r="C3816" t="str">
            <v>фланец д.100</v>
          </cell>
        </row>
        <row r="3817">
          <cell r="C3817" t="str">
            <v>фланец д.150</v>
          </cell>
        </row>
        <row r="3818">
          <cell r="C3818" t="str">
            <v>фланец д.200</v>
          </cell>
        </row>
        <row r="3819">
          <cell r="C3819" t="str">
            <v>фланец д.32</v>
          </cell>
        </row>
        <row r="3820">
          <cell r="C3820" t="str">
            <v>фланец д.80</v>
          </cell>
        </row>
        <row r="3821">
          <cell r="C3821" t="str">
            <v>Фланец Ду600  глухой</v>
          </cell>
        </row>
        <row r="3822">
          <cell r="C3822" t="str">
            <v>фланец на подставку на пожарный гидрант</v>
          </cell>
        </row>
        <row r="3823">
          <cell r="C3823" t="str">
            <v>фланец плоский Д.125</v>
          </cell>
        </row>
        <row r="3824">
          <cell r="C3824" t="str">
            <v>фланец плоский Ду80</v>
          </cell>
        </row>
        <row r="3825">
          <cell r="C3825" t="str">
            <v>фланец проходной Ду100</v>
          </cell>
        </row>
        <row r="3826">
          <cell r="C3826" t="str">
            <v>фланец проходной Ду150</v>
          </cell>
        </row>
        <row r="3827">
          <cell r="C3827" t="str">
            <v>фланец ст. 100х16</v>
          </cell>
        </row>
        <row r="3828">
          <cell r="C3828" t="str">
            <v>фланец ст. д.20 Ду 1000 РУ 16</v>
          </cell>
        </row>
        <row r="3829">
          <cell r="C3829" t="str">
            <v>фланец ст. д.20 Ду 800 РУ 16</v>
          </cell>
        </row>
        <row r="3830">
          <cell r="C3830" t="str">
            <v>фланец ст. д.300</v>
          </cell>
        </row>
        <row r="3831">
          <cell r="C3831" t="str">
            <v>фланцы</v>
          </cell>
        </row>
        <row r="3832">
          <cell r="C3832" t="str">
            <v>флокулянт Зетаг 8165</v>
          </cell>
        </row>
        <row r="3833">
          <cell r="C3833" t="str">
            <v>фонарь</v>
          </cell>
        </row>
        <row r="3834">
          <cell r="C3834" t="str">
            <v>фонарь    светодиодный</v>
          </cell>
        </row>
        <row r="3835">
          <cell r="C3835" t="str">
            <v>фонарь  JVL 2936</v>
          </cell>
        </row>
        <row r="3836">
          <cell r="C3836" t="str">
            <v>фонарь  ФП131А</v>
          </cell>
        </row>
        <row r="3837">
          <cell r="C3837" t="str">
            <v xml:space="preserve">Фонарь FA 19М аккум, прожектор </v>
          </cell>
        </row>
        <row r="3838">
          <cell r="C3838" t="str">
            <v>фонарь задн.левый ФП130-3716000</v>
          </cell>
        </row>
        <row r="3839">
          <cell r="C3839" t="str">
            <v>фонарь задн.правый ФП130-3716000</v>
          </cell>
        </row>
        <row r="3840">
          <cell r="C3840" t="str">
            <v>Фонарь заднего хода УАЗ, ГАЗ</v>
          </cell>
        </row>
        <row r="3841">
          <cell r="C3841" t="str">
            <v>фонарь задний</v>
          </cell>
        </row>
        <row r="3842">
          <cell r="C3842" t="str">
            <v>фонарь задний ФП132А1-3716010</v>
          </cell>
        </row>
        <row r="3843">
          <cell r="C3843" t="str">
            <v>фонарь маркерный 431.3731 24 В (светодиод)</v>
          </cell>
        </row>
        <row r="3844">
          <cell r="C3844" t="str">
            <v>фонарь ручной  КОСАР2000SLED 1*15Вт галоген.</v>
          </cell>
        </row>
        <row r="3845">
          <cell r="C3845" t="str">
            <v>Фонарь ФОТОН LED аккумуляторный 18св/д</v>
          </cell>
        </row>
        <row r="3846">
          <cell r="C3846" t="str">
            <v>фонарь ФП-132</v>
          </cell>
        </row>
        <row r="3847">
          <cell r="C3847" t="str">
            <v>Фонарь ЭРА светодиодный</v>
          </cell>
        </row>
        <row r="3848">
          <cell r="C3848" t="str">
            <v>фоторамка 21х30см</v>
          </cell>
        </row>
        <row r="3849">
          <cell r="C3849" t="str">
            <v>Фторопласт 100мм</v>
          </cell>
        </row>
        <row r="3850">
          <cell r="C3850" t="str">
            <v>Фторопласт 40мм</v>
          </cell>
        </row>
        <row r="3851">
          <cell r="C3851" t="str">
            <v>Фторопласт 50мм</v>
          </cell>
        </row>
        <row r="3852">
          <cell r="C3852" t="str">
            <v>Фторопласт 70мм-400мм</v>
          </cell>
        </row>
        <row r="3853">
          <cell r="C3853" t="str">
            <v>Фторопласт лист. 4мм</v>
          </cell>
        </row>
        <row r="3854">
          <cell r="C3854" t="str">
            <v>Фумигатор</v>
          </cell>
        </row>
        <row r="3855">
          <cell r="C3855" t="str">
            <v>футболка</v>
          </cell>
        </row>
        <row r="3856">
          <cell r="C3856" t="str">
            <v>футорка</v>
          </cell>
        </row>
        <row r="3857">
          <cell r="C3857" t="str">
            <v>футорка колеса</v>
          </cell>
        </row>
        <row r="3858">
          <cell r="C3858" t="str">
            <v>футорка левая ЗИЛ, ГАЗ</v>
          </cell>
        </row>
        <row r="3859">
          <cell r="C3859" t="str">
            <v>футорка правая ЗИЛ, ГАЗ</v>
          </cell>
        </row>
        <row r="3860">
          <cell r="C3860" t="str">
            <v>Халат  "Хозяйка"</v>
          </cell>
        </row>
        <row r="3861">
          <cell r="C3861" t="str">
            <v>халат  медицинский</v>
          </cell>
        </row>
        <row r="3862">
          <cell r="C3862" t="str">
            <v>халат для ИТР</v>
          </cell>
        </row>
        <row r="3863">
          <cell r="C3863" t="str">
            <v>халат женский темный</v>
          </cell>
        </row>
        <row r="3864">
          <cell r="C3864" t="str">
            <v>халат мужской темный х/б</v>
          </cell>
        </row>
        <row r="3865">
          <cell r="C3865" t="str">
            <v>халат ФЛОКС женский</v>
          </cell>
        </row>
        <row r="3866">
          <cell r="C3866" t="str">
            <v>хлор жидкий</v>
          </cell>
        </row>
        <row r="3867">
          <cell r="C3867" t="str">
            <v>хлорид цезия (фас. 0,100 кг)</v>
          </cell>
        </row>
        <row r="3868">
          <cell r="C3868" t="str">
            <v>хлороформ</v>
          </cell>
        </row>
        <row r="3869">
          <cell r="C3869" t="str">
            <v>холодильник Саратов 451</v>
          </cell>
        </row>
        <row r="3870">
          <cell r="C3870" t="str">
            <v>холодильник стеклянный ХПТ 2-400-29-14</v>
          </cell>
        </row>
        <row r="3871">
          <cell r="C3871" t="str">
            <v>холодильник ХПТ 2-400-29/32-14/23</v>
          </cell>
        </row>
        <row r="3872">
          <cell r="C3872" t="str">
            <v>холодильник ХПТ 3-300</v>
          </cell>
        </row>
        <row r="3873">
          <cell r="C3873" t="str">
            <v>хомут</v>
          </cell>
        </row>
        <row r="3874">
          <cell r="C3874" t="str">
            <v>хомут  д. 80*100</v>
          </cell>
        </row>
        <row r="3875">
          <cell r="C3875" t="str">
            <v>хомут  д.12-22</v>
          </cell>
        </row>
        <row r="3876">
          <cell r="C3876" t="str">
            <v>хомут  Ду720мм</v>
          </cell>
        </row>
        <row r="3877">
          <cell r="C3877" t="str">
            <v>хомут  Ду820мм</v>
          </cell>
        </row>
        <row r="3878">
          <cell r="C3878" t="str">
            <v>хомут 10*16</v>
          </cell>
        </row>
        <row r="3879">
          <cell r="C3879" t="str">
            <v>хомут 12-22</v>
          </cell>
        </row>
        <row r="3880">
          <cell r="C3880" t="str">
            <v>Хомут 153-66-0528-10</v>
          </cell>
        </row>
        <row r="3881">
          <cell r="C3881" t="str">
            <v>хомут 153-66-0608-7</v>
          </cell>
        </row>
        <row r="3882">
          <cell r="C3882" t="str">
            <v>хомут 16*27</v>
          </cell>
        </row>
        <row r="3883">
          <cell r="C3883" t="str">
            <v>Хомут 2,5*150мм (100 шт)</v>
          </cell>
        </row>
        <row r="3884">
          <cell r="C3884" t="str">
            <v>Хомут 2,5*210мм (100 шт)</v>
          </cell>
        </row>
        <row r="3885">
          <cell r="C3885" t="str">
            <v>Хомут 2,6*200мм</v>
          </cell>
        </row>
        <row r="3886">
          <cell r="C3886" t="str">
            <v>хомут 20*32</v>
          </cell>
        </row>
        <row r="3887">
          <cell r="C3887" t="str">
            <v>хомут 25-40/9,7</v>
          </cell>
        </row>
        <row r="3888">
          <cell r="C3888" t="str">
            <v>хомут 2L  Ду1220мм</v>
          </cell>
        </row>
        <row r="3889">
          <cell r="C3889" t="str">
            <v>Хомут 3,6*100мм</v>
          </cell>
        </row>
        <row r="3890">
          <cell r="C3890" t="str">
            <v>Хомут 3,6*300мм</v>
          </cell>
        </row>
        <row r="3891">
          <cell r="C3891" t="str">
            <v>Хомут 3,6х200 нейлон (100шт)</v>
          </cell>
        </row>
        <row r="3892">
          <cell r="C3892" t="str">
            <v>хомут 35*50</v>
          </cell>
        </row>
        <row r="3893">
          <cell r="C3893" t="str">
            <v>Хомут 4,8*200мм</v>
          </cell>
        </row>
        <row r="3894">
          <cell r="C3894" t="str">
            <v>хомут 40*60</v>
          </cell>
        </row>
        <row r="3895">
          <cell r="C3895" t="str">
            <v>хомут 50-70</v>
          </cell>
        </row>
        <row r="3896">
          <cell r="C3896" t="str">
            <v>хомут 60*80</v>
          </cell>
        </row>
        <row r="3897">
          <cell r="C3897" t="str">
            <v>Хомут 7,8х540 нейлон (100шт)</v>
          </cell>
        </row>
        <row r="3898">
          <cell r="C3898" t="str">
            <v xml:space="preserve">Хомут 8,8*750 бел нейл </v>
          </cell>
        </row>
        <row r="3899">
          <cell r="C3899" t="str">
            <v>хомут 8*12</v>
          </cell>
        </row>
        <row r="3900">
          <cell r="C3900" t="str">
            <v>Хомут врезной для ПЭ и ПВХ DN315*100  PN16</v>
          </cell>
        </row>
        <row r="3901">
          <cell r="C3901" t="str">
            <v>Хомут врезной для ПЭ и ПВХ DN315*50  PN16</v>
          </cell>
        </row>
        <row r="3902">
          <cell r="C3902" t="str">
            <v>хомут врезной системы Haku  110-1 1/4"</v>
          </cell>
        </row>
        <row r="3903">
          <cell r="C3903" t="str">
            <v>хомут врезной системы Haku 250-1 1/4"</v>
          </cell>
        </row>
        <row r="3904">
          <cell r="C3904" t="str">
            <v>хомут врезной системы Haku фланцев. 110-80</v>
          </cell>
        </row>
        <row r="3905">
          <cell r="C3905" t="str">
            <v>хомут врезной системы Haku фланцев. 160-100</v>
          </cell>
        </row>
        <row r="3906">
          <cell r="C3906" t="str">
            <v>хомут глухой Д-300</v>
          </cell>
        </row>
        <row r="3907">
          <cell r="C3907" t="str">
            <v>хомут глухой д.150</v>
          </cell>
        </row>
        <row r="3908">
          <cell r="C3908" t="str">
            <v>хомут глухой д.200</v>
          </cell>
        </row>
        <row r="3909">
          <cell r="C3909" t="str">
            <v>хомут глухой д.250</v>
          </cell>
        </row>
        <row r="3910">
          <cell r="C3910" t="str">
            <v>хомут глухой д.400</v>
          </cell>
        </row>
        <row r="3911">
          <cell r="C3911" t="str">
            <v>хомут глухой д.500</v>
          </cell>
        </row>
        <row r="3912">
          <cell r="C3912" t="str">
            <v>хомут глушителя большой</v>
          </cell>
        </row>
        <row r="3913">
          <cell r="C3913" t="str">
            <v>хомут д.40мм</v>
          </cell>
        </row>
        <row r="3914">
          <cell r="C3914" t="str">
            <v>хомут дл. 70-90</v>
          </cell>
        </row>
        <row r="3915">
          <cell r="C3915" t="str">
            <v>хомут дл. 90-110</v>
          </cell>
        </row>
        <row r="3916">
          <cell r="C3916" t="str">
            <v>Хомут крепление на канализ трубу ф110</v>
          </cell>
        </row>
        <row r="3917">
          <cell r="C3917" t="str">
            <v>Хомут крепление на канализ. трубу ф50</v>
          </cell>
        </row>
        <row r="3918">
          <cell r="C3918" t="str">
            <v>хомут на трубу д.65</v>
          </cell>
        </row>
        <row r="3919">
          <cell r="C3919" t="str">
            <v>хомут на трубу д.80</v>
          </cell>
        </row>
        <row r="3920">
          <cell r="C3920" t="str">
            <v>хомут прижимной д.100</v>
          </cell>
        </row>
        <row r="3921">
          <cell r="C3921" t="str">
            <v>хомут прижимной д.150</v>
          </cell>
        </row>
        <row r="3922">
          <cell r="C3922" t="str">
            <v>хомут прижимной д.200</v>
          </cell>
        </row>
        <row r="3923">
          <cell r="C3923" t="str">
            <v>хомут прижимной д.250</v>
          </cell>
        </row>
        <row r="3924">
          <cell r="C3924" t="str">
            <v>хомут прижимной д.400 с врезк.Ду-100</v>
          </cell>
        </row>
        <row r="3925">
          <cell r="C3925" t="str">
            <v>хомут прижимной д.600 без врезки</v>
          </cell>
        </row>
        <row r="3926">
          <cell r="C3926" t="str">
            <v>хомут прижимной д.600 с врезк.Ду-150</v>
          </cell>
        </row>
        <row r="3927">
          <cell r="C3927" t="str">
            <v>Хомут ремонтный Repamax 153-66-1020-05</v>
          </cell>
        </row>
        <row r="3928">
          <cell r="C3928" t="str">
            <v>хомут ремонтный RS 271-281</v>
          </cell>
        </row>
        <row r="3929">
          <cell r="C3929" t="str">
            <v>Хомут ремонтный Ду522-542 дл.600 с фланцевым отводом Ду300</v>
          </cell>
        </row>
        <row r="3930">
          <cell r="C3930" t="str">
            <v>Хомут червячный 50*70  NORMA</v>
          </cell>
        </row>
        <row r="3931">
          <cell r="C3931" t="str">
            <v>хомут40-60мм</v>
          </cell>
        </row>
        <row r="3932">
          <cell r="C3932" t="str">
            <v>хромовый темно-синий</v>
          </cell>
        </row>
        <row r="3933">
          <cell r="C3933" t="str">
            <v>цезий хлористый осч</v>
          </cell>
        </row>
        <row r="3934">
          <cell r="C3934" t="str">
            <v>цемент ПЦ-400</v>
          </cell>
        </row>
        <row r="3935">
          <cell r="C3935" t="str">
            <v>цемент ПЦ-400, 50 кг</v>
          </cell>
        </row>
        <row r="3936">
          <cell r="C3936" t="str">
            <v>Цепь  STIL 26 РМ74</v>
          </cell>
        </row>
        <row r="3937">
          <cell r="C3937" t="str">
            <v>Цепь 2103</v>
          </cell>
        </row>
        <row r="3938">
          <cell r="C3938" t="str">
            <v>Цепь STIL 63РМ 50</v>
          </cell>
        </row>
        <row r="3939">
          <cell r="C3939" t="str">
            <v>Цепь М112Э-З-100-1</v>
          </cell>
        </row>
        <row r="3940">
          <cell r="C3940" t="str">
            <v>Цепь пильная</v>
          </cell>
        </row>
        <row r="3941">
          <cell r="C3941" t="str">
            <v>цепь режущая 2086.01.02.060-01</v>
          </cell>
        </row>
        <row r="3942">
          <cell r="C3942" t="str">
            <v>цепь суппорта 851452</v>
          </cell>
        </row>
        <row r="3943">
          <cell r="C3943" t="str">
            <v>цилиндр  1-250-2</v>
          </cell>
        </row>
        <row r="3944">
          <cell r="C3944" t="str">
            <v>цилиндр  1-500-2</v>
          </cell>
        </row>
        <row r="3945">
          <cell r="C3945" t="str">
            <v>цилиндр  100мл</v>
          </cell>
        </row>
        <row r="3946">
          <cell r="C3946" t="str">
            <v>цилиндр  мерн.1-100-2 с нос</v>
          </cell>
        </row>
        <row r="3947">
          <cell r="C3947" t="str">
            <v>цилиндр  мерн.1-25-2 с нос</v>
          </cell>
        </row>
        <row r="3948">
          <cell r="C3948" t="str">
            <v>цилиндр  мерн.1-50-2 с нос</v>
          </cell>
        </row>
        <row r="3949">
          <cell r="C3949" t="str">
            <v xml:space="preserve">цилиндр  УАЗ тормозной передний левый </v>
          </cell>
        </row>
        <row r="3950">
          <cell r="C3950" t="str">
            <v>цилиндр  УАЗ тормозной передний правый</v>
          </cell>
        </row>
        <row r="3951">
          <cell r="C3951" t="str">
            <v>цилиндр 100мл п/пропилен</v>
          </cell>
        </row>
        <row r="3952">
          <cell r="C3952" t="str">
            <v>цилиндр Несслера</v>
          </cell>
        </row>
        <row r="3953">
          <cell r="C3953" t="str">
            <v>цилиндр сцепления главный</v>
          </cell>
        </row>
        <row r="3954">
          <cell r="C3954" t="str">
            <v>цилиндр сцепления главный ГАЗ-3307</v>
          </cell>
        </row>
        <row r="3955">
          <cell r="C3955" t="str">
            <v>цилиндр сцепления главный УАЗ-469</v>
          </cell>
        </row>
        <row r="3956">
          <cell r="C3956" t="str">
            <v>цилиндр сцепления рабочий</v>
          </cell>
        </row>
        <row r="3957">
          <cell r="C3957" t="str">
            <v>цилиндр сцепления рабочий УАЗ-452</v>
          </cell>
        </row>
        <row r="3958">
          <cell r="C3958" t="str">
            <v>цилиндр тормозной  главный 3307 с бачком 66-11-3505211-01</v>
          </cell>
        </row>
        <row r="3959">
          <cell r="C3959" t="str">
            <v>цилиндр тормозной  рабочий Урал</v>
          </cell>
        </row>
        <row r="3960">
          <cell r="C3960" t="str">
            <v>цилиндр тормозной задний</v>
          </cell>
        </row>
        <row r="3961">
          <cell r="C3961" t="str">
            <v>цинк (1.0) фон НNOЗ, ГСО 7256</v>
          </cell>
        </row>
        <row r="3962">
          <cell r="C3962" t="str">
            <v>цинк порошок (тех)</v>
          </cell>
        </row>
        <row r="3963">
          <cell r="C3963" t="str">
            <v>цинк сернокислый 7-водный, ЧДА</v>
          </cell>
        </row>
        <row r="3964">
          <cell r="C3964" t="str">
            <v>цинк уксуснокислый чда</v>
          </cell>
        </row>
        <row r="3965">
          <cell r="C3965" t="str">
            <v>чайник LERAN</v>
          </cell>
        </row>
        <row r="3966">
          <cell r="C3966" t="str">
            <v>чайник VITEK</v>
          </cell>
        </row>
        <row r="3967">
          <cell r="C3967" t="str">
            <v>часы песочные</v>
          </cell>
        </row>
        <row r="3968">
          <cell r="C3968" t="str">
            <v xml:space="preserve">чаша кристаллизационная </v>
          </cell>
        </row>
        <row r="3969">
          <cell r="C3969" t="str">
            <v>чашка  Петри (уп.36 шт.)</v>
          </cell>
        </row>
        <row r="3970">
          <cell r="C3970" t="str">
            <v>чашка для выпаривания №1 25мл</v>
          </cell>
        </row>
        <row r="3971">
          <cell r="C3971" t="str">
            <v>чашка для выпаривания №2 50мл</v>
          </cell>
        </row>
        <row r="3972">
          <cell r="C3972" t="str">
            <v>чашка для выпаривания №3 100мл</v>
          </cell>
        </row>
        <row r="3973">
          <cell r="C3973" t="str">
            <v>чашка Петри 150 мм</v>
          </cell>
        </row>
        <row r="3974">
          <cell r="C3974" t="str">
            <v>черенок для граблей и метел</v>
          </cell>
        </row>
        <row r="3975">
          <cell r="C3975" t="str">
            <v>черенок для лопат, для метел</v>
          </cell>
        </row>
        <row r="3976">
          <cell r="C3976" t="str">
            <v>шайба 39</v>
          </cell>
        </row>
        <row r="3977">
          <cell r="C3977" t="str">
            <v>шайба 42</v>
          </cell>
        </row>
        <row r="3978">
          <cell r="C3978" t="str">
            <v>шайба коленвала Уаз</v>
          </cell>
        </row>
        <row r="3979">
          <cell r="C3979" t="str">
            <v>шайба медная  12 мм</v>
          </cell>
        </row>
        <row r="3980">
          <cell r="C3980" t="str">
            <v>шайба медная  18 мм</v>
          </cell>
        </row>
        <row r="3981">
          <cell r="C3981" t="str">
            <v>шайба медная 0,8мм</v>
          </cell>
        </row>
        <row r="3982">
          <cell r="C3982" t="str">
            <v>шайба медная 10мм.</v>
          </cell>
        </row>
        <row r="3983">
          <cell r="C3983" t="str">
            <v>шайба медная 14мм.</v>
          </cell>
        </row>
        <row r="3984">
          <cell r="C3984" t="str">
            <v>Шайба медная 22х27х1,5</v>
          </cell>
        </row>
        <row r="3985">
          <cell r="C3985" t="str">
            <v>шайба медная 27*32</v>
          </cell>
        </row>
        <row r="3986">
          <cell r="C3986" t="str">
            <v>шайба медная 9,5мм.</v>
          </cell>
        </row>
        <row r="3987">
          <cell r="C3987" t="str">
            <v>шайба медная 9мм.</v>
          </cell>
        </row>
        <row r="3988">
          <cell r="C3988" t="str">
            <v>шайба медная д.20мм.</v>
          </cell>
        </row>
        <row r="3989">
          <cell r="C3989" t="str">
            <v>Шайба плоская 16 ГОСТ 11371-78</v>
          </cell>
        </row>
        <row r="3990">
          <cell r="C3990" t="str">
            <v>Шайба плоская 20</v>
          </cell>
        </row>
        <row r="3991">
          <cell r="C3991" t="str">
            <v>Шайба плоская 24</v>
          </cell>
        </row>
        <row r="3992">
          <cell r="C3992" t="str">
            <v>Шайба плоская 6 ГОСТ 6958-70</v>
          </cell>
        </row>
        <row r="3993">
          <cell r="C3993" t="str">
            <v>Шайба плоская М10 ГОСТ 11371-78</v>
          </cell>
        </row>
        <row r="3994">
          <cell r="C3994" t="str">
            <v>Шайба плоская М12 ГОСТ 11371-78</v>
          </cell>
        </row>
        <row r="3995">
          <cell r="C3995" t="str">
            <v>Шайба плоская М14 ГОСТ 11371-78</v>
          </cell>
        </row>
        <row r="3996">
          <cell r="C3996" t="str">
            <v>шайба плоская м16</v>
          </cell>
        </row>
        <row r="3997">
          <cell r="C3997" t="str">
            <v>шайба плоская м18</v>
          </cell>
        </row>
        <row r="3998">
          <cell r="C3998" t="str">
            <v>шайба плоская м20</v>
          </cell>
        </row>
        <row r="3999">
          <cell r="C3999" t="str">
            <v>шайба плоская м30</v>
          </cell>
        </row>
        <row r="4000">
          <cell r="C4000" t="str">
            <v>шайба плоская м33</v>
          </cell>
        </row>
        <row r="4001">
          <cell r="C4001" t="str">
            <v>шайба плоская м6</v>
          </cell>
        </row>
        <row r="4002">
          <cell r="C4002" t="str">
            <v>Шайба плоская М8 ГОСТ 11371-78</v>
          </cell>
        </row>
        <row r="4003">
          <cell r="C4003" t="str">
            <v>Шайба плоская ф34</v>
          </cell>
        </row>
        <row r="4004">
          <cell r="C4004" t="str">
            <v>шайба шкива</v>
          </cell>
        </row>
        <row r="4005">
          <cell r="C4005" t="str">
            <v xml:space="preserve">шампунь KARCHER </v>
          </cell>
        </row>
        <row r="4006">
          <cell r="C4006" t="str">
            <v>Шапка зимняя</v>
          </cell>
        </row>
        <row r="4007">
          <cell r="C4007" t="str">
            <v>шапочка полипропиленовая</v>
          </cell>
        </row>
        <row r="4008">
          <cell r="C4008" t="str">
            <v>шарошки зубьев ЗИЛ 130</v>
          </cell>
        </row>
        <row r="4009">
          <cell r="C4009" t="str">
            <v>швабра металлическая с  дер.ручкой</v>
          </cell>
        </row>
        <row r="4010">
          <cell r="C4010" t="str">
            <v>швеллер  14мм</v>
          </cell>
        </row>
        <row r="4011">
          <cell r="C4011" t="str">
            <v>Швеллер 10П Ст. 3пс/сп</v>
          </cell>
        </row>
        <row r="4012">
          <cell r="C4012" t="str">
            <v>Швеллер 12У</v>
          </cell>
        </row>
        <row r="4013">
          <cell r="C4013" t="str">
            <v>Швеллер 16 ст 3сп</v>
          </cell>
        </row>
        <row r="4014">
          <cell r="C4014" t="str">
            <v>Швеллер 5 ст3сп</v>
          </cell>
        </row>
        <row r="4015">
          <cell r="C4015" t="str">
            <v>шестерни  333.3.56</v>
          </cell>
        </row>
        <row r="4016">
          <cell r="C4016" t="str">
            <v>шестерня  2.1.03.611 промежуточная КНР 42 зуб.</v>
          </cell>
        </row>
        <row r="4017">
          <cell r="C4017" t="str">
            <v>шестерня  2083.00.000.65-01</v>
          </cell>
        </row>
        <row r="4018">
          <cell r="C4018" t="str">
            <v>шестерня  256905 (313.3.55)</v>
          </cell>
        </row>
        <row r="4019">
          <cell r="C4019" t="str">
            <v>шестерня  ротора ведущая КНР 03.609 косилка роторная</v>
          </cell>
        </row>
        <row r="4020">
          <cell r="C4020" t="str">
            <v>шестерня в сборе</v>
          </cell>
        </row>
        <row r="4021">
          <cell r="C4021" t="str">
            <v>шестерня КОМ</v>
          </cell>
        </row>
        <row r="4022">
          <cell r="C4022" t="str">
            <v>шестерня компрессора МТЗ</v>
          </cell>
        </row>
        <row r="4023">
          <cell r="C4023" t="str">
            <v>шестигранник  19</v>
          </cell>
        </row>
        <row r="4024">
          <cell r="C4024" t="str">
            <v>шестигранник  24</v>
          </cell>
        </row>
        <row r="4025">
          <cell r="C4025" t="str">
            <v>Шестигранник 12 ст45</v>
          </cell>
        </row>
        <row r="4026">
          <cell r="C4026" t="str">
            <v>Шестигранник 22 сталь</v>
          </cell>
        </row>
        <row r="4027">
          <cell r="C4027" t="str">
            <v>шестигранник 27 ст. 45</v>
          </cell>
        </row>
        <row r="4028">
          <cell r="C4028" t="str">
            <v>Шестигранник 32 ст 35</v>
          </cell>
        </row>
        <row r="4029">
          <cell r="C4029" t="str">
            <v>Шестигранник 36 ст</v>
          </cell>
        </row>
        <row r="4030">
          <cell r="C4030" t="str">
            <v>Шестигранник 50 ст.</v>
          </cell>
        </row>
        <row r="4031">
          <cell r="C4031" t="str">
            <v>Шестигранник 55 ст 35</v>
          </cell>
        </row>
        <row r="4032">
          <cell r="C4032" t="str">
            <v>шестигранник 55 ст. 45</v>
          </cell>
        </row>
        <row r="4033">
          <cell r="C4033" t="str">
            <v>шестигранник №17</v>
          </cell>
        </row>
        <row r="4034">
          <cell r="C4034" t="str">
            <v>шестигранник №19</v>
          </cell>
        </row>
        <row r="4035">
          <cell r="C4035" t="str">
            <v>Шина зазем. без изолят. DIN рейку  85.63.10</v>
          </cell>
        </row>
        <row r="4036">
          <cell r="C4036" t="str">
            <v>Шина на  DIN рейку  105.63.14</v>
          </cell>
        </row>
        <row r="4037">
          <cell r="C4037" t="str">
            <v>Шина на  DIN рейку  65.63.08</v>
          </cell>
        </row>
        <row r="4038">
          <cell r="C4038" t="str">
            <v>Шина нулевая 14/2(на изолир крепеж по краям)</v>
          </cell>
        </row>
        <row r="4039">
          <cell r="C4039" t="str">
            <v>Шина нуль. 63.14</v>
          </cell>
        </row>
        <row r="4040">
          <cell r="C4040" t="str">
            <v>Шина соед. 3ф. 100А</v>
          </cell>
        </row>
        <row r="4041">
          <cell r="C4041" t="str">
            <v>Шина соед. 3ф.63 А 54мод.</v>
          </cell>
        </row>
        <row r="4042">
          <cell r="C4042" t="str">
            <v>шинокомплект 28*9-15-14 (8*15-15-14)</v>
          </cell>
        </row>
        <row r="4043">
          <cell r="C4043" t="str">
            <v>шинокоплект 6,50-10-10/12</v>
          </cell>
        </row>
        <row r="4044">
          <cell r="C4044" t="str">
            <v>шкаф АВР 15квт</v>
          </cell>
        </row>
        <row r="4045">
          <cell r="C4045" t="str">
            <v>шкаф контроля и упр.НС-2п</v>
          </cell>
        </row>
        <row r="4046">
          <cell r="C4046" t="str">
            <v>шкаф контроля и управ.РЧВ</v>
          </cell>
        </row>
        <row r="4047">
          <cell r="C4047" t="str">
            <v>шкаф распределительный ШРС 1-23</v>
          </cell>
        </row>
        <row r="4048">
          <cell r="C4048" t="str">
            <v>шкаф силовой ЩС в комплектации с преобразователем частоты</v>
          </cell>
        </row>
        <row r="4049">
          <cell r="C4049" t="str">
            <v>шкаф телекоммуникационный 4u</v>
          </cell>
        </row>
        <row r="4050">
          <cell r="C4050" t="str">
            <v>шкаф управления ВНС</v>
          </cell>
        </row>
        <row r="4051">
          <cell r="C4051" t="str">
            <v>шкаф управления ШУТ 25А</v>
          </cell>
        </row>
        <row r="4052">
          <cell r="C4052" t="str">
            <v>шкаф ШО</v>
          </cell>
        </row>
        <row r="4053">
          <cell r="C4053" t="str">
            <v>шкворень ГАЗ 53</v>
          </cell>
        </row>
        <row r="4054">
          <cell r="C4054" t="str">
            <v>шкив</v>
          </cell>
        </row>
        <row r="4055">
          <cell r="C4055" t="str">
            <v>шкив поликлинового ремня</v>
          </cell>
        </row>
        <row r="4056">
          <cell r="C4056" t="str">
            <v>шланг</v>
          </cell>
        </row>
        <row r="4057">
          <cell r="C4057" t="str">
            <v xml:space="preserve">шланг </v>
          </cell>
        </row>
        <row r="4058">
          <cell r="C4058" t="str">
            <v>шланг  кислородный</v>
          </cell>
        </row>
        <row r="4059">
          <cell r="C4059" t="str">
            <v>шланг ГУРа</v>
          </cell>
        </row>
        <row r="4060">
          <cell r="C4060" t="str">
            <v>шланг ГУРа средний</v>
          </cell>
        </row>
        <row r="4061">
          <cell r="C4061" t="str">
            <v>шланг д 14</v>
          </cell>
        </row>
        <row r="4062">
          <cell r="C4062" t="str">
            <v>шланг Д.12мм.</v>
          </cell>
        </row>
        <row r="4063">
          <cell r="C4063" t="str">
            <v>шланг д.16</v>
          </cell>
        </row>
        <row r="4064">
          <cell r="C4064" t="str">
            <v>шланг д.8</v>
          </cell>
        </row>
        <row r="4065">
          <cell r="C4065" t="str">
            <v>Шланг для заполнения воздухом, 5м</v>
          </cell>
        </row>
        <row r="4066">
          <cell r="C4066" t="str">
            <v>шланг ПГУ КАМАЗ</v>
          </cell>
        </row>
        <row r="4067">
          <cell r="C4067" t="str">
            <v>шланг подкачки колес</v>
          </cell>
        </row>
        <row r="4068">
          <cell r="C4068" t="str">
            <v>шланг подкачки колес внутренний</v>
          </cell>
        </row>
        <row r="4069">
          <cell r="C4069" t="str">
            <v>шланг радиатора L-130 (50-1303062)</v>
          </cell>
        </row>
        <row r="4070">
          <cell r="C4070" t="str">
            <v>шланг радиатора верхний Д-240</v>
          </cell>
        </row>
        <row r="4071">
          <cell r="C4071" t="str">
            <v>шланг сатехн.</v>
          </cell>
        </row>
        <row r="4072">
          <cell r="C4072" t="str">
            <v>шланг термостата 50-1306028</v>
          </cell>
        </row>
        <row r="4073">
          <cell r="C4073" t="str">
            <v>шланг топливный</v>
          </cell>
        </row>
        <row r="4074">
          <cell r="C4074" t="str">
            <v>шланг топливный ГАЗ 53 с штуцером</v>
          </cell>
        </row>
        <row r="4075">
          <cell r="C4075" t="str">
            <v>шланг тормозной</v>
          </cell>
        </row>
        <row r="4076">
          <cell r="C4076" t="str">
            <v>шланг тормозной Камаз 5320-3506060-10</v>
          </cell>
        </row>
        <row r="4077">
          <cell r="C4077" t="str">
            <v xml:space="preserve">шланг тормозной УРАЛ передний </v>
          </cell>
        </row>
        <row r="4078">
          <cell r="C4078" t="str">
            <v>шлиф.машина  HITACHI G13</v>
          </cell>
        </row>
        <row r="4079">
          <cell r="C4079" t="str">
            <v>Шлифмашина MAKITA 9558</v>
          </cell>
        </row>
        <row r="4080">
          <cell r="C4080" t="str">
            <v>шлифшкурка 14а 10н</v>
          </cell>
        </row>
        <row r="4081">
          <cell r="C4081" t="str">
            <v>шлифшкурка 14а 4н</v>
          </cell>
        </row>
        <row r="4082">
          <cell r="C4082" t="str">
            <v>шлифшкурка 14а 6н</v>
          </cell>
        </row>
        <row r="4083">
          <cell r="C4083" t="str">
            <v>шнур  шаон 22мм</v>
          </cell>
        </row>
        <row r="4084">
          <cell r="C4084" t="str">
            <v>шнур 3мм (50м)</v>
          </cell>
        </row>
        <row r="4085">
          <cell r="C4085" t="str">
            <v>шпатель  нерж.100мм</v>
          </cell>
        </row>
        <row r="4086">
          <cell r="C4086" t="str">
            <v>шпатель  нерж.150мм</v>
          </cell>
        </row>
        <row r="4087">
          <cell r="C4087" t="str">
            <v>шпатель  нерж.250мм</v>
          </cell>
        </row>
        <row r="4088">
          <cell r="C4088" t="str">
            <v>Шпатель для прикати обоев</v>
          </cell>
        </row>
        <row r="4089">
          <cell r="C4089" t="str">
            <v>шпатель Дригальского</v>
          </cell>
        </row>
        <row r="4090">
          <cell r="C4090" t="str">
            <v>Шпатель зубчатый</v>
          </cell>
        </row>
        <row r="4091">
          <cell r="C4091" t="str">
            <v>шпатлевка акрилавая, 16 кг</v>
          </cell>
        </row>
        <row r="4092">
          <cell r="C4092" t="str">
            <v xml:space="preserve">шпилька </v>
          </cell>
        </row>
        <row r="4093">
          <cell r="C4093" t="str">
            <v>шпилька  12*140</v>
          </cell>
        </row>
        <row r="4094">
          <cell r="C4094" t="str">
            <v>шпилька  16*130</v>
          </cell>
        </row>
        <row r="4095">
          <cell r="C4095" t="str">
            <v>шпилька  16*135</v>
          </cell>
        </row>
        <row r="4096">
          <cell r="C4096" t="str">
            <v>шпилька  16*140</v>
          </cell>
        </row>
        <row r="4097">
          <cell r="C4097" t="str">
            <v>шпилька  20*240</v>
          </cell>
        </row>
        <row r="4098">
          <cell r="C4098" t="str">
            <v>шпилька  39*430</v>
          </cell>
        </row>
        <row r="4099">
          <cell r="C4099" t="str">
            <v>шпилька 18*1000</v>
          </cell>
        </row>
        <row r="4100">
          <cell r="C4100" t="str">
            <v>шпилька 22*160</v>
          </cell>
        </row>
        <row r="4101">
          <cell r="C4101" t="str">
            <v>шпилька колеса</v>
          </cell>
        </row>
        <row r="4102">
          <cell r="C4102" t="str">
            <v>шпилька колеса левая ГАЗ</v>
          </cell>
        </row>
        <row r="4103">
          <cell r="C4103" t="str">
            <v>шпилька колеса правая ЗИЛ</v>
          </cell>
        </row>
        <row r="4104">
          <cell r="C4104" t="str">
            <v>Шпилька М27х230</v>
          </cell>
        </row>
        <row r="4105">
          <cell r="C4105" t="str">
            <v>Шпилька М30х180 ГОСТ 9066-75</v>
          </cell>
        </row>
        <row r="4106">
          <cell r="C4106" t="str">
            <v>шпилька М36*440</v>
          </cell>
        </row>
        <row r="4107">
          <cell r="C4107" t="str">
            <v>шпилька М42*440</v>
          </cell>
        </row>
        <row r="4108">
          <cell r="C4108" t="str">
            <v>шпиндель (изделие для задвижки Д800)</v>
          </cell>
        </row>
        <row r="4109">
          <cell r="C4109" t="str">
            <v>шприц мед. трехкомп. б/иглы 5мл (100шт.)</v>
          </cell>
        </row>
        <row r="4110">
          <cell r="C4110" t="str">
            <v>Штамп</v>
          </cell>
        </row>
        <row r="4111">
          <cell r="C4111" t="str">
            <v>Штанга реактивная ЗиЛ-131, 131-2919011</v>
          </cell>
        </row>
        <row r="4112">
          <cell r="C4112" t="str">
            <v>Штанга реактивная КАМАЗ</v>
          </cell>
        </row>
        <row r="4113">
          <cell r="C4113" t="str">
            <v>Штанга толкателя 236-1007176</v>
          </cell>
        </row>
        <row r="4114">
          <cell r="C4114" t="str">
            <v>штанга-вилка из трубы Ду15</v>
          </cell>
        </row>
        <row r="4115">
          <cell r="C4115" t="str">
            <v>штангенциркуль ШЦ-400-0,1</v>
          </cell>
        </row>
        <row r="4116">
          <cell r="C4116" t="str">
            <v xml:space="preserve">Штатив S8-Р </v>
          </cell>
        </row>
        <row r="4117">
          <cell r="C4117" t="str">
            <v>штатив алюминиевый унив.</v>
          </cell>
        </row>
        <row r="4118">
          <cell r="C4118" t="str">
            <v>Штатив для пробирок ШЛПП-02</v>
          </cell>
        </row>
        <row r="4119">
          <cell r="C4119" t="str">
            <v>штатив ПЭ-2710 для бюреток</v>
          </cell>
        </row>
        <row r="4120">
          <cell r="C4120" t="str">
            <v>штатив ШПП-02-20</v>
          </cell>
        </row>
        <row r="4121">
          <cell r="C4121" t="str">
            <v>штатив ШПП-02-40</v>
          </cell>
        </row>
        <row r="4122">
          <cell r="C4122" t="str">
            <v>Штемпельная подушка</v>
          </cell>
        </row>
        <row r="4123">
          <cell r="C4123" t="str">
            <v>Шток Hawle- А телескопич. 2.00м-2.5м.  80</v>
          </cell>
        </row>
        <row r="4124">
          <cell r="C4124" t="str">
            <v>Шток Hawle- А телескопич. 2.00м-2.5м. 100-125</v>
          </cell>
        </row>
        <row r="4125">
          <cell r="C4125" t="str">
            <v>Шток Hawle- А телескопич. 2.00м-2.5м. 150</v>
          </cell>
        </row>
        <row r="4126">
          <cell r="C4126" t="str">
            <v>Шток Е2  телескопич. 2.00м-2.5м. 50-100</v>
          </cell>
        </row>
        <row r="4127">
          <cell r="C4127" t="str">
            <v>шток на колонку ВРК 3,0м</v>
          </cell>
        </row>
        <row r="4128">
          <cell r="C4128" t="str">
            <v>шток цилиндра сцепления</v>
          </cell>
        </row>
        <row r="4129">
          <cell r="C4129" t="str">
            <v>Штрих - роллер 5 мм *6м.</v>
          </cell>
        </row>
        <row r="4130">
          <cell r="C4130" t="str">
            <v>штрих-карандаш</v>
          </cell>
        </row>
        <row r="4131">
          <cell r="C4131" t="str">
            <v>штукатурка гипсовая  Ротгипс 30кг</v>
          </cell>
        </row>
        <row r="4132">
          <cell r="C4132" t="str">
            <v>штукатурная смесь Фугенфюлер, 25 кг</v>
          </cell>
        </row>
        <row r="4133">
          <cell r="C4133" t="str">
            <v>Штурвал сталь 100</v>
          </cell>
        </row>
        <row r="4134">
          <cell r="C4134" t="str">
            <v>Штурвал сталь 125-150</v>
          </cell>
        </row>
        <row r="4135">
          <cell r="C4135" t="str">
            <v>Штурвал сталь 50</v>
          </cell>
        </row>
        <row r="4136">
          <cell r="C4136" t="str">
            <v>Штурвал сталь 65-80</v>
          </cell>
        </row>
        <row r="4137">
          <cell r="C4137" t="str">
            <v>штутцер 1/2 -12мм НР</v>
          </cell>
        </row>
        <row r="4138">
          <cell r="C4138" t="str">
            <v>штутцер трубки низкого давления  М14-1,5-65</v>
          </cell>
        </row>
        <row r="4139">
          <cell r="C4139" t="str">
            <v>штуцер обратки</v>
          </cell>
        </row>
        <row r="4140">
          <cell r="C4140" t="str">
            <v>Штуцер резьбовой G3/4 c переходной муфтой G1/2</v>
          </cell>
        </row>
        <row r="4141">
          <cell r="C4141" t="str">
            <v>Шуруповерт</v>
          </cell>
        </row>
        <row r="4142">
          <cell r="C4142" t="str">
            <v>щебень 20/40</v>
          </cell>
        </row>
        <row r="4143">
          <cell r="C4143" t="str">
            <v>щетка   сметка</v>
          </cell>
        </row>
        <row r="4144">
          <cell r="C4144" t="str">
            <v>щетка для пола</v>
          </cell>
        </row>
        <row r="4145">
          <cell r="C4145" t="str">
            <v>щетка стальная проволочная</v>
          </cell>
        </row>
        <row r="4146">
          <cell r="C4146" t="str">
            <v>щетка стеклоочистителя</v>
          </cell>
        </row>
        <row r="4147">
          <cell r="C4147" t="str">
            <v>Щит ВРУ 1-17-70 Н</v>
          </cell>
        </row>
        <row r="4148">
          <cell r="C4148" t="str">
            <v>щит ВРУ 1-18-80 250А</v>
          </cell>
        </row>
        <row r="4149">
          <cell r="C4149" t="str">
            <v>щит пожарный</v>
          </cell>
        </row>
        <row r="4150">
          <cell r="C4150" t="str">
            <v>Щит ПР 11-3060-54У3</v>
          </cell>
        </row>
        <row r="4151">
          <cell r="C4151" t="str">
            <v>Щит ПР 11-3078 УХЛ4</v>
          </cell>
        </row>
        <row r="4152">
          <cell r="C4152" t="str">
            <v xml:space="preserve">Щит рапсред.  ЩРН-П-6  навесной </v>
          </cell>
        </row>
        <row r="4153">
          <cell r="C4153" t="str">
            <v>Щит ЩАП-43 63А IP 54</v>
          </cell>
        </row>
        <row r="4154">
          <cell r="C4154" t="str">
            <v>Щит ЩРН-П-8 модуля навесной ИЭК (200*184*95)</v>
          </cell>
        </row>
        <row r="4155">
          <cell r="C4155" t="str">
            <v>Щит ЩРНМ-4 IP54(800Х600х250)</v>
          </cell>
        </row>
        <row r="4156">
          <cell r="C4156" t="str">
            <v>щиток   приборов КП-204-3801040</v>
          </cell>
        </row>
        <row r="4157">
          <cell r="C4157" t="str">
            <v>щиток  НБТ</v>
          </cell>
        </row>
        <row r="4158">
          <cell r="C4158" t="str">
            <v>щиток сварщика</v>
          </cell>
        </row>
        <row r="4159">
          <cell r="C4159" t="str">
            <v xml:space="preserve">эксикатор 2-240 мм </v>
          </cell>
        </row>
        <row r="4160">
          <cell r="C4160" t="str">
            <v>эл. вилка В6-001</v>
          </cell>
        </row>
        <row r="4161">
          <cell r="C4161" t="str">
            <v>эл. вилка прямая с заземл.</v>
          </cell>
        </row>
        <row r="4162">
          <cell r="C4162" t="str">
            <v>эл.двигатель  5,5 квт/3000</v>
          </cell>
        </row>
        <row r="4163">
          <cell r="C4163" t="str">
            <v>эл.обогреват.прибор  ПЭТ -4-220в</v>
          </cell>
        </row>
        <row r="4164">
          <cell r="C4164" t="str">
            <v>эл.тельфер г/п 5тн</v>
          </cell>
        </row>
        <row r="4165">
          <cell r="C4165" t="str">
            <v>электроагрегат АБП7/4-Т400/230 ВР</v>
          </cell>
        </row>
        <row r="4166">
          <cell r="C4166" t="str">
            <v>электрод SE 09 Н д, 4</v>
          </cell>
        </row>
        <row r="4167">
          <cell r="C4167" t="str">
            <v>электрод SE 46 3*350</v>
          </cell>
        </row>
        <row r="4168">
          <cell r="C4168" t="str">
            <v>электрод SE 46 д.4</v>
          </cell>
        </row>
        <row r="4169">
          <cell r="C4169" t="str">
            <v xml:space="preserve">электрод ионоселективный </v>
          </cell>
        </row>
        <row r="4170">
          <cell r="C4170" t="str">
            <v>электрод ОК 46 д.3*350</v>
          </cell>
        </row>
        <row r="4171">
          <cell r="C4171" t="str">
            <v>электрод ОК 46 д.4*450</v>
          </cell>
        </row>
        <row r="4172">
          <cell r="C4172" t="str">
            <v>электрод ЭА-395/9 д.3мм</v>
          </cell>
        </row>
        <row r="4173">
          <cell r="C4173" t="str">
            <v>электрод ЭА-395/9 д.4мм</v>
          </cell>
        </row>
        <row r="4174">
          <cell r="C4174" t="str">
            <v>Электрод ЭЛИС - 131 F</v>
          </cell>
        </row>
        <row r="4175">
          <cell r="C4175" t="str">
            <v>Электродрель MAKITA 2070</v>
          </cell>
        </row>
        <row r="4176">
          <cell r="C4176" t="str">
            <v>Электроды ОК46.00 ф5,0</v>
          </cell>
        </row>
        <row r="4177">
          <cell r="C4177" t="str">
            <v>Электрокалорифер СФО-40</v>
          </cell>
        </row>
        <row r="4178">
          <cell r="C4178" t="str">
            <v>электромуфта  ПЭ 100  д.160 эл. св.</v>
          </cell>
        </row>
        <row r="4179">
          <cell r="C4179" t="str">
            <v>Электронасос ЦМФ 50-10</v>
          </cell>
        </row>
        <row r="4180">
          <cell r="C4180" t="str">
            <v>Электроперфоратор   HITACHI DH24</v>
          </cell>
        </row>
        <row r="4181">
          <cell r="C4181" t="str">
            <v>Электроперфоратор GBH 7-46</v>
          </cell>
        </row>
        <row r="4182">
          <cell r="C4182" t="str">
            <v xml:space="preserve">электроподогреватель  </v>
          </cell>
        </row>
        <row r="4183">
          <cell r="C4183" t="str">
            <v>Электростанция бензиновая ESE 306 HS-GT112001</v>
          </cell>
        </row>
        <row r="4184">
          <cell r="C4184" t="str">
            <v>Электрофен MAKITA 5012</v>
          </cell>
        </row>
        <row r="4185">
          <cell r="C4185" t="str">
            <v>элемент 201-1105538(40)</v>
          </cell>
        </row>
        <row r="4186">
          <cell r="C4186" t="str">
            <v>элемент 201-1117038</v>
          </cell>
        </row>
        <row r="4187">
          <cell r="C4187" t="str">
            <v>элемент 3 R12</v>
          </cell>
        </row>
        <row r="4188">
          <cell r="C4188" t="str">
            <v>Элемент 316 Durascell</v>
          </cell>
        </row>
        <row r="4189">
          <cell r="C4189" t="str">
            <v>элемент 740-1012040</v>
          </cell>
        </row>
        <row r="4190">
          <cell r="C4190" t="str">
            <v>элемент 740-1117040</v>
          </cell>
        </row>
        <row r="4191">
          <cell r="C4191" t="str">
            <v>элемент 7405-1109560</v>
          </cell>
        </row>
        <row r="4192">
          <cell r="C4192" t="str">
            <v>элемент 840-1012038</v>
          </cell>
        </row>
        <row r="4193">
          <cell r="C4193" t="str">
            <v>элемент Duracell MN2400/LR03</v>
          </cell>
        </row>
        <row r="4194">
          <cell r="C4194" t="str">
            <v xml:space="preserve">элемент ВФ(В4201)  </v>
          </cell>
        </row>
        <row r="4195">
          <cell r="C4195" t="str">
            <v xml:space="preserve">элемент ВФ(В4202)  </v>
          </cell>
        </row>
        <row r="4196">
          <cell r="C4196" t="str">
            <v>элемент ВФ(В4226)  31110-1109013</v>
          </cell>
        </row>
        <row r="4197">
          <cell r="C4197" t="str">
            <v>элемент масляного фильтра</v>
          </cell>
        </row>
        <row r="4198">
          <cell r="C4198" t="str">
            <v>элемент питания Duracell  LR06</v>
          </cell>
        </row>
        <row r="4199">
          <cell r="C4199" t="str">
            <v>элемент питания Duracell  LR20</v>
          </cell>
        </row>
        <row r="4200">
          <cell r="C4200" t="str">
            <v>элемент питания Duracell LR14</v>
          </cell>
        </row>
        <row r="4201">
          <cell r="C4201" t="str">
            <v>элемент питания Duracell LR3  (2шт)</v>
          </cell>
        </row>
        <row r="4202">
          <cell r="C4202" t="str">
            <v>элемент питания Duracell LR6  (2шт)</v>
          </cell>
        </row>
        <row r="4203">
          <cell r="C4203" t="str">
            <v>элемент питания Duracell LR6  (5 шт)</v>
          </cell>
        </row>
        <row r="4204">
          <cell r="C4204" t="str">
            <v>элемент питания LR 1604А ВР-1</v>
          </cell>
        </row>
        <row r="4205">
          <cell r="C4205" t="str">
            <v>Элемент питания Фотон</v>
          </cell>
        </row>
        <row r="4206">
          <cell r="C4206" t="str">
            <v>элемент топливного  фильтра Т6302</v>
          </cell>
        </row>
        <row r="4207">
          <cell r="C4207" t="str">
            <v>эмаль  белая Вика</v>
          </cell>
        </row>
        <row r="4208">
          <cell r="C4208" t="str">
            <v>эмаль  МЛ-12  оранжевая</v>
          </cell>
        </row>
        <row r="4209">
          <cell r="C4209" t="str">
            <v>эмаль  НЦ 132 голубая</v>
          </cell>
        </row>
        <row r="4210">
          <cell r="C4210" t="str">
            <v>эмаль  НЦ 132 красная</v>
          </cell>
        </row>
        <row r="4211">
          <cell r="C4211" t="str">
            <v>эмаль  НЦ 132 черная</v>
          </cell>
        </row>
        <row r="4212">
          <cell r="C4212" t="str">
            <v>эмаль  ПФ  115  серая</v>
          </cell>
        </row>
        <row r="4213">
          <cell r="C4213" t="str">
            <v>эмаль  ПФ  115  черная</v>
          </cell>
        </row>
        <row r="4214">
          <cell r="C4214" t="str">
            <v>эмаль  ПФ 115  бежевая</v>
          </cell>
        </row>
        <row r="4215">
          <cell r="C4215" t="str">
            <v>эмаль  ПФ 115  желтая</v>
          </cell>
        </row>
        <row r="4216">
          <cell r="C4216" t="str">
            <v>эмаль  ПФ 115  зеленая</v>
          </cell>
        </row>
        <row r="4217">
          <cell r="C4217" t="str">
            <v>эмаль  ПФ 115  красная</v>
          </cell>
        </row>
        <row r="4218">
          <cell r="C4218" t="str">
            <v>эмаль  ПФ 115  синяя</v>
          </cell>
        </row>
        <row r="4219">
          <cell r="C4219" t="str">
            <v>эмаль  ПФ 115 белая</v>
          </cell>
        </row>
        <row r="4220">
          <cell r="C4220" t="str">
            <v>эмаль  ПФ 115 голубая</v>
          </cell>
        </row>
        <row r="4221">
          <cell r="C4221" t="str">
            <v>эмаль  ПФ 115 коричневая</v>
          </cell>
        </row>
        <row r="4222">
          <cell r="C4222" t="str">
            <v>эмаль  хаки Вика</v>
          </cell>
        </row>
        <row r="4223">
          <cell r="C4223" t="str">
            <v>эмаль для радиаторов белая</v>
          </cell>
        </row>
        <row r="4224">
          <cell r="C4224" t="str">
            <v>эмаль красная Вика</v>
          </cell>
        </row>
        <row r="4225">
          <cell r="C4225" t="str">
            <v>эмаль ПФ-115 белая, 1 кг</v>
          </cell>
        </row>
        <row r="4226">
          <cell r="C4226" t="str">
            <v>эмаль ПФ-115 белая, 2,8кг</v>
          </cell>
        </row>
        <row r="4227">
          <cell r="C4227" t="str">
            <v>эмаль ПФ-115 св-голубая, 1 кг</v>
          </cell>
        </row>
        <row r="4228">
          <cell r="C4228" t="str">
            <v>эмаль ПФ-115 св-голубая, 2,8 кг</v>
          </cell>
        </row>
        <row r="4229">
          <cell r="C4229" t="str">
            <v>эмаль ПФ-115 ярко-зеленая</v>
          </cell>
        </row>
        <row r="4230">
          <cell r="C4230" t="str">
            <v>эмаль универсальная аэрозоль (синяя)</v>
          </cell>
        </row>
        <row r="4231">
          <cell r="C4231" t="str">
            <v>эмаль черная Вика</v>
          </cell>
        </row>
        <row r="4232">
          <cell r="C4232" t="str">
            <v>энергоаккумулятор   100-3519100-10 тип 20 /20</v>
          </cell>
        </row>
        <row r="4233">
          <cell r="C4233" t="str">
            <v>эриохром черный Т (чда)</v>
          </cell>
        </row>
        <row r="4234">
          <cell r="C4234" t="str">
            <v>эфир петролейный</v>
          </cell>
        </row>
        <row r="4235">
          <cell r="C4235" t="str">
            <v>ящик для инструмента</v>
          </cell>
        </row>
        <row r="4236">
          <cell r="C4236" t="str">
            <v>ящик для песка 0,1м3</v>
          </cell>
        </row>
        <row r="4237">
          <cell r="C4237" t="str">
            <v>Ящик сил. ЯРВ-250А IP 54</v>
          </cell>
        </row>
      </sheetData>
      <sheetData sheetId="4">
        <row r="16">
          <cell r="B16" t="str">
            <v>Начальник цеха</v>
          </cell>
        </row>
        <row r="17">
          <cell r="B17" t="str">
            <v>Инженер ЦЭКС и КНС</v>
          </cell>
        </row>
        <row r="18">
          <cell r="B18" t="str">
            <v>Ведущий специалист</v>
          </cell>
        </row>
        <row r="19">
          <cell r="B19" t="str">
            <v>Бухгалтер</v>
          </cell>
        </row>
        <row r="20">
          <cell r="B20" t="str">
            <v>Слесарь АВР</v>
          </cell>
        </row>
        <row r="21">
          <cell r="B21" t="str">
            <v>Мастер (старший мастер)</v>
          </cell>
        </row>
      </sheetData>
      <sheetData sheetId="5">
        <row r="9">
          <cell r="B9" t="str">
            <v>Baltech HI-1630 нагреватель индукционный</v>
          </cell>
        </row>
      </sheetData>
      <sheetData sheetId="6">
        <row r="6">
          <cell r="B6" t="str">
            <v>ВАЗ 21053 (легковой)</v>
          </cell>
        </row>
        <row r="7">
          <cell r="B7" t="str">
            <v>ВАЗ-21214 (нива внедорожник)</v>
          </cell>
        </row>
        <row r="8">
          <cell r="B8" t="str">
            <v>ВАЗ-2123 (нива шевроле внедорожник)</v>
          </cell>
        </row>
        <row r="9">
          <cell r="B9" t="str">
            <v>ВАЗ-21310 (нива 4 двери внедорожник)</v>
          </cell>
        </row>
        <row r="10">
          <cell r="B10" t="str">
            <v>ГАЗ 2206 (атаман снабжение)</v>
          </cell>
        </row>
        <row r="11">
          <cell r="B11" t="str">
            <v>ГАЗ 2217 (автобус)</v>
          </cell>
        </row>
        <row r="12">
          <cell r="B12" t="str">
            <v>ГАЗ 2308 (грузовой)</v>
          </cell>
        </row>
        <row r="13">
          <cell r="B13" t="str">
            <v>ГАЗ-2705 (автобус)</v>
          </cell>
        </row>
        <row r="14">
          <cell r="B14" t="str">
            <v xml:space="preserve">ГАЗ 27057 4х4 (электролаборатория ППУ) </v>
          </cell>
        </row>
        <row r="15">
          <cell r="B15" t="str">
            <v>ГАЗ 3110 (легковой)</v>
          </cell>
        </row>
        <row r="16">
          <cell r="B16" t="str">
            <v>ГАЗ 33023 (грузовой)</v>
          </cell>
        </row>
        <row r="17">
          <cell r="B17" t="str">
            <v>ГАЗ 3307 (КО 503)</v>
          </cell>
        </row>
        <row r="18">
          <cell r="B18" t="str">
            <v>ГАЗ-33081 (фургон)</v>
          </cell>
        </row>
        <row r="19">
          <cell r="B19" t="str">
            <v>ГАЗ 3309 КО-440-2 (мусоровозка)</v>
          </cell>
        </row>
        <row r="20">
          <cell r="B20" t="str">
            <v>ГАЗ 3309 (фургон)</v>
          </cell>
        </row>
        <row r="21">
          <cell r="B21" t="str">
            <v>ГАЗ 3309 (манипулятор)</v>
          </cell>
        </row>
        <row r="22">
          <cell r="B22" t="str">
            <v>ГАЗ 3309 (КО 503)</v>
          </cell>
        </row>
        <row r="23">
          <cell r="B23" t="str">
            <v>ГАЗ-4414 (автопогрузчик)</v>
          </cell>
        </row>
        <row r="24">
          <cell r="B24" t="str">
            <v>ГАЗ-3309 (водовозка)</v>
          </cell>
        </row>
        <row r="25">
          <cell r="B25" t="str">
            <v>ГАЗ 331063 (валдай компрессор)</v>
          </cell>
        </row>
        <row r="26">
          <cell r="B26" t="str">
            <v>ГАЗ-6611 (спец)</v>
          </cell>
        </row>
        <row r="27">
          <cell r="B27" t="str">
            <v>Газель 330210 (грузовой)</v>
          </cell>
        </row>
        <row r="28">
          <cell r="B28" t="str">
            <v xml:space="preserve">ДЗ 143 (автогрейдер) </v>
          </cell>
        </row>
        <row r="29">
          <cell r="B29" t="str">
            <v>ДТ 75 (бульдозер)</v>
          </cell>
        </row>
        <row r="30">
          <cell r="B30" t="str">
            <v>ДУ-54 (каток)</v>
          </cell>
        </row>
        <row r="31">
          <cell r="B31" t="str">
            <v>ЕК 14  (экскаватор колесн)</v>
          </cell>
        </row>
        <row r="32">
          <cell r="B32" t="str">
            <v>ЕК 18  (экскаватор колесн)</v>
          </cell>
        </row>
        <row r="33">
          <cell r="B33" t="str">
            <v>ЕТ 25  (экскаватор гусенич)</v>
          </cell>
        </row>
        <row r="34">
          <cell r="B34" t="str">
            <v>ЗИЛ 130 (борт гос. № е354ам)</v>
          </cell>
        </row>
        <row r="35">
          <cell r="B35" t="str">
            <v>ЗИЛ 130 (КО 502, 510)</v>
          </cell>
        </row>
        <row r="36">
          <cell r="B36" t="str">
            <v>ЗИЛ-431412 (КО 510)</v>
          </cell>
        </row>
        <row r="37">
          <cell r="B37" t="str">
            <v>ЗИЛ 131 (фургон)</v>
          </cell>
        </row>
        <row r="38">
          <cell r="B38" t="str">
            <v>ЗИЛ 432932 (водовозка гос.№ к095кт)</v>
          </cell>
        </row>
        <row r="39">
          <cell r="B39" t="str">
            <v>ЗИЛ-4131214 (поливомойка)</v>
          </cell>
        </row>
        <row r="40">
          <cell r="B40" t="str">
            <v>ЗИЛ 431410  (грузовой)</v>
          </cell>
        </row>
        <row r="41">
          <cell r="B41" t="str">
            <v>АМУР-531310 (манипулятор)</v>
          </cell>
        </row>
        <row r="42">
          <cell r="B42" t="str">
            <v>ЗИЛ 431410 (манипулятор)</v>
          </cell>
        </row>
        <row r="43">
          <cell r="B43" t="str">
            <v>ЗИЛ-431902 (вакуумная)</v>
          </cell>
        </row>
        <row r="44">
          <cell r="B44" t="str">
            <v>ЗИЛ 433362 (поливомойка)</v>
          </cell>
        </row>
        <row r="45">
          <cell r="B45" t="str">
            <v>ЗИЛ 433362 (КО 502, 510)</v>
          </cell>
        </row>
        <row r="46">
          <cell r="B46" t="str">
            <v>ЗИЛ ММЗ 4502 (самосвал)</v>
          </cell>
        </row>
        <row r="47">
          <cell r="B47" t="str">
            <v>ЗИЛ ММЗ 554 (самосвал)</v>
          </cell>
        </row>
        <row r="48">
          <cell r="B48" t="str">
            <v>К 701 (трактор)</v>
          </cell>
        </row>
        <row r="49">
          <cell r="B49" t="str">
            <v>КАВЗ 3976-020</v>
          </cell>
        </row>
        <row r="50">
          <cell r="B50" t="str">
            <v>КО 718 (машина тротуароубор.)</v>
          </cell>
        </row>
        <row r="51">
          <cell r="B51" t="str">
            <v>КАМАЗ 4308 (ПРМ)</v>
          </cell>
        </row>
        <row r="52">
          <cell r="B52" t="str">
            <v>КАМАЗ-4310 (фургон)</v>
          </cell>
        </row>
        <row r="53">
          <cell r="B53" t="str">
            <v>КАМАЗ-432615  (фургон)</v>
          </cell>
        </row>
        <row r="54">
          <cell r="B54" t="str">
            <v>КАМАЗ-43265 (КО-510)</v>
          </cell>
        </row>
        <row r="55">
          <cell r="B55" t="str">
            <v>КАМАЗ-5320 (с компр.установкой)</v>
          </cell>
        </row>
        <row r="56">
          <cell r="B56" t="str">
            <v>КАМАЗ-53212 (с компр.установкой)</v>
          </cell>
        </row>
        <row r="57">
          <cell r="B57" t="str">
            <v>КАМАЗ 53213, 53215 (КО)</v>
          </cell>
        </row>
        <row r="58">
          <cell r="B58" t="str">
            <v>КАМАЗ 53215-15 (грузовые)</v>
          </cell>
        </row>
        <row r="59">
          <cell r="B59" t="str">
            <v xml:space="preserve">КАМАЗ 53215 (с компр.установкой) </v>
          </cell>
        </row>
        <row r="60">
          <cell r="B60" t="str">
            <v>КАМАЗ 53215 (КО 505а)</v>
          </cell>
        </row>
        <row r="61">
          <cell r="B61" t="str">
            <v>КАМАЗ 53213 (работа с навигатором)</v>
          </cell>
        </row>
        <row r="62">
          <cell r="B62" t="str">
            <v>Камаз 53215 КО-512 (Крот)</v>
          </cell>
        </row>
        <row r="63">
          <cell r="B63" t="str">
            <v xml:space="preserve">КАМАЗ-55102 (самосвал) </v>
          </cell>
        </row>
        <row r="64">
          <cell r="B64" t="str">
            <v>КАМАЗ 55111 (самосвал)</v>
          </cell>
        </row>
        <row r="65">
          <cell r="B65" t="str">
            <v>КАМАЗ 65115 (КО)</v>
          </cell>
        </row>
        <row r="66">
          <cell r="B66" t="str">
            <v>КАМАЗ 65115С (самосвал)</v>
          </cell>
        </row>
        <row r="67">
          <cell r="B67" t="str">
            <v xml:space="preserve">КРАЗ-255-Б (с компр.установкой) </v>
          </cell>
        </row>
        <row r="68">
          <cell r="B68" t="str">
            <v xml:space="preserve">КРАЗ 6510 (самосвал) </v>
          </cell>
        </row>
        <row r="69">
          <cell r="B69" t="str">
            <v>КС-45717-1 (автокран на шасси а/м УРАЛ-4320 гос. №478)</v>
          </cell>
        </row>
        <row r="70">
          <cell r="B70" t="str">
            <v>КС-45747К-1(автокран на шасси а/м КАМАЗ 65115 гос. № 104)</v>
          </cell>
        </row>
        <row r="71">
          <cell r="B71" t="str">
            <v>МАЗ-5337 (буровая)</v>
          </cell>
        </row>
        <row r="72">
          <cell r="B72" t="str">
            <v>МАЗ 53371  ЧМЗАП-83391 (трал)</v>
          </cell>
        </row>
        <row r="73">
          <cell r="B73" t="str">
            <v>МАЗ 5551  (самосвал)</v>
          </cell>
        </row>
        <row r="74">
          <cell r="B74" t="str">
            <v>МАЗ 642205  (седельный тягач)</v>
          </cell>
        </row>
        <row r="75">
          <cell r="B75" t="str">
            <v>МТЗ 82 (метла)</v>
          </cell>
        </row>
        <row r="76">
          <cell r="B76" t="str">
            <v>МТЗ 82 (бара)</v>
          </cell>
        </row>
        <row r="77">
          <cell r="B77" t="str">
            <v>МКСМ-800 (погрузчик)</v>
          </cell>
        </row>
        <row r="78">
          <cell r="B78" t="str">
            <v xml:space="preserve">ПУМ 500 (погрузчик) </v>
          </cell>
        </row>
        <row r="79">
          <cell r="B79" t="str">
            <v xml:space="preserve">ТО-18б.2 (погрузчик) </v>
          </cell>
        </row>
        <row r="80">
          <cell r="B80" t="str">
            <v>Т-30-69 (трактор)</v>
          </cell>
        </row>
        <row r="81">
          <cell r="B81" t="str">
            <v>Т 170 (бара)</v>
          </cell>
        </row>
        <row r="82">
          <cell r="B82" t="str">
            <v xml:space="preserve">ТО 18  </v>
          </cell>
        </row>
        <row r="83">
          <cell r="B83" t="str">
            <v>УАЗ-2206-06 (автобус)</v>
          </cell>
        </row>
        <row r="84">
          <cell r="B84" t="str">
            <v>УАЗ 330301 (грузовые)</v>
          </cell>
        </row>
        <row r="85">
          <cell r="B85" t="str">
            <v>УАЗ-3909</v>
          </cell>
        </row>
        <row r="86">
          <cell r="B86" t="str">
            <v>УАЗ-374101</v>
          </cell>
        </row>
        <row r="87">
          <cell r="B87" t="str">
            <v>УАЗ 315142 (легковой)</v>
          </cell>
        </row>
        <row r="88">
          <cell r="B88" t="str">
            <v>УАЗ-515195 (автобус)</v>
          </cell>
        </row>
        <row r="89">
          <cell r="B89" t="str">
            <v>УРАЛ 4320 (автобус)</v>
          </cell>
        </row>
        <row r="90">
          <cell r="B90" t="str">
            <v>УРАЛ 5557  (экскаватор)</v>
          </cell>
        </row>
        <row r="91">
          <cell r="B91" t="str">
            <v>УРАЛ 5557  (самосвал)</v>
          </cell>
        </row>
        <row r="92">
          <cell r="B92" t="str">
            <v>ЭО 2621  (экскаватор)</v>
          </cell>
        </row>
        <row r="93">
          <cell r="B93" t="str">
            <v>ЭО 3323  (экскаватор)</v>
          </cell>
        </row>
        <row r="94">
          <cell r="B94" t="str">
            <v>Volkswagen LT</v>
          </cell>
        </row>
        <row r="95">
          <cell r="B95" t="str">
            <v>Комбинированный каналопромывочный и илососный автомобиль - цистерна модель К 14,0/28 Р, включая шасси MAN</v>
          </cell>
        </row>
        <row r="96">
          <cell r="B96" t="str">
            <v>ФИАТ Дукато (для телеинспекции коллекторов)</v>
          </cell>
        </row>
        <row r="97">
          <cell r="B97" t="str">
            <v>УАЗ 3151210 (330301)</v>
          </cell>
        </row>
        <row r="98">
          <cell r="B98" t="str">
            <v>УАЗ 374102</v>
          </cell>
        </row>
        <row r="99">
          <cell r="B99" t="str">
            <v>ПРМ (2735-0000010-03 Н)</v>
          </cell>
        </row>
        <row r="100">
          <cell r="B100" t="str">
            <v>Volkswagen Passat</v>
          </cell>
        </row>
        <row r="101">
          <cell r="B101" t="str">
            <v>HYUNDAI Sonata</v>
          </cell>
        </row>
      </sheetData>
      <sheetData sheetId="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хкарта"/>
      <sheetName val="итого"/>
      <sheetName val="затраты"/>
      <sheetName val="Материалы"/>
      <sheetName val="фзп"/>
      <sheetName val="Осн.средства"/>
      <sheetName val="транспортные расходы"/>
      <sheetName val="цеховые, общехоз.расходы"/>
    </sheetNames>
    <sheetDataSet>
      <sheetData sheetId="0"/>
      <sheetData sheetId="1" refreshError="1"/>
      <sheetData sheetId="2" refreshError="1"/>
      <sheetData sheetId="3">
        <row r="8">
          <cell r="C8" t="str">
            <v>APPOLO-SUP2  всасывающий шланг для воды 076</v>
          </cell>
        </row>
        <row r="9">
          <cell r="C9" t="str">
            <v>APPOLO-SUP2  всасывающий шланг для воды 102</v>
          </cell>
        </row>
        <row r="10">
          <cell r="C10" t="str">
            <v>DIN рейка 125 см</v>
          </cell>
        </row>
        <row r="11">
          <cell r="C11" t="str">
            <v>DIN рейка оцинк.</v>
          </cell>
        </row>
        <row r="12">
          <cell r="C12" t="str">
            <v>pH-метр РР-20 Sartorius</v>
          </cell>
        </row>
        <row r="13">
          <cell r="C13" t="str">
            <v>а/камера</v>
          </cell>
        </row>
        <row r="14">
          <cell r="C14" t="str">
            <v>а/лампа  А12 -1</v>
          </cell>
        </row>
        <row r="15">
          <cell r="C15" t="str">
            <v>а/лампа  А12 -5</v>
          </cell>
        </row>
        <row r="16">
          <cell r="C16" t="str">
            <v>а/лампа  А12 -5-1</v>
          </cell>
        </row>
        <row r="17">
          <cell r="C17" t="str">
            <v>а/лампа  А12-21-3</v>
          </cell>
        </row>
        <row r="18">
          <cell r="C18" t="str">
            <v>а/лампа  А12-21-4</v>
          </cell>
        </row>
        <row r="19">
          <cell r="C19" t="str">
            <v>а/лампа  А24-21+5</v>
          </cell>
        </row>
        <row r="20">
          <cell r="C20" t="str">
            <v>а/лампа  А24-5</v>
          </cell>
        </row>
        <row r="21">
          <cell r="C21" t="str">
            <v>а/лампа  фарная 12В 45/40</v>
          </cell>
        </row>
        <row r="22">
          <cell r="C22" t="str">
            <v>а/лампа  фарная 24В 55/50</v>
          </cell>
        </row>
        <row r="23">
          <cell r="C23" t="str">
            <v>а/лампа 12В 50/40</v>
          </cell>
        </row>
        <row r="24">
          <cell r="C24" t="str">
            <v>а/лампа габаритная</v>
          </cell>
        </row>
        <row r="25">
          <cell r="C25" t="str">
            <v>а/лампа Н4 12 V</v>
          </cell>
        </row>
        <row r="26">
          <cell r="C26" t="str">
            <v>а/лампа фарная</v>
          </cell>
        </row>
        <row r="27">
          <cell r="C27" t="str">
            <v>авто/лампа 24-10</v>
          </cell>
        </row>
        <row r="28">
          <cell r="C28" t="str">
            <v xml:space="preserve">автодиск 6,5*15 5*108 ГАЗ </v>
          </cell>
        </row>
        <row r="29">
          <cell r="C29" t="str">
            <v>автолампа</v>
          </cell>
        </row>
        <row r="30">
          <cell r="C30" t="str">
            <v>автоматизир.рабочее место</v>
          </cell>
        </row>
        <row r="31">
          <cell r="C31" t="str">
            <v>автоматический выключатель ВА 47-29</v>
          </cell>
        </row>
        <row r="32">
          <cell r="C32" t="str">
            <v>автомобиль 473892 VIN:X72473892B0001197</v>
          </cell>
        </row>
        <row r="33">
          <cell r="C33" t="str">
            <v>автомобиль 473892 VIN:X72473892B0001198</v>
          </cell>
        </row>
        <row r="34">
          <cell r="C34" t="str">
            <v>автомобиль гос.номер Н 128 ОТ 72  электролаборатория передвижная ППУ на базе ТС ГАЗ 27057</v>
          </cell>
        </row>
        <row r="35">
          <cell r="C35" t="str">
            <v>автомобиль гос.номер Н 293 СВ 72 машина илососная КО-510К на шасси КАМАЗ-43253-1017-99</v>
          </cell>
        </row>
        <row r="36">
          <cell r="C36" t="str">
            <v>автомобиль гос.номер Н 294 СВ 72 машина ваккуумная КО-505А на шасси КАМАЗ-65115</v>
          </cell>
        </row>
        <row r="37">
          <cell r="C37" t="str">
            <v>автомобиль гос.номер Н 295 СВ 72 машина ваккуумная КО-505А на шасси КАМАЗ-65115</v>
          </cell>
        </row>
        <row r="38">
          <cell r="C38" t="str">
            <v>автомобиль гос.номер Н 450 СВ 72 машина илососная КО-510К на шасси КАМАЗ-43253-1017-99</v>
          </cell>
        </row>
        <row r="39">
          <cell r="C39" t="str">
            <v>автомобиль гос.номер Н 703 КТ 72 КО-440-2 на базе ГАЗ-3309</v>
          </cell>
        </row>
        <row r="40">
          <cell r="C40" t="str">
            <v>автошина  315/80R22.5 156/154М</v>
          </cell>
        </row>
        <row r="41">
          <cell r="C41" t="str">
            <v>автошина 10,00-20 280Р508</v>
          </cell>
        </row>
        <row r="42">
          <cell r="C42" t="str">
            <v>автошина 1025*420-457 (420-457)</v>
          </cell>
        </row>
        <row r="43">
          <cell r="C43" t="str">
            <v>автошина 11,2-20 113А6</v>
          </cell>
        </row>
        <row r="44">
          <cell r="C44" t="str">
            <v>автошина 12,00-20 320-508</v>
          </cell>
        </row>
        <row r="45">
          <cell r="C45" t="str">
            <v>автошина 12,00R20 320R508</v>
          </cell>
        </row>
        <row r="46">
          <cell r="C46" t="str">
            <v>автошина 1200*500-508 (500/70-20) 156 F РR16</v>
          </cell>
        </row>
        <row r="47">
          <cell r="C47" t="str">
            <v>автошина 15,5-38 133А6</v>
          </cell>
        </row>
        <row r="48">
          <cell r="C48" t="str">
            <v>автошина 175/70  Р13</v>
          </cell>
        </row>
        <row r="49">
          <cell r="C49" t="str">
            <v>автошина 175R16C 98/96N TT Я-462</v>
          </cell>
        </row>
        <row r="50">
          <cell r="C50" t="str">
            <v xml:space="preserve">автошина 195/65R15  </v>
          </cell>
        </row>
        <row r="51">
          <cell r="C51" t="str">
            <v>автошина 205/70R15</v>
          </cell>
        </row>
        <row r="52">
          <cell r="C52" t="str">
            <v>автошина 215/65R16С 102Q</v>
          </cell>
        </row>
        <row r="53">
          <cell r="C53" t="str">
            <v xml:space="preserve">автошина 215/75R 17.5  124/123L </v>
          </cell>
        </row>
        <row r="54">
          <cell r="C54" t="str">
            <v>автошина 215/90-15С 99К ТТ Я-245</v>
          </cell>
        </row>
        <row r="55">
          <cell r="C55" t="str">
            <v>автошина 225/75R16С 121/120N</v>
          </cell>
        </row>
        <row r="56">
          <cell r="C56" t="str">
            <v>автошина 245/70R19.5 136/134М</v>
          </cell>
        </row>
        <row r="57">
          <cell r="C57" t="str">
            <v>автошина 385/65R22.5 164/158L</v>
          </cell>
        </row>
        <row r="58">
          <cell r="C58" t="str">
            <v>Автошина 8,25R20 (240R508) К-84</v>
          </cell>
        </row>
        <row r="59">
          <cell r="C59" t="str">
            <v>автошина 8.25-15 ТТ ВШЗ ЛФ-268 нс 14 с об/л</v>
          </cell>
        </row>
        <row r="60">
          <cell r="C60" t="str">
            <v>автошина 9,00 R20 (260Р508) О-40 БМ-1</v>
          </cell>
        </row>
        <row r="61">
          <cell r="C61" t="str">
            <v>агар  Эндо</v>
          </cell>
        </row>
        <row r="62">
          <cell r="C62" t="str">
            <v>агрегат  ЦМФ 25-12 2,2 квт</v>
          </cell>
        </row>
        <row r="63">
          <cell r="C63" t="str">
            <v>адаптер для коронок</v>
          </cell>
        </row>
        <row r="64">
          <cell r="C64" t="str">
            <v>Адаптер трегера AL3</v>
          </cell>
        </row>
        <row r="65">
          <cell r="C65" t="str">
            <v>адаптер фото 2-EF/23</v>
          </cell>
        </row>
        <row r="66">
          <cell r="C66" t="str">
            <v>Азотная кислота ОСЧ</v>
          </cell>
        </row>
        <row r="67">
          <cell r="C67" t="str">
            <v>Азотная кислота, ОСЧ, ф.1,4</v>
          </cell>
        </row>
        <row r="68">
          <cell r="C68" t="str">
            <v>Азотная кислота, ХЧ,</v>
          </cell>
        </row>
        <row r="69">
          <cell r="C69" t="str">
            <v>Аккумулятор  СSB GP1272 151/65/94+6 12V 7.2 Ah</v>
          </cell>
        </row>
        <row r="70">
          <cell r="C70" t="str">
            <v>Аккумулятор  СSB GPL 1272 151/65/94 12V 7.2 Ah</v>
          </cell>
        </row>
        <row r="71">
          <cell r="C71" t="str">
            <v>аккумулятор 3ст-215</v>
          </cell>
        </row>
        <row r="72">
          <cell r="C72" t="str">
            <v>аккумулятор 6ст-132L</v>
          </cell>
        </row>
        <row r="73">
          <cell r="C73" t="str">
            <v>аккумулятор 6ст-190</v>
          </cell>
        </row>
        <row r="74">
          <cell r="C74" t="str">
            <v>аккумулятор 6ст-55L</v>
          </cell>
        </row>
        <row r="75">
          <cell r="C75" t="str">
            <v>аккумулятор 6ст-60L</v>
          </cell>
        </row>
        <row r="76">
          <cell r="C76" t="str">
            <v>аккумулятор 6ст-62L</v>
          </cell>
        </row>
        <row r="77">
          <cell r="C77" t="str">
            <v>аккумулятор 6ст-75L</v>
          </cell>
        </row>
        <row r="78">
          <cell r="C78" t="str">
            <v>аккумулятор 6ст-90</v>
          </cell>
        </row>
        <row r="79">
          <cell r="C79" t="str">
            <v>аккумулятор Varta</v>
          </cell>
        </row>
        <row r="80">
          <cell r="C80" t="str">
            <v>Аккумулятор Yuasa NP 12-12 12В 12А</v>
          </cell>
        </row>
        <row r="81">
          <cell r="C81" t="str">
            <v>Аккумулятор свинцовый RBC 48 2*(12В-7Ач)150*132*108/АРС</v>
          </cell>
        </row>
        <row r="82">
          <cell r="C82" t="str">
            <v>Аккумуляторная дрель MAKITA BDF 343</v>
          </cell>
        </row>
        <row r="83">
          <cell r="C83" t="str">
            <v>активные компоненты S18407 BOY</v>
          </cell>
        </row>
        <row r="84">
          <cell r="C84" t="str">
            <v>акустическая система 2.0 Microlab</v>
          </cell>
        </row>
        <row r="85">
          <cell r="C85" t="str">
            <v>аллюминиевая телескопическая рейка ТS5-5E</v>
          </cell>
        </row>
        <row r="86">
          <cell r="C86" t="str">
            <v>алюминий сульфат очищенный жидкий</v>
          </cell>
        </row>
        <row r="87">
          <cell r="C87" t="str">
            <v>алюминон</v>
          </cell>
        </row>
        <row r="88">
          <cell r="C88" t="str">
            <v>аммиак водный</v>
          </cell>
        </row>
        <row r="89">
          <cell r="C89" t="str">
            <v>аммоний молибденовокислый, 4-вод ЧДА</v>
          </cell>
        </row>
        <row r="90">
          <cell r="C90" t="str">
            <v>аммоний хлористый</v>
          </cell>
        </row>
        <row r="91">
          <cell r="C91" t="str">
            <v>амоний молибденовокислый, 4-водный,  Ч</v>
          </cell>
        </row>
        <row r="92">
          <cell r="C92" t="str">
            <v>амоний надсернокислый (персульфат)</v>
          </cell>
        </row>
        <row r="93">
          <cell r="C93" t="str">
            <v>амоний роданистый</v>
          </cell>
        </row>
        <row r="94">
          <cell r="C94" t="str">
            <v>амоний сернокислый</v>
          </cell>
        </row>
        <row r="95">
          <cell r="C95" t="str">
            <v>амоний сернокислый техн. кг</v>
          </cell>
        </row>
        <row r="96">
          <cell r="C96" t="str">
            <v>амперметр ЗИЛ</v>
          </cell>
        </row>
        <row r="97">
          <cell r="C97" t="str">
            <v>амперметр Э-47 96*96мм (600/5)</v>
          </cell>
        </row>
        <row r="98">
          <cell r="C98" t="str">
            <v>Анкер клиновой 10х120</v>
          </cell>
        </row>
        <row r="99">
          <cell r="C99" t="str">
            <v>анкер М8*10*30</v>
          </cell>
        </row>
        <row r="100">
          <cell r="C100" t="str">
            <v>анкер с гайкой 10*77</v>
          </cell>
        </row>
        <row r="101">
          <cell r="C101" t="str">
            <v>Анкер-клин 6х40</v>
          </cell>
        </row>
        <row r="102">
          <cell r="C102" t="str">
            <v>антенна L 40505</v>
          </cell>
        </row>
        <row r="103">
          <cell r="C103" t="str">
            <v>антенна АНТ-5</v>
          </cell>
        </row>
        <row r="104">
          <cell r="C104" t="str">
            <v>антифриз</v>
          </cell>
        </row>
        <row r="105">
          <cell r="C105" t="str">
            <v>аппарат сварочный</v>
          </cell>
        </row>
        <row r="106">
          <cell r="C106" t="str">
            <v>аптечка автомобильная  Апполо</v>
          </cell>
        </row>
        <row r="107">
          <cell r="C107" t="str">
            <v>аптечка промышленная Апполо (мет.шкаф)</v>
          </cell>
        </row>
        <row r="108">
          <cell r="C108" t="str">
            <v>аптечка универсальная</v>
          </cell>
        </row>
        <row r="109">
          <cell r="C109" t="str">
            <v>ареометр АОН-1  1300-1360</v>
          </cell>
        </row>
        <row r="110">
          <cell r="C110" t="str">
            <v>ареометр АОН-1  1360-1420</v>
          </cell>
        </row>
        <row r="111">
          <cell r="C111" t="str">
            <v>ареометр для нефтепродуктов с термометром АНТ-1</v>
          </cell>
        </row>
        <row r="112">
          <cell r="C112" t="str">
            <v>арматура (период) д.10мм</v>
          </cell>
        </row>
        <row r="113">
          <cell r="C113" t="str">
            <v>Арматура светоисгнальная AL-22 кр. цил</v>
          </cell>
        </row>
        <row r="114">
          <cell r="C114" t="str">
            <v>Арматура светосигнальная AD-16DS 230 В жел.</v>
          </cell>
        </row>
        <row r="115">
          <cell r="C115" t="str">
            <v>Арматура светосигнальная AD-16DS 230 В красн.</v>
          </cell>
        </row>
        <row r="116">
          <cell r="C116" t="str">
            <v>Арматура светосигнальная AD-16DS 230B зел</v>
          </cell>
        </row>
        <row r="117">
          <cell r="C117" t="str">
            <v>Арматура светосигнальная AD-22DS 230 В желтая</v>
          </cell>
        </row>
        <row r="118">
          <cell r="C118" t="str">
            <v>Арматура светосигнальная AD-22DS 240 В зелен.</v>
          </cell>
        </row>
        <row r="119">
          <cell r="C119" t="str">
            <v>Арматура светосигнальная AD-22DS 240 В красная</v>
          </cell>
        </row>
        <row r="120">
          <cell r="C120" t="str">
            <v xml:space="preserve">Арматура светосигнальная AL-22 зел. цил. </v>
          </cell>
        </row>
        <row r="121">
          <cell r="C121" t="str">
            <v>Арматура(Период) ф16</v>
          </cell>
        </row>
        <row r="122">
          <cell r="C122" t="str">
            <v>архивные материалы проектной документации по объектам водоснабжения и водоотведения г.Тюмени</v>
          </cell>
        </row>
        <row r="123">
          <cell r="C123" t="str">
            <v>Асбокартон КАОН 4мм</v>
          </cell>
        </row>
        <row r="124">
          <cell r="C124" t="str">
            <v>ацетон</v>
          </cell>
        </row>
        <row r="125">
          <cell r="C125" t="str">
            <v>аэрозоль от укусов клещей</v>
          </cell>
        </row>
        <row r="126">
          <cell r="C126" t="str">
            <v>багор</v>
          </cell>
        </row>
        <row r="127">
          <cell r="C127" t="str">
            <v>балка 16</v>
          </cell>
        </row>
        <row r="128">
          <cell r="C128" t="str">
            <v>баллон воздушный 130-3513010</v>
          </cell>
        </row>
        <row r="129">
          <cell r="C129" t="str">
            <v>балон газовый</v>
          </cell>
        </row>
        <row r="130">
          <cell r="C130" t="str">
            <v>балон пропановый шт</v>
          </cell>
        </row>
        <row r="131">
          <cell r="C131" t="str">
            <v>банка 1000 мл</v>
          </cell>
        </row>
        <row r="132">
          <cell r="C132" t="str">
            <v>банка 250 мл</v>
          </cell>
        </row>
        <row r="133">
          <cell r="C133" t="str">
            <v>банка 500 мл</v>
          </cell>
        </row>
        <row r="134">
          <cell r="C134" t="str">
            <v>банка-капельница 40мл</v>
          </cell>
        </row>
        <row r="135">
          <cell r="C135" t="str">
            <v>барабан тормозной задний</v>
          </cell>
        </row>
        <row r="136">
          <cell r="C136" t="str">
            <v>барий  хлористый 2-водн. ЧДА</v>
          </cell>
        </row>
        <row r="137">
          <cell r="C137" t="str">
            <v>батарейка Camelion LR6</v>
          </cell>
        </row>
        <row r="138">
          <cell r="C138" t="str">
            <v>батарейка Duracel</v>
          </cell>
        </row>
        <row r="139">
          <cell r="C139" t="str">
            <v>Батарейка Energiz 6LR61</v>
          </cell>
        </row>
        <row r="140">
          <cell r="C140" t="str">
            <v>батарея аккумуляторная</v>
          </cell>
        </row>
        <row r="141">
          <cell r="C141" t="str">
            <v>батометр Руттнера , объем пробы 1л</v>
          </cell>
        </row>
        <row r="142">
          <cell r="C142" t="str">
            <v>бахилы влагозащитные (сапоги рыбацкие)</v>
          </cell>
        </row>
        <row r="143">
          <cell r="C143" t="str">
            <v>бачок омывателя</v>
          </cell>
        </row>
        <row r="144">
          <cell r="C144" t="str">
            <v>бачок расширетильный Камаз</v>
          </cell>
        </row>
        <row r="145">
          <cell r="C145" t="str">
            <v>бегунок</v>
          </cell>
        </row>
        <row r="146">
          <cell r="C146" t="str">
            <v>белье нательное с начесом</v>
          </cell>
        </row>
        <row r="147">
          <cell r="C147" t="str">
            <v>белье нательное трикотажное</v>
          </cell>
        </row>
        <row r="148">
          <cell r="C148" t="str">
            <v>белье нательное х/б</v>
          </cell>
        </row>
        <row r="149">
          <cell r="C149" t="str">
            <v>бендикс</v>
          </cell>
        </row>
        <row r="150">
          <cell r="C150" t="str">
            <v>бензин Аи-80</v>
          </cell>
        </row>
        <row r="151">
          <cell r="C151" t="str">
            <v>бензин Аи-92</v>
          </cell>
        </row>
        <row r="152">
          <cell r="C152" t="str">
            <v>Бензин АИ-95</v>
          </cell>
        </row>
        <row r="153">
          <cell r="C153" t="str">
            <v>бензин Аи-98</v>
          </cell>
        </row>
        <row r="154">
          <cell r="C154" t="str">
            <v>Бензокоса</v>
          </cell>
        </row>
        <row r="155">
          <cell r="C155" t="str">
            <v>бензонасос BOSH 406</v>
          </cell>
        </row>
        <row r="156">
          <cell r="C156" t="str">
            <v>бензонасос ВАЗ</v>
          </cell>
        </row>
        <row r="157">
          <cell r="C157" t="str">
            <v>Бензопила</v>
          </cell>
        </row>
        <row r="158">
          <cell r="C158" t="str">
            <v>бензопила HUSQVARNA 240</v>
          </cell>
        </row>
        <row r="159">
          <cell r="C159" t="str">
            <v>бетон М-200</v>
          </cell>
        </row>
        <row r="160">
          <cell r="C160" t="str">
            <v>Бидон 51 литр Б51</v>
          </cell>
        </row>
        <row r="161">
          <cell r="C161" t="str">
            <v>Бикрост ХКП 10кв.м</v>
          </cell>
        </row>
        <row r="162">
          <cell r="C162" t="str">
            <v>Бикрост ХПП 15кв.м</v>
          </cell>
        </row>
        <row r="163">
          <cell r="C163" t="str">
            <v>бинт мед. н/ст 7*14</v>
          </cell>
        </row>
        <row r="164">
          <cell r="C164" t="str">
            <v>бинт стерильный 7х14</v>
          </cell>
        </row>
        <row r="165">
          <cell r="C165" t="str">
            <v xml:space="preserve">Бипод </v>
          </cell>
        </row>
        <row r="166">
          <cell r="C166" t="str">
            <v>бита кровельная 10</v>
          </cell>
        </row>
        <row r="167">
          <cell r="C167" t="str">
            <v>бита РН 2*50</v>
          </cell>
        </row>
        <row r="168">
          <cell r="C168" t="str">
            <v>бланк  личная карточка Т2/Т2ВУР</v>
          </cell>
        </row>
        <row r="169">
          <cell r="C169" t="str">
            <v>Блок Б-12</v>
          </cell>
        </row>
        <row r="170">
          <cell r="C170" t="str">
            <v>блок группового управления GC2 на 2 рольставни</v>
          </cell>
        </row>
        <row r="171">
          <cell r="C171" t="str">
            <v>Блок защиты УБЗ-302 универс</v>
          </cell>
        </row>
        <row r="172">
          <cell r="C172" t="str">
            <v>блок педалей</v>
          </cell>
        </row>
        <row r="173">
          <cell r="C173" t="str">
            <v>Блок питания БП 60-24</v>
          </cell>
        </row>
        <row r="174">
          <cell r="C174" t="str">
            <v>Блок питания БП07Б-Д3.2-24</v>
          </cell>
        </row>
        <row r="175">
          <cell r="C175" t="str">
            <v>блок питания уличный БП-3А-У</v>
          </cell>
        </row>
        <row r="176">
          <cell r="C176" t="str">
            <v>Блок управления ЕТ-14/20</v>
          </cell>
        </row>
        <row r="177">
          <cell r="C177" t="str">
            <v>блок фара</v>
          </cell>
        </row>
        <row r="178">
          <cell r="C178" t="str">
            <v>Блок ФБС 12-6-6</v>
          </cell>
        </row>
        <row r="179">
          <cell r="C179" t="str">
            <v>Блок ФБС 24-4-6</v>
          </cell>
        </row>
        <row r="180">
          <cell r="C180" t="str">
            <v>блок-контейнер 2,4*5,9*5м(вагон)</v>
          </cell>
        </row>
        <row r="181">
          <cell r="C181" t="str">
            <v>блоки ФБС</v>
          </cell>
        </row>
        <row r="182">
          <cell r="C182" t="str">
            <v>блоки ФБС 12-4-6</v>
          </cell>
        </row>
        <row r="183">
          <cell r="C183" t="str">
            <v>блоки ФБС 9-4-6</v>
          </cell>
        </row>
        <row r="184">
          <cell r="C184" t="str">
            <v>болт</v>
          </cell>
        </row>
        <row r="185">
          <cell r="C185" t="str">
            <v>болт  10*25 б/г</v>
          </cell>
        </row>
        <row r="186">
          <cell r="C186" t="str">
            <v>болт  10*30 б/г</v>
          </cell>
        </row>
        <row r="187">
          <cell r="C187" t="str">
            <v>болт  10*60  б/г</v>
          </cell>
        </row>
        <row r="188">
          <cell r="C188" t="str">
            <v>болт  12*30</v>
          </cell>
        </row>
        <row r="189">
          <cell r="C189" t="str">
            <v>болт  12*40</v>
          </cell>
        </row>
        <row r="190">
          <cell r="C190" t="str">
            <v>болт  12*50  б/г</v>
          </cell>
        </row>
        <row r="191">
          <cell r="C191" t="str">
            <v>болт  12*60  б/г</v>
          </cell>
        </row>
        <row r="192">
          <cell r="C192" t="str">
            <v>болт  12*70 б/г</v>
          </cell>
        </row>
        <row r="193">
          <cell r="C193" t="str">
            <v>болт  14*30  б/г</v>
          </cell>
        </row>
        <row r="194">
          <cell r="C194" t="str">
            <v>болт  14*60  б/г</v>
          </cell>
        </row>
        <row r="195">
          <cell r="C195" t="str">
            <v>болт  14*70  б/г</v>
          </cell>
        </row>
        <row r="196">
          <cell r="C196" t="str">
            <v>болт  16*60</v>
          </cell>
        </row>
        <row r="197">
          <cell r="C197" t="str">
            <v>болт  16*65  б/г</v>
          </cell>
        </row>
        <row r="198">
          <cell r="C198" t="str">
            <v>болт  16*70</v>
          </cell>
        </row>
        <row r="199">
          <cell r="C199" t="str">
            <v>болт  16*80</v>
          </cell>
        </row>
        <row r="200">
          <cell r="C200" t="str">
            <v>болт  16*90</v>
          </cell>
        </row>
        <row r="201">
          <cell r="C201" t="str">
            <v>болт  18*120  б/г</v>
          </cell>
        </row>
        <row r="202">
          <cell r="C202" t="str">
            <v>болт  18*70  б/г</v>
          </cell>
        </row>
        <row r="203">
          <cell r="C203" t="str">
            <v>болт  18*80  б/г</v>
          </cell>
        </row>
        <row r="204">
          <cell r="C204" t="str">
            <v>болт  18*90 б/г</v>
          </cell>
        </row>
        <row r="205">
          <cell r="C205" t="str">
            <v>болт  20*100</v>
          </cell>
        </row>
        <row r="206">
          <cell r="C206" t="str">
            <v>болт  20*110</v>
          </cell>
        </row>
        <row r="207">
          <cell r="C207" t="str">
            <v>болт  20*120  б/г</v>
          </cell>
        </row>
        <row r="208">
          <cell r="C208" t="str">
            <v>болт  20*70 б/г</v>
          </cell>
        </row>
        <row r="209">
          <cell r="C209" t="str">
            <v>болт  20*75 б/г</v>
          </cell>
        </row>
        <row r="210">
          <cell r="C210" t="str">
            <v>болт  20*80  б/г</v>
          </cell>
        </row>
        <row r="211">
          <cell r="C211" t="str">
            <v>болт  20*90  б/г</v>
          </cell>
        </row>
        <row r="212">
          <cell r="C212" t="str">
            <v>болт  20*90 б/г</v>
          </cell>
        </row>
        <row r="213">
          <cell r="C213" t="str">
            <v>болт  22*150  б/г</v>
          </cell>
        </row>
        <row r="214">
          <cell r="C214" t="str">
            <v>болт  24*100 б/г</v>
          </cell>
        </row>
        <row r="215">
          <cell r="C215" t="str">
            <v>болт  24*120 б/г</v>
          </cell>
        </row>
        <row r="216">
          <cell r="C216" t="str">
            <v>болт  24*60 б/г</v>
          </cell>
        </row>
        <row r="217">
          <cell r="C217" t="str">
            <v>болт  24*70</v>
          </cell>
        </row>
        <row r="218">
          <cell r="C218" t="str">
            <v>болт  24*80 б/г</v>
          </cell>
        </row>
        <row r="219">
          <cell r="C219" t="str">
            <v>болт  24*90 б/г</v>
          </cell>
        </row>
        <row r="220">
          <cell r="C220" t="str">
            <v>болт  27*130  б/г</v>
          </cell>
        </row>
        <row r="221">
          <cell r="C221" t="str">
            <v>болт  27*80</v>
          </cell>
        </row>
        <row r="222">
          <cell r="C222" t="str">
            <v>болт  30*80</v>
          </cell>
        </row>
        <row r="223">
          <cell r="C223" t="str">
            <v>болт  36*110 б/г</v>
          </cell>
        </row>
        <row r="224">
          <cell r="C224" t="str">
            <v>болт  6*20 б/г</v>
          </cell>
        </row>
        <row r="225">
          <cell r="C225" t="str">
            <v>болт  6*30 б/г</v>
          </cell>
        </row>
        <row r="226">
          <cell r="C226" t="str">
            <v>болт  8*30 б/г</v>
          </cell>
        </row>
        <row r="227">
          <cell r="C227" t="str">
            <v>болт  8*35 б/г</v>
          </cell>
        </row>
        <row r="228">
          <cell r="C228" t="str">
            <v>болт  8*40</v>
          </cell>
        </row>
        <row r="229">
          <cell r="C229" t="str">
            <v>болт  8*50 б/г</v>
          </cell>
        </row>
        <row r="230">
          <cell r="C230" t="str">
            <v>болт  8*60</v>
          </cell>
        </row>
        <row r="231">
          <cell r="C231" t="str">
            <v>Болт 1.1 М24х200 ст35 ГОСТ24379-.1-80</v>
          </cell>
        </row>
        <row r="232">
          <cell r="C232" t="str">
            <v>Болт 1.1 М24х350 ст35 ГОСТ 24379.1-80</v>
          </cell>
        </row>
        <row r="233">
          <cell r="C233" t="str">
            <v>Болт 1.1 М27х200 ст35 ГОСТ 24379.1-80</v>
          </cell>
        </row>
        <row r="234">
          <cell r="C234" t="str">
            <v>Болт 10х100.019 ГОСТ 7798-70</v>
          </cell>
        </row>
        <row r="235">
          <cell r="C235" t="str">
            <v>болт 12*65</v>
          </cell>
        </row>
        <row r="236">
          <cell r="C236" t="str">
            <v>болт 16*140</v>
          </cell>
        </row>
        <row r="237">
          <cell r="C237" t="str">
            <v>Болт анкерный М16х180</v>
          </cell>
        </row>
        <row r="238">
          <cell r="C238" t="str">
            <v>болт кардана</v>
          </cell>
        </row>
        <row r="239">
          <cell r="C239" t="str">
            <v>болт карданный с гайкой МТЗ</v>
          </cell>
        </row>
        <row r="240">
          <cell r="C240" t="str">
            <v>болт колеса ГАЗ</v>
          </cell>
        </row>
        <row r="241">
          <cell r="C241" t="str">
            <v>болт крепления ножей М16+гайка</v>
          </cell>
        </row>
        <row r="242">
          <cell r="C242" t="str">
            <v>болт крепления ножей М20+гайка</v>
          </cell>
        </row>
        <row r="243">
          <cell r="C243" t="str">
            <v>болт М 12*30</v>
          </cell>
        </row>
        <row r="244">
          <cell r="C244" t="str">
            <v>Болт М12х25</v>
          </cell>
        </row>
        <row r="245">
          <cell r="C245" t="str">
            <v>Болт М14х50 ГОСТ 7798-80</v>
          </cell>
        </row>
        <row r="246">
          <cell r="C246" t="str">
            <v>Болт М14х6gх60.58.016 ГОСТ 7798-70</v>
          </cell>
        </row>
        <row r="247">
          <cell r="C247" t="str">
            <v>Болт М16х40 ГОСТ 7798-70</v>
          </cell>
        </row>
        <row r="248">
          <cell r="C248" t="str">
            <v>Болт М18х100 ГОСТ 7798-70</v>
          </cell>
        </row>
        <row r="249">
          <cell r="C249" t="str">
            <v>Болт М18х6gх70.58.016 ГОСТ 7798-70</v>
          </cell>
        </row>
        <row r="250">
          <cell r="C250" t="str">
            <v>Болт М24Х70</v>
          </cell>
        </row>
        <row r="251">
          <cell r="C251" t="str">
            <v>Болт М6х25 ГОСТ 7798-70</v>
          </cell>
        </row>
        <row r="252">
          <cell r="C252" t="str">
            <v>Болт М6х40 ГОСТ 7798-70</v>
          </cell>
        </row>
        <row r="253">
          <cell r="C253" t="str">
            <v>Болт М6х85.019</v>
          </cell>
        </row>
        <row r="254">
          <cell r="C254" t="str">
            <v>Болт М8х20 ГОСТ 7798-70</v>
          </cell>
        </row>
        <row r="255">
          <cell r="C255" t="str">
            <v>болт педали сцепления Газ 3302</v>
          </cell>
        </row>
        <row r="256">
          <cell r="C256" t="str">
            <v>болт с  шестигранной головкой</v>
          </cell>
        </row>
        <row r="257">
          <cell r="C257" t="str">
            <v>болт с внутренним шестигранником</v>
          </cell>
        </row>
        <row r="258">
          <cell r="C258" t="str">
            <v>болт, гайка, гровер кардана  М14*1,5*40</v>
          </cell>
        </row>
        <row r="259">
          <cell r="C259" t="str">
            <v>бордюр гранит ГП-4</v>
          </cell>
        </row>
        <row r="260">
          <cell r="C260" t="str">
            <v>бордюр дородный БР 1000*300*150</v>
          </cell>
        </row>
        <row r="261">
          <cell r="C261" t="str">
            <v>бордюр тротуарный БР 1000*200*80</v>
          </cell>
        </row>
        <row r="262">
          <cell r="C262" t="str">
            <v>ботинки  кожа  "Курьер"  утепл.</v>
          </cell>
        </row>
        <row r="263">
          <cell r="C263" t="str">
            <v>ботинки "Леди Крафт"</v>
          </cell>
        </row>
        <row r="264">
          <cell r="C264" t="str">
            <v xml:space="preserve">ботинки "Тофф Крафт-М" </v>
          </cell>
        </row>
        <row r="265">
          <cell r="C265" t="str">
            <v>ботинки высокие "Трейл Винтер" утепл.</v>
          </cell>
        </row>
        <row r="266">
          <cell r="C266" t="str">
            <v>ботинки женские утепл.</v>
          </cell>
        </row>
        <row r="267">
          <cell r="C267" t="str">
            <v>ботинки кож Трейл Леди Икс</v>
          </cell>
        </row>
        <row r="268">
          <cell r="C268" t="str">
            <v>ботинки кожаные женские</v>
          </cell>
        </row>
        <row r="269">
          <cell r="C269" t="str">
            <v>ботинки кожаные женские для ИТР</v>
          </cell>
        </row>
        <row r="270">
          <cell r="C270" t="str">
            <v>ботинки кожаные мужские</v>
          </cell>
        </row>
        <row r="271">
          <cell r="C271" t="str">
            <v>ботинки кожаные Суперстайл</v>
          </cell>
        </row>
        <row r="272">
          <cell r="C272" t="str">
            <v>ботинки кожаные Труд</v>
          </cell>
        </row>
        <row r="273">
          <cell r="C273" t="str">
            <v>ботинки кожаные утепл. мужские для ИТР</v>
          </cell>
        </row>
        <row r="274">
          <cell r="C274" t="str">
            <v>ботинки кожаные утеплен. Тофф Вятка-М</v>
          </cell>
        </row>
        <row r="275">
          <cell r="C275" t="str">
            <v>ботинки кожаные утеплен. Форт</v>
          </cell>
        </row>
        <row r="276">
          <cell r="C276" t="str">
            <v>ботинки монтажные</v>
          </cell>
        </row>
        <row r="277">
          <cell r="C277" t="str">
            <v>ботинки утепл. "Омон"</v>
          </cell>
        </row>
        <row r="278">
          <cell r="C278" t="str">
            <v>боты диэлектрические</v>
          </cell>
        </row>
        <row r="279">
          <cell r="C279" t="str">
            <v>Бочата Д20</v>
          </cell>
        </row>
        <row r="280">
          <cell r="C280" t="str">
            <v>Бочка 50 л (цветная)</v>
          </cell>
        </row>
        <row r="281">
          <cell r="C281" t="str">
            <v>брезент</v>
          </cell>
        </row>
        <row r="282">
          <cell r="C282" t="str">
            <v>Брелок для ключей</v>
          </cell>
        </row>
        <row r="283">
          <cell r="C283" t="str">
            <v>бромдихлорметан, р-р в метаноле (10), ГСО</v>
          </cell>
        </row>
        <row r="284">
          <cell r="C284" t="str">
            <v>бромоформ р-р в метаноле СОП</v>
          </cell>
        </row>
        <row r="285">
          <cell r="C285" t="str">
            <v>бронза БрОЦС 555 д.100</v>
          </cell>
        </row>
        <row r="286">
          <cell r="C286" t="str">
            <v>бронза Броцс 555 д.45</v>
          </cell>
        </row>
        <row r="287">
          <cell r="C287" t="str">
            <v>бронза БРОЦС 555 кр.ф.60.</v>
          </cell>
        </row>
        <row r="288">
          <cell r="C288" t="str">
            <v>бронза БрОЦС 555 кр.ф30</v>
          </cell>
        </row>
        <row r="289">
          <cell r="C289" t="str">
            <v>бронза БрОЦС 555 кр.ф35</v>
          </cell>
        </row>
        <row r="290">
          <cell r="C290" t="str">
            <v>бронза БрОЦС 555 кр.ф70</v>
          </cell>
        </row>
        <row r="291">
          <cell r="C291" t="str">
            <v>бронза БрОЦС 555 кр.ф90</v>
          </cell>
        </row>
        <row r="292">
          <cell r="C292" t="str">
            <v>бронза БРрОЦ 555 д.80</v>
          </cell>
        </row>
        <row r="293">
          <cell r="C293" t="str">
            <v>бронза БРрОЦ 555 кр.ф.40</v>
          </cell>
        </row>
        <row r="294">
          <cell r="C294" t="str">
            <v>бронза БРрОЦ 555 кр.ф.50</v>
          </cell>
        </row>
        <row r="295">
          <cell r="C295" t="str">
            <v>брус 0,150*0,150*6</v>
          </cell>
        </row>
        <row r="296">
          <cell r="C296" t="str">
            <v>брусок строганный 40х40х3000</v>
          </cell>
        </row>
        <row r="297">
          <cell r="C297" t="str">
            <v>брусок шлифовальный</v>
          </cell>
        </row>
        <row r="298">
          <cell r="C298" t="str">
            <v>брюки на утепляющей прокладке</v>
          </cell>
        </row>
        <row r="299">
          <cell r="C299" t="str">
            <v>брюки на утепляющей прокладке Флай</v>
          </cell>
        </row>
        <row r="300">
          <cell r="C300" t="str">
            <v>Буксирный прибор в сборе 4310-2707210 Камаз</v>
          </cell>
        </row>
        <row r="301">
          <cell r="C301" t="str">
            <v>бумага  А3</v>
          </cell>
        </row>
        <row r="302">
          <cell r="C302" t="str">
            <v>бумага HP для качественной графики</v>
          </cell>
        </row>
        <row r="303">
          <cell r="C303" t="str">
            <v>бумага А-4</v>
          </cell>
        </row>
        <row r="304">
          <cell r="C304" t="str">
            <v>бумага для записей 9х9х5см</v>
          </cell>
        </row>
        <row r="305">
          <cell r="C305" t="str">
            <v>бумага для факса</v>
          </cell>
        </row>
        <row r="306">
          <cell r="C306" t="str">
            <v>бумага индик. "Конго"</v>
          </cell>
        </row>
        <row r="307">
          <cell r="C307" t="str">
            <v>бумага индикаторная универс.</v>
          </cell>
        </row>
        <row r="308">
          <cell r="C308" t="str">
            <v>бумага крафт 100*106</v>
          </cell>
        </row>
        <row r="309">
          <cell r="C309" t="str">
            <v>бумага с клеевым краем 38х51</v>
          </cell>
        </row>
        <row r="310">
          <cell r="C310" t="str">
            <v>бумага с клеевым краем 76х76</v>
          </cell>
        </row>
        <row r="311">
          <cell r="C311" t="str">
            <v>бумага туалетная 200м рулон 1-слойная</v>
          </cell>
        </row>
        <row r="312">
          <cell r="C312" t="str">
            <v>бумага туалетная 3-слойная уп/4шт</v>
          </cell>
        </row>
        <row r="313">
          <cell r="C313" t="str">
            <v>бумага туалетная 56м</v>
          </cell>
        </row>
        <row r="314">
          <cell r="C314" t="str">
            <v>бумага универсальная pH 0-12, 100</v>
          </cell>
        </row>
        <row r="315">
          <cell r="C315" t="str">
            <v>бумага фильтровальная</v>
          </cell>
        </row>
        <row r="316">
          <cell r="C316" t="str">
            <v>Бур 10х210х150</v>
          </cell>
        </row>
        <row r="317">
          <cell r="C317" t="str">
            <v>бур 8х110</v>
          </cell>
        </row>
        <row r="318">
          <cell r="C318" t="str">
            <v>Бур 8х310х250</v>
          </cell>
        </row>
        <row r="319">
          <cell r="C319" t="str">
            <v>бур SDS PLUS 6/160/100</v>
          </cell>
        </row>
        <row r="320">
          <cell r="C320" t="str">
            <v>бутилацетат ХЧ</v>
          </cell>
        </row>
        <row r="321">
          <cell r="C321" t="str">
            <v xml:space="preserve">бутыль 100 мл </v>
          </cell>
        </row>
        <row r="322">
          <cell r="C322" t="str">
            <v xml:space="preserve">бутыль 250 мл </v>
          </cell>
        </row>
        <row r="323">
          <cell r="C323" t="str">
            <v xml:space="preserve">бутыль 500 мл </v>
          </cell>
        </row>
        <row r="324">
          <cell r="C324" t="str">
            <v>бутыль 500 мл с узк горлом</v>
          </cell>
        </row>
        <row r="325">
          <cell r="C325" t="str">
            <v>бюретка 1-3-2-25-0,1 с олив. и нак.</v>
          </cell>
        </row>
        <row r="326">
          <cell r="C326" t="str">
            <v>вагонка</v>
          </cell>
        </row>
        <row r="327">
          <cell r="C327" t="str">
            <v>вал</v>
          </cell>
        </row>
        <row r="328">
          <cell r="C328" t="str">
            <v>вал вторичный КПП ГАЗ 3309</v>
          </cell>
        </row>
        <row r="329">
          <cell r="C329" t="str">
            <v>вал карданный</v>
          </cell>
        </row>
        <row r="330">
          <cell r="C330" t="str">
            <v>вал карданный заднего  моста (4 отв) ЗиЛ 131-2201011-01</v>
          </cell>
        </row>
        <row r="331">
          <cell r="C331" t="str">
            <v>вал карданный переднего моста (4 отв) ЗиЛ 131-2203011-01</v>
          </cell>
        </row>
        <row r="332">
          <cell r="C332" t="str">
            <v>вал карданный среднего  моста (4 отв) ЗиЛ 131-2205011-03</v>
          </cell>
        </row>
        <row r="333">
          <cell r="C333" t="str">
            <v>вал коленчатый 2 шпонки, 7 болтов</v>
          </cell>
        </row>
        <row r="334">
          <cell r="C334" t="str">
            <v>вал насоса Д4000</v>
          </cell>
        </row>
        <row r="335">
          <cell r="C335" t="str">
            <v>вал первичный ГАЗ 3308,3309, 245 дв</v>
          </cell>
        </row>
        <row r="336">
          <cell r="C336" t="str">
            <v>вал первичный РК Г-66</v>
          </cell>
        </row>
        <row r="337">
          <cell r="C337" t="str">
            <v>вал промежуточный</v>
          </cell>
        </row>
        <row r="338">
          <cell r="C338" t="str">
            <v>вал торсионный 03.08.011 Д-65</v>
          </cell>
        </row>
        <row r="339">
          <cell r="C339" t="str">
            <v>валенки</v>
          </cell>
        </row>
        <row r="340">
          <cell r="C340" t="str">
            <v>валенки РП</v>
          </cell>
        </row>
        <row r="341">
          <cell r="C341" t="str">
            <v>валик  малярный</v>
          </cell>
        </row>
        <row r="342">
          <cell r="C342" t="str">
            <v>валик  мех.</v>
          </cell>
        </row>
        <row r="343">
          <cell r="C343" t="str">
            <v>валик игольчатый</v>
          </cell>
        </row>
        <row r="344">
          <cell r="C344" t="str">
            <v>ванночка для валика</v>
          </cell>
        </row>
        <row r="345">
          <cell r="C345" t="str">
            <v>Вантуз Ду100 ТУ 3722-003-03219929-2006</v>
          </cell>
        </row>
        <row r="346">
          <cell r="C346" t="str">
            <v xml:space="preserve">вата нестерильная </v>
          </cell>
        </row>
        <row r="347">
          <cell r="C347" t="str">
            <v xml:space="preserve">вата стерильная </v>
          </cell>
        </row>
        <row r="348">
          <cell r="C348" t="str">
            <v>ВГА антиген</v>
          </cell>
        </row>
        <row r="349">
          <cell r="C349" t="str">
            <v>ведро   10литр</v>
          </cell>
        </row>
        <row r="350">
          <cell r="C350" t="str">
            <v>ведро  оцинк.12литр</v>
          </cell>
        </row>
        <row r="351">
          <cell r="C351" t="str">
            <v>ведро  оцинк.9литр</v>
          </cell>
        </row>
        <row r="352">
          <cell r="C352" t="str">
            <v xml:space="preserve">Ведро 12л пластмассовое </v>
          </cell>
        </row>
        <row r="353">
          <cell r="C353" t="str">
            <v>ведро конусное</v>
          </cell>
        </row>
        <row r="354">
          <cell r="C354" t="str">
            <v>ведро оцинк. 15 л.</v>
          </cell>
        </row>
        <row r="355">
          <cell r="C355" t="str">
            <v>веник  Сорго</v>
          </cell>
        </row>
        <row r="356">
          <cell r="C356" t="str">
            <v xml:space="preserve">вентиль  д/воды </v>
          </cell>
        </row>
        <row r="357">
          <cell r="C357" t="str">
            <v>вентиль 15Б3р . д.32</v>
          </cell>
        </row>
        <row r="358">
          <cell r="C358" t="str">
            <v>вентиль Д.15 Ry16</v>
          </cell>
        </row>
        <row r="359">
          <cell r="C359" t="str">
            <v>вентиль Д.25 Ry16</v>
          </cell>
        </row>
        <row r="360">
          <cell r="C360" t="str">
            <v>вентиль Д.40 Ry10</v>
          </cell>
        </row>
        <row r="361">
          <cell r="C361" t="str">
            <v>Вентиль для хлорного баллона</v>
          </cell>
        </row>
        <row r="362">
          <cell r="C362" t="str">
            <v>Вентиль ДУ32 РУ16</v>
          </cell>
        </row>
        <row r="363">
          <cell r="C363" t="str">
            <v>Вентиль латун муфт.1"</v>
          </cell>
        </row>
        <row r="364">
          <cell r="C364" t="str">
            <v>Вентилятор ВЦ4-75-3,15.ПР.ДВ.АИР80В6</v>
          </cell>
        </row>
        <row r="365">
          <cell r="C365" t="str">
            <v>Вентилятор ВЦ5-35 №4 2.2/3000 П180</v>
          </cell>
        </row>
        <row r="366">
          <cell r="C366" t="str">
            <v>вентилятор охлаждения</v>
          </cell>
        </row>
        <row r="367">
          <cell r="C367" t="str">
            <v>весы электрон. тов. с авт.пит. ТВ-М-600.2-А3 600кг</v>
          </cell>
        </row>
        <row r="368">
          <cell r="C368" t="str">
            <v>ветошь обтирочная 400*400мм/упак.10кг</v>
          </cell>
        </row>
        <row r="369">
          <cell r="C369" t="str">
            <v>ветошь обтирочная/упак.10кг</v>
          </cell>
        </row>
        <row r="370">
          <cell r="C370" t="str">
            <v>Веха  CLS15  (2.15 м)</v>
          </cell>
        </row>
        <row r="371">
          <cell r="C371" t="str">
            <v>вибратор глубинный ИВ-117А 42В</v>
          </cell>
        </row>
        <row r="372">
          <cell r="C372" t="str">
            <v>виброизолятор ДО  - 41</v>
          </cell>
        </row>
        <row r="373">
          <cell r="C373" t="str">
            <v>виброизолятор ДО  - 43</v>
          </cell>
        </row>
        <row r="374">
          <cell r="C374" t="str">
            <v>виброплита VS-246 E</v>
          </cell>
        </row>
        <row r="375">
          <cell r="C375" t="str">
            <v xml:space="preserve">видеокамера уличная антивандальная АйТек </v>
          </cell>
        </row>
        <row r="376">
          <cell r="C376" t="str">
            <v>видеокамера уличная цветная с ИК-подсветкой HIQ-6520</v>
          </cell>
        </row>
        <row r="377">
          <cell r="C377" t="str">
            <v>видеокарта Gigabyte GeForce 210</v>
          </cell>
        </row>
        <row r="378">
          <cell r="C378" t="str">
            <v>видеорегистратор АйТек ПРО Hybrid 16FD1</v>
          </cell>
        </row>
        <row r="379">
          <cell r="C379" t="str">
            <v>видеорегистратор сетевой NEW Light</v>
          </cell>
        </row>
        <row r="380">
          <cell r="C380" t="str">
            <v>визитка</v>
          </cell>
        </row>
        <row r="381">
          <cell r="C381" t="str">
            <v>вилка</v>
          </cell>
        </row>
        <row r="382">
          <cell r="C382" t="str">
            <v>вилка 50-21-63</v>
          </cell>
        </row>
        <row r="383">
          <cell r="C383" t="str">
            <v>вилка включения передач</v>
          </cell>
        </row>
        <row r="384">
          <cell r="C384" t="str">
            <v>вилка сцепления</v>
          </cell>
        </row>
        <row r="385">
          <cell r="C385" t="str">
            <v xml:space="preserve">вилка эл. каб. 16А 220В </v>
          </cell>
        </row>
        <row r="386">
          <cell r="C386" t="str">
            <v xml:space="preserve">вилка эл. каб. 32А 3Р+Е 380В </v>
          </cell>
        </row>
        <row r="387">
          <cell r="C387" t="str">
            <v>вкладыш Д-21 КН1</v>
          </cell>
        </row>
        <row r="388">
          <cell r="C388" t="str">
            <v>вкладыш Д-21 ШН1</v>
          </cell>
        </row>
        <row r="389">
          <cell r="C389" t="str">
            <v xml:space="preserve">Вкладыши 0,25 коренные </v>
          </cell>
        </row>
        <row r="390">
          <cell r="C390" t="str">
            <v>Вкладыши зажимов d 225</v>
          </cell>
        </row>
        <row r="391">
          <cell r="C391" t="str">
            <v>Вкладыши зажимов d 315</v>
          </cell>
        </row>
        <row r="392">
          <cell r="C392" t="str">
            <v xml:space="preserve">Вкладыши зажимов d 710 </v>
          </cell>
        </row>
        <row r="393">
          <cell r="C393" t="str">
            <v xml:space="preserve">вкладыши шатунные </v>
          </cell>
        </row>
        <row r="394">
          <cell r="C394" t="str">
            <v>влагоотделитель КАМАЗ</v>
          </cell>
        </row>
        <row r="395">
          <cell r="C395" t="str">
            <v>воздухоотводчик авт. тр.дейст. с фл.Pу16 Ду 100</v>
          </cell>
        </row>
        <row r="396">
          <cell r="C396" t="str">
            <v>вольтметр  КАМАЗ</v>
          </cell>
        </row>
        <row r="397">
          <cell r="C397" t="str">
            <v>вольтметр  Э47 72*72 600В</v>
          </cell>
        </row>
        <row r="398">
          <cell r="C398" t="str">
            <v>воронка  лаборатор.56-80 ХС</v>
          </cell>
        </row>
        <row r="399">
          <cell r="C399" t="str">
            <v>воронка  лаборатор.В-75-110 ХС</v>
          </cell>
        </row>
        <row r="400">
          <cell r="C400" t="str">
            <v>воронка ВД-1-100</v>
          </cell>
        </row>
        <row r="401">
          <cell r="C401" t="str">
            <v>Воронка ВД-1-1000</v>
          </cell>
        </row>
        <row r="402">
          <cell r="C402" t="str">
            <v>воронка ВД-1-250</v>
          </cell>
        </row>
        <row r="403">
          <cell r="C403" t="str">
            <v>воронка ВД-1-500</v>
          </cell>
        </row>
        <row r="404">
          <cell r="C404" t="str">
            <v>Воронка стеклянная В-100-150 Укр.</v>
          </cell>
        </row>
        <row r="405">
          <cell r="C405" t="str">
            <v>вставка плавкая ПН 2/100</v>
          </cell>
        </row>
        <row r="406">
          <cell r="C406" t="str">
            <v>вставка плавкая ПН 2/400</v>
          </cell>
        </row>
        <row r="407">
          <cell r="C407" t="str">
            <v>вставка ПН-2 250А</v>
          </cell>
        </row>
        <row r="408">
          <cell r="C408" t="str">
            <v>Втулка под фланец ф 63 SDR11 ПЭ 100</v>
          </cell>
        </row>
        <row r="409">
          <cell r="C409" t="str">
            <v>втулка рессорная  УАЗ</v>
          </cell>
        </row>
        <row r="410">
          <cell r="C410" t="str">
            <v>втулка упругая Д-56</v>
          </cell>
        </row>
        <row r="411">
          <cell r="C411" t="str">
            <v>втулка упругая д.26</v>
          </cell>
        </row>
        <row r="412">
          <cell r="C412" t="str">
            <v>втулка упругая д.35</v>
          </cell>
        </row>
        <row r="413">
          <cell r="C413" t="str">
            <v>выключатель  1 кл. ОП "Прима" 6А А16-051</v>
          </cell>
        </row>
        <row r="414">
          <cell r="C414" t="str">
            <v>выключатель  1 СП ХИТ 6А</v>
          </cell>
        </row>
        <row r="415">
          <cell r="C415" t="str">
            <v>выключатель  1кл. ОП 10А</v>
          </cell>
        </row>
        <row r="416">
          <cell r="C416" t="str">
            <v>выключатель  1кл. СП Прима 6А С16-053</v>
          </cell>
        </row>
        <row r="417">
          <cell r="C417" t="str">
            <v>выключатель  2-кл. ОП Прима 6А</v>
          </cell>
        </row>
        <row r="418">
          <cell r="C418" t="str">
            <v>выключатель  2-кл. СП Прима 6А</v>
          </cell>
        </row>
        <row r="419">
          <cell r="C419" t="str">
            <v xml:space="preserve">выключатель  2кл. ОП  10А </v>
          </cell>
        </row>
        <row r="420">
          <cell r="C420" t="str">
            <v>выключатель  автом. 1п 16А ВА 47-63</v>
          </cell>
        </row>
        <row r="421">
          <cell r="C421" t="str">
            <v>выключатель  автом. ВА 47-29  3Р16А</v>
          </cell>
        </row>
        <row r="422">
          <cell r="C422" t="str">
            <v>выключатель  автом. ВА 47-29 1Р 10А</v>
          </cell>
        </row>
        <row r="423">
          <cell r="C423" t="str">
            <v>выключатель  автом. ВА 47-29 1Р 16А</v>
          </cell>
        </row>
        <row r="424">
          <cell r="C424" t="str">
            <v>выключатель  автом. ВА 47-29 1Р 25А</v>
          </cell>
        </row>
        <row r="425">
          <cell r="C425" t="str">
            <v>выключатель  автом. ВА 47-29 3Р 16А</v>
          </cell>
        </row>
        <row r="426">
          <cell r="C426" t="str">
            <v>выключатель  автом. ВА 47-29 3Р25А</v>
          </cell>
        </row>
        <row r="427">
          <cell r="C427" t="str">
            <v>выключатель  автом. ВА 47-29 ЗР 10А</v>
          </cell>
        </row>
        <row r="428">
          <cell r="C428" t="str">
            <v>выключатель  автом. ВА 47-29 ЗР 50А</v>
          </cell>
        </row>
        <row r="429">
          <cell r="C429" t="str">
            <v>выключатель  автом. ВА 51-35М2-340010-3000 250А</v>
          </cell>
        </row>
        <row r="430">
          <cell r="C430" t="str">
            <v>выключатель  автом. ВА 51-39 630А</v>
          </cell>
        </row>
        <row r="431">
          <cell r="C431" t="str">
            <v>выключатель  автом. ВА 5135 400А</v>
          </cell>
        </row>
        <row r="432">
          <cell r="C432" t="str">
            <v>выключатель  автом. ВА 5735 160А</v>
          </cell>
        </row>
        <row r="433">
          <cell r="C433" t="str">
            <v>выключатель  автом. ВА 5735 250А</v>
          </cell>
        </row>
        <row r="434">
          <cell r="C434" t="str">
            <v>выключатель  автом. ВА 57Ф35 100А</v>
          </cell>
        </row>
        <row r="435">
          <cell r="C435" t="str">
            <v>выключатель  автом. ВА-47-63-10А</v>
          </cell>
        </row>
        <row r="436">
          <cell r="C436" t="str">
            <v>выключатель  автом. ВА-88-35   250А</v>
          </cell>
        </row>
        <row r="437">
          <cell r="C437" t="str">
            <v>выключатель  автом. ВА-88-35  100А</v>
          </cell>
        </row>
        <row r="438">
          <cell r="C438" t="str">
            <v>Выключатель авт. ВА47-29 3Р 32А</v>
          </cell>
        </row>
        <row r="439">
          <cell r="C439" t="str">
            <v>Выключатель авт. ВА47-29 3Р 40А</v>
          </cell>
        </row>
        <row r="440">
          <cell r="C440" t="str">
            <v>выключатель автом ВА47-29 3Р 63А</v>
          </cell>
        </row>
        <row r="441">
          <cell r="C441" t="str">
            <v>выключатель автом.ВА52-37  340010 УХЛ4 400А</v>
          </cell>
        </row>
        <row r="442">
          <cell r="C442" t="str">
            <v>выключатель автом.ВА88-37 3р 400А</v>
          </cell>
        </row>
        <row r="443">
          <cell r="C443" t="str">
            <v>выключатель зажигания КАМАЗ</v>
          </cell>
        </row>
        <row r="444">
          <cell r="C444" t="str">
            <v>Выключатель конечный ВК-200</v>
          </cell>
        </row>
        <row r="445">
          <cell r="C445" t="str">
            <v>Выключатель конечный ВК-300</v>
          </cell>
        </row>
        <row r="446">
          <cell r="C446" t="str">
            <v>выключатель массы</v>
          </cell>
        </row>
        <row r="447">
          <cell r="C447" t="str">
            <v>выключатель поплавковый КИТ ПВ</v>
          </cell>
        </row>
        <row r="448">
          <cell r="C448" t="str">
            <v>выпрямитель ДУГА -318М1</v>
          </cell>
        </row>
        <row r="449">
          <cell r="C449" t="str">
            <v>газ</v>
          </cell>
        </row>
        <row r="450">
          <cell r="C450" t="str">
            <v>газ сжижен</v>
          </cell>
        </row>
        <row r="451">
          <cell r="C451" t="str">
            <v>газоанализатор ЭССА (1-СО+1-CH4) Исполнение МБ (Моноблок) СО встроенный, CH4 выносной</v>
          </cell>
        </row>
        <row r="452">
          <cell r="C452" t="str">
            <v>гайка</v>
          </cell>
        </row>
        <row r="453">
          <cell r="C453" t="str">
            <v>гайка  М 10</v>
          </cell>
        </row>
        <row r="454">
          <cell r="C454" t="str">
            <v>гайка  М 12</v>
          </cell>
        </row>
        <row r="455">
          <cell r="C455" t="str">
            <v>гайка  М 14</v>
          </cell>
        </row>
        <row r="456">
          <cell r="C456" t="str">
            <v>гайка  М 18</v>
          </cell>
        </row>
        <row r="457">
          <cell r="C457" t="str">
            <v>гайка  М 20</v>
          </cell>
        </row>
        <row r="458">
          <cell r="C458" t="str">
            <v>гайка  М 24</v>
          </cell>
        </row>
        <row r="459">
          <cell r="C459" t="str">
            <v>гайка  М 27</v>
          </cell>
        </row>
        <row r="460">
          <cell r="C460" t="str">
            <v>гайка  М 30</v>
          </cell>
        </row>
        <row r="461">
          <cell r="C461" t="str">
            <v>гайка  М 36</v>
          </cell>
        </row>
        <row r="462">
          <cell r="C462" t="str">
            <v>гайка  М16</v>
          </cell>
        </row>
        <row r="463">
          <cell r="C463" t="str">
            <v>гайка  М27</v>
          </cell>
        </row>
        <row r="464">
          <cell r="C464" t="str">
            <v>гайка  М33</v>
          </cell>
        </row>
        <row r="465">
          <cell r="C465" t="str">
            <v>гайка  М6</v>
          </cell>
        </row>
        <row r="466">
          <cell r="C466" t="str">
            <v>гайка  М8</v>
          </cell>
        </row>
        <row r="467">
          <cell r="C467" t="str">
            <v>гайка  М8 цинк</v>
          </cell>
        </row>
        <row r="468">
          <cell r="C468" t="str">
            <v>гайка бронзовая на задвижку Д-800мм</v>
          </cell>
        </row>
        <row r="469">
          <cell r="C469" t="str">
            <v>гайка к задвижке Д 300 (изделие для крышки задвижки)</v>
          </cell>
        </row>
        <row r="470">
          <cell r="C470" t="str">
            <v>гайка карданная</v>
          </cell>
        </row>
        <row r="471">
          <cell r="C471" t="str">
            <v>гайка колеса</v>
          </cell>
        </row>
        <row r="472">
          <cell r="C472" t="str">
            <v>гайка М 16 мм</v>
          </cell>
        </row>
        <row r="473">
          <cell r="C473" t="str">
            <v>Гайка М14х6h.6.016 ГОСТ 5915-70</v>
          </cell>
        </row>
        <row r="474">
          <cell r="C474" t="str">
            <v>Гайка М16х6h.6.016 ГОСТ 5915-70</v>
          </cell>
        </row>
        <row r="475">
          <cell r="C475" t="str">
            <v>Гайка М18х6h.6.016 ГОСТ 5915-70</v>
          </cell>
        </row>
        <row r="476">
          <cell r="C476" t="str">
            <v>гайка м42</v>
          </cell>
        </row>
        <row r="477">
          <cell r="C477" t="str">
            <v>Гайка М8-6H.5 ГОСТ 5915-70</v>
          </cell>
        </row>
        <row r="478">
          <cell r="C478" t="str">
            <v>гайка ступицы универс 4320-3103000</v>
          </cell>
        </row>
        <row r="479">
          <cell r="C479" t="str">
            <v>гайка футорки</v>
          </cell>
        </row>
        <row r="480">
          <cell r="C480" t="str">
            <v>гайка футорки правая ЗИЛ, ГАЗ</v>
          </cell>
        </row>
        <row r="481">
          <cell r="C481" t="str">
            <v>галоши резиновые</v>
          </cell>
        </row>
        <row r="482">
          <cell r="C482" t="str">
            <v>галоши садовые</v>
          </cell>
        </row>
        <row r="483">
          <cell r="C483" t="str">
            <v>гарнитура блютуз</v>
          </cell>
        </row>
        <row r="484">
          <cell r="C484" t="str">
            <v>гвозди  2,0*40 мм</v>
          </cell>
        </row>
        <row r="485">
          <cell r="C485" t="str">
            <v>гвозди  4,0*100</v>
          </cell>
        </row>
        <row r="486">
          <cell r="C486" t="str">
            <v>гвозди  4,0*120</v>
          </cell>
        </row>
        <row r="487">
          <cell r="C487" t="str">
            <v>гвозди  5,0*150</v>
          </cell>
        </row>
        <row r="488">
          <cell r="C488" t="str">
            <v>гвозди 3*80</v>
          </cell>
        </row>
        <row r="489">
          <cell r="C489" t="str">
            <v>гвозди жидкие</v>
          </cell>
        </row>
        <row r="490">
          <cell r="C490" t="str">
            <v>Гвоздь К5х160</v>
          </cell>
        </row>
        <row r="491">
          <cell r="C491" t="str">
            <v>гексан</v>
          </cell>
        </row>
        <row r="492">
          <cell r="C492" t="str">
            <v>гексан д/хр осч</v>
          </cell>
        </row>
        <row r="493">
          <cell r="C493" t="str">
            <v>гексан. ОСЧ</v>
          </cell>
        </row>
        <row r="494">
          <cell r="C494" t="str">
            <v>гель для очистки рук</v>
          </cell>
        </row>
        <row r="495">
          <cell r="C495" t="str">
            <v>гель-бальзам после укусов</v>
          </cell>
        </row>
        <row r="496">
          <cell r="C496" t="str">
            <v>генератор "Электром" Г1000.04.1 14В</v>
          </cell>
        </row>
        <row r="497">
          <cell r="C497" t="str">
            <v>генератор 406</v>
          </cell>
        </row>
        <row r="498">
          <cell r="C498" t="str">
            <v xml:space="preserve">генератор ГАЗ-3306,3309,4301, 4501 </v>
          </cell>
        </row>
        <row r="499">
          <cell r="C499" t="str">
            <v>генератор ЗиЛ 130, 32.3701</v>
          </cell>
        </row>
        <row r="500">
          <cell r="C500" t="str">
            <v>генератор ЯМЗ 236,238, Камаз 3232.3771</v>
          </cell>
        </row>
        <row r="501">
          <cell r="C501" t="str">
            <v>гептан эталонный</v>
          </cell>
        </row>
        <row r="502">
          <cell r="C502" t="str">
            <v>герметик</v>
          </cell>
        </row>
        <row r="503">
          <cell r="C503" t="str">
            <v xml:space="preserve">герметик </v>
          </cell>
        </row>
        <row r="504">
          <cell r="C504" t="str">
            <v>Гибкое соединение СГ 8-Гх18-Гх18-2500/90</v>
          </cell>
        </row>
        <row r="505">
          <cell r="C505" t="str">
            <v>гидрант ГП-1.75м</v>
          </cell>
        </row>
        <row r="506">
          <cell r="C506" t="str">
            <v>гидрант ГП-2,25</v>
          </cell>
        </row>
        <row r="507">
          <cell r="C507" t="str">
            <v>гидрант ГП-2,5м</v>
          </cell>
        </row>
        <row r="508">
          <cell r="C508" t="str">
            <v>гидрант ГП-2м</v>
          </cell>
        </row>
        <row r="509">
          <cell r="C509" t="str">
            <v>гидрант подземный DUO-GOST L 1980</v>
          </cell>
        </row>
        <row r="510">
          <cell r="C510" t="str">
            <v>гидрант подземный DUO-GOST L 230</v>
          </cell>
        </row>
        <row r="511">
          <cell r="C511" t="str">
            <v>гидрант подземный DUO-GOST L 2730</v>
          </cell>
        </row>
        <row r="512">
          <cell r="C512" t="str">
            <v>гидрант подземный DUO-GOST L 2980</v>
          </cell>
        </row>
        <row r="513">
          <cell r="C513" t="str">
            <v>гидрант подземный DUO-GOST L 3230</v>
          </cell>
        </row>
        <row r="514">
          <cell r="C514" t="str">
            <v>гидрант подземный DUO-GOST L 3480</v>
          </cell>
        </row>
        <row r="515">
          <cell r="C515" t="str">
            <v>гидрант подземный DUO-GOST L 3700</v>
          </cell>
        </row>
        <row r="516">
          <cell r="C516" t="str">
            <v>Гидрант пожарный 1750 ГОСТ 8220-85 с КОФ</v>
          </cell>
        </row>
        <row r="517">
          <cell r="C517" t="str">
            <v>Гидрант пожарный 2250 ГОСТ 8220-85 с КОФ</v>
          </cell>
        </row>
        <row r="518">
          <cell r="C518" t="str">
            <v>Гидрант пожарный ГП-3,0</v>
          </cell>
        </row>
        <row r="519">
          <cell r="C519" t="str">
            <v>Гидрант пожарный ГП-3,5</v>
          </cell>
        </row>
        <row r="520">
          <cell r="C520" t="str">
            <v>гидрозатвор ГБ-24</v>
          </cell>
        </row>
        <row r="521">
          <cell r="C521" t="str">
            <v>Гидрозатвор ГМ-3 для перекрытия труб ф 200-360</v>
          </cell>
        </row>
        <row r="522">
          <cell r="C522" t="str">
            <v>гидроксиламин солянокислый</v>
          </cell>
        </row>
        <row r="523">
          <cell r="C523" t="str">
            <v>Гидромотор привода бентонитового насоса</v>
          </cell>
        </row>
        <row r="524">
          <cell r="C524" t="str">
            <v>гидронасос 313.3.(4).55.557.483</v>
          </cell>
        </row>
        <row r="525">
          <cell r="C525" t="str">
            <v>гидронатяжитель цепи 406-1006100-223</v>
          </cell>
        </row>
        <row r="526">
          <cell r="C526" t="str">
            <v xml:space="preserve">гидроперит </v>
          </cell>
        </row>
        <row r="527">
          <cell r="C527" t="str">
            <v>гидропрокладка Пенебар (5м)</v>
          </cell>
        </row>
        <row r="528">
          <cell r="C528" t="str">
            <v>гидроснаряд в сборе</v>
          </cell>
        </row>
        <row r="529">
          <cell r="C529" t="str">
            <v>Гидроцилиндр 151-212</v>
          </cell>
        </row>
        <row r="530">
          <cell r="C530" t="str">
            <v>Гильза медная ГМ 25-8</v>
          </cell>
        </row>
        <row r="531">
          <cell r="C531" t="str">
            <v>гильза, поршень, кольца поршневые на двигатель</v>
          </cell>
        </row>
        <row r="532">
          <cell r="C532" t="str">
            <v>гипохлорит натрия</v>
          </cell>
        </row>
        <row r="533">
          <cell r="C533" t="str">
            <v>гипсокартон Кнауф 9,5х1200х2500 влагостойкий</v>
          </cell>
        </row>
        <row r="534">
          <cell r="C534" t="str">
            <v>глицерин</v>
          </cell>
        </row>
        <row r="535">
          <cell r="C535" t="str">
            <v>глушитель 3303</v>
          </cell>
        </row>
        <row r="536">
          <cell r="C536" t="str">
            <v>глушитель ГАЗ-2410,3110,31029</v>
          </cell>
        </row>
        <row r="537">
          <cell r="C537" t="str">
            <v>глушитель ЗИЛ-130</v>
          </cell>
        </row>
        <row r="538">
          <cell r="C538" t="str">
            <v>глушитель КАМАЗ 54115</v>
          </cell>
        </row>
        <row r="539">
          <cell r="C539" t="str">
            <v>глушитель УАЗ-3151 1200012</v>
          </cell>
        </row>
        <row r="540">
          <cell r="C540" t="str">
            <v>головка бара УЗЗМ 20.25.000</v>
          </cell>
        </row>
        <row r="541">
          <cell r="C541" t="str">
            <v>головка блока</v>
          </cell>
        </row>
        <row r="542">
          <cell r="C542" t="str">
            <v>головка блока с клапанами ЗиЛ</v>
          </cell>
        </row>
        <row r="543">
          <cell r="C543" t="str">
            <v>головка блока цилиндра ЯМЗ -236 н/обр</v>
          </cell>
        </row>
        <row r="544">
          <cell r="C544" t="str">
            <v>головка соединительная ГР-80</v>
          </cell>
        </row>
        <row r="545">
          <cell r="C545" t="str">
            <v>гофра для унитаза</v>
          </cell>
        </row>
        <row r="546">
          <cell r="C546" t="str">
            <v>гофра коробки переменных передач</v>
          </cell>
        </row>
        <row r="547">
          <cell r="C547" t="str">
            <v>грабли</v>
          </cell>
        </row>
        <row r="548">
          <cell r="C548" t="str">
            <v>Граблина СУ.1500.4000А СБ</v>
          </cell>
        </row>
        <row r="549">
          <cell r="C549" t="str">
            <v>грибки для ремонта шин</v>
          </cell>
        </row>
        <row r="550">
          <cell r="C550" t="str">
            <v>ГРМ-агар висмут-сульфит</v>
          </cell>
        </row>
        <row r="551">
          <cell r="C551" t="str">
            <v>ГРМ-агар питательный</v>
          </cell>
        </row>
        <row r="552">
          <cell r="C552" t="str">
            <v>ГРМ-бульон питательный</v>
          </cell>
        </row>
        <row r="553">
          <cell r="C553" t="str">
            <v>груз самоклеющийся</v>
          </cell>
        </row>
        <row r="554">
          <cell r="C554" t="str">
            <v>груз самоклеящийся</v>
          </cell>
        </row>
        <row r="555">
          <cell r="C555" t="str">
            <v>грунт ГФ-021</v>
          </cell>
        </row>
        <row r="556">
          <cell r="C556" t="str">
            <v>грунт кр-коричневый</v>
          </cell>
        </row>
        <row r="557">
          <cell r="C557" t="str">
            <v>грунт ХС-059 кр.-коричневый</v>
          </cell>
        </row>
        <row r="558">
          <cell r="C558" t="str">
            <v>грунт-эмаль серая</v>
          </cell>
        </row>
        <row r="559">
          <cell r="C559" t="str">
            <v>грунтовка глубокого проникновения, 10л</v>
          </cell>
        </row>
        <row r="560">
          <cell r="C560" t="str">
            <v>грязесъемник 2-25-4</v>
          </cell>
        </row>
        <row r="561">
          <cell r="C561" t="str">
            <v>Грязесъемник 2-80-4</v>
          </cell>
        </row>
        <row r="562">
          <cell r="C562" t="str">
            <v>ГСО 2298-89 ионов кремния</v>
          </cell>
        </row>
        <row r="563">
          <cell r="C563" t="str">
            <v>ГСО 7018-93 фосфат-ионов</v>
          </cell>
        </row>
        <row r="564">
          <cell r="C564" t="str">
            <v>ГСО 7145-95 ионов стронция</v>
          </cell>
        </row>
        <row r="565">
          <cell r="C565" t="str">
            <v>ГСО 7252-96 Свинец-ион</v>
          </cell>
        </row>
        <row r="566">
          <cell r="C566" t="str">
            <v xml:space="preserve">ГСО 7254-96 ионов железа </v>
          </cell>
        </row>
        <row r="567">
          <cell r="C567" t="str">
            <v>ГСО 7257-96 Хром (IV) ион</v>
          </cell>
        </row>
        <row r="568">
          <cell r="C568" t="str">
            <v>ГСО 7258-96 Нитрат-ион</v>
          </cell>
        </row>
        <row r="569">
          <cell r="C569" t="str">
            <v>ГСО 7264-96 Мышьяк(III)ион</v>
          </cell>
        </row>
        <row r="570">
          <cell r="C570" t="str">
            <v>ГСО 7265-96 Никель ион</v>
          </cell>
        </row>
        <row r="571">
          <cell r="C571" t="str">
            <v>ГСО 7269-96 ионов алюминия</v>
          </cell>
        </row>
        <row r="572">
          <cell r="C572" t="str">
            <v>ГСО 7270-96 фенол ион</v>
          </cell>
        </row>
        <row r="573">
          <cell r="C573" t="str">
            <v>ГСО 7288-96 хлороформа</v>
          </cell>
        </row>
        <row r="574">
          <cell r="C574" t="str">
            <v>ГСО 7300 Гептахлор (0.1), р-р в ацетоне</v>
          </cell>
        </row>
        <row r="575">
          <cell r="C575" t="str">
            <v>ГСО 7302 ДДТр-р бензоле</v>
          </cell>
        </row>
        <row r="576">
          <cell r="C576" t="str">
            <v>ГСО 7337-96 ионов бора</v>
          </cell>
        </row>
        <row r="577">
          <cell r="C577" t="str">
            <v>ГСО 7387 4.4-ДДЭ (0.1), р-р в изоктане</v>
          </cell>
        </row>
        <row r="578">
          <cell r="C578" t="str">
            <v>ГСО 7472-98 ионов кадмия</v>
          </cell>
        </row>
        <row r="579">
          <cell r="C579" t="str">
            <v>ГСО 7478-96 Хлорид-ион</v>
          </cell>
        </row>
        <row r="580">
          <cell r="C580" t="str">
            <v>ГСО 7479 Нитрит-ион</v>
          </cell>
        </row>
        <row r="581">
          <cell r="C581" t="str">
            <v>ГСО 7970-2001 сульфид-иона</v>
          </cell>
        </row>
        <row r="582">
          <cell r="C582" t="str">
            <v xml:space="preserve">ГСО 8086-94 ионов молибдена </v>
          </cell>
        </row>
        <row r="583">
          <cell r="C583" t="str">
            <v>ГСО Альдрин (0.1), р-р в ацетоне</v>
          </cell>
        </row>
        <row r="584">
          <cell r="C584" t="str">
            <v>ГСО Альфа-ГХЦГ (0.1), р-р в изоктане</v>
          </cell>
        </row>
        <row r="585">
          <cell r="C585" t="str">
            <v>ГСО жиры в водорастворимой матрице</v>
          </cell>
        </row>
        <row r="586">
          <cell r="C586" t="str">
            <v>ГСО марганец-ион, 1,0 мг/см3</v>
          </cell>
        </row>
        <row r="587">
          <cell r="C587" t="str">
            <v>ГСО мутности бактерийных взвесей</v>
          </cell>
        </row>
        <row r="588">
          <cell r="C588" t="str">
            <v>ГСО мутность единиц (формазиновая суспензия)</v>
          </cell>
        </row>
        <row r="589">
          <cell r="C589" t="str">
            <v>ГСО перманганатной окисляемости воды</v>
          </cell>
        </row>
        <row r="590">
          <cell r="C590" t="str">
            <v>губка для мытья посуды 3 шт,</v>
          </cell>
        </row>
        <row r="591">
          <cell r="C591" t="str">
            <v>ГУР ЗИЛ</v>
          </cell>
        </row>
        <row r="592">
          <cell r="C592" t="str">
            <v>Дальномер лазерный  дальность 50м ДЛ-50</v>
          </cell>
        </row>
        <row r="593">
          <cell r="C593" t="str">
            <v>Датчик гидростатического давления (Радон У) ОП-2,5-1,0-12,5-Н/Б-2</v>
          </cell>
        </row>
        <row r="594">
          <cell r="C594" t="str">
            <v>датчик давления   MBS 3000, диапазон давления 0-6 бар</v>
          </cell>
        </row>
        <row r="595">
          <cell r="C595" t="str">
            <v>датчик давления   А-10  4-20 мА 6bar</v>
          </cell>
        </row>
        <row r="596">
          <cell r="C596" t="str">
            <v>датчик давления   БД ПД-Р 0-0,6МПа, М20*1,5, 4-20мА,IP65</v>
          </cell>
        </row>
        <row r="597">
          <cell r="C597" t="str">
            <v>Датчик давления 415-ДГ-Ех-8566-0,5/100мвст-420-Т1-С1-ГП-КММЭ105м</v>
          </cell>
        </row>
        <row r="598">
          <cell r="C598" t="str">
            <v>датчик давления ОТ-1</v>
          </cell>
        </row>
        <row r="599">
          <cell r="C599" t="str">
            <v>датчик масла</v>
          </cell>
        </row>
        <row r="600">
          <cell r="C600" t="str">
            <v>датчик массового расхода воздуха 20-3855000</v>
          </cell>
        </row>
        <row r="601">
          <cell r="C601" t="str">
            <v>датчик ММ-125</v>
          </cell>
        </row>
        <row r="602">
          <cell r="C602" t="str">
            <v>датчик погружной уровня жидкости Радон У-ОП-2,5</v>
          </cell>
        </row>
        <row r="603">
          <cell r="C603" t="str">
            <v>датчик погружной уровня жидкости Радон У-ОП-4,0-1,0</v>
          </cell>
        </row>
        <row r="604">
          <cell r="C604" t="str">
            <v>датчик погружной уровня жидкости Радон У-ОП-6,0-0,</v>
          </cell>
        </row>
        <row r="605">
          <cell r="C605" t="str">
            <v>датчик температуры воды</v>
          </cell>
        </row>
        <row r="606">
          <cell r="C606" t="str">
            <v>датчик ТМ-100 3808000-10</v>
          </cell>
        </row>
        <row r="607">
          <cell r="C607" t="str">
            <v>Датчик уровня Радон У-ОП--8,0-1,0-10,0-Н/Б-2</v>
          </cell>
        </row>
        <row r="608">
          <cell r="C608" t="str">
            <v>Датчик уровня Радон У-ОП-4,0-1,0-14,0-Н/Б-2</v>
          </cell>
        </row>
        <row r="609">
          <cell r="C609" t="str">
            <v>датчик уровня топлива LLS-AF  700мм/  20310</v>
          </cell>
        </row>
        <row r="610">
          <cell r="C610" t="str">
            <v>дверь</v>
          </cell>
        </row>
        <row r="611">
          <cell r="C611" t="str">
            <v>дверь металлическая</v>
          </cell>
        </row>
        <row r="612">
          <cell r="C612" t="str">
            <v>дверь пластиковая</v>
          </cell>
        </row>
        <row r="613">
          <cell r="C613" t="str">
            <v>дверь противопожарная</v>
          </cell>
        </row>
        <row r="614">
          <cell r="C614" t="str">
            <v>двигатель 4178 УАЗ 92 л. с. АИ-92</v>
          </cell>
        </row>
        <row r="615">
          <cell r="C615" t="str">
            <v>двигатель Honda 195-278 13л.с.</v>
          </cell>
        </row>
        <row r="616">
          <cell r="C616" t="str">
            <v>ДДД-4.4 (0.1), р-р в изоктане ГСО 7386</v>
          </cell>
        </row>
        <row r="617">
          <cell r="C617" t="str">
            <v>Декоплинтус Плинтэкс F20/30(2м)</v>
          </cell>
        </row>
        <row r="618">
          <cell r="C618" t="str">
            <v>Декоплинтус С11/25/340 25х20(2м)</v>
          </cell>
        </row>
        <row r="619">
          <cell r="C619" t="str">
            <v>Део-хлор 3,4 №300</v>
          </cell>
        </row>
        <row r="620">
          <cell r="C620" t="str">
            <v>держатель для полотенец</v>
          </cell>
        </row>
        <row r="621">
          <cell r="C621" t="str">
            <v>держатель пломб дверной для пломбира</v>
          </cell>
        </row>
        <row r="622">
          <cell r="C622" t="str">
            <v>держатель предфильтра 3М 501</v>
          </cell>
        </row>
        <row r="623">
          <cell r="C623" t="str">
            <v xml:space="preserve">держатель стаканов для кулера </v>
          </cell>
        </row>
        <row r="624">
          <cell r="C624" t="str">
            <v>диафрагма</v>
          </cell>
        </row>
        <row r="625">
          <cell r="C625" t="str">
            <v>диафрагма ТИП-24</v>
          </cell>
        </row>
        <row r="626">
          <cell r="C626" t="str">
            <v>дибромхлорметан, р-р в метаноле (10) СОП</v>
          </cell>
        </row>
        <row r="627">
          <cell r="C627" t="str">
            <v>дизельное топливо</v>
          </cell>
        </row>
        <row r="628">
          <cell r="C628" t="str">
            <v>диметил фенилендиамин сернокислый</v>
          </cell>
        </row>
        <row r="629">
          <cell r="C629" t="str">
            <v>Динрейка 60см</v>
          </cell>
        </row>
        <row r="630">
          <cell r="C630" t="str">
            <v>Диск алмазный сегментный ф230</v>
          </cell>
        </row>
        <row r="631">
          <cell r="C631" t="str">
            <v>диск ведомый задний 238-1601131</v>
          </cell>
        </row>
        <row r="632">
          <cell r="C632" t="str">
            <v>диск ведомый комплект 238-1601131/30</v>
          </cell>
        </row>
        <row r="633">
          <cell r="C633" t="str">
            <v>диск колесный R15</v>
          </cell>
        </row>
        <row r="634">
          <cell r="C634" t="str">
            <v>диск промопоры ведомый МТЗ</v>
          </cell>
        </row>
        <row r="635">
          <cell r="C635" t="str">
            <v>диск промопоры ведущий МТЗ</v>
          </cell>
        </row>
        <row r="636">
          <cell r="C636" t="str">
            <v>диск промопоры нажимной МТЗ</v>
          </cell>
        </row>
        <row r="637">
          <cell r="C637" t="str">
            <v>диск сцепления</v>
          </cell>
        </row>
        <row r="638">
          <cell r="C638" t="str">
            <v>диск сцепления  238-1601130</v>
          </cell>
        </row>
        <row r="639">
          <cell r="C639" t="str">
            <v>диск сцепления ведомый 451-1601130  УАЗ</v>
          </cell>
        </row>
        <row r="640">
          <cell r="C640" t="str">
            <v>диск сцепления ведомый ЗИЛ</v>
          </cell>
        </row>
        <row r="641">
          <cell r="C641" t="str">
            <v xml:space="preserve">диск сцепления ведомый ЗиЛ 130-1601130  </v>
          </cell>
        </row>
        <row r="642">
          <cell r="C642" t="str">
            <v>диск сцепления ведомый Камаз 14-1601130</v>
          </cell>
        </row>
        <row r="643">
          <cell r="C643" t="str">
            <v>Диск сцепления ведущий средний 1601094</v>
          </cell>
        </row>
        <row r="644">
          <cell r="C644" t="str">
            <v>диск сцепления нажимной 130-1601090</v>
          </cell>
        </row>
        <row r="645">
          <cell r="C645" t="str">
            <v>диск сцепления нажимной 4301-1601090-20</v>
          </cell>
        </row>
        <row r="646">
          <cell r="C646" t="str">
            <v>диск сцепления нажимной 451-1601090</v>
          </cell>
        </row>
        <row r="647">
          <cell r="C647" t="str">
            <v>Диск сцепления нажимной КАМАЗ (корзина) 14-1601090-10</v>
          </cell>
        </row>
        <row r="648">
          <cell r="C648" t="str">
            <v>Диск сцепления промежуточный-094  КАМАЗ 14-1601094</v>
          </cell>
        </row>
        <row r="649">
          <cell r="C649" t="str">
            <v>Диск тормозной 2121 Автоваз</v>
          </cell>
        </row>
        <row r="650">
          <cell r="C650" t="str">
            <v>диск тормозной передний 5301</v>
          </cell>
        </row>
        <row r="651">
          <cell r="C651" t="str">
            <v>диск тормозной с накладкой 85-3502040</v>
          </cell>
        </row>
        <row r="652">
          <cell r="C652" t="str">
            <v>диски для тест.на оксидазную активность</v>
          </cell>
        </row>
        <row r="653">
          <cell r="C653" t="str">
            <v>дифенилкарбазид, ЧДА</v>
          </cell>
        </row>
        <row r="654">
          <cell r="C654" t="str">
            <v xml:space="preserve">дифференциал  РК в сборе </v>
          </cell>
        </row>
        <row r="655">
          <cell r="C655" t="str">
            <v>Дихлорэтан-1.2, чист в-во, ГСО 7332, 1.5мл</v>
          </cell>
        </row>
        <row r="656">
          <cell r="C656" t="str">
            <v xml:space="preserve">дихлофос </v>
          </cell>
        </row>
        <row r="657">
          <cell r="C657" t="str">
            <v>днище  ПН-10</v>
          </cell>
        </row>
        <row r="658">
          <cell r="C658" t="str">
            <v>днище  ПН-15</v>
          </cell>
        </row>
        <row r="659">
          <cell r="C659" t="str">
            <v>днище  ПН-20</v>
          </cell>
        </row>
        <row r="660">
          <cell r="C660" t="str">
            <v>доводчик DC-180 до 120 кг</v>
          </cell>
        </row>
        <row r="661">
          <cell r="C661" t="str">
            <v>доводчик дверной</v>
          </cell>
        </row>
        <row r="662">
          <cell r="C662" t="str">
            <v>дозатор для жидкого мыла</v>
          </cell>
        </row>
        <row r="663">
          <cell r="C663" t="str">
            <v>дозатор механ. 100-1000мкл</v>
          </cell>
        </row>
        <row r="664">
          <cell r="C664" t="str">
            <v>домкрат 16тн.</v>
          </cell>
        </row>
        <row r="665">
          <cell r="C665" t="str">
            <v>домкрат механич. 3т</v>
          </cell>
        </row>
        <row r="666">
          <cell r="C666" t="str">
            <v>доп.оборудование для конт</v>
          </cell>
        </row>
        <row r="667">
          <cell r="C667" t="str">
            <v>дорожный знак</v>
          </cell>
        </row>
        <row r="668">
          <cell r="C668" t="str">
            <v>дорожный знак "Въезд запрещен"</v>
          </cell>
        </row>
        <row r="669">
          <cell r="C669" t="str">
            <v>дорожный знак "Дорожные работы"</v>
          </cell>
        </row>
        <row r="670">
          <cell r="C670" t="str">
            <v>дорожный знак "Объезд препятствий"</v>
          </cell>
        </row>
        <row r="671">
          <cell r="C671" t="str">
            <v>дорожный знак "Сужение дороги"</v>
          </cell>
        </row>
        <row r="672">
          <cell r="C672" t="str">
            <v>дорожный знак п.1.34.1 "Направление поворота"</v>
          </cell>
        </row>
        <row r="673">
          <cell r="C673" t="str">
            <v>дорожный знак п.1.34.2 "Направление поворота"</v>
          </cell>
        </row>
        <row r="674">
          <cell r="C674" t="str">
            <v>дорожный знак п.1.34.3 "Направление поворота"</v>
          </cell>
        </row>
        <row r="675">
          <cell r="C675" t="str">
            <v>дорожный знак п.2.6 "Преимущество встречного движения"</v>
          </cell>
        </row>
        <row r="676">
          <cell r="C676" t="str">
            <v>дорожный знак п.3.10 "Движение пешеходов запрещено"</v>
          </cell>
        </row>
        <row r="677">
          <cell r="C677" t="str">
            <v>дорожный знак п.3.2 "Движение запрещено"</v>
          </cell>
        </row>
        <row r="678">
          <cell r="C678" t="str">
            <v>дорожный знак п.3.20  "Обгон запрещен"</v>
          </cell>
        </row>
        <row r="679">
          <cell r="C679" t="str">
            <v>дорожный знак п.3.31 "Конец всех ограничений"</v>
          </cell>
        </row>
        <row r="680">
          <cell r="C680" t="str">
            <v>дорожный знак п.4.1.2 "Движение направо"</v>
          </cell>
        </row>
        <row r="681">
          <cell r="C681" t="str">
            <v>дорожный знак п.4.1.3 "Движение налево"</v>
          </cell>
        </row>
        <row r="682">
          <cell r="C682" t="str">
            <v>дорожный знак п.4.1.4 "Движение прямо и направо"</v>
          </cell>
        </row>
        <row r="683">
          <cell r="C683" t="str">
            <v>дорожный знак п.4.1.5 "Движение прямо и налево"</v>
          </cell>
        </row>
        <row r="684">
          <cell r="C684" t="str">
            <v>дорожный знак п.4.1.6 "Движение направо и налево"</v>
          </cell>
        </row>
        <row r="685">
          <cell r="C685" t="str">
            <v>дорожный знак п.4.2.1  "Объезд препятствия справа"</v>
          </cell>
        </row>
        <row r="686">
          <cell r="C686" t="str">
            <v>дорожный знак п.4.2.2  "Объезд препятствия слева"</v>
          </cell>
        </row>
        <row r="687">
          <cell r="C687" t="str">
            <v>дорожный знак п.4.2.3  "Объезд препятствия слева и справа"</v>
          </cell>
        </row>
        <row r="688">
          <cell r="C688" t="str">
            <v>дорожный знак п.6.18.1 "Направление объезда"</v>
          </cell>
        </row>
        <row r="689">
          <cell r="C689" t="str">
            <v>дорожный знак п.6.18.2 "Направление объезда"</v>
          </cell>
        </row>
        <row r="690">
          <cell r="C690" t="str">
            <v>дорожный знак п.6.18.3 "Направление объезда"</v>
          </cell>
        </row>
        <row r="691">
          <cell r="C691" t="str">
            <v>дорожный знак п.8.22.  "Препятствие"</v>
          </cell>
        </row>
        <row r="692">
          <cell r="C692" t="str">
            <v>доска необрезная 25мм</v>
          </cell>
        </row>
        <row r="693">
          <cell r="C693" t="str">
            <v>доска необрезная 50 мм</v>
          </cell>
        </row>
        <row r="694">
          <cell r="C694" t="str">
            <v>доска обрезная 25мм</v>
          </cell>
        </row>
        <row r="695">
          <cell r="C695" t="str">
            <v>доска обрезная 40х150х6000</v>
          </cell>
        </row>
        <row r="696">
          <cell r="C696" t="str">
            <v>доска обрезная 50х100х6</v>
          </cell>
        </row>
        <row r="697">
          <cell r="C697" t="str">
            <v>доска обрезная 50х150х6</v>
          </cell>
        </row>
        <row r="698">
          <cell r="C698" t="str">
            <v>доска обрезная 50х200х6</v>
          </cell>
        </row>
        <row r="699">
          <cell r="C699" t="str">
            <v>дрель ударная  "Зубр"</v>
          </cell>
        </row>
        <row r="700">
          <cell r="C700" t="str">
            <v>Дроссель 125Вт откр</v>
          </cell>
        </row>
        <row r="701">
          <cell r="C701" t="str">
            <v>Дроссель 700 ДРЛ 220В</v>
          </cell>
        </row>
        <row r="702">
          <cell r="C702" t="str">
            <v>Дюбель 6х60 с шурупом п/молоток</v>
          </cell>
        </row>
        <row r="703">
          <cell r="C703" t="str">
            <v>Дюбель 8х80 с шурупом п/молоток</v>
          </cell>
        </row>
        <row r="704">
          <cell r="C704" t="str">
            <v>дюбель гвоздь</v>
          </cell>
        </row>
        <row r="705">
          <cell r="C705" t="str">
            <v>Дюбель гвоздь 6х40</v>
          </cell>
        </row>
        <row r="706">
          <cell r="C706" t="str">
            <v>Дюбель для гвоздей 8х80</v>
          </cell>
        </row>
        <row r="707">
          <cell r="C707" t="str">
            <v>Дюбель полипроп. 6х30</v>
          </cell>
        </row>
        <row r="708">
          <cell r="C708" t="str">
            <v>Дюбель с шурупом 6х40</v>
          </cell>
        </row>
        <row r="709">
          <cell r="C709" t="str">
            <v>дюбель-гвоздь 10*100</v>
          </cell>
        </row>
        <row r="710">
          <cell r="C710" t="str">
            <v>дюбель-гвоздь 10*90</v>
          </cell>
        </row>
        <row r="711">
          <cell r="C711" t="str">
            <v>Дюбель-гвоздь 10х112</v>
          </cell>
        </row>
        <row r="712">
          <cell r="C712" t="str">
            <v>дюбель-гвоздь 6*60</v>
          </cell>
        </row>
        <row r="713">
          <cell r="C713" t="str">
            <v>Дюбель-гвоздь 6х40(600шт)</v>
          </cell>
        </row>
        <row r="714">
          <cell r="C714" t="str">
            <v>Дюбель-гвоздь 6х80 (90шт)</v>
          </cell>
        </row>
        <row r="715">
          <cell r="C715" t="str">
            <v>дюбель-гвоздь 8*80мм</v>
          </cell>
        </row>
        <row r="716">
          <cell r="C716" t="str">
            <v>Дюбель-гвоздь 8х172</v>
          </cell>
        </row>
        <row r="717">
          <cell r="C717" t="str">
            <v xml:space="preserve">евророзетка  1 ОП </v>
          </cell>
        </row>
        <row r="718">
          <cell r="C718" t="str">
            <v>евророзетка 2 СП з/к 16 А</v>
          </cell>
        </row>
        <row r="719">
          <cell r="C719" t="str">
            <v>елка</v>
          </cell>
        </row>
        <row r="720">
          <cell r="C720" t="str">
            <v>емкость-контейнер КДС-1,0</v>
          </cell>
        </row>
        <row r="721">
          <cell r="C721" t="str">
            <v>емкость-контейнер КДС-3</v>
          </cell>
        </row>
        <row r="722">
          <cell r="C722" t="str">
            <v>емкость-контейнер КДС-5</v>
          </cell>
        </row>
        <row r="723">
          <cell r="C723" t="str">
            <v>ерш пробирочный</v>
          </cell>
        </row>
        <row r="724">
          <cell r="C724" t="str">
            <v>Ёрш пробирочный (синтетический)</v>
          </cell>
        </row>
        <row r="725">
          <cell r="C725" t="str">
            <v>ерш пробирочный д.15</v>
          </cell>
        </row>
        <row r="726">
          <cell r="C726" t="str">
            <v>ерш пробирочный д.50</v>
          </cell>
        </row>
        <row r="727">
          <cell r="C727" t="str">
            <v>ерш противопроездный</v>
          </cell>
        </row>
        <row r="728">
          <cell r="C728" t="str">
            <v>ерш+подставка для туалета</v>
          </cell>
        </row>
        <row r="729">
          <cell r="C729" t="str">
            <v>жалюзи</v>
          </cell>
        </row>
        <row r="730">
          <cell r="C730" t="str">
            <v>жалюзи вертикальные</v>
          </cell>
        </row>
        <row r="731">
          <cell r="C731" t="str">
            <v>жалюзи горизонтальные</v>
          </cell>
        </row>
        <row r="732">
          <cell r="C732" t="str">
            <v>жби</v>
          </cell>
        </row>
        <row r="733">
          <cell r="C733" t="str">
            <v>жгут колеса</v>
          </cell>
        </row>
        <row r="734">
          <cell r="C734" t="str">
            <v xml:space="preserve">железоаммонийные квасцы </v>
          </cell>
        </row>
        <row r="735">
          <cell r="C735" t="str">
            <v>жесткий диск 1000 GB 64 MB SATA 600</v>
          </cell>
        </row>
        <row r="736">
          <cell r="C736" t="str">
            <v>жесткий диск 2000 GB</v>
          </cell>
        </row>
        <row r="737">
          <cell r="C737" t="str">
            <v>жесткий диск 3000 GB</v>
          </cell>
        </row>
        <row r="738">
          <cell r="C738" t="str">
            <v>Жесткий диск 320 GB</v>
          </cell>
        </row>
        <row r="739">
          <cell r="C739" t="str">
            <v>жесткий диск 3Tb</v>
          </cell>
        </row>
        <row r="740">
          <cell r="C740" t="str">
            <v>Жесткий диск 600Gb</v>
          </cell>
        </row>
        <row r="741">
          <cell r="C741" t="str">
            <v>жесткий диск 900 GB SC 6G</v>
          </cell>
        </row>
        <row r="742">
          <cell r="C742" t="str">
            <v>жидкость с антибактериальным эффектом для рук</v>
          </cell>
        </row>
        <row r="743">
          <cell r="C743" t="str">
            <v>жилет  сигнальный</v>
          </cell>
        </row>
        <row r="744">
          <cell r="C744" t="str">
            <v>жилет утепленный</v>
          </cell>
        </row>
        <row r="745">
          <cell r="C745" t="str">
            <v>журнал работ</v>
          </cell>
        </row>
        <row r="746">
          <cell r="C746" t="str">
            <v>журнал учета выдачи нарядов допусков</v>
          </cell>
        </row>
        <row r="747">
          <cell r="C747" t="str">
            <v xml:space="preserve">Завеса тепловая BALLU BHC-3.000SB </v>
          </cell>
        </row>
        <row r="748">
          <cell r="C748" t="str">
            <v>заглушка  Ду-114</v>
          </cell>
        </row>
        <row r="749">
          <cell r="C749" t="str">
            <v>заглушка  Ду-219</v>
          </cell>
        </row>
        <row r="750">
          <cell r="C750" t="str">
            <v>заглушка  Ду-325</v>
          </cell>
        </row>
        <row r="751">
          <cell r="C751" t="str">
            <v>заглушка  Ду-426</v>
          </cell>
        </row>
        <row r="752">
          <cell r="C752" t="str">
            <v>заглушка  Ду-76</v>
          </cell>
        </row>
        <row r="753">
          <cell r="C753" t="str">
            <v>заглушка  Ду-89</v>
          </cell>
        </row>
        <row r="754">
          <cell r="C754" t="str">
            <v>заглушка 3/4"</v>
          </cell>
        </row>
        <row r="755">
          <cell r="C755" t="str">
            <v>заглушка Д-159</v>
          </cell>
        </row>
        <row r="756">
          <cell r="C756" t="str">
            <v>заглушка Д.219</v>
          </cell>
        </row>
        <row r="757">
          <cell r="C757" t="str">
            <v>заглушка д.273</v>
          </cell>
        </row>
        <row r="758">
          <cell r="C758" t="str">
            <v>заглушка Д.530</v>
          </cell>
        </row>
        <row r="759">
          <cell r="C759" t="str">
            <v>Заглушка Ду25 ТЕВО ПП</v>
          </cell>
        </row>
        <row r="760">
          <cell r="C760" t="str">
            <v>заглушка Т-пласт (левая)</v>
          </cell>
        </row>
        <row r="761">
          <cell r="C761" t="str">
            <v>заглушка Т-пласт (правая)</v>
          </cell>
        </row>
        <row r="762">
          <cell r="C762" t="str">
            <v>заглушка элиптическая Ду-108</v>
          </cell>
        </row>
        <row r="763">
          <cell r="C763" t="str">
            <v>заглушка элиптическая Ду-159</v>
          </cell>
        </row>
        <row r="764">
          <cell r="C764" t="str">
            <v>заглушка элиптическая Ду-273</v>
          </cell>
        </row>
        <row r="765">
          <cell r="C765" t="str">
            <v>заглушка элиптическая Ду-325</v>
          </cell>
        </row>
        <row r="766">
          <cell r="C766" t="str">
            <v>заглушка элиптическая Ду-425</v>
          </cell>
        </row>
        <row r="767">
          <cell r="C767" t="str">
            <v>заглушка элиптическая Ду-426</v>
          </cell>
        </row>
        <row r="768">
          <cell r="C768" t="str">
            <v>заглушка элиптическая Ду-57</v>
          </cell>
        </row>
        <row r="769">
          <cell r="C769" t="str">
            <v>заготовка  чугунная</v>
          </cell>
        </row>
        <row r="770">
          <cell r="C770" t="str">
            <v>Заготовка чугунная ф110х450</v>
          </cell>
        </row>
        <row r="771">
          <cell r="C771" t="str">
            <v>Заготовка чугунная ф130х450</v>
          </cell>
        </row>
        <row r="772">
          <cell r="C772" t="str">
            <v>Заготовка чугунная ф150х450</v>
          </cell>
        </row>
        <row r="773">
          <cell r="C773" t="str">
            <v>Заготовка чугунная ф180х300</v>
          </cell>
        </row>
        <row r="774">
          <cell r="C774" t="str">
            <v>Заготовка чугунная ф180х450</v>
          </cell>
        </row>
        <row r="775">
          <cell r="C775" t="str">
            <v>Заготовка чугунная ф250х300</v>
          </cell>
        </row>
        <row r="776">
          <cell r="C776" t="str">
            <v>Заготовка чугунная ф400х250х300</v>
          </cell>
        </row>
        <row r="777">
          <cell r="C777" t="str">
            <v>Заготовка чугунная ф550х350х300</v>
          </cell>
        </row>
        <row r="778">
          <cell r="C778" t="str">
            <v>задвижка   короткая PH 16 50</v>
          </cell>
        </row>
        <row r="779">
          <cell r="C779" t="str">
            <v>задвижка   короткая PH 16 65</v>
          </cell>
        </row>
        <row r="780">
          <cell r="C780" t="str">
            <v>задвижка  30вч 39р  ДУ 100 РУ16</v>
          </cell>
        </row>
        <row r="781">
          <cell r="C781" t="str">
            <v>задвижка  30вч 39р  ДУ 150 РУ16</v>
          </cell>
        </row>
        <row r="782">
          <cell r="C782" t="str">
            <v>задвижка  30вч 39р  ДУ200  РУ16</v>
          </cell>
        </row>
        <row r="783">
          <cell r="C783" t="str">
            <v>задвижка  30с41 Ду 400*16 с редуктором в комп. с ф</v>
          </cell>
        </row>
        <row r="784">
          <cell r="C784" t="str">
            <v>задвижка  30ч6брДу400</v>
          </cell>
        </row>
        <row r="785">
          <cell r="C785" t="str">
            <v>задвижка  ст . д. 80*16</v>
          </cell>
        </row>
        <row r="786">
          <cell r="C786" t="str">
            <v>задвижка  ст. д. 150*16</v>
          </cell>
        </row>
        <row r="787">
          <cell r="C787" t="str">
            <v>задвижка  ст. д. 50*16</v>
          </cell>
        </row>
        <row r="788">
          <cell r="C788" t="str">
            <v>задвижка  ст. д.200</v>
          </cell>
        </row>
        <row r="789">
          <cell r="C789" t="str">
            <v>задвижка  ст. д.500</v>
          </cell>
        </row>
        <row r="790">
          <cell r="C790" t="str">
            <v>задвижка 30с41 нж 250х16 в к-те с КОФ</v>
          </cell>
        </row>
        <row r="791">
          <cell r="C791" t="str">
            <v>задвижка 30с41 нж 300х16 в к-те с КОФ</v>
          </cell>
        </row>
        <row r="792">
          <cell r="C792" t="str">
            <v>задвижка 30с41 нж ду300</v>
          </cell>
        </row>
        <row r="793">
          <cell r="C793" t="str">
            <v>Задвижка 30С41НЖ Ду50 Ру16 с КОФ</v>
          </cell>
        </row>
        <row r="794">
          <cell r="C794" t="str">
            <v>Задвижка 30ч6бр Ду400 Ру10 в компл. с КОФ</v>
          </cell>
        </row>
        <row r="795">
          <cell r="C795" t="str">
            <v>задвижка 31ч6бр 300х10 в к-те с КОФ</v>
          </cell>
        </row>
        <row r="796">
          <cell r="C796" t="str">
            <v>задвижка Hawle A короткая PH 16 100</v>
          </cell>
        </row>
        <row r="797">
          <cell r="C797" t="str">
            <v>задвижка Hawle A короткая PH 16 150</v>
          </cell>
        </row>
        <row r="798">
          <cell r="C798" t="str">
            <v>задвижка Hawle A короткая PH 16 80</v>
          </cell>
        </row>
        <row r="799">
          <cell r="C799" t="str">
            <v>Задвижка ножевая шиберная ф150 Ру10 с КОФ и крепежом</v>
          </cell>
        </row>
        <row r="800">
          <cell r="C800" t="str">
            <v>задвижка с обрез.клином Ду 200</v>
          </cell>
        </row>
        <row r="801">
          <cell r="C801" t="str">
            <v>задвижка с обрез.клином Ду 400/16</v>
          </cell>
        </row>
        <row r="802">
          <cell r="C802" t="str">
            <v>задвижка с обрез.клином Ду100</v>
          </cell>
        </row>
        <row r="803">
          <cell r="C803" t="str">
            <v>задвижка с обрез.клином Ду150</v>
          </cell>
        </row>
        <row r="804">
          <cell r="C804" t="str">
            <v>задвижка с обрез.клином Ду200 16 с КОФ</v>
          </cell>
        </row>
        <row r="805">
          <cell r="C805" t="str">
            <v>задвижка с обрез.клином Ду250/16 с КОФ</v>
          </cell>
        </row>
        <row r="806">
          <cell r="C806" t="str">
            <v>задвижка с обрез.клином Ду300/16 с КОФ</v>
          </cell>
        </row>
        <row r="807">
          <cell r="C807" t="str">
            <v>задвижка с обрез.клином Ду400/16 с КОФ</v>
          </cell>
        </row>
        <row r="808">
          <cell r="C808" t="str">
            <v>задвижка с обрез.клином Ду50</v>
          </cell>
        </row>
        <row r="809">
          <cell r="C809" t="str">
            <v>задвижка с обрез.клином Ду500 /16 с КОФ</v>
          </cell>
        </row>
        <row r="810">
          <cell r="C810" t="str">
            <v>задвижка с обрез.клином Ду80</v>
          </cell>
        </row>
        <row r="811">
          <cell r="C811" t="str">
            <v>Задвижка с обрезиненным клином Ду100 Ру16 с КОФ</v>
          </cell>
        </row>
        <row r="812">
          <cell r="C812" t="str">
            <v>Задвижка с обрезиненным клином Ду350 Ру10 с КОФ</v>
          </cell>
        </row>
        <row r="813">
          <cell r="C813" t="str">
            <v>Задвижка с обрезиненным клином Ду50 Ру16 с КОФ</v>
          </cell>
        </row>
        <row r="814">
          <cell r="C814" t="str">
            <v>Задвижка с обрезиненным клином Ду80 Ру16 с КОФ</v>
          </cell>
        </row>
        <row r="815">
          <cell r="C815" t="str">
            <v>Задвижка с обрезиненым клином Ду150 Ру16 с КОФ</v>
          </cell>
        </row>
        <row r="816">
          <cell r="C816" t="str">
            <v>задвижка ст. ДУ 200</v>
          </cell>
        </row>
        <row r="817">
          <cell r="C817" t="str">
            <v>задвижка чуг. д. 250</v>
          </cell>
        </row>
        <row r="818">
          <cell r="C818" t="str">
            <v>задвижка чуг. д. 300</v>
          </cell>
        </row>
        <row r="819">
          <cell r="C819" t="str">
            <v>задвижка чуг. д. 80</v>
          </cell>
        </row>
        <row r="820">
          <cell r="C820" t="str">
            <v>задвижка чуг. д.300*10</v>
          </cell>
        </row>
        <row r="821">
          <cell r="C821" t="str">
            <v>зажим</v>
          </cell>
        </row>
        <row r="822">
          <cell r="C822" t="str">
            <v xml:space="preserve">зажим </v>
          </cell>
        </row>
        <row r="823">
          <cell r="C823" t="str">
            <v>зажим д/троса 20мм</v>
          </cell>
        </row>
        <row r="824">
          <cell r="C824" t="str">
            <v>зажим для бумаг 19мм</v>
          </cell>
        </row>
        <row r="825">
          <cell r="C825" t="str">
            <v>зажим для бумаг 25мм</v>
          </cell>
        </row>
        <row r="826">
          <cell r="C826" t="str">
            <v>зажим для бумаг 51мм</v>
          </cell>
        </row>
        <row r="827">
          <cell r="C827" t="str">
            <v>зажим ЗНИ-16</v>
          </cell>
        </row>
        <row r="828">
          <cell r="C828" t="str">
            <v>зажим ЗНИ-4</v>
          </cell>
        </row>
        <row r="829">
          <cell r="C829" t="str">
            <v>зажим ЗНИ-6</v>
          </cell>
        </row>
        <row r="830">
          <cell r="C830" t="str">
            <v>зажим на дин рейку HDW -211</v>
          </cell>
        </row>
        <row r="831">
          <cell r="C831" t="str">
            <v>Зажим ф19 канатный</v>
          </cell>
        </row>
        <row r="832">
          <cell r="C832" t="str">
            <v>Закладка для кафеля</v>
          </cell>
        </row>
        <row r="833">
          <cell r="C833" t="str">
            <v>закладки 5*25л</v>
          </cell>
        </row>
        <row r="834">
          <cell r="C834" t="str">
            <v>заклекпки</v>
          </cell>
        </row>
        <row r="835">
          <cell r="C835" t="str">
            <v>заклепка 5*16</v>
          </cell>
        </row>
        <row r="836">
          <cell r="C836" t="str">
            <v>заклепка 8*24</v>
          </cell>
        </row>
        <row r="837">
          <cell r="C837" t="str">
            <v>заклепка д. 6</v>
          </cell>
        </row>
        <row r="838">
          <cell r="C838" t="str">
            <v>Заклепочник усиленный 450мм. двуручный</v>
          </cell>
        </row>
        <row r="839">
          <cell r="C839" t="str">
            <v>Замок верхний автоматический RM2 двухсекц.</v>
          </cell>
        </row>
        <row r="840">
          <cell r="C840" t="str">
            <v>замок врезной</v>
          </cell>
        </row>
        <row r="841">
          <cell r="C841" t="str">
            <v>замок врезной (защелка)</v>
          </cell>
        </row>
        <row r="842">
          <cell r="C842" t="str">
            <v>Замок двери левый ЗиЛ</v>
          </cell>
        </row>
        <row r="843">
          <cell r="C843" t="str">
            <v>Замок двери правый ЗиЛ</v>
          </cell>
        </row>
        <row r="844">
          <cell r="C844" t="str">
            <v>замок зажигания</v>
          </cell>
        </row>
        <row r="845">
          <cell r="C845" t="str">
            <v>замок зажигания ВК350 (ЗИЛ-130)</v>
          </cell>
        </row>
        <row r="846">
          <cell r="C846" t="str">
            <v>замок зажигания ЗиЛ 12-3704-08</v>
          </cell>
        </row>
        <row r="847">
          <cell r="C847" t="str">
            <v>замок навесной</v>
          </cell>
        </row>
        <row r="848">
          <cell r="C848" t="str">
            <v>Замок навесной диам дужки 63</v>
          </cell>
        </row>
        <row r="849">
          <cell r="C849" t="str">
            <v>Замок навесной диам дужки 75</v>
          </cell>
        </row>
        <row r="850">
          <cell r="C850" t="str">
            <v>зарядное устройство GP PB 330 GSL 160</v>
          </cell>
        </row>
        <row r="851">
          <cell r="C851" t="str">
            <v>затвор  дисковый d 1000    D152/153</v>
          </cell>
        </row>
        <row r="852">
          <cell r="C852" t="str">
            <v>Затвор 32ч3р Ду100</v>
          </cell>
        </row>
        <row r="853">
          <cell r="C853" t="str">
            <v>Затвор 32ч3р Ду150</v>
          </cell>
        </row>
        <row r="854">
          <cell r="C854" t="str">
            <v>затвор дисковый   д.500 Ру 16</v>
          </cell>
        </row>
        <row r="855">
          <cell r="C855" t="str">
            <v>затвор дисковый д.200 с эл.прив.</v>
          </cell>
        </row>
        <row r="856">
          <cell r="C856" t="str">
            <v>затвор дисковый д.600   Ру 16</v>
          </cell>
        </row>
        <row r="857">
          <cell r="C857" t="str">
            <v>Затвор дисковый Ду350 с редуктором</v>
          </cell>
        </row>
        <row r="858">
          <cell r="C858" t="str">
            <v>затвор дисковый межфл.  Ду 50 /16</v>
          </cell>
        </row>
        <row r="859">
          <cell r="C859" t="str">
            <v>затвор дисковый межфл.  Ду150/16</v>
          </cell>
        </row>
        <row r="860">
          <cell r="C860" t="str">
            <v>затвор дисковый межфл.  Ду250/16</v>
          </cell>
        </row>
        <row r="861">
          <cell r="C861" t="str">
            <v>затвор дисковый межфланцев. Ду-400 с фланцами и кр</v>
          </cell>
        </row>
        <row r="862">
          <cell r="C862" t="str">
            <v>затвор дисковый поворотный 150х16</v>
          </cell>
        </row>
        <row r="863">
          <cell r="C863" t="str">
            <v>затвор дисковый поворотный 200х16</v>
          </cell>
        </row>
        <row r="864">
          <cell r="C864" t="str">
            <v>затвор дисковый поворотный 250х 16</v>
          </cell>
        </row>
        <row r="865">
          <cell r="C865" t="str">
            <v>затвор дисковый поворотный 250х10</v>
          </cell>
        </row>
        <row r="866">
          <cell r="C866" t="str">
            <v>затвор дисковый поворотный 300х 16</v>
          </cell>
        </row>
        <row r="867">
          <cell r="C867" t="str">
            <v>затвор дисковый поворотный 50 * 16</v>
          </cell>
        </row>
        <row r="868">
          <cell r="C868" t="str">
            <v>Затвор дисковый поворотный ДУ 100х16 с КОФ</v>
          </cell>
        </row>
        <row r="869">
          <cell r="C869" t="str">
            <v>Затвор дисковый поворотный Ду 80х16 с КОФ</v>
          </cell>
        </row>
        <row r="870">
          <cell r="C870" t="str">
            <v>Затвор дисковый поворотный Ду65 Ру16 с КОФ и крепежом</v>
          </cell>
        </row>
        <row r="871">
          <cell r="C871" t="str">
            <v>Затвор Ду400 с редуктором</v>
          </cell>
        </row>
        <row r="872">
          <cell r="C872" t="str">
            <v>Затвор фланцевый со штурвалом Ду800 Ру 10 Хавле</v>
          </cell>
        </row>
        <row r="873">
          <cell r="C873" t="str">
            <v>Затвор чугунный поворотный с нерж диск. Ду300 Ру16 с редуктором</v>
          </cell>
        </row>
        <row r="874">
          <cell r="C874" t="str">
            <v>Затвор шиберный межфланцевый Ду150 Ру10(стоки)</v>
          </cell>
        </row>
        <row r="875">
          <cell r="C875" t="str">
            <v xml:space="preserve">Затвор шиберный ножевой Ду200 Ру10 </v>
          </cell>
        </row>
        <row r="876">
          <cell r="C876" t="str">
            <v>затирка для швов белая Ceresit, 5 кг</v>
          </cell>
        </row>
        <row r="877">
          <cell r="C877" t="str">
            <v>затирка для швов серая Ceresit, 5 кг</v>
          </cell>
        </row>
        <row r="878">
          <cell r="C878" t="str">
            <v>звезда ведущая 283.10.00.000 (АТ.01.01.120)</v>
          </cell>
        </row>
        <row r="879">
          <cell r="C879" t="str">
            <v>зеркало</v>
          </cell>
        </row>
        <row r="880">
          <cell r="C880" t="str">
            <v xml:space="preserve">зеркало заднего вида </v>
          </cell>
        </row>
        <row r="881">
          <cell r="C881" t="str">
            <v>знак   "Якорь не бросать"</v>
          </cell>
        </row>
        <row r="882">
          <cell r="C882" t="str">
            <v>знак  квадратный2.7 Преимущество перед встречным движением -II</v>
          </cell>
        </row>
        <row r="883">
          <cell r="C883" t="str">
            <v>знак  круглый 3,18,1 " Поворот направо запрещен "</v>
          </cell>
        </row>
        <row r="884">
          <cell r="C884" t="str">
            <v>знак  круглый 3,24 Ограничение макс.скор.20км</v>
          </cell>
        </row>
        <row r="885">
          <cell r="C885" t="str">
            <v>знак  круглый 3,24 Ограничение макс.скор.40км</v>
          </cell>
        </row>
        <row r="886">
          <cell r="C886" t="str">
            <v>знак  круглый 3.18.2 "Поворот налево запрещен"</v>
          </cell>
        </row>
        <row r="887">
          <cell r="C887" t="str">
            <v>знак  круглый 4,1,1, Движение прямо</v>
          </cell>
        </row>
        <row r="888">
          <cell r="C888" t="str">
            <v>знак -пленка</v>
          </cell>
        </row>
        <row r="889">
          <cell r="C889" t="str">
            <v>знак аварийный</v>
          </cell>
        </row>
        <row r="890">
          <cell r="C890" t="str">
            <v>знак безопасности на пластике "Влезать здесь"</v>
          </cell>
        </row>
        <row r="891">
          <cell r="C891" t="str">
            <v>знак безопасности на пластике "Заземлено"</v>
          </cell>
        </row>
        <row r="892">
          <cell r="C892" t="str">
            <v>знак безопасности на пластике "Не включать! Работа на линии"</v>
          </cell>
        </row>
        <row r="893">
          <cell r="C893" t="str">
            <v>знак безопасности на пластике "Не включать! Работают люди"</v>
          </cell>
        </row>
        <row r="894">
          <cell r="C894" t="str">
            <v>знак безопасности на пластике "Не влезай, убьет"</v>
          </cell>
        </row>
        <row r="895">
          <cell r="C895" t="str">
            <v>знак безопасности на пластике "Опасно для жизни. Яд"</v>
          </cell>
        </row>
        <row r="896">
          <cell r="C896" t="str">
            <v>знак безопасности на пластике "Работать здесь"</v>
          </cell>
        </row>
        <row r="897">
          <cell r="C897" t="str">
            <v>знак безопасности на пластике "Стой! Напряжение"</v>
          </cell>
        </row>
        <row r="898">
          <cell r="C898" t="str">
            <v>знак на пленке "Место для курения"</v>
          </cell>
        </row>
        <row r="899">
          <cell r="C899" t="str">
            <v>знак на пленке "Посторонним вход запрещен"</v>
          </cell>
        </row>
        <row r="900">
          <cell r="C900" t="str">
            <v>Зонт вытяжной пристенный ЛАБ-Pro-ВЗ-100-П</v>
          </cell>
        </row>
        <row r="901">
          <cell r="C901" t="str">
            <v>зубило</v>
          </cell>
        </row>
        <row r="902">
          <cell r="C902" t="str">
            <v>Зубило  SDS MAX 600</v>
          </cell>
        </row>
        <row r="903">
          <cell r="C903" t="str">
            <v>ИБП Ippon Back Verso 600</v>
          </cell>
        </row>
        <row r="904">
          <cell r="C904" t="str">
            <v>известь</v>
          </cell>
        </row>
        <row r="905">
          <cell r="C905" t="str">
            <v>изделия (фланец+кольцо) для муфты Жабо д.400</v>
          </cell>
        </row>
        <row r="906">
          <cell r="C906" t="str">
            <v xml:space="preserve">Измеритель KEW 4105 </v>
          </cell>
        </row>
        <row r="907">
          <cell r="C907" t="str">
            <v>Измеритель регулятор одноканальный ТРМ1-Щ1.У.Р</v>
          </cell>
        </row>
        <row r="908">
          <cell r="C908" t="str">
            <v>Измеритель-регулятор двухканальный ТРМ202</v>
          </cell>
        </row>
        <row r="909">
          <cell r="C909" t="str">
            <v>Измеритель-регулятор одноканальный ТРМ1-Н.У.Р</v>
          </cell>
        </row>
        <row r="910">
          <cell r="C910" t="str">
            <v>Измеритель-регулятор одноканальный ТРМ1-Щ2.У.И</v>
          </cell>
        </row>
        <row r="911">
          <cell r="C911" t="str">
            <v>изолента  ПХВ синяя</v>
          </cell>
        </row>
        <row r="912">
          <cell r="C912" t="str">
            <v>изолента  ПХВ черная</v>
          </cell>
        </row>
        <row r="913">
          <cell r="C913" t="str">
            <v>изолента  х/б</v>
          </cell>
        </row>
        <row r="914">
          <cell r="C914" t="str">
            <v>Изолента ПВХ 15 мм AVIORA (синяя)</v>
          </cell>
        </row>
        <row r="915">
          <cell r="C915" t="str">
            <v>Изолента ПВХ 15 мм AVIORA (черная)</v>
          </cell>
        </row>
        <row r="916">
          <cell r="C916" t="str">
            <v xml:space="preserve">Изолента ХБ </v>
          </cell>
        </row>
        <row r="917">
          <cell r="C917" t="str">
            <v>Изолента ХБ промышленная 15 мм 20 м</v>
          </cell>
        </row>
        <row r="918">
          <cell r="C918" t="str">
            <v>изолятор ИО-10-3.75 У3</v>
          </cell>
        </row>
        <row r="919">
          <cell r="C919" t="str">
            <v xml:space="preserve">изолятор опорный СА-3/6 </v>
          </cell>
        </row>
        <row r="920">
          <cell r="C920" t="str">
            <v>изолятор СА-3 болт М10</v>
          </cell>
        </row>
        <row r="921">
          <cell r="C921" t="str">
            <v>ИЗУ -1М-100/400</v>
          </cell>
        </row>
        <row r="922">
          <cell r="C922" t="str">
            <v>индигокармин чда</v>
          </cell>
        </row>
        <row r="923">
          <cell r="C923" t="str">
            <v>индикатор Дезиконт-Хлорамин</v>
          </cell>
        </row>
        <row r="924">
          <cell r="C924" t="str">
            <v>индикатор Интест-П-121/20 (4 класс с журналом)</v>
          </cell>
        </row>
        <row r="925">
          <cell r="C925" t="str">
            <v>индикатор контроля рН Ликонт</v>
          </cell>
        </row>
        <row r="926">
          <cell r="C926" t="str">
            <v>индикатор стерилизации биолог. БИК-ИЛЦ-пар</v>
          </cell>
        </row>
        <row r="927">
          <cell r="C927" t="str">
            <v>индикаторы МедИС</v>
          </cell>
        </row>
        <row r="928">
          <cell r="C928" t="str">
            <v>индикаторы Фарматест</v>
          </cell>
        </row>
        <row r="929">
          <cell r="C929" t="str">
            <v>источник  бесперебойного питания Powercom</v>
          </cell>
        </row>
        <row r="930">
          <cell r="C930" t="str">
            <v>йод 0,1н</v>
          </cell>
        </row>
        <row r="931">
          <cell r="C931" t="str">
            <v>кабель  ААШв-10 3х120</v>
          </cell>
        </row>
        <row r="932">
          <cell r="C932" t="str">
            <v>кабель  ААШв-14*120</v>
          </cell>
        </row>
        <row r="933">
          <cell r="C933" t="str">
            <v>кабель  ААШв-6 3х120</v>
          </cell>
        </row>
        <row r="934">
          <cell r="C934" t="str">
            <v>кабель  АВВГ 3*2,5</v>
          </cell>
        </row>
        <row r="935">
          <cell r="C935" t="str">
            <v>кабель  АВВГ 4*16</v>
          </cell>
        </row>
        <row r="936">
          <cell r="C936" t="str">
            <v>кабель  АВВГ 4*2,5</v>
          </cell>
        </row>
        <row r="937">
          <cell r="C937" t="str">
            <v>кабель  АВВГ 4*25</v>
          </cell>
        </row>
        <row r="938">
          <cell r="C938" t="str">
            <v>кабель  АВВГ 4*6</v>
          </cell>
        </row>
        <row r="939">
          <cell r="C939" t="str">
            <v>кабель  ВВГ 3*1,5</v>
          </cell>
        </row>
        <row r="940">
          <cell r="C940" t="str">
            <v>кабель  ВВГ 3*2,5</v>
          </cell>
        </row>
        <row r="941">
          <cell r="C941" t="str">
            <v>кабель  ВВГ 4*2,5</v>
          </cell>
        </row>
        <row r="942">
          <cell r="C942" t="str">
            <v>кабель  ВВГ 4*4</v>
          </cell>
        </row>
        <row r="943">
          <cell r="C943" t="str">
            <v>кабель  ВВГ 5*10</v>
          </cell>
        </row>
        <row r="944">
          <cell r="C944" t="str">
            <v>кабель  ВВГ 5*2,5</v>
          </cell>
        </row>
        <row r="945">
          <cell r="C945" t="str">
            <v>кабель  ВВГ 5*4</v>
          </cell>
        </row>
        <row r="946">
          <cell r="C946" t="str">
            <v>кабель  ВВГ 5*6</v>
          </cell>
        </row>
        <row r="947">
          <cell r="C947" t="str">
            <v>кабель  ВВГ п  3*2,5</v>
          </cell>
        </row>
        <row r="948">
          <cell r="C948" t="str">
            <v>кабель  ВВГ-П 3*1,5</v>
          </cell>
        </row>
        <row r="949">
          <cell r="C949" t="str">
            <v>кабель  ВВГнг 3*1,5</v>
          </cell>
        </row>
        <row r="950">
          <cell r="C950" t="str">
            <v>кабель  ВВГнг 3*2,5</v>
          </cell>
        </row>
        <row r="951">
          <cell r="C951" t="str">
            <v>кабель  ВВГнг 5*2,5</v>
          </cell>
        </row>
        <row r="952">
          <cell r="C952" t="str">
            <v>кабель  ВВГнг 5*4</v>
          </cell>
        </row>
        <row r="953">
          <cell r="C953" t="str">
            <v>кабель  МКЭШ 3*0,75</v>
          </cell>
        </row>
        <row r="954">
          <cell r="C954" t="str">
            <v xml:space="preserve">кабель MiniUSB + Micro USB + Apple 30pin </v>
          </cell>
        </row>
        <row r="955">
          <cell r="C955" t="str">
            <v>кабель ODO</v>
          </cell>
        </row>
        <row r="956">
          <cell r="C956" t="str">
            <v>Кабель UTP 4*2*0,52</v>
          </cell>
        </row>
        <row r="957">
          <cell r="C957" t="str">
            <v>Кабель Vcom SVGA 2 фильтра PRO 10м</v>
          </cell>
        </row>
        <row r="958">
          <cell r="C958" t="str">
            <v>кабель АВББШв 4х120-1</v>
          </cell>
        </row>
        <row r="959">
          <cell r="C959" t="str">
            <v>кабель АВББШв 4х150-1</v>
          </cell>
        </row>
        <row r="960">
          <cell r="C960" t="str">
            <v>Кабель АВВГ 4х185</v>
          </cell>
        </row>
        <row r="961">
          <cell r="C961" t="str">
            <v>Кабель АВВГ 4х2,5</v>
          </cell>
        </row>
        <row r="962">
          <cell r="C962" t="str">
            <v>Кабель АКВВГ 10х2,5</v>
          </cell>
        </row>
        <row r="963">
          <cell r="C963" t="str">
            <v>кабель ВБбШв 4*10</v>
          </cell>
        </row>
        <row r="964">
          <cell r="C964" t="str">
            <v>кабель ВБбШв 4*4</v>
          </cell>
        </row>
        <row r="965">
          <cell r="C965" t="str">
            <v>кабель канал  105*50</v>
          </cell>
        </row>
        <row r="966">
          <cell r="C966" t="str">
            <v>кабель канал  25*25</v>
          </cell>
        </row>
        <row r="967">
          <cell r="C967" t="str">
            <v>кабель канал  40*25</v>
          </cell>
        </row>
        <row r="968">
          <cell r="C968" t="str">
            <v>кабель канал  перф. 40*40</v>
          </cell>
        </row>
        <row r="969">
          <cell r="C969" t="str">
            <v>кабель канал 25*16</v>
          </cell>
        </row>
        <row r="970">
          <cell r="C970" t="str">
            <v>Кабель КГ 1х16</v>
          </cell>
        </row>
        <row r="971">
          <cell r="C971" t="str">
            <v>Кабель КГ 1х25</v>
          </cell>
        </row>
        <row r="972">
          <cell r="C972" t="str">
            <v>Кабель КГ 3*4+1*2,5</v>
          </cell>
        </row>
        <row r="973">
          <cell r="C973" t="str">
            <v>Кабель КГ 3*6+1*4</v>
          </cell>
        </row>
        <row r="974">
          <cell r="C974" t="str">
            <v>кабель КГ 5*50</v>
          </cell>
        </row>
        <row r="975">
          <cell r="C975" t="str">
            <v>кабель КГ-ХЛ 2*1,5</v>
          </cell>
        </row>
        <row r="976">
          <cell r="C976" t="str">
            <v xml:space="preserve">кабель медный экранированный </v>
          </cell>
        </row>
        <row r="977">
          <cell r="C977" t="str">
            <v>Кабель РК 50-2-11</v>
          </cell>
        </row>
        <row r="978">
          <cell r="C978" t="str">
            <v>Кабель РПШ 7*1,5</v>
          </cell>
        </row>
        <row r="979">
          <cell r="C979" t="str">
            <v>Кабельные вводы 1*М20*1,5</v>
          </cell>
        </row>
        <row r="980">
          <cell r="C980" t="str">
            <v>Кабельные вводы М25*1,5</v>
          </cell>
        </row>
        <row r="981">
          <cell r="C981" t="str">
            <v>Кабельные вводы М32*1,5</v>
          </cell>
        </row>
        <row r="982">
          <cell r="C982" t="str">
            <v>каболка д.8 мм</v>
          </cell>
        </row>
        <row r="983">
          <cell r="C983" t="str">
            <v>Календарь производственный настольный</v>
          </cell>
        </row>
        <row r="984">
          <cell r="C984" t="str">
            <v>калий  железосинеродистый</v>
          </cell>
        </row>
        <row r="985">
          <cell r="C985" t="str">
            <v>калий  марганцевокислый</v>
          </cell>
        </row>
        <row r="986">
          <cell r="C986" t="str">
            <v>калий  роданистый</v>
          </cell>
        </row>
        <row r="987">
          <cell r="C987" t="str">
            <v>калий  сернокислый</v>
          </cell>
        </row>
        <row r="988">
          <cell r="C988" t="str">
            <v>калий  сурьмяновинокислый</v>
          </cell>
        </row>
        <row r="989">
          <cell r="C989" t="str">
            <v>калий  хлористый ЧДА</v>
          </cell>
        </row>
        <row r="990">
          <cell r="C990" t="str">
            <v>калий  хлористый, ХЧ</v>
          </cell>
        </row>
        <row r="991">
          <cell r="C991" t="str">
            <v>калий  щавелевокислый</v>
          </cell>
        </row>
        <row r="992">
          <cell r="C992" t="str">
            <v>калий -натрий винокислый</v>
          </cell>
        </row>
        <row r="993">
          <cell r="C993" t="str">
            <v>калий гидроокись</v>
          </cell>
        </row>
        <row r="994">
          <cell r="C994" t="str">
            <v>калий двухромовокислый</v>
          </cell>
        </row>
        <row r="995">
          <cell r="C995" t="str">
            <v>калий двухромовокислый чда</v>
          </cell>
        </row>
        <row r="996">
          <cell r="C996" t="str">
            <v>калий йодистый</v>
          </cell>
        </row>
        <row r="997">
          <cell r="C997" t="str">
            <v>Калий перманганат кристаллический</v>
          </cell>
        </row>
        <row r="998">
          <cell r="C998" t="str">
            <v>калий фосфорнокислый</v>
          </cell>
        </row>
        <row r="999">
          <cell r="C999" t="str">
            <v>калий хромовокислый чда</v>
          </cell>
        </row>
        <row r="1000">
          <cell r="C1000" t="str">
            <v>калькулятор Citisen</v>
          </cell>
        </row>
        <row r="1001">
          <cell r="C1001" t="str">
            <v>калькулятор Citizen 12 разр/ 888</v>
          </cell>
        </row>
        <row r="1002">
          <cell r="C1002" t="str">
            <v>кальций углекислый чда</v>
          </cell>
        </row>
        <row r="1003">
          <cell r="C1003" t="str">
            <v>кальций хлористый б/в хч</v>
          </cell>
        </row>
        <row r="1004">
          <cell r="C1004" t="str">
            <v>кальций хлористый кальцинированный ГОСТ 450-77 фас.25кг</v>
          </cell>
        </row>
        <row r="1005">
          <cell r="C1005" t="str">
            <v>камера Web Logitech</v>
          </cell>
        </row>
        <row r="1006">
          <cell r="C1006" t="str">
            <v>камера цветная уличная с подсветкой</v>
          </cell>
        </row>
        <row r="1007">
          <cell r="C1007" t="str">
            <v>Канат 13,00 ГОСТ 2688-80</v>
          </cell>
        </row>
        <row r="1008">
          <cell r="C1008" t="str">
            <v>канат д.19,5мм.</v>
          </cell>
        </row>
        <row r="1009">
          <cell r="C1009" t="str">
            <v>канат стальной 13,5 мм</v>
          </cell>
        </row>
        <row r="1010">
          <cell r="C1010" t="str">
            <v>канат стальной 8,3мм</v>
          </cell>
        </row>
        <row r="1011">
          <cell r="C1011" t="str">
            <v>Канат ф12,0 ГОСТ 2688-88</v>
          </cell>
        </row>
        <row r="1012">
          <cell r="C1012" t="str">
            <v>канистра  п/э 21,5л</v>
          </cell>
        </row>
        <row r="1013">
          <cell r="C1013" t="str">
            <v>капельница Шустера 3-50</v>
          </cell>
        </row>
        <row r="1014">
          <cell r="C1014" t="str">
            <v>каплеуловитель КО-29/32-14/23</v>
          </cell>
        </row>
        <row r="1015">
          <cell r="C1015" t="str">
            <v>карандаш дровяной</v>
          </cell>
        </row>
        <row r="1016">
          <cell r="C1016" t="str">
            <v>карандаш по стеклу</v>
          </cell>
        </row>
        <row r="1017">
          <cell r="C1017" t="str">
            <v>карбюратор 2105</v>
          </cell>
        </row>
        <row r="1018">
          <cell r="C1018" t="str">
            <v>карбюратор К88АТ 130-1107010-80</v>
          </cell>
        </row>
        <row r="1019">
          <cell r="C1019" t="str">
            <v>Карман 218*60 для стенда</v>
          </cell>
        </row>
        <row r="1020">
          <cell r="C1020" t="str">
            <v>Карман 295*30 для стенда</v>
          </cell>
        </row>
        <row r="1021">
          <cell r="C1021" t="str">
            <v xml:space="preserve">Карта доступа бесконтактная </v>
          </cell>
        </row>
        <row r="1022">
          <cell r="C1022" t="str">
            <v>картон 0,8 мм</v>
          </cell>
        </row>
        <row r="1023">
          <cell r="C1023" t="str">
            <v>Картон прокладочный марка А 0,5 мм</v>
          </cell>
        </row>
        <row r="1024">
          <cell r="C1024" t="str">
            <v>картридж Hewlett-Packard 90X</v>
          </cell>
        </row>
        <row r="1025">
          <cell r="C1025" t="str">
            <v>картридж HP цветной N72</v>
          </cell>
        </row>
        <row r="1026">
          <cell r="C1026" t="str">
            <v>картридж HP черный N72</v>
          </cell>
        </row>
        <row r="1027">
          <cell r="C1027" t="str">
            <v>картридж Progard 2</v>
          </cell>
        </row>
        <row r="1028">
          <cell r="C1028" t="str">
            <v>картридж S10P5</v>
          </cell>
        </row>
        <row r="1029">
          <cell r="C1029" t="str">
            <v>картридж осушителя воздуха</v>
          </cell>
        </row>
        <row r="1030">
          <cell r="C1030" t="str">
            <v>каска  защитная</v>
          </cell>
        </row>
        <row r="1031">
          <cell r="C1031" t="str">
            <v>каска  строительная</v>
          </cell>
        </row>
        <row r="1032">
          <cell r="C1032" t="str">
            <v>каска  супер Босс желтая</v>
          </cell>
        </row>
        <row r="1033">
          <cell r="C1033" t="str">
            <v>каска защитная белая</v>
          </cell>
        </row>
        <row r="1034">
          <cell r="C1034" t="str">
            <v>каска защитная оранжевая</v>
          </cell>
        </row>
        <row r="1035">
          <cell r="C1035" t="str">
            <v>каска МК- 7  белая</v>
          </cell>
        </row>
        <row r="1036">
          <cell r="C1036" t="str">
            <v>каска СУПЕР Ви-ГАРД белая (без оголовья)</v>
          </cell>
        </row>
        <row r="1037">
          <cell r="C1037" t="str">
            <v>каска термостойкая с защитным экраном</v>
          </cell>
        </row>
        <row r="1038">
          <cell r="C1038" t="str">
            <v>катушка Б-114 ГАЗ, ЗИЛ</v>
          </cell>
        </row>
        <row r="1039">
          <cell r="C1039" t="str">
            <v>катушка Б-116 безконтактная 13-3705000</v>
          </cell>
        </row>
        <row r="1040">
          <cell r="C1040" t="str">
            <v>квасцы алюмокалиевые</v>
          </cell>
        </row>
        <row r="1041">
          <cell r="C1041" t="str">
            <v>кепка</v>
          </cell>
        </row>
        <row r="1042">
          <cell r="C1042" t="str">
            <v>кирпич керамический  полнотелый одинарн. М-150</v>
          </cell>
        </row>
        <row r="1043">
          <cell r="C1043" t="str">
            <v>кирпич одинарный полн.</v>
          </cell>
        </row>
        <row r="1044">
          <cell r="C1044" t="str">
            <v>кирпич полнотелый рядовой одинарный 125</v>
          </cell>
        </row>
        <row r="1045">
          <cell r="C1045" t="str">
            <v>кислород</v>
          </cell>
        </row>
        <row r="1046">
          <cell r="C1046" t="str">
            <v>кислота  аскорбиновая</v>
          </cell>
        </row>
        <row r="1047">
          <cell r="C1047" t="str">
            <v>кислота  борная</v>
          </cell>
        </row>
        <row r="1048">
          <cell r="C1048" t="str">
            <v>кислота  винная</v>
          </cell>
        </row>
        <row r="1049">
          <cell r="C1049" t="str">
            <v>кислота  лимонная 1-водная</v>
          </cell>
        </row>
        <row r="1050">
          <cell r="C1050" t="str">
            <v>кислота  салициловая</v>
          </cell>
        </row>
        <row r="1051">
          <cell r="C1051" t="str">
            <v>кислота  соляная</v>
          </cell>
        </row>
        <row r="1052">
          <cell r="C1052" t="str">
            <v>кислота  сульфосалициловая</v>
          </cell>
        </row>
        <row r="1053">
          <cell r="C1053" t="str">
            <v>кислота  уксусная</v>
          </cell>
        </row>
        <row r="1054">
          <cell r="C1054" t="str">
            <v>кислота  фенилантраниловая ЧДА</v>
          </cell>
        </row>
        <row r="1055">
          <cell r="C1055" t="str">
            <v xml:space="preserve">кислота оксиэтилидендифосфоновая </v>
          </cell>
        </row>
        <row r="1056">
          <cell r="C1056" t="str">
            <v>кислота серная</v>
          </cell>
        </row>
        <row r="1057">
          <cell r="C1057" t="str">
            <v>кислота серная 0,1</v>
          </cell>
        </row>
        <row r="1058">
          <cell r="C1058" t="str">
            <v>кислота фосфорная хч</v>
          </cell>
        </row>
        <row r="1059">
          <cell r="C1059" t="str">
            <v>кислота хлорная хч</v>
          </cell>
        </row>
        <row r="1060">
          <cell r="C1060" t="str">
            <v>кислота щавелевая</v>
          </cell>
        </row>
        <row r="1061">
          <cell r="C1061" t="str">
            <v>кислота щавелевая технич.</v>
          </cell>
        </row>
        <row r="1062">
          <cell r="C1062" t="str">
            <v>кисть  КР-40 круглая</v>
          </cell>
        </row>
        <row r="1063">
          <cell r="C1063" t="str">
            <v>кисть  плоская 100мм</v>
          </cell>
        </row>
        <row r="1064">
          <cell r="C1064" t="str">
            <v>кисть  плоская 25мм</v>
          </cell>
        </row>
        <row r="1065">
          <cell r="C1065" t="str">
            <v>кисть  плоская 50мм</v>
          </cell>
        </row>
        <row r="1066">
          <cell r="C1066" t="str">
            <v>Кисть круглая 35мм</v>
          </cell>
        </row>
        <row r="1067">
          <cell r="C1067" t="str">
            <v>Кисть круглая 40 мм</v>
          </cell>
        </row>
        <row r="1068">
          <cell r="C1068" t="str">
            <v>Кисть круглая 50мм</v>
          </cell>
        </row>
        <row r="1069">
          <cell r="C1069" t="str">
            <v>Кисть круглая ф20</v>
          </cell>
        </row>
        <row r="1070">
          <cell r="C1070" t="str">
            <v>Кисть КФ-100</v>
          </cell>
        </row>
        <row r="1071">
          <cell r="C1071" t="str">
            <v>Кисть макловица 140*40мм</v>
          </cell>
        </row>
        <row r="1072">
          <cell r="C1072" t="str">
            <v>Кисть макловица 70*150мм</v>
          </cell>
        </row>
        <row r="1073">
          <cell r="C1073" t="str">
            <v>кисть мочальная</v>
          </cell>
        </row>
        <row r="1074">
          <cell r="C1074" t="str">
            <v>кисть плоская 38 мм</v>
          </cell>
        </row>
        <row r="1075">
          <cell r="C1075" t="str">
            <v>кисть плоская 50 мм</v>
          </cell>
        </row>
        <row r="1076">
          <cell r="C1076" t="str">
            <v>Кисть плоская 63</v>
          </cell>
        </row>
        <row r="1077">
          <cell r="C1077" t="str">
            <v>кисть штрих-корректор</v>
          </cell>
        </row>
        <row r="1078">
          <cell r="C1078" t="str">
            <v>киянка</v>
          </cell>
        </row>
        <row r="1079">
          <cell r="C1079" t="str">
            <v>клавиша</v>
          </cell>
        </row>
        <row r="1080">
          <cell r="C1080" t="str">
            <v>клапан (корпус водоприемника) ВРК</v>
          </cell>
        </row>
        <row r="1081">
          <cell r="C1081" t="str">
            <v>Клапан 15лс67бк Ду6 Ру160 муфтовый</v>
          </cell>
        </row>
        <row r="1082">
          <cell r="C1082" t="str">
            <v>Клапан 17с28нж Ду50</v>
          </cell>
        </row>
        <row r="1083">
          <cell r="C1083" t="str">
            <v>клапан 4х контурный</v>
          </cell>
        </row>
        <row r="1084">
          <cell r="C1084" t="str">
            <v>клапан балансирово фланцевый тип443 Ду 100</v>
          </cell>
        </row>
        <row r="1085">
          <cell r="C1085" t="str">
            <v>клапан балансирово фланцевый тип443 Ду 50</v>
          </cell>
        </row>
        <row r="1086">
          <cell r="C1086" t="str">
            <v>клапан балансирово фланцевый тип443 Ду 80</v>
          </cell>
        </row>
        <row r="1087">
          <cell r="C1087" t="str">
            <v>клапан обр.ТНВД</v>
          </cell>
        </row>
        <row r="1088">
          <cell r="C1088" t="str">
            <v>клапан обратно-поворотный д.100 (чугун.)</v>
          </cell>
        </row>
        <row r="1089">
          <cell r="C1089" t="str">
            <v>клапан обратно-поворотный д.150*16</v>
          </cell>
        </row>
        <row r="1090">
          <cell r="C1090" t="str">
            <v>клапан обратно-поворотный д.200*16</v>
          </cell>
        </row>
        <row r="1091">
          <cell r="C1091" t="str">
            <v>клапан обратно-поворотный д.50 чуг.</v>
          </cell>
        </row>
        <row r="1092">
          <cell r="C1092" t="str">
            <v>клапан обратно-поворотный д.50 чуг.  с КОФ</v>
          </cell>
        </row>
        <row r="1093">
          <cell r="C1093" t="str">
            <v>клапан обратно-поворотный д.50*16</v>
          </cell>
        </row>
        <row r="1094">
          <cell r="C1094" t="str">
            <v>клапан обратный  д.250 Ру16</v>
          </cell>
        </row>
        <row r="1095">
          <cell r="C1095" t="str">
            <v>клапан обратный  д.300 Ру16</v>
          </cell>
        </row>
        <row r="1096">
          <cell r="C1096" t="str">
            <v>клапан обратный  д.350 Ру16</v>
          </cell>
        </row>
        <row r="1097">
          <cell r="C1097" t="str">
            <v>клапан обратный DANFOSS Ду100 Ру16</v>
          </cell>
        </row>
        <row r="1098">
          <cell r="C1098" t="str">
            <v>клапан обратный д.100 C 070 TIS PN16</v>
          </cell>
        </row>
        <row r="1099">
          <cell r="C1099" t="str">
            <v>клапан обратный д.150 C 070 TIS PN16</v>
          </cell>
        </row>
        <row r="1100">
          <cell r="C1100" t="str">
            <v>клапан обратный д.200 C 071TIS PN10</v>
          </cell>
        </row>
        <row r="1101">
          <cell r="C1101" t="str">
            <v>Клапан обратный Ду100 Ру16 с КОФ</v>
          </cell>
        </row>
        <row r="1102">
          <cell r="C1102" t="str">
            <v>клапан обратный ДУ80 РУ16 с КОФ и крепежом</v>
          </cell>
        </row>
        <row r="1103">
          <cell r="C1103" t="str">
            <v>клапан обратный КО-3 (пропановый)</v>
          </cell>
        </row>
        <row r="1104">
          <cell r="C1104" t="str">
            <v>клапан обратный КО-3(кислородный)</v>
          </cell>
        </row>
        <row r="1105">
          <cell r="C1105" t="str">
            <v>клапан обратный меж фланцев д.50</v>
          </cell>
        </row>
        <row r="1106">
          <cell r="C1106" t="str">
            <v>Клапан обратный чугунный ДУ 80 Ру 16</v>
          </cell>
        </row>
        <row r="1107">
          <cell r="C1107" t="str">
            <v>Клапан обратный шаровый Ду150 Ру16</v>
          </cell>
        </row>
        <row r="1108">
          <cell r="C1108" t="str">
            <v>Клапан обратный шаровый Ду50 Ру16</v>
          </cell>
        </row>
        <row r="1109">
          <cell r="C1109" t="str">
            <v>Клапан обратный шаровый фланцевый Abra Ду 300 Ру16</v>
          </cell>
        </row>
        <row r="1110">
          <cell r="C1110" t="str">
            <v>клапан перепускной</v>
          </cell>
        </row>
        <row r="1111">
          <cell r="C1111" t="str">
            <v>Клапан привода вентилятора КЭМ32-23</v>
          </cell>
        </row>
        <row r="1112">
          <cell r="C1112" t="str">
            <v>клапан проход. седел. регул. ВСКР д.50 коэф.Куу25</v>
          </cell>
        </row>
        <row r="1113">
          <cell r="C1113" t="str">
            <v>клапан с эжектором</v>
          </cell>
        </row>
        <row r="1114">
          <cell r="C1114" t="str">
            <v>клапан угловой д.15 15нж936к</v>
          </cell>
        </row>
        <row r="1115">
          <cell r="C1115" t="str">
            <v>Клапан шаровый обратный КР 2"</v>
          </cell>
        </row>
        <row r="1116">
          <cell r="C1116" t="str">
            <v>клапан э/магнитный "НЗ" Ду-25мм сер. 4020 U-220</v>
          </cell>
        </row>
        <row r="1117">
          <cell r="C1117" t="str">
            <v>клапан э/магнитный ТНВД КЭМ-37</v>
          </cell>
        </row>
        <row r="1118">
          <cell r="C1118" t="str">
            <v>клей  Хемосил 211</v>
          </cell>
        </row>
        <row r="1119">
          <cell r="C1119" t="str">
            <v>клей  Хемосил 225</v>
          </cell>
        </row>
        <row r="1120">
          <cell r="C1120" t="str">
            <v>клей а/м</v>
          </cell>
        </row>
        <row r="1121">
          <cell r="C1121" t="str">
            <v>клей для плитки 25кг.</v>
          </cell>
        </row>
        <row r="1122">
          <cell r="C1122" t="str">
            <v>клей карандаш</v>
          </cell>
        </row>
        <row r="1123">
          <cell r="C1123" t="str">
            <v>Клей Момент Монтаж Особопрочный МР-55</v>
          </cell>
        </row>
        <row r="1124">
          <cell r="C1124" t="str">
            <v>клей обойный</v>
          </cell>
        </row>
        <row r="1125">
          <cell r="C1125" t="str">
            <v>клемма АКБ</v>
          </cell>
        </row>
        <row r="1126">
          <cell r="C1126" t="str">
            <v xml:space="preserve">Клемная колодка </v>
          </cell>
        </row>
        <row r="1127">
          <cell r="C1127" t="str">
            <v>клин</v>
          </cell>
        </row>
        <row r="1128">
          <cell r="C1128" t="str">
            <v>клинья березовые</v>
          </cell>
        </row>
        <row r="1129">
          <cell r="C1129" t="str">
            <v>клипса д/трубы d16 мм</v>
          </cell>
        </row>
        <row r="1130">
          <cell r="C1130" t="str">
            <v>клипса д/трубы d20 мм</v>
          </cell>
        </row>
        <row r="1131">
          <cell r="C1131" t="str">
            <v>клипса д/трубы d25 мм</v>
          </cell>
        </row>
        <row r="1132">
          <cell r="C1132" t="str">
            <v>клипса д/трубы d32 мм</v>
          </cell>
        </row>
        <row r="1133">
          <cell r="C1133" t="str">
            <v>ключ  КГД 10*12</v>
          </cell>
        </row>
        <row r="1134">
          <cell r="C1134" t="str">
            <v>ключ  КГД 12*13</v>
          </cell>
        </row>
        <row r="1135">
          <cell r="C1135" t="str">
            <v>ключ  КГД 24*27</v>
          </cell>
        </row>
        <row r="1136">
          <cell r="C1136" t="str">
            <v>ключ  КГД 27*30</v>
          </cell>
        </row>
        <row r="1137">
          <cell r="C1137" t="str">
            <v>ключ  КГД 36*41</v>
          </cell>
        </row>
        <row r="1138">
          <cell r="C1138" t="str">
            <v>ключ  КГД 46*50</v>
          </cell>
        </row>
        <row r="1139">
          <cell r="C1139" t="str">
            <v>ключ  КТР  №1</v>
          </cell>
        </row>
        <row r="1140">
          <cell r="C1140" t="str">
            <v>ключ  КТР  №3</v>
          </cell>
        </row>
        <row r="1141">
          <cell r="C1141" t="str">
            <v>Ключ КГД 13х14</v>
          </cell>
        </row>
        <row r="1142">
          <cell r="C1142" t="str">
            <v>Ключ КГД 13х17</v>
          </cell>
        </row>
        <row r="1143">
          <cell r="C1143" t="str">
            <v>Ключ КГД 14х17</v>
          </cell>
        </row>
        <row r="1144">
          <cell r="C1144" t="str">
            <v>ключ КГНО 60</v>
          </cell>
        </row>
        <row r="1145">
          <cell r="C1145" t="str">
            <v>Ключ разводной 250мм 0-30мм</v>
          </cell>
        </row>
        <row r="1146">
          <cell r="C1146" t="str">
            <v>Книга учета</v>
          </cell>
        </row>
        <row r="1147">
          <cell r="C1147" t="str">
            <v>Кнопка АРВВ-22N</v>
          </cell>
        </row>
        <row r="1148">
          <cell r="C1148" t="str">
            <v>кнопка отопителя ГАЗ</v>
          </cell>
        </row>
        <row r="1149">
          <cell r="C1149" t="str">
            <v>кнопка п/туман.для фары</v>
          </cell>
        </row>
        <row r="1150">
          <cell r="C1150" t="str">
            <v>кнопки силовые 30шт</v>
          </cell>
        </row>
        <row r="1151">
          <cell r="C1151" t="str">
            <v>кобальт (II) сернокислый, 7-вод., ЧДА</v>
          </cell>
        </row>
        <row r="1152">
          <cell r="C1152" t="str">
            <v>кобальт (II) хлористый, 6-вод.</v>
          </cell>
        </row>
        <row r="1153">
          <cell r="C1153" t="str">
            <v>Ковер нерегулир.для вантузов</v>
          </cell>
        </row>
        <row r="1154">
          <cell r="C1154" t="str">
            <v>Ковер нерегулир.для задвижек</v>
          </cell>
        </row>
        <row r="1155">
          <cell r="C1155" t="str">
            <v>коврик диэлектрический 750-750 мм ГОСТ 4997-75</v>
          </cell>
        </row>
        <row r="1156">
          <cell r="C1156" t="str">
            <v>Коврик резиновый 100х150см</v>
          </cell>
        </row>
        <row r="1157">
          <cell r="C1157" t="str">
            <v>Коврик резиновый 50х100см</v>
          </cell>
        </row>
        <row r="1158">
          <cell r="C1158" t="str">
            <v>кожкартон МПЦК 1.5мм</v>
          </cell>
        </row>
        <row r="1159">
          <cell r="C1159" t="str">
            <v>колба   мерная  2 кл</v>
          </cell>
        </row>
        <row r="1160">
          <cell r="C1160" t="str">
            <v>колба  КМ-1-200 ХС</v>
          </cell>
        </row>
        <row r="1161">
          <cell r="C1161" t="str">
            <v>колба  КМ-1-25</v>
          </cell>
        </row>
        <row r="1162">
          <cell r="C1162" t="str">
            <v>колба  КМ-1-50</v>
          </cell>
        </row>
        <row r="1163">
          <cell r="C1163" t="str">
            <v>колба  КН-1-100-29/32</v>
          </cell>
        </row>
        <row r="1164">
          <cell r="C1164" t="str">
            <v>колба  КН-1-250-29/32</v>
          </cell>
        </row>
        <row r="1165">
          <cell r="C1165" t="str">
            <v>колба  КН-3-250-34</v>
          </cell>
        </row>
        <row r="1166">
          <cell r="C1166" t="str">
            <v>колба  мерная 2-500 ПМ ХС</v>
          </cell>
        </row>
        <row r="1167">
          <cell r="C1167" t="str">
            <v>колба  мерная КМ-1-100 ХС</v>
          </cell>
        </row>
        <row r="1168">
          <cell r="C1168" t="str">
            <v>колба  мерная КН-3-100-34</v>
          </cell>
        </row>
        <row r="1169">
          <cell r="C1169" t="str">
            <v>Колба КМ-1-250,ТС</v>
          </cell>
        </row>
        <row r="1170">
          <cell r="C1170" t="str">
            <v>колба КМ-1-500-2</v>
          </cell>
        </row>
        <row r="1171">
          <cell r="C1171" t="str">
            <v>колба кн-1-1000-29/32</v>
          </cell>
        </row>
        <row r="1172">
          <cell r="C1172" t="str">
            <v>колба кн-1-2000-29/32</v>
          </cell>
        </row>
        <row r="1173">
          <cell r="C1173" t="str">
            <v>колба кн-1-500-29/32</v>
          </cell>
        </row>
        <row r="1174">
          <cell r="C1174" t="str">
            <v>Колба КН-3-1000-50</v>
          </cell>
        </row>
        <row r="1175">
          <cell r="C1175" t="str">
            <v>Колба КН-3-2000-50</v>
          </cell>
        </row>
        <row r="1176">
          <cell r="C1176" t="str">
            <v>Колба КН-3-500-34</v>
          </cell>
        </row>
        <row r="1177">
          <cell r="C1177" t="str">
            <v>колба мерная 1-100  ХС</v>
          </cell>
        </row>
        <row r="1178">
          <cell r="C1178" t="str">
            <v>Колба мерная 1-250 ХС</v>
          </cell>
        </row>
        <row r="1179">
          <cell r="C1179" t="str">
            <v>колба мерная 2-100 ПМ ХС</v>
          </cell>
        </row>
        <row r="1180">
          <cell r="C1180" t="str">
            <v>колба мерная 2-100 ХС</v>
          </cell>
        </row>
        <row r="1181">
          <cell r="C1181" t="str">
            <v>колба мерная 2-1000 ПМ ТС</v>
          </cell>
        </row>
        <row r="1182">
          <cell r="C1182" t="str">
            <v>колба мерная 2-1000 ТС</v>
          </cell>
        </row>
        <row r="1183">
          <cell r="C1183" t="str">
            <v>колба мерная 2-200 ПМ ХС</v>
          </cell>
        </row>
        <row r="1184">
          <cell r="C1184" t="str">
            <v>колба мерная 2-200 ХС</v>
          </cell>
        </row>
        <row r="1185">
          <cell r="C1185" t="str">
            <v>колба мерная 2-2000 ТС</v>
          </cell>
        </row>
        <row r="1186">
          <cell r="C1186" t="str">
            <v>колба мерная 2-25 ХС</v>
          </cell>
        </row>
        <row r="1187">
          <cell r="C1187" t="str">
            <v>колба мерная 2-250 ПМ ХС</v>
          </cell>
        </row>
        <row r="1188">
          <cell r="C1188" t="str">
            <v>колба мерная 2-250 ХС</v>
          </cell>
        </row>
        <row r="1189">
          <cell r="C1189" t="str">
            <v>колба мерная 2-50 ПМ ХС</v>
          </cell>
        </row>
        <row r="1190">
          <cell r="C1190" t="str">
            <v>колба мерная 2-50 ХС</v>
          </cell>
        </row>
        <row r="1191">
          <cell r="C1191" t="str">
            <v>колба П-1-1000-29/32</v>
          </cell>
        </row>
        <row r="1192">
          <cell r="C1192" t="str">
            <v>колба П-1-2000-29/32</v>
          </cell>
        </row>
        <row r="1193">
          <cell r="C1193" t="str">
            <v>колба П-2-250-34 ТХС</v>
          </cell>
        </row>
        <row r="1194">
          <cell r="C1194" t="str">
            <v>коленвал 90 л.с. 1005011-01</v>
          </cell>
        </row>
        <row r="1195">
          <cell r="C1195" t="str">
            <v>Колеровка</v>
          </cell>
        </row>
        <row r="1196">
          <cell r="C1196" t="str">
            <v>колесо  раб. д.20</v>
          </cell>
        </row>
        <row r="1197">
          <cell r="C1197" t="str">
            <v>Колесо рабочее Б-54012</v>
          </cell>
        </row>
        <row r="1198">
          <cell r="C1198" t="str">
            <v>Колесо рабочее Д2000-100</v>
          </cell>
        </row>
        <row r="1199">
          <cell r="C1199" t="str">
            <v>колесо рабочее СДВ 2700/26,5</v>
          </cell>
        </row>
        <row r="1200">
          <cell r="C1200" t="str">
            <v>Колесо уплотнительное  Д2000-100</v>
          </cell>
        </row>
        <row r="1201">
          <cell r="C1201" t="str">
            <v>коллектор</v>
          </cell>
        </row>
        <row r="1202">
          <cell r="C1202" t="str">
            <v>колодка тормозная задняя в сборе ЗИЛ-130</v>
          </cell>
        </row>
        <row r="1203">
          <cell r="C1203" t="str">
            <v>колодка тормозная задняя ГАЗ</v>
          </cell>
        </row>
        <row r="1204">
          <cell r="C1204" t="str">
            <v>колодка тормозная передняя 133Г4-3501090</v>
          </cell>
        </row>
        <row r="1205">
          <cell r="C1205" t="str">
            <v>колодка тормозная передняя 3302,3110</v>
          </cell>
        </row>
        <row r="1206">
          <cell r="C1206" t="str">
            <v>колодки тормозные</v>
          </cell>
        </row>
        <row r="1207">
          <cell r="C1207" t="str">
            <v>колодки тормозные 2101-07 перед</v>
          </cell>
        </row>
        <row r="1208">
          <cell r="C1208" t="str">
            <v>колодки тормозные задние</v>
          </cell>
        </row>
        <row r="1209">
          <cell r="C1209" t="str">
            <v>Колодки тормозные передние 2121</v>
          </cell>
        </row>
        <row r="1210">
          <cell r="C1210" t="str">
            <v>колонка водоразборная ВРК</v>
          </cell>
        </row>
        <row r="1211">
          <cell r="C1211" t="str">
            <v>Колун</v>
          </cell>
        </row>
        <row r="1212">
          <cell r="C1212" t="str">
            <v>кольцо</v>
          </cell>
        </row>
        <row r="1213">
          <cell r="C1213" t="str">
            <v>кольцо  уплотняющее Д 4000-95</v>
          </cell>
        </row>
        <row r="1214">
          <cell r="C1214" t="str">
            <v>кольцо 016-021-30</v>
          </cell>
        </row>
        <row r="1215">
          <cell r="C1215" t="str">
            <v>кольцо 016-022-36</v>
          </cell>
        </row>
        <row r="1216">
          <cell r="C1216" t="str">
            <v>кольцо 019-023</v>
          </cell>
        </row>
        <row r="1217">
          <cell r="C1217" t="str">
            <v xml:space="preserve">кольцо 022-028-36 </v>
          </cell>
        </row>
        <row r="1218">
          <cell r="C1218" t="str">
            <v>кольцо 023-028-30</v>
          </cell>
        </row>
        <row r="1219">
          <cell r="C1219" t="str">
            <v>кольцо 025-031-36</v>
          </cell>
        </row>
        <row r="1220">
          <cell r="C1220" t="str">
            <v>кольцо 026-032-36</v>
          </cell>
        </row>
        <row r="1221">
          <cell r="C1221" t="str">
            <v>кольцо 036-042-36</v>
          </cell>
        </row>
        <row r="1222">
          <cell r="C1222" t="str">
            <v>кольцо 037-045-46</v>
          </cell>
        </row>
        <row r="1223">
          <cell r="C1223" t="str">
            <v>кольцо 038-046-46</v>
          </cell>
        </row>
        <row r="1224">
          <cell r="C1224" t="str">
            <v>кольцо 040-046-36</v>
          </cell>
        </row>
        <row r="1225">
          <cell r="C1225" t="str">
            <v>кольцо 057-065-46</v>
          </cell>
        </row>
        <row r="1226">
          <cell r="C1226" t="str">
            <v>кольцо 070-075-30</v>
          </cell>
        </row>
        <row r="1227">
          <cell r="C1227" t="str">
            <v>Кольцо 090-100-50</v>
          </cell>
        </row>
        <row r="1228">
          <cell r="C1228" t="str">
            <v>кольцо верхнее 51-310</v>
          </cell>
        </row>
        <row r="1229">
          <cell r="C1229" t="str">
            <v>кольцо глушителя</v>
          </cell>
        </row>
        <row r="1230">
          <cell r="C1230" t="str">
            <v>кольцо для ВРК</v>
          </cell>
        </row>
        <row r="1231">
          <cell r="C1231" t="str">
            <v>кольцо крышки топливного фильтра</v>
          </cell>
        </row>
        <row r="1232">
          <cell r="C1232" t="str">
            <v>кольцо КС 15-3</v>
          </cell>
        </row>
        <row r="1233">
          <cell r="C1233" t="str">
            <v>кольцо КС 15-6</v>
          </cell>
        </row>
        <row r="1234">
          <cell r="C1234" t="str">
            <v>кольцо КС 15-9</v>
          </cell>
        </row>
        <row r="1235">
          <cell r="C1235" t="str">
            <v>кольцо КС-10-3</v>
          </cell>
        </row>
        <row r="1236">
          <cell r="C1236" t="str">
            <v>кольцо КС-10-6</v>
          </cell>
        </row>
        <row r="1237">
          <cell r="C1237" t="str">
            <v>кольцо КС-10.9</v>
          </cell>
        </row>
        <row r="1238">
          <cell r="C1238" t="str">
            <v>кольцо КС-20.6</v>
          </cell>
        </row>
        <row r="1239">
          <cell r="C1239" t="str">
            <v>кольцо КС-20.9</v>
          </cell>
        </row>
        <row r="1240">
          <cell r="C1240" t="str">
            <v>кольцо КС-20.9а</v>
          </cell>
        </row>
        <row r="1241">
          <cell r="C1241" t="str">
            <v>кольцо медное д8</v>
          </cell>
        </row>
        <row r="1242">
          <cell r="C1242" t="str">
            <v>кольцо опорное КО-6</v>
          </cell>
        </row>
        <row r="1243">
          <cell r="C1243" t="str">
            <v xml:space="preserve">кольцо поршневое </v>
          </cell>
        </row>
        <row r="1244">
          <cell r="C1244" t="str">
            <v>кольцо резиновое к смесителю хлораторной</v>
          </cell>
        </row>
        <row r="1245">
          <cell r="C1245" t="str">
            <v>кольцо ригельное RD60</v>
          </cell>
        </row>
        <row r="1246">
          <cell r="C1246" t="str">
            <v>кольцо синхронизатора ГАЗ 3309,3308,3110</v>
          </cell>
        </row>
        <row r="1247">
          <cell r="C1247" t="str">
            <v>кольцо стопорное</v>
          </cell>
        </row>
        <row r="1248">
          <cell r="C1248" t="str">
            <v>кольцо уплотнительное 400/315</v>
          </cell>
        </row>
        <row r="1249">
          <cell r="C1249" t="str">
            <v>комбинация приборов Газель</v>
          </cell>
        </row>
        <row r="1250">
          <cell r="C1250" t="str">
            <v>комбинезон защитный "Тайвек"</v>
          </cell>
        </row>
        <row r="1251">
          <cell r="C1251" t="str">
            <v>коммутатор 131.3734</v>
          </cell>
        </row>
        <row r="1252">
          <cell r="C1252" t="str">
            <v>коммутатор 95,3734</v>
          </cell>
        </row>
        <row r="1253">
          <cell r="C1253" t="str">
            <v>коммутатор неуправляемый, 8 портовый</v>
          </cell>
        </row>
        <row r="1254">
          <cell r="C1254" t="str">
            <v>коммутатор ТК-102</v>
          </cell>
        </row>
        <row r="1255">
          <cell r="C1255" t="str">
            <v>компенсатор антивибр.фланц. Ду80</v>
          </cell>
        </row>
        <row r="1256">
          <cell r="C1256" t="str">
            <v>компенсатор фланц. Ду200 PN10</v>
          </cell>
        </row>
        <row r="1257">
          <cell r="C1257" t="str">
            <v>Компенсатор фланцевый Ду100 резиновый</v>
          </cell>
        </row>
        <row r="1258">
          <cell r="C1258" t="str">
            <v>Компенсаторная вставка Ду50 Ру10</v>
          </cell>
        </row>
        <row r="1259">
          <cell r="C1259" t="str">
            <v>Компенсационная вставка с ответными фланцами "ZIGGIOTTO &amp; C srl "(Италия) RF 26 DN150 PN10</v>
          </cell>
        </row>
        <row r="1260">
          <cell r="C1260" t="str">
            <v>Компенсационная вставка с ответными фланцами "ZIGGIOTTO &amp; C srl "(Италия) RF 26 DN40 PN10</v>
          </cell>
        </row>
        <row r="1261">
          <cell r="C1261" t="str">
            <v xml:space="preserve">комплект RS10/15 10Нм </v>
          </cell>
        </row>
        <row r="1262">
          <cell r="C1262" t="str">
            <v>комплект для мытья окон:губка+сгон+ручка</v>
          </cell>
        </row>
        <row r="1263">
          <cell r="C1263" t="str">
            <v>комплект для установки радиатора 1/2"</v>
          </cell>
        </row>
        <row r="1264">
          <cell r="C1264" t="str">
            <v>комплект крепления карданного вала</v>
          </cell>
        </row>
        <row r="1265">
          <cell r="C1265" t="str">
            <v>Комплект методической документации по внедрению 1С:ТОИР</v>
          </cell>
        </row>
        <row r="1266">
          <cell r="C1266" t="str">
            <v>Комплект подшипников/Kit D40/D90x23 EPDM, NK D32 NK mod B</v>
          </cell>
        </row>
        <row r="1267">
          <cell r="C1267" t="str">
            <v>комплект поршневых колец на двигатель</v>
          </cell>
        </row>
        <row r="1268">
          <cell r="C1268" t="str">
            <v xml:space="preserve">комплект прокладок </v>
          </cell>
        </row>
        <row r="1269">
          <cell r="C1269" t="str">
            <v>комплект прокладок двигателя полный</v>
          </cell>
        </row>
        <row r="1270">
          <cell r="C1270" t="str">
            <v>Комплект торцевых уплотнений/Kit,Shaft seal BAQE D38 mm</v>
          </cell>
        </row>
        <row r="1271">
          <cell r="C1271" t="str">
            <v>компрессор</v>
          </cell>
        </row>
        <row r="1272">
          <cell r="C1272" t="str">
            <v>компрессор 1-цилиндровый Камаз 53205-3509015</v>
          </cell>
        </row>
        <row r="1273">
          <cell r="C1273" t="str">
            <v>компрессор А29.01.000 МТЗ</v>
          </cell>
        </row>
        <row r="1274">
          <cell r="C1274" t="str">
            <v>компрессор аквариум АР-100</v>
          </cell>
        </row>
        <row r="1275">
          <cell r="C1275" t="str">
            <v>компрессор ЗИЛ</v>
          </cell>
        </row>
        <row r="1276">
          <cell r="C1276" t="str">
            <v>Компрессор СБ4/С-50.LH20А-2,2</v>
          </cell>
        </row>
        <row r="1277">
          <cell r="C1277" t="str">
            <v>конверт ЕВРО 110х220</v>
          </cell>
        </row>
        <row r="1278">
          <cell r="C1278" t="str">
            <v>конверт маркированный 110х220</v>
          </cell>
        </row>
        <row r="1279">
          <cell r="C1279" t="str">
            <v>кондиционер Mitsubishi Electric MS-GE 50VB</v>
          </cell>
        </row>
        <row r="1280">
          <cell r="C1280" t="str">
            <v>коннектор RJ-45</v>
          </cell>
        </row>
        <row r="1281">
          <cell r="C1281" t="str">
            <v>конструкции из ПВХ</v>
          </cell>
        </row>
        <row r="1282">
          <cell r="C1282" t="str">
            <v>контакт К 01-10  У3</v>
          </cell>
        </row>
        <row r="1283">
          <cell r="C1283" t="str">
            <v>контактор  вакуумный КВ 1. 14-2,5/250А -3У3 220В</v>
          </cell>
        </row>
        <row r="1284">
          <cell r="C1284" t="str">
            <v>контактор  вакуумный КВ3     1.14-1.6/160А -3У3 220В</v>
          </cell>
        </row>
        <row r="1285">
          <cell r="C1285" t="str">
            <v>контактор  КВ2-630-3В3/220В 630А</v>
          </cell>
        </row>
        <row r="1286">
          <cell r="C1286" t="str">
            <v>контактор  КТИ -5150  150А</v>
          </cell>
        </row>
        <row r="1287">
          <cell r="C1287" t="str">
            <v>контактор  КТИ 5265 265А</v>
          </cell>
        </row>
        <row r="1288">
          <cell r="C1288" t="str">
            <v>контактор КВ-1-160-3-220В</v>
          </cell>
        </row>
        <row r="1289">
          <cell r="C1289" t="str">
            <v>контактор КВ-1-250-3-220В</v>
          </cell>
        </row>
        <row r="1290">
          <cell r="C1290" t="str">
            <v>контактор КТ 6013 100А 220 В</v>
          </cell>
        </row>
        <row r="1291">
          <cell r="C1291" t="str">
            <v>контактор КТ 6033 250А 220 В</v>
          </cell>
        </row>
        <row r="1292">
          <cell r="C1292" t="str">
            <v>контакты</v>
          </cell>
        </row>
        <row r="1293">
          <cell r="C1293" t="str">
            <v>контейнер для хлора</v>
          </cell>
        </row>
        <row r="1294">
          <cell r="C1294" t="str">
            <v>контейнер ПП 120 мл</v>
          </cell>
        </row>
        <row r="1295">
          <cell r="C1295" t="str">
            <v>контейнер ПП 60 мл</v>
          </cell>
        </row>
        <row r="1296">
          <cell r="C1296" t="str">
            <v>контейнер ТБО с крышкой</v>
          </cell>
        </row>
        <row r="1297">
          <cell r="C1297" t="str">
            <v>Контргайка Ду15</v>
          </cell>
        </row>
        <row r="1298">
          <cell r="C1298" t="str">
            <v>контроллер 2x COM PORT</v>
          </cell>
        </row>
        <row r="1299">
          <cell r="C1299" t="str">
            <v>контроллер Bluetooth Acorp</v>
          </cell>
        </row>
        <row r="1300">
          <cell r="C1300" t="str">
            <v>контроллер PCI-E COM 2-port</v>
          </cell>
        </row>
        <row r="1301">
          <cell r="C1301" t="str">
            <v>Контроллер ПЛК100 с предустановленным програмным обеспечением</v>
          </cell>
        </row>
        <row r="1302">
          <cell r="C1302" t="str">
            <v>контроллер программируемый логический ПЛК160</v>
          </cell>
        </row>
        <row r="1303">
          <cell r="C1303" t="str">
            <v>контроль паровой и газовой стерилизации</v>
          </cell>
        </row>
        <row r="1304">
          <cell r="C1304" t="str">
            <v>корзина для бумаг</v>
          </cell>
        </row>
        <row r="1305">
          <cell r="C1305" t="str">
            <v>корнцанг прямой 230мм</v>
          </cell>
        </row>
        <row r="1306">
          <cell r="C1306" t="str">
            <v>Коробка кругл. Plexo IP55 60/40</v>
          </cell>
        </row>
        <row r="1307">
          <cell r="C1307" t="str">
            <v>Коробка отбора мощности ГАЗ/САЗ 53-4203010</v>
          </cell>
        </row>
        <row r="1308">
          <cell r="C1308" t="str">
            <v>Коробка отбора мощности КО 512</v>
          </cell>
        </row>
        <row r="1309">
          <cell r="C1309" t="str">
            <v>Коробка распаячная</v>
          </cell>
        </row>
        <row r="1310">
          <cell r="C1310" t="str">
            <v>Коробка распр. 200*200*100</v>
          </cell>
        </row>
        <row r="1311">
          <cell r="C1311" t="str">
            <v xml:space="preserve">коробка распр. ОП 80*80*40 IP55 </v>
          </cell>
        </row>
        <row r="1312">
          <cell r="C1312" t="str">
            <v>Коробка распр. ОП 80*80*50</v>
          </cell>
        </row>
        <row r="1313">
          <cell r="C1313" t="str">
            <v>Коробка распр. ОП 85*85*45</v>
          </cell>
        </row>
        <row r="1314">
          <cell r="C1314" t="str">
            <v>Коробка распр. ОП КЭМ1-10-4М</v>
          </cell>
        </row>
        <row r="1315">
          <cell r="C1315" t="str">
            <v>Коробка СП 60*40</v>
          </cell>
        </row>
        <row r="1316">
          <cell r="C1316" t="str">
            <v>коробка установочная СП 68*45</v>
          </cell>
        </row>
        <row r="1317">
          <cell r="C1317" t="str">
            <v>коронка  Д.33 мм.</v>
          </cell>
        </row>
        <row r="1318">
          <cell r="C1318" t="str">
            <v>коронка  Д.83 мм.</v>
          </cell>
        </row>
        <row r="1319">
          <cell r="C1319" t="str">
            <v>коронка Д-20мм.</v>
          </cell>
        </row>
        <row r="1320">
          <cell r="C1320" t="str">
            <v>коронка Д-51мм.</v>
          </cell>
        </row>
        <row r="1321">
          <cell r="C1321" t="str">
            <v>коронка ЕК-12</v>
          </cell>
        </row>
        <row r="1322">
          <cell r="C1322" t="str">
            <v>Коронка ЕК-14/18</v>
          </cell>
        </row>
        <row r="1323">
          <cell r="C1323" t="str">
            <v xml:space="preserve">Корпус метал. ЩМП-16.8.4-0 74 IP54 </v>
          </cell>
        </row>
        <row r="1324">
          <cell r="C1324" t="str">
            <v>Корпус метал. ЩМП-2-0 74</v>
          </cell>
        </row>
        <row r="1325">
          <cell r="C1325" t="str">
            <v>Корпус метал. ЩМП-5 1000*650*300</v>
          </cell>
        </row>
        <row r="1326">
          <cell r="C1326" t="str">
            <v>корпус подшипника Д4000-95</v>
          </cell>
        </row>
        <row r="1327">
          <cell r="C1327" t="str">
            <v>корщетка 5-ти рядная металлическая</v>
          </cell>
        </row>
        <row r="1328">
          <cell r="C1328" t="str">
            <v>коса бензиновая 9000 об/мин 1,25кВт</v>
          </cell>
        </row>
        <row r="1329">
          <cell r="C1329" t="str">
            <v>костюм   МОНБЛАН</v>
          </cell>
        </row>
        <row r="1330">
          <cell r="C1330" t="str">
            <v>костюм   ПУТНИК утепл,</v>
          </cell>
        </row>
        <row r="1331">
          <cell r="C1331" t="str">
            <v>костюм  "Весна" куртка с полукомб</v>
          </cell>
        </row>
        <row r="1332">
          <cell r="C1332" t="str">
            <v>костюм  БАСТИОН  Парусина</v>
          </cell>
        </row>
        <row r="1333">
          <cell r="C1333" t="str">
            <v>костюм  Булат тк. Парусина</v>
          </cell>
        </row>
        <row r="1334">
          <cell r="C1334" t="str">
            <v>костюм  вымпел</v>
          </cell>
        </row>
        <row r="1335">
          <cell r="C1335" t="str">
            <v>костюм  ЛЕДИ ДРАЙВ утепл.</v>
          </cell>
        </row>
        <row r="1336">
          <cell r="C1336" t="str">
            <v>костюм  ОП ЕРАТОР  утепл,</v>
          </cell>
        </row>
        <row r="1337">
          <cell r="C1337" t="str">
            <v>костюм  Спектрон утеплен. оранж.</v>
          </cell>
        </row>
        <row r="1338">
          <cell r="C1338" t="str">
            <v>костюм  утеплен.   " ДРАЙВ "</v>
          </cell>
        </row>
        <row r="1339">
          <cell r="C1339" t="str">
            <v>костюм  х/б "Спец"</v>
          </cell>
        </row>
        <row r="1340">
          <cell r="C1340" t="str">
            <v>костюм "Балтика-1"</v>
          </cell>
        </row>
        <row r="1341">
          <cell r="C1341" t="str">
            <v>Костюм "Куратор" куртка с брюками</v>
          </cell>
        </row>
        <row r="1342">
          <cell r="C1342" t="str">
            <v>костюм "ладога женск</v>
          </cell>
        </row>
        <row r="1343">
          <cell r="C1343" t="str">
            <v>костюм "Леди Спец" утепл.</v>
          </cell>
        </row>
        <row r="1344">
          <cell r="C1344" t="str">
            <v>костюм "Мастерица" жен.</v>
          </cell>
        </row>
        <row r="1345">
          <cell r="C1345" t="str">
            <v>костюм "Ресурс"</v>
          </cell>
        </row>
        <row r="1346">
          <cell r="C1346" t="str">
            <v>костюм брезентовый для сварщика ЩИТ</v>
          </cell>
        </row>
        <row r="1347">
          <cell r="C1347" t="str">
            <v>костюм влагозащ.с ПВХ</v>
          </cell>
        </row>
        <row r="1348">
          <cell r="C1348" t="str">
            <v>костюм ВЫМПЕЛ-1жен. (куртка с брюками)</v>
          </cell>
        </row>
        <row r="1349">
          <cell r="C1349" t="str">
            <v>костюм ВЫМПЕЛ-2 (куртка с полукомбинезоном)</v>
          </cell>
        </row>
        <row r="1350">
          <cell r="C1350" t="str">
            <v>костюм Вьюга утепл.</v>
          </cell>
        </row>
        <row r="1351">
          <cell r="C1351" t="str">
            <v xml:space="preserve">костюм для защиты от воздействия эл.дуги </v>
          </cell>
        </row>
        <row r="1352">
          <cell r="C1352" t="str">
            <v>костюм для защиты от воздействия эл.дуги утепл.</v>
          </cell>
        </row>
        <row r="1353">
          <cell r="C1353" t="str">
            <v>костюм для сварщика утепл "Зевс Плюс"</v>
          </cell>
        </row>
        <row r="1354">
          <cell r="C1354" t="str">
            <v>костюм для сварщика х/б "Геркулес"</v>
          </cell>
        </row>
        <row r="1355">
          <cell r="C1355" t="str">
            <v>костюм для сварщика х/б "Зевс"</v>
          </cell>
        </row>
        <row r="1356">
          <cell r="C1356" t="str">
            <v>костюм жен. Мелисса</v>
          </cell>
        </row>
        <row r="1357">
          <cell r="C1357" t="str">
            <v>костюм жен.(брюки+куртка)</v>
          </cell>
        </row>
        <row r="1358">
          <cell r="C1358" t="str">
            <v>костюм зимний "Норд"</v>
          </cell>
        </row>
        <row r="1359">
          <cell r="C1359" t="str">
            <v>костюм Л-1</v>
          </cell>
        </row>
        <row r="1360">
          <cell r="C1360" t="str">
            <v>костюм летний "Высота"</v>
          </cell>
        </row>
        <row r="1361">
          <cell r="C1361" t="str">
            <v>костюм летний для защиты от эл.дуги</v>
          </cell>
        </row>
        <row r="1362">
          <cell r="C1362" t="str">
            <v xml:space="preserve">костюм на утепл. прокладке </v>
          </cell>
        </row>
        <row r="1363">
          <cell r="C1363" t="str">
            <v>костюм на утепл. прокладке "Аляска-лига"</v>
          </cell>
        </row>
        <row r="1364">
          <cell r="C1364" t="str">
            <v>костюм на утепл. прокладке "Ладога"</v>
          </cell>
        </row>
        <row r="1365">
          <cell r="C1365" t="str">
            <v>костюм на утепл. прокладке для ИТР</v>
          </cell>
        </row>
        <row r="1366">
          <cell r="C1366" t="str">
            <v>костюм противоэнцефалитный</v>
          </cell>
        </row>
        <row r="1367">
          <cell r="C1367" t="str">
            <v>костюм противоэнцефалитный с сеткой, палатка</v>
          </cell>
        </row>
        <row r="1368">
          <cell r="C1368" t="str">
            <v>костюм рыбацкий Рокон-букса</v>
          </cell>
        </row>
        <row r="1369">
          <cell r="C1369" t="str">
            <v>костюм сварщика комб.со спилком</v>
          </cell>
        </row>
        <row r="1370">
          <cell r="C1370" t="str">
            <v>костюм сварщика ОГНЕННЫЙ ЩИТ</v>
          </cell>
        </row>
        <row r="1371">
          <cell r="C1371" t="str">
            <v>костюм утепл.</v>
          </cell>
        </row>
        <row r="1372">
          <cell r="C1372" t="str">
            <v>костюм утепленный</v>
          </cell>
        </row>
        <row r="1373">
          <cell r="C1373" t="str">
            <v>костюм х/б</v>
          </cell>
        </row>
        <row r="1374">
          <cell r="C1374" t="str">
            <v>костюм х/б "Акселератор" куртка с полукомб</v>
          </cell>
        </row>
        <row r="1375">
          <cell r="C1375" t="str">
            <v>костюм х/б "Леди Спец"</v>
          </cell>
        </row>
        <row r="1376">
          <cell r="C1376" t="str">
            <v>костюм х/б для ИТР</v>
          </cell>
        </row>
        <row r="1377">
          <cell r="C1377" t="str">
            <v>костюм х/б сигн. "Асфальт Мастер" куртка с полукомб.</v>
          </cell>
        </row>
        <row r="1378">
          <cell r="C1378" t="str">
            <v>косынка</v>
          </cell>
        </row>
        <row r="1379">
          <cell r="C1379" t="str">
            <v>коуш 20мм.</v>
          </cell>
        </row>
        <row r="1380">
          <cell r="C1380" t="str">
            <v>Коуш №18</v>
          </cell>
        </row>
        <row r="1381">
          <cell r="C1381" t="str">
            <v>КПП ЗиЛ-130,130-1700004-А</v>
          </cell>
        </row>
        <row r="1382">
          <cell r="C1382" t="str">
            <v>краги нитриловые</v>
          </cell>
        </row>
        <row r="1383">
          <cell r="C1383" t="str">
            <v>краги спилковые пятипалые</v>
          </cell>
        </row>
        <row r="1384">
          <cell r="C1384" t="str">
            <v>краги утепл. "Восточные Тигры"</v>
          </cell>
        </row>
        <row r="1385">
          <cell r="C1385" t="str">
            <v>кран</v>
          </cell>
        </row>
        <row r="1386">
          <cell r="C1386" t="str">
            <v>кран  3-х ход. д.15</v>
          </cell>
        </row>
        <row r="1387">
          <cell r="C1387" t="str">
            <v>кран  шар. 1 1/24</v>
          </cell>
        </row>
        <row r="1388">
          <cell r="C1388" t="str">
            <v xml:space="preserve">кран  шар. 1/2 </v>
          </cell>
        </row>
        <row r="1389">
          <cell r="C1389" t="str">
            <v>кран  шар. д.25</v>
          </cell>
        </row>
        <row r="1390">
          <cell r="C1390" t="str">
            <v>кран  шар. д.50</v>
          </cell>
        </row>
        <row r="1391">
          <cell r="C1391" t="str">
            <v>кран 11б27п1  15х16</v>
          </cell>
        </row>
        <row r="1392">
          <cell r="C1392" t="str">
            <v>кран 11б27п1  20х16</v>
          </cell>
        </row>
        <row r="1393">
          <cell r="C1393" t="str">
            <v>кран 11б27п1  25х16</v>
          </cell>
        </row>
        <row r="1394">
          <cell r="C1394" t="str">
            <v>кран 11б27п1  32х16</v>
          </cell>
        </row>
        <row r="1395">
          <cell r="C1395" t="str">
            <v>кран 11б27п1  40х16</v>
          </cell>
        </row>
        <row r="1396">
          <cell r="C1396" t="str">
            <v>кран 11б27п1  50х16</v>
          </cell>
        </row>
        <row r="1397">
          <cell r="C1397" t="str">
            <v>Кран воздушный КАМАЗ</v>
          </cell>
        </row>
        <row r="1398">
          <cell r="C1398" t="str">
            <v>кран глав.тормозной двухсекционный Камаз</v>
          </cell>
        </row>
        <row r="1399">
          <cell r="C1399" t="str">
            <v>Кран М23.004.001СБ(вентиль)</v>
          </cell>
        </row>
        <row r="1400">
          <cell r="C1400" t="str">
            <v>Кран п/сварку КШЦП Ду 32 Ру40</v>
          </cell>
        </row>
        <row r="1401">
          <cell r="C1401" t="str">
            <v>Кран под сварку КШЦП Ду25 Ру40 ст20</v>
          </cell>
        </row>
        <row r="1402">
          <cell r="C1402" t="str">
            <v>кран радиатора</v>
          </cell>
        </row>
        <row r="1403">
          <cell r="C1403" t="str">
            <v>кран ручника</v>
          </cell>
        </row>
        <row r="1404">
          <cell r="C1404" t="str">
            <v>кран ручного тормоза Камаз</v>
          </cell>
        </row>
        <row r="1405">
          <cell r="C1405" t="str">
            <v>кран сливной бензобака</v>
          </cell>
        </row>
        <row r="1406">
          <cell r="C1406" t="str">
            <v>кран сливной ПП-3 КР12Д</v>
          </cell>
        </row>
        <row r="1407">
          <cell r="C1407" t="str">
            <v>кран тормозной</v>
          </cell>
        </row>
        <row r="1408">
          <cell r="C1408" t="str">
            <v>кран тормозной обратного действия 100-3537010</v>
          </cell>
        </row>
        <row r="1409">
          <cell r="C1409" t="str">
            <v>Кран четырехходовой КО-512</v>
          </cell>
        </row>
        <row r="1410">
          <cell r="C1410" t="str">
            <v>Кран шаровый 11Б27п1 Ду15 Ру16 со сгоном(Американка)</v>
          </cell>
        </row>
        <row r="1411">
          <cell r="C1411" t="str">
            <v>Кран шаровый 11С31П ДУ 32/25 Ру40</v>
          </cell>
        </row>
        <row r="1412">
          <cell r="C1412" t="str">
            <v>Кран шаровый 11С31П ДУ25/20 Ру40</v>
          </cell>
        </row>
        <row r="1413">
          <cell r="C1413" t="str">
            <v>Кран шаровый D-15 1/2</v>
          </cell>
        </row>
        <row r="1414">
          <cell r="C1414" t="str">
            <v>Кран шаровый VT 1/2 B-B</v>
          </cell>
        </row>
        <row r="1415">
          <cell r="C1415" t="str">
            <v>кран шаровый Ду 20</v>
          </cell>
        </row>
        <row r="1416">
          <cell r="C1416" t="str">
            <v>Кран шаровый компрессионный 20х1/2"</v>
          </cell>
        </row>
        <row r="1417">
          <cell r="C1417" t="str">
            <v>Кран шаровый компрессионный с внутренн. резьб  63х2"</v>
          </cell>
        </row>
        <row r="1418">
          <cell r="C1418" t="str">
            <v>краска аэрозоль желтая 400 мл.</v>
          </cell>
        </row>
        <row r="1419">
          <cell r="C1419" t="str">
            <v>краска белая Мобихел 202</v>
          </cell>
        </row>
        <row r="1420">
          <cell r="C1420" t="str">
            <v>краска ВД  для потолка</v>
          </cell>
        </row>
        <row r="1421">
          <cell r="C1421" t="str">
            <v>краска ВД белая, 15кг</v>
          </cell>
        </row>
        <row r="1422">
          <cell r="C1422" t="str">
            <v>краска ВД белоснежка</v>
          </cell>
        </row>
        <row r="1423">
          <cell r="C1423" t="str">
            <v>краска МА-15 сурик железный</v>
          </cell>
        </row>
        <row r="1424">
          <cell r="C1424" t="str">
            <v>краска фасадная</v>
          </cell>
        </row>
        <row r="1425">
          <cell r="C1425" t="str">
            <v>краска штемпельная</v>
          </cell>
        </row>
        <row r="1426">
          <cell r="C1426" t="str">
            <v>краскораспылитель</v>
          </cell>
        </row>
        <row r="1427">
          <cell r="C1427" t="str">
            <v>Крафт-бумага 107 см</v>
          </cell>
        </row>
        <row r="1428">
          <cell r="C1428" t="str">
            <v>крахмал растворимый (амилодекстрин), ЧДА</v>
          </cell>
        </row>
        <row r="1429">
          <cell r="C1429" t="str">
            <v>крем  от комаров .москит. мошек</v>
          </cell>
        </row>
        <row r="1430">
          <cell r="C1430" t="str">
            <v>крем восстанавливающий</v>
          </cell>
        </row>
        <row r="1431">
          <cell r="C1431" t="str">
            <v>крем для зищиты от насекомых</v>
          </cell>
        </row>
        <row r="1432">
          <cell r="C1432" t="str">
            <v>Крем для рук регенирирующий</v>
          </cell>
        </row>
        <row r="1433">
          <cell r="C1433" t="str">
            <v>крем защитный для рук гидрофильный</v>
          </cell>
        </row>
        <row r="1434">
          <cell r="C1434" t="str">
            <v>крем защитный для рук гидрофобный</v>
          </cell>
        </row>
        <row r="1435">
          <cell r="C1435" t="str">
            <v>крепление для унитаза</v>
          </cell>
        </row>
        <row r="1436">
          <cell r="C1436" t="str">
            <v>крепление к стене</v>
          </cell>
        </row>
        <row r="1437">
          <cell r="C1437" t="str">
            <v>кресло Т-9908 AXSN ткань черное</v>
          </cell>
        </row>
        <row r="1438">
          <cell r="C1438" t="str">
            <v>кресло черное 868</v>
          </cell>
        </row>
        <row r="1439">
          <cell r="C1439" t="str">
            <v>крестики для плитки 2,5мм</v>
          </cell>
        </row>
        <row r="1440">
          <cell r="C1440" t="str">
            <v>крестовина</v>
          </cell>
        </row>
        <row r="1441">
          <cell r="C1441" t="str">
            <v xml:space="preserve">крестовина Газ/УАЗ </v>
          </cell>
        </row>
        <row r="1442">
          <cell r="C1442" t="str">
            <v xml:space="preserve">крестовина кардана </v>
          </cell>
        </row>
        <row r="1443">
          <cell r="C1443" t="str">
            <v>крестовина кардана Уаз</v>
          </cell>
        </row>
        <row r="1444">
          <cell r="C1444" t="str">
            <v>крестовина кардана, Зил-130  130-2201025</v>
          </cell>
        </row>
        <row r="1445">
          <cell r="C1445" t="str">
            <v>Крестовина карданного вала ( Волга,Газель )</v>
          </cell>
        </row>
        <row r="1446">
          <cell r="C1446" t="str">
            <v>кристаллический фиолетовый (чда)</v>
          </cell>
        </row>
        <row r="1447">
          <cell r="C1447" t="str">
            <v>кронштейн</v>
          </cell>
        </row>
        <row r="1448">
          <cell r="C1448" t="str">
            <v>Кронштейн к огнетушителю ОП-2, ОП-4</v>
          </cell>
        </row>
        <row r="1449">
          <cell r="C1449" t="str">
            <v>кронштейн настен. для консольн. свет</v>
          </cell>
        </row>
        <row r="1450">
          <cell r="C1450" t="str">
            <v>Крошка ППС</v>
          </cell>
        </row>
        <row r="1451">
          <cell r="C1451" t="str">
            <v>круг  30мм  с т.20</v>
          </cell>
        </row>
        <row r="1452">
          <cell r="C1452" t="str">
            <v>круг  50мм  с т. 20</v>
          </cell>
        </row>
        <row r="1453">
          <cell r="C1453" t="str">
            <v>круг  д.70 ст.45</v>
          </cell>
        </row>
        <row r="1454">
          <cell r="C1454" t="str">
            <v>круг  д.75 ст.45</v>
          </cell>
        </row>
        <row r="1455">
          <cell r="C1455" t="str">
            <v>круг  отрезной  А24  230*2,5*22</v>
          </cell>
        </row>
        <row r="1456">
          <cell r="C1456" t="str">
            <v>круг  отрезной  по металлу 150*3,0*22</v>
          </cell>
        </row>
        <row r="1457">
          <cell r="C1457" t="str">
            <v>круг  с т. д.36</v>
          </cell>
        </row>
        <row r="1458">
          <cell r="C1458" t="str">
            <v>круг  с т. д.50</v>
          </cell>
        </row>
        <row r="1459">
          <cell r="C1459" t="str">
            <v>круг  ст.  д.25</v>
          </cell>
        </row>
        <row r="1460">
          <cell r="C1460" t="str">
            <v>круг  ст.  д.56</v>
          </cell>
        </row>
        <row r="1461">
          <cell r="C1461" t="str">
            <v>круг  ст. д.110</v>
          </cell>
        </row>
        <row r="1462">
          <cell r="C1462" t="str">
            <v>круг  ст. д.150</v>
          </cell>
        </row>
        <row r="1463">
          <cell r="C1463" t="str">
            <v>круг  ст. д.16 Ст. 3пс</v>
          </cell>
        </row>
        <row r="1464">
          <cell r="C1464" t="str">
            <v>круг  ст. д.20</v>
          </cell>
        </row>
        <row r="1465">
          <cell r="C1465" t="str">
            <v>круг  ст. д.40</v>
          </cell>
        </row>
        <row r="1466">
          <cell r="C1466" t="str">
            <v>круг  ст. д.60</v>
          </cell>
        </row>
        <row r="1467">
          <cell r="C1467" t="str">
            <v>круг  ст. д.75</v>
          </cell>
        </row>
        <row r="1468">
          <cell r="C1468" t="str">
            <v>круг  ст. д.80</v>
          </cell>
        </row>
        <row r="1469">
          <cell r="C1469" t="str">
            <v>круг  ст.45  д.40</v>
          </cell>
        </row>
        <row r="1470">
          <cell r="C1470" t="str">
            <v>круг  ст.45  д.42</v>
          </cell>
        </row>
        <row r="1471">
          <cell r="C1471" t="str">
            <v>круг  ст.д.12</v>
          </cell>
        </row>
        <row r="1472">
          <cell r="C1472" t="str">
            <v>круг  шлифовальный 25а 200*20*32</v>
          </cell>
        </row>
        <row r="1473">
          <cell r="C1473" t="str">
            <v>круг  шлифовальный 64С  200*20*32</v>
          </cell>
        </row>
        <row r="1474">
          <cell r="C1474" t="str">
            <v>круг  шлифовальный 64С  350*40*127</v>
          </cell>
        </row>
        <row r="1475">
          <cell r="C1475" t="str">
            <v>круг  шлифовальный 64С 300*40*76</v>
          </cell>
        </row>
        <row r="1476">
          <cell r="C1476" t="str">
            <v>Круг 10 ст 3</v>
          </cell>
        </row>
        <row r="1477">
          <cell r="C1477" t="str">
            <v>Круг 100 ст 20</v>
          </cell>
        </row>
        <row r="1478">
          <cell r="C1478" t="str">
            <v>круг 120 немер</v>
          </cell>
        </row>
        <row r="1479">
          <cell r="C1479" t="str">
            <v>Круг 160 ст 45</v>
          </cell>
        </row>
        <row r="1480">
          <cell r="C1480" t="str">
            <v>Круг 180 ст45</v>
          </cell>
        </row>
        <row r="1481">
          <cell r="C1481" t="str">
            <v>Круг 20 ст 45</v>
          </cell>
        </row>
        <row r="1482">
          <cell r="C1482" t="str">
            <v>круг 20 ст.3</v>
          </cell>
        </row>
        <row r="1483">
          <cell r="C1483" t="str">
            <v>Круг 270 ст 20</v>
          </cell>
        </row>
        <row r="1484">
          <cell r="C1484" t="str">
            <v>Круг 30 сталь</v>
          </cell>
        </row>
        <row r="1485">
          <cell r="C1485" t="str">
            <v>круг 36мм  с т.20</v>
          </cell>
        </row>
        <row r="1486">
          <cell r="C1486" t="str">
            <v>Круг 45 ст 45</v>
          </cell>
        </row>
        <row r="1487">
          <cell r="C1487" t="str">
            <v>Круг 55 ст. 45</v>
          </cell>
        </row>
        <row r="1488">
          <cell r="C1488" t="str">
            <v>Круг 6,5 ст 3</v>
          </cell>
        </row>
        <row r="1489">
          <cell r="C1489" t="str">
            <v>Круг 8 ст 3пс</v>
          </cell>
        </row>
        <row r="1490">
          <cell r="C1490" t="str">
            <v>Круг алмазный 150х10х32 АС5-С 125/100</v>
          </cell>
        </row>
        <row r="1491">
          <cell r="C1491" t="str">
            <v>Круг алмазный 150х22,2 сегментный</v>
          </cell>
        </row>
        <row r="1492">
          <cell r="C1492" t="str">
            <v>Круг бронза БрОЦС 5-5-5 ф 25</v>
          </cell>
        </row>
        <row r="1493">
          <cell r="C1493" t="str">
            <v>круг д. 100 ст.45 кг</v>
          </cell>
        </row>
        <row r="1494">
          <cell r="C1494" t="str">
            <v>Круг отр.  125х2,5х22</v>
          </cell>
        </row>
        <row r="1495">
          <cell r="C1495" t="str">
            <v>Круг отр. А24 125х2,0х22</v>
          </cell>
        </row>
        <row r="1496">
          <cell r="C1496" t="str">
            <v>круг отр. по камню</v>
          </cell>
        </row>
        <row r="1497">
          <cell r="C1497" t="str">
            <v>круг отрезной 230*2,5</v>
          </cell>
        </row>
        <row r="1498">
          <cell r="C1498" t="str">
            <v>Круг стальной ф16 ст3пс/сп</v>
          </cell>
        </row>
        <row r="1499">
          <cell r="C1499" t="str">
            <v>Круг ф30 ст 40Х ГОСТ 2590-88</v>
          </cell>
        </row>
        <row r="1500">
          <cell r="C1500" t="str">
            <v>Круг ф40 ст 12Х18Н10Т</v>
          </cell>
        </row>
        <row r="1501">
          <cell r="C1501" t="str">
            <v>Круг шлиф.25А 350х40х127</v>
          </cell>
        </row>
        <row r="1502">
          <cell r="C1502" t="str">
            <v>Круг шлифовальный 14А 300х40х76</v>
          </cell>
        </row>
        <row r="1503">
          <cell r="C1503" t="str">
            <v>круг шлифовальный 200*25*32</v>
          </cell>
        </row>
        <row r="1504">
          <cell r="C1504" t="str">
            <v>Круг шлифовальный 25А ПП 300*40*76</v>
          </cell>
        </row>
        <row r="1505">
          <cell r="C1505" t="str">
            <v>круглогубцы</v>
          </cell>
        </row>
        <row r="1506">
          <cell r="C1506" t="str">
            <v>кружка фарфоровая №3 (1000мл)</v>
          </cell>
        </row>
        <row r="1507">
          <cell r="C1507" t="str">
            <v xml:space="preserve">крыло  краз левое </v>
          </cell>
        </row>
        <row r="1508">
          <cell r="C1508" t="str">
            <v>крыло  краз правое</v>
          </cell>
        </row>
        <row r="1509">
          <cell r="C1509" t="str">
            <v>крыло  левое ЗИЛ-131  131-8403011</v>
          </cell>
        </row>
        <row r="1510">
          <cell r="C1510" t="str">
            <v>крыло  правое ЗИЛ-131  131-8403010</v>
          </cell>
        </row>
        <row r="1511">
          <cell r="C1511" t="str">
            <v>крыло переднее правое ГАЗ 307  4301-8403012</v>
          </cell>
        </row>
        <row r="1512">
          <cell r="C1512" t="str">
            <v>крыльчатка отопителя 3307</v>
          </cell>
        </row>
        <row r="1513">
          <cell r="C1513" t="str">
            <v>крышка  колодца  ПП 10-1</v>
          </cell>
        </row>
        <row r="1514">
          <cell r="C1514" t="str">
            <v>крышка  колодца  ПП 10-2л</v>
          </cell>
        </row>
        <row r="1515">
          <cell r="C1515" t="str">
            <v>крышка  колодца  ПП 15-1</v>
          </cell>
        </row>
        <row r="1516">
          <cell r="C1516" t="str">
            <v>крышка  колодца  ПП 15-2</v>
          </cell>
        </row>
        <row r="1517">
          <cell r="C1517" t="str">
            <v>крышка  колодца  ПП 15-2л</v>
          </cell>
        </row>
        <row r="1518">
          <cell r="C1518" t="str">
            <v>крышка  колодца  ПП 20-2л</v>
          </cell>
        </row>
        <row r="1519">
          <cell r="C1519" t="str">
            <v>крышка  колодца 2ПП 15-1</v>
          </cell>
        </row>
        <row r="1520">
          <cell r="C1520" t="str">
            <v>крышка  колодца 2ПП 20-1</v>
          </cell>
        </row>
        <row r="1521">
          <cell r="C1521" t="str">
            <v>крышка  тип "Л"</v>
          </cell>
        </row>
        <row r="1522">
          <cell r="C1522" t="str">
            <v>крышка задвижки д.80 б/у</v>
          </cell>
        </row>
        <row r="1523">
          <cell r="C1523" t="str">
            <v>Крышка задвижки Ду100 б/у</v>
          </cell>
        </row>
        <row r="1524">
          <cell r="C1524" t="str">
            <v>Крышка задвижки Ду250 б/у</v>
          </cell>
        </row>
        <row r="1525">
          <cell r="C1525" t="str">
            <v>Крышка задвижки Ду300 б/у</v>
          </cell>
        </row>
        <row r="1526">
          <cell r="C1526" t="str">
            <v>крышка люка Д.580</v>
          </cell>
        </row>
        <row r="1527">
          <cell r="C1527" t="str">
            <v>крышка люка Д.600</v>
          </cell>
        </row>
        <row r="1528">
          <cell r="C1528" t="str">
            <v>крышка люка Д.610</v>
          </cell>
        </row>
        <row r="1529">
          <cell r="C1529" t="str">
            <v>крышка люка Д.620</v>
          </cell>
        </row>
        <row r="1530">
          <cell r="C1530" t="str">
            <v>крышка люка Д.630</v>
          </cell>
        </row>
        <row r="1531">
          <cell r="C1531" t="str">
            <v>крышка люка Д.640</v>
          </cell>
        </row>
        <row r="1532">
          <cell r="C1532" t="str">
            <v>крышка люка Д.720</v>
          </cell>
        </row>
        <row r="1533">
          <cell r="C1533" t="str">
            <v>крышка маслозаливной горловины 5320</v>
          </cell>
        </row>
        <row r="1534">
          <cell r="C1534" t="str">
            <v>крышка на люк колодцаД.640</v>
          </cell>
        </row>
        <row r="1535">
          <cell r="C1535" t="str">
            <v>крышка радиатора</v>
          </cell>
        </row>
        <row r="1536">
          <cell r="C1536" t="str">
            <v>крышка распределителя зажигания ЗиЛ 130</v>
          </cell>
        </row>
        <row r="1537">
          <cell r="C1537" t="str">
            <v>крышка ротаметра (смесителей хлораторов)</v>
          </cell>
        </row>
        <row r="1538">
          <cell r="C1538" t="str">
            <v>крышка ротаметра (штуцер)</v>
          </cell>
        </row>
        <row r="1539">
          <cell r="C1539" t="str">
            <v>крючок для колодцев</v>
          </cell>
        </row>
        <row r="1540">
          <cell r="C1540" t="str">
            <v>ксиленоловый оранжевый ЧДА</v>
          </cell>
        </row>
        <row r="1541">
          <cell r="C1541" t="str">
            <v xml:space="preserve">Кувалда фибергласовая рукоятка 4кг </v>
          </cell>
        </row>
        <row r="1542">
          <cell r="C1542" t="str">
            <v>Кулак поворотный левый в сб. ЕВРО 53205-3001011-02</v>
          </cell>
        </row>
        <row r="1543">
          <cell r="C1543" t="str">
            <v>кулак разжимной</v>
          </cell>
        </row>
        <row r="1544">
          <cell r="C1544" t="str">
            <v>кулак разжимной левый Камаз</v>
          </cell>
        </row>
        <row r="1545">
          <cell r="C1545" t="str">
            <v>кулак разжимной правый Камаз</v>
          </cell>
        </row>
        <row r="1546">
          <cell r="C1546" t="str">
            <v>куртка ЛЕТО женская</v>
          </cell>
        </row>
        <row r="1547">
          <cell r="C1547" t="str">
            <v xml:space="preserve">куртка на утепл.прокладке </v>
          </cell>
        </row>
        <row r="1548">
          <cell r="C1548" t="str">
            <v>куртка на утепл.прокладке для ИТР</v>
          </cell>
        </row>
        <row r="1549">
          <cell r="C1549" t="str">
            <v>куртка Русская аляска женская</v>
          </cell>
        </row>
        <row r="1550">
          <cell r="C1550" t="str">
            <v>куртка утепл. "Драйв"</v>
          </cell>
        </row>
        <row r="1551">
          <cell r="C1551" t="str">
            <v>куртка утепл. "Марка"</v>
          </cell>
        </row>
        <row r="1552">
          <cell r="C1552" t="str">
            <v>куртка утепленная "Монблан"</v>
          </cell>
        </row>
        <row r="1553">
          <cell r="C1553" t="str">
            <v>куртка утепленная "Рейнблок"</v>
          </cell>
        </row>
        <row r="1554">
          <cell r="C1554" t="str">
            <v>куртка утепленная "Смена"</v>
          </cell>
        </row>
        <row r="1555">
          <cell r="C1555" t="str">
            <v>куртка-ветровка  "Муссон"</v>
          </cell>
        </row>
        <row r="1556">
          <cell r="C1556" t="str">
            <v>кусачки  бок. ДР-200</v>
          </cell>
        </row>
        <row r="1557">
          <cell r="C1557" t="str">
            <v>кювета для КФК, 10мм</v>
          </cell>
        </row>
        <row r="1558">
          <cell r="C1558" t="str">
            <v>кювета для КФК, 20мм</v>
          </cell>
        </row>
        <row r="1559">
          <cell r="C1559" t="str">
            <v>кювета для КФК, 30мм</v>
          </cell>
        </row>
        <row r="1560">
          <cell r="C1560" t="str">
            <v>кювета для КФК, 50мм</v>
          </cell>
        </row>
        <row r="1561">
          <cell r="C1561" t="str">
            <v>кювета кварцевая К-10</v>
          </cell>
        </row>
        <row r="1562">
          <cell r="C1562" t="str">
            <v>лак БТ-577</v>
          </cell>
        </row>
        <row r="1563">
          <cell r="C1563" t="str">
            <v>ламинат 33 класс</v>
          </cell>
        </row>
        <row r="1564">
          <cell r="C1564" t="str">
            <v xml:space="preserve">лампа  Nayigator  </v>
          </cell>
        </row>
        <row r="1565">
          <cell r="C1565" t="str">
            <v>лампа  ДРЛ-125вт  Е27</v>
          </cell>
        </row>
        <row r="1566">
          <cell r="C1566" t="str">
            <v>лампа  ДРЛ-250</v>
          </cell>
        </row>
        <row r="1567">
          <cell r="C1567" t="str">
            <v>лампа  ДРЛ-400</v>
          </cell>
        </row>
        <row r="1568">
          <cell r="C1568" t="str">
            <v>лампа  ДРЛ-700</v>
          </cell>
        </row>
        <row r="1569">
          <cell r="C1569" t="str">
            <v>лампа  ДРЛ250</v>
          </cell>
        </row>
        <row r="1570">
          <cell r="C1570" t="str">
            <v>лампа  ЛБ-40</v>
          </cell>
        </row>
        <row r="1571">
          <cell r="C1571" t="str">
            <v>лампа  ЛБ-40-2</v>
          </cell>
        </row>
        <row r="1572">
          <cell r="C1572" t="str">
            <v>лампа  люм компакт  20W E27</v>
          </cell>
        </row>
        <row r="1573">
          <cell r="C1573" t="str">
            <v>лампа  люм. SL-40/32-735/25 см</v>
          </cell>
        </row>
        <row r="1574">
          <cell r="C1574" t="str">
            <v>лампа  ТL-D 36W/54-765 G13</v>
          </cell>
        </row>
        <row r="1575">
          <cell r="C1575" t="str">
            <v xml:space="preserve">лампа 36*40вт Е27 </v>
          </cell>
        </row>
        <row r="1576">
          <cell r="C1576" t="str">
            <v>лампа 60вт Е27 Б220</v>
          </cell>
        </row>
        <row r="1577">
          <cell r="C1577" t="str">
            <v>лампа 93 вт. Е27</v>
          </cell>
        </row>
        <row r="1578">
          <cell r="C1578" t="str">
            <v>лампа 95 вт. Е27</v>
          </cell>
        </row>
        <row r="1579">
          <cell r="C1579" t="str">
            <v>лампа L 18W/640</v>
          </cell>
        </row>
        <row r="1580">
          <cell r="C1580" t="str">
            <v>лампа L 18W/765</v>
          </cell>
        </row>
        <row r="1581">
          <cell r="C1581" t="str">
            <v>лампа L 36W/765</v>
          </cell>
        </row>
        <row r="1582">
          <cell r="C1582" t="str">
            <v>лампа massive</v>
          </cell>
        </row>
        <row r="1583">
          <cell r="C1583" t="str">
            <v xml:space="preserve">лампа PESL-PLS 26w/840/2Р </v>
          </cell>
        </row>
        <row r="1584">
          <cell r="C1584" t="str">
            <v>лампа газораз. 250W E40</v>
          </cell>
        </row>
        <row r="1585">
          <cell r="C1585" t="str">
            <v>лампа газораз.HQI-E 70W/NDL  E27</v>
          </cell>
        </row>
        <row r="1586">
          <cell r="C1586" t="str">
            <v>лампа газораз.HQI-T 250W/D  E40</v>
          </cell>
        </row>
        <row r="1587">
          <cell r="C1587" t="str">
            <v>лампа газораз.NAV-T 70W E27</v>
          </cell>
        </row>
        <row r="1588">
          <cell r="C1588" t="str">
            <v>Лампа галоген. 250V/240V/220V 35W</v>
          </cell>
        </row>
        <row r="1589">
          <cell r="C1589" t="str">
            <v xml:space="preserve">Лампа ДНаТ 250 40 </v>
          </cell>
        </row>
        <row r="1590">
          <cell r="C1590" t="str">
            <v xml:space="preserve">Лампа ДНаТ 250вт-5М Е40 </v>
          </cell>
        </row>
        <row r="1591">
          <cell r="C1591" t="str">
            <v>лампа ДРЛ 125ВТ</v>
          </cell>
        </row>
        <row r="1592">
          <cell r="C1592" t="str">
            <v>лампа КГМ 12-10-2</v>
          </cell>
        </row>
        <row r="1593">
          <cell r="C1593" t="str">
            <v>лампа люм Camelion 20W/864 E27 CF</v>
          </cell>
        </row>
        <row r="1594">
          <cell r="C1594" t="str">
            <v>лампа люм FL 36W/635</v>
          </cell>
        </row>
        <row r="1595">
          <cell r="C1595" t="str">
            <v>лампа люм.  Nayigator  94 030</v>
          </cell>
        </row>
        <row r="1596">
          <cell r="C1596" t="str">
            <v>лампа люм. FL 18W/635</v>
          </cell>
        </row>
        <row r="1597">
          <cell r="C1597" t="str">
            <v xml:space="preserve">лампа люм. FL 18W/765 </v>
          </cell>
        </row>
        <row r="1598">
          <cell r="C1598" t="str">
            <v xml:space="preserve">лампа люм. FL 36W/765 </v>
          </cell>
        </row>
        <row r="1599">
          <cell r="C1599" t="str">
            <v xml:space="preserve">лампа накаливания  МО 36В/60вт </v>
          </cell>
        </row>
        <row r="1600">
          <cell r="C1600" t="str">
            <v xml:space="preserve">лампа накаливания  МО 36В/95вт </v>
          </cell>
        </row>
        <row r="1601">
          <cell r="C1601" t="str">
            <v xml:space="preserve">лампа энергосберегающая  КЛ20 Вт  E27/27 </v>
          </cell>
        </row>
        <row r="1602">
          <cell r="C1602" t="str">
            <v>лантан азотнокислый 6-водный, ХЧ</v>
          </cell>
        </row>
        <row r="1603">
          <cell r="C1603" t="str">
            <v>лантан хлористый 7-вод хч</v>
          </cell>
        </row>
        <row r="1604">
          <cell r="C1604" t="str">
            <v>лантан хлористый гептагидрата (фас.0,250кг)</v>
          </cell>
        </row>
        <row r="1605">
          <cell r="C1605" t="str">
            <v>Ластик</v>
          </cell>
        </row>
        <row r="1606">
          <cell r="C1606" t="str">
            <v>ледобур 110 мм</v>
          </cell>
        </row>
        <row r="1607">
          <cell r="C1607" t="str">
            <v>ледобур 130 мм</v>
          </cell>
        </row>
        <row r="1608">
          <cell r="C1608" t="str">
            <v>лезвие 18мм</v>
          </cell>
        </row>
        <row r="1609">
          <cell r="C1609" t="str">
            <v>лейкопластырь</v>
          </cell>
        </row>
        <row r="1610">
          <cell r="C1610" t="str">
            <v>лейкопластырь 5*500</v>
          </cell>
        </row>
        <row r="1611">
          <cell r="C1611" t="str">
            <v>лен сантехнический</v>
          </cell>
        </row>
        <row r="1612">
          <cell r="C1612" t="str">
            <v>лента  киперная 10,0</v>
          </cell>
        </row>
        <row r="1613">
          <cell r="C1613" t="str">
            <v>лента  киперная 20,0</v>
          </cell>
        </row>
        <row r="1614">
          <cell r="C1614" t="str">
            <v>лента  сигнальная</v>
          </cell>
        </row>
        <row r="1615">
          <cell r="C1615" t="str">
            <v>лента  ФУМ</v>
          </cell>
        </row>
        <row r="1616">
          <cell r="C1616" t="str">
            <v>Лента 10мм с карабином</v>
          </cell>
        </row>
        <row r="1617">
          <cell r="C1617" t="str">
            <v>лента конвеерная 2.2-500-3-ТК200-2-5-2</v>
          </cell>
        </row>
        <row r="1618">
          <cell r="C1618" t="str">
            <v>лента конвеерная 2Л-500-3-ТК200-3-1</v>
          </cell>
        </row>
        <row r="1619">
          <cell r="C1619" t="str">
            <v>лента конвеерная 2Л-800-3-ТК200-3-1</v>
          </cell>
        </row>
        <row r="1620">
          <cell r="C1620" t="str">
            <v>лента мерная</v>
          </cell>
        </row>
        <row r="1621">
          <cell r="C1621" t="str">
            <v>лента ободная 205-457</v>
          </cell>
        </row>
        <row r="1622">
          <cell r="C1622" t="str">
            <v>лента ободная 450-508 (ИД-П284)</v>
          </cell>
        </row>
        <row r="1623">
          <cell r="C1623" t="str">
            <v>лента ободная 6,7-20 (220,240,260)</v>
          </cell>
        </row>
        <row r="1624">
          <cell r="C1624" t="str">
            <v>лента ободная 7,7-20 (280,300,320)</v>
          </cell>
        </row>
        <row r="1625">
          <cell r="C1625" t="str">
            <v>лента ободная 8.25-15</v>
          </cell>
        </row>
        <row r="1626">
          <cell r="C1626" t="str">
            <v>лента серпянка 45мм</v>
          </cell>
        </row>
        <row r="1627">
          <cell r="C1627" t="str">
            <v>Лента сигнальная 70 мм*150 мкр.-бел.UNIBOB</v>
          </cell>
        </row>
        <row r="1628">
          <cell r="C1628" t="str">
            <v>лента чековая</v>
          </cell>
        </row>
        <row r="1629">
          <cell r="C1629" t="str">
            <v>лестница 2-х секц. 2х11</v>
          </cell>
        </row>
        <row r="1630">
          <cell r="C1630" t="str">
            <v>лестница 3-х секционн 3*14</v>
          </cell>
        </row>
        <row r="1631">
          <cell r="C1631" t="str">
            <v>лестница из трубы Ду 15</v>
          </cell>
        </row>
        <row r="1632">
          <cell r="C1632" t="str">
            <v>Лестница телескопическая 3,8м</v>
          </cell>
        </row>
        <row r="1633">
          <cell r="C1633" t="str">
            <v>лестница-трансформер 2х3+2х4</v>
          </cell>
        </row>
        <row r="1634">
          <cell r="C1634" t="str">
            <v>лизоформин 3000</v>
          </cell>
        </row>
        <row r="1635">
          <cell r="C1635" t="str">
            <v>линдан (гамма- ГХЦГ) ГСО</v>
          </cell>
        </row>
        <row r="1636">
          <cell r="C1636" t="str">
            <v>Линейка 30см.</v>
          </cell>
        </row>
        <row r="1637">
          <cell r="C1637" t="str">
            <v>линолеум полукоммерческий</v>
          </cell>
        </row>
        <row r="1638">
          <cell r="C1638" t="str">
            <v>Липкая лента от мух</v>
          </cell>
        </row>
        <row r="1639">
          <cell r="C1639" t="str">
            <v>Лист 1,5 ст.3 ГОСТ 19903-74</v>
          </cell>
        </row>
        <row r="1640">
          <cell r="C1640" t="str">
            <v>лист 16 г/к СТ.3 пс/сп</v>
          </cell>
        </row>
        <row r="1641">
          <cell r="C1641" t="str">
            <v>Лист 1х1250х2500 ст 08ПС5</v>
          </cell>
        </row>
        <row r="1642">
          <cell r="C1642" t="str">
            <v>Лист 60х1500х5000 ст.3сп</v>
          </cell>
        </row>
        <row r="1643">
          <cell r="C1643" t="str">
            <v>Лист ОЦ 0,7х1250х2500 ст 08кп</v>
          </cell>
        </row>
        <row r="1644">
          <cell r="C1644" t="str">
            <v>Лист ПВЛ 508 ст3пс</v>
          </cell>
        </row>
        <row r="1645">
          <cell r="C1645" t="str">
            <v>Лист риф 4 ст 3</v>
          </cell>
        </row>
        <row r="1646">
          <cell r="C1646" t="str">
            <v>лист рифл.5</v>
          </cell>
        </row>
        <row r="1647">
          <cell r="C1647" t="str">
            <v>лист сталь оцинк. 1,0мм,</v>
          </cell>
        </row>
        <row r="1648">
          <cell r="C1648" t="str">
            <v>литол 24</v>
          </cell>
        </row>
        <row r="1649">
          <cell r="C1649" t="str">
            <v>литол 24 (250гр)</v>
          </cell>
        </row>
        <row r="1650">
          <cell r="C1650" t="str">
            <v>Лобзик электрический 450Вт</v>
          </cell>
        </row>
        <row r="1651">
          <cell r="C1651" t="str">
            <v>лом 12А стальной</v>
          </cell>
        </row>
        <row r="1652">
          <cell r="C1652" t="str">
            <v>лом 16А стальной</v>
          </cell>
        </row>
        <row r="1653">
          <cell r="C1653" t="str">
            <v>лом круглый(инвентарь)</v>
          </cell>
        </row>
        <row r="1654">
          <cell r="C1654" t="str">
            <v>лом пожарный (инвентарь)</v>
          </cell>
        </row>
        <row r="1655">
          <cell r="C1655" t="str">
            <v>лом строительный</v>
          </cell>
        </row>
        <row r="1656">
          <cell r="C1656" t="str">
            <v>лом-гвоздодер</v>
          </cell>
        </row>
        <row r="1657">
          <cell r="C1657" t="str">
            <v>лопата д/уборки снега</v>
          </cell>
        </row>
        <row r="1658">
          <cell r="C1658" t="str">
            <v>лопата снегоуборочная</v>
          </cell>
        </row>
        <row r="1659">
          <cell r="C1659" t="str">
            <v>лопата совковая</v>
          </cell>
        </row>
        <row r="1660">
          <cell r="C1660" t="str">
            <v>лопата совковая песочная ЛСП</v>
          </cell>
        </row>
        <row r="1661">
          <cell r="C1661" t="str">
            <v>лопата штыковая</v>
          </cell>
        </row>
        <row r="1662">
          <cell r="C1662" t="str">
            <v>лопатки к вак. насосу КО-503</v>
          </cell>
        </row>
        <row r="1663">
          <cell r="C1663" t="str">
            <v>лопатки к вак. насосу КО-505А</v>
          </cell>
        </row>
        <row r="1664">
          <cell r="C1664" t="str">
            <v>лопатки к вак. насосу КО-510</v>
          </cell>
        </row>
        <row r="1665">
          <cell r="C1665" t="str">
            <v>Лоток 300.60.90-4</v>
          </cell>
        </row>
        <row r="1666">
          <cell r="C1666" t="str">
            <v xml:space="preserve">лупа </v>
          </cell>
        </row>
        <row r="1667">
          <cell r="C1667" t="str">
            <v>люк канализационый тип "Т" с шарниром</v>
          </cell>
        </row>
        <row r="1668">
          <cell r="C1668" t="str">
            <v>люки полимерные для  смотровых колодцев</v>
          </cell>
        </row>
        <row r="1669">
          <cell r="C1669" t="str">
            <v>лючок 400х300</v>
          </cell>
        </row>
        <row r="1670">
          <cell r="C1670" t="str">
            <v>магнето М124</v>
          </cell>
        </row>
        <row r="1671">
          <cell r="C1671" t="str">
            <v>магний  сернокислый</v>
          </cell>
        </row>
        <row r="1672">
          <cell r="C1672" t="str">
            <v>магний  сернокислый 7-водн., ЧДА</v>
          </cell>
        </row>
        <row r="1673">
          <cell r="C1673" t="str">
            <v>магний хлорид 6-вод. (чда)</v>
          </cell>
        </row>
        <row r="1674">
          <cell r="C1674" t="str">
            <v>мангал</v>
          </cell>
        </row>
        <row r="1675">
          <cell r="C1675" t="str">
            <v>манжета</v>
          </cell>
        </row>
        <row r="1676">
          <cell r="C1676" t="str">
            <v>манжета 1-100-1/3</v>
          </cell>
        </row>
        <row r="1677">
          <cell r="C1677" t="str">
            <v>манжета 2-025-1/3</v>
          </cell>
        </row>
        <row r="1678">
          <cell r="C1678" t="str">
            <v>манжета 48х70х10</v>
          </cell>
        </row>
        <row r="1679">
          <cell r="C1679" t="str">
            <v>манжета 65*90</v>
          </cell>
        </row>
        <row r="1680">
          <cell r="C1680" t="str">
            <v>манжета армированная 1.2-100-125х12</v>
          </cell>
        </row>
        <row r="1681">
          <cell r="C1681" t="str">
            <v>манжета армированная 1.2-60-85х10</v>
          </cell>
        </row>
        <row r="1682">
          <cell r="C1682" t="str">
            <v>манжета армированная 1.2-70х95х10</v>
          </cell>
        </row>
        <row r="1683">
          <cell r="C1683" t="str">
            <v>Манжета армированная 85х110</v>
          </cell>
        </row>
        <row r="1684">
          <cell r="C1684" t="str">
            <v>Манжета на затвор дисковый межфланцевый DN800</v>
          </cell>
        </row>
        <row r="1685">
          <cell r="C1685" t="str">
            <v>манометр</v>
          </cell>
        </row>
        <row r="1686">
          <cell r="C1686" t="str">
            <v>манометр  М60 (0-0,6)МРа  С3Н8</v>
          </cell>
        </row>
        <row r="1687">
          <cell r="C1687" t="str">
            <v>манометр  М60 (0-2,5)МРа  Q2</v>
          </cell>
        </row>
        <row r="1688">
          <cell r="C1688" t="str">
            <v>манометр  М60 (0-25)МРа  Q2</v>
          </cell>
        </row>
        <row r="1689">
          <cell r="C1689" t="str">
            <v>Манометр (50мм) ТМ-210Р.00(0-0,4МПа) кл.т.2,5 М12х1,5(радиальный без фланца) ацетилен</v>
          </cell>
        </row>
        <row r="1690">
          <cell r="C1690" t="str">
            <v>манометр 210Р.00 (0-0,4мПа)</v>
          </cell>
        </row>
        <row r="1691">
          <cell r="C1691" t="str">
            <v>манометр МП4-УУ2-6 кгс/см2</v>
          </cell>
        </row>
        <row r="1692">
          <cell r="C1692" t="str">
            <v>манометр ТМ-510.-0-0,6 МПа</v>
          </cell>
        </row>
        <row r="1693">
          <cell r="C1693" t="str">
            <v>манувакуумметр  МВП-4y  -1+3кгс-см2</v>
          </cell>
        </row>
        <row r="1694">
          <cell r="C1694" t="str">
            <v>марганец  хлорид 4-вод. (чда)</v>
          </cell>
        </row>
        <row r="1695">
          <cell r="C1695" t="str">
            <v>марка стандартная 10 р</v>
          </cell>
        </row>
        <row r="1696">
          <cell r="C1696" t="str">
            <v>марка стандартная 1р</v>
          </cell>
        </row>
        <row r="1697">
          <cell r="C1697" t="str">
            <v>марка стандартная 2р</v>
          </cell>
        </row>
        <row r="1698">
          <cell r="C1698" t="str">
            <v>марка стандартная 3,00</v>
          </cell>
        </row>
        <row r="1699">
          <cell r="C1699" t="str">
            <v>марка стандартная 4р</v>
          </cell>
        </row>
        <row r="1700">
          <cell r="C1700" t="str">
            <v>Маркер набор из 4цв.</v>
          </cell>
        </row>
        <row r="1701">
          <cell r="C1701" t="str">
            <v>маркер-стеклограф</v>
          </cell>
        </row>
        <row r="1702">
          <cell r="C1702" t="str">
            <v>марля медицинская нестерильная</v>
          </cell>
        </row>
        <row r="1703">
          <cell r="C1703" t="str">
            <v>марля медицинская нестирильная</v>
          </cell>
        </row>
        <row r="1704">
          <cell r="C1704" t="str">
            <v>маска сварщика</v>
          </cell>
        </row>
        <row r="1705">
          <cell r="C1705" t="str">
            <v>маска сварщика Хамелеон</v>
          </cell>
        </row>
        <row r="1706">
          <cell r="C1706" t="str">
            <v>масло 2-х тактное</v>
          </cell>
        </row>
        <row r="1707">
          <cell r="C1707" t="str">
            <v>Масло Mobil DTE 10 Excel 46</v>
          </cell>
        </row>
        <row r="1708">
          <cell r="C1708" t="str">
            <v>Масло Mobil SHC 626</v>
          </cell>
        </row>
        <row r="1709">
          <cell r="C1709" t="str">
            <v>Масло Mobil Super 3000 X1 5W30</v>
          </cell>
        </row>
        <row r="1710">
          <cell r="C1710" t="str">
            <v xml:space="preserve">Масло Mobil Super 3000 X1 5W40 </v>
          </cell>
        </row>
        <row r="1711">
          <cell r="C1711" t="str">
            <v xml:space="preserve">масло SAE 5W40 </v>
          </cell>
        </row>
        <row r="1712">
          <cell r="C1712" t="str">
            <v>масло Shell Rimula R6 5W/30</v>
          </cell>
        </row>
        <row r="1713">
          <cell r="C1713" t="str">
            <v>масло ВМГЗ</v>
          </cell>
        </row>
        <row r="1714">
          <cell r="C1714" t="str">
            <v>масло гидравлическое Mannol</v>
          </cell>
        </row>
        <row r="1715">
          <cell r="C1715" t="str">
            <v>масло гидравлическое Mobil DTE 25</v>
          </cell>
        </row>
        <row r="1716">
          <cell r="C1716" t="str">
            <v xml:space="preserve">масло гидравлическое Shell Tellus S2 V32 </v>
          </cell>
        </row>
        <row r="1717">
          <cell r="C1717" t="str">
            <v xml:space="preserve">масло гидравлическое ВМГЗ  </v>
          </cell>
        </row>
        <row r="1718">
          <cell r="C1718" t="str">
            <v>масло И-40 А</v>
          </cell>
        </row>
        <row r="1719">
          <cell r="C1719" t="str">
            <v>масло И-40 А (кг)</v>
          </cell>
        </row>
        <row r="1720">
          <cell r="C1720" t="str">
            <v>масло индустриальное И-30А</v>
          </cell>
        </row>
        <row r="1721">
          <cell r="C1721" t="str">
            <v>масло компрессорное Mobil Rarus425</v>
          </cell>
        </row>
        <row r="1722">
          <cell r="C1722" t="str">
            <v>масло компрессорное Patriot Garden</v>
          </cell>
        </row>
        <row r="1723">
          <cell r="C1723" t="str">
            <v>масло М8ДМ</v>
          </cell>
        </row>
        <row r="1724">
          <cell r="C1724" t="str">
            <v>масло моторное 15W40</v>
          </cell>
        </row>
        <row r="1725">
          <cell r="C1725" t="str">
            <v>масло моторное 5W40  п/с Plus Extra</v>
          </cell>
        </row>
        <row r="1726">
          <cell r="C1726" t="str">
            <v>Масло моторное 5w40 п/с Супер</v>
          </cell>
        </row>
        <row r="1727">
          <cell r="C1727" t="str">
            <v>масло моторное Mobil Delvac</v>
          </cell>
        </row>
        <row r="1728">
          <cell r="C1728" t="str">
            <v>масло моторное MOBIL SUPER 2000 X-1 10W40</v>
          </cell>
        </row>
        <row r="1729">
          <cell r="C1729" t="str">
            <v>масло моторное Лукойл10 W40</v>
          </cell>
        </row>
        <row r="1730">
          <cell r="C1730" t="str">
            <v>масло моторное М10ДМ</v>
          </cell>
        </row>
        <row r="1731">
          <cell r="C1731" t="str">
            <v xml:space="preserve">масло моторное М8ДМ </v>
          </cell>
        </row>
        <row r="1732">
          <cell r="C1732" t="str">
            <v>масло ТМ-5</v>
          </cell>
        </row>
        <row r="1733">
          <cell r="C1733" t="str">
            <v>масло трансмис. 80w90 Mobilude GX (20л)</v>
          </cell>
        </row>
        <row r="1734">
          <cell r="C1734" t="str">
            <v>масло трансмиссионное Супер ТАД-17И</v>
          </cell>
        </row>
        <row r="1735">
          <cell r="C1735" t="str">
            <v>масло трансмиссионное ТСП-15К</v>
          </cell>
        </row>
        <row r="1736">
          <cell r="C1736" t="str">
            <v>масло трансформаторное</v>
          </cell>
        </row>
        <row r="1737">
          <cell r="C1737" t="str">
            <v>масло турбинное ТП-22</v>
          </cell>
        </row>
        <row r="1738">
          <cell r="C1738" t="str">
            <v>Масло ХФ-12с-16</v>
          </cell>
        </row>
        <row r="1739">
          <cell r="C1739" t="str">
            <v>Масло ХФ-22с-16</v>
          </cell>
        </row>
        <row r="1740">
          <cell r="C1740" t="str">
            <v>маслопровод 240-3509150</v>
          </cell>
        </row>
        <row r="1741">
          <cell r="C1741" t="str">
            <v>мастика гидроизоляционная</v>
          </cell>
        </row>
        <row r="1742">
          <cell r="C1742" t="str">
            <v>медь (II) сернокислая 5-водная</v>
          </cell>
        </row>
        <row r="1743">
          <cell r="C1743" t="str">
            <v>Мембрана МФАС-ОС-2 д.47мм</v>
          </cell>
        </row>
        <row r="1744">
          <cell r="C1744" t="str">
            <v>Мембрана МФАС-СПА  д.142мм</v>
          </cell>
        </row>
        <row r="1745">
          <cell r="C1745" t="str">
            <v>Мембрана НЦ-0,45мкм  д.47мм</v>
          </cell>
        </row>
        <row r="1746">
          <cell r="C1746" t="str">
            <v>мембрана тормозная d=20</v>
          </cell>
        </row>
        <row r="1747">
          <cell r="C1747" t="str">
            <v>Мембрана ФМАЦ-0,2мкм  д.142мм</v>
          </cell>
        </row>
        <row r="1748">
          <cell r="C1748" t="str">
            <v>Мембрана ФМАЦ-0,65мкм  д.25мм</v>
          </cell>
        </row>
        <row r="1749">
          <cell r="C1749" t="str">
            <v>мензурка  1000мл</v>
          </cell>
        </row>
        <row r="1750">
          <cell r="C1750" t="str">
            <v>мензурка  250мл</v>
          </cell>
        </row>
        <row r="1751">
          <cell r="C1751" t="str">
            <v>мензурка  500 мл</v>
          </cell>
        </row>
        <row r="1752">
          <cell r="C1752" t="str">
            <v>мензурка полипропиленовая с ручкой 1000 мл</v>
          </cell>
        </row>
        <row r="1753">
          <cell r="C1753" t="str">
            <v>мензурка полипропиленовая с ручкой 500 мл</v>
          </cell>
        </row>
        <row r="1754">
          <cell r="C1754" t="str">
            <v>Мерное колесо</v>
          </cell>
        </row>
        <row r="1755">
          <cell r="C1755" t="str">
            <v>металлоасбест ЛА-1</v>
          </cell>
        </row>
        <row r="1756">
          <cell r="C1756" t="str">
            <v>Металлодекектор GSM120 Bosch</v>
          </cell>
        </row>
        <row r="1757">
          <cell r="C1757" t="str">
            <v>Металлорукав РЗ-ЦХ-32</v>
          </cell>
        </row>
        <row r="1758">
          <cell r="C1758" t="str">
            <v>метиловый красный ЧДА</v>
          </cell>
        </row>
        <row r="1759">
          <cell r="C1759" t="str">
            <v>метиловый оранжевый ЧДА</v>
          </cell>
        </row>
        <row r="1760">
          <cell r="C1760" t="str">
            <v>метла</v>
          </cell>
        </row>
        <row r="1761">
          <cell r="C1761" t="str">
            <v>метла полипропиленовая</v>
          </cell>
        </row>
        <row r="1762">
          <cell r="C1762" t="str">
            <v>метол, ИМП</v>
          </cell>
        </row>
        <row r="1763">
          <cell r="C1763" t="str">
            <v>метрошток</v>
          </cell>
        </row>
        <row r="1764">
          <cell r="C1764" t="str">
            <v>Метчик 20х2,5 лев</v>
          </cell>
        </row>
        <row r="1765">
          <cell r="C1765" t="str">
            <v>Метчик 30х3,5 к-т лев</v>
          </cell>
        </row>
        <row r="1766">
          <cell r="C1766" t="str">
            <v>Метчик М20х2,5</v>
          </cell>
        </row>
        <row r="1767">
          <cell r="C1767" t="str">
            <v>Метчик М30х3,5</v>
          </cell>
        </row>
        <row r="1768">
          <cell r="C1768" t="str">
            <v>Метчик М42х2</v>
          </cell>
        </row>
        <row r="1769">
          <cell r="C1769" t="str">
            <v>механизм замка багажника</v>
          </cell>
        </row>
        <row r="1770">
          <cell r="C1770" t="str">
            <v>Механизм МЭO 40/25-0.25М 220 В</v>
          </cell>
        </row>
        <row r="1771">
          <cell r="C1771" t="str">
            <v>мешки джутовые</v>
          </cell>
        </row>
        <row r="1772">
          <cell r="C1772" t="str">
            <v>мешки для мусора 120 л</v>
          </cell>
        </row>
        <row r="1773">
          <cell r="C1773" t="str">
            <v>мешки для мусора 30л</v>
          </cell>
        </row>
        <row r="1774">
          <cell r="C1774" t="str">
            <v>мешки для мусора 60л</v>
          </cell>
        </row>
        <row r="1775">
          <cell r="C1775" t="str">
            <v>микропереключатель 1101 УХЛЗ исп. 3</v>
          </cell>
        </row>
        <row r="1776">
          <cell r="C1776" t="str">
            <v>микроскоп Альтами БИО 8</v>
          </cell>
        </row>
        <row r="1777">
          <cell r="C1777" t="str">
            <v xml:space="preserve">микрошприц М-1Н </v>
          </cell>
        </row>
        <row r="1778">
          <cell r="C1778" t="str">
            <v>мин.вата</v>
          </cell>
        </row>
        <row r="1779">
          <cell r="C1779" t="str">
            <v>мин.вата 50 мм</v>
          </cell>
        </row>
        <row r="1780">
          <cell r="C1780" t="str">
            <v xml:space="preserve">Миницилиндр D=25; ход 125 </v>
          </cell>
        </row>
        <row r="1781">
          <cell r="C1781" t="str">
            <v>модификатор антиморозная добавка</v>
          </cell>
        </row>
        <row r="1782">
          <cell r="C1782" t="str">
            <v>модуль зажигания</v>
          </cell>
        </row>
        <row r="1783">
          <cell r="C1783" t="str">
            <v>Модуль управления AUMA MATIC AM</v>
          </cell>
        </row>
        <row r="1784">
          <cell r="C1784" t="str">
            <v>молоток  0,5 кг</v>
          </cell>
        </row>
        <row r="1785">
          <cell r="C1785" t="str">
            <v>молоток  1,0кг</v>
          </cell>
        </row>
        <row r="1786">
          <cell r="C1786" t="str">
            <v>Молоток 1,5кг</v>
          </cell>
        </row>
        <row r="1787">
          <cell r="C1787" t="str">
            <v>молоток отбойный</v>
          </cell>
        </row>
        <row r="1788">
          <cell r="C1788" t="str">
            <v>молоток слесарный 0,6кг</v>
          </cell>
        </row>
        <row r="1789">
          <cell r="C1789" t="str">
            <v>мост диодный</v>
          </cell>
        </row>
        <row r="1790">
          <cell r="C1790" t="str">
            <v>Мотопомпа PNG 307 ST</v>
          </cell>
        </row>
        <row r="1791">
          <cell r="C1791" t="str">
            <v>мотопомпа бензиновая</v>
          </cell>
        </row>
        <row r="1792">
          <cell r="C1792" t="str">
            <v>мотор омывателя</v>
          </cell>
        </row>
        <row r="1793">
          <cell r="C1793" t="str">
            <v>мотор отопителя 24V</v>
          </cell>
        </row>
        <row r="1794">
          <cell r="C1794" t="str">
            <v>мотор отопителя 60-40</v>
          </cell>
        </row>
        <row r="1795">
          <cell r="C1795" t="str">
            <v>мотор отопителя ГАЗ</v>
          </cell>
        </row>
        <row r="1796">
          <cell r="C1796" t="str">
            <v>мотор отопителя МЭ 272</v>
          </cell>
        </row>
        <row r="1797">
          <cell r="C1797" t="str">
            <v>мотор отопителя МЭ-236</v>
          </cell>
        </row>
        <row r="1798">
          <cell r="C1798" t="str">
            <v>мотор отопителя МЭ237</v>
          </cell>
        </row>
        <row r="1799">
          <cell r="C1799" t="str">
            <v>мундштук №3</v>
          </cell>
        </row>
        <row r="1800">
          <cell r="C1800" t="str">
            <v>мурексид ЧДА</v>
          </cell>
        </row>
        <row r="1801">
          <cell r="C1801" t="str">
            <v>муфта  1/2 вн/вн</v>
          </cell>
        </row>
        <row r="1802">
          <cell r="C1802" t="str">
            <v>муфта  ВРК</v>
          </cell>
        </row>
        <row r="1803">
          <cell r="C1803" t="str">
            <v>муфта  д. 32*1 1/4</v>
          </cell>
        </row>
        <row r="1804">
          <cell r="C1804" t="str">
            <v>муфта  каб. 10СТП(тк)-3*(70-120)</v>
          </cell>
        </row>
        <row r="1805">
          <cell r="C1805" t="str">
            <v>муфта  каб. 1СТП(тк)-4*(70-120)</v>
          </cell>
        </row>
        <row r="1806">
          <cell r="C1806" t="str">
            <v>муфта  компрессионная резьбовая 025*1" с внутрен.  резьбой</v>
          </cell>
        </row>
        <row r="1807">
          <cell r="C1807" t="str">
            <v>муфта  компрессионная резьбовая 032*1 1/4</v>
          </cell>
        </row>
        <row r="1808">
          <cell r="C1808" t="str">
            <v>муфта  компрессионная резьбовая 032*25 с внутрен. резьбой</v>
          </cell>
        </row>
        <row r="1809">
          <cell r="C1809" t="str">
            <v>муфта  компрессионная резьбовая 032*3/4 с наружной резьбой</v>
          </cell>
        </row>
        <row r="1810">
          <cell r="C1810" t="str">
            <v>муфта  концевая наружн. 3КНТп 10-70/120</v>
          </cell>
        </row>
        <row r="1811">
          <cell r="C1811" t="str">
            <v>муфта  надвижная PRAGMA 200мм</v>
          </cell>
        </row>
        <row r="1812">
          <cell r="C1812" t="str">
            <v>муфта  надвижная PRAGMA 315мм</v>
          </cell>
        </row>
        <row r="1813">
          <cell r="C1813" t="str">
            <v>муфта  надвижная PRAGMA 400мм</v>
          </cell>
        </row>
        <row r="1814">
          <cell r="C1814" t="str">
            <v>муфта  надвижная PRAGMA160мм</v>
          </cell>
        </row>
        <row r="1815">
          <cell r="C1815" t="str">
            <v>муфта  надвижная PRAGMA250мм</v>
          </cell>
        </row>
        <row r="1816">
          <cell r="C1816" t="str">
            <v>муфта  привода г/мотора 310.12.00</v>
          </cell>
        </row>
        <row r="1817">
          <cell r="C1817" t="str">
            <v>муфта  ПЭ 100 Д, 315</v>
          </cell>
        </row>
        <row r="1818">
          <cell r="C1818" t="str">
            <v>муфта  ПЭ 100 Д, 75</v>
          </cell>
        </row>
        <row r="1819">
          <cell r="C1819" t="str">
            <v>муфта  ПЭ 11-225</v>
          </cell>
        </row>
        <row r="1820">
          <cell r="C1820" t="str">
            <v>муфта  ПЭ 80*32</v>
          </cell>
        </row>
        <row r="1821">
          <cell r="C1821" t="str">
            <v>муфта  ПЭ 80*63</v>
          </cell>
        </row>
        <row r="1822">
          <cell r="C1822" t="str">
            <v>Муфта  рем. из нерж. стали RS-2 238-260 500мм</v>
          </cell>
        </row>
        <row r="1823">
          <cell r="C1823" t="str">
            <v>Муфта  рем. из нерж. стали RS-2 456-486 500мм</v>
          </cell>
        </row>
        <row r="1824">
          <cell r="C1824" t="str">
            <v>муфта  свинцовая  90</v>
          </cell>
        </row>
        <row r="1825">
          <cell r="C1825" t="str">
            <v>муфта  соедин. д.032/032 компрессионная</v>
          </cell>
        </row>
        <row r="1826">
          <cell r="C1826" t="str">
            <v>муфта  соединительная 3СТп-10 (70-120) 10 кВ</v>
          </cell>
        </row>
        <row r="1827">
          <cell r="C1827" t="str">
            <v>муфта  соединительная заливная 91-NBA3,4*16-4*25; 5*6-5*16 кв. мм.</v>
          </cell>
        </row>
        <row r="1828">
          <cell r="C1828" t="str">
            <v>муфта 110</v>
          </cell>
        </row>
        <row r="1829">
          <cell r="C1829" t="str">
            <v>муфта 4 стп 1-70-120</v>
          </cell>
        </row>
        <row r="1830">
          <cell r="C1830" t="str">
            <v>муфта 90</v>
          </cell>
        </row>
        <row r="1831">
          <cell r="C1831" t="str">
            <v>муфта выжим. подшипника Камаз 14-1601185</v>
          </cell>
        </row>
        <row r="1832">
          <cell r="C1832" t="str">
            <v>муфта выжимная с подшипником 130-1602052</v>
          </cell>
        </row>
        <row r="1833">
          <cell r="C1833" t="str">
            <v>муфта д.20</v>
          </cell>
        </row>
        <row r="1834">
          <cell r="C1834" t="str">
            <v>Муфта ЖАБО Ду-100</v>
          </cell>
        </row>
        <row r="1835">
          <cell r="C1835" t="str">
            <v>Муфта ЖАБО Ду-125</v>
          </cell>
        </row>
        <row r="1836">
          <cell r="C1836" t="str">
            <v>Муфта ЖАБО Ду-150</v>
          </cell>
        </row>
        <row r="1837">
          <cell r="C1837" t="str">
            <v>Муфта ЖАБО Ду-200</v>
          </cell>
        </row>
        <row r="1838">
          <cell r="C1838" t="str">
            <v>Муфта ЖАБО Ду-250</v>
          </cell>
        </row>
        <row r="1839">
          <cell r="C1839" t="str">
            <v>Муфта ЖАБО Ду-300</v>
          </cell>
        </row>
        <row r="1840">
          <cell r="C1840" t="str">
            <v>Муфта ЖАБО Ду-500</v>
          </cell>
        </row>
        <row r="1841">
          <cell r="C1841" t="str">
            <v>Муфта ЖАБО Ду-80</v>
          </cell>
        </row>
        <row r="1842">
          <cell r="C1842" t="str">
            <v>муфта кабельная  1КВТпН-4х (150-240)</v>
          </cell>
        </row>
        <row r="1843">
          <cell r="C1843" t="str">
            <v>муфта кабельная концевая   10кВ КВТпН 3*(70-120мм)</v>
          </cell>
        </row>
        <row r="1844">
          <cell r="C1844" t="str">
            <v>Муфта компрессионная 32х1" с  наружной резьбой</v>
          </cell>
        </row>
        <row r="1845">
          <cell r="C1845" t="str">
            <v>Муфта компрессионная резьбовая 32х1 1/4" с нар. резьбой</v>
          </cell>
        </row>
        <row r="1846">
          <cell r="C1846" t="str">
            <v>Муфта компрессионная резьбовая 50х1 1/2" с нар. резьбой</v>
          </cell>
        </row>
        <row r="1847">
          <cell r="C1847" t="str">
            <v>Муфта компрессионная с наруж резьбой 63х2"</v>
          </cell>
        </row>
        <row r="1848">
          <cell r="C1848" t="str">
            <v>Муфта Корсис ф160</v>
          </cell>
        </row>
        <row r="1849">
          <cell r="C1849" t="str">
            <v>Муфта Корсис ф200 пэ</v>
          </cell>
        </row>
        <row r="1850">
          <cell r="C1850" t="str">
            <v>Муфта Корсис ф250</v>
          </cell>
        </row>
        <row r="1851">
          <cell r="C1851" t="str">
            <v>Муфта Корсис ф315</v>
          </cell>
        </row>
        <row r="1852">
          <cell r="C1852" t="str">
            <v>муфта КПП</v>
          </cell>
        </row>
        <row r="1853">
          <cell r="C1853" t="str">
            <v>муфта КПП  ГАЗ 3309 со ступицей</v>
          </cell>
        </row>
        <row r="1854">
          <cell r="C1854" t="str">
            <v>муфта КПП ВАЗ</v>
          </cell>
        </row>
        <row r="1855">
          <cell r="C1855" t="str">
            <v>муфта КПП ГАЗ 3309,3308  4-5 п</v>
          </cell>
        </row>
        <row r="1856">
          <cell r="C1856" t="str">
            <v>Муфта МВ ф 110 SDR11 ПЭ100</v>
          </cell>
        </row>
        <row r="1857">
          <cell r="C1857" t="str">
            <v>Муфта МВ ф 63 SDR11 ПЭ100 Фриален</v>
          </cell>
        </row>
        <row r="1858">
          <cell r="C1858" t="str">
            <v>Муфта МВ ф225</v>
          </cell>
        </row>
        <row r="1859">
          <cell r="C1859" t="str">
            <v xml:space="preserve">Муфта МВ ф63 SDR11 ПЭ100 </v>
          </cell>
        </row>
        <row r="1860">
          <cell r="C1860" t="str">
            <v>Муфта надвижная канализ ф110</v>
          </cell>
        </row>
        <row r="1861">
          <cell r="C1861" t="str">
            <v>муфта надвижная на трубу п/э 710</v>
          </cell>
        </row>
        <row r="1862">
          <cell r="C1862" t="str">
            <v>муфта надвижная на трубу п/э Д.400</v>
          </cell>
        </row>
        <row r="1863">
          <cell r="C1863" t="str">
            <v>муфта надвижная на трубу п/э Д.50</v>
          </cell>
        </row>
        <row r="1864">
          <cell r="C1864" t="str">
            <v>муфта надвижная на трубу п/э Д.500</v>
          </cell>
        </row>
        <row r="1865">
          <cell r="C1865" t="str">
            <v>муфта надвижная на трубу чуг Д.100</v>
          </cell>
        </row>
        <row r="1866">
          <cell r="C1866" t="str">
            <v>муфта надвижная на трубу чуг Д.200</v>
          </cell>
        </row>
        <row r="1867">
          <cell r="C1867" t="str">
            <v>муфта надвижная на трубу чуг Д.250</v>
          </cell>
        </row>
        <row r="1868">
          <cell r="C1868" t="str">
            <v>муфта надвижная на трубу чуг Д.500</v>
          </cell>
        </row>
        <row r="1869">
          <cell r="C1869" t="str">
            <v>Муфта обжимная для м/п трубы 16х16</v>
          </cell>
        </row>
        <row r="1870">
          <cell r="C1870" t="str">
            <v>Муфта переходная НР ф32-3/4 (п/э соед-е)</v>
          </cell>
        </row>
        <row r="1871">
          <cell r="C1871" t="str">
            <v>муфта под манометр ММ-00.00</v>
          </cell>
        </row>
        <row r="1872">
          <cell r="C1872" t="str">
            <v>муфта прицепная</v>
          </cell>
        </row>
        <row r="1873">
          <cell r="C1873" t="str">
            <v>Муфта ПЭ 100 160</v>
          </cell>
        </row>
        <row r="1874">
          <cell r="C1874" t="str">
            <v>Муфта ПЭ ф250 SDR11</v>
          </cell>
        </row>
        <row r="1875">
          <cell r="C1875" t="str">
            <v>Муфта рем.из нерж. стали RS-1 1010-1050 дл.750мм</v>
          </cell>
        </row>
        <row r="1876">
          <cell r="C1876" t="str">
            <v>Муфта рем.из нерж. стали RS-1 315-326 дл 300мм</v>
          </cell>
        </row>
        <row r="1877">
          <cell r="C1877" t="str">
            <v>Муфта ремонтная из нер.стали RS-1 133-144 дл.250</v>
          </cell>
        </row>
        <row r="1878">
          <cell r="C1878" t="str">
            <v>Муфта ремонтная из нер.стали RS-1 159-170 дл.250</v>
          </cell>
        </row>
        <row r="1879">
          <cell r="C1879" t="str">
            <v>Муфта ремонтная из нерж. стали RS-1 108-118 дл.400</v>
          </cell>
        </row>
        <row r="1880">
          <cell r="C1880" t="str">
            <v>Муфта ремонтная из нерж. стали RS-1 365-385 дл.300</v>
          </cell>
        </row>
        <row r="1881">
          <cell r="C1881" t="str">
            <v>Муфта ремонтная из нерж. стали RS-1 73-80 длиной 150</v>
          </cell>
        </row>
        <row r="1882">
          <cell r="C1882" t="str">
            <v>Муфта ремонтная из нерж.стали RS-1 108-118  дл.300</v>
          </cell>
        </row>
        <row r="1883">
          <cell r="C1883" t="str">
            <v>Муфта ремонтная из нерж.стали RS-1 113-123 дл.250</v>
          </cell>
        </row>
        <row r="1884">
          <cell r="C1884" t="str">
            <v>Муфта ремонтная из нерж.стали RS-1 159-170 дл.300</v>
          </cell>
        </row>
        <row r="1885">
          <cell r="C1885" t="str">
            <v>Муфта ремонтная из нерж.стали RS-1 159-170 дл.400</v>
          </cell>
        </row>
        <row r="1886">
          <cell r="C1886" t="str">
            <v>Муфта ремонтная из нерж.стали RS-1 219-230 дл.250</v>
          </cell>
        </row>
        <row r="1887">
          <cell r="C1887" t="str">
            <v>Муфта ремонтная из нерж.стали RS-1 219-230 дл.300</v>
          </cell>
        </row>
        <row r="1888">
          <cell r="C1888" t="str">
            <v>Муфта ремонтная из нерж.стали RS-1 219-230 дл.400</v>
          </cell>
        </row>
        <row r="1889">
          <cell r="C1889" t="str">
            <v>Муфта ремонтная из нерж.стали RS-1 271-281  дл.300</v>
          </cell>
        </row>
        <row r="1890">
          <cell r="C1890" t="str">
            <v>Муфта ремонтная из нерж.стали RS-1 273-293 дл.300</v>
          </cell>
        </row>
        <row r="1891">
          <cell r="C1891" t="str">
            <v>Муфта ремонтная из нерж.стали RS-1 273-293 дл.400</v>
          </cell>
        </row>
        <row r="1892">
          <cell r="C1892" t="str">
            <v>Муфта ремонтная из нерж.стали RS-1 315-326 дл.400</v>
          </cell>
        </row>
        <row r="1893">
          <cell r="C1893" t="str">
            <v>Муфта ремонтная из нерж.стали RS-1 322-344 дл.400</v>
          </cell>
        </row>
        <row r="1894">
          <cell r="C1894" t="str">
            <v>Муфта ремонтная из нерж.стали RS-1 520-540 дл.400</v>
          </cell>
        </row>
        <row r="1895">
          <cell r="C1895" t="str">
            <v>Муфта ремонтная из нерж.стали RS-1 87-97 дл.250</v>
          </cell>
        </row>
        <row r="1896">
          <cell r="C1896" t="str">
            <v>Муфта ремонтная из нерж.стали RS-1 87-97 дл.300</v>
          </cell>
        </row>
        <row r="1897">
          <cell r="C1897" t="str">
            <v>Муфта ремонтная из нерж.стали RS-2 625-645 дл.400</v>
          </cell>
        </row>
        <row r="1898">
          <cell r="C1898" t="str">
            <v xml:space="preserve">Муфта ремонтная из нержавеющей стали RS-2 314-335 дл 300 мм </v>
          </cell>
        </row>
        <row r="1899">
          <cell r="C1899" t="str">
            <v>Муфта ремонтная из нержавеющей стали RS-2 625-645 дл 500</v>
          </cell>
        </row>
        <row r="1900">
          <cell r="C1900" t="str">
            <v>муфта сливная МС-00.00</v>
          </cell>
        </row>
        <row r="1901">
          <cell r="C1901" t="str">
            <v>Муфта трубная надводная автоматич.   2"</v>
          </cell>
        </row>
        <row r="1902">
          <cell r="C1902" t="str">
            <v>Муфта ф400 ПЭ100 SDR11</v>
          </cell>
        </row>
        <row r="1903">
          <cell r="C1903" t="str">
            <v>Муфта ф50</v>
          </cell>
        </row>
        <row r="1904">
          <cell r="C1904" t="str">
            <v>Муфта шаровая предохранительная СУ.0000.2100-2 СБ</v>
          </cell>
        </row>
        <row r="1905">
          <cell r="C1905" t="str">
            <v>Муфта эл.св. ПЭ100  SDR11 ф32</v>
          </cell>
        </row>
        <row r="1906">
          <cell r="C1906" t="str">
            <v>МФУ HP LaserJet Pro M521dw</v>
          </cell>
        </row>
        <row r="1907">
          <cell r="C1907" t="str">
            <v>МФУ лазерное Kyocera FS-6525MFP</v>
          </cell>
        </row>
        <row r="1908">
          <cell r="C1908" t="str">
            <v>мыло жидкое 5л</v>
          </cell>
        </row>
        <row r="1909">
          <cell r="C1909" t="str">
            <v>мыло туалетное</v>
          </cell>
        </row>
        <row r="1910">
          <cell r="C1910" t="str">
            <v>мыло туалетное 200г</v>
          </cell>
        </row>
        <row r="1911">
          <cell r="C1911" t="str">
            <v>мыло хоз. 200гр</v>
          </cell>
        </row>
        <row r="1912">
          <cell r="C1912" t="str">
            <v>мышь  НР USB2</v>
          </cell>
        </row>
        <row r="1913">
          <cell r="C1913" t="str">
            <v>набивка Urtex Н1200 10*10</v>
          </cell>
        </row>
        <row r="1914">
          <cell r="C1914" t="str">
            <v>набивка Urtex Н1200 18*18</v>
          </cell>
        </row>
        <row r="1915">
          <cell r="C1915" t="str">
            <v>набивка сальник. АП-31  10мм</v>
          </cell>
        </row>
        <row r="1916">
          <cell r="C1916" t="str">
            <v>набивка сальник. АП-31  6мм</v>
          </cell>
        </row>
        <row r="1917">
          <cell r="C1917" t="str">
            <v>набивка сальник. АП-31  8мм</v>
          </cell>
        </row>
        <row r="1918">
          <cell r="C1918" t="str">
            <v>набивка сальник. АП-31 12мм</v>
          </cell>
        </row>
        <row r="1919">
          <cell r="C1919" t="str">
            <v>набивка сальник. АП-31 14мм</v>
          </cell>
        </row>
        <row r="1920">
          <cell r="C1920" t="str">
            <v>набивка сальник. АП-31 16мм</v>
          </cell>
        </row>
        <row r="1921">
          <cell r="C1921" t="str">
            <v>набивка сальник. АП-31 20мм</v>
          </cell>
        </row>
        <row r="1922">
          <cell r="C1922" t="str">
            <v>набивка сальник. АП-31 22мм</v>
          </cell>
        </row>
        <row r="1923">
          <cell r="C1923" t="str">
            <v>набивка сальник. АП-31 26мм</v>
          </cell>
        </row>
        <row r="1924">
          <cell r="C1924" t="str">
            <v>набивка сальник. АП-31 30мм</v>
          </cell>
        </row>
        <row r="1925">
          <cell r="C1925" t="str">
            <v>набивка сальник. АП-31 5мм</v>
          </cell>
        </row>
        <row r="1926">
          <cell r="C1926" t="str">
            <v>набивка сальник. АПР-31  14мм</v>
          </cell>
        </row>
        <row r="1927">
          <cell r="C1927" t="str">
            <v>набивка сальник. ГС 6*6мм</v>
          </cell>
        </row>
        <row r="1928">
          <cell r="C1928" t="str">
            <v>набивка сальник. МС 101,  сечение 10 мм</v>
          </cell>
        </row>
        <row r="1929">
          <cell r="C1929" t="str">
            <v>набивка сальник. МС 101,  сечение 12 мм</v>
          </cell>
        </row>
        <row r="1930">
          <cell r="C1930" t="str">
            <v>набивка сальник. МС 101,  сечение 20 мм</v>
          </cell>
        </row>
        <row r="1931">
          <cell r="C1931" t="str">
            <v>набивка сальник. МС 105 10мм</v>
          </cell>
        </row>
        <row r="1932">
          <cell r="C1932" t="str">
            <v>набивка сальник. МС 105 20мм</v>
          </cell>
        </row>
        <row r="1933">
          <cell r="C1933" t="str">
            <v>набивка сальник. МС 105 6мм</v>
          </cell>
        </row>
        <row r="1934">
          <cell r="C1934" t="str">
            <v>набивка сальник. МС 105 8мм</v>
          </cell>
        </row>
        <row r="1935">
          <cell r="C1935" t="str">
            <v>набивка сальник. МС 250 20х20мм</v>
          </cell>
        </row>
        <row r="1936">
          <cell r="C1936" t="str">
            <v>набивка сальник. ХБП 10</v>
          </cell>
        </row>
        <row r="1937">
          <cell r="C1937" t="str">
            <v>набивка сальник. ХБП 12*12мм</v>
          </cell>
        </row>
        <row r="1938">
          <cell r="C1938" t="str">
            <v>набивка сальник. ХБП 12мм</v>
          </cell>
        </row>
        <row r="1939">
          <cell r="C1939" t="str">
            <v>набивка сальник. ХБП 14мм</v>
          </cell>
        </row>
        <row r="1940">
          <cell r="C1940" t="str">
            <v>набивка сальник. ХБП 16*16мм</v>
          </cell>
        </row>
        <row r="1941">
          <cell r="C1941" t="str">
            <v>набивка сальник. ХБП 18 мм</v>
          </cell>
        </row>
        <row r="1942">
          <cell r="C1942" t="str">
            <v>набивка сальник. ХБП 20*20мм</v>
          </cell>
        </row>
        <row r="1943">
          <cell r="C1943" t="str">
            <v>набивка сальник. ХБП 22мм</v>
          </cell>
        </row>
        <row r="1944">
          <cell r="C1944" t="str">
            <v>набивка сальник. ХБП 30 мм</v>
          </cell>
        </row>
        <row r="1945">
          <cell r="C1945" t="str">
            <v>набивка сальник. ХБП 31</v>
          </cell>
        </row>
        <row r="1946">
          <cell r="C1946" t="str">
            <v>набивка сальник. ХБП 6мм</v>
          </cell>
        </row>
        <row r="1947">
          <cell r="C1947" t="str">
            <v>набивка сальник. ХБП 8</v>
          </cell>
        </row>
        <row r="1948">
          <cell r="C1948" t="str">
            <v>набивка сальниковая "Люкс"</v>
          </cell>
        </row>
        <row r="1949">
          <cell r="C1949" t="str">
            <v>набивка сальниковая МС 131 8х8 мм</v>
          </cell>
        </row>
        <row r="1950">
          <cell r="C1950" t="str">
            <v>набор бит с магнитным адаптером , 26131-Н18</v>
          </cell>
        </row>
        <row r="1951">
          <cell r="C1951" t="str">
            <v>набор головок</v>
          </cell>
        </row>
        <row r="1952">
          <cell r="C1952" t="str">
            <v>Набор головок 10-32, вороток, трещотка 21 пр</v>
          </cell>
        </row>
        <row r="1953">
          <cell r="C1953" t="str">
            <v>набор для определения на алюминий (прир., питьевая, сточ. вода)</v>
          </cell>
        </row>
        <row r="1954">
          <cell r="C1954" t="str">
            <v>набор для ремонта б/камерных шин</v>
          </cell>
        </row>
        <row r="1955">
          <cell r="C1955" t="str">
            <v xml:space="preserve">Набор инструмента APELAS </v>
          </cell>
        </row>
        <row r="1956">
          <cell r="C1956" t="str">
            <v>набор колец</v>
          </cell>
        </row>
        <row r="1957">
          <cell r="C1957" t="str">
            <v>набор колец медных (97 шт)</v>
          </cell>
        </row>
        <row r="1958">
          <cell r="C1958" t="str">
            <v>набор микропрепаратов</v>
          </cell>
        </row>
        <row r="1959">
          <cell r="C1959" t="str">
            <v>Набор надфилей 5шт</v>
          </cell>
        </row>
        <row r="1960">
          <cell r="C1960" t="str">
            <v>Набор отверток 6пред.</v>
          </cell>
        </row>
        <row r="1961">
          <cell r="C1961" t="str">
            <v>набор офисный 12/14 предметов</v>
          </cell>
        </row>
        <row r="1962">
          <cell r="C1962" t="str">
            <v>набор офисный настольный</v>
          </cell>
        </row>
        <row r="1963">
          <cell r="C1963" t="str">
            <v>набор чайных пар 8предметов</v>
          </cell>
        </row>
        <row r="1964">
          <cell r="C1964" t="str">
            <v>набор шпателей резиновых</v>
          </cell>
        </row>
        <row r="1965">
          <cell r="C1965" t="str">
            <v>навеска капота левая ЗиЛ 130</v>
          </cell>
        </row>
        <row r="1966">
          <cell r="C1966" t="str">
            <v>навеска капота правая ЗиЛ 130</v>
          </cell>
        </row>
        <row r="1967">
          <cell r="C1967" t="str">
            <v>накладка барабанного тормоза передняя ГАЗ-3307</v>
          </cell>
        </row>
        <row r="1968">
          <cell r="C1968" t="str">
            <v>накладка сцепления КАМАЗ 14-1601138</v>
          </cell>
        </row>
        <row r="1969">
          <cell r="C1969" t="str">
            <v>накладка тормозная</v>
          </cell>
        </row>
        <row r="1970">
          <cell r="C1970" t="str">
            <v>накладка тормозная ГАЗ</v>
          </cell>
        </row>
        <row r="1971">
          <cell r="C1971" t="str">
            <v>накладка тормозная задняя</v>
          </cell>
        </row>
        <row r="1972">
          <cell r="C1972" t="str">
            <v xml:space="preserve">накладка тормозная КАМАЗ </v>
          </cell>
        </row>
        <row r="1973">
          <cell r="C1973" t="str">
            <v>накладка тормозная Урал задняя/передняя</v>
          </cell>
        </row>
        <row r="1974">
          <cell r="C1974" t="str">
            <v>накладка щеток стеклоочистителя</v>
          </cell>
        </row>
        <row r="1975">
          <cell r="C1975" t="str">
            <v>наконечник 0,5-250 мкл</v>
          </cell>
        </row>
        <row r="1976">
          <cell r="C1976" t="str">
            <v>наконечник 100-1000 мкл</v>
          </cell>
        </row>
        <row r="1977">
          <cell r="C1977" t="str">
            <v>наконечник 5-200мкл</v>
          </cell>
        </row>
        <row r="1978">
          <cell r="C1978" t="str">
            <v>наконечник JG-25 медный луженый кабельный ИЭК</v>
          </cell>
        </row>
        <row r="1979">
          <cell r="C1979" t="str">
            <v>наконечник JG-35 медный луженый кабельный ИЭК</v>
          </cell>
        </row>
        <row r="1980">
          <cell r="C1980" t="str">
            <v xml:space="preserve">наконечник алюминиевый 16мм </v>
          </cell>
        </row>
        <row r="1981">
          <cell r="C1981" t="str">
            <v xml:space="preserve">наконечник алюминиевый 25мм </v>
          </cell>
        </row>
        <row r="1982">
          <cell r="C1982" t="str">
            <v xml:space="preserve">наконечник алюминиевый 50мм </v>
          </cell>
        </row>
        <row r="1983">
          <cell r="C1983" t="str">
            <v xml:space="preserve">наконечник алюминиевый 70мм </v>
          </cell>
        </row>
        <row r="1984">
          <cell r="C1984" t="str">
            <v>наконечник болтовой 2НБ (70-120)</v>
          </cell>
        </row>
        <row r="1985">
          <cell r="C1985" t="str">
            <v>Наконечник медный  50 мм</v>
          </cell>
        </row>
        <row r="1986">
          <cell r="C1986" t="str">
            <v>Наконечник медный  70 мм</v>
          </cell>
        </row>
        <row r="1987">
          <cell r="C1987" t="str">
            <v>Наконечник медный  95 мм</v>
          </cell>
        </row>
        <row r="1988">
          <cell r="C1988" t="str">
            <v>наконечник насоса</v>
          </cell>
        </row>
        <row r="1989">
          <cell r="C1989" t="str">
            <v xml:space="preserve">наконечник НКИ 1,25-4 </v>
          </cell>
        </row>
        <row r="1990">
          <cell r="C1990" t="str">
            <v>наконечник НКИ 2-4</v>
          </cell>
        </row>
        <row r="1991">
          <cell r="C1991" t="str">
            <v>наконечник НКИ 2-6</v>
          </cell>
        </row>
        <row r="1992">
          <cell r="C1992" t="str">
            <v>Наконечник НШВИ Е 1,5-8</v>
          </cell>
        </row>
        <row r="1993">
          <cell r="C1993" t="str">
            <v>Наконечник НШВИ Е0,75-8</v>
          </cell>
        </row>
        <row r="1994">
          <cell r="C1994" t="str">
            <v>наконечник рулевой тяги</v>
          </cell>
        </row>
        <row r="1995">
          <cell r="C1995" t="str">
            <v>наконечник свечи</v>
          </cell>
        </row>
        <row r="1996">
          <cell r="C1996" t="str">
            <v>напильник</v>
          </cell>
        </row>
        <row r="1997">
          <cell r="C1997" t="str">
            <v>Напоромер  НМП52  0-4кПа</v>
          </cell>
        </row>
        <row r="1998">
          <cell r="C1998" t="str">
            <v>Напоромер  НМП52-М2 0-2,5кПа</v>
          </cell>
        </row>
        <row r="1999">
          <cell r="C1999" t="str">
            <v>нарезчик швов RS-12H</v>
          </cell>
        </row>
        <row r="2000">
          <cell r="C2000" t="str">
            <v>насадка для насоса</v>
          </cell>
        </row>
        <row r="2001">
          <cell r="C2001" t="str">
            <v>насадка с каплеуловителем ГФ 5.886.001 АДОМ</v>
          </cell>
        </row>
        <row r="2002">
          <cell r="C2002" t="str">
            <v>насос  К 100-80-160, 15кВт</v>
          </cell>
        </row>
        <row r="2003">
          <cell r="C2003" t="str">
            <v>насос  КМ  100-80-160 с эл двигат. 15/3000</v>
          </cell>
        </row>
        <row r="2004">
          <cell r="C2004" t="str">
            <v>насос  КМ 65-50-125 с эл. двигат. 3/2870</v>
          </cell>
        </row>
        <row r="2005">
          <cell r="C2005" t="str">
            <v>насос  КМ 65-50-125 с эл. двигат. 4/3000</v>
          </cell>
        </row>
        <row r="2006">
          <cell r="C2006" t="str">
            <v>насос  КМ 65-50-160 с эл. двигат.  5,5/2850</v>
          </cell>
        </row>
        <row r="2007">
          <cell r="C2007" t="str">
            <v>насос  КМ 65-50-160 с эл. двигат.  5,5/3000</v>
          </cell>
        </row>
        <row r="2008">
          <cell r="C2008" t="str">
            <v>насос  ЭЦВ 6-10-80</v>
          </cell>
        </row>
        <row r="2009">
          <cell r="C2009" t="str">
            <v>Насос N-IposCY06/35 M.Champ</v>
          </cell>
        </row>
        <row r="2010">
          <cell r="C2010" t="str">
            <v>насос вакуумный 33081-3548010-01 ГАЗ   3309</v>
          </cell>
        </row>
        <row r="2011">
          <cell r="C2011" t="str">
            <v>насос водяной</v>
          </cell>
        </row>
        <row r="2012">
          <cell r="C2012" t="str">
            <v>Насос водяной Д-245 (245-1307010-А1)</v>
          </cell>
        </row>
        <row r="2013">
          <cell r="C2013" t="str">
            <v>насос водяной Камаз Евро 2</v>
          </cell>
        </row>
        <row r="2014">
          <cell r="C2014" t="str">
            <v>насос ГУР ЗИЛ 130-3407199</v>
          </cell>
        </row>
        <row r="2015">
          <cell r="C2015" t="str">
            <v>насос ГУР ЗИЛ-130 без бачка</v>
          </cell>
        </row>
        <row r="2016">
          <cell r="C2016" t="str">
            <v>насос Иртыш</v>
          </cell>
        </row>
        <row r="2017">
          <cell r="C2017" t="str">
            <v>насос К 45/30  7,5квт с эл.дв.</v>
          </cell>
        </row>
        <row r="2018">
          <cell r="C2018" t="str">
            <v>насос КМ 80-50-200</v>
          </cell>
        </row>
        <row r="2019">
          <cell r="C2019" t="str">
            <v>Насос КМ 80-65-160, с эл. двигат. 7,5 /2900</v>
          </cell>
        </row>
        <row r="2020">
          <cell r="C2020" t="str">
            <v>насос КО-505  вакуумный</v>
          </cell>
        </row>
        <row r="2021">
          <cell r="C2021" t="str">
            <v>насос КО-510  вакуумный</v>
          </cell>
        </row>
        <row r="2022">
          <cell r="C2022" t="str">
            <v>насос НШ-50</v>
          </cell>
        </row>
        <row r="2023">
          <cell r="C2023" t="str">
            <v>насос омывателя 24В</v>
          </cell>
        </row>
        <row r="2024">
          <cell r="C2024" t="str">
            <v>насос погружной ЦМФ 25/10</v>
          </cell>
        </row>
        <row r="2025">
          <cell r="C2025" t="str">
            <v>насос СМ</v>
          </cell>
        </row>
        <row r="2026">
          <cell r="C2026" t="str">
            <v>Насос СМ 150-125-315-4 без рамы,без двигателя</v>
          </cell>
        </row>
        <row r="2027">
          <cell r="C2027" t="str">
            <v>насос топливный ЗиЛ-130</v>
          </cell>
        </row>
        <row r="2028">
          <cell r="C2028" t="str">
            <v>насос Ф 65/250</v>
          </cell>
        </row>
        <row r="2029">
          <cell r="C2029" t="str">
            <v xml:space="preserve">насос фекальный ЦМФ 50-10 </v>
          </cell>
        </row>
        <row r="2030">
          <cell r="C2030" t="str">
            <v>Насосный агрегат КМ 100-65-200</v>
          </cell>
        </row>
        <row r="2031">
          <cell r="C2031" t="str">
            <v>Насосный агрегат КМ 100-80-160</v>
          </cell>
        </row>
        <row r="2032">
          <cell r="C2032" t="str">
            <v>Насосный агрегат КМ 65-50-125</v>
          </cell>
        </row>
        <row r="2033">
          <cell r="C2033" t="str">
            <v>Насосный агрегат КМ 65-50-160</v>
          </cell>
        </row>
        <row r="2034">
          <cell r="C2034" t="str">
            <v>Насосный агрегат КМ 80-50-200</v>
          </cell>
        </row>
        <row r="2035">
          <cell r="C2035" t="str">
            <v>натрий азотнокислый,ЧДА</v>
          </cell>
        </row>
        <row r="2036">
          <cell r="C2036" t="str">
            <v>натрий гидроокись</v>
          </cell>
        </row>
        <row r="2037">
          <cell r="C2037" t="str">
            <v>натрий додецилсульфат</v>
          </cell>
        </row>
        <row r="2038">
          <cell r="C2038" t="str">
            <v>натрий едкий ЧДА</v>
          </cell>
        </row>
        <row r="2039">
          <cell r="C2039" t="str">
            <v>натрий лимоннокислый</v>
          </cell>
        </row>
        <row r="2040">
          <cell r="C2040" t="str">
            <v>натрий молибденовокислый, 2-вод ЧДА</v>
          </cell>
        </row>
        <row r="2041">
          <cell r="C2041" t="str">
            <v>натрий нитропруссидный ЧДА</v>
          </cell>
        </row>
        <row r="2042">
          <cell r="C2042" t="str">
            <v xml:space="preserve">натрий салициловокислый </v>
          </cell>
        </row>
        <row r="2043">
          <cell r="C2043" t="str">
            <v>натрий сернистокислый</v>
          </cell>
        </row>
        <row r="2044">
          <cell r="C2044" t="str">
            <v>натрий сернистый 9-в чда</v>
          </cell>
        </row>
        <row r="2045">
          <cell r="C2045" t="str">
            <v>натрий серноватистокислый</v>
          </cell>
        </row>
        <row r="2046">
          <cell r="C2046" t="str">
            <v>натрий сернокислый</v>
          </cell>
        </row>
        <row r="2047">
          <cell r="C2047" t="str">
            <v>натрий тетраборнокислый</v>
          </cell>
        </row>
        <row r="2048">
          <cell r="C2048" t="str">
            <v>натрий углекислый 10-вод. хч</v>
          </cell>
        </row>
        <row r="2049">
          <cell r="C2049" t="str">
            <v>натрий углекислый б/в ЧДА</v>
          </cell>
        </row>
        <row r="2050">
          <cell r="C2050" t="str">
            <v>натрий уксуснокислый</v>
          </cell>
        </row>
        <row r="2051">
          <cell r="C2051" t="str">
            <v>натрий фосфорнокислый</v>
          </cell>
        </row>
        <row r="2052">
          <cell r="C2052" t="str">
            <v>натрий фтористый, ЧДА</v>
          </cell>
        </row>
        <row r="2053">
          <cell r="C2053" t="str">
            <v>натрий хлористый</v>
          </cell>
        </row>
        <row r="2054">
          <cell r="C2054" t="str">
            <v>натрий хлористый 0,1н</v>
          </cell>
        </row>
        <row r="2055">
          <cell r="C2055" t="str">
            <v>натяжитель  цепи 21214</v>
          </cell>
        </row>
        <row r="2056">
          <cell r="C2056" t="str">
            <v>натяжитель ВАЗ 2101 цепи</v>
          </cell>
        </row>
        <row r="2057">
          <cell r="C2057" t="str">
            <v xml:space="preserve">натяжное устройство водяного насоса ЯМЗ </v>
          </cell>
        </row>
        <row r="2058">
          <cell r="C2058" t="str">
            <v>наушники без микрофона CD780V</v>
          </cell>
        </row>
        <row r="2059">
          <cell r="C2059" t="str">
            <v>наушники пассивные</v>
          </cell>
        </row>
        <row r="2060">
          <cell r="C2060" t="str">
            <v>наушники противошумные</v>
          </cell>
        </row>
        <row r="2061">
          <cell r="C2061" t="str">
            <v>наушники противошумные ЭКО Комфорт ЕР-107</v>
          </cell>
        </row>
        <row r="2062">
          <cell r="C2062" t="str">
            <v>Неразъемное содинение ПЭ/сталь 32/32 SDR11 ПЭ100</v>
          </cell>
        </row>
        <row r="2063">
          <cell r="C2063" t="str">
            <v>неразъемное соедин. ПЭ/сталь 160/159 SDR11 ПЭ80</v>
          </cell>
        </row>
        <row r="2064">
          <cell r="C2064" t="str">
            <v>неразъемное соедин. ПЭ/сталь 225/219 SDR11 ПЭ80</v>
          </cell>
        </row>
        <row r="2065">
          <cell r="C2065" t="str">
            <v>неразъемное соедин. ПЭ/сталь 315/273 SDR11 ПЭ80</v>
          </cell>
        </row>
        <row r="2066">
          <cell r="C2066" t="str">
            <v>неразъемное соедин. ПЭ/сталь 400/351SDR11 ПЭ100</v>
          </cell>
        </row>
        <row r="2067">
          <cell r="C2067" t="str">
            <v>неразъемное соедин. ПЭ/сталь 400/377 SDR11 ПЭ80</v>
          </cell>
        </row>
        <row r="2068">
          <cell r="C2068" t="str">
            <v>Неразъемное соединение 160/159 SDR11 ПЭ100</v>
          </cell>
        </row>
        <row r="2069">
          <cell r="C2069" t="str">
            <v xml:space="preserve">Неразъемное соединение 315/273 SDR 11  ПЭ100 </v>
          </cell>
        </row>
        <row r="2070">
          <cell r="C2070" t="str">
            <v>Неразъемное соединение ПЭ/сталь 110/108 SDR11 ПЭ100</v>
          </cell>
        </row>
        <row r="2071">
          <cell r="C2071" t="str">
            <v>Неразъемное соединение ПЭ/сталь 110/108 SDR11 ПЭ80</v>
          </cell>
        </row>
        <row r="2072">
          <cell r="C2072" t="str">
            <v>Неразъемное соединение ПЭ/сталь 110/108 SDR13,6 ПЭ100</v>
          </cell>
        </row>
        <row r="2073">
          <cell r="C2073" t="str">
            <v>Неразъемное соединение ПЭ/сталь 225*219 ПЭ100 SDR11</v>
          </cell>
        </row>
        <row r="2074">
          <cell r="C2074" t="str">
            <v>Неразъемное соединение ПЭ/сталь 63/57 SDR13,6 ПЭ100</v>
          </cell>
        </row>
        <row r="2075">
          <cell r="C2075" t="str">
            <v>Неразъемное соединение ПЭ/сталь 63/57 ПЭ 80 SDR11</v>
          </cell>
        </row>
        <row r="2076">
          <cell r="C2076" t="str">
            <v>Неразъемное соединение ПЭ/сталь д063/057 SDR11 ПЭ100</v>
          </cell>
        </row>
        <row r="2077">
          <cell r="C2077" t="str">
            <v>Нерезъемное соединение 500х36,8 ПЭ10</v>
          </cell>
        </row>
        <row r="2078">
          <cell r="C2078" t="str">
            <v>нефтепродукты в матрице ГСО 7117</v>
          </cell>
        </row>
        <row r="2079">
          <cell r="C2079" t="str">
            <v>нивелир</v>
          </cell>
        </row>
        <row r="2080">
          <cell r="C2080" t="str">
            <v>нивелир оптический SAL24ND</v>
          </cell>
        </row>
        <row r="2081">
          <cell r="C2081" t="str">
            <v>нипель латун.Ду 1 1/4</v>
          </cell>
        </row>
        <row r="2082">
          <cell r="C2082" t="str">
            <v>ниппель 1/2 никель</v>
          </cell>
        </row>
        <row r="2083">
          <cell r="C2083" t="str">
            <v>НМП-52-М2 0+4 кПа класс 1,5 напоромер мембранный показывающий</v>
          </cell>
        </row>
        <row r="2084">
          <cell r="C2084" t="str">
            <v>нож боковой 8 отв. Т-130, Б-170 /80-52-59 лев/</v>
          </cell>
        </row>
        <row r="2085">
          <cell r="C2085" t="str">
            <v>нож боковой 8 отв. Т-130, Б-170 /80-52-60 прав/</v>
          </cell>
        </row>
        <row r="2086">
          <cell r="C2086" t="str">
            <v>нож канцелярский 18мм</v>
          </cell>
        </row>
        <row r="2087">
          <cell r="C2087" t="str">
            <v>нож с выдвижными сегментированными лезвиями 18мм</v>
          </cell>
        </row>
        <row r="2088">
          <cell r="C2088" t="str">
            <v>нож средний 9отв.Т-130, Б-170</v>
          </cell>
        </row>
        <row r="2089">
          <cell r="C2089" t="str">
            <v>ножницы</v>
          </cell>
        </row>
        <row r="2090">
          <cell r="C2090" t="str">
            <v>Ножницы медицинские остроконечные</v>
          </cell>
        </row>
        <row r="2091">
          <cell r="C2091" t="str">
            <v>ножницы по металлу 250мм  ДР</v>
          </cell>
        </row>
        <row r="2092">
          <cell r="C2092" t="str">
            <v>Ножницы по металлу прямые 260</v>
          </cell>
        </row>
        <row r="2093">
          <cell r="C2093" t="str">
            <v>ножницы рычажные</v>
          </cell>
        </row>
        <row r="2094">
          <cell r="C2094" t="str">
            <v>Ножовка 450мм</v>
          </cell>
        </row>
        <row r="2095">
          <cell r="C2095" t="str">
            <v>ножовка 500мм</v>
          </cell>
        </row>
        <row r="2096">
          <cell r="C2096" t="str">
            <v>ножовка по гипсокартону 180мм</v>
          </cell>
        </row>
        <row r="2097">
          <cell r="C2097" t="str">
            <v>обложки белые картон 100шт</v>
          </cell>
        </row>
        <row r="2098">
          <cell r="C2098" t="str">
            <v>Облучатель ОБНР 2х8 КАМА</v>
          </cell>
        </row>
        <row r="2099">
          <cell r="C2099" t="str">
            <v>обмотка генератора Г-288</v>
          </cell>
        </row>
        <row r="2100">
          <cell r="C2100" t="str">
            <v>обои</v>
          </cell>
        </row>
        <row r="2101">
          <cell r="C2101" t="str">
            <v>оборуд.для контроля и упр</v>
          </cell>
        </row>
        <row r="2102">
          <cell r="C2102" t="str">
            <v>огнетушитель ОП-10</v>
          </cell>
        </row>
        <row r="2103">
          <cell r="C2103" t="str">
            <v>огнетушитель ОП-4</v>
          </cell>
        </row>
        <row r="2104">
          <cell r="C2104" t="str">
            <v>огнетушитель ОП-8</v>
          </cell>
        </row>
        <row r="2105">
          <cell r="C2105" t="str">
            <v>огнетушитель ОУ-5</v>
          </cell>
        </row>
        <row r="2106">
          <cell r="C2106" t="str">
            <v>огнетушитель ОУ-7</v>
          </cell>
        </row>
        <row r="2107">
          <cell r="C2107" t="str">
            <v>оголовье СТАЗ-ОН MSA AUER</v>
          </cell>
        </row>
        <row r="2108">
          <cell r="C2108" t="str">
            <v>ограждение лестничное из нержавеющей стали, 11,4 м</v>
          </cell>
        </row>
        <row r="2109">
          <cell r="C2109" t="str">
            <v>ограждение лестничное из нержавеющей стали, 8,4 м</v>
          </cell>
        </row>
        <row r="2110">
          <cell r="C2110" t="str">
            <v xml:space="preserve">ограждение переносное </v>
          </cell>
        </row>
        <row r="2111">
          <cell r="C2111" t="str">
            <v>ограждение переносное 1200*1500мм</v>
          </cell>
        </row>
        <row r="2112">
          <cell r="C2112" t="str">
            <v>ограничитель открывания</v>
          </cell>
        </row>
        <row r="2113">
          <cell r="C2113" t="str">
            <v>оксихлорид алюминия  тн</v>
          </cell>
        </row>
        <row r="2114">
          <cell r="C2114" t="str">
            <v>оксихлорид алюминия 20% тн</v>
          </cell>
        </row>
        <row r="2115">
          <cell r="C2115" t="str">
            <v>опора вала карданного ЗИЛ-130</v>
          </cell>
        </row>
        <row r="2116">
          <cell r="C2116" t="str">
            <v>Опора левая 24-21-149СП</v>
          </cell>
        </row>
        <row r="2117">
          <cell r="C2117" t="str">
            <v xml:space="preserve">опора ограждения переносного </v>
          </cell>
        </row>
        <row r="2118">
          <cell r="C2118" t="str">
            <v>опора подшипника</v>
          </cell>
        </row>
        <row r="2119">
          <cell r="C2119" t="str">
            <v>Опора правая 24-21-148СП</v>
          </cell>
        </row>
        <row r="2120">
          <cell r="C2120" t="str">
            <v>опора промежуточная в сборе МТЗ 72-2209010-А</v>
          </cell>
        </row>
        <row r="2121">
          <cell r="C2121" t="str">
            <v>опора ф16</v>
          </cell>
        </row>
        <row r="2122">
          <cell r="C2122" t="str">
            <v>ортофенантролин 1-водный имп чда</v>
          </cell>
        </row>
        <row r="2123">
          <cell r="C2123" t="str">
            <v>осветительная установка МОУ-4</v>
          </cell>
        </row>
        <row r="2124">
          <cell r="C2124" t="str">
            <v>основание ВРК-05.002</v>
          </cell>
        </row>
        <row r="2125">
          <cell r="C2125" t="str">
            <v>основание люка "Т"</v>
          </cell>
        </row>
        <row r="2126">
          <cell r="C2126" t="str">
            <v>основная направляющая 3,7 м Люмсвет</v>
          </cell>
        </row>
        <row r="2127">
          <cell r="C2127" t="str">
            <v>ось 24-21-123</v>
          </cell>
        </row>
        <row r="2128">
          <cell r="C2128" t="str">
            <v>Отбеливатель БОС</v>
          </cell>
        </row>
        <row r="2129">
          <cell r="C2129" t="str">
            <v>Отбойный молоток 1340Вт кейс Н65 SВ2</v>
          </cell>
        </row>
        <row r="2130">
          <cell r="C2130" t="str">
            <v>Отбойный молоток Bosch GSH 11E</v>
          </cell>
        </row>
        <row r="2131">
          <cell r="C2131" t="str">
            <v>Отбойный молоток Н70SA, Hitahi 1240Вт</v>
          </cell>
        </row>
        <row r="2132">
          <cell r="C2132" t="str">
            <v>Отвердитель акриловый (вес 0,212кг)</v>
          </cell>
        </row>
        <row r="2133">
          <cell r="C2133" t="str">
            <v>отвод  ПЭ 100 Д 63</v>
          </cell>
        </row>
        <row r="2134">
          <cell r="C2134" t="str">
            <v>отвод  ПЭ 100 Д 75</v>
          </cell>
        </row>
        <row r="2135">
          <cell r="C2135" t="str">
            <v>отвод  ПЭ 50* 87</v>
          </cell>
        </row>
        <row r="2136">
          <cell r="C2136" t="str">
            <v>отвод  ПЭ Д 32</v>
          </cell>
        </row>
        <row r="2137">
          <cell r="C2137" t="str">
            <v>Отвод 1020х12 ст 20</v>
          </cell>
        </row>
        <row r="2138">
          <cell r="C2138" t="str">
            <v>Отвод 45 ПЭ100 SDR11 d315</v>
          </cell>
        </row>
        <row r="2139">
          <cell r="C2139" t="str">
            <v>Отвод 45 ПЭ100 SDR11 d400</v>
          </cell>
        </row>
        <row r="2140">
          <cell r="C2140" t="str">
            <v>Отвод 630х10 ст 20</v>
          </cell>
        </row>
        <row r="2141">
          <cell r="C2141" t="str">
            <v>Отвод 90 ПЭ100 SDR11 d400</v>
          </cell>
        </row>
        <row r="2142">
          <cell r="C2142" t="str">
            <v>Отвод 90-108 ст.20 ГОСТ 17375-2001</v>
          </cell>
        </row>
        <row r="2143">
          <cell r="C2143" t="str">
            <v>Отвод 90-133х4,5 ст20 ГОСТ 17375-2001</v>
          </cell>
        </row>
        <row r="2144">
          <cell r="C2144" t="str">
            <v>Отвод d 110</v>
          </cell>
        </row>
        <row r="2145">
          <cell r="C2145" t="str">
            <v>Отвод d 50</v>
          </cell>
        </row>
        <row r="2146">
          <cell r="C2146" t="str">
            <v>отвод д.114 крутоизогнутый</v>
          </cell>
        </row>
        <row r="2147">
          <cell r="C2147" t="str">
            <v>отвод д.114*6 ст.20</v>
          </cell>
        </row>
        <row r="2148">
          <cell r="C2148" t="str">
            <v>отвод д.159 ст.</v>
          </cell>
        </row>
        <row r="2149">
          <cell r="C2149" t="str">
            <v>отвод д.159*4,5</v>
          </cell>
        </row>
        <row r="2150">
          <cell r="C2150" t="str">
            <v>отвод д.159*6</v>
          </cell>
        </row>
        <row r="2151">
          <cell r="C2151" t="str">
            <v>отвод д.219</v>
          </cell>
        </row>
        <row r="2152">
          <cell r="C2152" t="str">
            <v>отвод д.273</v>
          </cell>
        </row>
        <row r="2153">
          <cell r="C2153" t="str">
            <v>отвод д.32</v>
          </cell>
        </row>
        <row r="2154">
          <cell r="C2154" t="str">
            <v>отвод д.325*7</v>
          </cell>
        </row>
        <row r="2155">
          <cell r="C2155" t="str">
            <v>отвод д.325*8</v>
          </cell>
        </row>
        <row r="2156">
          <cell r="C2156" t="str">
            <v>отвод д.45</v>
          </cell>
        </row>
        <row r="2157">
          <cell r="C2157" t="str">
            <v>отвод д.57*3,5 ст.</v>
          </cell>
        </row>
        <row r="2158">
          <cell r="C2158" t="str">
            <v>отвод д.76</v>
          </cell>
        </row>
        <row r="2159">
          <cell r="C2159" t="str">
            <v>отвод д.820 стальн.</v>
          </cell>
        </row>
        <row r="2160">
          <cell r="C2160" t="str">
            <v>отвод д.89</v>
          </cell>
        </row>
        <row r="2161">
          <cell r="C2161" t="str">
            <v>Отвод канализационный 50*87,5</v>
          </cell>
        </row>
        <row r="2162">
          <cell r="C2162" t="str">
            <v xml:space="preserve">отвод оцинк. прямоугольного сечения 45 гр </v>
          </cell>
        </row>
        <row r="2163">
          <cell r="C2163" t="str">
            <v>отвод ПЭ  д.110мм 90гр.</v>
          </cell>
        </row>
        <row r="2164">
          <cell r="C2164" t="str">
            <v>отвод ПЭ  д.160мм 90гр.</v>
          </cell>
        </row>
        <row r="2165">
          <cell r="C2165" t="str">
            <v>Отвод ПЭ100 90-315 SDR11</v>
          </cell>
        </row>
        <row r="2166">
          <cell r="C2166" t="str">
            <v>Отвод ПЭ80 ф315 сварной</v>
          </cell>
        </row>
        <row r="2167">
          <cell r="C2167" t="str">
            <v>отвод сварной 90  д.225</v>
          </cell>
        </row>
        <row r="2168">
          <cell r="C2168" t="str">
            <v>отвод ст. 377*10</v>
          </cell>
        </row>
        <row r="2169">
          <cell r="C2169" t="str">
            <v>отвод ст. д.90-159</v>
          </cell>
        </row>
        <row r="2170">
          <cell r="C2170" t="str">
            <v>отвод ст. д.90-219</v>
          </cell>
        </row>
        <row r="2171">
          <cell r="C2171" t="str">
            <v>отвод ст. д.90-76</v>
          </cell>
        </row>
        <row r="2172">
          <cell r="C2172" t="str">
            <v>Отвод стальной 57х6,0 ст 20 ГОСТ 17375-2001</v>
          </cell>
        </row>
        <row r="2173">
          <cell r="C2173" t="str">
            <v>Отвод ф15</v>
          </cell>
        </row>
        <row r="2174">
          <cell r="C2174" t="str">
            <v>Отвод ф25 стальной</v>
          </cell>
        </row>
        <row r="2175">
          <cell r="C2175" t="str">
            <v>Отводка с подшипником 50-1601180</v>
          </cell>
        </row>
        <row r="2176">
          <cell r="C2176" t="str">
            <v>отопитель</v>
          </cell>
        </row>
        <row r="2177">
          <cell r="C2177" t="str">
            <v>отопитель дополнительный</v>
          </cell>
        </row>
        <row r="2178">
          <cell r="C2178" t="str">
            <v>охладитель наддува (интеркулер) ГАЗ 3309</v>
          </cell>
        </row>
        <row r="2179">
          <cell r="C2179" t="str">
            <v>Очиститель пены</v>
          </cell>
        </row>
        <row r="2180">
          <cell r="C2180" t="str">
            <v>очки   закрытые UYEX УЛЬТРАВИЖН, 9301</v>
          </cell>
        </row>
        <row r="2181">
          <cell r="C2181" t="str">
            <v>очки  газосварщика</v>
          </cell>
        </row>
        <row r="2182">
          <cell r="C2182" t="str">
            <v>очки  газоэлектросварщика</v>
          </cell>
        </row>
        <row r="2183">
          <cell r="C2183" t="str">
            <v>очки  ультра-легкие открытые А700</v>
          </cell>
        </row>
        <row r="2184">
          <cell r="C2184" t="str">
            <v>очки защитные</v>
          </cell>
        </row>
        <row r="2185">
          <cell r="C2185" t="str">
            <v>очки защитные (с вентиляцией)</v>
          </cell>
        </row>
        <row r="2186">
          <cell r="C2186" t="str">
            <v>очки ОРТЕХ ВИЗИ лин.прозр.</v>
          </cell>
        </row>
        <row r="2187">
          <cell r="C2187" t="str">
            <v>пакет ВОМ комбиниров. самокл.200*350</v>
          </cell>
        </row>
        <row r="2188">
          <cell r="C2188" t="str">
            <v>пакет для стерилизации самоклеющийся 200*330мм</v>
          </cell>
        </row>
        <row r="2189">
          <cell r="C2189" t="str">
            <v>пакет комб. самоклеющийся 200*400мм</v>
          </cell>
        </row>
        <row r="2190">
          <cell r="C2190" t="str">
            <v>пакет комбиниров. самозакл. 200*400</v>
          </cell>
        </row>
        <row r="2191">
          <cell r="C2191" t="str">
            <v>пакет самоклеющийся 250*320мм</v>
          </cell>
        </row>
        <row r="2192">
          <cell r="C2192" t="str">
            <v>пакетп/э</v>
          </cell>
        </row>
        <row r="2193">
          <cell r="C2193" t="str">
            <v>пакля в тюках по 30 кг</v>
          </cell>
        </row>
        <row r="2194">
          <cell r="C2194" t="str">
            <v>палец рулевой 5320-3414032</v>
          </cell>
        </row>
        <row r="2195">
          <cell r="C2195" t="str">
            <v>палец ТВ-175</v>
          </cell>
        </row>
        <row r="2196">
          <cell r="C2196" t="str">
            <v>Палец шаровый рул.тяги без резьбы ЗиЛ 130-3003032</v>
          </cell>
        </row>
        <row r="2197">
          <cell r="C2197" t="str">
            <v>панель ПВХ белая</v>
          </cell>
        </row>
        <row r="2198">
          <cell r="C2198" t="str">
            <v>панель управления базовая АСS550</v>
          </cell>
        </row>
        <row r="2199">
          <cell r="C2199" t="str">
            <v>папка конверт на кнопке</v>
          </cell>
        </row>
        <row r="2200">
          <cell r="C2200" t="str">
            <v>папка регистратор  75мм</v>
          </cell>
        </row>
        <row r="2201">
          <cell r="C2201" t="str">
            <v>папка регистратор  80мм</v>
          </cell>
        </row>
        <row r="2202">
          <cell r="C2202" t="str">
            <v>папка с зажимом</v>
          </cell>
        </row>
        <row r="2203">
          <cell r="C2203" t="str">
            <v>папка-уголок</v>
          </cell>
        </row>
        <row r="2204">
          <cell r="C2204" t="str">
            <v>папка-файл вкладыш 100шт</v>
          </cell>
        </row>
        <row r="2205">
          <cell r="C2205" t="str">
            <v>паронит</v>
          </cell>
        </row>
        <row r="2206">
          <cell r="C2206" t="str">
            <v>паронит  ПМБ 0,6</v>
          </cell>
        </row>
        <row r="2207">
          <cell r="C2207" t="str">
            <v>паронит  ПМБ 4мм (1000х1500 мм) 12кг</v>
          </cell>
        </row>
        <row r="2208">
          <cell r="C2208" t="str">
            <v>паронит  ПМБ 5мм (1000х1500 мм)</v>
          </cell>
        </row>
        <row r="2209">
          <cell r="C2209" t="str">
            <v>паронит  ПОН-Б  0,6мм</v>
          </cell>
        </row>
        <row r="2210">
          <cell r="C2210" t="str">
            <v>паронит  ПОН-Б  2,0мм</v>
          </cell>
        </row>
        <row r="2211">
          <cell r="C2211" t="str">
            <v>паронит  ПОН-Б  3,0мм</v>
          </cell>
        </row>
        <row r="2212">
          <cell r="C2212" t="str">
            <v>паронит  ПОН-Б  4мм</v>
          </cell>
        </row>
        <row r="2213">
          <cell r="C2213" t="str">
            <v>паронит  ПОН-Б  5,0мм</v>
          </cell>
        </row>
        <row r="2214">
          <cell r="C2214" t="str">
            <v>паронит ПМБ (1000*1500 мм.) 1мм.</v>
          </cell>
        </row>
        <row r="2215">
          <cell r="C2215" t="str">
            <v>пассатижи</v>
          </cell>
        </row>
        <row r="2216">
          <cell r="C2216" t="str">
            <v>паста для очистки рук</v>
          </cell>
        </row>
        <row r="2217">
          <cell r="C2217" t="str">
            <v>патрон  дополнительный ДПГ-3 с гофротрубкой</v>
          </cell>
        </row>
        <row r="2218">
          <cell r="C2218" t="str">
            <v>патрон 6057 от кислых газов, орган. паров</v>
          </cell>
        </row>
        <row r="2219">
          <cell r="C2219" t="str">
            <v xml:space="preserve">патрон 6059 </v>
          </cell>
        </row>
        <row r="2220">
          <cell r="C2220" t="str">
            <v>патрон ПТ 1.1-10/20-31,5</v>
          </cell>
        </row>
        <row r="2221">
          <cell r="C2221" t="str">
            <v>патрон электрический Е27 Н10 подвесной</v>
          </cell>
        </row>
        <row r="2222">
          <cell r="C2222" t="str">
            <v>патрон электрический Е27 Н12 подвесной</v>
          </cell>
        </row>
        <row r="2223">
          <cell r="C2223" t="str">
            <v>патрубки ЗИЛ</v>
          </cell>
        </row>
        <row r="2224">
          <cell r="C2224" t="str">
            <v>патрубки радиатора Зил-130  130-1303010</v>
          </cell>
        </row>
        <row r="2225">
          <cell r="C2225" t="str">
            <v>патрубки радиатора УАЗ</v>
          </cell>
        </row>
        <row r="2226">
          <cell r="C2226" t="str">
            <v>патрубок</v>
          </cell>
        </row>
        <row r="2227">
          <cell r="C2227" t="str">
            <v>патрубок верхний ЗИЛ</v>
          </cell>
        </row>
        <row r="2228">
          <cell r="C2228" t="str">
            <v>патрубок д,  80-0,3</v>
          </cell>
        </row>
        <row r="2229">
          <cell r="C2229" t="str">
            <v>патрубок оцинк. прямоугольного сечения 1000х400</v>
          </cell>
        </row>
        <row r="2230">
          <cell r="C2230" t="str">
            <v>патрубок радиатора ГАЗ</v>
          </cell>
        </row>
        <row r="2231">
          <cell r="C2231" t="str">
            <v>патрубок расширительного бачка</v>
          </cell>
        </row>
        <row r="2232">
          <cell r="C2232" t="str">
            <v>патрубок с резьбой G1</v>
          </cell>
        </row>
        <row r="2233">
          <cell r="C2233" t="str">
            <v>патрубок с резьбой G1 1/2</v>
          </cell>
        </row>
        <row r="2234">
          <cell r="C2234" t="str">
            <v>патрубок с резьбой G1/2</v>
          </cell>
        </row>
        <row r="2235">
          <cell r="C2235" t="str">
            <v>патрубок с резьбой G1/4</v>
          </cell>
        </row>
        <row r="2236">
          <cell r="C2236" t="str">
            <v>патрубок с резьбой G2</v>
          </cell>
        </row>
        <row r="2237">
          <cell r="C2237" t="str">
            <v>патрубок с резьбой G3/4</v>
          </cell>
        </row>
        <row r="2238">
          <cell r="C2238" t="str">
            <v>патрубок с резьбой диам.20</v>
          </cell>
        </row>
        <row r="2239">
          <cell r="C2239" t="str">
            <v>паук в сборе ПД-23 с диском</v>
          </cell>
        </row>
        <row r="2240">
          <cell r="C2240" t="str">
            <v>Паяльная станция 852D</v>
          </cell>
        </row>
        <row r="2241">
          <cell r="C2241" t="str">
            <v>пена монтажная</v>
          </cell>
        </row>
        <row r="2242">
          <cell r="C2242" t="str">
            <v>пенал для стерилизации пипеток</v>
          </cell>
        </row>
        <row r="2243">
          <cell r="C2243" t="str">
            <v>пенекрит</v>
          </cell>
        </row>
        <row r="2244">
          <cell r="C2244" t="str">
            <v>пенетрон</v>
          </cell>
        </row>
        <row r="2245">
          <cell r="C2245" t="str">
            <v>пенопласт ПСБ-С 15 1000х2000 100мм</v>
          </cell>
        </row>
        <row r="2246">
          <cell r="C2246" t="str">
            <v>пенопласт ПСБ-С 15 1000х2000 40мм</v>
          </cell>
        </row>
        <row r="2247">
          <cell r="C2247" t="str">
            <v>пептон ферментативный</v>
          </cell>
        </row>
        <row r="2248">
          <cell r="C2248" t="str">
            <v>переключатель  ALCLR-22 на 3 фиксир. полож.</v>
          </cell>
        </row>
        <row r="2249">
          <cell r="C2249" t="str">
            <v>переключатель  ПМОФ-45-224466/11</v>
          </cell>
        </row>
        <row r="2250">
          <cell r="C2250" t="str">
            <v>переключатель 5102.3709</v>
          </cell>
        </row>
        <row r="2251">
          <cell r="C2251" t="str">
            <v>переключатель давления PS-002 (од. фаза; 12 бар; 3/8; 1/4)</v>
          </cell>
        </row>
        <row r="2252">
          <cell r="C2252" t="str">
            <v>переключатель П-305</v>
          </cell>
        </row>
        <row r="2253">
          <cell r="C2253" t="str">
            <v>переключатель П38</v>
          </cell>
        </row>
        <row r="2254">
          <cell r="C2254" t="str">
            <v>Переключатель поворотов 3302,3307</v>
          </cell>
        </row>
        <row r="2255">
          <cell r="C2255" t="str">
            <v>переключатель света</v>
          </cell>
        </row>
        <row r="2256">
          <cell r="C2256" t="str">
            <v>переключатель тумблерный 3-х позиц.</v>
          </cell>
        </row>
        <row r="2257">
          <cell r="C2257" t="str">
            <v>Перемычка 2ПБ 10-1п</v>
          </cell>
        </row>
        <row r="2258">
          <cell r="C2258" t="str">
            <v>Перемычка 2ПБ 13-1п</v>
          </cell>
        </row>
        <row r="2259">
          <cell r="C2259" t="str">
            <v>перемычка 5ПБ 21-27П</v>
          </cell>
        </row>
        <row r="2260">
          <cell r="C2260" t="str">
            <v>перемычка 5ПБ 25-27П</v>
          </cell>
        </row>
        <row r="2261">
          <cell r="C2261" t="str">
            <v>переход</v>
          </cell>
        </row>
        <row r="2262">
          <cell r="C2262" t="str">
            <v>переход   200*160</v>
          </cell>
        </row>
        <row r="2263">
          <cell r="C2263" t="str">
            <v>переход   250*161</v>
          </cell>
        </row>
        <row r="2264">
          <cell r="C2264" t="str">
            <v>переход   300*274</v>
          </cell>
        </row>
        <row r="2265">
          <cell r="C2265" t="str">
            <v>переход   57/38</v>
          </cell>
        </row>
        <row r="2266">
          <cell r="C2266" t="str">
            <v>переход   д/рез шл 1/2</v>
          </cell>
        </row>
        <row r="2267">
          <cell r="C2267" t="str">
            <v>переход  110*108</v>
          </cell>
        </row>
        <row r="2268">
          <cell r="C2268" t="str">
            <v>переход  полиэтилен-сталь Д 32*32</v>
          </cell>
        </row>
        <row r="2269">
          <cell r="C2269" t="str">
            <v>переход  сварной д.250/110</v>
          </cell>
        </row>
        <row r="2270">
          <cell r="C2270" t="str">
            <v>Переход 1020х12-820х12 стальной</v>
          </cell>
        </row>
        <row r="2271">
          <cell r="C2271" t="str">
            <v>Переход 108х4,0-57,0х3,0 ст20 ГОСТ 17378-2001</v>
          </cell>
        </row>
        <row r="2272">
          <cell r="C2272" t="str">
            <v>Переход 114х57 ст 20</v>
          </cell>
        </row>
        <row r="2273">
          <cell r="C2273" t="str">
            <v>переход 159*108</v>
          </cell>
        </row>
        <row r="2274">
          <cell r="C2274" t="str">
            <v>Переход 300х200 ст</v>
          </cell>
        </row>
        <row r="2275">
          <cell r="C2275" t="str">
            <v>Переход 630х530</v>
          </cell>
        </row>
        <row r="2276">
          <cell r="C2276" t="str">
            <v>переход литьевой д.110/90 ПЭ80</v>
          </cell>
        </row>
        <row r="2277">
          <cell r="C2277" t="str">
            <v>переход литьевой д.90/63 ПЭ80</v>
          </cell>
        </row>
        <row r="2278">
          <cell r="C2278" t="str">
            <v>переход редукция д.90/75 ПЭ100</v>
          </cell>
        </row>
        <row r="2279">
          <cell r="C2279" t="str">
            <v>переходник</v>
          </cell>
        </row>
        <row r="2280">
          <cell r="C2280" t="str">
            <v>Переходник для насоса б/р</v>
          </cell>
        </row>
        <row r="2281">
          <cell r="C2281" t="str">
            <v>переходник масляный</v>
          </cell>
        </row>
        <row r="2282">
          <cell r="C2282" t="str">
            <v>перключатель клавишный освещения салона</v>
          </cell>
        </row>
        <row r="2283">
          <cell r="C2283" t="str">
            <v>перчатки  резиновые</v>
          </cell>
        </row>
        <row r="2284">
          <cell r="C2284" t="str">
            <v>перчатки вязаные п/ш двойные</v>
          </cell>
        </row>
        <row r="2285">
          <cell r="C2285" t="str">
            <v>перчатки д/электрические</v>
          </cell>
        </row>
        <row r="2286">
          <cell r="C2286" t="str">
            <v xml:space="preserve">перчатки латекс/неопреновые </v>
          </cell>
        </row>
        <row r="2287">
          <cell r="C2287" t="str">
            <v>перчатки неопреновые Ansell Неотоп</v>
          </cell>
        </row>
        <row r="2288">
          <cell r="C2288" t="str">
            <v>перчатки нитриловые</v>
          </cell>
        </row>
        <row r="2289">
          <cell r="C2289" t="str">
            <v>перчатки полушерстяные</v>
          </cell>
        </row>
        <row r="2290">
          <cell r="C2290" t="str">
            <v>перчатки Сол-Ультра</v>
          </cell>
        </row>
        <row r="2291">
          <cell r="C2291" t="str">
            <v>перчатки трикотажные х/б с ПВХ</v>
          </cell>
        </row>
        <row r="2292">
          <cell r="C2292" t="str">
            <v>перчатки утепл.</v>
          </cell>
        </row>
        <row r="2293">
          <cell r="C2293" t="str">
            <v>перчатки утепл. полное покрыт. ПВХ</v>
          </cell>
        </row>
        <row r="2294">
          <cell r="C2294" t="str">
            <v>перчатки химическистойкие ТАЧ -н-ТАФ</v>
          </cell>
        </row>
        <row r="2295">
          <cell r="C2295" t="str">
            <v>перчатки хирургические</v>
          </cell>
        </row>
        <row r="2296">
          <cell r="C2296" t="str">
            <v>песок</v>
          </cell>
        </row>
        <row r="2297">
          <cell r="C2297" t="str">
            <v>песок кварц.фр.2-5м м</v>
          </cell>
        </row>
        <row r="2298">
          <cell r="C2298" t="str">
            <v>песок- заполнитель фр.0,7-1,4 мм</v>
          </cell>
        </row>
        <row r="2299">
          <cell r="C2299" t="str">
            <v>петля микробиологическая №2</v>
          </cell>
        </row>
        <row r="2300">
          <cell r="C2300" t="str">
            <v>петля микробиологическая №3</v>
          </cell>
        </row>
        <row r="2301">
          <cell r="C2301" t="str">
            <v>печать с подушкой</v>
          </cell>
        </row>
        <row r="2302">
          <cell r="C2302" t="str">
            <v>печь электрическая ПЭТ 1,0 Квт</v>
          </cell>
        </row>
        <row r="2303">
          <cell r="C2303" t="str">
            <v>печь электрическая ПЭТ-4 1.6 квт 220 В</v>
          </cell>
        </row>
        <row r="2304">
          <cell r="C2304" t="str">
            <v>пзу - 3</v>
          </cell>
        </row>
        <row r="2305">
          <cell r="C2305" t="str">
            <v>пика  П-11</v>
          </cell>
        </row>
        <row r="2306">
          <cell r="C2306" t="str">
            <v>пика SDS PLUS</v>
          </cell>
        </row>
        <row r="2307">
          <cell r="C2307" t="str">
            <v>Пика лопатка 75 мм асфальтовая 22х82</v>
          </cell>
        </row>
        <row r="2308">
          <cell r="C2308" t="str">
            <v>Пика остроконечная 22х82,5</v>
          </cell>
        </row>
        <row r="2309">
          <cell r="C2309" t="str">
            <v>Пика П-31</v>
          </cell>
        </row>
        <row r="2310">
          <cell r="C2310" t="str">
            <v>Пика П-41</v>
          </cell>
        </row>
        <row r="2311">
          <cell r="C2311" t="str">
            <v>пила  по дереву 500мм.</v>
          </cell>
        </row>
        <row r="2312">
          <cell r="C2312" t="str">
            <v>пила ленточная</v>
          </cell>
        </row>
        <row r="2313">
          <cell r="C2313" t="str">
            <v>Пила по гипсокартону 175мм</v>
          </cell>
        </row>
        <row r="2314">
          <cell r="C2314" t="str">
            <v>пила цепная электрическая ПЦ-16/2000 Т "ИНТЕРСКОЛ"</v>
          </cell>
        </row>
        <row r="2315">
          <cell r="C2315" t="str">
            <v>пилка для лобзика</v>
          </cell>
        </row>
        <row r="2316">
          <cell r="C2316" t="str">
            <v>пинцет ПМ-26-Т</v>
          </cell>
        </row>
        <row r="2317">
          <cell r="C2317" t="str">
            <v>пипетка  2мм</v>
          </cell>
        </row>
        <row r="2318">
          <cell r="C2318" t="str">
            <v>пипетка  5мм полный слив</v>
          </cell>
        </row>
        <row r="2319">
          <cell r="C2319" t="str">
            <v>пипетка  мерная 10мл, ч.с.</v>
          </cell>
        </row>
        <row r="2320">
          <cell r="C2320" t="str">
            <v>пипетка  мерная 1мл полный слив</v>
          </cell>
        </row>
        <row r="2321">
          <cell r="C2321" t="str">
            <v>пипетка  мерная 1мл, ч.с.</v>
          </cell>
        </row>
        <row r="2322">
          <cell r="C2322" t="str">
            <v>пипетка градуир. 1-1-2-5 частичный слив</v>
          </cell>
        </row>
        <row r="2323">
          <cell r="C2323" t="str">
            <v>пипетка градуир. 2-1-2-5</v>
          </cell>
        </row>
        <row r="2324">
          <cell r="C2324" t="str">
            <v>пипетка градуир. 2-2-2-10 полный слив</v>
          </cell>
        </row>
        <row r="2325">
          <cell r="C2325" t="str">
            <v>пипетка градуир. 3-2-2-10 полный слив</v>
          </cell>
        </row>
        <row r="2326">
          <cell r="C2326" t="str">
            <v>пипетка Мора 2-2-10</v>
          </cell>
        </row>
        <row r="2327">
          <cell r="C2327" t="str">
            <v>пипетка Мора 2-2-20</v>
          </cell>
        </row>
        <row r="2328">
          <cell r="C2328" t="str">
            <v>пипетка Мора 2-2-25</v>
          </cell>
        </row>
        <row r="2329">
          <cell r="C2329" t="str">
            <v>пистолет K"A"RCHER</v>
          </cell>
        </row>
        <row r="2330">
          <cell r="C2330" t="str">
            <v>пистолет для герметика</v>
          </cell>
        </row>
        <row r="2331">
          <cell r="C2331" t="str">
            <v>пистолет для монтажной пены</v>
          </cell>
        </row>
        <row r="2332">
          <cell r="C2332" t="str">
            <v>плакат по ТБ</v>
          </cell>
        </row>
        <row r="2333">
          <cell r="C2333" t="str">
            <v>планка 0,6 м Т-24 Люмсвет</v>
          </cell>
        </row>
        <row r="2334">
          <cell r="C2334" t="str">
            <v>планка 1,2 м Т-24 Люмсвет</v>
          </cell>
        </row>
        <row r="2335">
          <cell r="C2335" t="str">
            <v>планка начальная  для ПВХ-панелей, белая</v>
          </cell>
        </row>
        <row r="2336">
          <cell r="C2336" t="str">
            <v>планшет А4</v>
          </cell>
        </row>
        <row r="2337">
          <cell r="C2337" t="str">
            <v>пластина  МБС 4мм</v>
          </cell>
        </row>
        <row r="2338">
          <cell r="C2338" t="str">
            <v>пластина  ТМКЩ 4мм</v>
          </cell>
        </row>
        <row r="2339">
          <cell r="C2339" t="str">
            <v>пластина  ТМКЩ 5мм</v>
          </cell>
        </row>
        <row r="2340">
          <cell r="C2340" t="str">
            <v>пластина  ТМКЩ-С  3мм</v>
          </cell>
        </row>
        <row r="2341">
          <cell r="C2341" t="str">
            <v>пластина  ТМКЩ-С 20,0 мм</v>
          </cell>
        </row>
        <row r="2342">
          <cell r="C2342" t="str">
            <v>пластины для фумигатора</v>
          </cell>
        </row>
        <row r="2343">
          <cell r="C2343" t="str">
            <v>плашка  М10</v>
          </cell>
        </row>
        <row r="2344">
          <cell r="C2344" t="str">
            <v>плащ влагозащитный</v>
          </cell>
        </row>
        <row r="2345">
          <cell r="C2345" t="str">
            <v>пленка полиэтиленовая</v>
          </cell>
        </row>
        <row r="2346">
          <cell r="C2346" t="str">
            <v>пленкосинтокартон ПСК -515 0,25</v>
          </cell>
        </row>
        <row r="2347">
          <cell r="C2347" t="str">
            <v>пленкосинтокартон ПСК -515 0,30</v>
          </cell>
        </row>
        <row r="2348">
          <cell r="C2348" t="str">
            <v>плинтус кабель-канал</v>
          </cell>
        </row>
        <row r="2349">
          <cell r="C2349" t="str">
            <v>Плита 2000*5100*200 с люком</v>
          </cell>
        </row>
        <row r="2350">
          <cell r="C2350" t="str">
            <v>Плита 2550*1250*200 с люком</v>
          </cell>
        </row>
        <row r="2351">
          <cell r="C2351" t="str">
            <v>Плита дорожная ПД-6</v>
          </cell>
        </row>
        <row r="2352">
          <cell r="C2352" t="str">
            <v>Плита квадратная ПО 10(1,7*1,7)</v>
          </cell>
        </row>
        <row r="2353">
          <cell r="C2353" t="str">
            <v xml:space="preserve">Плита перекрытия камеры 1500х3000х220 </v>
          </cell>
        </row>
        <row r="2354">
          <cell r="C2354" t="str">
            <v>Плита перекрытия ПК 60-15-8</v>
          </cell>
        </row>
        <row r="2355">
          <cell r="C2355" t="str">
            <v>Плита перекрытия ПП 80.240.15</v>
          </cell>
        </row>
        <row r="2356">
          <cell r="C2356" t="str">
            <v>Плита перекрытия ПТ 500.120.22</v>
          </cell>
        </row>
        <row r="2357">
          <cell r="C2357" t="str">
            <v>Плита перекрытия ПТО 175.175.15 с люк.</v>
          </cell>
        </row>
        <row r="2358">
          <cell r="C2358" t="str">
            <v>плита ПТ 410.140.16</v>
          </cell>
        </row>
        <row r="2359">
          <cell r="C2359" t="str">
            <v>плита ПТО 300.150.16</v>
          </cell>
        </row>
        <row r="2360">
          <cell r="C2360" t="str">
            <v>плита ПТО 390.130.16</v>
          </cell>
        </row>
        <row r="2361">
          <cell r="C2361" t="str">
            <v>Плитка керамическая (ступени)</v>
          </cell>
        </row>
        <row r="2362">
          <cell r="C2362" t="str">
            <v>плитка керамическая белая</v>
          </cell>
        </row>
        <row r="2363">
          <cell r="C2363" t="str">
            <v>плитка керамическая серая</v>
          </cell>
        </row>
        <row r="2364">
          <cell r="C2364" t="str">
            <v>плитка облицовочная</v>
          </cell>
        </row>
        <row r="2365">
          <cell r="C2365" t="str">
            <v>плитка потолочная</v>
          </cell>
        </row>
        <row r="2366">
          <cell r="C2366" t="str">
            <v xml:space="preserve">плитка тротуарная </v>
          </cell>
        </row>
        <row r="2367">
          <cell r="C2367" t="str">
            <v>пломба пластиковая "Дракон"</v>
          </cell>
        </row>
        <row r="2368">
          <cell r="C2368" t="str">
            <v>пломба пластиковая "Эксперт"</v>
          </cell>
        </row>
        <row r="2369">
          <cell r="C2369" t="str">
            <v>пломбир №4</v>
          </cell>
        </row>
        <row r="2370">
          <cell r="C2370" t="str">
            <v>пломбир под пластилин д.24мм</v>
          </cell>
        </row>
        <row r="2371">
          <cell r="C2371" t="str">
            <v>плоскогубцы</v>
          </cell>
        </row>
        <row r="2372">
          <cell r="C2372" t="str">
            <v>плоскогубцы ДР-200</v>
          </cell>
        </row>
        <row r="2373">
          <cell r="C2373" t="str">
            <v>Пневматическое заглушающее перекрытие тип 1-1000, 400-1000мм, без уплотнения</v>
          </cell>
        </row>
        <row r="2374">
          <cell r="C2374" t="str">
            <v>Пневматическое заглушающее перекрытие тип 1-400, 200-400мм, без уплотнения</v>
          </cell>
        </row>
        <row r="2375">
          <cell r="C2375" t="str">
            <v>Пневматическое заглушающее перекрытие тип 1-600, 400-600мм, с уплотнения</v>
          </cell>
        </row>
        <row r="2376">
          <cell r="C2376" t="str">
            <v>повторитель   поворотов в сб. УП101-3726010-00</v>
          </cell>
        </row>
        <row r="2377">
          <cell r="C2377" t="str">
            <v>подвес Евро (для подвесных потолков)</v>
          </cell>
        </row>
        <row r="2378">
          <cell r="C2378" t="str">
            <v>подвес прямой 125 мм</v>
          </cell>
        </row>
        <row r="2379">
          <cell r="C2379" t="str">
            <v>подвеска  крюковая г/п 2,0 тн.</v>
          </cell>
        </row>
        <row r="2380">
          <cell r="C2380" t="str">
            <v>подводка 80 см (гибкий шланг к унитазу)</v>
          </cell>
        </row>
        <row r="2381">
          <cell r="C2381" t="str">
            <v>подводка гибкая</v>
          </cell>
        </row>
        <row r="2382">
          <cell r="C2382" t="str">
            <v>подложка 3 мм</v>
          </cell>
        </row>
        <row r="2383">
          <cell r="C2383" t="str">
            <v>Подножка левая ЗиЛ 130</v>
          </cell>
        </row>
        <row r="2384">
          <cell r="C2384" t="str">
            <v>Подножка левая КРАЗ</v>
          </cell>
        </row>
        <row r="2385">
          <cell r="C2385" t="str">
            <v>Подножка правая  ЗиЛ 130</v>
          </cell>
        </row>
        <row r="2386">
          <cell r="C2386" t="str">
            <v>Подножка правая  КРАЗ</v>
          </cell>
        </row>
        <row r="2387">
          <cell r="C2387" t="str">
            <v>подставка красная П-15</v>
          </cell>
        </row>
        <row r="2388">
          <cell r="C2388" t="str">
            <v>подставка пожарная сварная ГП ППС-200</v>
          </cell>
        </row>
        <row r="2389">
          <cell r="C2389" t="str">
            <v>подушка глушителя</v>
          </cell>
        </row>
        <row r="2390">
          <cell r="C2390" t="str">
            <v>подушка двигателя УАЗ</v>
          </cell>
        </row>
        <row r="2391">
          <cell r="C2391" t="str">
            <v>подшипник</v>
          </cell>
        </row>
        <row r="2392">
          <cell r="C2392" t="str">
            <v>подшипник 102304</v>
          </cell>
        </row>
        <row r="2393">
          <cell r="C2393" t="str">
            <v>Подшипник 111216</v>
          </cell>
        </row>
        <row r="2394">
          <cell r="C2394" t="str">
            <v>Подшипник 111216/11214</v>
          </cell>
        </row>
        <row r="2395">
          <cell r="C2395" t="str">
            <v>подшипник 11210</v>
          </cell>
        </row>
        <row r="2396">
          <cell r="C2396" t="str">
            <v>подшипник 11214</v>
          </cell>
        </row>
        <row r="2397">
          <cell r="C2397" t="str">
            <v>подшипник 115</v>
          </cell>
        </row>
        <row r="2398">
          <cell r="C2398" t="str">
            <v>подшипник 1204</v>
          </cell>
        </row>
        <row r="2399">
          <cell r="C2399" t="str">
            <v>подшипник 1210</v>
          </cell>
        </row>
        <row r="2400">
          <cell r="C2400" t="str">
            <v>подшипник 127509</v>
          </cell>
        </row>
        <row r="2401">
          <cell r="C2401" t="str">
            <v>подшипник 150212</v>
          </cell>
        </row>
        <row r="2402">
          <cell r="C2402" t="str">
            <v>подшипник 180200 (6200 2RS)</v>
          </cell>
        </row>
        <row r="2403">
          <cell r="C2403" t="str">
            <v>Подшипник 180202(6202 2RS)</v>
          </cell>
        </row>
        <row r="2404">
          <cell r="C2404" t="str">
            <v>Подшипник 180203(6203)</v>
          </cell>
        </row>
        <row r="2405">
          <cell r="C2405" t="str">
            <v>Подшипник 180206/6206 2RS</v>
          </cell>
        </row>
        <row r="2406">
          <cell r="C2406" t="str">
            <v>Подшипник 180207/6207 2RS</v>
          </cell>
        </row>
        <row r="2407">
          <cell r="C2407" t="str">
            <v>Подшипник 180209</v>
          </cell>
        </row>
        <row r="2408">
          <cell r="C2408" t="str">
            <v>подшипник 180210</v>
          </cell>
        </row>
        <row r="2409">
          <cell r="C2409" t="str">
            <v>Подшипник 180210/6210</v>
          </cell>
        </row>
        <row r="2410">
          <cell r="C2410" t="str">
            <v>подшипник 180213</v>
          </cell>
        </row>
        <row r="2411">
          <cell r="C2411" t="str">
            <v>Подшипник 180213/6213</v>
          </cell>
        </row>
        <row r="2412">
          <cell r="C2412" t="str">
            <v>Подшипник 180302</v>
          </cell>
        </row>
        <row r="2413">
          <cell r="C2413" t="str">
            <v>подшипник 180306</v>
          </cell>
        </row>
        <row r="2414">
          <cell r="C2414" t="str">
            <v>Подшипник 180307/6307</v>
          </cell>
        </row>
        <row r="2415">
          <cell r="C2415" t="str">
            <v>Подшипник 180308/6308</v>
          </cell>
        </row>
        <row r="2416">
          <cell r="C2416" t="str">
            <v>подшипник 180309</v>
          </cell>
        </row>
        <row r="2417">
          <cell r="C2417" t="str">
            <v>Подшипник 180309/6309</v>
          </cell>
        </row>
        <row r="2418">
          <cell r="C2418" t="str">
            <v>подшипник 180310</v>
          </cell>
        </row>
        <row r="2419">
          <cell r="C2419" t="str">
            <v>Подшипник 180310/6310</v>
          </cell>
        </row>
        <row r="2420">
          <cell r="C2420" t="str">
            <v>подшипник 180311</v>
          </cell>
        </row>
        <row r="2421">
          <cell r="C2421" t="str">
            <v>Подшипник 180312/6312</v>
          </cell>
        </row>
        <row r="2422">
          <cell r="C2422" t="str">
            <v>Подшипник 180313</v>
          </cell>
        </row>
        <row r="2423">
          <cell r="C2423" t="str">
            <v xml:space="preserve">Подшипник 180314/6314 </v>
          </cell>
        </row>
        <row r="2424">
          <cell r="C2424" t="str">
            <v>Подшипник 180318</v>
          </cell>
        </row>
        <row r="2425">
          <cell r="C2425" t="str">
            <v>подшипник 180502</v>
          </cell>
        </row>
        <row r="2426">
          <cell r="C2426" t="str">
            <v>подшипник 180603</v>
          </cell>
        </row>
        <row r="2427">
          <cell r="C2427" t="str">
            <v>Подшипник 180610/62310</v>
          </cell>
        </row>
        <row r="2428">
          <cell r="C2428" t="str">
            <v>подшипник 180612</v>
          </cell>
        </row>
        <row r="2429">
          <cell r="C2429" t="str">
            <v>подшипник 2007124</v>
          </cell>
        </row>
        <row r="2430">
          <cell r="C2430" t="str">
            <v>подшипник 201 (6201)</v>
          </cell>
        </row>
        <row r="2431">
          <cell r="C2431" t="str">
            <v>подшипник 201 А</v>
          </cell>
        </row>
        <row r="2432">
          <cell r="C2432" t="str">
            <v>подшипник 202 А</v>
          </cell>
        </row>
        <row r="2433">
          <cell r="C2433" t="str">
            <v>подшипник 204</v>
          </cell>
        </row>
        <row r="2434">
          <cell r="C2434" t="str">
            <v>подшипник 205</v>
          </cell>
        </row>
        <row r="2435">
          <cell r="C2435" t="str">
            <v>Подшипник 206/6206</v>
          </cell>
        </row>
        <row r="2436">
          <cell r="C2436" t="str">
            <v>подшипник 211</v>
          </cell>
        </row>
        <row r="2437">
          <cell r="C2437" t="str">
            <v>Подшипник 220</v>
          </cell>
        </row>
        <row r="2438">
          <cell r="C2438" t="str">
            <v>подшипник 224</v>
          </cell>
        </row>
        <row r="2439">
          <cell r="C2439" t="str">
            <v>Подшипник 2312/N312</v>
          </cell>
        </row>
        <row r="2440">
          <cell r="C2440" t="str">
            <v>Подшипник 2313</v>
          </cell>
        </row>
        <row r="2441">
          <cell r="C2441" t="str">
            <v>подшипник 2314</v>
          </cell>
        </row>
        <row r="2442">
          <cell r="C2442" t="str">
            <v>Подшипник 2317</v>
          </cell>
        </row>
        <row r="2443">
          <cell r="C2443" t="str">
            <v>подшипник 2318</v>
          </cell>
        </row>
        <row r="2444">
          <cell r="C2444" t="str">
            <v>подшипник 2319</v>
          </cell>
        </row>
        <row r="2445">
          <cell r="C2445" t="str">
            <v>подшипник 2320</v>
          </cell>
        </row>
        <row r="2446">
          <cell r="C2446" t="str">
            <v>подшипник 2322</v>
          </cell>
        </row>
        <row r="2447">
          <cell r="C2447" t="str">
            <v>подшипник 2326</v>
          </cell>
        </row>
        <row r="2448">
          <cell r="C2448" t="str">
            <v>подшипник 264706</v>
          </cell>
        </row>
        <row r="2449">
          <cell r="C2449" t="str">
            <v>подшипник 272614КМУ</v>
          </cell>
        </row>
        <row r="2450">
          <cell r="C2450" t="str">
            <v>подшипник 305</v>
          </cell>
        </row>
        <row r="2451">
          <cell r="C2451" t="str">
            <v>подшипник 305 А</v>
          </cell>
        </row>
        <row r="2452">
          <cell r="C2452" t="str">
            <v>Подшипник 305/6305</v>
          </cell>
        </row>
        <row r="2453">
          <cell r="C2453" t="str">
            <v>подшипник 306</v>
          </cell>
        </row>
        <row r="2454">
          <cell r="C2454" t="str">
            <v>Подшипник 308/6308</v>
          </cell>
        </row>
        <row r="2455">
          <cell r="C2455" t="str">
            <v>подшипник 309/6309</v>
          </cell>
        </row>
        <row r="2456">
          <cell r="C2456" t="str">
            <v>подшипник 312</v>
          </cell>
        </row>
        <row r="2457">
          <cell r="C2457" t="str">
            <v>подшипник 312 ЕТУ (6312)</v>
          </cell>
        </row>
        <row r="2458">
          <cell r="C2458" t="str">
            <v>Подшипник 313(6313)</v>
          </cell>
        </row>
        <row r="2459">
          <cell r="C2459" t="str">
            <v>подшипник 314</v>
          </cell>
        </row>
        <row r="2460">
          <cell r="C2460" t="str">
            <v>Подшипник 314/6314</v>
          </cell>
        </row>
        <row r="2461">
          <cell r="C2461" t="str">
            <v>подшипник 315</v>
          </cell>
        </row>
        <row r="2462">
          <cell r="C2462" t="str">
            <v>подшипник 316</v>
          </cell>
        </row>
        <row r="2463">
          <cell r="C2463" t="str">
            <v>подшипник 316  (SKF)</v>
          </cell>
        </row>
        <row r="2464">
          <cell r="C2464" t="str">
            <v>подшипник 317</v>
          </cell>
        </row>
        <row r="2465">
          <cell r="C2465" t="str">
            <v>Подшипник 318(6318)</v>
          </cell>
        </row>
        <row r="2466">
          <cell r="C2466" t="str">
            <v>подшипник 319</v>
          </cell>
        </row>
        <row r="2467">
          <cell r="C2467" t="str">
            <v>Подшипник 319 ECJSING</v>
          </cell>
        </row>
        <row r="2468">
          <cell r="C2468" t="str">
            <v>подшипник 320</v>
          </cell>
        </row>
        <row r="2469">
          <cell r="C2469" t="str">
            <v>Подшипник 320/6320</v>
          </cell>
        </row>
        <row r="2470">
          <cell r="C2470" t="str">
            <v>подшипник 322</v>
          </cell>
        </row>
        <row r="2471">
          <cell r="C2471" t="str">
            <v>Подшипник 322(6322)</v>
          </cell>
        </row>
        <row r="2472">
          <cell r="C2472" t="str">
            <v>Подшипник 322(7322)</v>
          </cell>
        </row>
        <row r="2473">
          <cell r="C2473" t="str">
            <v>Подшипник 32330</v>
          </cell>
        </row>
        <row r="2474">
          <cell r="C2474" t="str">
            <v>подшипник 324</v>
          </cell>
        </row>
        <row r="2475">
          <cell r="C2475" t="str">
            <v>Подшипник 324(6324)</v>
          </cell>
        </row>
        <row r="2476">
          <cell r="C2476" t="str">
            <v>подшипник 326 (6326)</v>
          </cell>
        </row>
        <row r="2477">
          <cell r="C2477" t="str">
            <v>Подшипник 330</v>
          </cell>
        </row>
        <row r="2478">
          <cell r="C2478" t="str">
            <v>подшипник 3524</v>
          </cell>
        </row>
        <row r="2479">
          <cell r="C2479" t="str">
            <v>Подшипник 3524(22224)(53524)</v>
          </cell>
        </row>
        <row r="2480">
          <cell r="C2480" t="str">
            <v>подшипник 3536 (22236)</v>
          </cell>
        </row>
        <row r="2481">
          <cell r="C2481" t="str">
            <v>Подшипник 3620</v>
          </cell>
        </row>
        <row r="2482">
          <cell r="C2482" t="str">
            <v>Подшипник 36211</v>
          </cell>
        </row>
        <row r="2483">
          <cell r="C2483" t="str">
            <v>Подшипник 416</v>
          </cell>
        </row>
        <row r="2484">
          <cell r="C2484" t="str">
            <v>Подшипник 46312Л</v>
          </cell>
        </row>
        <row r="2485">
          <cell r="C2485" t="str">
            <v>Подшипник 46318</v>
          </cell>
        </row>
        <row r="2486">
          <cell r="C2486" t="str">
            <v>подшипник 50306</v>
          </cell>
        </row>
        <row r="2487">
          <cell r="C2487" t="str">
            <v>подшипник 53514</v>
          </cell>
        </row>
        <row r="2488">
          <cell r="C2488" t="str">
            <v>Подшипник 53615(22315)</v>
          </cell>
        </row>
        <row r="2489">
          <cell r="C2489" t="str">
            <v>подшипник 57707</v>
          </cell>
        </row>
        <row r="2490">
          <cell r="C2490" t="str">
            <v>Подшипник 6-80203/6203</v>
          </cell>
        </row>
        <row r="2491">
          <cell r="C2491" t="str">
            <v>подшипник 6014 П*114</v>
          </cell>
        </row>
        <row r="2492">
          <cell r="C2492" t="str">
            <v>подшипник 60208  А</v>
          </cell>
        </row>
        <row r="2493">
          <cell r="C2493" t="str">
            <v>подшипник 60208 (6208 2RS-2)</v>
          </cell>
        </row>
        <row r="2494">
          <cell r="C2494" t="str">
            <v>подшипник 60302 (6302 2RS-2)</v>
          </cell>
        </row>
        <row r="2495">
          <cell r="C2495" t="str">
            <v>подшипник 60305  А</v>
          </cell>
        </row>
        <row r="2496">
          <cell r="C2496" t="str">
            <v>подшипник 6207</v>
          </cell>
        </row>
        <row r="2497">
          <cell r="C2497" t="str">
            <v>подшипник 6210</v>
          </cell>
        </row>
        <row r="2498">
          <cell r="C2498" t="str">
            <v>Подшипник 6224</v>
          </cell>
        </row>
        <row r="2499">
          <cell r="C2499" t="str">
            <v>подшипник 6312</v>
          </cell>
        </row>
        <row r="2500">
          <cell r="C2500" t="str">
            <v>подшипник 6314</v>
          </cell>
        </row>
        <row r="2501">
          <cell r="C2501" t="str">
            <v>подшипник 6314 SKF</v>
          </cell>
        </row>
        <row r="2502">
          <cell r="C2502" t="str">
            <v>Подшипник 6314 МТК</v>
          </cell>
        </row>
        <row r="2503">
          <cell r="C2503" t="str">
            <v>подшипник 6316 (SKF)</v>
          </cell>
        </row>
        <row r="2504">
          <cell r="C2504" t="str">
            <v>Подшипник 6316 МТК</v>
          </cell>
        </row>
        <row r="2505">
          <cell r="C2505" t="str">
            <v>подшипник 6319 (SKF)</v>
          </cell>
        </row>
        <row r="2506">
          <cell r="C2506" t="str">
            <v>Подшипник 6319 МТК</v>
          </cell>
        </row>
        <row r="2507">
          <cell r="C2507" t="str">
            <v>Подшипник 6322(SKF)</v>
          </cell>
        </row>
        <row r="2508">
          <cell r="C2508" t="str">
            <v>подшипник 636905</v>
          </cell>
        </row>
        <row r="2509">
          <cell r="C2509" t="str">
            <v>подшипник 64907</v>
          </cell>
        </row>
        <row r="2510">
          <cell r="C2510" t="str">
            <v>подшипник 7311 (30311)</v>
          </cell>
        </row>
        <row r="2511">
          <cell r="C2511" t="str">
            <v>подшипник 7312(30312)</v>
          </cell>
        </row>
        <row r="2512">
          <cell r="C2512" t="str">
            <v>подшипник 7313</v>
          </cell>
        </row>
        <row r="2513">
          <cell r="C2513" t="str">
            <v>подшипник 7318</v>
          </cell>
        </row>
        <row r="2514">
          <cell r="C2514" t="str">
            <v>подшипник 7507</v>
          </cell>
        </row>
        <row r="2515">
          <cell r="C2515" t="str">
            <v>подшипник 7509</v>
          </cell>
        </row>
        <row r="2516">
          <cell r="C2516" t="str">
            <v>подшипник 7515</v>
          </cell>
        </row>
        <row r="2517">
          <cell r="C2517" t="str">
            <v>подшипник 7515 (32215)</v>
          </cell>
        </row>
        <row r="2518">
          <cell r="C2518" t="str">
            <v>подшипник 7615 (32315)</v>
          </cell>
        </row>
        <row r="2519">
          <cell r="C2519" t="str">
            <v>подшипник 80026 А</v>
          </cell>
        </row>
        <row r="2520">
          <cell r="C2520" t="str">
            <v>подшипник 800316</v>
          </cell>
        </row>
        <row r="2521">
          <cell r="C2521" t="str">
            <v>Подшипник 80110</v>
          </cell>
        </row>
        <row r="2522">
          <cell r="C2522" t="str">
            <v>Подшипник 80202/ 6202</v>
          </cell>
        </row>
        <row r="2523">
          <cell r="C2523" t="str">
            <v>подшипник 80302 А</v>
          </cell>
        </row>
        <row r="2524">
          <cell r="C2524" t="str">
            <v>подшипник 8108</v>
          </cell>
        </row>
        <row r="2525">
          <cell r="C2525" t="str">
            <v>подшипник 8110</v>
          </cell>
        </row>
        <row r="2526">
          <cell r="C2526" t="str">
            <v>подшипник 8112</v>
          </cell>
        </row>
        <row r="2527">
          <cell r="C2527" t="str">
            <v>подшипник 8113</v>
          </cell>
        </row>
        <row r="2528">
          <cell r="C2528" t="str">
            <v>подшипник 8115</v>
          </cell>
        </row>
        <row r="2529">
          <cell r="C2529" t="str">
            <v>Подшипник 8117</v>
          </cell>
        </row>
        <row r="2530">
          <cell r="C2530" t="str">
            <v>Подшипник 8117/51117</v>
          </cell>
        </row>
        <row r="2531">
          <cell r="C2531" t="str">
            <v>подшипник 8120</v>
          </cell>
        </row>
        <row r="2532">
          <cell r="C2532" t="str">
            <v>подшипник 8120  КМ</v>
          </cell>
        </row>
        <row r="2533">
          <cell r="C2533" t="str">
            <v>подшипник 8215</v>
          </cell>
        </row>
        <row r="2534">
          <cell r="C2534" t="str">
            <v>подшипник 8216</v>
          </cell>
        </row>
        <row r="2535">
          <cell r="C2535" t="str">
            <v>подшипник 8218</v>
          </cell>
        </row>
        <row r="2536">
          <cell r="C2536" t="str">
            <v>Подшипник 8220</v>
          </cell>
        </row>
        <row r="2537">
          <cell r="C2537" t="str">
            <v>подшипник 8226</v>
          </cell>
        </row>
        <row r="2538">
          <cell r="C2538" t="str">
            <v>подшипник 8318</v>
          </cell>
        </row>
        <row r="2539">
          <cell r="C2539" t="str">
            <v>Подшипник 8324</v>
          </cell>
        </row>
        <row r="2540">
          <cell r="C2540" t="str">
            <v>Подшипник N 316 MTK</v>
          </cell>
        </row>
        <row r="2541">
          <cell r="C2541" t="str">
            <v>Подшипник N314 E МТК</v>
          </cell>
        </row>
        <row r="2542">
          <cell r="C2542" t="str">
            <v>Подшипник № 314 ECP(SKF)</v>
          </cell>
        </row>
        <row r="2543">
          <cell r="C2543" t="str">
            <v>подшипник выжимной</v>
          </cell>
        </row>
        <row r="2544">
          <cell r="C2544" t="str">
            <v>подшипник выжимной ЗИЛ-130</v>
          </cell>
        </row>
        <row r="2545">
          <cell r="C2545" t="str">
            <v>подшипник подвесной</v>
          </cell>
        </row>
        <row r="2546">
          <cell r="C2546" t="str">
            <v>подшипники СКSK141</v>
          </cell>
        </row>
        <row r="2547">
          <cell r="C2547" t="str">
            <v>подшлемник</v>
          </cell>
        </row>
        <row r="2548">
          <cell r="C2548" t="str">
            <v>подшлемник  ватный</v>
          </cell>
        </row>
        <row r="2549">
          <cell r="C2549" t="str">
            <v>полиакриламид сухой АК 631 А-155 В</v>
          </cell>
        </row>
        <row r="2550">
          <cell r="C2550" t="str">
            <v>полимер "Квик-Трол"</v>
          </cell>
        </row>
        <row r="2551">
          <cell r="C2551" t="str">
            <v>Полимер акриламида ПОЛИФЛОК Н-0600</v>
          </cell>
        </row>
        <row r="2552">
          <cell r="C2552" t="str">
            <v>полиэтилен гранулированный</v>
          </cell>
        </row>
        <row r="2553">
          <cell r="C2553" t="str">
            <v>Полный ремкомплект для мешалки 4640.411 (2,5 kWt) №665609</v>
          </cell>
        </row>
        <row r="2554">
          <cell r="C2554" t="str">
            <v>Полоса 2х30 ст 3</v>
          </cell>
        </row>
        <row r="2555">
          <cell r="C2555" t="str">
            <v>Полоса 30х4 ст3пс</v>
          </cell>
        </row>
        <row r="2556">
          <cell r="C2556" t="str">
            <v>Полоса 3х100 ст 3</v>
          </cell>
        </row>
        <row r="2557">
          <cell r="C2557" t="str">
            <v>полоса 40/4 СТ3Пс</v>
          </cell>
        </row>
        <row r="2558">
          <cell r="C2558" t="str">
            <v>Полоса 40х5 ст3</v>
          </cell>
        </row>
        <row r="2559">
          <cell r="C2559" t="str">
            <v>Полоса 50х5 ст3пс</v>
          </cell>
        </row>
        <row r="2560">
          <cell r="C2560" t="str">
            <v>Полоса 5х100 ст 3</v>
          </cell>
        </row>
        <row r="2561">
          <cell r="C2561" t="str">
            <v>Полоса 6х70 ст3</v>
          </cell>
        </row>
        <row r="2562">
          <cell r="C2562" t="str">
            <v>Полоса 8х60 ст3</v>
          </cell>
        </row>
        <row r="2563">
          <cell r="C2563" t="str">
            <v>полотенце бумажное</v>
          </cell>
        </row>
        <row r="2564">
          <cell r="C2564" t="str">
            <v>полотенце льняное</v>
          </cell>
        </row>
        <row r="2565">
          <cell r="C2565" t="str">
            <v>полотно  ножовочное</v>
          </cell>
        </row>
        <row r="2566">
          <cell r="C2566" t="str">
            <v>полотно  ножовочное (СИЗ) Х6ВФ</v>
          </cell>
        </row>
        <row r="2567">
          <cell r="C2567" t="str">
            <v>полотно "STAYER-FLEX" Bi-met 300 мм</v>
          </cell>
        </row>
        <row r="2568">
          <cell r="C2568" t="str">
            <v>полотно зеркальное</v>
          </cell>
        </row>
        <row r="2569">
          <cell r="C2569" t="str">
            <v>Полотно противопожарное ПП-600</v>
          </cell>
        </row>
        <row r="2570">
          <cell r="C2570" t="str">
            <v>полотно х/прош.</v>
          </cell>
        </row>
        <row r="2571">
          <cell r="C2571" t="str">
            <v>полукомбинезон влагозащитный</v>
          </cell>
        </row>
        <row r="2572">
          <cell r="C2572" t="str">
            <v>полукомбинезон ЛЕТО женский летний</v>
          </cell>
        </row>
        <row r="2573">
          <cell r="C2573" t="str">
            <v>полумаска сер.7500</v>
          </cell>
        </row>
        <row r="2574">
          <cell r="C2574" t="str">
            <v>полумаска сер.7502</v>
          </cell>
        </row>
        <row r="2575">
          <cell r="C2575" t="str">
            <v>полумаска серии 8122</v>
          </cell>
        </row>
        <row r="2576">
          <cell r="C2576" t="str">
            <v>полумаска серии 9914</v>
          </cell>
        </row>
        <row r="2577">
          <cell r="C2577" t="str">
            <v>полумаска фильтр. противоаэрозольная 3М 9322 с кл,</v>
          </cell>
        </row>
        <row r="2578">
          <cell r="C2578" t="str">
            <v>полумаска фильтрующая 9925</v>
          </cell>
        </row>
        <row r="2579">
          <cell r="C2579" t="str">
            <v>полумаска фильтрующая 9926</v>
          </cell>
        </row>
        <row r="2580">
          <cell r="C2580" t="str">
            <v>полумуфта 72.51.012</v>
          </cell>
        </row>
        <row r="2581">
          <cell r="C2581" t="str">
            <v>полуось задняя МТЗ</v>
          </cell>
        </row>
        <row r="2582">
          <cell r="C2582" t="str">
            <v>полусапоги   утепленные</v>
          </cell>
        </row>
        <row r="2583">
          <cell r="C2583" t="str">
            <v>полусапоги  ПВХ утепл.маслост</v>
          </cell>
        </row>
        <row r="2584">
          <cell r="C2584" t="str">
            <v>полусапоги комбинированные</v>
          </cell>
        </row>
        <row r="2585">
          <cell r="C2585" t="str">
            <v>порожек стыкоперекрывающий</v>
          </cell>
        </row>
        <row r="2586">
          <cell r="C2586" t="str">
            <v>порошок  стир. МИФ</v>
          </cell>
        </row>
        <row r="2587">
          <cell r="C2587" t="str">
            <v>порошок сти р.Сарма</v>
          </cell>
        </row>
        <row r="2588">
          <cell r="C2588" t="str">
            <v>Портативный  расходомер сточных вод МКРС</v>
          </cell>
        </row>
        <row r="2589">
          <cell r="C2589" t="str">
            <v>поршневая группа А-01</v>
          </cell>
        </row>
        <row r="2590">
          <cell r="C2590" t="str">
            <v>поршневая группа КАМАЗ</v>
          </cell>
        </row>
        <row r="2591">
          <cell r="C2591" t="str">
            <v>Пост кнопочный ПКЕ-212/2</v>
          </cell>
        </row>
        <row r="2592">
          <cell r="C2592" t="str">
            <v>Пост кнопочный ПКТ 40</v>
          </cell>
        </row>
        <row r="2593">
          <cell r="C2593" t="str">
            <v>Пост кнопочный ПКТ 60</v>
          </cell>
        </row>
        <row r="2594">
          <cell r="C2594" t="str">
            <v>Пост кнопочный ПКТ-63</v>
          </cell>
        </row>
        <row r="2595">
          <cell r="C2595" t="str">
            <v>потолочная панель 600х600</v>
          </cell>
        </row>
        <row r="2596">
          <cell r="C2596" t="str">
            <v>пояс предохр. лямочный ПП-Л-32</v>
          </cell>
        </row>
        <row r="2597">
          <cell r="C2597" t="str">
            <v>пояс предохр. с наплечными и набедр. лямками с фалом дл.10м</v>
          </cell>
        </row>
        <row r="2598">
          <cell r="C2598" t="str">
            <v>ППТФ Ф300*300 стальной</v>
          </cell>
        </row>
        <row r="2599">
          <cell r="C2599" t="str">
            <v xml:space="preserve">предохранитель </v>
          </cell>
        </row>
        <row r="2600">
          <cell r="C2600" t="str">
            <v>предохранитель  ПКТ-101-10-31.5-12.5</v>
          </cell>
        </row>
        <row r="2601">
          <cell r="C2601" t="str">
            <v>Предохранительная арматура для пневматических заглушающих перекрытий</v>
          </cell>
        </row>
        <row r="2602">
          <cell r="C2602" t="str">
            <v>предфильтр 5911</v>
          </cell>
        </row>
        <row r="2603">
          <cell r="C2603" t="str">
            <v>предфильтр 5911 очистки от пыли и тумана</v>
          </cell>
        </row>
        <row r="2604">
          <cell r="C2604" t="str">
            <v>Преобразователь давления А-10 Wika G 3/8</v>
          </cell>
        </row>
        <row r="2605">
          <cell r="C2605" t="str">
            <v>преобразователь ржавчины</v>
          </cell>
        </row>
        <row r="2606">
          <cell r="C2606" t="str">
            <v>преобразователь частотн. Е2-8300-001Н 0,75 кВт 380В</v>
          </cell>
        </row>
        <row r="2607">
          <cell r="C2607" t="str">
            <v>преобразователь частоты 15 КВТ 380-500 В</v>
          </cell>
        </row>
        <row r="2608">
          <cell r="C2608" t="str">
            <v>преобразователь частоты 5,5 КВТ 380-500 В</v>
          </cell>
        </row>
        <row r="2609">
          <cell r="C2609" t="str">
            <v>преобразователь частоты 7,5 КВТ 380-500</v>
          </cell>
        </row>
        <row r="2610">
          <cell r="C2610" t="str">
            <v>прерыватель указателя поворотов</v>
          </cell>
        </row>
        <row r="2611">
          <cell r="C2611" t="str">
            <v>Привод Ваз-2123 в сб. левый</v>
          </cell>
        </row>
        <row r="2612">
          <cell r="C2612" t="str">
            <v>Привод Ваз-2123 в сб. правый</v>
          </cell>
        </row>
        <row r="2613">
          <cell r="C2613" t="str">
            <v>привод вентилятора</v>
          </cell>
        </row>
        <row r="2614">
          <cell r="C2614" t="str">
            <v>привод вентилятора отопителя</v>
          </cell>
        </row>
        <row r="2615">
          <cell r="C2615" t="str">
            <v>привод стартера</v>
          </cell>
        </row>
        <row r="2616">
          <cell r="C2616" t="str">
            <v>привод стартера Зил-5301</v>
          </cell>
        </row>
        <row r="2617">
          <cell r="C2617" t="str">
            <v>привязь страховочная Р-30 серии Вершина</v>
          </cell>
        </row>
        <row r="2618">
          <cell r="C2618" t="str">
            <v>привязь страховочная Р-50 серии Вершина</v>
          </cell>
        </row>
        <row r="2619">
          <cell r="C2619" t="str">
            <v>приемопередатчик видеосигнала ST-VBP1</v>
          </cell>
        </row>
        <row r="2620">
          <cell r="C2620" t="str">
            <v>принтер  HP Laser Jet  М601n</v>
          </cell>
        </row>
        <row r="2621">
          <cell r="C2621" t="str">
            <v>припой ПОС 40</v>
          </cell>
        </row>
        <row r="2622">
          <cell r="C2622" t="str">
            <v>Припой ПОС 61 (100гр)</v>
          </cell>
        </row>
        <row r="2623">
          <cell r="C2623" t="str">
            <v>припой ПОС-40</v>
          </cell>
        </row>
        <row r="2624">
          <cell r="C2624" t="str">
            <v>приставка контактная ПКЛ 20.04А</v>
          </cell>
        </row>
        <row r="2625">
          <cell r="C2625" t="str">
            <v>приставка контактная ПКЛ 22М.04А</v>
          </cell>
        </row>
        <row r="2626">
          <cell r="C2626" t="str">
            <v>Приставка ПКИ-22 2З+2Р</v>
          </cell>
        </row>
        <row r="2627">
          <cell r="C2627" t="str">
            <v>приставка ПКЭ-22</v>
          </cell>
        </row>
        <row r="2628">
          <cell r="C2628" t="str">
            <v>прищепка водоразборной колонки</v>
          </cell>
        </row>
        <row r="2629">
          <cell r="C2629" t="str">
            <v>пробирка П-2-21-200 хс</v>
          </cell>
        </row>
        <row r="2630">
          <cell r="C2630" t="str">
            <v>пробирка ПХ-14(10%)</v>
          </cell>
        </row>
        <row r="2631">
          <cell r="C2631" t="str">
            <v>пробирка ПХ-16</v>
          </cell>
        </row>
        <row r="2632">
          <cell r="C2632" t="str">
            <v>пробирка цилиндрич. 10мл</v>
          </cell>
        </row>
        <row r="2633">
          <cell r="C2633" t="str">
            <v>пробирка Эппендорфа 1,5мл</v>
          </cell>
        </row>
        <row r="2634">
          <cell r="C2634" t="str">
            <v>пробка радиатора</v>
          </cell>
        </row>
        <row r="2635">
          <cell r="C2635" t="str">
            <v>пробка силиконов. №14</v>
          </cell>
        </row>
        <row r="2636">
          <cell r="C2636" t="str">
            <v>пробка силиконов. №16</v>
          </cell>
        </row>
        <row r="2637">
          <cell r="C2637" t="str">
            <v>пробка силиконов.16мм,</v>
          </cell>
        </row>
        <row r="2638">
          <cell r="C2638" t="str">
            <v>Пробка силиконовая  №12</v>
          </cell>
        </row>
        <row r="2639">
          <cell r="C2639" t="str">
            <v>Пробка силиконовая  №12 с каналом 6,5 мм</v>
          </cell>
        </row>
        <row r="2640">
          <cell r="C2640" t="str">
            <v>пробка целлюлозная №14,5</v>
          </cell>
        </row>
        <row r="2641">
          <cell r="C2641" t="str">
            <v>пробка целлюлозная №17</v>
          </cell>
        </row>
        <row r="2642">
          <cell r="C2642" t="str">
            <v>пробоотборная система ПЭ-1110</v>
          </cell>
        </row>
        <row r="2643">
          <cell r="C2643" t="str">
            <v>Пробоотборник воздуха AirPort MD-8</v>
          </cell>
        </row>
        <row r="2644">
          <cell r="C2644" t="str">
            <v>Провод  АПВ 10</v>
          </cell>
        </row>
        <row r="2645">
          <cell r="C2645" t="str">
            <v>Провод  АПВ/ПАВ 2,5</v>
          </cell>
        </row>
        <row r="2646">
          <cell r="C2646" t="str">
            <v>Провод  АПВ/ПАВ 6</v>
          </cell>
        </row>
        <row r="2647">
          <cell r="C2647" t="str">
            <v>Провод А 35</v>
          </cell>
        </row>
        <row r="2648">
          <cell r="C2648" t="str">
            <v>Провод АПВ 1х70</v>
          </cell>
        </row>
        <row r="2649">
          <cell r="C2649" t="str">
            <v>Провод АПВ 25(бел)</v>
          </cell>
        </row>
        <row r="2650">
          <cell r="C2650" t="str">
            <v>провод в/в</v>
          </cell>
        </row>
        <row r="2651">
          <cell r="C2651" t="str">
            <v>провод в/в 400А</v>
          </cell>
        </row>
        <row r="2652">
          <cell r="C2652" t="str">
            <v>провод ВПП 1*16</v>
          </cell>
        </row>
        <row r="2653">
          <cell r="C2653" t="str">
            <v>провод ПВ 1*1,5</v>
          </cell>
        </row>
        <row r="2654">
          <cell r="C2654" t="str">
            <v>Провод ПВ 3/ПуГВ 6</v>
          </cell>
        </row>
        <row r="2655">
          <cell r="C2655" t="str">
            <v xml:space="preserve">Провод ПВ-З 1,5 </v>
          </cell>
        </row>
        <row r="2656">
          <cell r="C2656" t="str">
            <v>провод ПВ1  1*2,5</v>
          </cell>
        </row>
        <row r="2657">
          <cell r="C2657" t="str">
            <v>провод ПВ3 2,5</v>
          </cell>
        </row>
        <row r="2658">
          <cell r="C2658" t="str">
            <v>провод ПВДП  2,0</v>
          </cell>
        </row>
        <row r="2659">
          <cell r="C2659" t="str">
            <v>провод ПВДП  3,18</v>
          </cell>
        </row>
        <row r="2660">
          <cell r="C2660" t="str">
            <v>Провод ПВЗ 0,75</v>
          </cell>
        </row>
        <row r="2661">
          <cell r="C2661" t="str">
            <v>Провод ПВЗ 6,0</v>
          </cell>
        </row>
        <row r="2662">
          <cell r="C2662" t="str">
            <v>провод ПВС 3*1,5</v>
          </cell>
        </row>
        <row r="2663">
          <cell r="C2663" t="str">
            <v>провод ПВС 3*2,5</v>
          </cell>
        </row>
        <row r="2664">
          <cell r="C2664" t="str">
            <v>провод ПВС 4*1,5</v>
          </cell>
        </row>
        <row r="2665">
          <cell r="C2665" t="str">
            <v>Провод ПУГВ 1*1,5</v>
          </cell>
        </row>
        <row r="2666">
          <cell r="C2666" t="str">
            <v>Провод ПУГВ 1*2,5</v>
          </cell>
        </row>
        <row r="2667">
          <cell r="C2667" t="str">
            <v>провод ПЭВВП 0,95</v>
          </cell>
        </row>
        <row r="2668">
          <cell r="C2668" t="str">
            <v>провод ПЭТВ-2  0,85</v>
          </cell>
        </row>
        <row r="2669">
          <cell r="C2669" t="str">
            <v>провод ПЭТВ-2  1,00</v>
          </cell>
        </row>
        <row r="2670">
          <cell r="C2670" t="str">
            <v>провод ПЭТВ-2  1,06</v>
          </cell>
        </row>
        <row r="2671">
          <cell r="C2671" t="str">
            <v>провод ПЭТВ-2  1,12</v>
          </cell>
        </row>
        <row r="2672">
          <cell r="C2672" t="str">
            <v>провод ПЭТВ-2  1,18</v>
          </cell>
        </row>
        <row r="2673">
          <cell r="C2673" t="str">
            <v>провод ПЭТВ-2  1,32</v>
          </cell>
        </row>
        <row r="2674">
          <cell r="C2674" t="str">
            <v>провод ПЭТВ-2  1,40</v>
          </cell>
        </row>
        <row r="2675">
          <cell r="C2675" t="str">
            <v>провод ПЭТВ-2  1,45</v>
          </cell>
        </row>
        <row r="2676">
          <cell r="C2676" t="str">
            <v>провод ПЭТВ-2  1,50</v>
          </cell>
        </row>
        <row r="2677">
          <cell r="C2677" t="str">
            <v>провод ПЭТВ-2  1,6</v>
          </cell>
        </row>
        <row r="2678">
          <cell r="C2678" t="str">
            <v>провод РПШ 7х1,5(380)</v>
          </cell>
        </row>
        <row r="2679">
          <cell r="C2679" t="str">
            <v>провод ШВВП 2х0,75</v>
          </cell>
        </row>
        <row r="2680">
          <cell r="C2680" t="str">
            <v>проволока 0,7*25Н13 д.2,0мм.</v>
          </cell>
        </row>
        <row r="2681">
          <cell r="C2681" t="str">
            <v>Проволока 4,0-О-Ч ГОСТ 3282-74</v>
          </cell>
        </row>
        <row r="2682">
          <cell r="C2682" t="str">
            <v>Проволока 5,0-О-Ч ГОСТ 3282-74</v>
          </cell>
        </row>
        <row r="2683">
          <cell r="C2683" t="str">
            <v>Проволока 6,0-О-Ч</v>
          </cell>
        </row>
        <row r="2684">
          <cell r="C2684" t="str">
            <v>проволока вяз.</v>
          </cell>
        </row>
        <row r="2685">
          <cell r="C2685" t="str">
            <v>проволока медная М1 д0,5мм</v>
          </cell>
        </row>
        <row r="2686">
          <cell r="C2686" t="str">
            <v>Проволока СВ 06*19Н9Тд,1,2</v>
          </cell>
        </row>
        <row r="2687">
          <cell r="C2687" t="str">
            <v>Проволока СВ07*25Н13д,1,2</v>
          </cell>
        </row>
        <row r="2688">
          <cell r="C2688" t="str">
            <v>Проволока сварочная ОК AUFROD 12,51 D1,2</v>
          </cell>
        </row>
        <row r="2689">
          <cell r="C2689" t="str">
            <v>Проволока сварочная св08Г2С-О ф1,2 (18кг)</v>
          </cell>
        </row>
        <row r="2690">
          <cell r="C2690" t="str">
            <v>программное обеспечение Macroscop</v>
          </cell>
        </row>
        <row r="2691">
          <cell r="C2691" t="str">
            <v>прожектор  500вт</v>
          </cell>
        </row>
        <row r="2692">
          <cell r="C2692" t="str">
            <v>прокладка</v>
          </cell>
        </row>
        <row r="2693">
          <cell r="C2693" t="str">
            <v>прокладка водяного насоса</v>
          </cell>
        </row>
        <row r="2694">
          <cell r="C2694" t="str">
            <v>прокладка впускного коллектора</v>
          </cell>
        </row>
        <row r="2695">
          <cell r="C2695" t="str">
            <v>прокладка выпускного коллектора</v>
          </cell>
        </row>
        <row r="2696">
          <cell r="C2696" t="str">
            <v>прокладка выпускного коллектора задняя</v>
          </cell>
        </row>
        <row r="2697">
          <cell r="C2697" t="str">
            <v>прокладка ГБЦ в сборе 236Д-1003210</v>
          </cell>
        </row>
        <row r="2698">
          <cell r="C2698" t="str">
            <v>прокладка ГБЦ ЗиЛ 130-1003020-10</v>
          </cell>
        </row>
        <row r="2699">
          <cell r="C2699" t="str">
            <v>прокладка головки блока</v>
          </cell>
        </row>
        <row r="2700">
          <cell r="C2700" t="str">
            <v>Прокладка к смесителю хлораторной Д-120</v>
          </cell>
        </row>
        <row r="2701">
          <cell r="C2701" t="str">
            <v>прокладка карбюратора К135, К126, К151</v>
          </cell>
        </row>
        <row r="2702">
          <cell r="C2702" t="str">
            <v>прокладка коллектора</v>
          </cell>
        </row>
        <row r="2703">
          <cell r="C2703" t="str">
            <v>прокладка компрессора</v>
          </cell>
        </row>
        <row r="2704">
          <cell r="C2704" t="str">
            <v>прокладка коробки клапанов</v>
          </cell>
        </row>
        <row r="2705">
          <cell r="C2705" t="str">
            <v>прокладка крышки клапанов</v>
          </cell>
        </row>
        <row r="2706">
          <cell r="C2706" t="str">
            <v>прокладка крышки клапанов ЗИЛ</v>
          </cell>
        </row>
        <row r="2707">
          <cell r="C2707" t="str">
            <v>прокладка металлорукава</v>
          </cell>
        </row>
        <row r="2708">
          <cell r="C2708" t="str">
            <v>прокладка пар.ДУ-250</v>
          </cell>
        </row>
        <row r="2709">
          <cell r="C2709" t="str">
            <v>прокладка переходника</v>
          </cell>
        </row>
        <row r="2710">
          <cell r="C2710" t="str">
            <v>прокладка под паук ЗИЛ</v>
          </cell>
        </row>
        <row r="2711">
          <cell r="C2711" t="str">
            <v>прокладка под плиту ЗИЛ</v>
          </cell>
        </row>
        <row r="2712">
          <cell r="C2712" t="str">
            <v>прокладка поддона</v>
          </cell>
        </row>
        <row r="2713">
          <cell r="C2713" t="str">
            <v>прокладка поддона ЗиЛ 130-1009040</v>
          </cell>
        </row>
        <row r="2714">
          <cell r="C2714" t="str">
            <v>прокладка приемной трубы</v>
          </cell>
        </row>
        <row r="2715">
          <cell r="C2715" t="str">
            <v>прокладка трубы водяной дв. 236,238</v>
          </cell>
        </row>
        <row r="2716">
          <cell r="C2716" t="str">
            <v>прокладка уплотнительная крышки коромысел</v>
          </cell>
        </row>
        <row r="2717">
          <cell r="C2717" t="str">
            <v>прокладка упругая д.26</v>
          </cell>
        </row>
        <row r="2718">
          <cell r="C2718" t="str">
            <v>прокладка упругая д.34</v>
          </cell>
        </row>
        <row r="2719">
          <cell r="C2719" t="str">
            <v>прокладка упругая д.39</v>
          </cell>
        </row>
        <row r="2720">
          <cell r="C2720" t="str">
            <v>прокладка упругая д.43</v>
          </cell>
        </row>
        <row r="2721">
          <cell r="C2721" t="str">
            <v>прокладка упругая для фланцев Д-100мм</v>
          </cell>
        </row>
        <row r="2722">
          <cell r="C2722" t="str">
            <v>прокладка упругая для фланцев Д-150мм</v>
          </cell>
        </row>
        <row r="2723">
          <cell r="C2723" t="str">
            <v>прокладка упругая для фланцев Д-40мм</v>
          </cell>
        </row>
        <row r="2724">
          <cell r="C2724" t="str">
            <v>прокладка упругая для фланцев Д-50мм</v>
          </cell>
        </row>
        <row r="2725">
          <cell r="C2725" t="str">
            <v>прокладка упругая для фланцев Д-80мм</v>
          </cell>
        </row>
        <row r="2726">
          <cell r="C2726" t="str">
            <v>промывалка 250 мл КШ 29-32</v>
          </cell>
        </row>
        <row r="2727">
          <cell r="C2727" t="str">
            <v xml:space="preserve">промывалка 500 мл </v>
          </cell>
        </row>
        <row r="2728">
          <cell r="C2728" t="str">
            <v>пропиленгликоль</v>
          </cell>
        </row>
        <row r="2729">
          <cell r="C2729" t="str">
            <v>противогаз  ГП 7ВМ</v>
          </cell>
        </row>
        <row r="2730">
          <cell r="C2730" t="str">
            <v>противогаз  ППФ-95 с маской ППМ-88, фильтр</v>
          </cell>
        </row>
        <row r="2731">
          <cell r="C2731" t="str">
            <v>противогаз (маска, коробка)</v>
          </cell>
        </row>
        <row r="2732">
          <cell r="C2732" t="str">
            <v>противогаз шланговый ПШ-1Б</v>
          </cell>
        </row>
        <row r="2733">
          <cell r="C2733" t="str">
            <v>противогаз шланговый ПШ-1С</v>
          </cell>
        </row>
        <row r="2734">
          <cell r="C2734" t="str">
            <v xml:space="preserve">Противоморозная добавка </v>
          </cell>
        </row>
        <row r="2735">
          <cell r="C2735" t="str">
            <v>противопожарная пена</v>
          </cell>
        </row>
        <row r="2736">
          <cell r="C2736" t="str">
            <v>профиль направляющий 28х27, 3 м</v>
          </cell>
        </row>
        <row r="2737">
          <cell r="C2737" t="str">
            <v>профиль потолочный ПП 60х27 3м</v>
          </cell>
        </row>
        <row r="2738">
          <cell r="C2738" t="str">
            <v>пружина</v>
          </cell>
        </row>
        <row r="2739">
          <cell r="C2739" t="str">
            <v>пружина 151.38.104-1</v>
          </cell>
        </row>
        <row r="2740">
          <cell r="C2740" t="str">
            <v>пружина европодвеса</v>
          </cell>
        </row>
        <row r="2741">
          <cell r="C2741" t="str">
            <v>Пружина колонки</v>
          </cell>
        </row>
        <row r="2742">
          <cell r="C2742" t="str">
            <v>пружина муфты выкл.сцепления</v>
          </cell>
        </row>
        <row r="2743">
          <cell r="C2743" t="str">
            <v>Пружина тарельчатая СУ.0000.2006</v>
          </cell>
        </row>
        <row r="2744">
          <cell r="C2744" t="str">
            <v xml:space="preserve">Пружина тормозной камеры МВ MAN </v>
          </cell>
        </row>
        <row r="2745">
          <cell r="C2745" t="str">
            <v>пружина тормозной колодки ГАЗ</v>
          </cell>
        </row>
        <row r="2746">
          <cell r="C2746" t="str">
            <v>Пружина тяговая RS170</v>
          </cell>
        </row>
        <row r="2747">
          <cell r="C2747" t="str">
            <v>пружина шарика фиксатора КПП ГАЗ</v>
          </cell>
        </row>
        <row r="2748">
          <cell r="C2748" t="str">
            <v>пружины для переплета 6мм 50шт</v>
          </cell>
        </row>
        <row r="2749">
          <cell r="C2749" t="str">
            <v>пускатель  магнитн. ПМ 12</v>
          </cell>
        </row>
        <row r="2750">
          <cell r="C2750" t="str">
            <v>пускатель  ПМ12-100-240 220В</v>
          </cell>
        </row>
        <row r="2751">
          <cell r="C2751" t="str">
            <v>пускатель  ПМ12-100150 220В</v>
          </cell>
        </row>
        <row r="2752">
          <cell r="C2752" t="str">
            <v>пускатель  ПМ12-100200 220В</v>
          </cell>
        </row>
        <row r="2753">
          <cell r="C2753" t="str">
            <v>пускатель  ПМ12-250150 220В</v>
          </cell>
        </row>
        <row r="2754">
          <cell r="C2754" t="str">
            <v>пускатель  ПМЛ -1160</v>
          </cell>
        </row>
        <row r="2755">
          <cell r="C2755" t="str">
            <v>пускатель ПМ 12-010610 220В</v>
          </cell>
        </row>
        <row r="2756">
          <cell r="C2756" t="str">
            <v>пускатель ПМ 12-025200 220 В</v>
          </cell>
        </row>
        <row r="2757">
          <cell r="C2757" t="str">
            <v>пускатель ПМ 12-025621 220 В</v>
          </cell>
        </row>
        <row r="2758">
          <cell r="C2758" t="str">
            <v>пускатель ПМ 12-040240 220В</v>
          </cell>
        </row>
        <row r="2759">
          <cell r="C2759" t="str">
            <v>пускатель ПМЛ 1100 220В</v>
          </cell>
        </row>
        <row r="2760">
          <cell r="C2760" t="str">
            <v>пускатель ПМЛ 3100 220В</v>
          </cell>
        </row>
        <row r="2761">
          <cell r="C2761" t="str">
            <v>путевой лист гр.авт.</v>
          </cell>
        </row>
        <row r="2762">
          <cell r="C2762" t="str">
            <v>путевой лист крана</v>
          </cell>
        </row>
        <row r="2763">
          <cell r="C2763" t="str">
            <v>путевой лист спец.авт.</v>
          </cell>
        </row>
        <row r="2764">
          <cell r="C2764" t="str">
            <v>путевой лист строит.машины</v>
          </cell>
        </row>
        <row r="2765">
          <cell r="C2765" t="str">
            <v>пушка тепловая</v>
          </cell>
        </row>
        <row r="2766">
          <cell r="C2766" t="str">
            <v>пыльник рулевой тяги</v>
          </cell>
        </row>
        <row r="2767">
          <cell r="C2767" t="str">
            <v>пятаки с буртиком 13439</v>
          </cell>
        </row>
        <row r="2768">
          <cell r="C2768" t="str">
            <v>Рабочее колесо к СД250/22,5</v>
          </cell>
        </row>
        <row r="2769">
          <cell r="C2769" t="str">
            <v>Рабочее колесо к СД450/22,5</v>
          </cell>
        </row>
        <row r="2770">
          <cell r="C2770" t="str">
            <v>Рабочее колесо к СД800/32</v>
          </cell>
        </row>
        <row r="2771">
          <cell r="C2771" t="str">
            <v>рабочий цилиндр сцепления</v>
          </cell>
        </row>
        <row r="2772">
          <cell r="C2772" t="str">
            <v>Радиатор  3-х рядный ГАЗ-3307</v>
          </cell>
        </row>
        <row r="2773">
          <cell r="C2773" t="str">
            <v>Радиатор  4-х рядный 130-1301010</v>
          </cell>
        </row>
        <row r="2774">
          <cell r="C2774" t="str">
            <v xml:space="preserve">Радиатор  4-х рядный Камаз  </v>
          </cell>
        </row>
        <row r="2775">
          <cell r="C2775" t="str">
            <v>Радиатор  отопителя КАМАЗ</v>
          </cell>
        </row>
        <row r="2776">
          <cell r="C2776" t="str">
            <v>радиатор алюминиевый</v>
          </cell>
        </row>
        <row r="2777">
          <cell r="C2777" t="str">
            <v>радиатор отопителя</v>
          </cell>
        </row>
        <row r="2778">
          <cell r="C2778" t="str">
            <v>радиатор отопителя ГАЗ</v>
          </cell>
        </row>
        <row r="2779">
          <cell r="C2779" t="str">
            <v>развертка 11мм.</v>
          </cell>
        </row>
        <row r="2780">
          <cell r="C2780" t="str">
            <v>Разъединитель РЛНД-1-10-400-У1 (3х пол)</v>
          </cell>
        </row>
        <row r="2781">
          <cell r="C2781" t="str">
            <v>Разъем РРМ77/4 для РЭК77/4</v>
          </cell>
        </row>
        <row r="2782">
          <cell r="C2782" t="str">
            <v>Раковина</v>
          </cell>
        </row>
        <row r="2783">
          <cell r="C2783" t="str">
            <v>раковина с пьедесталом</v>
          </cell>
        </row>
        <row r="2784">
          <cell r="C2784" t="str">
            <v>Рама бары</v>
          </cell>
        </row>
        <row r="2785">
          <cell r="C2785" t="str">
            <v>рама оконная деревянная</v>
          </cell>
        </row>
        <row r="2786">
          <cell r="C2786" t="str">
            <v>Рамка 30*40 6705-15 серебро</v>
          </cell>
        </row>
        <row r="2787">
          <cell r="C2787" t="str">
            <v xml:space="preserve">распределитель зажигания ЗиЛ 130 </v>
          </cell>
        </row>
        <row r="2788">
          <cell r="C2788" t="str">
            <v>распылитель 171</v>
          </cell>
        </row>
        <row r="2789">
          <cell r="C2789" t="str">
            <v>распылитель МТЗ-100,Д-260.1/335.1112110-120</v>
          </cell>
        </row>
        <row r="2790">
          <cell r="C2790" t="str">
            <v>распылитель ЯМЗ</v>
          </cell>
        </row>
        <row r="2791">
          <cell r="C2791" t="str">
            <v>рассеиватель</v>
          </cell>
        </row>
        <row r="2792">
          <cell r="C2792" t="str">
            <v>растворитель 646</v>
          </cell>
        </row>
        <row r="2793">
          <cell r="C2793" t="str">
            <v>растворитель Вика</v>
          </cell>
        </row>
        <row r="2794">
          <cell r="C2794" t="str">
            <v>реактив  Несслера  чда</v>
          </cell>
        </row>
        <row r="2795">
          <cell r="C2795" t="str">
            <v>реактив грисса</v>
          </cell>
        </row>
        <row r="2796">
          <cell r="C2796" t="str">
            <v>ревизия ПЭ 110</v>
          </cell>
        </row>
        <row r="2797">
          <cell r="C2797" t="str">
            <v>регулировачный механизм СКSK103</v>
          </cell>
        </row>
        <row r="2798">
          <cell r="C2798" t="str">
            <v>регулятор</v>
          </cell>
        </row>
        <row r="2799">
          <cell r="C2799" t="str">
            <v xml:space="preserve">Регулятор давления G1/4 MS4-LRВ-1/4-D5-VS-DM1 </v>
          </cell>
        </row>
        <row r="2800">
          <cell r="C2800" t="str">
            <v>регулятор давления воздуха</v>
          </cell>
        </row>
        <row r="2801">
          <cell r="C2801" t="str">
            <v>регулятор давления воздуха 100-3512010</v>
          </cell>
        </row>
        <row r="2802">
          <cell r="C2802" t="str">
            <v>регулятор напряжения 12в.</v>
          </cell>
        </row>
        <row r="2803">
          <cell r="C2803" t="str">
            <v>регулятор напряжения генератора</v>
          </cell>
        </row>
        <row r="2804">
          <cell r="C2804" t="str">
            <v>редуктор</v>
          </cell>
        </row>
        <row r="2805">
          <cell r="C2805" t="str">
            <v>редуктор  кислородный  БКО</v>
          </cell>
        </row>
        <row r="2806">
          <cell r="C2806" t="str">
            <v>редуктор  пропановый  БПО</v>
          </cell>
        </row>
        <row r="2807">
          <cell r="C2807" t="str">
            <v>редуктор ацетиленовый БАО</v>
          </cell>
        </row>
        <row r="2808">
          <cell r="C2808" t="str">
            <v>редуктор кислородный БКО-50-4</v>
          </cell>
        </row>
        <row r="2809">
          <cell r="C2809" t="str">
            <v>Редуктор пропановый БПО-5-4</v>
          </cell>
        </row>
        <row r="2810">
          <cell r="C2810" t="str">
            <v>Редуктор углекислотный УР-6-6</v>
          </cell>
        </row>
        <row r="2811">
          <cell r="C2811" t="str">
            <v>резак пропановый р3п</v>
          </cell>
        </row>
        <row r="2812">
          <cell r="C2812" t="str">
            <v>резец  РП3</v>
          </cell>
        </row>
        <row r="2813">
          <cell r="C2813" t="str">
            <v>резина  сырая  В -14</v>
          </cell>
        </row>
        <row r="2814">
          <cell r="C2814" t="str">
            <v>резинка стеклоочистителя</v>
          </cell>
        </row>
        <row r="2815">
          <cell r="C2815" t="str">
            <v>резинка унив д.60мм</v>
          </cell>
        </row>
        <row r="2816">
          <cell r="C2816" t="str">
            <v xml:space="preserve">резиновая смесь В-14 </v>
          </cell>
        </row>
        <row r="2817">
          <cell r="C2817" t="str">
            <v>резьба Д.20</v>
          </cell>
        </row>
        <row r="2818">
          <cell r="C2818" t="str">
            <v>резьба д.25</v>
          </cell>
        </row>
        <row r="2819">
          <cell r="C2819" t="str">
            <v>Резьба Д32</v>
          </cell>
        </row>
        <row r="2820">
          <cell r="C2820" t="str">
            <v>Резьба Д50</v>
          </cell>
        </row>
        <row r="2821">
          <cell r="C2821" t="str">
            <v>резьба ст. 32</v>
          </cell>
        </row>
        <row r="2822">
          <cell r="C2822" t="str">
            <v>рейка DIN (30 см) оцинк.</v>
          </cell>
        </row>
        <row r="2823">
          <cell r="C2823" t="str">
            <v>рейка Маячок 24х10</v>
          </cell>
        </row>
        <row r="2824">
          <cell r="C2824" t="str">
            <v>Рейка потолочная 0,1*4м</v>
          </cell>
        </row>
        <row r="2825">
          <cell r="C2825" t="str">
            <v>рейка телескопическая алюмин. (5м)</v>
          </cell>
        </row>
        <row r="2826">
          <cell r="C2826" t="str">
            <v>реле</v>
          </cell>
        </row>
        <row r="2827">
          <cell r="C2827" t="str">
            <v>реле  давления типа  KPS33</v>
          </cell>
        </row>
        <row r="2828">
          <cell r="C2828" t="str">
            <v>реле  контроля напряжения РКН-3-15-08</v>
          </cell>
        </row>
        <row r="2829">
          <cell r="C2829" t="str">
            <v>реле 3702</v>
          </cell>
        </row>
        <row r="2830">
          <cell r="C2830" t="str">
            <v>реле давления КРI 35</v>
          </cell>
        </row>
        <row r="2831">
          <cell r="C2831" t="str">
            <v>реле замыкающее</v>
          </cell>
        </row>
        <row r="2832">
          <cell r="C2832" t="str">
            <v>реле интегральное</v>
          </cell>
        </row>
        <row r="2833">
          <cell r="C2833" t="str">
            <v>реле поворотов</v>
          </cell>
        </row>
        <row r="2834">
          <cell r="C2834" t="str">
            <v>реле регулятора</v>
          </cell>
        </row>
        <row r="2835">
          <cell r="C2835" t="str">
            <v>реле РС-951А</v>
          </cell>
        </row>
        <row r="2836">
          <cell r="C2836" t="str">
            <v>Реле РЭК77/4 10А 220В</v>
          </cell>
        </row>
        <row r="2837">
          <cell r="C2837" t="str">
            <v>реле стартера</v>
          </cell>
        </row>
        <row r="2838">
          <cell r="C2838" t="str">
            <v>реле стеклоочистителя</v>
          </cell>
        </row>
        <row r="2839">
          <cell r="C2839" t="str">
            <v>реле тепл.  3RU1146-4LВО</v>
          </cell>
        </row>
        <row r="2840">
          <cell r="C2840" t="str">
            <v>Реле тепл. РТИ 1316 9-13А</v>
          </cell>
        </row>
        <row r="2841">
          <cell r="C2841" t="str">
            <v>Реле тепл. РТИ 3353 23-32А</v>
          </cell>
        </row>
        <row r="2842">
          <cell r="C2842" t="str">
            <v>реле тепл. РТЛ 1014</v>
          </cell>
        </row>
        <row r="2843">
          <cell r="C2843" t="str">
            <v>реле тепл. РТЛ 1021</v>
          </cell>
        </row>
        <row r="2844">
          <cell r="C2844" t="str">
            <v xml:space="preserve">реле тепл. РТТ-111 25А </v>
          </cell>
        </row>
        <row r="2845">
          <cell r="C2845" t="str">
            <v>рем.комплект ФТОТ-1111007 КАМАЗ</v>
          </cell>
        </row>
        <row r="2846">
          <cell r="C2846" t="str">
            <v>ремень 1000 А</v>
          </cell>
        </row>
        <row r="2847">
          <cell r="C2847" t="str">
            <v>ремень 1045  11*10</v>
          </cell>
        </row>
        <row r="2848">
          <cell r="C2848" t="str">
            <v>ремень 1090 12,5*9</v>
          </cell>
        </row>
        <row r="2849">
          <cell r="C2849" t="str">
            <v>ремень 1230   11*10</v>
          </cell>
        </row>
        <row r="2850">
          <cell r="C2850" t="str">
            <v>ремень 1250  11х10</v>
          </cell>
        </row>
        <row r="2851">
          <cell r="C2851" t="str">
            <v>ремень 1250А</v>
          </cell>
        </row>
        <row r="2852">
          <cell r="C2852" t="str">
            <v>ремень 1280</v>
          </cell>
        </row>
        <row r="2853">
          <cell r="C2853" t="str">
            <v>ремень 1280 14*13</v>
          </cell>
        </row>
        <row r="2854">
          <cell r="C2854" t="str">
            <v>ремень 1300</v>
          </cell>
        </row>
        <row r="2855">
          <cell r="C2855" t="str">
            <v xml:space="preserve">ремень 1320 </v>
          </cell>
        </row>
        <row r="2856">
          <cell r="C2856" t="str">
            <v>ремень 1370</v>
          </cell>
        </row>
        <row r="2857">
          <cell r="C2857" t="str">
            <v>ремень 1450 11*10</v>
          </cell>
        </row>
        <row r="2858">
          <cell r="C2858" t="str">
            <v>ремень 1500</v>
          </cell>
        </row>
        <row r="2859">
          <cell r="C2859" t="str">
            <v>ремень 1650  21*14</v>
          </cell>
        </row>
        <row r="2860">
          <cell r="C2860" t="str">
            <v>ремень 1650 16*11</v>
          </cell>
        </row>
        <row r="2861">
          <cell r="C2861" t="str">
            <v>ремень 1703</v>
          </cell>
        </row>
        <row r="2862">
          <cell r="C2862" t="str">
            <v>ремень 1720</v>
          </cell>
        </row>
        <row r="2863">
          <cell r="C2863" t="str">
            <v>ремень 1800</v>
          </cell>
        </row>
        <row r="2864">
          <cell r="C2864" t="str">
            <v>ремень 1888</v>
          </cell>
        </row>
        <row r="2865">
          <cell r="C2865" t="str">
            <v>ремень 2000 Б</v>
          </cell>
        </row>
        <row r="2866">
          <cell r="C2866" t="str">
            <v>ремень 850 8,5*8</v>
          </cell>
        </row>
        <row r="2867">
          <cell r="C2867" t="str">
            <v>ремень 850 А</v>
          </cell>
        </row>
        <row r="2868">
          <cell r="C2868" t="str">
            <v>ремень 887</v>
          </cell>
        </row>
        <row r="2869">
          <cell r="C2869" t="str">
            <v>ремень 900 11*10</v>
          </cell>
        </row>
        <row r="2870">
          <cell r="C2870" t="str">
            <v>ремень 937 14*10</v>
          </cell>
        </row>
        <row r="2871">
          <cell r="C2871" t="str">
            <v>ремень 987 14*10</v>
          </cell>
        </row>
        <row r="2872">
          <cell r="C2872" t="str">
            <v>ремень А-1000</v>
          </cell>
        </row>
        <row r="2873">
          <cell r="C2873" t="str">
            <v>ремень В(Б)-2500</v>
          </cell>
        </row>
        <row r="2874">
          <cell r="C2874" t="str">
            <v>ремень В(Б)-2800</v>
          </cell>
        </row>
        <row r="2875">
          <cell r="C2875" t="str">
            <v>ремень вентилятора</v>
          </cell>
        </row>
        <row r="2876">
          <cell r="C2876" t="str">
            <v>ремень генератора</v>
          </cell>
        </row>
        <row r="2877">
          <cell r="C2877" t="str">
            <v>ремень компрессора</v>
          </cell>
        </row>
        <row r="2878">
          <cell r="C2878" t="str">
            <v>ремень поликлиновой 12Л-2240</v>
          </cell>
        </row>
        <row r="2879">
          <cell r="C2879" t="str">
            <v xml:space="preserve">ремень поликлиновый </v>
          </cell>
        </row>
        <row r="2880">
          <cell r="C2880" t="str">
            <v>ремкомплект</v>
          </cell>
        </row>
        <row r="2881">
          <cell r="C2881" t="str">
            <v>ремкомплект водяного насоса</v>
          </cell>
        </row>
        <row r="2882">
          <cell r="C2882" t="str">
            <v>ремкомплект гидроуислителя руля ЗИЛ</v>
          </cell>
        </row>
        <row r="2883">
          <cell r="C2883" t="str">
            <v>ремкомплект главного тормозного цилиндра</v>
          </cell>
        </row>
        <row r="2884">
          <cell r="C2884" t="str">
            <v>ремкомплект главного цилиндра сцепления ГАЗ</v>
          </cell>
        </row>
        <row r="2885">
          <cell r="C2885" t="str">
            <v>ремкомплект головки блока</v>
          </cell>
        </row>
        <row r="2886">
          <cell r="C2886" t="str">
            <v>ремкомплект гофры</v>
          </cell>
        </row>
        <row r="2887">
          <cell r="C2887" t="str">
            <v>ремкомплект ГТК с пластмассой</v>
          </cell>
        </row>
        <row r="2888">
          <cell r="C2888" t="str">
            <v>ремкомплект ГТЦ ГАЗ 53,52 с поршнем</v>
          </cell>
        </row>
        <row r="2889">
          <cell r="C2889" t="str">
            <v>ремкомплект двигателя</v>
          </cell>
        </row>
        <row r="2890">
          <cell r="C2890" t="str">
            <v>ремкомплект двигателя Евро-2  КАМАЗ (полный)</v>
          </cell>
        </row>
        <row r="2891">
          <cell r="C2891" t="str">
            <v>ремкомплект зубчатого ремня</v>
          </cell>
        </row>
        <row r="2892">
          <cell r="C2892" t="str">
            <v>ремкомплект карбюратора</v>
          </cell>
        </row>
        <row r="2893">
          <cell r="C2893" t="str">
            <v>ремкомплект компрессора КАМАЗ</v>
          </cell>
        </row>
        <row r="2894">
          <cell r="C2894" t="str">
            <v>ремкомплект корзины сцепления ЯМЗ</v>
          </cell>
        </row>
        <row r="2895">
          <cell r="C2895" t="str">
            <v>ремкомплект коробки переменных передач</v>
          </cell>
        </row>
        <row r="2896">
          <cell r="C2896" t="str">
            <v xml:space="preserve">ремкомплект КПП ГАЗ 33104 </v>
          </cell>
        </row>
        <row r="2897">
          <cell r="C2897" t="str">
            <v>ремкомплект масляного фильтра</v>
          </cell>
        </row>
        <row r="2898">
          <cell r="C2898" t="str">
            <v>ремкомплект масляного фильтра  ЕВРО</v>
          </cell>
        </row>
        <row r="2899">
          <cell r="C2899" t="str">
            <v>ремкомплект моста заднего неразъемного моста</v>
          </cell>
        </row>
        <row r="2900">
          <cell r="C2900" t="str">
            <v>ремкомплект полуоси ГАЗ</v>
          </cell>
        </row>
        <row r="2901">
          <cell r="C2901" t="str">
            <v>ремкомплект рабочего тормозного цилиндра ГАЗ</v>
          </cell>
        </row>
        <row r="2902">
          <cell r="C2902" t="str">
            <v>ремкомплект раздаточной коробки</v>
          </cell>
        </row>
        <row r="2903">
          <cell r="C2903" t="str">
            <v>ремкомплект РДВ КАМАЗ</v>
          </cell>
        </row>
        <row r="2904">
          <cell r="C2904" t="str">
            <v>ремкомплект рулевых тяг КАМАЗ</v>
          </cell>
        </row>
        <row r="2905">
          <cell r="C2905" t="str">
            <v>ремкомплект системы охлаждения КАМАЗ</v>
          </cell>
        </row>
        <row r="2906">
          <cell r="C2906" t="str">
            <v>ремкомплект системы охлаждния ЕВРО</v>
          </cell>
        </row>
        <row r="2907">
          <cell r="C2907" t="str">
            <v>ремкомплект ступицы перед 3302</v>
          </cell>
        </row>
        <row r="2908">
          <cell r="C2908" t="str">
            <v>ремкомплект суппорта</v>
          </cell>
        </row>
        <row r="2909">
          <cell r="C2909" t="str">
            <v>ремкомплект тормозного цилиндра ГАЗ</v>
          </cell>
        </row>
        <row r="2910">
          <cell r="C2910" t="str">
            <v>ремкомплект тормозной трубки д6мм</v>
          </cell>
        </row>
        <row r="2911">
          <cell r="C2911" t="str">
            <v>ремкомплект флажка</v>
          </cell>
        </row>
        <row r="2912">
          <cell r="C2912" t="str">
            <v>Ремонтный комплект (Большой)</v>
          </cell>
        </row>
        <row r="2913">
          <cell r="C2913" t="str">
            <v>Ремонтный комплект для пневматических заглушающих перекрытий</v>
          </cell>
        </row>
        <row r="2914">
          <cell r="C2914" t="str">
            <v xml:space="preserve">респиратор </v>
          </cell>
        </row>
        <row r="2915">
          <cell r="C2915" t="str">
            <v>респиратор ЗМ 8112 с клапаном выдоха</v>
          </cell>
        </row>
        <row r="2916">
          <cell r="C2916" t="str">
            <v>респиратор универс. орг.дых.Л200</v>
          </cell>
        </row>
        <row r="2917">
          <cell r="C2917" t="str">
            <v>рессора 50-20-103СП</v>
          </cell>
        </row>
        <row r="2918">
          <cell r="C2918" t="str">
            <v>рессора задняя  УАЗ</v>
          </cell>
        </row>
        <row r="2919">
          <cell r="C2919" t="str">
            <v>рессора УРАЛ задняя</v>
          </cell>
        </row>
        <row r="2920">
          <cell r="C2920" t="str">
            <v>решетка пластиковая 1200х600 мм</v>
          </cell>
        </row>
        <row r="2921">
          <cell r="C2921" t="str">
            <v>решетка пластиковая вентиляционная</v>
          </cell>
        </row>
        <row r="2922">
          <cell r="C2922" t="str">
            <v>ровнитель для пола Бергауф, 25 кг</v>
          </cell>
        </row>
        <row r="2923">
          <cell r="C2923" t="str">
            <v>розетка  2 -м ОП 16А</v>
          </cell>
        </row>
        <row r="2924">
          <cell r="C2924" t="str">
            <v>розетка  2-я откр.проводки</v>
          </cell>
        </row>
        <row r="2925">
          <cell r="C2925" t="str">
            <v>розетка  кабельная 32А 3Р+Е 380В</v>
          </cell>
        </row>
        <row r="2926">
          <cell r="C2926" t="str">
            <v>розетка  РА 10-3-ОП з/к</v>
          </cell>
        </row>
        <row r="2927">
          <cell r="C2927" t="str">
            <v>розетка 2-м ОП с/з (РА16-759) ПГ</v>
          </cell>
        </row>
        <row r="2928">
          <cell r="C2928" t="str">
            <v xml:space="preserve">розетка 2-м ОП с/з (РА16-826) </v>
          </cell>
        </row>
        <row r="2929">
          <cell r="C2929" t="str">
            <v>розетка 2-м ОП ФОРС с/з крыш. IP 54</v>
          </cell>
        </row>
        <row r="2930">
          <cell r="C2930" t="str">
            <v>розетка 2-м ОП Хит 16А с/з (РА16-234-б)</v>
          </cell>
        </row>
        <row r="2931">
          <cell r="C2931" t="str">
            <v xml:space="preserve">розетка 2-м СП </v>
          </cell>
        </row>
        <row r="2932">
          <cell r="C2932" t="str">
            <v>розетка 2-м СП МИРА с/з</v>
          </cell>
        </row>
        <row r="2933">
          <cell r="C2933" t="str">
            <v>розетка 2-м СП Прима с/з  з/ш</v>
          </cell>
        </row>
        <row r="2934">
          <cell r="C2934" t="str">
            <v>розетка на дин-рейку</v>
          </cell>
        </row>
        <row r="2935">
          <cell r="C2935" t="str">
            <v>ролик натяжителя</v>
          </cell>
        </row>
        <row r="2936">
          <cell r="C2936" t="str">
            <v>ролик тормозной колодки</v>
          </cell>
        </row>
        <row r="2937">
          <cell r="C2937" t="str">
            <v>ролики для транспортировки труб нерегулируемые</v>
          </cell>
        </row>
        <row r="2938">
          <cell r="C2938" t="str">
            <v>ротавирус -антиген</v>
          </cell>
        </row>
        <row r="2939">
          <cell r="C2939" t="str">
            <v>ротор насоса ABS</v>
          </cell>
        </row>
        <row r="2940">
          <cell r="C2940" t="str">
            <v>ртуть азотнокислая чда</v>
          </cell>
        </row>
        <row r="2941">
          <cell r="C2941" t="str">
            <v>Рубанок для гипсокартона</v>
          </cell>
        </row>
        <row r="2942">
          <cell r="C2942" t="str">
            <v>рубероид РКК-350 , 1*15м2</v>
          </cell>
        </row>
        <row r="2943">
          <cell r="C2943" t="str">
            <v>Рубильник ВР 32-31 100А</v>
          </cell>
        </row>
        <row r="2944">
          <cell r="C2944" t="str">
            <v>Рубильник ВР 32-35 250А</v>
          </cell>
        </row>
        <row r="2945">
          <cell r="C2945" t="str">
            <v>Рубильник ВР 32-37 400А</v>
          </cell>
        </row>
        <row r="2946">
          <cell r="C2946" t="str">
            <v>Рубильник ВР 32-39 630А</v>
          </cell>
        </row>
        <row r="2947">
          <cell r="C2947" t="str">
            <v>Рубильник ЯБПВУ-1м 100А</v>
          </cell>
        </row>
        <row r="2948">
          <cell r="C2948" t="str">
            <v>рукав   д.51 мм "Универсал" с ГР</v>
          </cell>
        </row>
        <row r="2949">
          <cell r="C2949" t="str">
            <v>рукав  2 SN d=10(3/8") P=330 Атм</v>
          </cell>
        </row>
        <row r="2950">
          <cell r="C2950" t="str">
            <v>рукав  d=18мм</v>
          </cell>
        </row>
        <row r="2951">
          <cell r="C2951" t="str">
            <v>рукав  дюритов.40У-80-0.3</v>
          </cell>
        </row>
        <row r="2952">
          <cell r="C2952" t="str">
            <v>рукав  МБС 25мм</v>
          </cell>
        </row>
        <row r="2953">
          <cell r="C2953" t="str">
            <v>рукав  напорно-всасывающий В-2-100-10-6000</v>
          </cell>
        </row>
        <row r="2954">
          <cell r="C2954" t="str">
            <v>рукав  напорно-всасывающий В-2-100-5-6000</v>
          </cell>
        </row>
        <row r="2955">
          <cell r="C2955" t="str">
            <v>рукав  напорно-всасывающий В-2-200-10-6000</v>
          </cell>
        </row>
        <row r="2956">
          <cell r="C2956" t="str">
            <v>рукав  напорно-всасывающий В-2-75-3-4000</v>
          </cell>
        </row>
        <row r="2957">
          <cell r="C2957" t="str">
            <v>рукав SEMPERIT 2 SN d=25</v>
          </cell>
        </row>
        <row r="2958">
          <cell r="C2958" t="str">
            <v>рукав для газовой сварки I-9,0-0,63</v>
          </cell>
        </row>
        <row r="2959">
          <cell r="C2959" t="str">
            <v>рукав для газовой сварки III-9,0-0,63</v>
          </cell>
        </row>
        <row r="2960">
          <cell r="C2960" t="str">
            <v>рукав для газовой сварки III-9,0-2,00</v>
          </cell>
        </row>
        <row r="2961">
          <cell r="C2961" t="str">
            <v>рукав дюритовый 14мм.</v>
          </cell>
        </row>
        <row r="2962">
          <cell r="C2962" t="str">
            <v>Рукав дюритовый 40У 63-5</v>
          </cell>
        </row>
        <row r="2963">
          <cell r="C2963" t="str">
            <v>рукав дюритовый 40У-60-0,3</v>
          </cell>
        </row>
        <row r="2964">
          <cell r="C2964" t="str">
            <v xml:space="preserve">рукав МБС </v>
          </cell>
        </row>
        <row r="2965">
          <cell r="C2965" t="str">
            <v>рукав МБС 10мм</v>
          </cell>
        </row>
        <row r="2966">
          <cell r="C2966" t="str">
            <v>рукав МБС 14мм</v>
          </cell>
        </row>
        <row r="2967">
          <cell r="C2967" t="str">
            <v>рукав МБС 16 мм</v>
          </cell>
        </row>
        <row r="2968">
          <cell r="C2968" t="str">
            <v>рукав МБС 30мм</v>
          </cell>
        </row>
        <row r="2969">
          <cell r="C2969" t="str">
            <v>рукав МБС 32мм.</v>
          </cell>
        </row>
        <row r="2970">
          <cell r="C2970" t="str">
            <v>рукав МБС 8мм</v>
          </cell>
        </row>
        <row r="2971">
          <cell r="C2971" t="str">
            <v>рукав напорно-всасывающий d75мм   6м</v>
          </cell>
        </row>
        <row r="2972">
          <cell r="C2972" t="str">
            <v>Рукав напорно-всасывающий В-2-75-10-6000</v>
          </cell>
        </row>
        <row r="2973">
          <cell r="C2973" t="str">
            <v>рукав напорно-всасывающий В-2-75-5-6000</v>
          </cell>
        </row>
        <row r="2974">
          <cell r="C2974" t="str">
            <v>рукав напорно-всасывающий резиновый ГОСТ 5398-76 Б-2-75-5-6000</v>
          </cell>
        </row>
        <row r="2975">
          <cell r="C2975" t="str">
            <v>рукав напорный  10-32-45</v>
          </cell>
        </row>
        <row r="2976">
          <cell r="C2976" t="str">
            <v>рукав напорный В(II)-10-20-31</v>
          </cell>
        </row>
        <row r="2977">
          <cell r="C2977" t="str">
            <v>рукав напорный В(II)-10-50-64</v>
          </cell>
        </row>
        <row r="2978">
          <cell r="C2978" t="str">
            <v>рукав напорный В(II)-6,3-100-115</v>
          </cell>
        </row>
        <row r="2979">
          <cell r="C2979" t="str">
            <v>рукав напорный В(II)-6,3-150-172</v>
          </cell>
        </row>
        <row r="2980">
          <cell r="C2980" t="str">
            <v>рукав напорный ВГ-20-10</v>
          </cell>
        </row>
        <row r="2981">
          <cell r="C2981" t="str">
            <v>рукав напорный ду-50</v>
          </cell>
        </row>
        <row r="2982">
          <cell r="C2982" t="str">
            <v>рукав ПВХ д.12 (армиров.)</v>
          </cell>
        </row>
        <row r="2983">
          <cell r="C2983" t="str">
            <v xml:space="preserve">рукав пожарн.  д.50мм Р=1.0 Мпа  </v>
          </cell>
        </row>
        <row r="2984">
          <cell r="C2984" t="str">
            <v>рукав пожарн.  д.51  20м</v>
          </cell>
        </row>
        <row r="2985">
          <cell r="C2985" t="str">
            <v>рукав пожарный</v>
          </cell>
        </row>
        <row r="2986">
          <cell r="C2986" t="str">
            <v>рукав пожарный  51 мм</v>
          </cell>
        </row>
        <row r="2987">
          <cell r="C2987" t="str">
            <v>рукав пожарный напорный РПК (В)-50-1,0</v>
          </cell>
        </row>
        <row r="2988">
          <cell r="C2988" t="str">
            <v>рукав РВД</v>
          </cell>
        </row>
        <row r="2989">
          <cell r="C2989" t="str">
            <v>рукав РВД 1450</v>
          </cell>
        </row>
        <row r="2990">
          <cell r="C2990" t="str">
            <v>рукав РВД 16*1,5-1050</v>
          </cell>
        </row>
        <row r="2991">
          <cell r="C2991" t="str">
            <v>рукав РВД 16*1,5-1250</v>
          </cell>
        </row>
        <row r="2992">
          <cell r="C2992" t="str">
            <v>рукав РВД 16*1,5-2050</v>
          </cell>
        </row>
        <row r="2993">
          <cell r="C2993" t="str">
            <v>рукав РВД 16*1,5-650</v>
          </cell>
        </row>
        <row r="2994">
          <cell r="C2994" t="str">
            <v>рукав РВД 19М16-2050</v>
          </cell>
        </row>
        <row r="2995">
          <cell r="C2995" t="str">
            <v>рукав РВД 27-М22-1,5-2050</v>
          </cell>
        </row>
        <row r="2996">
          <cell r="C2996" t="str">
            <v>рукав РВД 27-М22-1,5-850</v>
          </cell>
        </row>
        <row r="2997">
          <cell r="C2997" t="str">
            <v>рукав РВД 32 М27 -2050</v>
          </cell>
        </row>
        <row r="2998">
          <cell r="C2998" t="str">
            <v>рукав РВД 32 М27-650</v>
          </cell>
        </row>
        <row r="2999">
          <cell r="C2999" t="str">
            <v>рукав РВД 50 М42-1250</v>
          </cell>
        </row>
        <row r="3000">
          <cell r="C3000" t="str">
            <v>рукав РВД 50-М42*2-1050</v>
          </cell>
        </row>
        <row r="3001">
          <cell r="C3001" t="str">
            <v>рукав РВД 50-М42*2-1450</v>
          </cell>
        </row>
        <row r="3002">
          <cell r="C3002" t="str">
            <v>рукав РВД 50-М42*2-450</v>
          </cell>
        </row>
        <row r="3003">
          <cell r="C3003" t="str">
            <v>рукав РВД 50-М42*2-650</v>
          </cell>
        </row>
        <row r="3004">
          <cell r="C3004" t="str">
            <v>рукав с нитяной оплеткой 20*29-1,6</v>
          </cell>
        </row>
        <row r="3005">
          <cell r="C3005" t="str">
            <v>рукав с нитяной оплеткой 25*35-1,6</v>
          </cell>
        </row>
        <row r="3006">
          <cell r="C3006" t="str">
            <v>рукав с нитяной оплеткой 32х43х1,6</v>
          </cell>
        </row>
        <row r="3007">
          <cell r="C3007" t="str">
            <v>рукав соединительный М20*1,5внутр.</v>
          </cell>
        </row>
        <row r="3008">
          <cell r="C3008" t="str">
            <v>рукавицы  КР</v>
          </cell>
        </row>
        <row r="3009">
          <cell r="C3009" t="str">
            <v>рукавицы  шерстяные</v>
          </cell>
        </row>
        <row r="3010">
          <cell r="C3010" t="str">
            <v>рукавицы брезентовые</v>
          </cell>
        </row>
        <row r="3011">
          <cell r="C3011" t="str">
            <v>рукавицы брезентовые ОП С 2ым налад.</v>
          </cell>
        </row>
        <row r="3012">
          <cell r="C3012" t="str">
            <v>рукавицы ватные с брез.наладонником</v>
          </cell>
        </row>
        <row r="3013">
          <cell r="C3013" t="str">
            <v>рукавицы суконные</v>
          </cell>
        </row>
        <row r="3014">
          <cell r="C3014" t="str">
            <v>рукавицы утепл.</v>
          </cell>
        </row>
        <row r="3015">
          <cell r="C3015" t="str">
            <v>рукавицы х/б с брез.наладонником</v>
          </cell>
        </row>
        <row r="3016">
          <cell r="C3016" t="str">
            <v>рулетка  10м</v>
          </cell>
        </row>
        <row r="3017">
          <cell r="C3017" t="str">
            <v>рулетка  3м</v>
          </cell>
        </row>
        <row r="3018">
          <cell r="C3018" t="str">
            <v>рулетка  5м</v>
          </cell>
        </row>
        <row r="3019">
          <cell r="C3019" t="str">
            <v>рулетка  Энкор 5м с фиксатором "Каучук"</v>
          </cell>
        </row>
        <row r="3020">
          <cell r="C3020" t="str">
            <v xml:space="preserve">Рулетка 50м </v>
          </cell>
        </row>
        <row r="3021">
          <cell r="C3021" t="str">
            <v>Рулетка 7,5м Ермак</v>
          </cell>
        </row>
        <row r="3022">
          <cell r="C3022" t="str">
            <v>рулон 20ммх50м с инд.для паровой стерилизации</v>
          </cell>
        </row>
        <row r="3023">
          <cell r="C3023" t="str">
            <v>ручка PARKER</v>
          </cell>
        </row>
        <row r="3024">
          <cell r="C3024" t="str">
            <v>ручка Pilot  синяя</v>
          </cell>
        </row>
        <row r="3025">
          <cell r="C3025" t="str">
            <v>ручка двери</v>
          </cell>
        </row>
        <row r="3026">
          <cell r="C3026" t="str">
            <v>ручка двери Г-3307</v>
          </cell>
        </row>
        <row r="3027">
          <cell r="C3027" t="str">
            <v>ручка двери наруж. левая ЗиЛ 130</v>
          </cell>
        </row>
        <row r="3028">
          <cell r="C3028" t="str">
            <v>ручка для валика</v>
          </cell>
        </row>
        <row r="3029">
          <cell r="C3029" t="str">
            <v>ручка метал. для метел, щеток</v>
          </cell>
        </row>
        <row r="3030">
          <cell r="C3030" t="str">
            <v xml:space="preserve">ручка раздельная </v>
          </cell>
        </row>
        <row r="3031">
          <cell r="C3031" t="str">
            <v>ручка стеклоподъемника</v>
          </cell>
        </row>
        <row r="3032">
          <cell r="C3032" t="str">
            <v>рычаг  ковша 318-14-21.04.00</v>
          </cell>
        </row>
        <row r="3033">
          <cell r="C3033" t="str">
            <v>рычаг  регулировочный КАМАЗ 5320-3502136 пр.</v>
          </cell>
        </row>
        <row r="3034">
          <cell r="C3034" t="str">
            <v>рычаг  регулировочный КАМАЗ 5320-3502137 лев.</v>
          </cell>
        </row>
        <row r="3035">
          <cell r="C3035" t="str">
            <v>рычаг  регулировочный лев. 5511-3502237</v>
          </cell>
        </row>
        <row r="3036">
          <cell r="C3036" t="str">
            <v>рычаг коробки переменных передач</v>
          </cell>
        </row>
        <row r="3037">
          <cell r="C3037" t="str">
            <v>рычаг отжимной</v>
          </cell>
        </row>
        <row r="3038">
          <cell r="C3038" t="str">
            <v>рычаг переключения КПП</v>
          </cell>
        </row>
        <row r="3039">
          <cell r="C3039" t="str">
            <v>рычаг регулировочный</v>
          </cell>
        </row>
        <row r="3040">
          <cell r="C3040" t="str">
            <v xml:space="preserve">рычаг регулировочный задний </v>
          </cell>
        </row>
        <row r="3041">
          <cell r="C3041" t="str">
            <v>рычаг регулировочный левый 5511</v>
          </cell>
        </row>
        <row r="3042">
          <cell r="C3042" t="str">
            <v>рычаг регулировочный правый 5511</v>
          </cell>
        </row>
        <row r="3043">
          <cell r="C3043" t="str">
            <v>салфетка из микрофибры 30*30см</v>
          </cell>
        </row>
        <row r="3044">
          <cell r="C3044" t="str">
            <v>салфетка универсальная вискозная уп/3шт.</v>
          </cell>
        </row>
        <row r="3045">
          <cell r="C3045" t="str">
            <v>салфетки 100шт бумажные</v>
          </cell>
        </row>
        <row r="3046">
          <cell r="C3046" t="str">
            <v>сальник</v>
          </cell>
        </row>
        <row r="3047">
          <cell r="C3047" t="str">
            <v>сальник  130*154 передней ступицы 130-С*307272</v>
          </cell>
        </row>
        <row r="3048">
          <cell r="C3048" t="str">
            <v>Сальник 112*136*14 передней ступицы,130-С*307267</v>
          </cell>
        </row>
        <row r="3049">
          <cell r="C3049" t="str">
            <v>сальник 120*150</v>
          </cell>
        </row>
        <row r="3050">
          <cell r="C3050" t="str">
            <v>сальник 137*181</v>
          </cell>
        </row>
        <row r="3051">
          <cell r="C3051" t="str">
            <v>сальник 40*60</v>
          </cell>
        </row>
        <row r="3052">
          <cell r="C3052" t="str">
            <v>сальник 42*62</v>
          </cell>
        </row>
        <row r="3053">
          <cell r="C3053" t="str">
            <v>сальник 42*75-10 хвостовика редукторного моста УАЗ черный</v>
          </cell>
        </row>
        <row r="3054">
          <cell r="C3054" t="str">
            <v>сальник 45*60</v>
          </cell>
        </row>
        <row r="3055">
          <cell r="C3055" t="str">
            <v>сальник 50*70*10</v>
          </cell>
        </row>
        <row r="3056">
          <cell r="C3056" t="str">
            <v>Сальник 60х85х12</v>
          </cell>
        </row>
        <row r="3057">
          <cell r="C3057" t="str">
            <v>сальник 62*90*12 (ЗИЛ-131)</v>
          </cell>
        </row>
        <row r="3058">
          <cell r="C3058" t="str">
            <v>Сальник 65х85</v>
          </cell>
        </row>
        <row r="3059">
          <cell r="C3059" t="str">
            <v>сальник 70*95</v>
          </cell>
        </row>
        <row r="3060">
          <cell r="C3060" t="str">
            <v>сальник 75*100</v>
          </cell>
        </row>
        <row r="3061">
          <cell r="C3061" t="str">
            <v>сальник 75*102</v>
          </cell>
        </row>
        <row r="3062">
          <cell r="C3062" t="str">
            <v>сальник 85*110</v>
          </cell>
        </row>
        <row r="3063">
          <cell r="C3063" t="str">
            <v>сальник 85*110*12</v>
          </cell>
        </row>
        <row r="3064">
          <cell r="C3064" t="str">
            <v>сальник задней ступицы</v>
          </cell>
        </row>
        <row r="3065">
          <cell r="C3065" t="str">
            <v xml:space="preserve">сальник клапанов </v>
          </cell>
        </row>
        <row r="3066">
          <cell r="C3066" t="str">
            <v>сальник КПП 2101</v>
          </cell>
        </row>
        <row r="3067">
          <cell r="C3067" t="str">
            <v>Сальник РG21</v>
          </cell>
        </row>
        <row r="3068">
          <cell r="C3068" t="str">
            <v>сальник ступицы</v>
          </cell>
        </row>
        <row r="3069">
          <cell r="C3069" t="str">
            <v xml:space="preserve">сальник хвостовика </v>
          </cell>
        </row>
        <row r="3070">
          <cell r="C3070" t="str">
            <v>саморез  4,2*19</v>
          </cell>
        </row>
        <row r="3071">
          <cell r="C3071" t="str">
            <v>саморез  4,2*25</v>
          </cell>
        </row>
        <row r="3072">
          <cell r="C3072" t="str">
            <v>Саморез 3,5х25 (4,5кг) гипсокартон-металл</v>
          </cell>
        </row>
        <row r="3073">
          <cell r="C3073" t="str">
            <v>Саморез 3,5х25 гипсокартон-металл(3кг)</v>
          </cell>
        </row>
        <row r="3074">
          <cell r="C3074" t="str">
            <v>Саморез 3,9х16</v>
          </cell>
        </row>
        <row r="3075">
          <cell r="C3075" t="str">
            <v>Саморез 3,9х19</v>
          </cell>
        </row>
        <row r="3076">
          <cell r="C3076" t="str">
            <v>Саморез 3х13</v>
          </cell>
        </row>
        <row r="3077">
          <cell r="C3077" t="str">
            <v>саморез 4,2х16</v>
          </cell>
        </row>
        <row r="3078">
          <cell r="C3078" t="str">
            <v>Саморез 4,2х51</v>
          </cell>
        </row>
        <row r="3079">
          <cell r="C3079" t="str">
            <v>Саморез 4,2х89 (3кг) гипсокартон-дерево</v>
          </cell>
        </row>
        <row r="3080">
          <cell r="C3080" t="str">
            <v xml:space="preserve">Саморез с ПШ 4,2х13 </v>
          </cell>
        </row>
        <row r="3081">
          <cell r="C3081" t="str">
            <v>Саморез с ПШ 4,2х13 сверло</v>
          </cell>
        </row>
        <row r="3082">
          <cell r="C3082" t="str">
            <v>Саморез с ПШ острый 4,2х16</v>
          </cell>
        </row>
        <row r="3083">
          <cell r="C3083" t="str">
            <v>Саморез с ПШ острый 4,2х25</v>
          </cell>
        </row>
        <row r="3084">
          <cell r="C3084" t="str">
            <v>Саморез с ПШ сверло 4,2х13</v>
          </cell>
        </row>
        <row r="3085">
          <cell r="C3085" t="str">
            <v>Саморез с ПШ сверло 4,2х16 (1400)шт</v>
          </cell>
        </row>
        <row r="3086">
          <cell r="C3086" t="str">
            <v>Саморез с ПШ сверло 4,2х25</v>
          </cell>
        </row>
        <row r="3087">
          <cell r="C3087" t="str">
            <v>Саморез сверло с ПШ 4,2х25 (200шт)</v>
          </cell>
        </row>
        <row r="3088">
          <cell r="C3088" t="str">
            <v>саморезы</v>
          </cell>
        </row>
        <row r="3089">
          <cell r="C3089" t="str">
            <v xml:space="preserve">Санитарно-микробилогическая лаборатория иммунофертного анализа </v>
          </cell>
        </row>
        <row r="3090">
          <cell r="C3090" t="str">
            <v>сапоги  войлочные на резиновой основе</v>
          </cell>
        </row>
        <row r="3091">
          <cell r="C3091" t="str">
            <v>сапоги  ПВХ КЩС</v>
          </cell>
        </row>
        <row r="3092">
          <cell r="C3092" t="str">
            <v>сапоги  ПВХ утепл.</v>
          </cell>
        </row>
        <row r="3093">
          <cell r="C3093" t="str">
            <v>сапоги КАМА-М</v>
          </cell>
        </row>
        <row r="3094">
          <cell r="C3094" t="str">
            <v>сапоги кирзовые</v>
          </cell>
        </row>
        <row r="3095">
          <cell r="C3095" t="str">
            <v>сапоги кожаные от повыш темп Форвелд</v>
          </cell>
        </row>
        <row r="3096">
          <cell r="C3096" t="str">
            <v>сапоги кожаные Трейл Гранд</v>
          </cell>
        </row>
        <row r="3097">
          <cell r="C3097" t="str">
            <v>сапоги кожаные Трейл Супер</v>
          </cell>
        </row>
        <row r="3098">
          <cell r="C3098" t="str">
            <v>сапоги кожаные утепл от повыш темп Форвелд</v>
          </cell>
        </row>
        <row r="3099">
          <cell r="C3099" t="str">
            <v>сапоги кожаные утеплен. Иртыш</v>
          </cell>
        </row>
        <row r="3100">
          <cell r="C3100" t="str">
            <v>сапоги кожаные утеплен. Трейл Гранд</v>
          </cell>
        </row>
        <row r="3101">
          <cell r="C3101" t="str">
            <v>сапоги кожаные утепленные</v>
          </cell>
        </row>
        <row r="3102">
          <cell r="C3102" t="str">
            <v>сапоги ПВХ "Байарт" с меховым чулком</v>
          </cell>
        </row>
        <row r="3103">
          <cell r="C3103" t="str">
            <v>сапоги ПВХ мужские с мехов.чулком</v>
          </cell>
        </row>
        <row r="3104">
          <cell r="C3104" t="str">
            <v>сапоги резиновые болотные</v>
          </cell>
        </row>
        <row r="3105">
          <cell r="C3105" t="str">
            <v>сапоги Торжок</v>
          </cell>
        </row>
        <row r="3106">
          <cell r="C3106" t="str">
            <v>сапоги утепл.</v>
          </cell>
        </row>
        <row r="3107">
          <cell r="C3107" t="str">
            <v>сборник эмалир. 4м3</v>
          </cell>
        </row>
        <row r="3108">
          <cell r="C3108" t="str">
            <v>Сбрасыватель решетки СУЭ 1521</v>
          </cell>
        </row>
        <row r="3109">
          <cell r="C3109" t="str">
            <v>сварочный инвертор ARS160 профи 160А/В/5КВа</v>
          </cell>
        </row>
        <row r="3110">
          <cell r="C3110" t="str">
            <v>сверло  д18,5 мм</v>
          </cell>
        </row>
        <row r="3111">
          <cell r="C3111" t="str">
            <v>сверло  к/х  20,0</v>
          </cell>
        </row>
        <row r="3112">
          <cell r="C3112" t="str">
            <v>сверло  к/х  22,0</v>
          </cell>
        </row>
        <row r="3113">
          <cell r="C3113" t="str">
            <v>сверло  ц/х  3,0</v>
          </cell>
        </row>
        <row r="3114">
          <cell r="C3114" t="str">
            <v>Сверло SDS PLUS 6х160</v>
          </cell>
        </row>
        <row r="3115">
          <cell r="C3115" t="str">
            <v>Сверло SDS PLUS 6Х210</v>
          </cell>
        </row>
        <row r="3116">
          <cell r="C3116" t="str">
            <v>Сверло SDS-Plus 6x50x110</v>
          </cell>
        </row>
        <row r="3117">
          <cell r="C3117" t="str">
            <v>Сверло К/Х 10,7</v>
          </cell>
        </row>
        <row r="3118">
          <cell r="C3118" t="str">
            <v>Сверло к/х 10,7 с д.с.</v>
          </cell>
        </row>
        <row r="3119">
          <cell r="C3119" t="str">
            <v>Сверло к/х 17,0</v>
          </cell>
        </row>
        <row r="3120">
          <cell r="C3120" t="str">
            <v>Сверло к/х 20,5</v>
          </cell>
        </row>
        <row r="3121">
          <cell r="C3121" t="str">
            <v>Сверло к/х 22,5</v>
          </cell>
        </row>
        <row r="3122">
          <cell r="C3122" t="str">
            <v>Сверло к/х 25,0</v>
          </cell>
        </row>
        <row r="3123">
          <cell r="C3123" t="str">
            <v>Сверло к/х 28,0</v>
          </cell>
        </row>
        <row r="3124">
          <cell r="C3124" t="str">
            <v>Сверло к/х 32,0</v>
          </cell>
        </row>
        <row r="3125">
          <cell r="C3125" t="str">
            <v>сверло к/х 54</v>
          </cell>
        </row>
        <row r="3126">
          <cell r="C3126" t="str">
            <v>Сверло к/х ф12,5 с д.с.</v>
          </cell>
        </row>
        <row r="3127">
          <cell r="C3127" t="str">
            <v>сверло по бетону 6х100мм</v>
          </cell>
        </row>
        <row r="3128">
          <cell r="C3128" t="str">
            <v>сверло по бетону 8*120мм</v>
          </cell>
        </row>
        <row r="3129">
          <cell r="C3129" t="str">
            <v>Сверло по дереву 16х230</v>
          </cell>
        </row>
        <row r="3130">
          <cell r="C3130" t="str">
            <v>Сверло по дереву 16х460</v>
          </cell>
        </row>
        <row r="3131">
          <cell r="C3131" t="str">
            <v>Сверло с к/х 10,4</v>
          </cell>
        </row>
        <row r="3132">
          <cell r="C3132" t="str">
            <v>Сверло с к/х 10,5</v>
          </cell>
        </row>
        <row r="3133">
          <cell r="C3133" t="str">
            <v>Сверло с к/х 22,25</v>
          </cell>
        </row>
        <row r="3134">
          <cell r="C3134" t="str">
            <v>Сверло спиральное с к/х ф 12</v>
          </cell>
        </row>
        <row r="3135">
          <cell r="C3135" t="str">
            <v>Сверло спиральное с к/х ф 16,5</v>
          </cell>
        </row>
        <row r="3136">
          <cell r="C3136" t="str">
            <v>Сверло спиральное с к/х ф 21</v>
          </cell>
        </row>
        <row r="3137">
          <cell r="C3137" t="str">
            <v>Сверло спиральное с к/х ф 6,5</v>
          </cell>
        </row>
        <row r="3138">
          <cell r="C3138" t="str">
            <v>светильник  ЛПО 01-2*36(40)  "ЛЮКС"</v>
          </cell>
        </row>
        <row r="3139">
          <cell r="C3139" t="str">
            <v>светильник  ЛПО 97-2х36-016Н "Прямоугольник"</v>
          </cell>
        </row>
        <row r="3140">
          <cell r="C3140" t="str">
            <v>светильник  накл.ЭПРА ЛПО 418 635</v>
          </cell>
        </row>
        <row r="3141">
          <cell r="C3141" t="str">
            <v>светильник  НСП 02-100-001</v>
          </cell>
        </row>
        <row r="3142">
          <cell r="C3142" t="str">
            <v>светильник  НСП 02-200-001</v>
          </cell>
        </row>
        <row r="3143">
          <cell r="C3143" t="str">
            <v>светильник 2*36 (ЛПП2-36) потолоч IP65</v>
          </cell>
        </row>
        <row r="3144">
          <cell r="C3144" t="str">
            <v>светильник 418 PRB/R 595*595 с ЭПРА</v>
          </cell>
        </row>
        <row r="3145">
          <cell r="C3145" t="str">
            <v>светильник DLS 226 ЭмПРА G24d-3</v>
          </cell>
        </row>
        <row r="3146">
          <cell r="C3146" t="str">
            <v>светильник аккум. ФЖА 1.01</v>
          </cell>
        </row>
        <row r="3147">
          <cell r="C3147" t="str">
            <v>Светильник ЖКУ 02-250-003 со ст.</v>
          </cell>
        </row>
        <row r="3148">
          <cell r="C3148" t="str">
            <v>Светильник ЖКУ 06-250 б/с</v>
          </cell>
        </row>
        <row r="3149">
          <cell r="C3149" t="str">
            <v>Светильник ЖКУ 06-250-001 со ст.</v>
          </cell>
        </row>
        <row r="3150">
          <cell r="C3150" t="str">
            <v>Светильник ЖКУ 10-150-026</v>
          </cell>
        </row>
        <row r="3151">
          <cell r="C3151" t="str">
            <v>Светильник ЖКУ 10-250-026 с сеткой</v>
          </cell>
        </row>
        <row r="3152">
          <cell r="C3152" t="str">
            <v>Светильник ЖКУ 16-250-001</v>
          </cell>
        </row>
        <row r="3153">
          <cell r="C3153" t="str">
            <v>Светильник ЖКУ 21-100-013 IP 54</v>
          </cell>
        </row>
        <row r="3154">
          <cell r="C3154" t="str">
            <v>Светильник ЖСУ 17-150-001 с/ст</v>
          </cell>
        </row>
        <row r="3155">
          <cell r="C3155" t="str">
            <v>светильник ЛВО 418 595  ЭПРА</v>
          </cell>
        </row>
        <row r="3156">
          <cell r="C3156" t="str">
            <v>светильник ЛПБ 2001 8Вт 230В</v>
          </cell>
        </row>
        <row r="3157">
          <cell r="C3157" t="str">
            <v>светильник ЛПБ 3017 2*36</v>
          </cell>
        </row>
        <row r="3158">
          <cell r="C3158" t="str">
            <v>светильник НВА 250 IP 65</v>
          </cell>
        </row>
        <row r="3159">
          <cell r="C3159" t="str">
            <v>светильник НПБ 1101 белый круг 100 Вт</v>
          </cell>
        </row>
        <row r="3160">
          <cell r="C3160" t="str">
            <v>светильник НПБ 1102 белый круг  реш 100 Вт</v>
          </cell>
        </row>
        <row r="3161">
          <cell r="C3161" t="str">
            <v>светильник ССА 1001 "ВЫХОД-EXIT"</v>
          </cell>
        </row>
        <row r="3162">
          <cell r="C3162" t="str">
            <v>светофильтр</v>
          </cell>
        </row>
        <row r="3163">
          <cell r="C3163" t="str">
            <v>Светофильтр № 3(102х52)</v>
          </cell>
        </row>
        <row r="3164">
          <cell r="C3164" t="str">
            <v>свеча</v>
          </cell>
        </row>
        <row r="3165">
          <cell r="C3165" t="str">
            <v xml:space="preserve">свеча </v>
          </cell>
        </row>
        <row r="3166">
          <cell r="C3166" t="str">
            <v>свеча А-11</v>
          </cell>
        </row>
        <row r="3167">
          <cell r="C3167" t="str">
            <v>свеча А-14</v>
          </cell>
        </row>
        <row r="3168">
          <cell r="C3168" t="str">
            <v>свеча А-17</v>
          </cell>
        </row>
        <row r="3169">
          <cell r="C3169" t="str">
            <v xml:space="preserve">свеча зажигания </v>
          </cell>
        </row>
        <row r="3170">
          <cell r="C3170" t="str">
            <v>Свинец С1 чушка</v>
          </cell>
        </row>
        <row r="3171">
          <cell r="C3171" t="str">
            <v>седелка крановая Д 110*32</v>
          </cell>
        </row>
        <row r="3172">
          <cell r="C3172" t="str">
            <v>седелка крановая Д 160*32</v>
          </cell>
        </row>
        <row r="3173">
          <cell r="C3173" t="str">
            <v>седелка крановая ПЭ 100  110*63</v>
          </cell>
        </row>
        <row r="3174">
          <cell r="C3174" t="str">
            <v>седелка крановая ПЭ 100  160*63</v>
          </cell>
        </row>
        <row r="3175">
          <cell r="C3175" t="str">
            <v>седелка крановая ПЭ 80  110*63</v>
          </cell>
        </row>
        <row r="3176">
          <cell r="C3176" t="str">
            <v>седелка крановая ПЭ 80  160х32</v>
          </cell>
        </row>
        <row r="3177">
          <cell r="C3177" t="str">
            <v>седелка крановая ПЭ 80  63*32</v>
          </cell>
        </row>
        <row r="3178">
          <cell r="C3178" t="str">
            <v>седелка л.63-1/2"</v>
          </cell>
        </row>
        <row r="3179">
          <cell r="C3179" t="str">
            <v>Седловой отвод 75х63</v>
          </cell>
        </row>
        <row r="3180">
          <cell r="C3180" t="str">
            <v>Седловой отвод 90/63 SDR11 ПЭ100</v>
          </cell>
        </row>
        <row r="3181">
          <cell r="C3181" t="str">
            <v>седловой отвод д. 110*32  ПЭ 80</v>
          </cell>
        </row>
        <row r="3182">
          <cell r="C3182" t="str">
            <v>седловой отвод д. 110*63 ПЭ 100</v>
          </cell>
        </row>
        <row r="3183">
          <cell r="C3183" t="str">
            <v>седловой отвод д.63*32</v>
          </cell>
        </row>
        <row r="3184">
          <cell r="C3184" t="str">
            <v>седловой отвод д.63*63  ПЭ 100</v>
          </cell>
        </row>
        <row r="3185">
          <cell r="C3185" t="str">
            <v>Седловой отвод ф160х32 SDR11 ПЭ80</v>
          </cell>
        </row>
        <row r="3186">
          <cell r="C3186" t="str">
            <v>селенитовый бульон</v>
          </cell>
        </row>
        <row r="3187">
          <cell r="C3187" t="str">
            <v>сердечник замка (цилиндровый механизм)</v>
          </cell>
        </row>
        <row r="3188">
          <cell r="C3188" t="str">
            <v>серебро азотнокислое чда</v>
          </cell>
        </row>
        <row r="3189">
          <cell r="C3189" t="str">
            <v>серебро сернокислое  ХЧ</v>
          </cell>
        </row>
        <row r="3190">
          <cell r="C3190" t="str">
            <v>серьга 1, 110-847</v>
          </cell>
        </row>
        <row r="3191">
          <cell r="C3191" t="str">
            <v>Сетевой адаптер ROBITON sn 1000s</v>
          </cell>
        </row>
        <row r="3192">
          <cell r="C3192" t="str">
            <v>сетка  одинарная п/эф №13-1 (2000*11300, термофиксация, скрепочный шов, проклейка кромок)*2</v>
          </cell>
        </row>
        <row r="3193">
          <cell r="C3193" t="str">
            <v>сетка бензобака</v>
          </cell>
        </row>
        <row r="3194">
          <cell r="C3194" t="str">
            <v>сетка всасывающая СВ-80</v>
          </cell>
        </row>
        <row r="3195">
          <cell r="C3195" t="str">
            <v>Сетка кладочная 50*50мм 0,5*1,5м</v>
          </cell>
        </row>
        <row r="3196">
          <cell r="C3196" t="str">
            <v>сетка малярная самоклеящаяся</v>
          </cell>
        </row>
        <row r="3197">
          <cell r="C3197" t="str">
            <v>сетка пластиковая для ограждения</v>
          </cell>
        </row>
        <row r="3198">
          <cell r="C3198" t="str">
            <v>Сетка тканная с квадратными ячейками 2,5х0,4х1000 ст 12х18Н10Т</v>
          </cell>
        </row>
        <row r="3199">
          <cell r="C3199" t="str">
            <v>Сжим У859</v>
          </cell>
        </row>
        <row r="3200">
          <cell r="C3200" t="str">
            <v>Сигнализатор оксида углерода СОУ1</v>
          </cell>
        </row>
        <row r="3201">
          <cell r="C3201" t="str">
            <v>Сигнализатор уровня жидкости САУ М6</v>
          </cell>
        </row>
        <row r="3202">
          <cell r="C3202" t="str">
            <v>Сидение ВАЗ-2107 переднее левое</v>
          </cell>
        </row>
        <row r="3203">
          <cell r="C3203" t="str">
            <v xml:space="preserve">Сидения  ВАЗ-21213 передние </v>
          </cell>
        </row>
        <row r="3204">
          <cell r="C3204" t="str">
            <v>сикли</v>
          </cell>
        </row>
        <row r="3205">
          <cell r="C3205" t="str">
            <v xml:space="preserve">силикагель </v>
          </cell>
        </row>
        <row r="3206">
          <cell r="C3206" t="str">
            <v>система смазки КО-503</v>
          </cell>
        </row>
        <row r="3207">
          <cell r="C3207" t="str">
            <v>система смазки КО-510</v>
          </cell>
        </row>
        <row r="3208">
          <cell r="C3208" t="str">
            <v>сифон бутылочный с гибкой трубой</v>
          </cell>
        </row>
        <row r="3209">
          <cell r="C3209" t="str">
            <v>Сифон гофра</v>
          </cell>
        </row>
        <row r="3210">
          <cell r="C3210" t="str">
            <v>сканер Epson GT-S55</v>
          </cell>
        </row>
        <row r="3211">
          <cell r="C3211" t="str">
            <v>Скважинный насосный агрегат CRS10-65/3А-26</v>
          </cell>
        </row>
        <row r="3212">
          <cell r="C3212" t="str">
            <v>склянка   для реактивов 500мл,</v>
          </cell>
        </row>
        <row r="3213">
          <cell r="C3213" t="str">
            <v>склянка градуиров. 1000мл</v>
          </cell>
        </row>
        <row r="3214">
          <cell r="C3214" t="str">
            <v>склянка градуиров. 100мл</v>
          </cell>
        </row>
        <row r="3215">
          <cell r="C3215" t="str">
            <v>склянка градуиров. 250мл</v>
          </cell>
        </row>
        <row r="3216">
          <cell r="C3216" t="str">
            <v>склянка градуиров. 500мл</v>
          </cell>
        </row>
        <row r="3217">
          <cell r="C3217" t="str">
            <v>склянка с пробкой 1000мл</v>
          </cell>
        </row>
        <row r="3218">
          <cell r="C3218" t="str">
            <v>склянка с пробкой 125мл</v>
          </cell>
        </row>
        <row r="3219">
          <cell r="C3219" t="str">
            <v>склянка с пробкой 250мл</v>
          </cell>
        </row>
        <row r="3220">
          <cell r="C3220" t="str">
            <v>склянка с пробкой 500мл</v>
          </cell>
        </row>
        <row r="3221">
          <cell r="C3221" t="str">
            <v>Скоба переднего дискового тормоза левая</v>
          </cell>
        </row>
        <row r="3222">
          <cell r="C3222" t="str">
            <v>Скоба переднего дискового тормоза правая</v>
          </cell>
        </row>
        <row r="3223">
          <cell r="C3223" t="str">
            <v>Скоба строительная 10х50х150</v>
          </cell>
        </row>
        <row r="3224">
          <cell r="C3224" t="str">
            <v>скобы к степлеру №10</v>
          </cell>
        </row>
        <row r="3225">
          <cell r="C3225" t="str">
            <v>скобы к степлеру №24</v>
          </cell>
        </row>
        <row r="3226">
          <cell r="C3226" t="str">
            <v>скорлупа 159х40х1000 ППУ</v>
          </cell>
        </row>
        <row r="3227">
          <cell r="C3227" t="str">
            <v>скоросшиватель прозрачный верх</v>
          </cell>
        </row>
        <row r="3228">
          <cell r="C3228" t="str">
            <v>скотч</v>
          </cell>
        </row>
        <row r="3229">
          <cell r="C3229" t="str">
            <v>скотч 50х66</v>
          </cell>
        </row>
        <row r="3230">
          <cell r="C3230" t="str">
            <v xml:space="preserve">скотч малярный </v>
          </cell>
        </row>
        <row r="3231">
          <cell r="C3231" t="str">
            <v>скотч строительный</v>
          </cell>
        </row>
        <row r="3232">
          <cell r="C3232" t="str">
            <v>Скрепа М 500 ремонтная</v>
          </cell>
        </row>
        <row r="3233">
          <cell r="C3233" t="str">
            <v>Скрепки 28мм.</v>
          </cell>
        </row>
        <row r="3234">
          <cell r="C3234" t="str">
            <v>слив серый</v>
          </cell>
        </row>
        <row r="3235">
          <cell r="C3235" t="str">
            <v>Смазка WD-40 (400мл)</v>
          </cell>
        </row>
        <row r="3236">
          <cell r="C3236" t="str">
            <v>Смазка графитная</v>
          </cell>
        </row>
        <row r="3237">
          <cell r="C3237" t="str">
            <v>Смазка для подшипников WS-0124-400G 0015-0124-000</v>
          </cell>
        </row>
        <row r="3238">
          <cell r="C3238" t="str">
            <v>Смазка для штанг DitchWitch (2 gal)</v>
          </cell>
        </row>
        <row r="3239">
          <cell r="C3239" t="str">
            <v>смазка Литол 24</v>
          </cell>
        </row>
        <row r="3240">
          <cell r="C3240" t="str">
            <v>смазка проник.</v>
          </cell>
        </row>
        <row r="3241">
          <cell r="C3241" t="str">
            <v>смеситель</v>
          </cell>
        </row>
        <row r="3242">
          <cell r="C3242" t="str">
            <v>смеситель  для ванны</v>
          </cell>
        </row>
        <row r="3243">
          <cell r="C3243" t="str">
            <v>смесь  резиновая 3825 нта</v>
          </cell>
        </row>
        <row r="3244">
          <cell r="C3244" t="str">
            <v>совок д/мусора</v>
          </cell>
        </row>
        <row r="3245">
          <cell r="C3245" t="str">
            <v>Соедин НР 16х1/2</v>
          </cell>
        </row>
        <row r="3246">
          <cell r="C3246" t="str">
            <v>соединение  неразъем. 315х28,6 ПЭ80</v>
          </cell>
        </row>
        <row r="3247">
          <cell r="C3247" t="str">
            <v>соединение  неразъем. 630*57,2</v>
          </cell>
        </row>
        <row r="3248">
          <cell r="C3248" t="str">
            <v>соединение  неразъемное 32*3</v>
          </cell>
        </row>
        <row r="3249">
          <cell r="C3249" t="str">
            <v>соединение  неразъмн. 160*14.6</v>
          </cell>
        </row>
        <row r="3250">
          <cell r="C3250" t="str">
            <v>соединение  с ниппелем/муфтой</v>
          </cell>
        </row>
        <row r="3251">
          <cell r="C3251" t="str">
            <v>соединение неразъем. 110*10</v>
          </cell>
        </row>
        <row r="3252">
          <cell r="C3252" t="str">
            <v>соединение неразъем. 225*20</v>
          </cell>
        </row>
        <row r="3253">
          <cell r="C3253" t="str">
            <v>Соединение шарнирное болтовое 375XSJ500NCS</v>
          </cell>
        </row>
        <row r="3254">
          <cell r="C3254" t="str">
            <v>соединитель для плинтуса</v>
          </cell>
        </row>
        <row r="3255">
          <cell r="C3255" t="str">
            <v xml:space="preserve">соединитель одноуровневый (краб) </v>
          </cell>
        </row>
        <row r="3256">
          <cell r="C3256" t="str">
            <v>соединитель профиля</v>
          </cell>
        </row>
        <row r="3257">
          <cell r="C3257" t="str">
            <v>соединитель шлангов</v>
          </cell>
        </row>
        <row r="3258">
          <cell r="C3258" t="str">
            <v>соль  Мора</v>
          </cell>
        </row>
        <row r="3259">
          <cell r="C3259" t="str">
            <v xml:space="preserve">соль пищевая помол2 </v>
          </cell>
        </row>
        <row r="3260">
          <cell r="C3260" t="str">
            <v xml:space="preserve">соль таблетированная техническая </v>
          </cell>
        </row>
        <row r="3261">
          <cell r="C3261" t="str">
            <v>сопло гидроэлеватора</v>
          </cell>
        </row>
        <row r="3262">
          <cell r="C3262" t="str">
            <v>спидометр</v>
          </cell>
        </row>
        <row r="3263">
          <cell r="C3263" t="str">
            <v>спидометр 81--3802010</v>
          </cell>
        </row>
        <row r="3264">
          <cell r="C3264" t="str">
            <v>спидометр электр.48-3802010</v>
          </cell>
        </row>
        <row r="3265">
          <cell r="C3265" t="str">
            <v>Спираль направляющая 2,0х4,5х3400 ммкр. 124.0026</v>
          </cell>
        </row>
        <row r="3266">
          <cell r="C3266" t="str">
            <v>спирт высшей очистки</v>
          </cell>
        </row>
        <row r="3267">
          <cell r="C3267" t="str">
            <v>спирт изоамиловый</v>
          </cell>
        </row>
        <row r="3268">
          <cell r="C3268" t="str">
            <v>спирт изопрпиловый</v>
          </cell>
        </row>
        <row r="3269">
          <cell r="C3269" t="str">
            <v>спрей от комаров и мошек</v>
          </cell>
        </row>
        <row r="3270">
          <cell r="C3270" t="str">
            <v>спринцовка тип А № 1</v>
          </cell>
        </row>
        <row r="3271">
          <cell r="C3271" t="str">
            <v>спринцовка тип А № 3</v>
          </cell>
        </row>
        <row r="3272">
          <cell r="C3272" t="str">
            <v>ср-во чист."Пемолюкс"</v>
          </cell>
        </row>
        <row r="3273">
          <cell r="C3273" t="str">
            <v>ср-во чист.Санокс</v>
          </cell>
        </row>
        <row r="3274">
          <cell r="C3274" t="str">
            <v>среда  Гисса с лактозой</v>
          </cell>
        </row>
        <row r="3275">
          <cell r="C3275" t="str">
            <v>среда Вильсон-Блера</v>
          </cell>
        </row>
        <row r="3276">
          <cell r="C3276" t="str">
            <v>среда лактозо-пептонная без индикатора</v>
          </cell>
        </row>
        <row r="3277">
          <cell r="C3277" t="str">
            <v>среда магниевая</v>
          </cell>
        </row>
        <row r="3278">
          <cell r="C3278" t="str">
            <v>среда Ресселя-ГРМ</v>
          </cell>
        </row>
        <row r="3279">
          <cell r="C3279" t="str">
            <v>средство для чистки стекол Мистер Мускул</v>
          </cell>
        </row>
        <row r="3280">
          <cell r="C3280" t="str">
            <v>средство моющее Капля Sorti для посуды</v>
          </cell>
        </row>
        <row r="3281">
          <cell r="C3281" t="str">
            <v>ст-т кислота соляная 0,1 н</v>
          </cell>
        </row>
        <row r="3282">
          <cell r="C3282" t="str">
            <v>стакан  В-1-1000шк.</v>
          </cell>
        </row>
        <row r="3283">
          <cell r="C3283" t="str">
            <v>стакан  В-1-250 ТС, шк</v>
          </cell>
        </row>
        <row r="3284">
          <cell r="C3284" t="str">
            <v>стакан  В-1-600 шк.</v>
          </cell>
        </row>
        <row r="3285">
          <cell r="C3285" t="str">
            <v>стакан  Н-1-100 со шкалой ТС</v>
          </cell>
        </row>
        <row r="3286">
          <cell r="C3286" t="str">
            <v>стакан  Н-1-250 ТС</v>
          </cell>
        </row>
        <row r="3287">
          <cell r="C3287" t="str">
            <v>стакан  Н-1-50 со шкалой ТС</v>
          </cell>
        </row>
        <row r="3288">
          <cell r="C3288" t="str">
            <v>стакан  Н-1-50шк. бе шкалы</v>
          </cell>
        </row>
        <row r="3289">
          <cell r="C3289" t="str">
            <v>стакан В-1-100 ТС шк</v>
          </cell>
        </row>
        <row r="3290">
          <cell r="C3290" t="str">
            <v>стаканы пластиковые 100мл уп/200шт</v>
          </cell>
        </row>
        <row r="3291">
          <cell r="C3291" t="str">
            <v>стаканы пластиковые 200мл уп/10шт</v>
          </cell>
        </row>
        <row r="3292">
          <cell r="C3292" t="str">
            <v>сталь  лист  2 мм</v>
          </cell>
        </row>
        <row r="3293">
          <cell r="C3293" t="str">
            <v>сталь  лист  2,5*1,25*2.5   Ст3</v>
          </cell>
        </row>
        <row r="3294">
          <cell r="C3294" t="str">
            <v>сталь  лист  4мм</v>
          </cell>
        </row>
        <row r="3295">
          <cell r="C3295" t="str">
            <v>сталь  лист  5*1,5*6   3 пс/сп</v>
          </cell>
        </row>
        <row r="3296">
          <cell r="C3296" t="str">
            <v>сталь  лист  5мм</v>
          </cell>
        </row>
        <row r="3297">
          <cell r="C3297" t="str">
            <v>сталь  лист  6мм</v>
          </cell>
        </row>
        <row r="3298">
          <cell r="C3298" t="str">
            <v>сталь  лист  8 мм</v>
          </cell>
        </row>
        <row r="3299">
          <cell r="C3299" t="str">
            <v>сталь  лист 12 Ст3 СП-5</v>
          </cell>
        </row>
        <row r="3300">
          <cell r="C3300" t="str">
            <v>сталь лист 10 мм</v>
          </cell>
        </row>
        <row r="3301">
          <cell r="C3301" t="str">
            <v>сталь лист 10*1.5*6  3пс/сп</v>
          </cell>
        </row>
        <row r="3302">
          <cell r="C3302" t="str">
            <v>сталь лист 16 мм</v>
          </cell>
        </row>
        <row r="3303">
          <cell r="C3303" t="str">
            <v>сталь лист 20 ст.3сп/пс</v>
          </cell>
        </row>
        <row r="3304">
          <cell r="C3304" t="str">
            <v>сталь лист 25 мм</v>
          </cell>
        </row>
        <row r="3305">
          <cell r="C3305" t="str">
            <v>сталь лист 3мм</v>
          </cell>
        </row>
        <row r="3306">
          <cell r="C3306" t="str">
            <v>стандарт-титр  кислота щавелевая</v>
          </cell>
        </row>
        <row r="3307">
          <cell r="C3307" t="str">
            <v>стандарт-титр  Натрий серноватистокислый 0.1Н</v>
          </cell>
        </row>
        <row r="3308">
          <cell r="C3308" t="str">
            <v>стандарт-титр калий марганцовокислый</v>
          </cell>
        </row>
        <row r="3309">
          <cell r="C3309" t="str">
            <v>стандарт-титр калий фосфорнокислый для рН</v>
          </cell>
        </row>
        <row r="3310">
          <cell r="C3310" t="str">
            <v>стандарт-титр рН-метрия</v>
          </cell>
        </row>
        <row r="3311">
          <cell r="C3311" t="str">
            <v>Станция управления насосным агрегатом HMS Control L3-60-П-IP54 УХЛ4</v>
          </cell>
        </row>
        <row r="3312">
          <cell r="C3312" t="str">
            <v>стартер</v>
          </cell>
        </row>
        <row r="3313">
          <cell r="C3313" t="str">
            <v>стартер  (4-65W) 220-240 В</v>
          </cell>
        </row>
        <row r="3314">
          <cell r="C3314" t="str">
            <v>стартер  S2.  ST151 (4-22W)</v>
          </cell>
        </row>
        <row r="3315">
          <cell r="C3315" t="str">
            <v>стартер  КАМАЗ,УРАЛ,ЗИЛ,  ЛИАЗ 3708000</v>
          </cell>
        </row>
        <row r="3316">
          <cell r="C3316" t="str">
            <v>стартер  М-114</v>
          </cell>
        </row>
        <row r="3317">
          <cell r="C3317" t="str">
            <v>стартер  на Камаз С*0001241016</v>
          </cell>
        </row>
        <row r="3318">
          <cell r="C3318" t="str">
            <v>стартер  СТ142Б2-3708000</v>
          </cell>
        </row>
        <row r="3319">
          <cell r="C3319" t="str">
            <v>стартер  СТ230К4-3708000 ЗиЛ-130</v>
          </cell>
        </row>
        <row r="3320">
          <cell r="C3320" t="str">
            <v>стартер 220В СК220-240V</v>
          </cell>
        </row>
        <row r="3321">
          <cell r="C3321" t="str">
            <v>стартер ST111 (4-80W)</v>
          </cell>
        </row>
        <row r="3322">
          <cell r="C3322" t="str">
            <v>стартер Зил бычок Евро-2 24/4кВт</v>
          </cell>
        </row>
        <row r="3323">
          <cell r="C3323" t="str">
            <v>ствол РС-50</v>
          </cell>
        </row>
        <row r="3324">
          <cell r="C3324" t="str">
            <v>стекла покровные 18х18мм</v>
          </cell>
        </row>
        <row r="3325">
          <cell r="C3325" t="str">
            <v>стекла предметные 25.4х76.2мм</v>
          </cell>
        </row>
        <row r="3326">
          <cell r="C3326" t="str">
            <v>стекло  4 мм</v>
          </cell>
        </row>
        <row r="3327">
          <cell r="C3327" t="str">
            <v>стекло для пл. маски сварщика</v>
          </cell>
        </row>
        <row r="3328">
          <cell r="C3328" t="str">
            <v>стекло жидкое</v>
          </cell>
        </row>
        <row r="3329">
          <cell r="C3329" t="str">
            <v>стекло подфарника ПФ-130</v>
          </cell>
        </row>
        <row r="3330">
          <cell r="C3330" t="str">
            <v>Стеклоочиститель 68.5205010</v>
          </cell>
        </row>
        <row r="3331">
          <cell r="C3331" t="str">
            <v>стеллаж 2200*1000*300</v>
          </cell>
        </row>
        <row r="3332">
          <cell r="C3332" t="str">
            <v>Стенд декоративный раз-р 650*450</v>
          </cell>
        </row>
        <row r="3333">
          <cell r="C3333" t="str">
            <v>стенд информационный</v>
          </cell>
        </row>
        <row r="3334">
          <cell r="C3334" t="str">
            <v>Степлер №10</v>
          </cell>
        </row>
        <row r="3335">
          <cell r="C3335" t="str">
            <v>Степлер №24</v>
          </cell>
        </row>
        <row r="3336">
          <cell r="C3336" t="str">
            <v>Стержень синий</v>
          </cell>
        </row>
        <row r="3337">
          <cell r="C3337" t="str">
            <v>Стиральная машина AEG L60270FL</v>
          </cell>
        </row>
        <row r="3338">
          <cell r="C3338" t="str">
            <v>стойка для безкамерных шин</v>
          </cell>
        </row>
        <row r="3339">
          <cell r="C3339" t="str">
            <v xml:space="preserve">стойка ограждения </v>
          </cell>
        </row>
        <row r="3340">
          <cell r="C3340" t="str">
            <v>стойки для дорожных знаков</v>
          </cell>
        </row>
        <row r="3341">
          <cell r="C3341" t="str">
            <v>стопор коронки ЕК-12</v>
          </cell>
        </row>
        <row r="3342">
          <cell r="C3342" t="str">
            <v>стопорное кольцо 0026-5839-170</v>
          </cell>
        </row>
        <row r="3343">
          <cell r="C3343" t="str">
            <v>стопроное кольцо 0026-5878-170</v>
          </cell>
        </row>
        <row r="3344">
          <cell r="C3344" t="str">
            <v>стопроное кольцо 8400-3305-170</v>
          </cell>
        </row>
        <row r="3345">
          <cell r="C3345" t="str">
            <v>стремянка в сборе УАЗ</v>
          </cell>
        </row>
        <row r="3346">
          <cell r="C3346" t="str">
            <v>стрептомицин</v>
          </cell>
        </row>
        <row r="3347">
          <cell r="C3347" t="str">
            <v>строп  2ск  3,2/1200</v>
          </cell>
        </row>
        <row r="3348">
          <cell r="C3348" t="str">
            <v>Строп 2СТ- 1,25/1000</v>
          </cell>
        </row>
        <row r="3349">
          <cell r="C3349" t="str">
            <v>Строп 4СК 6,0/4000</v>
          </cell>
        </row>
        <row r="3350">
          <cell r="C3350" t="str">
            <v>Строп 4СК 6,3/4000</v>
          </cell>
        </row>
        <row r="3351">
          <cell r="C3351" t="str">
            <v>Строп СТП 1,0/2000</v>
          </cell>
        </row>
        <row r="3352">
          <cell r="C3352" t="str">
            <v>Строп СТП 1,0/4000</v>
          </cell>
        </row>
        <row r="3353">
          <cell r="C3353" t="str">
            <v>Строп СТП 2,0/5000</v>
          </cell>
        </row>
        <row r="3354">
          <cell r="C3354" t="str">
            <v>Строп СТП 2,0/7000</v>
          </cell>
        </row>
        <row r="3355">
          <cell r="C3355" t="str">
            <v>Строп СТП 3,0/3000</v>
          </cell>
        </row>
        <row r="3356">
          <cell r="C3356" t="str">
            <v>Строп СТП 3,0/5000</v>
          </cell>
        </row>
        <row r="3357">
          <cell r="C3357" t="str">
            <v>Строп УСК1 1,6/2000</v>
          </cell>
        </row>
        <row r="3358">
          <cell r="C3358" t="str">
            <v>Строп УСК1 2,0/1000</v>
          </cell>
        </row>
        <row r="3359">
          <cell r="C3359" t="str">
            <v>Строп УСК1 2,0/3000</v>
          </cell>
        </row>
        <row r="3360">
          <cell r="C3360" t="str">
            <v>Строп УСК1 3,0/4000</v>
          </cell>
        </row>
        <row r="3361">
          <cell r="C3361" t="str">
            <v>Строп УСК1 3,2/4000</v>
          </cell>
        </row>
        <row r="3362">
          <cell r="C3362" t="str">
            <v>стул</v>
          </cell>
        </row>
        <row r="3363">
          <cell r="C3363" t="str">
            <v>стул Cильвия</v>
          </cell>
        </row>
        <row r="3364">
          <cell r="C3364" t="str">
            <v>стул VISI серый</v>
          </cell>
        </row>
        <row r="3365">
          <cell r="C3365" t="str">
            <v>ступица задняя МТЗ</v>
          </cell>
        </row>
        <row r="3366">
          <cell r="C3366" t="str">
            <v>ступица колеса Урал</v>
          </cell>
        </row>
        <row r="3367">
          <cell r="C3367" t="str">
            <v>ступица переднего колеса КАМАЗ -65115 в сборе</v>
          </cell>
        </row>
        <row r="3368">
          <cell r="C3368" t="str">
            <v>сульфарсазен ЧДА</v>
          </cell>
        </row>
        <row r="3369">
          <cell r="C3369" t="str">
            <v>сульфат алюминия  сухой</v>
          </cell>
        </row>
        <row r="3370">
          <cell r="C3370" t="str">
            <v>суппорт ВАЗ правый</v>
          </cell>
        </row>
        <row r="3371">
          <cell r="C3371" t="str">
            <v>сухарь вилки КПП ГАЗ-3308,3309</v>
          </cell>
        </row>
        <row r="3372">
          <cell r="C3372" t="str">
            <v>Сушилка</v>
          </cell>
        </row>
        <row r="3373">
          <cell r="C3373" t="str">
            <v>сцепление в сборе Valeo 406-1601009</v>
          </cell>
        </row>
        <row r="3374">
          <cell r="C3374" t="str">
            <v>Сцепление в сборе ВАЗ-2101/07</v>
          </cell>
        </row>
        <row r="3375">
          <cell r="C3375" t="str">
            <v>счетчик  воды  СВ-15Г со штуцерами</v>
          </cell>
        </row>
        <row r="3376">
          <cell r="C3376" t="str">
            <v xml:space="preserve">Счетчик  Меркурий 230 ART-01 PQСSIGDN 3ф 5-60А </v>
          </cell>
        </row>
        <row r="3377">
          <cell r="C3377" t="str">
            <v>счетчик  эл.энергии 3-фазный СА4У-И672М 5А</v>
          </cell>
        </row>
        <row r="3378">
          <cell r="C3378" t="str">
            <v>Счетчик 3ф. Меркурий 230 ART-03 PQRSIDN 3*220/380В 5-7,5А кл 0,5S/1.0</v>
          </cell>
        </row>
        <row r="3379">
          <cell r="C3379" t="str">
            <v>счетчик воды ВМХ - 100</v>
          </cell>
        </row>
        <row r="3380">
          <cell r="C3380" t="str">
            <v>счетчик воды ВМХ - 80</v>
          </cell>
        </row>
        <row r="3381">
          <cell r="C3381" t="str">
            <v>счетчик электрич. энергии</v>
          </cell>
        </row>
        <row r="3382">
          <cell r="C3382" t="str">
            <v>Съемник гидравлический СГА 12</v>
          </cell>
        </row>
        <row r="3383">
          <cell r="C3383" t="str">
            <v>Съемник гидравлический СГХА 8т</v>
          </cell>
        </row>
        <row r="3384">
          <cell r="C3384" t="str">
            <v>табличка</v>
          </cell>
        </row>
        <row r="3385">
          <cell r="C3385" t="str">
            <v>Табличка кабинетная  445*145</v>
          </cell>
        </row>
        <row r="3386">
          <cell r="C3386" t="str">
            <v>Табличка кабинетная 145*295</v>
          </cell>
        </row>
        <row r="3387">
          <cell r="C3387" t="str">
            <v>Табличка кабинетная 150*145</v>
          </cell>
        </row>
        <row r="3388">
          <cell r="C3388" t="str">
            <v>табличка оцинковка 250*245мм</v>
          </cell>
        </row>
        <row r="3389">
          <cell r="C3389" t="str">
            <v>табло световое НБО-3*1</v>
          </cell>
        </row>
        <row r="3390">
          <cell r="C3390" t="str">
            <v>тавотница</v>
          </cell>
        </row>
        <row r="3391">
          <cell r="C3391" t="str">
            <v>таймер электронный RST</v>
          </cell>
        </row>
        <row r="3392">
          <cell r="C3392" t="str">
            <v>таймер электронный ТЭ15</v>
          </cell>
        </row>
        <row r="3393">
          <cell r="C3393" t="str">
            <v>талреп М6 (крюк+кольцо)</v>
          </cell>
        </row>
        <row r="3394">
          <cell r="C3394" t="str">
            <v>таль шестеренчатая  LEMA  LMT0306C</v>
          </cell>
        </row>
        <row r="3395">
          <cell r="C3395" t="str">
            <v>тапочки (вельвет)</v>
          </cell>
        </row>
        <row r="3396">
          <cell r="C3396" t="str">
            <v>тапочки кож. с задником</v>
          </cell>
        </row>
        <row r="3397">
          <cell r="C3397" t="str">
            <v>Тачка одноколесная</v>
          </cell>
        </row>
        <row r="3398">
          <cell r="C3398" t="str">
            <v>текстолит 20 мм</v>
          </cell>
        </row>
        <row r="3399">
          <cell r="C3399" t="str">
            <v>текстолит 6 мм</v>
          </cell>
        </row>
        <row r="3400">
          <cell r="C3400" t="str">
            <v>тележка приводная эл.тали</v>
          </cell>
        </row>
        <row r="3401">
          <cell r="C3401" t="str">
            <v>тележка холостая эл.тали</v>
          </cell>
        </row>
        <row r="3402">
          <cell r="C3402" t="str">
            <v>телефон сотовый NOKIA 101</v>
          </cell>
        </row>
        <row r="3403">
          <cell r="C3403" t="str">
            <v>телефон сотовый NOKIA 1280</v>
          </cell>
        </row>
        <row r="3404">
          <cell r="C3404" t="str">
            <v>телефон сотовый Samsung GT-I8910</v>
          </cell>
        </row>
        <row r="3405">
          <cell r="C3405" t="str">
            <v>теплообменник Универсальный Камаз</v>
          </cell>
        </row>
        <row r="3406">
          <cell r="C3406" t="str">
            <v>терка пластиковая для бумаги и сетки</v>
          </cell>
        </row>
        <row r="3407">
          <cell r="C3407" t="str">
            <v>термоманометр 80мм ТИП-ТМТБ-31Р</v>
          </cell>
        </row>
        <row r="3408">
          <cell r="C3408" t="str">
            <v>термометр манометрический показывающий ТКП-100-Эк-М1 (0-100) длина капил. 4 м</v>
          </cell>
        </row>
        <row r="3409">
          <cell r="C3409" t="str">
            <v>Термометр сопротивления ТП2088/1/ХА(К)/-50...+850</v>
          </cell>
        </row>
        <row r="3410">
          <cell r="C3410" t="str">
            <v>Термометр сопротивления ТС1088/3/100П/-50...+350</v>
          </cell>
        </row>
        <row r="3411">
          <cell r="C3411" t="str">
            <v>термометр СП-64 (0+50)</v>
          </cell>
        </row>
        <row r="3412">
          <cell r="C3412" t="str">
            <v>термометр ТТЖ-М (-35+50)</v>
          </cell>
        </row>
        <row r="3413">
          <cell r="C3413" t="str">
            <v>Термосопротивление ДТС125-50М.В2-60</v>
          </cell>
        </row>
        <row r="3414">
          <cell r="C3414" t="str">
            <v>термостат</v>
          </cell>
        </row>
        <row r="3415">
          <cell r="C3415" t="str">
            <v>термостат 2101</v>
          </cell>
        </row>
        <row r="3416">
          <cell r="C3416" t="str">
            <v>термостат Т-117</v>
          </cell>
        </row>
        <row r="3417">
          <cell r="C3417" t="str">
            <v>Термочехол для комплекта подключения гидроинструмента к МС-20А</v>
          </cell>
        </row>
        <row r="3418">
          <cell r="C3418" t="str">
            <v>Тетрахлорметан, чист в-во, ГСО 7211</v>
          </cell>
        </row>
        <row r="3419">
          <cell r="C3419" t="str">
            <v>тетрахлорэтилен ГСО 7212</v>
          </cell>
        </row>
        <row r="3420">
          <cell r="C3420" t="str">
            <v>Технический фен</v>
          </cell>
        </row>
        <row r="3421">
          <cell r="C3421" t="str">
            <v>Техпластина МБС-С-5 мм</v>
          </cell>
        </row>
        <row r="3422">
          <cell r="C3422" t="str">
            <v>Техпластина ТМКЩ-С 20х1000х1000</v>
          </cell>
        </row>
        <row r="3423">
          <cell r="C3423" t="str">
            <v>Техпластина ТМКЩ-С-4</v>
          </cell>
        </row>
        <row r="3424">
          <cell r="C3424" t="str">
            <v>Техпластина ТМКЩ-С-6</v>
          </cell>
        </row>
        <row r="3425">
          <cell r="C3425" t="str">
            <v>Техпластина ТМКЩ-С-8</v>
          </cell>
        </row>
        <row r="3426">
          <cell r="C3426" t="str">
            <v>ткань "Вафельное полотно"</v>
          </cell>
        </row>
        <row r="3427">
          <cell r="C3427" t="str">
            <v>ТКР-6-00.01 Д-245,МТЗ 922,923,ЮМЗ</v>
          </cell>
        </row>
        <row r="3428">
          <cell r="C3428" t="str">
            <v>ТННД</v>
          </cell>
        </row>
        <row r="3429">
          <cell r="C3429" t="str">
            <v>топор</v>
          </cell>
        </row>
        <row r="3430">
          <cell r="C3430" t="str">
            <v>топор  0,8 кг</v>
          </cell>
        </row>
        <row r="3431">
          <cell r="C3431" t="str">
            <v>топор в сборе 1,2кг</v>
          </cell>
        </row>
        <row r="3432">
          <cell r="C3432" t="str">
            <v>Топор ИЖ 2,0 кг</v>
          </cell>
        </row>
        <row r="3433">
          <cell r="C3433" t="str">
            <v>топор с ручкой Б-2</v>
          </cell>
        </row>
        <row r="3434">
          <cell r="C3434" t="str">
            <v>Тормозная жидкость DOT -4 0.946 л</v>
          </cell>
        </row>
        <row r="3435">
          <cell r="C3435" t="str">
            <v>тормозная жидкость ДОТ-4</v>
          </cell>
        </row>
        <row r="3436">
          <cell r="C3436" t="str">
            <v>торф</v>
          </cell>
        </row>
        <row r="3437">
          <cell r="C3437" t="str">
            <v>Тосол А-40(20л)</v>
          </cell>
        </row>
        <row r="3438">
          <cell r="C3438" t="str">
            <v>тосол А-65М</v>
          </cell>
        </row>
        <row r="3439">
          <cell r="C3439" t="str">
            <v>тосол А65</v>
          </cell>
        </row>
        <row r="3440">
          <cell r="C3440" t="str">
            <v>Точилка</v>
          </cell>
        </row>
        <row r="3441">
          <cell r="C3441" t="str">
            <v>Точильно-шлифовальный станок ТШ-2</v>
          </cell>
        </row>
        <row r="3442">
          <cell r="C3442" t="str">
            <v>точка WiFi  доступа D-Link</v>
          </cell>
        </row>
        <row r="3443">
          <cell r="C3443" t="str">
            <v>Травосмесь для газонов</v>
          </cell>
        </row>
        <row r="3444">
          <cell r="C3444" t="str">
            <v>трамблер</v>
          </cell>
        </row>
        <row r="3445">
          <cell r="C3445" t="str">
            <v>трамбовщик GrOST TR-80 НС</v>
          </cell>
        </row>
        <row r="3446">
          <cell r="C3446" t="str">
            <v>трансформатор НТС-1,6</v>
          </cell>
        </row>
        <row r="3447">
          <cell r="C3447" t="str">
            <v>Трансформатор тока ТТИ-А 100/5А 5ВА</v>
          </cell>
        </row>
        <row r="3448">
          <cell r="C3448" t="str">
            <v>Трансформатор ТТИ-40 300/5А 5ВА</v>
          </cell>
        </row>
        <row r="3449">
          <cell r="C3449" t="str">
            <v>Трансформатор ТТИ-40 400/5А 5ВА</v>
          </cell>
        </row>
        <row r="3450">
          <cell r="C3450" t="str">
            <v>Трансформатор ЯТП 0,25-220/36</v>
          </cell>
        </row>
        <row r="3451">
          <cell r="C3451" t="str">
            <v>Трап Ду50 вертик</v>
          </cell>
        </row>
        <row r="3452">
          <cell r="C3452" t="str">
            <v>Трегер AJ12-D с оптическим центриром</v>
          </cell>
        </row>
        <row r="3453">
          <cell r="C3453" t="str">
            <v xml:space="preserve">трещетка </v>
          </cell>
        </row>
        <row r="3454">
          <cell r="C3454" t="str">
            <v>трещетка СKSK101</v>
          </cell>
        </row>
        <row r="3455">
          <cell r="C3455" t="str">
            <v>трилон Б 0,1 Н СТ-Т</v>
          </cell>
        </row>
        <row r="3456">
          <cell r="C3456" t="str">
            <v>трилон Б, ИМП</v>
          </cell>
        </row>
        <row r="3457">
          <cell r="C3457" t="str">
            <v>трис (гидроксиметил) аминоме тан</v>
          </cell>
        </row>
        <row r="3458">
          <cell r="C3458" t="str">
            <v>трихлорэтилен СОП 0402</v>
          </cell>
        </row>
        <row r="3459">
          <cell r="C3459" t="str">
            <v>тройник</v>
          </cell>
        </row>
        <row r="3460">
          <cell r="C3460" t="str">
            <v>тройник  ВРК</v>
          </cell>
        </row>
        <row r="3461">
          <cell r="C3461" t="str">
            <v>тройник  д.75</v>
          </cell>
        </row>
        <row r="3462">
          <cell r="C3462" t="str">
            <v>тройник  компр. д..32</v>
          </cell>
        </row>
        <row r="3463">
          <cell r="C3463" t="str">
            <v>тройник  ПЭ 110</v>
          </cell>
        </row>
        <row r="3464">
          <cell r="C3464" t="str">
            <v>тройник  ПЭ 80  д.110</v>
          </cell>
        </row>
        <row r="3465">
          <cell r="C3465" t="str">
            <v>тройник  ПЭ 80  д.63</v>
          </cell>
        </row>
        <row r="3466">
          <cell r="C3466" t="str">
            <v>тройник  редукционный  д.90*63</v>
          </cell>
        </row>
        <row r="3467">
          <cell r="C3467" t="str">
            <v>тройник  редукционный  д110*90</v>
          </cell>
        </row>
        <row r="3468">
          <cell r="C3468" t="str">
            <v>Тройник 110*50*87</v>
          </cell>
        </row>
        <row r="3469">
          <cell r="C3469" t="str">
            <v>Тройник 114х6,0 ст20 ГОСТ 17376-2001</v>
          </cell>
        </row>
        <row r="3470">
          <cell r="C3470" t="str">
            <v>тройник 16</v>
          </cell>
        </row>
        <row r="3471">
          <cell r="C3471" t="str">
            <v>Тройник 160 ПЭ100 SDR11</v>
          </cell>
        </row>
        <row r="3472">
          <cell r="C3472" t="str">
            <v>Тройник 50*50*87</v>
          </cell>
        </row>
        <row r="3473">
          <cell r="C3473" t="str">
            <v>тройник д.15мм</v>
          </cell>
        </row>
        <row r="3474">
          <cell r="C3474" t="str">
            <v>тройник д.32</v>
          </cell>
        </row>
        <row r="3475">
          <cell r="C3475" t="str">
            <v>тройник ДУ200</v>
          </cell>
        </row>
        <row r="3476">
          <cell r="C3476" t="str">
            <v>тройник компрессионный д.032мм</v>
          </cell>
        </row>
        <row r="3477">
          <cell r="C3477" t="str">
            <v>тройник неравнопроходной д.110/63</v>
          </cell>
        </row>
        <row r="3478">
          <cell r="C3478" t="str">
            <v>тройник неравнопроходной д225/63</v>
          </cell>
        </row>
        <row r="3479">
          <cell r="C3479" t="str">
            <v>Тройник обжим. 16х1/2ВРх16</v>
          </cell>
        </row>
        <row r="3480">
          <cell r="C3480" t="str">
            <v xml:space="preserve">Тройник обжимной ф16х1/2НРх16 </v>
          </cell>
        </row>
        <row r="3481">
          <cell r="C3481" t="str">
            <v>тройник ПП д.50*50*90</v>
          </cell>
        </row>
        <row r="3482">
          <cell r="C3482" t="str">
            <v>тройник равнопроходной ПЭ 90</v>
          </cell>
        </row>
        <row r="3483">
          <cell r="C3483" t="str">
            <v>тройник равнопроходной ПЭ250</v>
          </cell>
        </row>
        <row r="3484">
          <cell r="C3484" t="str">
            <v>тройник равнопроходной ПЭ63</v>
          </cell>
        </row>
        <row r="3485">
          <cell r="C3485" t="str">
            <v>Тройник стальной 114х6,0-57х4,0 ст 20 ГОСТ 17376-2001</v>
          </cell>
        </row>
        <row r="3486">
          <cell r="C3486" t="str">
            <v>Тройник ТФ300х300 стальной</v>
          </cell>
        </row>
        <row r="3487">
          <cell r="C3487" t="str">
            <v>Тройник ТФ500х300 стальной</v>
          </cell>
        </row>
        <row r="3488">
          <cell r="C3488" t="str">
            <v>трос d 6 мм</v>
          </cell>
        </row>
        <row r="3489">
          <cell r="C3489" t="str">
            <v>трос д.16.5</v>
          </cell>
        </row>
        <row r="3490">
          <cell r="C3490" t="str">
            <v>трос ручника</v>
          </cell>
        </row>
        <row r="3491">
          <cell r="C3491" t="str">
            <v>трос спидометра</v>
          </cell>
        </row>
        <row r="3492">
          <cell r="C3492" t="str">
            <v>трос спидометра УАЗ</v>
          </cell>
        </row>
        <row r="3493">
          <cell r="C3493" t="str">
            <v>труба  16</v>
          </cell>
        </row>
        <row r="3494">
          <cell r="C3494" t="str">
            <v>труба  ВГП СтСТ2ПС, Ду20*2.8 н/мен</v>
          </cell>
        </row>
        <row r="3495">
          <cell r="C3495" t="str">
            <v>труба  п/эт. д. 63*13,6</v>
          </cell>
        </row>
        <row r="3496">
          <cell r="C3496" t="str">
            <v>труба  п/эт. д.110</v>
          </cell>
        </row>
        <row r="3497">
          <cell r="C3497" t="str">
            <v>труба  п/эт. д.16*2</v>
          </cell>
        </row>
        <row r="3498">
          <cell r="C3498" t="str">
            <v>труба  п/эт. д.160*14,6</v>
          </cell>
        </row>
        <row r="3499">
          <cell r="C3499" t="str">
            <v>труба  п/эт. д.160*9,1</v>
          </cell>
        </row>
        <row r="3500">
          <cell r="C3500" t="str">
            <v>труба  п/эт. д.20</v>
          </cell>
        </row>
        <row r="3501">
          <cell r="C3501" t="str">
            <v>труба  п/эт. д.90</v>
          </cell>
        </row>
        <row r="3502">
          <cell r="C3502" t="str">
            <v>труба  п/эт. КОРСИС  д.315мм</v>
          </cell>
        </row>
        <row r="3503">
          <cell r="C3503" t="str">
            <v>труба  п/эт. ПП  Pragma  д.160мм</v>
          </cell>
        </row>
        <row r="3504">
          <cell r="C3504" t="str">
            <v>труба  п/эт. ПП  Pragma  д.250мм</v>
          </cell>
        </row>
        <row r="3505">
          <cell r="C3505" t="str">
            <v>труба  п/эт. ПП  Pragma  д.315мм</v>
          </cell>
        </row>
        <row r="3506">
          <cell r="C3506" t="str">
            <v>труба  п/эт. ПП  Pragma  д400мм</v>
          </cell>
        </row>
        <row r="3507">
          <cell r="C3507" t="str">
            <v>труба  ПНД ф 32*3</v>
          </cell>
        </row>
        <row r="3508">
          <cell r="C3508" t="str">
            <v>труба  ПНД ф 63*5,8 Т</v>
          </cell>
        </row>
        <row r="3509">
          <cell r="C3509" t="str">
            <v>труба  ПЭ 80 ф 32 * 13,6</v>
          </cell>
        </row>
        <row r="3510">
          <cell r="C3510" t="str">
            <v>труба  ПЭ100  225х25,2</v>
          </cell>
        </row>
        <row r="3511">
          <cell r="C3511" t="str">
            <v>труба  ПЭ100  315* 23,2</v>
          </cell>
        </row>
        <row r="3512">
          <cell r="C3512" t="str">
            <v>труба  ПЭ100  д.75*5,6</v>
          </cell>
        </row>
        <row r="3513">
          <cell r="C3513" t="str">
            <v>труба  ПЭ100 32*2,4</v>
          </cell>
        </row>
        <row r="3514">
          <cell r="C3514" t="str">
            <v>труба  ПЭ80  110х8,1</v>
          </cell>
        </row>
        <row r="3515">
          <cell r="C3515" t="str">
            <v>труба  ПЭ80  225х16,6</v>
          </cell>
        </row>
        <row r="3516">
          <cell r="C3516" t="str">
            <v>труба  ПЭ80  225х20,5</v>
          </cell>
        </row>
        <row r="3517">
          <cell r="C3517" t="str">
            <v>труба  ПЭ80  32*2,4</v>
          </cell>
        </row>
        <row r="3518">
          <cell r="C3518" t="str">
            <v>труба  ПЭ80  400*36,3</v>
          </cell>
        </row>
        <row r="3519">
          <cell r="C3519" t="str">
            <v>труба  ПЭ80  500х36,8</v>
          </cell>
        </row>
        <row r="3520">
          <cell r="C3520" t="str">
            <v>труба  ПЭ80  63*4,7</v>
          </cell>
        </row>
        <row r="3521">
          <cell r="C3521" t="str">
            <v>труба  ст. д. 133</v>
          </cell>
        </row>
        <row r="3522">
          <cell r="C3522" t="str">
            <v>труба  ст. д. 20*2,8</v>
          </cell>
        </row>
        <row r="3523">
          <cell r="C3523" t="str">
            <v>труба  ст. д. 25*3,2</v>
          </cell>
        </row>
        <row r="3524">
          <cell r="C3524" t="str">
            <v>труба  ст. д. 32*3,2</v>
          </cell>
        </row>
        <row r="3525">
          <cell r="C3525" t="str">
            <v>труба  ст. д. 40*3,5</v>
          </cell>
        </row>
        <row r="3526">
          <cell r="C3526" t="str">
            <v>труба  ст. д. 57*3,5</v>
          </cell>
        </row>
        <row r="3527">
          <cell r="C3527" t="str">
            <v>труба  ст. д. 76/4,5мм.</v>
          </cell>
        </row>
        <row r="3528">
          <cell r="C3528" t="str">
            <v>труба  ст. д. 89*3,5</v>
          </cell>
        </row>
        <row r="3529">
          <cell r="C3529" t="str">
            <v>труба  ст. д.114*4,5</v>
          </cell>
        </row>
        <row r="3530">
          <cell r="C3530" t="str">
            <v>труба  ст. д.15*2,8</v>
          </cell>
        </row>
        <row r="3531">
          <cell r="C3531" t="str">
            <v>труба  ст. д.159*4,5</v>
          </cell>
        </row>
        <row r="3532">
          <cell r="C3532" t="str">
            <v>труба  ст. д.219*6</v>
          </cell>
        </row>
        <row r="3533">
          <cell r="C3533" t="str">
            <v>труба  ст. д.273*8</v>
          </cell>
        </row>
        <row r="3534">
          <cell r="C3534" t="str">
            <v>труба  ст. д.325*6</v>
          </cell>
        </row>
        <row r="3535">
          <cell r="C3535" t="str">
            <v>труба  ст. д.325*7</v>
          </cell>
        </row>
        <row r="3536">
          <cell r="C3536" t="str">
            <v>труба  ст. д.325*8</v>
          </cell>
        </row>
        <row r="3537">
          <cell r="C3537" t="str">
            <v>труба  ст. д.50*3,5</v>
          </cell>
        </row>
        <row r="3538">
          <cell r="C3538" t="str">
            <v>труба  ст. д.89*4</v>
          </cell>
        </row>
        <row r="3539">
          <cell r="C3539" t="str">
            <v>труба  ст.д.133*20</v>
          </cell>
        </row>
        <row r="3540">
          <cell r="C3540" t="str">
            <v>труба  ст.д.159*6</v>
          </cell>
        </row>
        <row r="3541">
          <cell r="C3541" t="str">
            <v>труба  ст.д.273*6</v>
          </cell>
        </row>
        <row r="3542">
          <cell r="C3542" t="str">
            <v>труба  ст.д.377*9</v>
          </cell>
        </row>
        <row r="3543">
          <cell r="C3543" t="str">
            <v>труба  ст.д.426*7</v>
          </cell>
        </row>
        <row r="3544">
          <cell r="C3544" t="str">
            <v>труба  ст.д.426*9</v>
          </cell>
        </row>
        <row r="3545">
          <cell r="C3545" t="str">
            <v>труба  ст.д.426/8</v>
          </cell>
        </row>
        <row r="3546">
          <cell r="C3546" t="str">
            <v>труба  ст.д.530*8</v>
          </cell>
        </row>
        <row r="3547">
          <cell r="C3547" t="str">
            <v>труба  ст.д.630/8</v>
          </cell>
        </row>
        <row r="3548">
          <cell r="C3548" t="str">
            <v>Труба 108х4,0 ст 20 ГОСТ 10705-80</v>
          </cell>
        </row>
        <row r="3549">
          <cell r="C3549" t="str">
            <v>Труба 159х4,5 ППУ стальная</v>
          </cell>
        </row>
        <row r="3550">
          <cell r="C3550" t="str">
            <v>Труба 159х8 ГОСТ 10704-91</v>
          </cell>
        </row>
        <row r="3551">
          <cell r="C3551" t="str">
            <v>Труба 219х8 ГОСТ 10704-91</v>
          </cell>
        </row>
        <row r="3552">
          <cell r="C3552" t="str">
            <v>Труба бесшовная 102х20 ст.20</v>
          </cell>
        </row>
        <row r="3553">
          <cell r="C3553" t="str">
            <v>Труба ВГП 10х2,8 ГОСТ 3262-75</v>
          </cell>
        </row>
        <row r="3554">
          <cell r="C3554" t="str">
            <v>Труба ВГП 15х2,8 ГОСТ 3262-75</v>
          </cell>
        </row>
        <row r="3555">
          <cell r="C3555" t="str">
            <v>труба водяная правая КАМАЗ</v>
          </cell>
        </row>
        <row r="3556">
          <cell r="C3556" t="str">
            <v>труба гофрированная д16 мм</v>
          </cell>
        </row>
        <row r="3557">
          <cell r="C3557" t="str">
            <v>труба гофрированная д20</v>
          </cell>
        </row>
        <row r="3558">
          <cell r="C3558" t="str">
            <v>труба Ду 108*20</v>
          </cell>
        </row>
        <row r="3559">
          <cell r="C3559" t="str">
            <v>труба железобетонная ТС 40,25-3</v>
          </cell>
        </row>
        <row r="3560">
          <cell r="C3560" t="str">
            <v>Труба канализационная ф50х2000</v>
          </cell>
        </row>
        <row r="3561">
          <cell r="C3561" t="str">
            <v>Труба Корсис Про ф250</v>
          </cell>
        </row>
        <row r="3562">
          <cell r="C3562" t="str">
            <v>Труба Корсис ф 400</v>
          </cell>
        </row>
        <row r="3563">
          <cell r="C3563" t="str">
            <v>Труба м/п</v>
          </cell>
        </row>
        <row r="3564">
          <cell r="C3564" t="str">
            <v>Труба м/п Ду 16х2</v>
          </cell>
        </row>
        <row r="3565">
          <cell r="C3565" t="str">
            <v>труба М2М 16*1</v>
          </cell>
        </row>
        <row r="3566">
          <cell r="C3566" t="str">
            <v>труба М2Т 10*1</v>
          </cell>
        </row>
        <row r="3567">
          <cell r="C3567" t="str">
            <v>труба п/э 80 д.315 *28,6</v>
          </cell>
        </row>
        <row r="3568">
          <cell r="C3568" t="str">
            <v>Труба п/э Корсис ф160</v>
          </cell>
        </row>
        <row r="3569">
          <cell r="C3569" t="str">
            <v>труба п\э д.315  *13,6</v>
          </cell>
        </row>
        <row r="3570">
          <cell r="C3570" t="str">
            <v>труба ПП 50*1,8</v>
          </cell>
        </row>
        <row r="3571">
          <cell r="C3571" t="str">
            <v>Труба приемная ГАЗ-3302</v>
          </cell>
        </row>
        <row r="3572">
          <cell r="C3572" t="str">
            <v>труба приемная ЗИЛ</v>
          </cell>
        </row>
        <row r="3573">
          <cell r="C3573" t="str">
            <v>Труба профильная 30х30х1,5 ст10-20</v>
          </cell>
        </row>
        <row r="3574">
          <cell r="C3574" t="str">
            <v>Труба профильная 40х40х3 ст3</v>
          </cell>
        </row>
        <row r="3575">
          <cell r="C3575" t="str">
            <v>Труба профильная 50х25х2</v>
          </cell>
        </row>
        <row r="3576">
          <cell r="C3576" t="str">
            <v>Труба профильная 60х60х3 ст 20</v>
          </cell>
        </row>
        <row r="3577">
          <cell r="C3577" t="str">
            <v>Труба ПЭ 80 SDR13.6 ф50 бухта 100м</v>
          </cell>
        </row>
        <row r="3578">
          <cell r="C3578" t="str">
            <v>Труба ПЭ Корсис ф110</v>
          </cell>
        </row>
        <row r="3579">
          <cell r="C3579" t="str">
            <v>Труба ПЭ ф200 Корсис</v>
          </cell>
        </row>
        <row r="3580">
          <cell r="C3580" t="str">
            <v>Труба ПЭ100 500х29,7</v>
          </cell>
        </row>
        <row r="3581">
          <cell r="C3581" t="str">
            <v>Труба ПЭ100 SDR13,6  ф160х11,8</v>
          </cell>
        </row>
        <row r="3582">
          <cell r="C3582" t="str">
            <v>Труба ПЭ100 SDR13.6 63*4,7</v>
          </cell>
        </row>
        <row r="3583">
          <cell r="C3583" t="str">
            <v>Труба ПЭ100 SDR13.6 ф160</v>
          </cell>
        </row>
        <row r="3584">
          <cell r="C3584" t="str">
            <v>Труба ПЭ100 SDR17.6 ф160</v>
          </cell>
        </row>
        <row r="3585">
          <cell r="C3585" t="str">
            <v>Труба ПЭ100 ф225 SDR13.6</v>
          </cell>
        </row>
        <row r="3586">
          <cell r="C3586" t="str">
            <v>Труба ПЭ100 ф630*46,3</v>
          </cell>
        </row>
        <row r="3587">
          <cell r="C3587" t="str">
            <v>Труба ПЭ80  ф32 SDR 11</v>
          </cell>
        </row>
        <row r="3588">
          <cell r="C3588" t="str">
            <v>Труба ПЭ80 ф400 SDR11</v>
          </cell>
        </row>
        <row r="3589">
          <cell r="C3589" t="str">
            <v>труба ст. 133*5</v>
          </cell>
        </row>
        <row r="3590">
          <cell r="C3590" t="str">
            <v>труба ст. 51*4</v>
          </cell>
        </row>
        <row r="3591">
          <cell r="C3591" t="str">
            <v>Труба стальная 1020х10</v>
          </cell>
        </row>
        <row r="3592">
          <cell r="C3592" t="str">
            <v xml:space="preserve">Труба стальная 1020х12 </v>
          </cell>
        </row>
        <row r="3593">
          <cell r="C3593" t="str">
            <v>Труба стальная 102х5</v>
          </cell>
        </row>
        <row r="3594">
          <cell r="C3594" t="str">
            <v>Труба стальная 108х5,0 ст. 20 ГОСТ 10705-80</v>
          </cell>
        </row>
        <row r="3595">
          <cell r="C3595" t="str">
            <v>Труба стальная 108х6,0  ГОСТ 8732</v>
          </cell>
        </row>
        <row r="3596">
          <cell r="C3596" t="str">
            <v>Труба стальная 114х4,0 ст20 ГОСТ 10705-80</v>
          </cell>
        </row>
        <row r="3597">
          <cell r="C3597" t="str">
            <v>Труба стальная 377х7 ГОСТ10705-80</v>
          </cell>
        </row>
        <row r="3598">
          <cell r="C3598" t="str">
            <v>Труба стальная 426х6 ГОСТ 10705-80</v>
          </cell>
        </row>
        <row r="3599">
          <cell r="C3599" t="str">
            <v>Труба стальная 60х5 ГОСТ 8731-74</v>
          </cell>
        </row>
        <row r="3600">
          <cell r="C3600" t="str">
            <v>Труба стальная 68х8,0 ст 20 ГОСТ 8732-78</v>
          </cell>
        </row>
        <row r="3601">
          <cell r="C3601" t="str">
            <v>Труба стальная 820х10,0 ГОСТ 10705-80</v>
          </cell>
        </row>
        <row r="3602">
          <cell r="C3602" t="str">
            <v>Труба стальная бесшовная ф51х3 ст.20 ГОСТ 8732-74</v>
          </cell>
        </row>
        <row r="3603">
          <cell r="C3603" t="str">
            <v>Труба стальная ф377х6,0 ГОСТ 10705-80</v>
          </cell>
        </row>
        <row r="3604">
          <cell r="C3604" t="str">
            <v>Труба ф377х8,0 ст20 ГОСТ 10705-80</v>
          </cell>
        </row>
        <row r="3605">
          <cell r="C3605" t="str">
            <v>Труба чуг. ф150</v>
          </cell>
        </row>
        <row r="3606">
          <cell r="C3606" t="str">
            <v>труба чуг.Д.200</v>
          </cell>
        </row>
        <row r="3607">
          <cell r="C3607" t="str">
            <v>труба чуг.Д.500</v>
          </cell>
        </row>
        <row r="3608">
          <cell r="C3608" t="str">
            <v>Труба э/с ф102х3,5 ГОСТ 10705-80</v>
          </cell>
        </row>
        <row r="3609">
          <cell r="C3609" t="str">
            <v>Труба-воздуховод горфированная алюминий ф160 длина 3м</v>
          </cell>
        </row>
        <row r="3610">
          <cell r="C3610" t="str">
            <v>трубка  силиконовая  10*2,0мм</v>
          </cell>
        </row>
        <row r="3611">
          <cell r="C3611" t="str">
            <v>трубка  силиконовая мед. 5*1мм</v>
          </cell>
        </row>
        <row r="3612">
          <cell r="C3612" t="str">
            <v>трубка делителя</v>
          </cell>
        </row>
        <row r="3613">
          <cell r="C3613" t="str">
            <v>Трубка медная М2М 16х2х3000</v>
          </cell>
        </row>
        <row r="3614">
          <cell r="C3614" t="str">
            <v>трубка от компрессора к РДВ</v>
          </cell>
        </row>
        <row r="3615">
          <cell r="C3615" t="str">
            <v>трубка от крана к тройнику</v>
          </cell>
        </row>
        <row r="3616">
          <cell r="C3616" t="str">
            <v>Трубка ПВХ  гофро d25</v>
          </cell>
        </row>
        <row r="3617">
          <cell r="C3617" t="str">
            <v>Трубка ПВХ  гофро d32</v>
          </cell>
        </row>
        <row r="3618">
          <cell r="C3618" t="str">
            <v xml:space="preserve">Трубка ПВХ d16 </v>
          </cell>
        </row>
        <row r="3619">
          <cell r="C3619" t="str">
            <v>Трубка ПВХ d20</v>
          </cell>
        </row>
        <row r="3620">
          <cell r="C3620" t="str">
            <v>трубка силиконовая мед. 10*1,5мм</v>
          </cell>
        </row>
        <row r="3621">
          <cell r="C3621" t="str">
            <v>трубка силиконовая мед. 8*2мм</v>
          </cell>
        </row>
        <row r="3622">
          <cell r="C3622" t="str">
            <v>трубка соединительная колесных цилиндров</v>
          </cell>
        </row>
        <row r="3623">
          <cell r="C3623" t="str">
            <v>трубка термоусадочная ТУТ 10/5</v>
          </cell>
        </row>
        <row r="3624">
          <cell r="C3624" t="str">
            <v>трубка термоусадочная ТУТ 6/3</v>
          </cell>
        </row>
        <row r="3625">
          <cell r="C3625" t="str">
            <v>трубка ТНВД</v>
          </cell>
        </row>
        <row r="3626">
          <cell r="C3626" t="str">
            <v>трубка тормозная</v>
          </cell>
        </row>
        <row r="3627">
          <cell r="C3627" t="str">
            <v>трубка тормозная ГАЗ</v>
          </cell>
        </row>
        <row r="3628">
          <cell r="C3628" t="str">
            <v>Трубка ТУТ 4/2</v>
          </cell>
        </row>
        <row r="3629">
          <cell r="C3629" t="str">
            <v xml:space="preserve">трубка форсунки </v>
          </cell>
        </row>
        <row r="3630">
          <cell r="C3630" t="str">
            <v>трубка ХВТ 4</v>
          </cell>
        </row>
        <row r="3631">
          <cell r="C3631" t="str">
            <v>трубка ХВТ 6 (Электра)</v>
          </cell>
        </row>
        <row r="3632">
          <cell r="C3632" t="str">
            <v>тряпкодержатель</v>
          </cell>
        </row>
        <row r="3633">
          <cell r="C3633" t="str">
            <v>тумблер</v>
          </cell>
        </row>
        <row r="3634">
          <cell r="C3634" t="str">
            <v>Турбокомпрессор ТКР-6</v>
          </cell>
        </row>
        <row r="3635">
          <cell r="C3635" t="str">
            <v>туфли "Сабо"</v>
          </cell>
        </row>
        <row r="3636">
          <cell r="C3636" t="str">
            <v>туфли женские  кожанные</v>
          </cell>
        </row>
        <row r="3637">
          <cell r="C3637" t="str">
            <v>туфли кож.  СПАРТА</v>
          </cell>
        </row>
        <row r="3638">
          <cell r="C3638" t="str">
            <v>тэн</v>
          </cell>
        </row>
        <row r="3639">
          <cell r="C3639" t="str">
            <v>ТЭН 100 А 13/2,5 Ф-7 К220</v>
          </cell>
        </row>
        <row r="3640">
          <cell r="C3640" t="str">
            <v>тэн 3 кВТ</v>
          </cell>
        </row>
        <row r="3641">
          <cell r="C3641" t="str">
            <v>тяга карбюратора</v>
          </cell>
        </row>
        <row r="3642">
          <cell r="C3642" t="str">
            <v>тяга подвеса</v>
          </cell>
        </row>
        <row r="3643">
          <cell r="C3643" t="str">
            <v>тяга промежуточная</v>
          </cell>
        </row>
        <row r="3644">
          <cell r="C3644" t="str">
            <v>тяга средняя рулевая ВАЗ 2101</v>
          </cell>
        </row>
        <row r="3645">
          <cell r="C3645" t="str">
            <v>тяга стеклоочистителя</v>
          </cell>
        </row>
        <row r="3646">
          <cell r="C3646" t="str">
            <v>Уайт-спирит</v>
          </cell>
        </row>
        <row r="3647">
          <cell r="C3647" t="str">
            <v>углекислота</v>
          </cell>
        </row>
        <row r="3648">
          <cell r="C3648" t="str">
            <v>угол пристенный Люмсвет</v>
          </cell>
        </row>
        <row r="3649">
          <cell r="C3649" t="str">
            <v>уголок  25/4 Ст 3 ПС/СП 6м</v>
          </cell>
        </row>
        <row r="3650">
          <cell r="C3650" t="str">
            <v>уголок  35/4 ст. 3ПС/СП</v>
          </cell>
        </row>
        <row r="3651">
          <cell r="C3651" t="str">
            <v>уголок  40*4</v>
          </cell>
        </row>
        <row r="3652">
          <cell r="C3652" t="str">
            <v>уголок  45/4 ст.</v>
          </cell>
        </row>
        <row r="3653">
          <cell r="C3653" t="str">
            <v>уголок  50/5 ст.3 СП/ПС</v>
          </cell>
        </row>
        <row r="3654">
          <cell r="C3654" t="str">
            <v>уголок  63/6</v>
          </cell>
        </row>
        <row r="3655">
          <cell r="C3655" t="str">
            <v>уголок  75/6 ст.</v>
          </cell>
        </row>
        <row r="3656">
          <cell r="C3656" t="str">
            <v>уголок  МП 16</v>
          </cell>
        </row>
        <row r="3657">
          <cell r="C3657" t="str">
            <v>Уголок 100х100х10 ст3</v>
          </cell>
        </row>
        <row r="3658">
          <cell r="C3658" t="str">
            <v>Уголок 75х75х5 ст3сп</v>
          </cell>
        </row>
        <row r="3659">
          <cell r="C3659" t="str">
            <v>Уголок 75х75х6 ст3сп</v>
          </cell>
        </row>
        <row r="3660">
          <cell r="C3660" t="str">
            <v>Уголок 90х90х6 ст3</v>
          </cell>
        </row>
        <row r="3661">
          <cell r="C3661" t="str">
            <v>Уголок белый 2,7м</v>
          </cell>
        </row>
        <row r="3662">
          <cell r="C3662" t="str">
            <v>Уголок белый 3,0</v>
          </cell>
        </row>
        <row r="3663">
          <cell r="C3663" t="str">
            <v>уголок внутренний для плинтуса</v>
          </cell>
        </row>
        <row r="3664">
          <cell r="C3664" t="str">
            <v xml:space="preserve">уголок М16х18 </v>
          </cell>
        </row>
        <row r="3665">
          <cell r="C3665" t="str">
            <v>уголок метал. перфорированный 25х25 мм</v>
          </cell>
        </row>
        <row r="3666">
          <cell r="C3666" t="str">
            <v>уголок оцинкованный</v>
          </cell>
        </row>
        <row r="3667">
          <cell r="C3667" t="str">
            <v>Уголока 63х40х5 ст 3</v>
          </cell>
        </row>
        <row r="3668">
          <cell r="C3668" t="str">
            <v>уголь активный</v>
          </cell>
        </row>
        <row r="3669">
          <cell r="C3669" t="str">
            <v>Уголь активный АГ-3 ГОСТ 20464-75</v>
          </cell>
        </row>
        <row r="3670">
          <cell r="C3670" t="str">
            <v>угольник  90   Д.315</v>
          </cell>
        </row>
        <row r="3671">
          <cell r="C3671" t="str">
            <v>угольник  90  ПЭ80  160</v>
          </cell>
        </row>
        <row r="3672">
          <cell r="C3672" t="str">
            <v>угольник  90  ПЭ80  63</v>
          </cell>
        </row>
        <row r="3673">
          <cell r="C3673" t="str">
            <v>угольник  90  ПЭ80  д.225</v>
          </cell>
        </row>
        <row r="3674">
          <cell r="C3674" t="str">
            <v>угольник  90  ПЭ80 д.90</v>
          </cell>
        </row>
        <row r="3675">
          <cell r="C3675" t="str">
            <v>удлинитель</v>
          </cell>
        </row>
        <row r="3676">
          <cell r="C3676" t="str">
            <v>удлинитель нипеля колеса</v>
          </cell>
        </row>
        <row r="3677">
          <cell r="C3677" t="str">
            <v>удлинитель профиля (для ПП 60/27)</v>
          </cell>
        </row>
        <row r="3678">
          <cell r="C3678" t="str">
            <v>удлинитель УШ-6 1*30</v>
          </cell>
        </row>
        <row r="3679">
          <cell r="C3679" t="str">
            <v>удлинитель УШ-6 1*5</v>
          </cell>
        </row>
        <row r="3680">
          <cell r="C3680" t="str">
            <v>удлинитель УШ-6 1*50</v>
          </cell>
        </row>
        <row r="3681">
          <cell r="C3681" t="str">
            <v>Удостоверение (обложка)</v>
          </cell>
        </row>
        <row r="3682">
          <cell r="C3682" t="str">
            <v>Указатель поворота ЕВРО</v>
          </cell>
        </row>
        <row r="3683">
          <cell r="C3683" t="str">
            <v>укладка-контейнер УКП-50-1(для пробирок)</v>
          </cell>
        </row>
        <row r="3684">
          <cell r="C3684" t="str">
            <v>Уксусная ледяная кислота ХЧ</v>
          </cell>
        </row>
        <row r="3685">
          <cell r="C3685" t="str">
            <v>Универсальный блок защиты УБЗ-302</v>
          </cell>
        </row>
        <row r="3686">
          <cell r="C3686" t="str">
            <v>Универсальный измеритель РР-20-Р11 Sartorius в комплекте с электродом с поверкой по двум каналам</v>
          </cell>
        </row>
        <row r="3687">
          <cell r="C3687" t="str">
            <v>унитаз-компакт</v>
          </cell>
        </row>
        <row r="3688">
          <cell r="C3688" t="str">
            <v>уплотнение подвижное 93-700</v>
          </cell>
        </row>
        <row r="3689">
          <cell r="C3689" t="str">
            <v>уплотнение торцевое</v>
          </cell>
        </row>
        <row r="3690">
          <cell r="C3690" t="str">
            <v>уплотнитель к/вала</v>
          </cell>
        </row>
        <row r="3691">
          <cell r="C3691" t="str">
            <v>уплотнительное кольцо 0007-1790-750</v>
          </cell>
        </row>
        <row r="3692">
          <cell r="C3692" t="str">
            <v>уплотнительное кольцо 0007-3610-750</v>
          </cell>
        </row>
        <row r="3693">
          <cell r="C3693" t="str">
            <v>уплотнительное кольцо 105х3 (0007-2015-830)</v>
          </cell>
        </row>
        <row r="3694">
          <cell r="C3694" t="str">
            <v>уплотнительное кольцо 34х4 (0007-1992-750)</v>
          </cell>
        </row>
        <row r="3695">
          <cell r="C3695" t="str">
            <v>уплотнительное кольцо 40,2х3 (0007-1904-750)</v>
          </cell>
        </row>
        <row r="3696">
          <cell r="C3696" t="str">
            <v>уплотнительное кольцо вала А70х90х10 (0004-5596-750)</v>
          </cell>
        </row>
        <row r="3697">
          <cell r="C3697" t="str">
            <v>уплотнительное кольцо д.110</v>
          </cell>
        </row>
        <row r="3698">
          <cell r="C3698" t="str">
            <v>Уплотнительное кольцо Корсис ф315</v>
          </cell>
        </row>
        <row r="3699">
          <cell r="C3699" t="str">
            <v>Уплотнительное кольцо ф160</v>
          </cell>
        </row>
        <row r="3700">
          <cell r="C3700" t="str">
            <v>Уплотнительное кольцо ф200</v>
          </cell>
        </row>
        <row r="3701">
          <cell r="C3701" t="str">
            <v>Уплотнительное кольцо ф250</v>
          </cell>
        </row>
        <row r="3702">
          <cell r="C3702" t="str">
            <v>Уплотнительные кольца SE(V) /Kit,O-rings C22</v>
          </cell>
        </row>
        <row r="3703">
          <cell r="C3703" t="str">
            <v>управление рулевое УАЗ</v>
          </cell>
        </row>
        <row r="3704">
          <cell r="C3704" t="str">
            <v>уровень 600мм</v>
          </cell>
        </row>
        <row r="3705">
          <cell r="C3705" t="str">
            <v>Уровень усиленный 1500мм</v>
          </cell>
        </row>
        <row r="3706">
          <cell r="C3706" t="str">
            <v>усилитель вакуумный Г-53</v>
          </cell>
        </row>
        <row r="3707">
          <cell r="C3707" t="str">
            <v>усилитель вакуумный Газ-3309-3550010</v>
          </cell>
        </row>
        <row r="3708">
          <cell r="C3708" t="str">
            <v>усилитель сцепления рабочий УАЗ</v>
          </cell>
        </row>
        <row r="3709">
          <cell r="C3709" t="str">
            <v>успокоитель ВАЗ-2101 цепи</v>
          </cell>
        </row>
        <row r="3710">
          <cell r="C3710" t="str">
            <v>успокоитель цепи 406-1006150-10</v>
          </cell>
        </row>
        <row r="3711">
          <cell r="C3711" t="str">
            <v xml:space="preserve">устройство зимнего пуска для кондиционера Mitsubishi </v>
          </cell>
        </row>
        <row r="3712">
          <cell r="C3712" t="str">
            <v>устройство импульсивное ИЗУ Т70-1000/220-01</v>
          </cell>
        </row>
        <row r="3713">
          <cell r="C3713" t="str">
            <v>устройство плавн. пуска  АСS310-03E-17 А2-4 7,5 380В 3ф</v>
          </cell>
        </row>
        <row r="3714">
          <cell r="C3714" t="str">
            <v>утеплитель для сапог</v>
          </cell>
        </row>
        <row r="3715">
          <cell r="C3715" t="str">
            <v>Факсимальный аппарат PANASONIC FС-965</v>
          </cell>
        </row>
        <row r="3716">
          <cell r="C3716" t="str">
            <v>фал капроновый 12 мм</v>
          </cell>
        </row>
        <row r="3717">
          <cell r="C3717" t="str">
            <v>фал капроновый 12 мм(100м.)</v>
          </cell>
        </row>
        <row r="3718">
          <cell r="C3718" t="str">
            <v>фартук хлопчатобумажный</v>
          </cell>
        </row>
        <row r="3719">
          <cell r="C3719" t="str">
            <v>фенантролин 1-водн.</v>
          </cell>
        </row>
        <row r="3720">
          <cell r="C3720" t="str">
            <v>фенол аморфный для аналитики 99,5%</v>
          </cell>
        </row>
        <row r="3721">
          <cell r="C3721" t="str">
            <v>Фенолфталеин ЧДА</v>
          </cell>
        </row>
        <row r="3722">
          <cell r="C3722" t="str">
            <v>фибра водяного насоса</v>
          </cell>
        </row>
        <row r="3723">
          <cell r="C3723" t="str">
            <v>фиксатор синхронизатора ГАЗ 3309</v>
          </cell>
        </row>
        <row r="3724">
          <cell r="C3724" t="str">
            <v>фильт р  бел.л. д.15см</v>
          </cell>
        </row>
        <row r="3725">
          <cell r="C3725" t="str">
            <v>фильтр  HYD 25-50/115,Г/С ссн 301CD SOFIMA гс-14.02</v>
          </cell>
        </row>
        <row r="3726">
          <cell r="C3726" t="str">
            <v>фильтр  бел.л. д.11см</v>
          </cell>
        </row>
        <row r="3727">
          <cell r="C3727" t="str">
            <v>фильтр  МФАС-ОС-2 д=47мм</v>
          </cell>
        </row>
        <row r="3728">
          <cell r="C3728" t="str">
            <v>фильтр  МФАС-СПА д=142мм</v>
          </cell>
        </row>
        <row r="3729">
          <cell r="C3729" t="str">
            <v>фильтр  СDM 101 FD1 Sofima</v>
          </cell>
        </row>
        <row r="3730">
          <cell r="C3730" t="str">
            <v>фильтр  син. лента д=15 см</v>
          </cell>
        </row>
        <row r="3731">
          <cell r="C3731" t="str">
            <v>фильтр  син.л.  д.11см</v>
          </cell>
        </row>
        <row r="3732">
          <cell r="C3732" t="str">
            <v>фильтр  син.л.  д.9 см</v>
          </cell>
        </row>
        <row r="3733">
          <cell r="C3733" t="str">
            <v>Фильтр 1/2  в/в косой</v>
          </cell>
        </row>
        <row r="3734">
          <cell r="C3734" t="str">
            <v>фильтр 157-486</v>
          </cell>
        </row>
        <row r="3735">
          <cell r="C3735" t="str">
            <v>фильтр FS 143В10Т125 Г/С всасывающий mzs 403 b mn b</v>
          </cell>
        </row>
        <row r="3736">
          <cell r="C3736" t="str">
            <v>фильтр бел.л. д.7см</v>
          </cell>
        </row>
        <row r="3737">
          <cell r="C3737" t="str">
            <v>фильтр бел.л. д.9см</v>
          </cell>
        </row>
        <row r="3738">
          <cell r="C3738" t="str">
            <v xml:space="preserve">фильтр воздушный </v>
          </cell>
        </row>
        <row r="3739">
          <cell r="C3739" t="str">
            <v>фильтр воздушный   ПР В-701, В4343м</v>
          </cell>
        </row>
        <row r="3740">
          <cell r="C3740" t="str">
            <v>фильтр воздушный  ПР В-4301, 4301-1109013</v>
          </cell>
        </row>
        <row r="3741">
          <cell r="C3741" t="str">
            <v>фильтр воздушный  ПРВ-ДТ75, Т-170</v>
          </cell>
        </row>
        <row r="3742">
          <cell r="C3742" t="str">
            <v>фильтр воздушный 194-600</v>
          </cell>
        </row>
        <row r="3743">
          <cell r="C3743" t="str">
            <v>фильтр воздушный Камаз 5320</v>
          </cell>
        </row>
        <row r="3744">
          <cell r="C3744" t="str">
            <v>фильтр воздушный МАЗ с фильтроэлементом</v>
          </cell>
        </row>
        <row r="3745">
          <cell r="C3745" t="str">
            <v>фильтр воздушный ПР В-560, В4226</v>
          </cell>
        </row>
        <row r="3746">
          <cell r="C3746" t="str">
            <v>фильтр воздушный ПР В-740 ЭФВ Камаз 4303, 5320</v>
          </cell>
        </row>
        <row r="3747">
          <cell r="C3747" t="str">
            <v>фильтр воздушный ПР В-Т150 в4309-01 "амкадор"</v>
          </cell>
        </row>
        <row r="3748">
          <cell r="C3748" t="str">
            <v>фильтр гидравлический МSZ 303</v>
          </cell>
        </row>
        <row r="3749">
          <cell r="C3749" t="str">
            <v>фильтр магнитный ФМФ DN ф100 РУ16</v>
          </cell>
        </row>
        <row r="3750">
          <cell r="C3750" t="str">
            <v>фильтр магнитный ФМФ DN ф80 РУ16</v>
          </cell>
        </row>
        <row r="3751">
          <cell r="C3751" t="str">
            <v>фильтр масляный</v>
          </cell>
        </row>
        <row r="3752">
          <cell r="C3752" t="str">
            <v>фильтр масляный  МТЗ</v>
          </cell>
        </row>
        <row r="3753">
          <cell r="C3753" t="str">
            <v>фильтр масляный  ОG -403, 2101-1012005-20</v>
          </cell>
        </row>
        <row r="3754">
          <cell r="C3754" t="str">
            <v>фильтр масляный  ПР М-52, Т-52</v>
          </cell>
        </row>
        <row r="3755">
          <cell r="C3755" t="str">
            <v>фильтр масляный  ПР М-635, м5305</v>
          </cell>
        </row>
        <row r="3756">
          <cell r="C3756" t="str">
            <v>фильтр масляный (М5203 К)</v>
          </cell>
        </row>
        <row r="3757">
          <cell r="C3757" t="str">
            <v>фильтр масляный 245-1012005</v>
          </cell>
        </row>
        <row r="3758">
          <cell r="C3758" t="str">
            <v>фильтр масляный 3105-1017010 (М5003)</v>
          </cell>
        </row>
        <row r="3759">
          <cell r="C3759" t="str">
            <v>фильтр масляный 5003</v>
          </cell>
        </row>
        <row r="3760">
          <cell r="C3760" t="str">
            <v>фильтр масляный OG 112</v>
          </cell>
        </row>
        <row r="3761">
          <cell r="C3761" t="str">
            <v>фильтр масляный SM122</v>
          </cell>
        </row>
        <row r="3762">
          <cell r="C3762" t="str">
            <v>фильтр масляный ВАЗ 2101</v>
          </cell>
        </row>
        <row r="3763">
          <cell r="C3763" t="str">
            <v>фильтр масляный Д-243/245 НФ-245-М</v>
          </cell>
        </row>
        <row r="3764">
          <cell r="C3764" t="str">
            <v>фильтр масляный ПР М-240,240-1017040-А2, 5303</v>
          </cell>
        </row>
        <row r="3765">
          <cell r="C3765" t="str">
            <v>фильтр масляный ПР М-740, 740.1012.040-12</v>
          </cell>
        </row>
        <row r="3766">
          <cell r="C3766" t="str">
            <v>фильтр осушителя</v>
          </cell>
        </row>
        <row r="3767">
          <cell r="C3767" t="str">
            <v>фильтр очистки салона</v>
          </cell>
        </row>
        <row r="3768">
          <cell r="C3768" t="str">
            <v>фильтр ПР М-661, м5301м  (185*150*54)</v>
          </cell>
        </row>
        <row r="3769">
          <cell r="C3769" t="str">
            <v>фильтр противогазов ППФ-95</v>
          </cell>
        </row>
        <row r="3770">
          <cell r="C3770" t="str">
            <v>фильтр син.л. д.7см</v>
          </cell>
        </row>
        <row r="3771">
          <cell r="C3771" t="str">
            <v>фильтр топливный</v>
          </cell>
        </row>
        <row r="3772">
          <cell r="C3772" t="str">
            <v>фильтр топливный  FG 1062, ГАЗ т6102</v>
          </cell>
        </row>
        <row r="3773">
          <cell r="C3773" t="str">
            <v>фильтр топливный  GB 206, ЗИЛ тб-01.00.000</v>
          </cell>
        </row>
        <row r="3774">
          <cell r="C3774" t="str">
            <v xml:space="preserve">фильтр топливный  ПР Т-ДТ75А, т6303 </v>
          </cell>
        </row>
        <row r="3775">
          <cell r="C3775" t="str">
            <v>фильтр топливный FF 5706</v>
          </cell>
        </row>
        <row r="3776">
          <cell r="C3776" t="str">
            <v>фильтр топливный FG 410 (ФТ-0041117010) т6003</v>
          </cell>
        </row>
        <row r="3777">
          <cell r="C3777" t="str">
            <v>фильтр топливный GB 206, ВАЗ 2101-1117010 тб-01.00.000</v>
          </cell>
        </row>
        <row r="3778">
          <cell r="C3778" t="str">
            <v>фильтр топливный грубой очистки ЯМЗ</v>
          </cell>
        </row>
        <row r="3779">
          <cell r="C3779" t="str">
            <v>фильтр топливный МТЗ (Д-240,260,245)</v>
          </cell>
        </row>
        <row r="3780">
          <cell r="C3780" t="str">
            <v>фильтр топливный ПР Т-201, УРАЛ т6301</v>
          </cell>
        </row>
        <row r="3781">
          <cell r="C3781" t="str">
            <v>фильтр топливный ПР Т-201,201-1105540, Т7301</v>
          </cell>
        </row>
        <row r="3782">
          <cell r="C3782" t="str">
            <v>фильтр топливный ПР Т-740, 740-1117040  Камаз т6305</v>
          </cell>
        </row>
        <row r="3783">
          <cell r="C3783" t="str">
            <v>фильтр топливный ПР Т-ДТ75 ГАЗ т6302</v>
          </cell>
        </row>
        <row r="3784">
          <cell r="C3784" t="str">
            <v>фильтр топливный ПР Т-Т25, 50-1117030 (120*50*10)</v>
          </cell>
        </row>
        <row r="3785">
          <cell r="C3785" t="str">
            <v>фильтр топливный с отстойником</v>
          </cell>
        </row>
        <row r="3786">
          <cell r="C3786" t="str">
            <v>фильтр топливный Т6003</v>
          </cell>
        </row>
        <row r="3787">
          <cell r="C3787" t="str">
            <v>фильтр топливный Т6004</v>
          </cell>
        </row>
        <row r="3788">
          <cell r="C3788" t="str">
            <v>фильтр топливный тонкой очистки ЯМЗ</v>
          </cell>
        </row>
        <row r="3789">
          <cell r="C3789" t="str">
            <v>фильтр топливный ЭФТ-65</v>
          </cell>
        </row>
        <row r="3790">
          <cell r="C3790" t="str">
            <v>фильтр ФМ "амкодор" 100*200</v>
          </cell>
        </row>
        <row r="3791">
          <cell r="C3791" t="str">
            <v>фильтр ФМ "амкодор" 150*365*57</v>
          </cell>
        </row>
        <row r="3792">
          <cell r="C3792" t="str">
            <v>Фильтр ФОМ HENGS(HU 726/2x)</v>
          </cell>
        </row>
        <row r="3793">
          <cell r="C3793" t="str">
            <v>Фильтр Фом MANN W920/21</v>
          </cell>
        </row>
        <row r="3794">
          <cell r="C3794" t="str">
            <v>фильтр центрифуга ЗиЛ</v>
          </cell>
        </row>
        <row r="3795">
          <cell r="C3795" t="str">
            <v>фильтродержатель из поликарбоната для мембран д.25мм</v>
          </cell>
        </row>
        <row r="3796">
          <cell r="C3796" t="str">
            <v>фильтроэлемент ФМД 60*100*24</v>
          </cell>
        </row>
        <row r="3797">
          <cell r="C3797" t="str">
            <v>фильтрующий материал Пиролокс</v>
          </cell>
        </row>
        <row r="3798">
          <cell r="C3798" t="str">
            <v>фитинги д.8,10мм</v>
          </cell>
        </row>
        <row r="3799">
          <cell r="C3799" t="str">
            <v>флакон для стерилизации 100 мл с градуировкой</v>
          </cell>
        </row>
        <row r="3800">
          <cell r="C3800" t="str">
            <v>флакон для стерилизации 250 мл с градуировкой</v>
          </cell>
        </row>
        <row r="3801">
          <cell r="C3801" t="str">
            <v>флакон для стерилизации 500 мл с градуировкой</v>
          </cell>
        </row>
        <row r="3802">
          <cell r="C3802" t="str">
            <v>фланец  "System 2000"PH16 100/110</v>
          </cell>
        </row>
        <row r="3803">
          <cell r="C3803" t="str">
            <v>фланец  "System 2000"PH16 150/180</v>
          </cell>
        </row>
        <row r="3804">
          <cell r="C3804" t="str">
            <v>фланец  "System 2000"PH16 50/63</v>
          </cell>
        </row>
        <row r="3805">
          <cell r="C3805" t="str">
            <v>фланец  "System 2000"PH16 65/75</v>
          </cell>
        </row>
        <row r="3806">
          <cell r="C3806" t="str">
            <v>фланец  "System 2000"PH16 80/75</v>
          </cell>
        </row>
        <row r="3807">
          <cell r="C3807" t="str">
            <v>фланец  "System 2000"PH16 80/90</v>
          </cell>
        </row>
        <row r="3808">
          <cell r="C3808" t="str">
            <v xml:space="preserve">Фланец "System 2000" PN 16 300/315 </v>
          </cell>
        </row>
        <row r="3809">
          <cell r="C3809" t="str">
            <v>фланец 250-16</v>
          </cell>
        </row>
        <row r="3810">
          <cell r="C3810" t="str">
            <v>фланец 800*10</v>
          </cell>
        </row>
        <row r="3811">
          <cell r="C3811" t="str">
            <v>фланец воротников. д.150/16</v>
          </cell>
        </row>
        <row r="3812">
          <cell r="C3812" t="str">
            <v>фланец воротников. д.200/16</v>
          </cell>
        </row>
        <row r="3813">
          <cell r="C3813" t="str">
            <v>фланец воротников. д.250/16</v>
          </cell>
        </row>
        <row r="3814">
          <cell r="C3814" t="str">
            <v>фланец воротников. д.300/16</v>
          </cell>
        </row>
        <row r="3815">
          <cell r="C3815" t="str">
            <v>фланец воротников. д600/16</v>
          </cell>
        </row>
        <row r="3816">
          <cell r="C3816" t="str">
            <v>фланец д.100</v>
          </cell>
        </row>
        <row r="3817">
          <cell r="C3817" t="str">
            <v>фланец д.150</v>
          </cell>
        </row>
        <row r="3818">
          <cell r="C3818" t="str">
            <v>фланец д.200</v>
          </cell>
        </row>
        <row r="3819">
          <cell r="C3819" t="str">
            <v>фланец д.32</v>
          </cell>
        </row>
        <row r="3820">
          <cell r="C3820" t="str">
            <v>фланец д.80</v>
          </cell>
        </row>
        <row r="3821">
          <cell r="C3821" t="str">
            <v>Фланец Ду600  глухой</v>
          </cell>
        </row>
        <row r="3822">
          <cell r="C3822" t="str">
            <v>фланец на подставку на пожарный гидрант</v>
          </cell>
        </row>
        <row r="3823">
          <cell r="C3823" t="str">
            <v>фланец плоский Д.125</v>
          </cell>
        </row>
        <row r="3824">
          <cell r="C3824" t="str">
            <v>фланец плоский Ду80</v>
          </cell>
        </row>
        <row r="3825">
          <cell r="C3825" t="str">
            <v>фланец проходной Ду100</v>
          </cell>
        </row>
        <row r="3826">
          <cell r="C3826" t="str">
            <v>фланец проходной Ду150</v>
          </cell>
        </row>
        <row r="3827">
          <cell r="C3827" t="str">
            <v>фланец ст. 100х16</v>
          </cell>
        </row>
        <row r="3828">
          <cell r="C3828" t="str">
            <v>фланец ст. д.20 Ду 1000 РУ 16</v>
          </cell>
        </row>
        <row r="3829">
          <cell r="C3829" t="str">
            <v>фланец ст. д.20 Ду 800 РУ 16</v>
          </cell>
        </row>
        <row r="3830">
          <cell r="C3830" t="str">
            <v>фланец ст. д.300</v>
          </cell>
        </row>
        <row r="3831">
          <cell r="C3831" t="str">
            <v>фланцы</v>
          </cell>
        </row>
        <row r="3832">
          <cell r="C3832" t="str">
            <v>флокулянт Зетаг 8165</v>
          </cell>
        </row>
        <row r="3833">
          <cell r="C3833" t="str">
            <v>фонарь</v>
          </cell>
        </row>
        <row r="3834">
          <cell r="C3834" t="str">
            <v>фонарь    светодиодный</v>
          </cell>
        </row>
        <row r="3835">
          <cell r="C3835" t="str">
            <v>фонарь  JVL 2936</v>
          </cell>
        </row>
        <row r="3836">
          <cell r="C3836" t="str">
            <v>фонарь  ФП131А</v>
          </cell>
        </row>
        <row r="3837">
          <cell r="C3837" t="str">
            <v xml:space="preserve">Фонарь FA 19М аккум, прожектор </v>
          </cell>
        </row>
        <row r="3838">
          <cell r="C3838" t="str">
            <v>фонарь задн.левый ФП130-3716000</v>
          </cell>
        </row>
        <row r="3839">
          <cell r="C3839" t="str">
            <v>фонарь задн.правый ФП130-3716000</v>
          </cell>
        </row>
        <row r="3840">
          <cell r="C3840" t="str">
            <v>Фонарь заднего хода УАЗ, ГАЗ</v>
          </cell>
        </row>
        <row r="3841">
          <cell r="C3841" t="str">
            <v>фонарь задний</v>
          </cell>
        </row>
        <row r="3842">
          <cell r="C3842" t="str">
            <v>фонарь задний ФП132А1-3716010</v>
          </cell>
        </row>
        <row r="3843">
          <cell r="C3843" t="str">
            <v>фонарь маркерный 431.3731 24 В (светодиод)</v>
          </cell>
        </row>
        <row r="3844">
          <cell r="C3844" t="str">
            <v>фонарь ручной  КОСАР2000SLED 1*15Вт галоген.</v>
          </cell>
        </row>
        <row r="3845">
          <cell r="C3845" t="str">
            <v>Фонарь ФОТОН LED аккумуляторный 18св/д</v>
          </cell>
        </row>
        <row r="3846">
          <cell r="C3846" t="str">
            <v>фонарь ФП-132</v>
          </cell>
        </row>
        <row r="3847">
          <cell r="C3847" t="str">
            <v>Фонарь ЭРА светодиодный</v>
          </cell>
        </row>
        <row r="3848">
          <cell r="C3848" t="str">
            <v>фоторамка 21х30см</v>
          </cell>
        </row>
        <row r="3849">
          <cell r="C3849" t="str">
            <v>Фторопласт 100мм</v>
          </cell>
        </row>
        <row r="3850">
          <cell r="C3850" t="str">
            <v>Фторопласт 40мм</v>
          </cell>
        </row>
        <row r="3851">
          <cell r="C3851" t="str">
            <v>Фторопласт 50мм</v>
          </cell>
        </row>
        <row r="3852">
          <cell r="C3852" t="str">
            <v>Фторопласт 70мм-400мм</v>
          </cell>
        </row>
        <row r="3853">
          <cell r="C3853" t="str">
            <v>Фторопласт лист. 4мм</v>
          </cell>
        </row>
        <row r="3854">
          <cell r="C3854" t="str">
            <v>Фумигатор</v>
          </cell>
        </row>
        <row r="3855">
          <cell r="C3855" t="str">
            <v>футболка</v>
          </cell>
        </row>
        <row r="3856">
          <cell r="C3856" t="str">
            <v>футорка</v>
          </cell>
        </row>
        <row r="3857">
          <cell r="C3857" t="str">
            <v>футорка колеса</v>
          </cell>
        </row>
        <row r="3858">
          <cell r="C3858" t="str">
            <v>футорка левая ЗИЛ, ГАЗ</v>
          </cell>
        </row>
        <row r="3859">
          <cell r="C3859" t="str">
            <v>футорка правая ЗИЛ, ГАЗ</v>
          </cell>
        </row>
        <row r="3860">
          <cell r="C3860" t="str">
            <v>Халат  "Хозяйка"</v>
          </cell>
        </row>
        <row r="3861">
          <cell r="C3861" t="str">
            <v>халат  медицинский</v>
          </cell>
        </row>
        <row r="3862">
          <cell r="C3862" t="str">
            <v>халат для ИТР</v>
          </cell>
        </row>
        <row r="3863">
          <cell r="C3863" t="str">
            <v>халат женский темный</v>
          </cell>
        </row>
        <row r="3864">
          <cell r="C3864" t="str">
            <v>халат мужской темный х/б</v>
          </cell>
        </row>
        <row r="3865">
          <cell r="C3865" t="str">
            <v>халат ФЛОКС женский</v>
          </cell>
        </row>
        <row r="3866">
          <cell r="C3866" t="str">
            <v>хлор жидкий</v>
          </cell>
        </row>
        <row r="3867">
          <cell r="C3867" t="str">
            <v>хлорид цезия (фас. 0,100 кг)</v>
          </cell>
        </row>
        <row r="3868">
          <cell r="C3868" t="str">
            <v>хлороформ</v>
          </cell>
        </row>
        <row r="3869">
          <cell r="C3869" t="str">
            <v>холодильник Саратов 451</v>
          </cell>
        </row>
        <row r="3870">
          <cell r="C3870" t="str">
            <v>холодильник стеклянный ХПТ 2-400-29-14</v>
          </cell>
        </row>
        <row r="3871">
          <cell r="C3871" t="str">
            <v>холодильник ХПТ 2-400-29/32-14/23</v>
          </cell>
        </row>
        <row r="3872">
          <cell r="C3872" t="str">
            <v>холодильник ХПТ 3-300</v>
          </cell>
        </row>
        <row r="3873">
          <cell r="C3873" t="str">
            <v>хомут</v>
          </cell>
        </row>
        <row r="3874">
          <cell r="C3874" t="str">
            <v>хомут  д. 80*100</v>
          </cell>
        </row>
        <row r="3875">
          <cell r="C3875" t="str">
            <v>хомут  д.12-22</v>
          </cell>
        </row>
        <row r="3876">
          <cell r="C3876" t="str">
            <v>хомут  Ду720мм</v>
          </cell>
        </row>
        <row r="3877">
          <cell r="C3877" t="str">
            <v>хомут  Ду820мм</v>
          </cell>
        </row>
        <row r="3878">
          <cell r="C3878" t="str">
            <v>хомут 10*16</v>
          </cell>
        </row>
        <row r="3879">
          <cell r="C3879" t="str">
            <v>хомут 12-22</v>
          </cell>
        </row>
        <row r="3880">
          <cell r="C3880" t="str">
            <v>Хомут 153-66-0528-10</v>
          </cell>
        </row>
        <row r="3881">
          <cell r="C3881" t="str">
            <v>хомут 153-66-0608-7</v>
          </cell>
        </row>
        <row r="3882">
          <cell r="C3882" t="str">
            <v>хомут 16*27</v>
          </cell>
        </row>
        <row r="3883">
          <cell r="C3883" t="str">
            <v>Хомут 2,5*150мм (100 шт)</v>
          </cell>
        </row>
        <row r="3884">
          <cell r="C3884" t="str">
            <v>Хомут 2,5*210мм (100 шт)</v>
          </cell>
        </row>
        <row r="3885">
          <cell r="C3885" t="str">
            <v>Хомут 2,6*200мм</v>
          </cell>
        </row>
        <row r="3886">
          <cell r="C3886" t="str">
            <v>хомут 20*32</v>
          </cell>
        </row>
        <row r="3887">
          <cell r="C3887" t="str">
            <v>хомут 25-40/9,7</v>
          </cell>
        </row>
        <row r="3888">
          <cell r="C3888" t="str">
            <v>хомут 2L  Ду1220мм</v>
          </cell>
        </row>
        <row r="3889">
          <cell r="C3889" t="str">
            <v>Хомут 3,6*100мм</v>
          </cell>
        </row>
        <row r="3890">
          <cell r="C3890" t="str">
            <v>Хомут 3,6*300мм</v>
          </cell>
        </row>
        <row r="3891">
          <cell r="C3891" t="str">
            <v>Хомут 3,6х200 нейлон (100шт)</v>
          </cell>
        </row>
        <row r="3892">
          <cell r="C3892" t="str">
            <v>хомут 35*50</v>
          </cell>
        </row>
        <row r="3893">
          <cell r="C3893" t="str">
            <v>Хомут 4,8*200мм</v>
          </cell>
        </row>
        <row r="3894">
          <cell r="C3894" t="str">
            <v>хомут 40*60</v>
          </cell>
        </row>
        <row r="3895">
          <cell r="C3895" t="str">
            <v>хомут 50-70</v>
          </cell>
        </row>
        <row r="3896">
          <cell r="C3896" t="str">
            <v>хомут 60*80</v>
          </cell>
        </row>
        <row r="3897">
          <cell r="C3897" t="str">
            <v>Хомут 7,8х540 нейлон (100шт)</v>
          </cell>
        </row>
        <row r="3898">
          <cell r="C3898" t="str">
            <v xml:space="preserve">Хомут 8,8*750 бел нейл </v>
          </cell>
        </row>
        <row r="3899">
          <cell r="C3899" t="str">
            <v>хомут 8*12</v>
          </cell>
        </row>
        <row r="3900">
          <cell r="C3900" t="str">
            <v>Хомут врезной для ПЭ и ПВХ DN315*100  PN16</v>
          </cell>
        </row>
        <row r="3901">
          <cell r="C3901" t="str">
            <v>Хомут врезной для ПЭ и ПВХ DN315*50  PN16</v>
          </cell>
        </row>
        <row r="3902">
          <cell r="C3902" t="str">
            <v>хомут врезной системы Haku  110-1 1/4"</v>
          </cell>
        </row>
        <row r="3903">
          <cell r="C3903" t="str">
            <v>хомут врезной системы Haku 250-1 1/4"</v>
          </cell>
        </row>
        <row r="3904">
          <cell r="C3904" t="str">
            <v>хомут врезной системы Haku фланцев. 110-80</v>
          </cell>
        </row>
        <row r="3905">
          <cell r="C3905" t="str">
            <v>хомут врезной системы Haku фланцев. 160-100</v>
          </cell>
        </row>
        <row r="3906">
          <cell r="C3906" t="str">
            <v>хомут глухой Д-300</v>
          </cell>
        </row>
        <row r="3907">
          <cell r="C3907" t="str">
            <v>хомут глухой д.150</v>
          </cell>
        </row>
        <row r="3908">
          <cell r="C3908" t="str">
            <v>хомут глухой д.200</v>
          </cell>
        </row>
        <row r="3909">
          <cell r="C3909" t="str">
            <v>хомут глухой д.250</v>
          </cell>
        </row>
        <row r="3910">
          <cell r="C3910" t="str">
            <v>хомут глухой д.400</v>
          </cell>
        </row>
        <row r="3911">
          <cell r="C3911" t="str">
            <v>хомут глухой д.500</v>
          </cell>
        </row>
        <row r="3912">
          <cell r="C3912" t="str">
            <v>хомут глушителя большой</v>
          </cell>
        </row>
        <row r="3913">
          <cell r="C3913" t="str">
            <v>хомут д.40мм</v>
          </cell>
        </row>
        <row r="3914">
          <cell r="C3914" t="str">
            <v>хомут дл. 70-90</v>
          </cell>
        </row>
        <row r="3915">
          <cell r="C3915" t="str">
            <v>хомут дл. 90-110</v>
          </cell>
        </row>
        <row r="3916">
          <cell r="C3916" t="str">
            <v>Хомут крепление на канализ трубу ф110</v>
          </cell>
        </row>
        <row r="3917">
          <cell r="C3917" t="str">
            <v>Хомут крепление на канализ. трубу ф50</v>
          </cell>
        </row>
        <row r="3918">
          <cell r="C3918" t="str">
            <v>хомут на трубу д.65</v>
          </cell>
        </row>
        <row r="3919">
          <cell r="C3919" t="str">
            <v>хомут на трубу д.80</v>
          </cell>
        </row>
        <row r="3920">
          <cell r="C3920" t="str">
            <v>хомут прижимной д.100</v>
          </cell>
        </row>
        <row r="3921">
          <cell r="C3921" t="str">
            <v>хомут прижимной д.150</v>
          </cell>
        </row>
        <row r="3922">
          <cell r="C3922" t="str">
            <v>хомут прижимной д.200</v>
          </cell>
        </row>
        <row r="3923">
          <cell r="C3923" t="str">
            <v>хомут прижимной д.250</v>
          </cell>
        </row>
        <row r="3924">
          <cell r="C3924" t="str">
            <v>хомут прижимной д.400 с врезк.Ду-100</v>
          </cell>
        </row>
        <row r="3925">
          <cell r="C3925" t="str">
            <v>хомут прижимной д.600 без врезки</v>
          </cell>
        </row>
        <row r="3926">
          <cell r="C3926" t="str">
            <v>хомут прижимной д.600 с врезк.Ду-150</v>
          </cell>
        </row>
        <row r="3927">
          <cell r="C3927" t="str">
            <v>Хомут ремонтный Repamax 153-66-1020-05</v>
          </cell>
        </row>
        <row r="3928">
          <cell r="C3928" t="str">
            <v>хомут ремонтный RS 271-281</v>
          </cell>
        </row>
        <row r="3929">
          <cell r="C3929" t="str">
            <v>Хомут ремонтный Ду522-542 дл.600 с фланцевым отводом Ду300</v>
          </cell>
        </row>
        <row r="3930">
          <cell r="C3930" t="str">
            <v>Хомут червячный 50*70  NORMA</v>
          </cell>
        </row>
        <row r="3931">
          <cell r="C3931" t="str">
            <v>хомут40-60мм</v>
          </cell>
        </row>
        <row r="3932">
          <cell r="C3932" t="str">
            <v>хромовый темно-синий</v>
          </cell>
        </row>
        <row r="3933">
          <cell r="C3933" t="str">
            <v>цезий хлористый осч</v>
          </cell>
        </row>
        <row r="3934">
          <cell r="C3934" t="str">
            <v>цемент ПЦ-400</v>
          </cell>
        </row>
        <row r="3935">
          <cell r="C3935" t="str">
            <v>цемент ПЦ-400, 50 кг</v>
          </cell>
        </row>
        <row r="3936">
          <cell r="C3936" t="str">
            <v>Цепь  STIL 26 РМ74</v>
          </cell>
        </row>
        <row r="3937">
          <cell r="C3937" t="str">
            <v>Цепь 2103</v>
          </cell>
        </row>
        <row r="3938">
          <cell r="C3938" t="str">
            <v>Цепь STIL 63РМ 50</v>
          </cell>
        </row>
        <row r="3939">
          <cell r="C3939" t="str">
            <v>Цепь М112Э-З-100-1</v>
          </cell>
        </row>
        <row r="3940">
          <cell r="C3940" t="str">
            <v>Цепь пильная</v>
          </cell>
        </row>
        <row r="3941">
          <cell r="C3941" t="str">
            <v>цепь режущая 2086.01.02.060-01</v>
          </cell>
        </row>
        <row r="3942">
          <cell r="C3942" t="str">
            <v>цепь суппорта 851452</v>
          </cell>
        </row>
        <row r="3943">
          <cell r="C3943" t="str">
            <v>цилиндр  1-250-2</v>
          </cell>
        </row>
        <row r="3944">
          <cell r="C3944" t="str">
            <v>цилиндр  1-500-2</v>
          </cell>
        </row>
        <row r="3945">
          <cell r="C3945" t="str">
            <v>цилиндр  100мл</v>
          </cell>
        </row>
        <row r="3946">
          <cell r="C3946" t="str">
            <v>цилиндр  мерн.1-100-2 с нос</v>
          </cell>
        </row>
        <row r="3947">
          <cell r="C3947" t="str">
            <v>цилиндр  мерн.1-25-2 с нос</v>
          </cell>
        </row>
        <row r="3948">
          <cell r="C3948" t="str">
            <v>цилиндр  мерн.1-50-2 с нос</v>
          </cell>
        </row>
        <row r="3949">
          <cell r="C3949" t="str">
            <v xml:space="preserve">цилиндр  УАЗ тормозной передний левый </v>
          </cell>
        </row>
        <row r="3950">
          <cell r="C3950" t="str">
            <v>цилиндр  УАЗ тормозной передний правый</v>
          </cell>
        </row>
        <row r="3951">
          <cell r="C3951" t="str">
            <v>цилиндр 100мл п/пропилен</v>
          </cell>
        </row>
        <row r="3952">
          <cell r="C3952" t="str">
            <v>цилиндр Несслера</v>
          </cell>
        </row>
        <row r="3953">
          <cell r="C3953" t="str">
            <v>цилиндр сцепления главный</v>
          </cell>
        </row>
        <row r="3954">
          <cell r="C3954" t="str">
            <v>цилиндр сцепления главный ГАЗ-3307</v>
          </cell>
        </row>
        <row r="3955">
          <cell r="C3955" t="str">
            <v>цилиндр сцепления главный УАЗ-469</v>
          </cell>
        </row>
        <row r="3956">
          <cell r="C3956" t="str">
            <v>цилиндр сцепления рабочий</v>
          </cell>
        </row>
        <row r="3957">
          <cell r="C3957" t="str">
            <v>цилиндр сцепления рабочий УАЗ-452</v>
          </cell>
        </row>
        <row r="3958">
          <cell r="C3958" t="str">
            <v>цилиндр тормозной  главный 3307 с бачком 66-11-3505211-01</v>
          </cell>
        </row>
        <row r="3959">
          <cell r="C3959" t="str">
            <v>цилиндр тормозной  рабочий Урал</v>
          </cell>
        </row>
        <row r="3960">
          <cell r="C3960" t="str">
            <v>цилиндр тормозной задний</v>
          </cell>
        </row>
        <row r="3961">
          <cell r="C3961" t="str">
            <v>цинк (1.0) фон НNOЗ, ГСО 7256</v>
          </cell>
        </row>
        <row r="3962">
          <cell r="C3962" t="str">
            <v>цинк порошок (тех)</v>
          </cell>
        </row>
        <row r="3963">
          <cell r="C3963" t="str">
            <v>цинк сернокислый 7-водный, ЧДА</v>
          </cell>
        </row>
        <row r="3964">
          <cell r="C3964" t="str">
            <v>цинк уксуснокислый чда</v>
          </cell>
        </row>
        <row r="3965">
          <cell r="C3965" t="str">
            <v>чайник LERAN</v>
          </cell>
        </row>
        <row r="3966">
          <cell r="C3966" t="str">
            <v>чайник VITEK</v>
          </cell>
        </row>
        <row r="3967">
          <cell r="C3967" t="str">
            <v>часы песочные</v>
          </cell>
        </row>
        <row r="3968">
          <cell r="C3968" t="str">
            <v xml:space="preserve">чаша кристаллизационная </v>
          </cell>
        </row>
        <row r="3969">
          <cell r="C3969" t="str">
            <v>чашка  Петри (уп.36 шт.)</v>
          </cell>
        </row>
        <row r="3970">
          <cell r="C3970" t="str">
            <v>чашка для выпаривания №1 25мл</v>
          </cell>
        </row>
        <row r="3971">
          <cell r="C3971" t="str">
            <v>чашка для выпаривания №2 50мл</v>
          </cell>
        </row>
        <row r="3972">
          <cell r="C3972" t="str">
            <v>чашка для выпаривания №3 100мл</v>
          </cell>
        </row>
        <row r="3973">
          <cell r="C3973" t="str">
            <v>чашка Петри 150 мм</v>
          </cell>
        </row>
        <row r="3974">
          <cell r="C3974" t="str">
            <v>черенок для граблей и метел</v>
          </cell>
        </row>
        <row r="3975">
          <cell r="C3975" t="str">
            <v>черенок для лопат, для метел</v>
          </cell>
        </row>
        <row r="3976">
          <cell r="C3976" t="str">
            <v>шайба 39</v>
          </cell>
        </row>
        <row r="3977">
          <cell r="C3977" t="str">
            <v>шайба 42</v>
          </cell>
        </row>
        <row r="3978">
          <cell r="C3978" t="str">
            <v>шайба коленвала Уаз</v>
          </cell>
        </row>
        <row r="3979">
          <cell r="C3979" t="str">
            <v>шайба медная  12 мм</v>
          </cell>
        </row>
        <row r="3980">
          <cell r="C3980" t="str">
            <v>шайба медная  18 мм</v>
          </cell>
        </row>
        <row r="3981">
          <cell r="C3981" t="str">
            <v>шайба медная 0,8мм</v>
          </cell>
        </row>
        <row r="3982">
          <cell r="C3982" t="str">
            <v>шайба медная 10мм.</v>
          </cell>
        </row>
        <row r="3983">
          <cell r="C3983" t="str">
            <v>шайба медная 14мм.</v>
          </cell>
        </row>
        <row r="3984">
          <cell r="C3984" t="str">
            <v>Шайба медная 22х27х1,5</v>
          </cell>
        </row>
        <row r="3985">
          <cell r="C3985" t="str">
            <v>шайба медная 27*32</v>
          </cell>
        </row>
        <row r="3986">
          <cell r="C3986" t="str">
            <v>шайба медная 9,5мм.</v>
          </cell>
        </row>
        <row r="3987">
          <cell r="C3987" t="str">
            <v>шайба медная 9мм.</v>
          </cell>
        </row>
        <row r="3988">
          <cell r="C3988" t="str">
            <v>шайба медная д.20мм.</v>
          </cell>
        </row>
        <row r="3989">
          <cell r="C3989" t="str">
            <v>Шайба плоская 16 ГОСТ 11371-78</v>
          </cell>
        </row>
        <row r="3990">
          <cell r="C3990" t="str">
            <v>Шайба плоская 20</v>
          </cell>
        </row>
        <row r="3991">
          <cell r="C3991" t="str">
            <v>Шайба плоская 24</v>
          </cell>
        </row>
        <row r="3992">
          <cell r="C3992" t="str">
            <v>Шайба плоская 6 ГОСТ 6958-70</v>
          </cell>
        </row>
        <row r="3993">
          <cell r="C3993" t="str">
            <v>Шайба плоская М10 ГОСТ 11371-78</v>
          </cell>
        </row>
        <row r="3994">
          <cell r="C3994" t="str">
            <v>Шайба плоская М12 ГОСТ 11371-78</v>
          </cell>
        </row>
        <row r="3995">
          <cell r="C3995" t="str">
            <v>Шайба плоская М14 ГОСТ 11371-78</v>
          </cell>
        </row>
        <row r="3996">
          <cell r="C3996" t="str">
            <v>шайба плоская м16</v>
          </cell>
        </row>
        <row r="3997">
          <cell r="C3997" t="str">
            <v>шайба плоская м18</v>
          </cell>
        </row>
        <row r="3998">
          <cell r="C3998" t="str">
            <v>шайба плоская м20</v>
          </cell>
        </row>
        <row r="3999">
          <cell r="C3999" t="str">
            <v>шайба плоская м30</v>
          </cell>
        </row>
        <row r="4000">
          <cell r="C4000" t="str">
            <v>шайба плоская м33</v>
          </cell>
        </row>
        <row r="4001">
          <cell r="C4001" t="str">
            <v>шайба плоская м6</v>
          </cell>
        </row>
        <row r="4002">
          <cell r="C4002" t="str">
            <v>Шайба плоская М8 ГОСТ 11371-78</v>
          </cell>
        </row>
        <row r="4003">
          <cell r="C4003" t="str">
            <v>Шайба плоская ф34</v>
          </cell>
        </row>
        <row r="4004">
          <cell r="C4004" t="str">
            <v>шайба шкива</v>
          </cell>
        </row>
        <row r="4005">
          <cell r="C4005" t="str">
            <v xml:space="preserve">шампунь KARCHER </v>
          </cell>
        </row>
        <row r="4006">
          <cell r="C4006" t="str">
            <v>Шапка зимняя</v>
          </cell>
        </row>
        <row r="4007">
          <cell r="C4007" t="str">
            <v>шапочка полипропиленовая</v>
          </cell>
        </row>
        <row r="4008">
          <cell r="C4008" t="str">
            <v>шарошки зубьев ЗИЛ 130</v>
          </cell>
        </row>
        <row r="4009">
          <cell r="C4009" t="str">
            <v>швабра металлическая с  дер.ручкой</v>
          </cell>
        </row>
        <row r="4010">
          <cell r="C4010" t="str">
            <v>швеллер  14мм</v>
          </cell>
        </row>
        <row r="4011">
          <cell r="C4011" t="str">
            <v>Швеллер 10П Ст. 3пс/сп</v>
          </cell>
        </row>
        <row r="4012">
          <cell r="C4012" t="str">
            <v>Швеллер 12У</v>
          </cell>
        </row>
        <row r="4013">
          <cell r="C4013" t="str">
            <v>Швеллер 16 ст 3сп</v>
          </cell>
        </row>
        <row r="4014">
          <cell r="C4014" t="str">
            <v>Швеллер 5 ст3сп</v>
          </cell>
        </row>
        <row r="4015">
          <cell r="C4015" t="str">
            <v>шестерни  333.3.56</v>
          </cell>
        </row>
        <row r="4016">
          <cell r="C4016" t="str">
            <v>шестерня  2.1.03.611 промежуточная КНР 42 зуб.</v>
          </cell>
        </row>
        <row r="4017">
          <cell r="C4017" t="str">
            <v>шестерня  2083.00.000.65-01</v>
          </cell>
        </row>
        <row r="4018">
          <cell r="C4018" t="str">
            <v>шестерня  256905 (313.3.55)</v>
          </cell>
        </row>
        <row r="4019">
          <cell r="C4019" t="str">
            <v>шестерня  ротора ведущая КНР 03.609 косилка роторная</v>
          </cell>
        </row>
        <row r="4020">
          <cell r="C4020" t="str">
            <v>шестерня в сборе</v>
          </cell>
        </row>
        <row r="4021">
          <cell r="C4021" t="str">
            <v>шестерня КОМ</v>
          </cell>
        </row>
        <row r="4022">
          <cell r="C4022" t="str">
            <v>шестерня компрессора МТЗ</v>
          </cell>
        </row>
        <row r="4023">
          <cell r="C4023" t="str">
            <v>шестигранник  19</v>
          </cell>
        </row>
        <row r="4024">
          <cell r="C4024" t="str">
            <v>шестигранник  24</v>
          </cell>
        </row>
        <row r="4025">
          <cell r="C4025" t="str">
            <v>Шестигранник 12 ст45</v>
          </cell>
        </row>
        <row r="4026">
          <cell r="C4026" t="str">
            <v>Шестигранник 22 сталь</v>
          </cell>
        </row>
        <row r="4027">
          <cell r="C4027" t="str">
            <v>шестигранник 27 ст. 45</v>
          </cell>
        </row>
        <row r="4028">
          <cell r="C4028" t="str">
            <v>Шестигранник 32 ст 35</v>
          </cell>
        </row>
        <row r="4029">
          <cell r="C4029" t="str">
            <v>Шестигранник 36 ст</v>
          </cell>
        </row>
        <row r="4030">
          <cell r="C4030" t="str">
            <v>Шестигранник 50 ст.</v>
          </cell>
        </row>
        <row r="4031">
          <cell r="C4031" t="str">
            <v>Шестигранник 55 ст 35</v>
          </cell>
        </row>
        <row r="4032">
          <cell r="C4032" t="str">
            <v>шестигранник 55 ст. 45</v>
          </cell>
        </row>
        <row r="4033">
          <cell r="C4033" t="str">
            <v>шестигранник №17</v>
          </cell>
        </row>
        <row r="4034">
          <cell r="C4034" t="str">
            <v>шестигранник №19</v>
          </cell>
        </row>
        <row r="4035">
          <cell r="C4035" t="str">
            <v>Шина зазем. без изолят. DIN рейку  85.63.10</v>
          </cell>
        </row>
        <row r="4036">
          <cell r="C4036" t="str">
            <v>Шина на  DIN рейку  105.63.14</v>
          </cell>
        </row>
        <row r="4037">
          <cell r="C4037" t="str">
            <v>Шина на  DIN рейку  65.63.08</v>
          </cell>
        </row>
        <row r="4038">
          <cell r="C4038" t="str">
            <v>Шина нулевая 14/2(на изолир крепеж по краям)</v>
          </cell>
        </row>
        <row r="4039">
          <cell r="C4039" t="str">
            <v>Шина нуль. 63.14</v>
          </cell>
        </row>
        <row r="4040">
          <cell r="C4040" t="str">
            <v>Шина соед. 3ф. 100А</v>
          </cell>
        </row>
        <row r="4041">
          <cell r="C4041" t="str">
            <v>Шина соед. 3ф.63 А 54мод.</v>
          </cell>
        </row>
        <row r="4042">
          <cell r="C4042" t="str">
            <v>шинокомплект 28*9-15-14 (8*15-15-14)</v>
          </cell>
        </row>
        <row r="4043">
          <cell r="C4043" t="str">
            <v>шинокоплект 6,50-10-10/12</v>
          </cell>
        </row>
        <row r="4044">
          <cell r="C4044" t="str">
            <v>шкаф АВР 15квт</v>
          </cell>
        </row>
        <row r="4045">
          <cell r="C4045" t="str">
            <v>шкаф контроля и упр.НС-2п</v>
          </cell>
        </row>
        <row r="4046">
          <cell r="C4046" t="str">
            <v>шкаф контроля и управ.РЧВ</v>
          </cell>
        </row>
        <row r="4047">
          <cell r="C4047" t="str">
            <v>шкаф распределительный ШРС 1-23</v>
          </cell>
        </row>
        <row r="4048">
          <cell r="C4048" t="str">
            <v>шкаф силовой ЩС в комплектации с преобразователем частоты</v>
          </cell>
        </row>
        <row r="4049">
          <cell r="C4049" t="str">
            <v>шкаф телекоммуникационный 4u</v>
          </cell>
        </row>
        <row r="4050">
          <cell r="C4050" t="str">
            <v>шкаф управления ВНС</v>
          </cell>
        </row>
        <row r="4051">
          <cell r="C4051" t="str">
            <v>шкаф управления ШУТ 25А</v>
          </cell>
        </row>
        <row r="4052">
          <cell r="C4052" t="str">
            <v>шкаф ШО</v>
          </cell>
        </row>
        <row r="4053">
          <cell r="C4053" t="str">
            <v>шкворень ГАЗ 53</v>
          </cell>
        </row>
        <row r="4054">
          <cell r="C4054" t="str">
            <v>шкив</v>
          </cell>
        </row>
        <row r="4055">
          <cell r="C4055" t="str">
            <v>шкив поликлинового ремня</v>
          </cell>
        </row>
        <row r="4056">
          <cell r="C4056" t="str">
            <v>шланг</v>
          </cell>
        </row>
        <row r="4057">
          <cell r="C4057" t="str">
            <v xml:space="preserve">шланг </v>
          </cell>
        </row>
        <row r="4058">
          <cell r="C4058" t="str">
            <v>шланг  кислородный</v>
          </cell>
        </row>
        <row r="4059">
          <cell r="C4059" t="str">
            <v>шланг ГУРа</v>
          </cell>
        </row>
        <row r="4060">
          <cell r="C4060" t="str">
            <v>шланг ГУРа средний</v>
          </cell>
        </row>
        <row r="4061">
          <cell r="C4061" t="str">
            <v>шланг д 14</v>
          </cell>
        </row>
        <row r="4062">
          <cell r="C4062" t="str">
            <v>шланг Д.12мм.</v>
          </cell>
        </row>
        <row r="4063">
          <cell r="C4063" t="str">
            <v>шланг д.16</v>
          </cell>
        </row>
        <row r="4064">
          <cell r="C4064" t="str">
            <v>шланг д.8</v>
          </cell>
        </row>
        <row r="4065">
          <cell r="C4065" t="str">
            <v>Шланг для заполнения воздухом, 5м</v>
          </cell>
        </row>
        <row r="4066">
          <cell r="C4066" t="str">
            <v>шланг ПГУ КАМАЗ</v>
          </cell>
        </row>
        <row r="4067">
          <cell r="C4067" t="str">
            <v>шланг подкачки колес</v>
          </cell>
        </row>
        <row r="4068">
          <cell r="C4068" t="str">
            <v>шланг подкачки колес внутренний</v>
          </cell>
        </row>
        <row r="4069">
          <cell r="C4069" t="str">
            <v>шланг радиатора L-130 (50-1303062)</v>
          </cell>
        </row>
        <row r="4070">
          <cell r="C4070" t="str">
            <v>шланг радиатора верхний Д-240</v>
          </cell>
        </row>
        <row r="4071">
          <cell r="C4071" t="str">
            <v>шланг сатехн.</v>
          </cell>
        </row>
        <row r="4072">
          <cell r="C4072" t="str">
            <v>шланг термостата 50-1306028</v>
          </cell>
        </row>
        <row r="4073">
          <cell r="C4073" t="str">
            <v>шланг топливный</v>
          </cell>
        </row>
        <row r="4074">
          <cell r="C4074" t="str">
            <v>шланг топливный ГАЗ 53 с штуцером</v>
          </cell>
        </row>
        <row r="4075">
          <cell r="C4075" t="str">
            <v>шланг тормозной</v>
          </cell>
        </row>
        <row r="4076">
          <cell r="C4076" t="str">
            <v>шланг тормозной Камаз 5320-3506060-10</v>
          </cell>
        </row>
        <row r="4077">
          <cell r="C4077" t="str">
            <v xml:space="preserve">шланг тормозной УРАЛ передний </v>
          </cell>
        </row>
        <row r="4078">
          <cell r="C4078" t="str">
            <v>шлиф.машина  HITACHI G13</v>
          </cell>
        </row>
        <row r="4079">
          <cell r="C4079" t="str">
            <v>Шлифмашина MAKITA 9558</v>
          </cell>
        </row>
        <row r="4080">
          <cell r="C4080" t="str">
            <v>шлифшкурка 14а 10н</v>
          </cell>
        </row>
        <row r="4081">
          <cell r="C4081" t="str">
            <v>шлифшкурка 14а 4н</v>
          </cell>
        </row>
        <row r="4082">
          <cell r="C4082" t="str">
            <v>шлифшкурка 14а 6н</v>
          </cell>
        </row>
        <row r="4083">
          <cell r="C4083" t="str">
            <v>шнур  шаон 22мм</v>
          </cell>
        </row>
        <row r="4084">
          <cell r="C4084" t="str">
            <v>шнур 3мм (50м)</v>
          </cell>
        </row>
        <row r="4085">
          <cell r="C4085" t="str">
            <v>шпатель  нерж.100мм</v>
          </cell>
        </row>
        <row r="4086">
          <cell r="C4086" t="str">
            <v>шпатель  нерж.150мм</v>
          </cell>
        </row>
        <row r="4087">
          <cell r="C4087" t="str">
            <v>шпатель  нерж.250мм</v>
          </cell>
        </row>
        <row r="4088">
          <cell r="C4088" t="str">
            <v>Шпатель для прикати обоев</v>
          </cell>
        </row>
        <row r="4089">
          <cell r="C4089" t="str">
            <v>шпатель Дригальского</v>
          </cell>
        </row>
        <row r="4090">
          <cell r="C4090" t="str">
            <v>Шпатель зубчатый</v>
          </cell>
        </row>
        <row r="4091">
          <cell r="C4091" t="str">
            <v>шпатлевка акрилавая, 16 кг</v>
          </cell>
        </row>
        <row r="4092">
          <cell r="C4092" t="str">
            <v xml:space="preserve">шпилька </v>
          </cell>
        </row>
        <row r="4093">
          <cell r="C4093" t="str">
            <v>шпилька  12*140</v>
          </cell>
        </row>
        <row r="4094">
          <cell r="C4094" t="str">
            <v>шпилька  16*130</v>
          </cell>
        </row>
        <row r="4095">
          <cell r="C4095" t="str">
            <v>шпилька  16*135</v>
          </cell>
        </row>
        <row r="4096">
          <cell r="C4096" t="str">
            <v>шпилька  16*140</v>
          </cell>
        </row>
        <row r="4097">
          <cell r="C4097" t="str">
            <v>шпилька  20*240</v>
          </cell>
        </row>
        <row r="4098">
          <cell r="C4098" t="str">
            <v>шпилька  39*430</v>
          </cell>
        </row>
        <row r="4099">
          <cell r="C4099" t="str">
            <v>шпилька 18*1000</v>
          </cell>
        </row>
        <row r="4100">
          <cell r="C4100" t="str">
            <v>шпилька 22*160</v>
          </cell>
        </row>
        <row r="4101">
          <cell r="C4101" t="str">
            <v>шпилька колеса</v>
          </cell>
        </row>
        <row r="4102">
          <cell r="C4102" t="str">
            <v>шпилька колеса левая ГАЗ</v>
          </cell>
        </row>
        <row r="4103">
          <cell r="C4103" t="str">
            <v>шпилька колеса правая ЗИЛ</v>
          </cell>
        </row>
        <row r="4104">
          <cell r="C4104" t="str">
            <v>Шпилька М27х230</v>
          </cell>
        </row>
        <row r="4105">
          <cell r="C4105" t="str">
            <v>Шпилька М30х180 ГОСТ 9066-75</v>
          </cell>
        </row>
        <row r="4106">
          <cell r="C4106" t="str">
            <v>шпилька М36*440</v>
          </cell>
        </row>
        <row r="4107">
          <cell r="C4107" t="str">
            <v>шпилька М42*440</v>
          </cell>
        </row>
        <row r="4108">
          <cell r="C4108" t="str">
            <v>шпиндель (изделие для задвижки Д800)</v>
          </cell>
        </row>
        <row r="4109">
          <cell r="C4109" t="str">
            <v>шприц мед. трехкомп. б/иглы 5мл (100шт.)</v>
          </cell>
        </row>
        <row r="4110">
          <cell r="C4110" t="str">
            <v>Штамп</v>
          </cell>
        </row>
        <row r="4111">
          <cell r="C4111" t="str">
            <v>Штанга реактивная ЗиЛ-131, 131-2919011</v>
          </cell>
        </row>
        <row r="4112">
          <cell r="C4112" t="str">
            <v>Штанга реактивная КАМАЗ</v>
          </cell>
        </row>
        <row r="4113">
          <cell r="C4113" t="str">
            <v>Штанга толкателя 236-1007176</v>
          </cell>
        </row>
        <row r="4114">
          <cell r="C4114" t="str">
            <v>штанга-вилка из трубы Ду15</v>
          </cell>
        </row>
        <row r="4115">
          <cell r="C4115" t="str">
            <v>штангенциркуль ШЦ-400-0,1</v>
          </cell>
        </row>
        <row r="4116">
          <cell r="C4116" t="str">
            <v xml:space="preserve">Штатив S8-Р </v>
          </cell>
        </row>
        <row r="4117">
          <cell r="C4117" t="str">
            <v>штатив алюминиевый унив.</v>
          </cell>
        </row>
        <row r="4118">
          <cell r="C4118" t="str">
            <v>Штатив для пробирок ШЛПП-02</v>
          </cell>
        </row>
        <row r="4119">
          <cell r="C4119" t="str">
            <v>штатив ПЭ-2710 для бюреток</v>
          </cell>
        </row>
        <row r="4120">
          <cell r="C4120" t="str">
            <v>штатив ШПП-02-20</v>
          </cell>
        </row>
        <row r="4121">
          <cell r="C4121" t="str">
            <v>штатив ШПП-02-40</v>
          </cell>
        </row>
        <row r="4122">
          <cell r="C4122" t="str">
            <v>Штемпельная подушка</v>
          </cell>
        </row>
        <row r="4123">
          <cell r="C4123" t="str">
            <v>Шток Hawle- А телескопич. 2.00м-2.5м.  80</v>
          </cell>
        </row>
        <row r="4124">
          <cell r="C4124" t="str">
            <v>Шток Hawle- А телескопич. 2.00м-2.5м. 100-125</v>
          </cell>
        </row>
        <row r="4125">
          <cell r="C4125" t="str">
            <v>Шток Hawle- А телескопич. 2.00м-2.5м. 150</v>
          </cell>
        </row>
        <row r="4126">
          <cell r="C4126" t="str">
            <v>Шток Е2  телескопич. 2.00м-2.5м. 50-100</v>
          </cell>
        </row>
        <row r="4127">
          <cell r="C4127" t="str">
            <v>шток на колонку ВРК 3,0м</v>
          </cell>
        </row>
        <row r="4128">
          <cell r="C4128" t="str">
            <v>шток цилиндра сцепления</v>
          </cell>
        </row>
        <row r="4129">
          <cell r="C4129" t="str">
            <v>Штрих - роллер 5 мм *6м.</v>
          </cell>
        </row>
        <row r="4130">
          <cell r="C4130" t="str">
            <v>штрих-карандаш</v>
          </cell>
        </row>
        <row r="4131">
          <cell r="C4131" t="str">
            <v>штукатурка гипсовая  Ротгипс 30кг</v>
          </cell>
        </row>
        <row r="4132">
          <cell r="C4132" t="str">
            <v>штукатурная смесь Фугенфюлер, 25 кг</v>
          </cell>
        </row>
        <row r="4133">
          <cell r="C4133" t="str">
            <v>Штурвал сталь 100</v>
          </cell>
        </row>
        <row r="4134">
          <cell r="C4134" t="str">
            <v>Штурвал сталь 125-150</v>
          </cell>
        </row>
        <row r="4135">
          <cell r="C4135" t="str">
            <v>Штурвал сталь 50</v>
          </cell>
        </row>
        <row r="4136">
          <cell r="C4136" t="str">
            <v>Штурвал сталь 65-80</v>
          </cell>
        </row>
        <row r="4137">
          <cell r="C4137" t="str">
            <v>штутцер 1/2 -12мм НР</v>
          </cell>
        </row>
        <row r="4138">
          <cell r="C4138" t="str">
            <v>штутцер трубки низкого давления  М14-1,5-65</v>
          </cell>
        </row>
        <row r="4139">
          <cell r="C4139" t="str">
            <v>штуцер обратки</v>
          </cell>
        </row>
        <row r="4140">
          <cell r="C4140" t="str">
            <v>Штуцер резьбовой G3/4 c переходной муфтой G1/2</v>
          </cell>
        </row>
        <row r="4141">
          <cell r="C4141" t="str">
            <v>Шуруповерт</v>
          </cell>
        </row>
        <row r="4142">
          <cell r="C4142" t="str">
            <v>щебень 20/40</v>
          </cell>
        </row>
        <row r="4143">
          <cell r="C4143" t="str">
            <v>щетка   сметка</v>
          </cell>
        </row>
        <row r="4144">
          <cell r="C4144" t="str">
            <v>щетка для пола</v>
          </cell>
        </row>
        <row r="4145">
          <cell r="C4145" t="str">
            <v>щетка стальная проволочная</v>
          </cell>
        </row>
        <row r="4146">
          <cell r="C4146" t="str">
            <v>щетка стеклоочистителя</v>
          </cell>
        </row>
        <row r="4147">
          <cell r="C4147" t="str">
            <v>Щит ВРУ 1-17-70 Н</v>
          </cell>
        </row>
        <row r="4148">
          <cell r="C4148" t="str">
            <v>щит ВРУ 1-18-80 250А</v>
          </cell>
        </row>
        <row r="4149">
          <cell r="C4149" t="str">
            <v>щит пожарный</v>
          </cell>
        </row>
        <row r="4150">
          <cell r="C4150" t="str">
            <v>Щит ПР 11-3060-54У3</v>
          </cell>
        </row>
        <row r="4151">
          <cell r="C4151" t="str">
            <v>Щит ПР 11-3078 УХЛ4</v>
          </cell>
        </row>
        <row r="4152">
          <cell r="C4152" t="str">
            <v xml:space="preserve">Щит рапсред.  ЩРН-П-6  навесной </v>
          </cell>
        </row>
        <row r="4153">
          <cell r="C4153" t="str">
            <v>Щит ЩАП-43 63А IP 54</v>
          </cell>
        </row>
        <row r="4154">
          <cell r="C4154" t="str">
            <v>Щит ЩРН-П-8 модуля навесной ИЭК (200*184*95)</v>
          </cell>
        </row>
        <row r="4155">
          <cell r="C4155" t="str">
            <v>Щит ЩРНМ-4 IP54(800Х600х250)</v>
          </cell>
        </row>
        <row r="4156">
          <cell r="C4156" t="str">
            <v>щиток   приборов КП-204-3801040</v>
          </cell>
        </row>
        <row r="4157">
          <cell r="C4157" t="str">
            <v>щиток  НБТ</v>
          </cell>
        </row>
        <row r="4158">
          <cell r="C4158" t="str">
            <v>щиток сварщика</v>
          </cell>
        </row>
        <row r="4159">
          <cell r="C4159" t="str">
            <v xml:space="preserve">эксикатор 2-240 мм </v>
          </cell>
        </row>
        <row r="4160">
          <cell r="C4160" t="str">
            <v>эл. вилка В6-001</v>
          </cell>
        </row>
        <row r="4161">
          <cell r="C4161" t="str">
            <v>эл. вилка прямая с заземл.</v>
          </cell>
        </row>
        <row r="4162">
          <cell r="C4162" t="str">
            <v>эл.двигатель  5,5 квт/3000</v>
          </cell>
        </row>
        <row r="4163">
          <cell r="C4163" t="str">
            <v>эл.обогреват.прибор  ПЭТ -4-220в</v>
          </cell>
        </row>
        <row r="4164">
          <cell r="C4164" t="str">
            <v>эл.тельфер г/п 5тн</v>
          </cell>
        </row>
        <row r="4165">
          <cell r="C4165" t="str">
            <v>электроагрегат АБП7/4-Т400/230 ВР</v>
          </cell>
        </row>
        <row r="4166">
          <cell r="C4166" t="str">
            <v>электрод SE 09 Н д, 4</v>
          </cell>
        </row>
        <row r="4167">
          <cell r="C4167" t="str">
            <v>электрод SE 46 3*350</v>
          </cell>
        </row>
        <row r="4168">
          <cell r="C4168" t="str">
            <v>электрод SE 46 д.4</v>
          </cell>
        </row>
        <row r="4169">
          <cell r="C4169" t="str">
            <v xml:space="preserve">электрод ионоселективный </v>
          </cell>
        </row>
        <row r="4170">
          <cell r="C4170" t="str">
            <v>электрод ОК 46 д.3*350</v>
          </cell>
        </row>
        <row r="4171">
          <cell r="C4171" t="str">
            <v>электрод ОК 46 д.4*450</v>
          </cell>
        </row>
        <row r="4172">
          <cell r="C4172" t="str">
            <v>электрод ЭА-395/9 д.3мм</v>
          </cell>
        </row>
        <row r="4173">
          <cell r="C4173" t="str">
            <v>электрод ЭА-395/9 д.4мм</v>
          </cell>
        </row>
        <row r="4174">
          <cell r="C4174" t="str">
            <v>Электрод ЭЛИС - 131 F</v>
          </cell>
        </row>
        <row r="4175">
          <cell r="C4175" t="str">
            <v>Электродрель MAKITA 2070</v>
          </cell>
        </row>
        <row r="4176">
          <cell r="C4176" t="str">
            <v>Электроды ОК46.00 ф5,0</v>
          </cell>
        </row>
        <row r="4177">
          <cell r="C4177" t="str">
            <v>Электрокалорифер СФО-40</v>
          </cell>
        </row>
        <row r="4178">
          <cell r="C4178" t="str">
            <v>электромуфта  ПЭ 100  д.160 эл. св.</v>
          </cell>
        </row>
        <row r="4179">
          <cell r="C4179" t="str">
            <v>Электронасос ЦМФ 50-10</v>
          </cell>
        </row>
        <row r="4180">
          <cell r="C4180" t="str">
            <v>Электроперфоратор   HITACHI DH24</v>
          </cell>
        </row>
        <row r="4181">
          <cell r="C4181" t="str">
            <v>Электроперфоратор GBH 7-46</v>
          </cell>
        </row>
        <row r="4182">
          <cell r="C4182" t="str">
            <v xml:space="preserve">электроподогреватель  </v>
          </cell>
        </row>
        <row r="4183">
          <cell r="C4183" t="str">
            <v>Электростанция бензиновая ESE 306 HS-GT112001</v>
          </cell>
        </row>
        <row r="4184">
          <cell r="C4184" t="str">
            <v>Электрофен MAKITA 5012</v>
          </cell>
        </row>
        <row r="4185">
          <cell r="C4185" t="str">
            <v>элемент 201-1105538(40)</v>
          </cell>
        </row>
        <row r="4186">
          <cell r="C4186" t="str">
            <v>элемент 201-1117038</v>
          </cell>
        </row>
        <row r="4187">
          <cell r="C4187" t="str">
            <v>элемент 3 R12</v>
          </cell>
        </row>
        <row r="4188">
          <cell r="C4188" t="str">
            <v>Элемент 316 Durascell</v>
          </cell>
        </row>
        <row r="4189">
          <cell r="C4189" t="str">
            <v>элемент 740-1012040</v>
          </cell>
        </row>
        <row r="4190">
          <cell r="C4190" t="str">
            <v>элемент 740-1117040</v>
          </cell>
        </row>
        <row r="4191">
          <cell r="C4191" t="str">
            <v>элемент 7405-1109560</v>
          </cell>
        </row>
        <row r="4192">
          <cell r="C4192" t="str">
            <v>элемент 840-1012038</v>
          </cell>
        </row>
        <row r="4193">
          <cell r="C4193" t="str">
            <v>элемент Duracell MN2400/LR03</v>
          </cell>
        </row>
        <row r="4194">
          <cell r="C4194" t="str">
            <v xml:space="preserve">элемент ВФ(В4201)  </v>
          </cell>
        </row>
        <row r="4195">
          <cell r="C4195" t="str">
            <v xml:space="preserve">элемент ВФ(В4202)  </v>
          </cell>
        </row>
        <row r="4196">
          <cell r="C4196" t="str">
            <v>элемент ВФ(В4226)  31110-1109013</v>
          </cell>
        </row>
        <row r="4197">
          <cell r="C4197" t="str">
            <v>элемент масляного фильтра</v>
          </cell>
        </row>
        <row r="4198">
          <cell r="C4198" t="str">
            <v>элемент питания Duracell  LR06</v>
          </cell>
        </row>
        <row r="4199">
          <cell r="C4199" t="str">
            <v>элемент питания Duracell  LR20</v>
          </cell>
        </row>
        <row r="4200">
          <cell r="C4200" t="str">
            <v>элемент питания Duracell LR14</v>
          </cell>
        </row>
        <row r="4201">
          <cell r="C4201" t="str">
            <v>элемент питания Duracell LR3  (2шт)</v>
          </cell>
        </row>
        <row r="4202">
          <cell r="C4202" t="str">
            <v>элемент питания Duracell LR6  (2шт)</v>
          </cell>
        </row>
        <row r="4203">
          <cell r="C4203" t="str">
            <v>элемент питания Duracell LR6  (5 шт)</v>
          </cell>
        </row>
        <row r="4204">
          <cell r="C4204" t="str">
            <v>элемент питания LR 1604А ВР-1</v>
          </cell>
        </row>
        <row r="4205">
          <cell r="C4205" t="str">
            <v>Элемент питания Фотон</v>
          </cell>
        </row>
        <row r="4206">
          <cell r="C4206" t="str">
            <v>элемент топливного  фильтра Т6302</v>
          </cell>
        </row>
        <row r="4207">
          <cell r="C4207" t="str">
            <v>эмаль  белая Вика</v>
          </cell>
        </row>
        <row r="4208">
          <cell r="C4208" t="str">
            <v>эмаль  МЛ-12  оранжевая</v>
          </cell>
        </row>
        <row r="4209">
          <cell r="C4209" t="str">
            <v>эмаль  НЦ 132 голубая</v>
          </cell>
        </row>
        <row r="4210">
          <cell r="C4210" t="str">
            <v>эмаль  НЦ 132 красная</v>
          </cell>
        </row>
        <row r="4211">
          <cell r="C4211" t="str">
            <v>эмаль  НЦ 132 черная</v>
          </cell>
        </row>
        <row r="4212">
          <cell r="C4212" t="str">
            <v>эмаль  ПФ  115  серая</v>
          </cell>
        </row>
        <row r="4213">
          <cell r="C4213" t="str">
            <v>эмаль  ПФ  115  черная</v>
          </cell>
        </row>
        <row r="4214">
          <cell r="C4214" t="str">
            <v>эмаль  ПФ 115  бежевая</v>
          </cell>
        </row>
        <row r="4215">
          <cell r="C4215" t="str">
            <v>эмаль  ПФ 115  желтая</v>
          </cell>
        </row>
        <row r="4216">
          <cell r="C4216" t="str">
            <v>эмаль  ПФ 115  зеленая</v>
          </cell>
        </row>
        <row r="4217">
          <cell r="C4217" t="str">
            <v>эмаль  ПФ 115  красная</v>
          </cell>
        </row>
        <row r="4218">
          <cell r="C4218" t="str">
            <v>эмаль  ПФ 115  синяя</v>
          </cell>
        </row>
        <row r="4219">
          <cell r="C4219" t="str">
            <v>эмаль  ПФ 115 белая</v>
          </cell>
        </row>
        <row r="4220">
          <cell r="C4220" t="str">
            <v>эмаль  ПФ 115 голубая</v>
          </cell>
        </row>
        <row r="4221">
          <cell r="C4221" t="str">
            <v>эмаль  ПФ 115 коричневая</v>
          </cell>
        </row>
        <row r="4222">
          <cell r="C4222" t="str">
            <v>эмаль  хаки Вика</v>
          </cell>
        </row>
        <row r="4223">
          <cell r="C4223" t="str">
            <v>эмаль для радиаторов белая</v>
          </cell>
        </row>
        <row r="4224">
          <cell r="C4224" t="str">
            <v>эмаль красная Вика</v>
          </cell>
        </row>
        <row r="4225">
          <cell r="C4225" t="str">
            <v>эмаль ПФ-115 белая, 1 кг</v>
          </cell>
        </row>
        <row r="4226">
          <cell r="C4226" t="str">
            <v>эмаль ПФ-115 белая, 2,8кг</v>
          </cell>
        </row>
        <row r="4227">
          <cell r="C4227" t="str">
            <v>эмаль ПФ-115 св-голубая, 1 кг</v>
          </cell>
        </row>
        <row r="4228">
          <cell r="C4228" t="str">
            <v>эмаль ПФ-115 св-голубая, 2,8 кг</v>
          </cell>
        </row>
        <row r="4229">
          <cell r="C4229" t="str">
            <v>эмаль ПФ-115 ярко-зеленая</v>
          </cell>
        </row>
        <row r="4230">
          <cell r="C4230" t="str">
            <v>эмаль универсальная аэрозоль (синяя)</v>
          </cell>
        </row>
        <row r="4231">
          <cell r="C4231" t="str">
            <v>эмаль черная Вика</v>
          </cell>
        </row>
        <row r="4232">
          <cell r="C4232" t="str">
            <v>энергоаккумулятор   100-3519100-10 тип 20 /20</v>
          </cell>
        </row>
        <row r="4233">
          <cell r="C4233" t="str">
            <v>эриохром черный Т (чда)</v>
          </cell>
        </row>
        <row r="4234">
          <cell r="C4234" t="str">
            <v>эфир петролейный</v>
          </cell>
        </row>
        <row r="4235">
          <cell r="C4235" t="str">
            <v>ящик для инструмента</v>
          </cell>
        </row>
        <row r="4236">
          <cell r="C4236" t="str">
            <v>ящик для песка 0,1м3</v>
          </cell>
        </row>
        <row r="4237">
          <cell r="C4237" t="str">
            <v>Ящик сил. ЯРВ-250А IP 54</v>
          </cell>
        </row>
      </sheetData>
      <sheetData sheetId="4">
        <row r="16">
          <cell r="B16" t="str">
            <v>Начальник цеха</v>
          </cell>
        </row>
        <row r="17">
          <cell r="B17" t="str">
            <v>Инженер ЦЭКС и КНС</v>
          </cell>
        </row>
        <row r="18">
          <cell r="B18" t="str">
            <v>Ведущий специалист</v>
          </cell>
        </row>
        <row r="19">
          <cell r="B19" t="str">
            <v>Бухгалтер</v>
          </cell>
        </row>
        <row r="20">
          <cell r="B20" t="str">
            <v>Слесарь АВР</v>
          </cell>
        </row>
        <row r="21">
          <cell r="B21" t="str">
            <v>Мастер (старший мастер)</v>
          </cell>
        </row>
      </sheetData>
      <sheetData sheetId="5">
        <row r="9">
          <cell r="B9" t="str">
            <v>Baltech HI-1630 нагреватель индукционный</v>
          </cell>
        </row>
      </sheetData>
      <sheetData sheetId="6">
        <row r="6">
          <cell r="B6" t="str">
            <v>ВАЗ 21053 (легковой)</v>
          </cell>
        </row>
        <row r="7">
          <cell r="B7" t="str">
            <v>ВАЗ-21214 (нива внедорожник)</v>
          </cell>
        </row>
        <row r="8">
          <cell r="B8" t="str">
            <v>ВАЗ-2123 (нива шевроле внедорожник)</v>
          </cell>
        </row>
        <row r="9">
          <cell r="B9" t="str">
            <v>ВАЗ-21310 (нива 4 двери внедорожник)</v>
          </cell>
        </row>
        <row r="10">
          <cell r="B10" t="str">
            <v>ГАЗ 2206 (атаман снабжение)</v>
          </cell>
        </row>
        <row r="11">
          <cell r="B11" t="str">
            <v>ГАЗ 2217 (автобус)</v>
          </cell>
        </row>
        <row r="12">
          <cell r="B12" t="str">
            <v>ГАЗ 2308 (грузовой)</v>
          </cell>
        </row>
        <row r="13">
          <cell r="B13" t="str">
            <v>ГАЗ-2705 (автобус)</v>
          </cell>
        </row>
        <row r="14">
          <cell r="B14" t="str">
            <v xml:space="preserve">ГАЗ 27057 4х4 (электролаборатория ППУ) </v>
          </cell>
        </row>
        <row r="15">
          <cell r="B15" t="str">
            <v>ГАЗ 3110 (легковой)</v>
          </cell>
        </row>
        <row r="16">
          <cell r="B16" t="str">
            <v>ГАЗ 33023 (грузовой)</v>
          </cell>
        </row>
        <row r="17">
          <cell r="B17" t="str">
            <v>ГАЗ 3307 (КО 503)</v>
          </cell>
        </row>
        <row r="18">
          <cell r="B18" t="str">
            <v>ГАЗ-33081 (фургон)</v>
          </cell>
        </row>
        <row r="19">
          <cell r="B19" t="str">
            <v>ГАЗ 3309 КО-440-2 (мусоровозка)</v>
          </cell>
        </row>
        <row r="20">
          <cell r="B20" t="str">
            <v>ГАЗ 3309 (фургон)</v>
          </cell>
        </row>
        <row r="21">
          <cell r="B21" t="str">
            <v>ГАЗ 3309 (манипулятор)</v>
          </cell>
        </row>
        <row r="22">
          <cell r="B22" t="str">
            <v>ГАЗ 3309 (КО 503)</v>
          </cell>
        </row>
        <row r="23">
          <cell r="B23" t="str">
            <v>ГАЗ-4414 (автопогрузчик)</v>
          </cell>
        </row>
        <row r="24">
          <cell r="B24" t="str">
            <v>ГАЗ-3309 (водовозка)</v>
          </cell>
        </row>
        <row r="25">
          <cell r="B25" t="str">
            <v>ГАЗ 331063 (валдай компрессор)</v>
          </cell>
        </row>
        <row r="26">
          <cell r="B26" t="str">
            <v>ГАЗ-6611 (спец)</v>
          </cell>
        </row>
        <row r="27">
          <cell r="B27" t="str">
            <v>Газель 330210 (грузовой)</v>
          </cell>
        </row>
        <row r="28">
          <cell r="B28" t="str">
            <v xml:space="preserve">ДЗ 143 (автогрейдер) </v>
          </cell>
        </row>
        <row r="29">
          <cell r="B29" t="str">
            <v>ДТ 75 (бульдозер)</v>
          </cell>
        </row>
        <row r="30">
          <cell r="B30" t="str">
            <v>ДУ-54 (каток)</v>
          </cell>
        </row>
        <row r="31">
          <cell r="B31" t="str">
            <v>ЕК 14  (экскаватор колесн)</v>
          </cell>
        </row>
        <row r="32">
          <cell r="B32" t="str">
            <v>ЕК 18  (экскаватор колесн)</v>
          </cell>
        </row>
        <row r="33">
          <cell r="B33" t="str">
            <v>ЕТ 25  (экскаватор гусенич)</v>
          </cell>
        </row>
        <row r="34">
          <cell r="B34" t="str">
            <v>ЗИЛ 130 (борт гос. № е354ам)</v>
          </cell>
        </row>
        <row r="35">
          <cell r="B35" t="str">
            <v>ЗИЛ 130 (КО 502, 510)</v>
          </cell>
        </row>
        <row r="36">
          <cell r="B36" t="str">
            <v>ЗИЛ-431412 (КО 510)</v>
          </cell>
        </row>
        <row r="37">
          <cell r="B37" t="str">
            <v>ЗИЛ 131 (фургон)</v>
          </cell>
        </row>
        <row r="38">
          <cell r="B38" t="str">
            <v>ЗИЛ 432932 (водовозка гос.№ к095кт)</v>
          </cell>
        </row>
        <row r="39">
          <cell r="B39" t="str">
            <v>ЗИЛ-4131214 (поливомойка)</v>
          </cell>
        </row>
        <row r="40">
          <cell r="B40" t="str">
            <v>ЗИЛ 431410  (грузовой)</v>
          </cell>
        </row>
        <row r="41">
          <cell r="B41" t="str">
            <v>АМУР-531310 (манипулятор)</v>
          </cell>
        </row>
        <row r="42">
          <cell r="B42" t="str">
            <v>ЗИЛ 431410 (манипулятор)</v>
          </cell>
        </row>
        <row r="43">
          <cell r="B43" t="str">
            <v>ЗИЛ-431902 (вакуумная)</v>
          </cell>
        </row>
        <row r="44">
          <cell r="B44" t="str">
            <v>ЗИЛ 433362 (поливомойка)</v>
          </cell>
        </row>
        <row r="45">
          <cell r="B45" t="str">
            <v>ЗИЛ 433362 (КО 502, 510)</v>
          </cell>
        </row>
        <row r="46">
          <cell r="B46" t="str">
            <v>ЗИЛ ММЗ 4502 (самосвал)</v>
          </cell>
        </row>
        <row r="47">
          <cell r="B47" t="str">
            <v>ЗИЛ ММЗ 554 (самосвал)</v>
          </cell>
        </row>
        <row r="48">
          <cell r="B48" t="str">
            <v>К 701 (трактор)</v>
          </cell>
        </row>
        <row r="49">
          <cell r="B49" t="str">
            <v>КАВЗ 3976-020</v>
          </cell>
        </row>
        <row r="50">
          <cell r="B50" t="str">
            <v>КО 718 (машина тротуароубор.)</v>
          </cell>
        </row>
        <row r="51">
          <cell r="B51" t="str">
            <v>КАМАЗ 4308 (ПРМ)</v>
          </cell>
        </row>
        <row r="52">
          <cell r="B52" t="str">
            <v>КАМАЗ-4310 (фургон)</v>
          </cell>
        </row>
        <row r="53">
          <cell r="B53" t="str">
            <v>КАМАЗ-432615  (фургон)</v>
          </cell>
        </row>
        <row r="54">
          <cell r="B54" t="str">
            <v>КАМАЗ-43265 (КО-510)</v>
          </cell>
        </row>
        <row r="55">
          <cell r="B55" t="str">
            <v>КАМАЗ-5320 (с компр.установкой)</v>
          </cell>
        </row>
        <row r="56">
          <cell r="B56" t="str">
            <v>КАМАЗ-53212 (с компр.установкой)</v>
          </cell>
        </row>
        <row r="57">
          <cell r="B57" t="str">
            <v>КАМАЗ 53213, 53215 (КО)</v>
          </cell>
        </row>
        <row r="58">
          <cell r="B58" t="str">
            <v>КАМАЗ 53215-15 (грузовые)</v>
          </cell>
        </row>
        <row r="59">
          <cell r="B59" t="str">
            <v xml:space="preserve">КАМАЗ 53215 (с компр.установкой) </v>
          </cell>
        </row>
        <row r="60">
          <cell r="B60" t="str">
            <v>КАМАЗ 53215 (КО 505а)</v>
          </cell>
        </row>
        <row r="61">
          <cell r="B61" t="str">
            <v>КАМАЗ 53213 (работа с навигатором)</v>
          </cell>
        </row>
        <row r="62">
          <cell r="B62" t="str">
            <v>Камаз 53215 КО-512 (Крот)</v>
          </cell>
        </row>
        <row r="63">
          <cell r="B63" t="str">
            <v xml:space="preserve">КАМАЗ-55102 (самосвал) </v>
          </cell>
        </row>
        <row r="64">
          <cell r="B64" t="str">
            <v>КАМАЗ 55111 (самосвал)</v>
          </cell>
        </row>
        <row r="65">
          <cell r="B65" t="str">
            <v>КАМАЗ 65115 (КО)</v>
          </cell>
        </row>
        <row r="66">
          <cell r="B66" t="str">
            <v>КАМАЗ 65115С (самосвал)</v>
          </cell>
        </row>
        <row r="67">
          <cell r="B67" t="str">
            <v xml:space="preserve">КРАЗ-255-Б (с компр.установкой) </v>
          </cell>
        </row>
        <row r="68">
          <cell r="B68" t="str">
            <v xml:space="preserve">КРАЗ 6510 (самосвал) </v>
          </cell>
        </row>
        <row r="69">
          <cell r="B69" t="str">
            <v>КС-45717-1 (автокран на шасси а/м УРАЛ-4320 гос. №478)</v>
          </cell>
        </row>
        <row r="70">
          <cell r="B70" t="str">
            <v>КС-45747К-1(автокран на шасси а/м КАМАЗ 65115 гос. № 104)</v>
          </cell>
        </row>
        <row r="71">
          <cell r="B71" t="str">
            <v>МАЗ-5337 (буровая)</v>
          </cell>
        </row>
        <row r="72">
          <cell r="B72" t="str">
            <v>МАЗ 53371  ЧМЗАП-83391 (трал)</v>
          </cell>
        </row>
        <row r="73">
          <cell r="B73" t="str">
            <v>МАЗ 5551  (самосвал)</v>
          </cell>
        </row>
        <row r="74">
          <cell r="B74" t="str">
            <v>МАЗ 642205  (седельный тягач)</v>
          </cell>
        </row>
        <row r="75">
          <cell r="B75" t="str">
            <v>МТЗ 82 (метла)</v>
          </cell>
        </row>
        <row r="76">
          <cell r="B76" t="str">
            <v>МТЗ 82 (бара)</v>
          </cell>
        </row>
        <row r="77">
          <cell r="B77" t="str">
            <v>МКСМ-800 (погрузчик)</v>
          </cell>
        </row>
        <row r="78">
          <cell r="B78" t="str">
            <v xml:space="preserve">ПУМ 500 (погрузчик) </v>
          </cell>
        </row>
        <row r="79">
          <cell r="B79" t="str">
            <v xml:space="preserve">ТО-18б.2 (погрузчик) </v>
          </cell>
        </row>
        <row r="80">
          <cell r="B80" t="str">
            <v>Т-30-69 (трактор)</v>
          </cell>
        </row>
        <row r="81">
          <cell r="B81" t="str">
            <v>Т 170 (бара)</v>
          </cell>
        </row>
        <row r="82">
          <cell r="B82" t="str">
            <v xml:space="preserve">ТО 18  </v>
          </cell>
        </row>
        <row r="83">
          <cell r="B83" t="str">
            <v>УАЗ-2206-06 (автобус)</v>
          </cell>
        </row>
        <row r="84">
          <cell r="B84" t="str">
            <v>УАЗ 330301 (грузовые)</v>
          </cell>
        </row>
        <row r="85">
          <cell r="B85" t="str">
            <v>УАЗ-3909</v>
          </cell>
        </row>
        <row r="86">
          <cell r="B86" t="str">
            <v>УАЗ-374101</v>
          </cell>
        </row>
        <row r="87">
          <cell r="B87" t="str">
            <v>УАЗ 315142 (легковой)</v>
          </cell>
        </row>
        <row r="88">
          <cell r="B88" t="str">
            <v>УАЗ-515195 (автобус)</v>
          </cell>
        </row>
        <row r="89">
          <cell r="B89" t="str">
            <v>УРАЛ 4320 (автобус)</v>
          </cell>
        </row>
        <row r="90">
          <cell r="B90" t="str">
            <v>УРАЛ 5557  (экскаватор)</v>
          </cell>
        </row>
        <row r="91">
          <cell r="B91" t="str">
            <v>УРАЛ 5557  (самосвал)</v>
          </cell>
        </row>
        <row r="92">
          <cell r="B92" t="str">
            <v>ЭО 2621  (экскаватор)</v>
          </cell>
        </row>
        <row r="93">
          <cell r="B93" t="str">
            <v>ЭО 3323  (экскаватор)</v>
          </cell>
        </row>
        <row r="94">
          <cell r="B94" t="str">
            <v>Volkswagen LT</v>
          </cell>
        </row>
        <row r="95">
          <cell r="B95" t="str">
            <v>Комбинированный каналопромывочный и илососный автомобиль - цистерна модель К 14,0/28 Р, включая шасси MAN</v>
          </cell>
        </row>
        <row r="96">
          <cell r="B96" t="str">
            <v>ФИАТ Дукато (для телеинспекции коллекторов)</v>
          </cell>
        </row>
        <row r="97">
          <cell r="B97" t="str">
            <v>УАЗ 3151210 (330301)</v>
          </cell>
        </row>
        <row r="98">
          <cell r="B98" t="str">
            <v>УАЗ 374102</v>
          </cell>
        </row>
        <row r="99">
          <cell r="B99" t="str">
            <v>ПРМ (2735-0000010-03 Н)</v>
          </cell>
        </row>
        <row r="100">
          <cell r="B100" t="str">
            <v>Volkswagen Passat</v>
          </cell>
        </row>
        <row r="101">
          <cell r="B101" t="str">
            <v>HYUNDAI Sonata</v>
          </cell>
        </row>
      </sheetData>
      <sheetData sheetId="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есхоз"/>
      <sheetName val="Пр.1 Техкарты"/>
      <sheetName val="Пр.2 Материалы"/>
      <sheetName val="итого"/>
      <sheetName val="затраты"/>
      <sheetName val="213"/>
      <sheetName val="Материалы_янв-июль"/>
      <sheetName val="Пр.3 ФЗП"/>
      <sheetName val="Осн.средства"/>
      <sheetName val="транспортные расходы"/>
      <sheetName val="материалы_старая цена"/>
      <sheetName val="цеховые, общехоз.расходы"/>
      <sheetName val="Прайс_ВиВ"/>
      <sheetName val="Материалы_с услугами"/>
      <sheetName val="ЦАЛ_услуги"/>
      <sheetName val="Прайс_ЦАЛ"/>
      <sheetName val="Пр. 4 Услуги транспорта"/>
      <sheetName val="Пр.3 ФЗП (2)"/>
    </sheetNames>
    <sheetDataSet>
      <sheetData sheetId="0"/>
      <sheetData sheetId="1" refreshError="1"/>
      <sheetData sheetId="2"/>
      <sheetData sheetId="3" refreshError="1"/>
      <sheetData sheetId="4" refreshError="1"/>
      <sheetData sheetId="5" refreshError="1"/>
      <sheetData sheetId="6">
        <row r="11">
          <cell r="C11" t="str">
            <v>Диск алмазный сегментный 400х25,4х10 Асфальт, бетон</v>
          </cell>
        </row>
        <row r="12">
          <cell r="C12" t="str">
            <v>Комплект торцевых уплотнений/Kit,Shaft seal BAQE D38 mm</v>
          </cell>
        </row>
        <row r="13">
          <cell r="C13" t="str">
            <v>рукав МБС 14мм.</v>
          </cell>
        </row>
        <row r="14">
          <cell r="C14" t="str">
            <v>Рулетка лазерная Bosch 50м</v>
          </cell>
        </row>
        <row r="15">
          <cell r="C15" t="str">
            <v>Техпластина ТМКЩ-С 20х1000х1000</v>
          </cell>
        </row>
        <row r="16">
          <cell r="C16" t="str">
            <v>хомут40-60мм</v>
          </cell>
        </row>
        <row r="17">
          <cell r="C17" t="str">
            <v>Элемент питания Фотон</v>
          </cell>
        </row>
        <row r="18">
          <cell r="C18" t="str">
            <v>1-Нафтол, ИМП</v>
          </cell>
        </row>
        <row r="19">
          <cell r="C19" t="str">
            <v>APPOLO-SE-200  напорно-всасывающий шланг для воды</v>
          </cell>
        </row>
        <row r="20">
          <cell r="C20" t="str">
            <v>DIN рейка оцинк.</v>
          </cell>
        </row>
        <row r="21">
          <cell r="C21" t="str">
            <v>pH-метр 150М</v>
          </cell>
        </row>
        <row r="22">
          <cell r="C22" t="str">
            <v>а/лампа  А12 -1</v>
          </cell>
        </row>
        <row r="23">
          <cell r="C23" t="str">
            <v>а/лампа  А12 -4</v>
          </cell>
        </row>
        <row r="24">
          <cell r="C24" t="str">
            <v>а/лампа  А12 -5</v>
          </cell>
        </row>
        <row r="25">
          <cell r="C25" t="str">
            <v>а/лампа  А12 -5-1</v>
          </cell>
        </row>
        <row r="26">
          <cell r="C26" t="str">
            <v>а/лампа  А12 -С5w</v>
          </cell>
        </row>
        <row r="27">
          <cell r="C27" t="str">
            <v>а/лампа  А12 V-21/3</v>
          </cell>
        </row>
        <row r="28">
          <cell r="C28" t="str">
            <v>а/лампа  А12-1,2</v>
          </cell>
        </row>
        <row r="29">
          <cell r="C29" t="str">
            <v>а/лампа  А12-21-3</v>
          </cell>
        </row>
        <row r="30">
          <cell r="C30" t="str">
            <v>а/лампа  А12-21-4</v>
          </cell>
        </row>
        <row r="31">
          <cell r="C31" t="str">
            <v>а/лампа  А24-21-3-37*А24-21-3</v>
          </cell>
        </row>
        <row r="32">
          <cell r="C32" t="str">
            <v>а/лампа  А24-21+5</v>
          </cell>
        </row>
        <row r="33">
          <cell r="C33" t="str">
            <v>а/лампа  А24-5</v>
          </cell>
        </row>
        <row r="34">
          <cell r="C34" t="str">
            <v>а/лампа  А24-5-1</v>
          </cell>
        </row>
        <row r="35">
          <cell r="C35" t="str">
            <v>а/лампа  АКГ 12-55 Н7</v>
          </cell>
        </row>
        <row r="36">
          <cell r="C36" t="str">
            <v>а/лампа  АКГ 12-60+55</v>
          </cell>
        </row>
        <row r="37">
          <cell r="C37" t="str">
            <v>а/лампа  АКГ 24-70</v>
          </cell>
        </row>
        <row r="38">
          <cell r="C38" t="str">
            <v>а/лампа  АКГ 24-75+70</v>
          </cell>
        </row>
        <row r="39">
          <cell r="C39" t="str">
            <v>а/лампа  АМН 24-4</v>
          </cell>
        </row>
        <row r="40">
          <cell r="C40" t="str">
            <v>а/лампа  фарная 12В 45/40</v>
          </cell>
        </row>
        <row r="41">
          <cell r="C41" t="str">
            <v>а/лампа  фарная 24В 55/50</v>
          </cell>
        </row>
        <row r="42">
          <cell r="C42" t="str">
            <v>а/лампа А24-1</v>
          </cell>
        </row>
        <row r="43">
          <cell r="C43" t="str">
            <v>а/лампа Н4 12 V</v>
          </cell>
        </row>
        <row r="44">
          <cell r="C44" t="str">
            <v>а/лампа Н4 24V</v>
          </cell>
        </row>
        <row r="45">
          <cell r="C45" t="str">
            <v>авто/лампа 24-10</v>
          </cell>
        </row>
        <row r="46">
          <cell r="C46" t="str">
            <v>автолампа</v>
          </cell>
        </row>
        <row r="47">
          <cell r="C47" t="str">
            <v>автомат  ВА 47-29 25А</v>
          </cell>
        </row>
        <row r="48">
          <cell r="C48" t="str">
            <v>автомат  ВА 88-35 250А</v>
          </cell>
        </row>
        <row r="49">
          <cell r="C49" t="str">
            <v>Автомат А3716 3пол 160А</v>
          </cell>
        </row>
        <row r="50">
          <cell r="C50" t="str">
            <v>Автомат АВМ-20СВ-У3-1500А</v>
          </cell>
        </row>
        <row r="51">
          <cell r="C51" t="str">
            <v>автоматизир.рабочее место</v>
          </cell>
        </row>
        <row r="52">
          <cell r="C52" t="str">
            <v>Автоматическая промывочная установка 1000 МО</v>
          </cell>
        </row>
        <row r="53">
          <cell r="C53" t="str">
            <v>автоматический выключатель 3п С 25А ВА 47-63 4,5 кА</v>
          </cell>
        </row>
        <row r="54">
          <cell r="C54" t="str">
            <v>автоматический выключатель Ап-50Б-3МТ-10 63А</v>
          </cell>
        </row>
        <row r="55">
          <cell r="C55" t="str">
            <v>автоматический выключатель ВА 57-39-34001520-630</v>
          </cell>
        </row>
        <row r="56">
          <cell r="C56" t="str">
            <v>автомобиль 473892 VIN:X72473892B0001197</v>
          </cell>
        </row>
        <row r="57">
          <cell r="C57" t="str">
            <v>автомобиль 473892 VIN:X72473892B0001198</v>
          </cell>
        </row>
        <row r="58">
          <cell r="C58" t="str">
            <v>автомобиль гос.номер Н 293 СВ 72 машина илососная КО-510К на шасси КАМАЗ-43253-1017-99</v>
          </cell>
        </row>
        <row r="59">
          <cell r="C59" t="str">
            <v>автомобиль гос.номер Н 294 СВ 72 машина ваккуумная КО-505А на шасси КАМАЗ-65115</v>
          </cell>
        </row>
        <row r="60">
          <cell r="C60" t="str">
            <v>автомобиль гос.номер Н 295 СВ 72 машина ваккуумная КО-505А на шасси КАМАЗ-65115</v>
          </cell>
        </row>
        <row r="61">
          <cell r="C61" t="str">
            <v>автомобиль гос.номер Н 450 СВ 72 машина илососная КО-510К на шасси КАМАЗ-43253-1017-99</v>
          </cell>
        </row>
        <row r="62">
          <cell r="C62" t="str">
            <v>автомобиль гос.номер Н 703 КТ 72 КО-440-2 на базе ГАЗ-3309</v>
          </cell>
        </row>
        <row r="63">
          <cell r="C63" t="str">
            <v>автошина  14,00-20(370-508) ОИ-25 14нс  камерная</v>
          </cell>
        </row>
        <row r="64">
          <cell r="C64" t="str">
            <v>автошина  YOKOHAMA AE01 205/65 R15 94Н</v>
          </cell>
        </row>
        <row r="65">
          <cell r="C65" t="str">
            <v>автошина 10,00-20 280Р508</v>
          </cell>
        </row>
        <row r="66">
          <cell r="C66" t="str">
            <v>автошина 1025*420-457 (420-457)</v>
          </cell>
        </row>
        <row r="67">
          <cell r="C67" t="str">
            <v>автошина 12,00-20 320-508</v>
          </cell>
        </row>
        <row r="68">
          <cell r="C68" t="str">
            <v>автошина 12.00-18 ТТ К-70</v>
          </cell>
        </row>
        <row r="69">
          <cell r="C69" t="str">
            <v>автошина 1200*500-508 (500/70-20) 156 F РR16</v>
          </cell>
        </row>
        <row r="70">
          <cell r="C70" t="str">
            <v>автошина 175/70  Р13</v>
          </cell>
        </row>
        <row r="71">
          <cell r="C71" t="str">
            <v>автошина 175R16C 98/96N TT Я-462</v>
          </cell>
        </row>
        <row r="72">
          <cell r="C72" t="str">
            <v>автошина 195/70R15C  104/102</v>
          </cell>
        </row>
        <row r="73">
          <cell r="C73" t="str">
            <v>автошина 215/55ZR16 97W TL</v>
          </cell>
        </row>
        <row r="74">
          <cell r="C74" t="str">
            <v>автошина 215/90-15С 99К ТТ Я-245</v>
          </cell>
        </row>
        <row r="75">
          <cell r="C75" t="str">
            <v>автошина 225/70R15C  112/110R</v>
          </cell>
        </row>
        <row r="76">
          <cell r="C76" t="str">
            <v>автошина 225/75R16 10ЗР ТТ Я-435</v>
          </cell>
        </row>
        <row r="77">
          <cell r="C77" t="str">
            <v>автошина 245/70R19.5 136/134М</v>
          </cell>
        </row>
        <row r="78">
          <cell r="C78" t="str">
            <v>автошина 260/508 (9,00Р20) КАМАЗ</v>
          </cell>
        </row>
        <row r="79">
          <cell r="C79" t="str">
            <v>автошина 425/85R21 146J PR14 TT О-184</v>
          </cell>
        </row>
        <row r="80">
          <cell r="C80" t="str">
            <v>Автошина 8,25R20 (240R508) К-84</v>
          </cell>
        </row>
        <row r="81">
          <cell r="C81" t="str">
            <v>автошина 8.25-15 ТТ ВШЗ ЛФ-268 нс 14 с об/л</v>
          </cell>
        </row>
        <row r="82">
          <cell r="C82" t="str">
            <v>автошина 9,00 R20 (260Р508) О-40 БМ-1</v>
          </cell>
        </row>
        <row r="83">
          <cell r="C83" t="str">
            <v>автоэмаль с кисточкой белая</v>
          </cell>
        </row>
        <row r="84">
          <cell r="C84" t="str">
            <v>агар  Эндо</v>
          </cell>
        </row>
        <row r="85">
          <cell r="C85" t="str">
            <v>адаптер iPad mini</v>
          </cell>
        </row>
        <row r="86">
          <cell r="C86" t="str">
            <v>адаптер USB micro</v>
          </cell>
        </row>
        <row r="87">
          <cell r="C87" t="str">
            <v>Азотная кислота, ОСЧ, ф.1,4</v>
          </cell>
        </row>
        <row r="88">
          <cell r="C88" t="str">
            <v>Азотная кислота, ХЧ,</v>
          </cell>
        </row>
        <row r="89">
          <cell r="C89" t="str">
            <v>АИИС "Меркурий-Энергоучет" Лайт</v>
          </cell>
        </row>
        <row r="90">
          <cell r="C90" t="str">
            <v>Аквадистиллятор АЭ-25</v>
          </cell>
        </row>
        <row r="91">
          <cell r="C91" t="str">
            <v>аккумулятор 3СТ-215 АП</v>
          </cell>
        </row>
        <row r="92">
          <cell r="C92" t="str">
            <v>аккумулятор 6ст-132L</v>
          </cell>
        </row>
        <row r="93">
          <cell r="C93" t="str">
            <v>аккумулятор 6ст-190</v>
          </cell>
        </row>
        <row r="94">
          <cell r="C94" t="str">
            <v>аккумулятор 6ст-62L</v>
          </cell>
        </row>
        <row r="95">
          <cell r="C95" t="str">
            <v>аккумулятор 6ст-75L</v>
          </cell>
        </row>
        <row r="96">
          <cell r="C96" t="str">
            <v>аккумулятор 6ст-90</v>
          </cell>
        </row>
        <row r="97">
          <cell r="C97" t="str">
            <v>аккумулятор CSB GP12120</v>
          </cell>
        </row>
        <row r="98">
          <cell r="C98" t="str">
            <v>аккумулятор GP 250AAHC-CR2</v>
          </cell>
        </row>
        <row r="99">
          <cell r="C99" t="str">
            <v>аккумулятор GP Rechargeable  (AAA, 1000mAh)</v>
          </cell>
        </row>
        <row r="100">
          <cell r="C100" t="str">
            <v>аккумулятор GP ReCyko (AA, 2100mAh)</v>
          </cell>
        </row>
        <row r="101">
          <cell r="C101" t="str">
            <v>аккумулятор GP ReCyko (AАA, 850mAh)</v>
          </cell>
        </row>
        <row r="102">
          <cell r="C102" t="str">
            <v>Аккумулятор АА 2300</v>
          </cell>
        </row>
        <row r="103">
          <cell r="C103" t="str">
            <v>аккумулятор АА Samsung 2500 2шт.</v>
          </cell>
        </row>
        <row r="104">
          <cell r="C104" t="str">
            <v>аккумулятор СТ 190</v>
          </cell>
        </row>
        <row r="105">
          <cell r="C105" t="str">
            <v>Аккумуляторная дрель MAKITA BDF 343</v>
          </cell>
        </row>
        <row r="106">
          <cell r="C106" t="str">
            <v>акридиновый желтый</v>
          </cell>
        </row>
        <row r="107">
          <cell r="C107" t="str">
            <v>Активные компоненты IRFR220N</v>
          </cell>
        </row>
        <row r="108">
          <cell r="C108" t="str">
            <v>Активные компоненты MAX 3483ESA+</v>
          </cell>
        </row>
        <row r="109">
          <cell r="C109" t="str">
            <v>Активные компоненты NCP1200D100R2G</v>
          </cell>
        </row>
        <row r="110">
          <cell r="C110" t="str">
            <v>Активные компоненты SI9407BDY-T1GE3</v>
          </cell>
        </row>
        <row r="111">
          <cell r="C111" t="str">
            <v>аллюминиевая телескопическая рейка ТS5-5E</v>
          </cell>
        </row>
        <row r="112">
          <cell r="C112" t="str">
            <v>алюминий сульфат очищенный жидкий</v>
          </cell>
        </row>
        <row r="113">
          <cell r="C113" t="str">
            <v>алюминон</v>
          </cell>
        </row>
        <row r="114">
          <cell r="C114" t="str">
            <v>амальгамная УФ лампа низкого давления марки ДБ-350</v>
          </cell>
        </row>
        <row r="115">
          <cell r="C115" t="str">
            <v>аммиак водный</v>
          </cell>
        </row>
        <row r="116">
          <cell r="C116" t="str">
            <v>аммиак р-р 10%</v>
          </cell>
        </row>
        <row r="117">
          <cell r="C117" t="str">
            <v>аммоний молибденовокислый, 4-вод ЧДА</v>
          </cell>
        </row>
        <row r="118">
          <cell r="C118" t="str">
            <v>аммоний хлористый</v>
          </cell>
        </row>
        <row r="119">
          <cell r="C119" t="str">
            <v>аммония молибдат ХЧ</v>
          </cell>
        </row>
        <row r="120">
          <cell r="C120" t="str">
            <v>амоний молибденовокислый, 4-водный,  Ч</v>
          </cell>
        </row>
        <row r="121">
          <cell r="C121" t="str">
            <v>амоний роданистый</v>
          </cell>
        </row>
        <row r="122">
          <cell r="C122" t="str">
            <v>амоний сернокислый</v>
          </cell>
        </row>
        <row r="123">
          <cell r="C123" t="str">
            <v>амоний сернокислый техн. кг</v>
          </cell>
        </row>
        <row r="124">
          <cell r="C124" t="str">
            <v>амортизатор  400-095</v>
          </cell>
        </row>
        <row r="125">
          <cell r="C125" t="str">
            <v>амортизатор 240-1001025</v>
          </cell>
        </row>
        <row r="126">
          <cell r="C126" t="str">
            <v>амортизатор ВАЗ-2121 задний</v>
          </cell>
        </row>
        <row r="127">
          <cell r="C127" t="str">
            <v>амортизатор ВАЗ-2121 передний</v>
          </cell>
        </row>
        <row r="128">
          <cell r="C128" t="str">
            <v>амперметр Э-42700 (600/5)</v>
          </cell>
        </row>
        <row r="129">
          <cell r="C129" t="str">
            <v>анализатор комбинированный АНИОН-7051</v>
          </cell>
        </row>
        <row r="130">
          <cell r="C130" t="str">
            <v>анкер - болт 10*150</v>
          </cell>
        </row>
        <row r="131">
          <cell r="C131" t="str">
            <v>анкер - болт 16*147</v>
          </cell>
        </row>
        <row r="132">
          <cell r="C132" t="str">
            <v>анкер - гайка 20*200</v>
          </cell>
        </row>
        <row r="133">
          <cell r="C133" t="str">
            <v>Анкер клиновой 10х120</v>
          </cell>
        </row>
        <row r="134">
          <cell r="C134" t="str">
            <v>Анкерный болт М14х70 с крюком (упак. 2шт)</v>
          </cell>
        </row>
        <row r="135">
          <cell r="C135" t="str">
            <v>антенна GSM teleofis</v>
          </cell>
        </row>
        <row r="136">
          <cell r="C136" t="str">
            <v>антенна АНТ-5</v>
          </cell>
        </row>
        <row r="137">
          <cell r="C137" t="str">
            <v>Антигололедный реагент  (25кг)</v>
          </cell>
        </row>
        <row r="138">
          <cell r="C138" t="str">
            <v>Антистеплер</v>
          </cell>
        </row>
        <row r="139">
          <cell r="C139" t="str">
            <v>антифриз</v>
          </cell>
        </row>
        <row r="140">
          <cell r="C140" t="str">
            <v>аппарат сварочный</v>
          </cell>
        </row>
        <row r="141">
          <cell r="C141" t="str">
            <v>аптечка автомобильная  Апполо</v>
          </cell>
        </row>
        <row r="142">
          <cell r="C142" t="str">
            <v>аптечка промышленная Апполо (мет.шкаф)</v>
          </cell>
        </row>
        <row r="143">
          <cell r="C143" t="str">
            <v>аптечка универсальная Апполо</v>
          </cell>
        </row>
        <row r="144">
          <cell r="C144" t="str">
            <v>ареометр АОН-1  1300-1360</v>
          </cell>
        </row>
        <row r="145">
          <cell r="C145" t="str">
            <v>ареометр АОН-1  1360-1420</v>
          </cell>
        </row>
        <row r="146">
          <cell r="C146" t="str">
            <v>ареометр АОН-2  1240-1300</v>
          </cell>
        </row>
        <row r="147">
          <cell r="C147" t="str">
            <v>ареометр АОН-4  1000-1500</v>
          </cell>
        </row>
        <row r="148">
          <cell r="C148" t="str">
            <v>ареометр для нефтепродуктов с термометром АНТ-1</v>
          </cell>
        </row>
        <row r="149">
          <cell r="C149" t="str">
            <v>арматура (период) д.10мм</v>
          </cell>
        </row>
        <row r="150">
          <cell r="C150" t="str">
            <v>Арматура (период) ф14</v>
          </cell>
        </row>
        <row r="151">
          <cell r="C151" t="str">
            <v>арматура для бачка</v>
          </cell>
        </row>
        <row r="152">
          <cell r="C152" t="str">
            <v>Арматура светоисгнальная AL-22 кр. цил</v>
          </cell>
        </row>
        <row r="153">
          <cell r="C153" t="str">
            <v>Арматура светосигнальная AD-16DS 230 В жел.</v>
          </cell>
        </row>
        <row r="154">
          <cell r="C154" t="str">
            <v>Арматура светосигнальная AD-16DS 230B зел</v>
          </cell>
        </row>
        <row r="155">
          <cell r="C155" t="str">
            <v>Арматура светосигнальная AD-22DS 240 В зелен.</v>
          </cell>
        </row>
        <row r="156">
          <cell r="C156" t="str">
            <v>Арматура светосигнальная AD-22DS 240 В красная</v>
          </cell>
        </row>
        <row r="157">
          <cell r="C157" t="str">
            <v>Арматура светосигнальная AL-22 зел. цил.</v>
          </cell>
        </row>
        <row r="158">
          <cell r="C158" t="str">
            <v>Арматура(Период) ф16</v>
          </cell>
        </row>
        <row r="159">
          <cell r="C159" t="str">
            <v>Асбокартон КАОН 10мм</v>
          </cell>
        </row>
        <row r="160">
          <cell r="C160" t="str">
            <v>Асбокартон КАОН 6мм</v>
          </cell>
        </row>
        <row r="161">
          <cell r="C161" t="str">
            <v>ацетон</v>
          </cell>
        </row>
        <row r="162">
          <cell r="C162" t="str">
            <v>ацетон (8кг)</v>
          </cell>
        </row>
        <row r="163">
          <cell r="C163" t="str">
            <v>Аэратор антивандальный</v>
          </cell>
        </row>
        <row r="164">
          <cell r="C164" t="str">
            <v>аэрозоль от укусов клещей</v>
          </cell>
        </row>
        <row r="165">
          <cell r="C165" t="str">
            <v>байонет типа  ARS 350 высокого давления</v>
          </cell>
        </row>
        <row r="166">
          <cell r="C166" t="str">
            <v>Бак радиатора нижний МТЗ</v>
          </cell>
        </row>
        <row r="167">
          <cell r="C167" t="str">
            <v>Бак топливный 175 л ЗиЛ-130</v>
          </cell>
        </row>
        <row r="168">
          <cell r="C168" t="str">
            <v>балка 16</v>
          </cell>
        </row>
        <row r="169">
          <cell r="C169" t="str">
            <v>баллон аргоновый 40л</v>
          </cell>
        </row>
        <row r="170">
          <cell r="C170" t="str">
            <v>баллон под хлор 40л</v>
          </cell>
        </row>
        <row r="171">
          <cell r="C171" t="str">
            <v>балон газовый</v>
          </cell>
        </row>
        <row r="172">
          <cell r="C172" t="str">
            <v>балон пропановый шт</v>
          </cell>
        </row>
        <row r="173">
          <cell r="C173" t="str">
            <v>бальзам спасатель 30г</v>
          </cell>
        </row>
        <row r="174">
          <cell r="C174" t="str">
            <v>бампер передний Г 3307</v>
          </cell>
        </row>
        <row r="175">
          <cell r="C175" t="str">
            <v>банка 250 мл</v>
          </cell>
        </row>
        <row r="176">
          <cell r="C176" t="str">
            <v>банка 500 мл</v>
          </cell>
        </row>
        <row r="177">
          <cell r="C177" t="str">
            <v>банка-капельница 40мл</v>
          </cell>
        </row>
        <row r="178">
          <cell r="C178" t="str">
            <v>барабан тормоза УАЗ</v>
          </cell>
        </row>
        <row r="179">
          <cell r="C179" t="str">
            <v>Барабан тормозной 151.38.114-2</v>
          </cell>
        </row>
        <row r="180">
          <cell r="C180" t="str">
            <v>Барабан тормозной передний 3307-3501070</v>
          </cell>
        </row>
        <row r="181">
          <cell r="C181" t="str">
            <v>барий  хлористый 2-водн. ЧДА</v>
          </cell>
        </row>
        <row r="182">
          <cell r="C182" t="str">
            <v>барий  хлористый 2-водн.,ХЧ</v>
          </cell>
        </row>
        <row r="183">
          <cell r="C183" t="str">
            <v>барьер водоналивной красный 1200х500х750</v>
          </cell>
        </row>
        <row r="184">
          <cell r="C184" t="str">
            <v>батарея аккумуляторная Li-ion Enkatsu CN LP-E6</v>
          </cell>
        </row>
        <row r="185">
          <cell r="C185" t="str">
            <v>батометр Руттнера , объем пробы 1л</v>
          </cell>
        </row>
        <row r="186">
          <cell r="C186" t="str">
            <v>бахилы влагозащитные (сапоги рыбацкие)</v>
          </cell>
        </row>
        <row r="187">
          <cell r="C187" t="str">
            <v>бачок омывателя</v>
          </cell>
        </row>
        <row r="188">
          <cell r="C188" t="str">
            <v>бачок расширительный КРАЗ</v>
          </cell>
        </row>
        <row r="189">
          <cell r="C189" t="str">
            <v>Башмак балансира с бронзовой втулкой КАМАЗ</v>
          </cell>
        </row>
        <row r="190">
          <cell r="C190" t="str">
            <v>бегунок</v>
          </cell>
        </row>
        <row r="191">
          <cell r="C191" t="str">
            <v>Бейдж с текстильным ремешком</v>
          </cell>
        </row>
        <row r="192">
          <cell r="C192" t="str">
            <v>белье нательное с начесом</v>
          </cell>
        </row>
        <row r="193">
          <cell r="C193" t="str">
            <v>белье нательное трикотажное</v>
          </cell>
        </row>
        <row r="194">
          <cell r="C194" t="str">
            <v>белье нательное х/б</v>
          </cell>
        </row>
        <row r="195">
          <cell r="C195" t="str">
            <v>бендикс</v>
          </cell>
        </row>
        <row r="196">
          <cell r="C196" t="str">
            <v>бензин Аи-80</v>
          </cell>
        </row>
        <row r="197">
          <cell r="C197" t="str">
            <v>бензин Аи-92</v>
          </cell>
        </row>
        <row r="198">
          <cell r="C198" t="str">
            <v>бензин Аи-98</v>
          </cell>
        </row>
        <row r="199">
          <cell r="C199" t="str">
            <v>Бензогенератор ES 5000 (Бензогенератор ES 8000(3ф))</v>
          </cell>
        </row>
        <row r="200">
          <cell r="C200" t="str">
            <v>Бензокоса</v>
          </cell>
        </row>
        <row r="201">
          <cell r="C201" t="str">
            <v>бензонасос ГАЗ-53 13-1106010</v>
          </cell>
        </row>
        <row r="202">
          <cell r="C202" t="str">
            <v>бензонасос ЗИЛ 130</v>
          </cell>
        </row>
        <row r="203">
          <cell r="C203" t="str">
            <v>бензонасос УАЗ</v>
          </cell>
        </row>
        <row r="204">
          <cell r="C204" t="str">
            <v>Бензопила</v>
          </cell>
        </row>
        <row r="205">
          <cell r="C205" t="str">
            <v>бензопила HUSQVARNA 240</v>
          </cell>
        </row>
        <row r="206">
          <cell r="C206" t="str">
            <v>бензопила STIHL MS 180</v>
          </cell>
        </row>
        <row r="207">
          <cell r="C207" t="str">
            <v>бентонит</v>
          </cell>
        </row>
        <row r="208">
          <cell r="C208" t="str">
            <v>бетон М-200</v>
          </cell>
        </row>
        <row r="209">
          <cell r="C209" t="str">
            <v>Бетоносмеситель СМ-125</v>
          </cell>
        </row>
        <row r="210">
          <cell r="C210" t="str">
            <v>Бидон 51 литр Б51</v>
          </cell>
        </row>
        <row r="211">
          <cell r="C211" t="str">
            <v>бинт мед. н/ст 7*14</v>
          </cell>
        </row>
        <row r="212">
          <cell r="C212" t="str">
            <v>бинт нестерильный 7х14</v>
          </cell>
        </row>
        <row r="213">
          <cell r="C213" t="str">
            <v>бинт стерильный 5х10</v>
          </cell>
        </row>
        <row r="214">
          <cell r="C214" t="str">
            <v>бита кровельная 10</v>
          </cell>
        </row>
        <row r="215">
          <cell r="C215" t="str">
            <v>бита кровельная М8</v>
          </cell>
        </row>
        <row r="216">
          <cell r="C216" t="str">
            <v>бита РН 2*70</v>
          </cell>
        </row>
        <row r="217">
          <cell r="C217" t="str">
            <v>битумная эмульсия 8375</v>
          </cell>
        </row>
        <row r="218">
          <cell r="C218" t="str">
            <v>бланк  личная карточка Т2/Т2ВУР</v>
          </cell>
        </row>
        <row r="219">
          <cell r="C219" t="str">
            <v>Блок Б-12</v>
          </cell>
        </row>
        <row r="220">
          <cell r="C220" t="str">
            <v>Блок защиты УБЗ-302 универс</v>
          </cell>
        </row>
        <row r="221">
          <cell r="C221" t="str">
            <v>блок питания 350W</v>
          </cell>
        </row>
        <row r="222">
          <cell r="C222" t="str">
            <v>Блок питания БП07Б-Д3.2-24</v>
          </cell>
        </row>
        <row r="223">
          <cell r="C223" t="str">
            <v>блок стабилизированного питания ST-12/2А</v>
          </cell>
        </row>
        <row r="224">
          <cell r="C224" t="str">
            <v>Блок УОВ 6-35 кВ 245*145*130 мм</v>
          </cell>
        </row>
        <row r="225">
          <cell r="C225" t="str">
            <v>Блок ФБС 12-6-6</v>
          </cell>
        </row>
        <row r="226">
          <cell r="C226" t="str">
            <v>Блок ФБС 24-4-6</v>
          </cell>
        </row>
        <row r="227">
          <cell r="C227" t="str">
            <v>блок шестерен заднего хода 14.1701082</v>
          </cell>
        </row>
        <row r="228">
          <cell r="C228" t="str">
            <v>блок-контейнер 2,4*5,9*5м(вагон)</v>
          </cell>
        </row>
        <row r="229">
          <cell r="C229" t="str">
            <v>блок-куб белый 90*90*50</v>
          </cell>
        </row>
        <row r="230">
          <cell r="C230" t="str">
            <v>блоки ФБС</v>
          </cell>
        </row>
        <row r="231">
          <cell r="C231" t="str">
            <v>блоки ФБС 12-4-6</v>
          </cell>
        </row>
        <row r="232">
          <cell r="C232" t="str">
            <v>блоки ФБС 9-4-6</v>
          </cell>
        </row>
        <row r="233">
          <cell r="C233" t="str">
            <v>блокнот А5</v>
          </cell>
        </row>
        <row r="234">
          <cell r="C234" t="str">
            <v>бобышки(крепления для граблин)</v>
          </cell>
        </row>
        <row r="235">
          <cell r="C235" t="str">
            <v>бокорезы</v>
          </cell>
        </row>
        <row r="236">
          <cell r="C236" t="str">
            <v>бокорезы 120мм</v>
          </cell>
        </row>
        <row r="237">
          <cell r="C237" t="str">
            <v>бокс  21Н (монтажный шкаф)</v>
          </cell>
        </row>
        <row r="238">
          <cell r="C238" t="str">
            <v>болт</v>
          </cell>
        </row>
        <row r="239">
          <cell r="C239" t="str">
            <v>болт  10*25 б/г</v>
          </cell>
        </row>
        <row r="240">
          <cell r="C240" t="str">
            <v>болт  10*30 б/г</v>
          </cell>
        </row>
        <row r="241">
          <cell r="C241" t="str">
            <v>болт  10*40 б/г+</v>
          </cell>
        </row>
        <row r="242">
          <cell r="C242" t="str">
            <v>болт  10*60  б/г</v>
          </cell>
        </row>
        <row r="243">
          <cell r="C243" t="str">
            <v>болт  12*30</v>
          </cell>
        </row>
        <row r="244">
          <cell r="C244" t="str">
            <v>болт  12*40</v>
          </cell>
        </row>
        <row r="245">
          <cell r="C245" t="str">
            <v>болт  12*50  б/г</v>
          </cell>
        </row>
        <row r="246">
          <cell r="C246" t="str">
            <v>болт  12*60  б/г</v>
          </cell>
        </row>
        <row r="247">
          <cell r="C247" t="str">
            <v>болт  12*70 б/г</v>
          </cell>
        </row>
        <row r="248">
          <cell r="C248" t="str">
            <v>болт  14*30  б/г</v>
          </cell>
        </row>
        <row r="249">
          <cell r="C249" t="str">
            <v>болт  14*70  б/г</v>
          </cell>
        </row>
        <row r="250">
          <cell r="C250" t="str">
            <v>болт  16*100 б/г</v>
          </cell>
        </row>
        <row r="251">
          <cell r="C251" t="str">
            <v>болт  16*60</v>
          </cell>
        </row>
        <row r="252">
          <cell r="C252" t="str">
            <v>болт  16*65  б/г</v>
          </cell>
        </row>
        <row r="253">
          <cell r="C253" t="str">
            <v>болт  16*70</v>
          </cell>
        </row>
        <row r="254">
          <cell r="C254" t="str">
            <v>болт  16*80</v>
          </cell>
        </row>
        <row r="255">
          <cell r="C255" t="str">
            <v>болт  16*90</v>
          </cell>
        </row>
        <row r="256">
          <cell r="C256" t="str">
            <v>болт  18*120  б/г</v>
          </cell>
        </row>
        <row r="257">
          <cell r="C257" t="str">
            <v>болт  18*60  б/г</v>
          </cell>
        </row>
        <row r="258">
          <cell r="C258" t="str">
            <v>болт  18*70  б/г</v>
          </cell>
        </row>
        <row r="259">
          <cell r="C259" t="str">
            <v>болт  18*80  б/г</v>
          </cell>
        </row>
        <row r="260">
          <cell r="C260" t="str">
            <v>болт  18*90 б/г</v>
          </cell>
        </row>
        <row r="261">
          <cell r="C261" t="str">
            <v>болт  20*100</v>
          </cell>
        </row>
        <row r="262">
          <cell r="C262" t="str">
            <v>болт  20*100  б/г</v>
          </cell>
        </row>
        <row r="263">
          <cell r="C263" t="str">
            <v>болт  20*110</v>
          </cell>
        </row>
        <row r="264">
          <cell r="C264" t="str">
            <v>болт  20*120  б/г</v>
          </cell>
        </row>
        <row r="265">
          <cell r="C265" t="str">
            <v>болт  20*70 б/г</v>
          </cell>
        </row>
        <row r="266">
          <cell r="C266" t="str">
            <v>болт  20*75 б/г</v>
          </cell>
        </row>
        <row r="267">
          <cell r="C267" t="str">
            <v>болт  20*80  б/г</v>
          </cell>
        </row>
        <row r="268">
          <cell r="C268" t="str">
            <v>болт  20*90  б/г</v>
          </cell>
        </row>
        <row r="269">
          <cell r="C269" t="str">
            <v>болт  20*90 б/г</v>
          </cell>
        </row>
        <row r="270">
          <cell r="C270" t="str">
            <v>болт  22*150  б/г</v>
          </cell>
        </row>
        <row r="271">
          <cell r="C271" t="str">
            <v>болт  24*100 б/г</v>
          </cell>
        </row>
        <row r="272">
          <cell r="C272" t="str">
            <v>болт  24*120 б/г</v>
          </cell>
        </row>
        <row r="273">
          <cell r="C273" t="str">
            <v>болт  24*60 б/г</v>
          </cell>
        </row>
        <row r="274">
          <cell r="C274" t="str">
            <v>болт  24*70</v>
          </cell>
        </row>
        <row r="275">
          <cell r="C275" t="str">
            <v>болт  24*80 б/г</v>
          </cell>
        </row>
        <row r="276">
          <cell r="C276" t="str">
            <v>болт  24*90 б/г</v>
          </cell>
        </row>
        <row r="277">
          <cell r="C277" t="str">
            <v>болт  27*120  б/г</v>
          </cell>
        </row>
        <row r="278">
          <cell r="C278" t="str">
            <v>болт  27*80</v>
          </cell>
        </row>
        <row r="279">
          <cell r="C279" t="str">
            <v>болт  30*80</v>
          </cell>
        </row>
        <row r="280">
          <cell r="C280" t="str">
            <v>болт  36*110 б/г</v>
          </cell>
        </row>
        <row r="281">
          <cell r="C281" t="str">
            <v>болт  6*20 б/г</v>
          </cell>
        </row>
        <row r="282">
          <cell r="C282" t="str">
            <v>болт  6*25 б/г цинк</v>
          </cell>
        </row>
        <row r="283">
          <cell r="C283" t="str">
            <v>болт  6*30 б/г</v>
          </cell>
        </row>
        <row r="284">
          <cell r="C284" t="str">
            <v>болт  8*30 б/г</v>
          </cell>
        </row>
        <row r="285">
          <cell r="C285" t="str">
            <v>болт  8*35 б/г</v>
          </cell>
        </row>
        <row r="286">
          <cell r="C286" t="str">
            <v>болт  8*40</v>
          </cell>
        </row>
        <row r="287">
          <cell r="C287" t="str">
            <v>болт  8*50 б/г</v>
          </cell>
        </row>
        <row r="288">
          <cell r="C288" t="str">
            <v>болт  8*60</v>
          </cell>
        </row>
        <row r="289">
          <cell r="C289" t="str">
            <v>Болт 1.1 М24х200 ст35 ГОСТ24379-.1-80</v>
          </cell>
        </row>
        <row r="290">
          <cell r="C290" t="str">
            <v>Болт 1.1 М24х350 ст35 ГОСТ 24379.1-80</v>
          </cell>
        </row>
        <row r="291">
          <cell r="C291" t="str">
            <v>Болт 1.1 М27х200 ст35 ГОСТ 24379.1-80</v>
          </cell>
        </row>
        <row r="292">
          <cell r="C292" t="str">
            <v>Болт 1.1 М27х350 ст35 ГОСТ 24379.1-80</v>
          </cell>
        </row>
        <row r="293">
          <cell r="C293" t="str">
            <v>Болт 10х100.019 ГОСТ 7798-70</v>
          </cell>
        </row>
        <row r="294">
          <cell r="C294" t="str">
            <v>болт 12*65</v>
          </cell>
        </row>
        <row r="295">
          <cell r="C295" t="str">
            <v>болт 16*130</v>
          </cell>
        </row>
        <row r="296">
          <cell r="C296" t="str">
            <v>Болт 6х30.019 ГОСТ 7798-70</v>
          </cell>
        </row>
        <row r="297">
          <cell r="C297" t="str">
            <v>Болт анкерный 27х200</v>
          </cell>
        </row>
        <row r="298">
          <cell r="C298" t="str">
            <v>болт башмачный</v>
          </cell>
        </row>
        <row r="299">
          <cell r="C299" t="str">
            <v>болт кардана</v>
          </cell>
        </row>
        <row r="300">
          <cell r="C300" t="str">
            <v>болт кардана М8х25</v>
          </cell>
        </row>
        <row r="301">
          <cell r="C301" t="str">
            <v>болт КРН-2.1.03.351</v>
          </cell>
        </row>
        <row r="302">
          <cell r="C302" t="str">
            <v>болт М 12*30</v>
          </cell>
        </row>
        <row r="303">
          <cell r="C303" t="str">
            <v>Болт М12х100 ГОСТ 7798-80</v>
          </cell>
        </row>
        <row r="304">
          <cell r="C304" t="str">
            <v>Болт М12х25</v>
          </cell>
        </row>
        <row r="305">
          <cell r="C305" t="str">
            <v>Болт М14х40 б/п</v>
          </cell>
        </row>
        <row r="306">
          <cell r="C306" t="str">
            <v>Болт М14х50 ГОСТ 7798-80</v>
          </cell>
        </row>
        <row r="307">
          <cell r="C307" t="str">
            <v>Болт М14х6gх60.58.016 ГОСТ 7798-70</v>
          </cell>
        </row>
        <row r="308">
          <cell r="C308" t="str">
            <v>Болт М16х40 ГОСТ 7798-70</v>
          </cell>
        </row>
        <row r="309">
          <cell r="C309" t="str">
            <v>Болт М18х65</v>
          </cell>
        </row>
        <row r="310">
          <cell r="C310" t="str">
            <v>Болт М18х6gх70.58.016 ГОСТ 7798-70</v>
          </cell>
        </row>
        <row r="311">
          <cell r="C311" t="str">
            <v>Болт М18х75 ГОСТ 7798-80</v>
          </cell>
        </row>
        <row r="312">
          <cell r="C312" t="str">
            <v>Болт М24х110</v>
          </cell>
        </row>
        <row r="313">
          <cell r="C313" t="str">
            <v>Болт М24х110 ГОСТ 7798-80</v>
          </cell>
        </row>
        <row r="314">
          <cell r="C314" t="str">
            <v>Болт М24Х70</v>
          </cell>
        </row>
        <row r="315">
          <cell r="C315" t="str">
            <v>Болт М27х130</v>
          </cell>
        </row>
        <row r="316">
          <cell r="C316" t="str">
            <v>болт М30*120</v>
          </cell>
        </row>
        <row r="317">
          <cell r="C317" t="str">
            <v>Болт М30х6gх120 ГОСТ 7798-70</v>
          </cell>
        </row>
        <row r="318">
          <cell r="C318" t="str">
            <v>Болт М6х85.019</v>
          </cell>
        </row>
        <row r="319">
          <cell r="C319" t="str">
            <v>Болт М8*35</v>
          </cell>
        </row>
        <row r="320">
          <cell r="C320" t="str">
            <v>Болт М8х20 ГОСТ 7798-70</v>
          </cell>
        </row>
        <row r="321">
          <cell r="C321" t="str">
            <v>Болт М8х30</v>
          </cell>
        </row>
        <row r="322">
          <cell r="C322" t="str">
            <v>болт с шестигр.головкой 16*2*40,35</v>
          </cell>
        </row>
        <row r="323">
          <cell r="C323" t="str">
            <v>Бордюр БР-100х20х8 серый</v>
          </cell>
        </row>
        <row r="324">
          <cell r="C324" t="str">
            <v>бордюр гранит ГП-4</v>
          </cell>
        </row>
        <row r="325">
          <cell r="C325" t="str">
            <v>бордюр дорожный 1000х300х150</v>
          </cell>
        </row>
        <row r="326">
          <cell r="C326" t="str">
            <v>бордюр из резиновой крошки (500*250*40)</v>
          </cell>
        </row>
        <row r="327">
          <cell r="C327" t="str">
            <v>бордюр тротуарный 1000х200х80</v>
          </cell>
        </row>
        <row r="328">
          <cell r="C328" t="str">
            <v>ботинки  кожа  "Курьер"  утепл.</v>
          </cell>
        </row>
        <row r="329">
          <cell r="C329" t="str">
            <v>ботинки "Крафт" на ПУП</v>
          </cell>
        </row>
        <row r="330">
          <cell r="C330" t="str">
            <v>ботинки "Курьер" с композ. подноском  утепл.</v>
          </cell>
        </row>
        <row r="331">
          <cell r="C331" t="str">
            <v>ботинки "Леди Крафт"</v>
          </cell>
        </row>
        <row r="332">
          <cell r="C332" t="str">
            <v>ботинки "Омон"</v>
          </cell>
        </row>
        <row r="333">
          <cell r="C333" t="str">
            <v>ботинки "Тофф Крафт-М"</v>
          </cell>
        </row>
        <row r="334">
          <cell r="C334" t="str">
            <v>ботинки высокие "Трейл Винтер" утепл.</v>
          </cell>
        </row>
        <row r="335">
          <cell r="C335" t="str">
            <v>ботинки женские утепл.</v>
          </cell>
        </row>
        <row r="336">
          <cell r="C336" t="str">
            <v>ботинки кож Трейл Леди Икс</v>
          </cell>
        </row>
        <row r="337">
          <cell r="C337" t="str">
            <v>ботинки кожаные женские</v>
          </cell>
        </row>
        <row r="338">
          <cell r="C338" t="str">
            <v>ботинки кожаные МЕТАЛЛАН</v>
          </cell>
        </row>
        <row r="339">
          <cell r="C339" t="str">
            <v>ботинки кожаные Суперстайл</v>
          </cell>
        </row>
        <row r="340">
          <cell r="C340" t="str">
            <v>ботинки кожаные Труд</v>
          </cell>
        </row>
        <row r="341">
          <cell r="C341" t="str">
            <v>ботинки кожаные утеплен. высокие Вольф</v>
          </cell>
        </row>
        <row r="342">
          <cell r="C342" t="str">
            <v>ботинки кожаные утеплен. Тофф Вятка-М</v>
          </cell>
        </row>
        <row r="343">
          <cell r="C343" t="str">
            <v>ботинки кожаные утеплен. Форт</v>
          </cell>
        </row>
        <row r="344">
          <cell r="C344" t="str">
            <v>ботинки кожаные Форт</v>
          </cell>
        </row>
        <row r="345">
          <cell r="C345" t="str">
            <v>ботинки монтажные</v>
          </cell>
        </row>
        <row r="346">
          <cell r="C346" t="str">
            <v>ботинки утепл. "Леди Крафт"</v>
          </cell>
        </row>
        <row r="347">
          <cell r="C347" t="str">
            <v>ботинки утепл. "Омон"</v>
          </cell>
        </row>
        <row r="348">
          <cell r="C348" t="str">
            <v>боты диэлектрические</v>
          </cell>
        </row>
        <row r="349">
          <cell r="C349" t="str">
            <v>Бочата Д20</v>
          </cell>
        </row>
        <row r="350">
          <cell r="C350" t="str">
            <v>бочка</v>
          </cell>
        </row>
        <row r="351">
          <cell r="C351" t="str">
            <v>Бочка 50 л (цветная)</v>
          </cell>
        </row>
        <row r="352">
          <cell r="C352" t="str">
            <v>бочка вместим.227лПЭНД</v>
          </cell>
        </row>
        <row r="353">
          <cell r="C353" t="str">
            <v>брезент</v>
          </cell>
        </row>
        <row r="354">
          <cell r="C354" t="str">
            <v>брезент</v>
          </cell>
        </row>
        <row r="355">
          <cell r="C355" t="str">
            <v>бриз антиклещ аэрозоль</v>
          </cell>
        </row>
        <row r="356">
          <cell r="C356" t="str">
            <v>бромдихлорметан, р-р в метаноле (10), ГСО</v>
          </cell>
        </row>
        <row r="357">
          <cell r="C357" t="str">
            <v>бромоформ р-р в метаноле СОП</v>
          </cell>
        </row>
        <row r="358">
          <cell r="C358" t="str">
            <v>бромтимоловый синий ТУ 6-09-5423-90</v>
          </cell>
        </row>
        <row r="359">
          <cell r="C359" t="str">
            <v>бронза БрОЦС 555 д.100</v>
          </cell>
        </row>
        <row r="360">
          <cell r="C360" t="str">
            <v>бронза Броцс 555 д.45</v>
          </cell>
        </row>
        <row r="361">
          <cell r="C361" t="str">
            <v>бронза БРОЦС 555 кр.ф.60.</v>
          </cell>
        </row>
        <row r="362">
          <cell r="C362" t="str">
            <v>бронза БрОЦС 555 кр.ф30</v>
          </cell>
        </row>
        <row r="363">
          <cell r="C363" t="str">
            <v>бронза БрОЦС 555 кр.ф35</v>
          </cell>
        </row>
        <row r="364">
          <cell r="C364" t="str">
            <v>бронза БрОЦС 555 кр.ф70</v>
          </cell>
        </row>
        <row r="365">
          <cell r="C365" t="str">
            <v>бронза БрОЦС 555 кр.ф90</v>
          </cell>
        </row>
        <row r="366">
          <cell r="C366" t="str">
            <v>бронза БРрОЦ 555 д.80</v>
          </cell>
        </row>
        <row r="367">
          <cell r="C367" t="str">
            <v>бронза БРрОЦ 555 кр.ф.40</v>
          </cell>
        </row>
        <row r="368">
          <cell r="C368" t="str">
            <v>бронза БРрОЦ 555 кр.ф.50</v>
          </cell>
        </row>
        <row r="369">
          <cell r="C369" t="str">
            <v>брус 0,150*0,150*6</v>
          </cell>
        </row>
        <row r="370">
          <cell r="C370" t="str">
            <v>Брусчатка (100х200х70) серая</v>
          </cell>
        </row>
        <row r="371">
          <cell r="C371" t="str">
            <v>брюки  утепленные Русская аляска</v>
          </cell>
        </row>
        <row r="372">
          <cell r="C372" t="str">
            <v>брюки на утепляющей прокладке</v>
          </cell>
        </row>
        <row r="373">
          <cell r="C373" t="str">
            <v>брюки на утепляющей прокладке Флай</v>
          </cell>
        </row>
        <row r="374">
          <cell r="C374" t="str">
            <v>Буксирный прибор в сборе 4310-2707210 Камаз</v>
          </cell>
        </row>
        <row r="375">
          <cell r="C375" t="str">
            <v>бумага  А3</v>
          </cell>
        </row>
        <row r="376">
          <cell r="C376" t="str">
            <v>бумага  в рулоне для струйной печати 610х50мм</v>
          </cell>
        </row>
        <row r="377">
          <cell r="C377" t="str">
            <v>бумага HP для качественной графики</v>
          </cell>
        </row>
        <row r="378">
          <cell r="C378" t="str">
            <v>бумага А-4</v>
          </cell>
        </row>
        <row r="379">
          <cell r="C379" t="str">
            <v>бумага для факса</v>
          </cell>
        </row>
        <row r="380">
          <cell r="C380" t="str">
            <v>бумага индикаторная универс.</v>
          </cell>
        </row>
        <row r="381">
          <cell r="C381" t="str">
            <v>бумага крафт 100*106</v>
          </cell>
        </row>
        <row r="382">
          <cell r="C382" t="str">
            <v>бумага наждачная № 1500</v>
          </cell>
        </row>
        <row r="383">
          <cell r="C383" t="str">
            <v>бумага наждачная № 60</v>
          </cell>
        </row>
        <row r="384">
          <cell r="C384" t="str">
            <v>бумага наждачная № 600</v>
          </cell>
        </row>
        <row r="385">
          <cell r="C385" t="str">
            <v>бумага с клеевым краем 38х51</v>
          </cell>
        </row>
        <row r="386">
          <cell r="C386" t="str">
            <v>бумага с клеевым краем 76х76</v>
          </cell>
        </row>
        <row r="387">
          <cell r="C387" t="str">
            <v>бумага туалетная 200м рулон 1-слойная</v>
          </cell>
        </row>
        <row r="388">
          <cell r="C388" t="str">
            <v>бумага туалетная 56м</v>
          </cell>
        </row>
        <row r="389">
          <cell r="C389" t="str">
            <v>бумага фильтровальная</v>
          </cell>
        </row>
        <row r="390">
          <cell r="C390" t="str">
            <v>бумага цветная</v>
          </cell>
        </row>
        <row r="391">
          <cell r="C391" t="str">
            <v>бур 6*150</v>
          </cell>
        </row>
        <row r="392">
          <cell r="C392" t="str">
            <v>Бур SDS+ 16х210</v>
          </cell>
        </row>
        <row r="393">
          <cell r="C393" t="str">
            <v>Бур SDS+ 8*260</v>
          </cell>
        </row>
        <row r="394">
          <cell r="C394" t="str">
            <v>Бур ф6х110</v>
          </cell>
        </row>
        <row r="395">
          <cell r="C395" t="str">
            <v>бутилацетат ХЧ</v>
          </cell>
        </row>
        <row r="396">
          <cell r="C396" t="str">
            <v>бюретка 1-3-2-25-0,1 с олив. и нак.</v>
          </cell>
        </row>
        <row r="397">
          <cell r="C397" t="str">
            <v>вагонка</v>
          </cell>
        </row>
        <row r="398">
          <cell r="C398" t="str">
            <v>вакуум ГАЗ 3309,ГАЗ 4301 в сб.</v>
          </cell>
        </row>
        <row r="399">
          <cell r="C399" t="str">
            <v>вакуумметр ВП3-УУ2 (-1...0) кгс/см2</v>
          </cell>
        </row>
        <row r="400">
          <cell r="C400" t="str">
            <v>вакуумный усилитель тормозов</v>
          </cell>
        </row>
        <row r="401">
          <cell r="C401" t="str">
            <v>вал 1,5Г 28135</v>
          </cell>
        </row>
        <row r="402">
          <cell r="C402" t="str">
            <v>Вал 11.10.18.025</v>
          </cell>
        </row>
        <row r="403">
          <cell r="C403" t="str">
            <v>вал карданный</v>
          </cell>
        </row>
        <row r="404">
          <cell r="C404" t="str">
            <v>вал карданный А-01, ТО-18.04.03.000</v>
          </cell>
        </row>
        <row r="405">
          <cell r="C405" t="str">
            <v>вал карданный межосевой 53205 Камаз кругл.фланец</v>
          </cell>
        </row>
        <row r="406">
          <cell r="C406" t="str">
            <v>вал карданный н/о на ГАЗ-3302</v>
          </cell>
        </row>
        <row r="407">
          <cell r="C407" t="str">
            <v>вал карданный переднего моста (4 отв) ЗиЛ 131-2203011-01</v>
          </cell>
        </row>
        <row r="408">
          <cell r="C408" t="str">
            <v>вал КО-514</v>
          </cell>
        </row>
        <row r="409">
          <cell r="C409" t="str">
            <v>вал коленчатый 01-04с5-20 без вкладышей</v>
          </cell>
        </row>
        <row r="410">
          <cell r="C410" t="str">
            <v>Вал коленчатый КАМАЗ 740.13-1005008-20</v>
          </cell>
        </row>
        <row r="411">
          <cell r="C411" t="str">
            <v>вал коленчатый с вкладышами 16-03-126СП</v>
          </cell>
        </row>
        <row r="412">
          <cell r="C412" t="str">
            <v>вал насоса ABS</v>
          </cell>
        </row>
        <row r="413">
          <cell r="C413" t="str">
            <v>вал насоса Д-2000</v>
          </cell>
        </row>
        <row r="414">
          <cell r="C414" t="str">
            <v>вал насоса Д4000</v>
          </cell>
        </row>
        <row r="415">
          <cell r="C415" t="str">
            <v>вал первичный делителя</v>
          </cell>
        </row>
        <row r="416">
          <cell r="C416" t="str">
            <v>вал привода спидометра</v>
          </cell>
        </row>
        <row r="417">
          <cell r="C417" t="str">
            <v>вал прижимной HP</v>
          </cell>
        </row>
        <row r="418">
          <cell r="C418" t="str">
            <v>вал промежуточный</v>
          </cell>
        </row>
        <row r="419">
          <cell r="C419" t="str">
            <v>Вал фрикционный в сборе</v>
          </cell>
        </row>
        <row r="420">
          <cell r="C420" t="str">
            <v>валенки</v>
          </cell>
        </row>
        <row r="421">
          <cell r="C421" t="str">
            <v>валенки на резине</v>
          </cell>
        </row>
        <row r="422">
          <cell r="C422" t="str">
            <v>валенки РП</v>
          </cell>
        </row>
        <row r="423">
          <cell r="C423" t="str">
            <v>валидол №10</v>
          </cell>
        </row>
        <row r="424">
          <cell r="C424" t="str">
            <v>валик  малярный</v>
          </cell>
        </row>
        <row r="425">
          <cell r="C425" t="str">
            <v>валик  мех.</v>
          </cell>
        </row>
        <row r="426">
          <cell r="C426" t="str">
            <v>Вантуз Ду100 ТУ 3722-003-03219929-2006</v>
          </cell>
        </row>
        <row r="427">
          <cell r="C427" t="str">
            <v>вариатор</v>
          </cell>
        </row>
        <row r="428">
          <cell r="C428" t="str">
            <v>вата нестерильная 250 гр</v>
          </cell>
        </row>
        <row r="429">
          <cell r="C429" t="str">
            <v>вата стерильная</v>
          </cell>
        </row>
        <row r="430">
          <cell r="C430" t="str">
            <v>ввертыш свечи</v>
          </cell>
        </row>
        <row r="431">
          <cell r="C431" t="str">
            <v>вводно-распред. устр-во ВРУ 1-12-10</v>
          </cell>
        </row>
        <row r="432">
          <cell r="C432" t="str">
            <v>ВГА антиген</v>
          </cell>
        </row>
        <row r="433">
          <cell r="C433" t="str">
            <v>ведро   10литр</v>
          </cell>
        </row>
        <row r="434">
          <cell r="C434" t="str">
            <v>ведро   5л</v>
          </cell>
        </row>
        <row r="435">
          <cell r="C435" t="str">
            <v>ведро  оцинк.12литр</v>
          </cell>
        </row>
        <row r="436">
          <cell r="C436" t="str">
            <v>ведро  оцинк.9литр</v>
          </cell>
        </row>
        <row r="437">
          <cell r="C437" t="str">
            <v>Ведро 12л пластмассовое пищевое</v>
          </cell>
        </row>
        <row r="438">
          <cell r="C438" t="str">
            <v>ведро 15л с крышкой</v>
          </cell>
        </row>
        <row r="439">
          <cell r="C439" t="str">
            <v>веник  Сорго</v>
          </cell>
        </row>
        <row r="440">
          <cell r="C440" t="str">
            <v>вентиль 15Б3р . д.32</v>
          </cell>
        </row>
        <row r="441">
          <cell r="C441" t="str">
            <v>вентиль Д.20 Ry10</v>
          </cell>
        </row>
        <row r="442">
          <cell r="C442" t="str">
            <v>вентиль Д.25 Ry10</v>
          </cell>
        </row>
        <row r="443">
          <cell r="C443" t="str">
            <v>вентиль Д.25 Ry16</v>
          </cell>
        </row>
        <row r="444">
          <cell r="C444" t="str">
            <v>вентиль Д.40 Ry10</v>
          </cell>
        </row>
        <row r="445">
          <cell r="C445" t="str">
            <v>вентиль Д.40 Ry16</v>
          </cell>
        </row>
        <row r="446">
          <cell r="C446" t="str">
            <v>Вентиль для хлорного баллона</v>
          </cell>
        </row>
        <row r="447">
          <cell r="C447" t="str">
            <v>Вентиль ДУ32 РУ16</v>
          </cell>
        </row>
        <row r="448">
          <cell r="C448" t="str">
            <v>вентиль угловой пож. РПТК Д.50</v>
          </cell>
        </row>
        <row r="449">
          <cell r="C449" t="str">
            <v>Вентилятор ВЦ4-75-3,15.ПР.ДВ.АИР80В6</v>
          </cell>
        </row>
        <row r="450">
          <cell r="C450" t="str">
            <v>вентилятор Д-245</v>
          </cell>
        </row>
        <row r="451">
          <cell r="C451" t="str">
            <v>вентилятор ОМК 41350</v>
          </cell>
        </row>
        <row r="452">
          <cell r="C452" t="str">
            <v>веревка</v>
          </cell>
        </row>
        <row r="453">
          <cell r="C453" t="str">
            <v>весы электрон. настольные. МК-6.2-А21</v>
          </cell>
        </row>
        <row r="454">
          <cell r="C454" t="str">
            <v>весы электрон. тов. с авт.пит. ТВ-М-600.2-А3 600кг</v>
          </cell>
        </row>
        <row r="455">
          <cell r="C455" t="str">
            <v>весы электрон. тов. с авт.пит. ТВ-М-600.2-А3 600кг</v>
          </cell>
        </row>
        <row r="456">
          <cell r="C456" t="str">
            <v>ветошь обтирочная 400*400мм/упак.10кг</v>
          </cell>
        </row>
        <row r="457">
          <cell r="C457" t="str">
            <v>ветошь обтирочная/упак.10кг</v>
          </cell>
        </row>
        <row r="458">
          <cell r="C458" t="str">
            <v>ветошь х/б</v>
          </cell>
        </row>
        <row r="459">
          <cell r="C459" t="str">
            <v>веха стержневая ВС-150М</v>
          </cell>
        </row>
        <row r="460">
          <cell r="C460" t="str">
            <v>веха стержневая ВС-200М</v>
          </cell>
        </row>
        <row r="461">
          <cell r="C461" t="str">
            <v>вешалка-плечики</v>
          </cell>
        </row>
        <row r="462">
          <cell r="C462" t="str">
            <v>вешало напольное П-образное</v>
          </cell>
        </row>
        <row r="463">
          <cell r="C463" t="str">
            <v>вибратор глубинный ИВ-117А 42В</v>
          </cell>
        </row>
        <row r="464">
          <cell r="C464" t="str">
            <v>вибровставка для поглощения вибрации ДУ 150 (КОФ)</v>
          </cell>
        </row>
        <row r="465">
          <cell r="C465" t="str">
            <v>виброизолятор ДО  - 41</v>
          </cell>
        </row>
        <row r="466">
          <cell r="C466" t="str">
            <v>виброизолятор ДО  - 43</v>
          </cell>
        </row>
        <row r="467">
          <cell r="C467" t="str">
            <v>виброплита VS-246 E</v>
          </cell>
        </row>
        <row r="468">
          <cell r="C468" t="str">
            <v>видеокамера уличная цветная CNB-BBM-21</v>
          </cell>
        </row>
        <row r="469">
          <cell r="C469" t="str">
            <v>видеокамера уличная цветная Vt-321 H Wir</v>
          </cell>
        </row>
        <row r="470">
          <cell r="C470" t="str">
            <v>визин капли 0,05%</v>
          </cell>
        </row>
        <row r="471">
          <cell r="C471" t="str">
            <v>визитка</v>
          </cell>
        </row>
        <row r="472">
          <cell r="C472" t="str">
            <v>Вилка 250В MAKEL/LEZARD c з/к</v>
          </cell>
        </row>
        <row r="473">
          <cell r="C473" t="str">
            <v>вилка 72.51.053</v>
          </cell>
        </row>
        <row r="474">
          <cell r="C474" t="str">
            <v>вилка NATA 715-0101-601 однофазная 50/600</v>
          </cell>
        </row>
        <row r="475">
          <cell r="C475" t="str">
            <v>Вилка Rexant RJ-45</v>
          </cell>
        </row>
        <row r="476">
          <cell r="C476" t="str">
            <v>вилка сцепления</v>
          </cell>
        </row>
        <row r="477">
          <cell r="C477" t="str">
            <v>вилка, розетка прицепа ПС300А3</v>
          </cell>
        </row>
        <row r="478">
          <cell r="C478" t="str">
            <v>вилы</v>
          </cell>
        </row>
        <row r="479">
          <cell r="C479" t="str">
            <v>Винт натяжной У33.20.02.003</v>
          </cell>
        </row>
        <row r="480">
          <cell r="C480" t="str">
            <v>Вкладыш наружный узкий КАМАЗ</v>
          </cell>
        </row>
        <row r="481">
          <cell r="C481" t="str">
            <v>Вкладыши Д-240 КН1</v>
          </cell>
        </row>
        <row r="482">
          <cell r="C482" t="str">
            <v>Вкладыши Д-240 ШН1</v>
          </cell>
        </row>
        <row r="483">
          <cell r="C483" t="str">
            <v>Вкладыши зажимов d 225</v>
          </cell>
        </row>
        <row r="484">
          <cell r="C484" t="str">
            <v>Вкладыши зажимов d 315</v>
          </cell>
        </row>
        <row r="485">
          <cell r="C485" t="str">
            <v>Вкладыши зажимов d 710</v>
          </cell>
        </row>
        <row r="486">
          <cell r="C486" t="str">
            <v>Вкладыши коренные 406-1000102-200</v>
          </cell>
        </row>
        <row r="487">
          <cell r="C487" t="str">
            <v>вкладыши коренные ЗИЛ</v>
          </cell>
        </row>
        <row r="488">
          <cell r="C488" t="str">
            <v>Вкладыши коренные КАМАЗ 7405-1000102-Р0</v>
          </cell>
        </row>
        <row r="489">
          <cell r="C489" t="str">
            <v>Вкладыши рулевого пальца Камаз</v>
          </cell>
        </row>
        <row r="490">
          <cell r="C490" t="str">
            <v>Вкладыши стандарт. шатун.</v>
          </cell>
        </row>
        <row r="491">
          <cell r="C491" t="str">
            <v>Вкладыши стандарт. шатун. 406-1000104-200</v>
          </cell>
        </row>
        <row r="492">
          <cell r="C492" t="str">
            <v>вкладыши шат. ЗиЛ Д-240</v>
          </cell>
        </row>
        <row r="493">
          <cell r="C493" t="str">
            <v>вкладыши шат. номинал ЗиЛ-130-1000104</v>
          </cell>
        </row>
        <row r="494">
          <cell r="C494" t="str">
            <v>Вкладыши шатунные  КАМАЗ 7405-1000104-Р0</v>
          </cell>
        </row>
        <row r="495">
          <cell r="C495" t="str">
            <v>влагомаслоотделитель с РДВ</v>
          </cell>
        </row>
        <row r="496">
          <cell r="C496" t="str">
            <v>влагоотделитель</v>
          </cell>
        </row>
        <row r="497">
          <cell r="C497" t="str">
            <v>влагоотделитель КАМАЗ</v>
          </cell>
        </row>
        <row r="498">
          <cell r="C498" t="str">
            <v>водонагреватель Garanterm GTN 30 V2.0 кВт</v>
          </cell>
        </row>
        <row r="499">
          <cell r="C499" t="str">
            <v>водонагреватель Garanterm GTR 50 V2.0 кВт</v>
          </cell>
        </row>
        <row r="500">
          <cell r="C500" t="str">
            <v>Водонагреватель Термекс 220В 30Л</v>
          </cell>
        </row>
        <row r="501">
          <cell r="C501" t="str">
            <v>Водонагреватель Термекс 50л</v>
          </cell>
        </row>
        <row r="502">
          <cell r="C502" t="str">
            <v>Водяной насос RE505981</v>
          </cell>
        </row>
        <row r="503">
          <cell r="C503" t="str">
            <v>воздухоотводчик авт. тр.дейст. с фл.Pу16 Ду 100</v>
          </cell>
        </row>
        <row r="504">
          <cell r="C504" t="str">
            <v>ВОМ 80-4202020</v>
          </cell>
        </row>
        <row r="505">
          <cell r="C505" t="str">
            <v>воронка  лаборатор.56-80 ХС</v>
          </cell>
        </row>
        <row r="506">
          <cell r="C506" t="str">
            <v>воронка  лаборатор.В-36-50 ХС</v>
          </cell>
        </row>
        <row r="507">
          <cell r="C507" t="str">
            <v>воронка  лаборатор.В-75-110 ХС</v>
          </cell>
        </row>
        <row r="508">
          <cell r="C508" t="str">
            <v>воронка В-25-38 ХС</v>
          </cell>
        </row>
        <row r="509">
          <cell r="C509" t="str">
            <v>воронка ВД-1-100</v>
          </cell>
        </row>
        <row r="510">
          <cell r="C510" t="str">
            <v>Воронка ВД-1-1000</v>
          </cell>
        </row>
        <row r="511">
          <cell r="C511" t="str">
            <v>воронка ВД-1-250</v>
          </cell>
        </row>
        <row r="512">
          <cell r="C512" t="str">
            <v>воронка ВД-1-500</v>
          </cell>
        </row>
        <row r="513">
          <cell r="C513" t="str">
            <v>Воронка стеклянная В-100-150 Укр.</v>
          </cell>
        </row>
        <row r="514">
          <cell r="C514" t="str">
            <v>вспышка Canon Speedlite 600EX</v>
          </cell>
        </row>
        <row r="515">
          <cell r="C515" t="str">
            <v>вставка плавкая ПН 2/100</v>
          </cell>
        </row>
        <row r="516">
          <cell r="C516" t="str">
            <v>вставка плавкая ПН 2/400</v>
          </cell>
        </row>
        <row r="517">
          <cell r="C517" t="str">
            <v>вставка ПН-2 250А</v>
          </cell>
        </row>
        <row r="518">
          <cell r="C518" t="str">
            <v>втулка</v>
          </cell>
        </row>
        <row r="519">
          <cell r="C519" t="str">
            <v>Втулка 41.18.013 D-75</v>
          </cell>
        </row>
        <row r="520">
          <cell r="C520" t="str">
            <v>втулка амортизатора</v>
          </cell>
        </row>
        <row r="521">
          <cell r="C521" t="str">
            <v>втулка д.150мм на насос д.4000</v>
          </cell>
        </row>
        <row r="522">
          <cell r="C522" t="str">
            <v>втулка защитная  СМ 100-65-250</v>
          </cell>
        </row>
        <row r="523">
          <cell r="C523" t="str">
            <v>втулка защитная КМ 65-50-125</v>
          </cell>
        </row>
        <row r="524">
          <cell r="C524" t="str">
            <v>втулка крышки НП-50</v>
          </cell>
        </row>
        <row r="525">
          <cell r="C525" t="str">
            <v>втулка насоса Д-2000</v>
          </cell>
        </row>
        <row r="526">
          <cell r="C526" t="str">
            <v>Втулка под фланец ф 63 SDR11 ПЭ 100</v>
          </cell>
        </row>
        <row r="527">
          <cell r="C527" t="str">
            <v>втулка пром. вала</v>
          </cell>
        </row>
        <row r="528">
          <cell r="C528" t="str">
            <v>втулка разжимного кулака</v>
          </cell>
        </row>
        <row r="529">
          <cell r="C529" t="str">
            <v>втулка стабилизатора большая ГА3-3302</v>
          </cell>
        </row>
        <row r="530">
          <cell r="C530" t="str">
            <v>втулка стабилизатора ВАз2123</v>
          </cell>
        </row>
        <row r="531">
          <cell r="C531" t="str">
            <v>втулка стабилизатора малая ГА3-3302</v>
          </cell>
        </row>
        <row r="532">
          <cell r="C532" t="str">
            <v>втулка упругая Д-56</v>
          </cell>
        </row>
        <row r="533">
          <cell r="C533" t="str">
            <v>втулка упругая д.26</v>
          </cell>
        </row>
        <row r="534">
          <cell r="C534" t="str">
            <v>втулка упругая д.35</v>
          </cell>
        </row>
        <row r="535">
          <cell r="C535" t="str">
            <v>втулка упругая д.71мм</v>
          </cell>
        </row>
        <row r="536">
          <cell r="C536" t="str">
            <v>втулки стартера</v>
          </cell>
        </row>
        <row r="537">
          <cell r="C537" t="str">
            <v>вывеска</v>
          </cell>
        </row>
        <row r="538">
          <cell r="C538" t="str">
            <v>выключатель  1 кл. ОП Хит 6А белый ВА 16-131-б</v>
          </cell>
        </row>
        <row r="539">
          <cell r="C539" t="str">
            <v>выключатель  1 ОП</v>
          </cell>
        </row>
        <row r="540">
          <cell r="C540" t="str">
            <v>выключатель  1кл. СП Прима 6А С16-053</v>
          </cell>
        </row>
        <row r="541">
          <cell r="C541" t="str">
            <v>выключатель  2 кл СП Прима 10А</v>
          </cell>
        </row>
        <row r="542">
          <cell r="C542" t="str">
            <v>выключатель  автом.  ЗП 32А СВА 47-29</v>
          </cell>
        </row>
        <row r="543">
          <cell r="C543" t="str">
            <v>выключатель  автом. 1п 16А ВА 47-63</v>
          </cell>
        </row>
        <row r="544">
          <cell r="C544" t="str">
            <v>выключатель  автом. ВА 47-100 ЗР 50А</v>
          </cell>
        </row>
        <row r="545">
          <cell r="C545" t="str">
            <v>выключатель  автом. ВА 47-29  3Р16А</v>
          </cell>
        </row>
        <row r="546">
          <cell r="C546" t="str">
            <v>выключатель  автом. ВА 47-29 1Р 10А</v>
          </cell>
        </row>
        <row r="547">
          <cell r="C547" t="str">
            <v>выключатель  автом. ВА 47-29 1Р 16А</v>
          </cell>
        </row>
        <row r="548">
          <cell r="C548" t="str">
            <v>выключатель  автом. ВА 47-29 1Р 25А</v>
          </cell>
        </row>
        <row r="549">
          <cell r="C549" t="str">
            <v>выключатель  автом. ВА 47-29 3Р 16А</v>
          </cell>
        </row>
        <row r="550">
          <cell r="C550" t="str">
            <v>выключатель  автом. ВА 47-29 3Р 1А</v>
          </cell>
        </row>
        <row r="551">
          <cell r="C551" t="str">
            <v>выключатель  автом. ВА 47-29 3Р 3А</v>
          </cell>
        </row>
        <row r="552">
          <cell r="C552" t="str">
            <v>выключатель  автом. ВА 47-29 3Р25А</v>
          </cell>
        </row>
        <row r="553">
          <cell r="C553" t="str">
            <v>выключатель  автом. ВА 47-29 ЗР 10А</v>
          </cell>
        </row>
        <row r="554">
          <cell r="C554" t="str">
            <v>выключатель  автом. ВА 47-29 ЗР 50А</v>
          </cell>
        </row>
        <row r="555">
          <cell r="C555" t="str">
            <v>выключатель  автом. ВА 51-35М2-340010-3000 250А</v>
          </cell>
        </row>
        <row r="556">
          <cell r="C556" t="str">
            <v>выключатель  автом. ВА 51-39 630А</v>
          </cell>
        </row>
        <row r="557">
          <cell r="C557" t="str">
            <v>выключатель  автом. ВА 5135 400А</v>
          </cell>
        </row>
        <row r="558">
          <cell r="C558" t="str">
            <v>выключатель  автом. ВА 57-39 500А</v>
          </cell>
        </row>
        <row r="559">
          <cell r="C559" t="str">
            <v>выключатель  автом. ВА 57-39 630А</v>
          </cell>
        </row>
        <row r="560">
          <cell r="C560" t="str">
            <v>выключатель  автом. ВА 5735 160А</v>
          </cell>
        </row>
        <row r="561">
          <cell r="C561" t="str">
            <v>выключатель  автом. ВА 5735 250А</v>
          </cell>
        </row>
        <row r="562">
          <cell r="C562" t="str">
            <v>выключатель  автом. ВА 57Ф35 100А</v>
          </cell>
        </row>
        <row r="563">
          <cell r="C563" t="str">
            <v>выключатель  автом. ВА-47-63-10А</v>
          </cell>
        </row>
        <row r="564">
          <cell r="C564" t="str">
            <v>выключатель  автом. ВА-88-35   250А</v>
          </cell>
        </row>
        <row r="565">
          <cell r="C565" t="str">
            <v>выключатель  автом. ВА-88-35  100А</v>
          </cell>
        </row>
        <row r="566">
          <cell r="C566" t="str">
            <v>выключатель  автом. ВА-88-40 630А</v>
          </cell>
        </row>
        <row r="567">
          <cell r="C567" t="str">
            <v>выключатель 149-1001</v>
          </cell>
        </row>
        <row r="568">
          <cell r="C568" t="str">
            <v>выключатель 2 ОП ВС20-2-0-ФСр</v>
          </cell>
        </row>
        <row r="569">
          <cell r="C569" t="str">
            <v>выключатель 3842</v>
          </cell>
        </row>
        <row r="570">
          <cell r="C570" t="str">
            <v>Выключатель авт. ВА47-29 3Р 32А</v>
          </cell>
        </row>
        <row r="571">
          <cell r="C571" t="str">
            <v>Выключатель авт. ВА47-29 3Р 40А</v>
          </cell>
        </row>
        <row r="572">
          <cell r="C572" t="str">
            <v>выключатель автом ВА47-29 3Р 63А</v>
          </cell>
        </row>
        <row r="573">
          <cell r="C573" t="str">
            <v>выключатель автом. 99 1600/1600А 3Р 50 кА с электронным расцепителем</v>
          </cell>
        </row>
        <row r="574">
          <cell r="C574" t="str">
            <v>выключатель автом.ВА52-37  340010 УХЛ4 400А</v>
          </cell>
        </row>
        <row r="575">
          <cell r="C575" t="str">
            <v>выключатель автом.ВА88-33 3р 160А</v>
          </cell>
        </row>
        <row r="576">
          <cell r="C576" t="str">
            <v>выключатель автом.ВА88-37 3р 400А</v>
          </cell>
        </row>
        <row r="577">
          <cell r="C577" t="str">
            <v>выключатель ВК 12 Б</v>
          </cell>
        </row>
        <row r="578">
          <cell r="C578" t="str">
            <v>выключатель ВК 12-21</v>
          </cell>
        </row>
        <row r="579">
          <cell r="C579" t="str">
            <v>выключатель ВК-418</v>
          </cell>
        </row>
        <row r="580">
          <cell r="C580" t="str">
            <v>выключатель зажигания УАЗ</v>
          </cell>
        </row>
        <row r="581">
          <cell r="C581" t="str">
            <v>Выключатель кнопочный</v>
          </cell>
        </row>
        <row r="582">
          <cell r="C582" t="str">
            <v>Выключатель конечный ВК-200</v>
          </cell>
        </row>
        <row r="583">
          <cell r="C583" t="str">
            <v>выключатель массы</v>
          </cell>
        </row>
        <row r="584">
          <cell r="C584" t="str">
            <v>выключатель массы ВК 860</v>
          </cell>
        </row>
        <row r="585">
          <cell r="C585" t="str">
            <v>выключатель поплавковый MS1</v>
          </cell>
        </row>
        <row r="586">
          <cell r="C586" t="str">
            <v>выключатель поплавковый КИТ ПВ</v>
          </cell>
        </row>
        <row r="587">
          <cell r="C587" t="str">
            <v>выпрямитель ДУГА -318М1</v>
          </cell>
        </row>
        <row r="588">
          <cell r="C588" t="str">
            <v>газ</v>
          </cell>
        </row>
        <row r="589">
          <cell r="C589" t="str">
            <v>ГАЗ 33081 (инд.163)</v>
          </cell>
        </row>
        <row r="590">
          <cell r="C590" t="str">
            <v>ГАЗ 33081 (инд.164)</v>
          </cell>
        </row>
        <row r="591">
          <cell r="C591" t="str">
            <v>газ азот</v>
          </cell>
        </row>
        <row r="592">
          <cell r="C592" t="str">
            <v>газ Аргон</v>
          </cell>
        </row>
        <row r="593">
          <cell r="C593" t="str">
            <v>газ сжижен</v>
          </cell>
        </row>
        <row r="594">
          <cell r="C594" t="str">
            <v>газоанализатор -датчик ДАТ-М-03</v>
          </cell>
        </row>
        <row r="595">
          <cell r="C595" t="str">
            <v>газоанализатор ЭССА (1-СО+1-CH4) Исполнение МБ (Моноблок) СО встроенный, CH4 выносной</v>
          </cell>
        </row>
        <row r="596">
          <cell r="C596" t="str">
            <v>газовый баллончик</v>
          </cell>
        </row>
        <row r="597">
          <cell r="C597" t="str">
            <v>гайка</v>
          </cell>
        </row>
        <row r="598">
          <cell r="C598" t="str">
            <v>гайка  М 10</v>
          </cell>
        </row>
        <row r="599">
          <cell r="C599" t="str">
            <v>гайка  М 12</v>
          </cell>
        </row>
        <row r="600">
          <cell r="C600" t="str">
            <v>гайка  М 14</v>
          </cell>
        </row>
        <row r="601">
          <cell r="C601" t="str">
            <v>гайка  М 18</v>
          </cell>
        </row>
        <row r="602">
          <cell r="C602" t="str">
            <v>гайка  М 20</v>
          </cell>
        </row>
        <row r="603">
          <cell r="C603" t="str">
            <v>гайка  М 24</v>
          </cell>
        </row>
        <row r="604">
          <cell r="C604" t="str">
            <v>гайка  М 27</v>
          </cell>
        </row>
        <row r="605">
          <cell r="C605" t="str">
            <v>гайка  М 30</v>
          </cell>
        </row>
        <row r="606">
          <cell r="C606" t="str">
            <v>гайка  М 36</v>
          </cell>
        </row>
        <row r="607">
          <cell r="C607" t="str">
            <v>гайка  М16</v>
          </cell>
        </row>
        <row r="608">
          <cell r="C608" t="str">
            <v>гайка  М27</v>
          </cell>
        </row>
        <row r="609">
          <cell r="C609" t="str">
            <v>гайка  М33</v>
          </cell>
        </row>
        <row r="610">
          <cell r="C610" t="str">
            <v>гайка  М39</v>
          </cell>
        </row>
        <row r="611">
          <cell r="C611" t="str">
            <v>гайка  М6</v>
          </cell>
        </row>
        <row r="612">
          <cell r="C612" t="str">
            <v>гайка  М8</v>
          </cell>
        </row>
        <row r="613">
          <cell r="C613" t="str">
            <v>гайка  М8</v>
          </cell>
        </row>
        <row r="614">
          <cell r="C614" t="str">
            <v>гайка  М8 цинк</v>
          </cell>
        </row>
        <row r="615">
          <cell r="C615" t="str">
            <v>гайка ведущей шестерни</v>
          </cell>
        </row>
        <row r="616">
          <cell r="C616" t="str">
            <v>гайка колеса</v>
          </cell>
        </row>
        <row r="617">
          <cell r="C617" t="str">
            <v>гайка М 16 мм</v>
          </cell>
        </row>
        <row r="618">
          <cell r="C618" t="str">
            <v>гайка М 8 мм</v>
          </cell>
        </row>
        <row r="619">
          <cell r="C619" t="str">
            <v>Гайка М14х6h.6.016 ГОСТ 5915-70</v>
          </cell>
        </row>
        <row r="620">
          <cell r="C620" t="str">
            <v>гайка м16</v>
          </cell>
        </row>
        <row r="621">
          <cell r="C621" t="str">
            <v>Гайка М16х6h.6.016 ГОСТ 5915-70</v>
          </cell>
        </row>
        <row r="622">
          <cell r="C622" t="str">
            <v>Гайка М18х6h.6.016 ГОСТ 5915-70</v>
          </cell>
        </row>
        <row r="623">
          <cell r="C623" t="str">
            <v>гайка м20</v>
          </cell>
        </row>
        <row r="624">
          <cell r="C624" t="str">
            <v>гайка М22</v>
          </cell>
        </row>
        <row r="625">
          <cell r="C625" t="str">
            <v>гайка М25мм</v>
          </cell>
        </row>
        <row r="626">
          <cell r="C626" t="str">
            <v>Гайка М30</v>
          </cell>
        </row>
        <row r="627">
          <cell r="C627" t="str">
            <v>гайка м42</v>
          </cell>
        </row>
        <row r="628">
          <cell r="C628" t="str">
            <v>Гайка М8-6H.5 ГОСТ 5915-70</v>
          </cell>
        </row>
        <row r="629">
          <cell r="C629" t="str">
            <v>гайка У33.20.02.005</v>
          </cell>
        </row>
        <row r="630">
          <cell r="C630" t="str">
            <v>Гайковерт ударный ГДГ 2000 "ДИНРУС"</v>
          </cell>
        </row>
        <row r="631">
          <cell r="C631" t="str">
            <v>галоши резиновые</v>
          </cell>
        </row>
        <row r="632">
          <cell r="C632" t="str">
            <v>галоши садовые</v>
          </cell>
        </row>
        <row r="633">
          <cell r="C633" t="str">
            <v>гардероб  Прима-М ШМ-13</v>
          </cell>
        </row>
        <row r="634">
          <cell r="C634" t="str">
            <v>гарнитура ЕМР-3960</v>
          </cell>
        </row>
        <row r="635">
          <cell r="C635" t="str">
            <v>гарнитура профессиональная Jabra BIZ 2400</v>
          </cell>
        </row>
        <row r="636">
          <cell r="C636" t="str">
            <v>гастал №60</v>
          </cell>
        </row>
        <row r="637">
          <cell r="C637" t="str">
            <v>гвозди</v>
          </cell>
        </row>
        <row r="638">
          <cell r="C638" t="str">
            <v>гвозди  2,0*40 мм</v>
          </cell>
        </row>
        <row r="639">
          <cell r="C639" t="str">
            <v>гвозди  3,5*90</v>
          </cell>
        </row>
        <row r="640">
          <cell r="C640" t="str">
            <v>гвозди  4,0*100</v>
          </cell>
        </row>
        <row r="641">
          <cell r="C641" t="str">
            <v>гвозди  4,0*120</v>
          </cell>
        </row>
        <row r="642">
          <cell r="C642" t="str">
            <v>гвозди  5,0*150</v>
          </cell>
        </row>
        <row r="643">
          <cell r="C643" t="str">
            <v>гвозди 3*80</v>
          </cell>
        </row>
        <row r="644">
          <cell r="C644" t="str">
            <v>гвоздодер</v>
          </cell>
        </row>
        <row r="645">
          <cell r="C645" t="str">
            <v>Гвоздь 6х200</v>
          </cell>
        </row>
        <row r="646">
          <cell r="C646" t="str">
            <v>гексан</v>
          </cell>
        </row>
        <row r="647">
          <cell r="C647" t="str">
            <v>гексан. ОСЧ</v>
          </cell>
        </row>
        <row r="648">
          <cell r="C648" t="str">
            <v>гель антисептический для рук</v>
          </cell>
        </row>
        <row r="649">
          <cell r="C649" t="str">
            <v>гель для очистки рук</v>
          </cell>
        </row>
        <row r="650">
          <cell r="C650" t="str">
            <v>гель-бальзам после укусов</v>
          </cell>
        </row>
        <row r="651">
          <cell r="C651" t="str">
            <v>генератор "Электром" Г1000.04.1 14В</v>
          </cell>
        </row>
        <row r="652">
          <cell r="C652" t="str">
            <v>генератор Sonata 2.7</v>
          </cell>
        </row>
        <row r="653">
          <cell r="C653" t="str">
            <v>генератор ВАЗ-2101/03/06/2121</v>
          </cell>
        </row>
        <row r="654">
          <cell r="C654" t="str">
            <v>генератор ГАЗ-3306,3309,4301, 4501</v>
          </cell>
        </row>
        <row r="655">
          <cell r="C655" t="str">
            <v>генератор ЗиЛ 130, 32.3701</v>
          </cell>
        </row>
        <row r="656">
          <cell r="C656" t="str">
            <v>генератор КАМАЗ с дв. Евро-2 4502-3771</v>
          </cell>
        </row>
        <row r="657">
          <cell r="C657" t="str">
            <v>генератор КАМАЗ, МАЗ с дв. Евро-2, 7762-370100</v>
          </cell>
        </row>
        <row r="658">
          <cell r="C658" t="str">
            <v>гептан эталонный</v>
          </cell>
        </row>
        <row r="659">
          <cell r="C659" t="str">
            <v>герметик</v>
          </cell>
        </row>
        <row r="660">
          <cell r="C660" t="str">
            <v>герметик</v>
          </cell>
        </row>
        <row r="661">
          <cell r="C661" t="str">
            <v>гетры Футбол</v>
          </cell>
        </row>
        <row r="662">
          <cell r="C662" t="str">
            <v>гидрант ГП-1.75м</v>
          </cell>
        </row>
        <row r="663">
          <cell r="C663" t="str">
            <v>гидрант ГП-2,25</v>
          </cell>
        </row>
        <row r="664">
          <cell r="C664" t="str">
            <v>гидрант ГП-2,5м</v>
          </cell>
        </row>
        <row r="665">
          <cell r="C665" t="str">
            <v>гидрант ГП-2м</v>
          </cell>
        </row>
        <row r="666">
          <cell r="C666" t="str">
            <v>гидрант подземный DUO-GOST L 1980</v>
          </cell>
        </row>
        <row r="667">
          <cell r="C667" t="str">
            <v>гидрант подземный DUO-GOST L 230</v>
          </cell>
        </row>
        <row r="668">
          <cell r="C668" t="str">
            <v>гидрант подземный DUO-GOST L 2730</v>
          </cell>
        </row>
        <row r="669">
          <cell r="C669" t="str">
            <v>гидрант подземный DUO-GOST L 2980</v>
          </cell>
        </row>
        <row r="670">
          <cell r="C670" t="str">
            <v>гидрант подземный DUO-GOST L 3230</v>
          </cell>
        </row>
        <row r="671">
          <cell r="C671" t="str">
            <v>гидрант подземный DUO-GOST L 3480</v>
          </cell>
        </row>
        <row r="672">
          <cell r="C672" t="str">
            <v>гидрант подземный DUO-GOST L 3700</v>
          </cell>
        </row>
        <row r="673">
          <cell r="C673" t="str">
            <v>Гидрант пожарный 1750 ГОСТ 8220-85 с КОФ</v>
          </cell>
        </row>
        <row r="674">
          <cell r="C674" t="str">
            <v>Гидрант пожарный 2250 ГОСТ 8220-85 с КОФ</v>
          </cell>
        </row>
        <row r="675">
          <cell r="C675" t="str">
            <v>гидрозатвор 600</v>
          </cell>
        </row>
        <row r="676">
          <cell r="C676" t="str">
            <v>гидрозатвор ГБ-24</v>
          </cell>
        </row>
        <row r="677">
          <cell r="C677" t="str">
            <v>Гидрозатвор ГМ-22 для перекрытия труб ф 100-200</v>
          </cell>
        </row>
        <row r="678">
          <cell r="C678" t="str">
            <v>Гидрозатвор ГМ-2Н Д=100м</v>
          </cell>
        </row>
        <row r="679">
          <cell r="C679" t="str">
            <v>Гидрозатвор ГМ-2Н Д=200м</v>
          </cell>
        </row>
        <row r="680">
          <cell r="C680" t="str">
            <v>Гидрозатвор ГМ-3 для перекрытия труб ф 200-360</v>
          </cell>
        </row>
        <row r="681">
          <cell r="C681" t="str">
            <v>гидрозатвор ГС-1 от 300-500мм</v>
          </cell>
        </row>
        <row r="682">
          <cell r="C682" t="str">
            <v>Гидрозатвор ГС-11 для перекрытия труб ф 450-700</v>
          </cell>
        </row>
        <row r="683">
          <cell r="C683" t="str">
            <v>Гидрозатвор ГС-21 для перекрытия труб ф600-800</v>
          </cell>
        </row>
        <row r="684">
          <cell r="C684" t="str">
            <v>гидрокомпенсатор 21214 с/о</v>
          </cell>
        </row>
        <row r="685">
          <cell r="C685" t="str">
            <v>гидрокомпенсатор 406-1007045-251</v>
          </cell>
        </row>
        <row r="686">
          <cell r="C686" t="str">
            <v>гидромуфта</v>
          </cell>
        </row>
        <row r="687">
          <cell r="C687" t="str">
            <v>гидронатяжитель цепи 406-1006100-223</v>
          </cell>
        </row>
        <row r="688">
          <cell r="C688" t="str">
            <v>гидроперит</v>
          </cell>
        </row>
        <row r="689">
          <cell r="C689" t="str">
            <v>Гильза медная ГМ 25-8</v>
          </cell>
        </row>
        <row r="690">
          <cell r="C690" t="str">
            <v>Гильза медная ГМ 70-13</v>
          </cell>
        </row>
        <row r="691">
          <cell r="C691" t="str">
            <v>гильза, поршень, кольца Д-243/240</v>
          </cell>
        </row>
        <row r="692">
          <cell r="C692" t="str">
            <v>гипохлорит натрия</v>
          </cell>
        </row>
        <row r="693">
          <cell r="C693" t="str">
            <v>гипсокартон Кнауф 9,5х1200х2500 власгостойкий</v>
          </cell>
        </row>
        <row r="694">
          <cell r="C694" t="str">
            <v>Гирлянда светодиодная Звезды</v>
          </cell>
        </row>
        <row r="695">
          <cell r="C695" t="str">
            <v>гиря калибровочная 200г F1</v>
          </cell>
        </row>
        <row r="696">
          <cell r="C696" t="str">
            <v>главная пара</v>
          </cell>
        </row>
        <row r="697">
          <cell r="C697" t="str">
            <v>главный тормозной кран</v>
          </cell>
        </row>
        <row r="698">
          <cell r="C698" t="str">
            <v>главный тормозной цилиндр</v>
          </cell>
        </row>
        <row r="699">
          <cell r="C699" t="str">
            <v>главный тормозной цилиндр  АПП</v>
          </cell>
        </row>
        <row r="700">
          <cell r="C700" t="str">
            <v>главный цилиндр сцепл.</v>
          </cell>
        </row>
        <row r="701">
          <cell r="C701" t="str">
            <v>глицерин</v>
          </cell>
        </row>
        <row r="702">
          <cell r="C702" t="str">
            <v>глицерин дя манометра (диам. 63 мм)</v>
          </cell>
        </row>
        <row r="703">
          <cell r="C703" t="str">
            <v>глицин 100мг №50</v>
          </cell>
        </row>
        <row r="704">
          <cell r="C704" t="str">
            <v>ГЛЛ WOLTA W 78 L 230 V 60R7 s 4 Л</v>
          </cell>
        </row>
        <row r="705">
          <cell r="C705" t="str">
            <v>глушитель 3302</v>
          </cell>
        </row>
        <row r="706">
          <cell r="C706" t="str">
            <v>глушитель 5320-1201010-01 Камаз</v>
          </cell>
        </row>
        <row r="707">
          <cell r="C707" t="str">
            <v>глушитель ГАЗ 66</v>
          </cell>
        </row>
        <row r="708">
          <cell r="C708" t="str">
            <v>глушитель ГАЗ-2410,3110,31029</v>
          </cell>
        </row>
        <row r="709">
          <cell r="C709" t="str">
            <v>глушитель ГАЗ-3307</v>
          </cell>
        </row>
        <row r="710">
          <cell r="C710" t="str">
            <v>глушитель ЗИЛ-130</v>
          </cell>
        </row>
        <row r="711">
          <cell r="C711" t="str">
            <v>глушитель КАМАЗ 54115</v>
          </cell>
        </row>
        <row r="712">
          <cell r="C712" t="str">
            <v>глушитель УАЗ-3151 1200012</v>
          </cell>
        </row>
        <row r="713">
          <cell r="C713" t="str">
            <v>Глюкоза б/в, ИМП</v>
          </cell>
        </row>
        <row r="714">
          <cell r="C714" t="str">
            <v>глюкоза гидратная</v>
          </cell>
        </row>
        <row r="715">
          <cell r="C715" t="str">
            <v>головка бара УЗЗМ 20.25.000</v>
          </cell>
        </row>
        <row r="716">
          <cell r="C716" t="str">
            <v>головка блока цилиндров Камаз 740-1003010-02</v>
          </cell>
        </row>
        <row r="717">
          <cell r="C717" t="str">
            <v>головка ГМ-80</v>
          </cell>
        </row>
        <row r="718">
          <cell r="C718" t="str">
            <v>головка переходная  ГП 50-80</v>
          </cell>
        </row>
        <row r="719">
          <cell r="C719" t="str">
            <v>головка сменная 36*20</v>
          </cell>
        </row>
        <row r="720">
          <cell r="C720" t="str">
            <v>головка сменная 41*20</v>
          </cell>
        </row>
        <row r="721">
          <cell r="C721" t="str">
            <v>головка сменная 46*20</v>
          </cell>
        </row>
        <row r="722">
          <cell r="C722" t="str">
            <v>головка сменная 55*20</v>
          </cell>
        </row>
        <row r="723">
          <cell r="C723" t="str">
            <v>Горелка MIG 25 AK 3v Feji</v>
          </cell>
        </row>
        <row r="724">
          <cell r="C724" t="str">
            <v>горелка газовая</v>
          </cell>
        </row>
        <row r="725">
          <cell r="C725" t="str">
            <v>готовальня 2пр.</v>
          </cell>
        </row>
        <row r="726">
          <cell r="C726" t="str">
            <v>грабли</v>
          </cell>
        </row>
        <row r="727">
          <cell r="C727" t="str">
            <v>Граблина СУ.1500.4000А СБ</v>
          </cell>
        </row>
        <row r="728">
          <cell r="C728" t="str">
            <v>ГРМ-агар висмут-сульфит</v>
          </cell>
        </row>
        <row r="729">
          <cell r="C729" t="str">
            <v>ГРМ-агар питательный</v>
          </cell>
        </row>
        <row r="730">
          <cell r="C730" t="str">
            <v>ГРМ-бульон питательный</v>
          </cell>
        </row>
        <row r="731">
          <cell r="C731" t="str">
            <v>груз 10гр</v>
          </cell>
        </row>
        <row r="732">
          <cell r="C732" t="str">
            <v>груз самоклеющийся</v>
          </cell>
        </row>
        <row r="733">
          <cell r="C733" t="str">
            <v>грузик 25 гр.</v>
          </cell>
        </row>
        <row r="734">
          <cell r="C734" t="str">
            <v>грунт ГФ-021</v>
          </cell>
        </row>
        <row r="735">
          <cell r="C735" t="str">
            <v>грунт кр-коричневый</v>
          </cell>
        </row>
        <row r="736">
          <cell r="C736" t="str">
            <v>грунт-эмаль 3в1 коричневая</v>
          </cell>
        </row>
        <row r="737">
          <cell r="C737" t="str">
            <v>грунт-эмаль 3в1 синяя</v>
          </cell>
        </row>
        <row r="738">
          <cell r="C738" t="str">
            <v>грунт-эмаль белая 3в1</v>
          </cell>
        </row>
        <row r="739">
          <cell r="C739" t="str">
            <v>грунт-эмаль серая</v>
          </cell>
        </row>
        <row r="740">
          <cell r="C740" t="str">
            <v>грунтовка  Бетон-Контакт</v>
          </cell>
        </row>
        <row r="741">
          <cell r="C741" t="str">
            <v>грунтовка акриловая</v>
          </cell>
        </row>
        <row r="742">
          <cell r="C742" t="str">
            <v>грязесъемник 56*64</v>
          </cell>
        </row>
        <row r="743">
          <cell r="C743" t="str">
            <v>гсо  барий ион</v>
          </cell>
        </row>
        <row r="744">
          <cell r="C744" t="str">
            <v>гсо  Литий  ион</v>
          </cell>
        </row>
        <row r="745">
          <cell r="C745" t="str">
            <v>гсо  Магний  ион</v>
          </cell>
        </row>
        <row r="746">
          <cell r="C746" t="str">
            <v>ГСО 2298-89 ионов кремния</v>
          </cell>
        </row>
        <row r="747">
          <cell r="C747" t="str">
            <v>ГСО 7018-93 фосфат-ионов</v>
          </cell>
        </row>
        <row r="748">
          <cell r="C748" t="str">
            <v>ГСО 7252-96 Свинец-ион</v>
          </cell>
        </row>
        <row r="749">
          <cell r="C749" t="str">
            <v>ГСО 7253-96 Сульфат-ион</v>
          </cell>
        </row>
        <row r="750">
          <cell r="C750" t="str">
            <v>ГСО 7254-96 ионов железа</v>
          </cell>
        </row>
        <row r="751">
          <cell r="C751" t="str">
            <v>ГСО 7257-96 Хром (IV) ион</v>
          </cell>
        </row>
        <row r="752">
          <cell r="C752" t="str">
            <v>ГСО 7258-96 Нитрат-ион</v>
          </cell>
        </row>
        <row r="753">
          <cell r="C753" t="str">
            <v>ГСО 7264-96 Мышьяк(III)ион</v>
          </cell>
        </row>
        <row r="754">
          <cell r="C754" t="str">
            <v>ГСО 7265-96 Никель ион</v>
          </cell>
        </row>
        <row r="755">
          <cell r="C755" t="str">
            <v>ГСО 7269-96 ионов алюминия</v>
          </cell>
        </row>
        <row r="756">
          <cell r="C756" t="str">
            <v>ГСО 7270-96 фенол ион</v>
          </cell>
        </row>
        <row r="757">
          <cell r="C757" t="str">
            <v>ГСО 7288-96 хлороформа</v>
          </cell>
        </row>
        <row r="758">
          <cell r="C758" t="str">
            <v>ГСО 7300 Гептахлор (0.1), р-р в ацетоне</v>
          </cell>
        </row>
        <row r="759">
          <cell r="C759" t="str">
            <v>ГСО 7302 ДДТр-р бензоле</v>
          </cell>
        </row>
        <row r="760">
          <cell r="C760" t="str">
            <v>ГСО 7337-96 ионов бора</v>
          </cell>
        </row>
        <row r="761">
          <cell r="C761" t="str">
            <v>ГСО 7373-97 Жесткость общая</v>
          </cell>
        </row>
        <row r="762">
          <cell r="C762" t="str">
            <v>ГСО 7387 4.4-ДДЭ (0.1), р-р в изоктане</v>
          </cell>
        </row>
        <row r="763">
          <cell r="C763" t="str">
            <v>ГСО 7425-97 ХПК</v>
          </cell>
        </row>
        <row r="764">
          <cell r="C764" t="str">
            <v>ГСО 7472-98 ионов кадмия</v>
          </cell>
        </row>
        <row r="765">
          <cell r="C765" t="str">
            <v>ГСО 7473-98 ионов калия</v>
          </cell>
        </row>
        <row r="766">
          <cell r="C766" t="str">
            <v>ГСО 7474-98 ионов натрия</v>
          </cell>
        </row>
        <row r="767">
          <cell r="C767" t="str">
            <v>ГСО 7478-96 Хлорид-ион</v>
          </cell>
        </row>
        <row r="768">
          <cell r="C768" t="str">
            <v>ГСО 7970-2001 сульфид-иона</v>
          </cell>
        </row>
        <row r="769">
          <cell r="C769" t="str">
            <v>ГСО 8086-94 ионов молибдена</v>
          </cell>
        </row>
        <row r="770">
          <cell r="C770" t="str">
            <v>ГСО 8204-2002 ионов серебра</v>
          </cell>
        </row>
        <row r="771">
          <cell r="C771" t="str">
            <v>ГСО Альдрин (0.1), р-р в ацетоне</v>
          </cell>
        </row>
        <row r="772">
          <cell r="C772" t="str">
            <v>ГСО Альфа-ГХЦГ (0.1), р-р в изоктане</v>
          </cell>
        </row>
        <row r="773">
          <cell r="C773" t="str">
            <v>ГСО жиры в водорастворимой матрице</v>
          </cell>
        </row>
        <row r="774">
          <cell r="C774" t="str">
            <v>ГСО Кобальт ион</v>
          </cell>
        </row>
        <row r="775">
          <cell r="C775" t="str">
            <v>ГСО марганец-ион, 1,0 мг/см3</v>
          </cell>
        </row>
        <row r="776">
          <cell r="C776" t="str">
            <v>ГСО Медь-ион 1,0 мг/см3</v>
          </cell>
        </row>
        <row r="777">
          <cell r="C777" t="str">
            <v>ГСО мутности бактерийных взвесей</v>
          </cell>
        </row>
        <row r="778">
          <cell r="C778" t="str">
            <v>ГСО мутность единиц (формазиновая суспензия)</v>
          </cell>
        </row>
        <row r="779">
          <cell r="C779" t="str">
            <v>ГСО перманганатной окисляемости воды</v>
          </cell>
        </row>
        <row r="780">
          <cell r="C780" t="str">
            <v>ГСО Селен-ион (1,0 мг/см3) фон HNO3</v>
          </cell>
        </row>
        <row r="781">
          <cell r="C781" t="str">
            <v>ГСО Фторид-ион , фон Н2О</v>
          </cell>
        </row>
        <row r="782">
          <cell r="C782" t="str">
            <v>ГСО электропроводности 7377-97 УЭП-4</v>
          </cell>
        </row>
        <row r="783">
          <cell r="C783" t="str">
            <v>ГСО-бихроматная окисляемость воды</v>
          </cell>
        </row>
        <row r="784">
          <cell r="C784" t="str">
            <v>губка для мытья посуды 10 шт,</v>
          </cell>
        </row>
        <row r="785">
          <cell r="C785" t="str">
            <v>губка для мытья посуды 3 шт,</v>
          </cell>
        </row>
        <row r="786">
          <cell r="C786" t="str">
            <v>губки 320-155</v>
          </cell>
        </row>
        <row r="787">
          <cell r="C787" t="str">
            <v>ГУР ЗИЛ</v>
          </cell>
        </row>
        <row r="788">
          <cell r="C788" t="str">
            <v>дальномер лазерный LEICA DISTO DXT</v>
          </cell>
        </row>
        <row r="789">
          <cell r="C789" t="str">
            <v>датчик 355</v>
          </cell>
        </row>
        <row r="790">
          <cell r="C790" t="str">
            <v>датчик 700мм уровня топлива</v>
          </cell>
        </row>
        <row r="791">
          <cell r="C791" t="str">
            <v>датчик 700мм уровня топлива</v>
          </cell>
        </row>
        <row r="792">
          <cell r="C792" t="str">
            <v>датчик давления</v>
          </cell>
        </row>
        <row r="793">
          <cell r="C793" t="str">
            <v>датчик давления   MBS 3000, диапазон давления 0-10 бар</v>
          </cell>
        </row>
        <row r="794">
          <cell r="C794" t="str">
            <v>датчик давления   MBS 3000, диапазон давления 0-6 бар</v>
          </cell>
        </row>
        <row r="795">
          <cell r="C795" t="str">
            <v>датчик давления   А-10  4-20 мА 10 bar</v>
          </cell>
        </row>
        <row r="796">
          <cell r="C796" t="str">
            <v>датчик давления   А-10  4-20 мА 6bar</v>
          </cell>
        </row>
        <row r="797">
          <cell r="C797" t="str">
            <v>датчик давления   БД ПД-Р 0-0,6МПа, М20*1,5, 4-20мА,IP65</v>
          </cell>
        </row>
        <row r="798">
          <cell r="C798" t="str">
            <v>датчик давления   ДМ   5007А  -10 кгс\см2</v>
          </cell>
        </row>
        <row r="799">
          <cell r="C799" t="str">
            <v>датчик давления   ДМ   5007А  -16 кгс\см2</v>
          </cell>
        </row>
        <row r="800">
          <cell r="C800" t="str">
            <v>датчик давления  ДС.К-05 до 25 атм (5-300С)+стержень Д.С. 0,5 м "ОВЕН"</v>
          </cell>
        </row>
        <row r="801">
          <cell r="C801" t="str">
            <v>Датчик давления 415-ДГ-8566-0,5/100мвст-420-Т1-К-КММЭ 102м с пов.</v>
          </cell>
        </row>
        <row r="802">
          <cell r="C802" t="str">
            <v>Датчик давления 415-ДГ-Ех-8556-0,5/16мвст-420-Т4-С-ГП, КММЭ 17м</v>
          </cell>
        </row>
        <row r="803">
          <cell r="C803" t="str">
            <v>Датчик давления 415-ДГ-Ех-8566-0,5/100мвст-420-Т1-С1-ГП-КММЭ105м</v>
          </cell>
        </row>
        <row r="804">
          <cell r="C804" t="str">
            <v>датчик давления ММ-124</v>
          </cell>
        </row>
        <row r="805">
          <cell r="C805" t="str">
            <v>датчик давления ОТ-1</v>
          </cell>
        </row>
        <row r="806">
          <cell r="C806" t="str">
            <v>датчик ДМРВ ГАЗ, УАЗ 406 дв.</v>
          </cell>
        </row>
        <row r="807">
          <cell r="C807" t="str">
            <v>датчик заднего хода</v>
          </cell>
        </row>
        <row r="808">
          <cell r="C808" t="str">
            <v>датчик масла</v>
          </cell>
        </row>
        <row r="809">
          <cell r="C809" t="str">
            <v>датчик массового расхода воздуха " ПЕКАР"</v>
          </cell>
        </row>
        <row r="810">
          <cell r="C810" t="str">
            <v>датчик массового расхода воздуха 20-3855000</v>
          </cell>
        </row>
        <row r="811">
          <cell r="C811" t="str">
            <v>датчик ММ-124 авар.давл. воздуха Зил-130 00000-383</v>
          </cell>
        </row>
        <row r="812">
          <cell r="C812" t="str">
            <v>датчик ММ-125</v>
          </cell>
        </row>
        <row r="813">
          <cell r="C813" t="str">
            <v>датчик ММ-358</v>
          </cell>
        </row>
        <row r="814">
          <cell r="C814" t="str">
            <v>датчик погружной уровня жидкости Радон У-ОП-2,5</v>
          </cell>
        </row>
        <row r="815">
          <cell r="C815" t="str">
            <v>датчик погружной уровня жидкости Радон У-ОП-4,0-1,0</v>
          </cell>
        </row>
        <row r="816">
          <cell r="C816" t="str">
            <v>датчик погружной уровня жидкости Радон У-ОП-6,0-0,</v>
          </cell>
        </row>
        <row r="817">
          <cell r="C817" t="str">
            <v>датчик температуры  воды ТМ102-3828000</v>
          </cell>
        </row>
        <row r="818">
          <cell r="C818" t="str">
            <v>датчик температуры TST04-2.0</v>
          </cell>
        </row>
        <row r="819">
          <cell r="C819" t="str">
            <v>датчик температуры воды</v>
          </cell>
        </row>
        <row r="820">
          <cell r="C820" t="str">
            <v>датчик температуры ТМ 100-380800</v>
          </cell>
        </row>
        <row r="821">
          <cell r="C821" t="str">
            <v>Датчик уровня Радон У-ОП--8,0-1,0-10,0-Н/Б-2</v>
          </cell>
        </row>
        <row r="822">
          <cell r="C822" t="str">
            <v>Датчик уровня Радон У-ОП-2,5-1,0-12,0-Н/Б-2</v>
          </cell>
        </row>
        <row r="823">
          <cell r="C823" t="str">
            <v>Датчик уровня Радон У-ОП-4,0-1,0-14,0-Н/Б-2</v>
          </cell>
        </row>
        <row r="824">
          <cell r="C824" t="str">
            <v>Датчик уровня Радон У-ОП-6,0-1,0-16,0-Н/Б-2</v>
          </cell>
        </row>
        <row r="825">
          <cell r="C825" t="str">
            <v>Датчик уровня Радон У-ОП-8,0-1,0-18,0-Н/Б-2</v>
          </cell>
        </row>
        <row r="826">
          <cell r="C826" t="str">
            <v>датчик уровня топлива LLS-AF  1000мм/  20310</v>
          </cell>
        </row>
        <row r="827">
          <cell r="C827" t="str">
            <v>датчик уровня топлива LLS-AF  1000мм/  20310</v>
          </cell>
        </row>
        <row r="828">
          <cell r="C828" t="str">
            <v>датчик уровня топлива LLS-AF  700мм/  20310</v>
          </cell>
        </row>
        <row r="829">
          <cell r="C829" t="str">
            <v>датчик уровня топлива LLS-AF  700мм/  20310</v>
          </cell>
        </row>
        <row r="830">
          <cell r="C830" t="str">
            <v>датчик холла</v>
          </cell>
        </row>
        <row r="831">
          <cell r="C831" t="str">
            <v>дверь</v>
          </cell>
        </row>
        <row r="832">
          <cell r="C832" t="str">
            <v>дверь ДГ 21*8</v>
          </cell>
        </row>
        <row r="833">
          <cell r="C833" t="str">
            <v>дверь ДГ 21*9</v>
          </cell>
        </row>
        <row r="834">
          <cell r="C834" t="str">
            <v>дверь металлическая</v>
          </cell>
        </row>
        <row r="835">
          <cell r="C835" t="str">
            <v>дверь пластиковая</v>
          </cell>
        </row>
        <row r="836">
          <cell r="C836" t="str">
            <v>дверь противопожарная</v>
          </cell>
        </row>
        <row r="837">
          <cell r="C837" t="str">
            <v>двигатель Honda 195-278 13л.с.</v>
          </cell>
        </row>
        <row r="838">
          <cell r="C838" t="str">
            <v>Двигатель ГАЗель (АИ-92 карбюр)</v>
          </cell>
        </row>
        <row r="839">
          <cell r="C839" t="str">
            <v>двигатель отопителя Камаз,МАЗ</v>
          </cell>
        </row>
        <row r="840">
          <cell r="C840" t="str">
            <v>ДДД-4.4 (0.1), р-р в изоктане ГСО 7386</v>
          </cell>
        </row>
        <row r="841">
          <cell r="C841" t="str">
            <v>дезинфицирующее средство</v>
          </cell>
        </row>
        <row r="842">
          <cell r="C842" t="str">
            <v>Декоплинтус Плинтэкс F20/30(2м)</v>
          </cell>
        </row>
        <row r="843">
          <cell r="C843" t="str">
            <v>Декоплинтус С11/25/340 25х20(2м)</v>
          </cell>
        </row>
        <row r="844">
          <cell r="C844" t="str">
            <v>Демеркуризационный комплект</v>
          </cell>
        </row>
        <row r="845">
          <cell r="C845" t="str">
            <v>Део-хлор 3,4 №300</v>
          </cell>
        </row>
        <row r="846">
          <cell r="C846" t="str">
            <v>Державка ДО-40</v>
          </cell>
        </row>
        <row r="847">
          <cell r="C847" t="str">
            <v>держатель для полотенец</v>
          </cell>
        </row>
        <row r="848">
          <cell r="C848" t="str">
            <v>держатель для швабры</v>
          </cell>
        </row>
        <row r="849">
          <cell r="C849" t="str">
            <v>держатель предфильтра 3М 501</v>
          </cell>
        </row>
        <row r="850">
          <cell r="C850" t="str">
            <v>держатель с защелкой СF 16 ИЭК 100шт</v>
          </cell>
        </row>
        <row r="851">
          <cell r="C851" t="str">
            <v>держатель туалетной бумаги</v>
          </cell>
        </row>
        <row r="852">
          <cell r="C852" t="str">
            <v>Джойстик 5V 190-1740</v>
          </cell>
        </row>
        <row r="853">
          <cell r="C853" t="str">
            <v>диафрагма ТИП-24</v>
          </cell>
        </row>
        <row r="854">
          <cell r="C854" t="str">
            <v>дибромхлорметан, р-р в метаноле (10) СОП</v>
          </cell>
        </row>
        <row r="855">
          <cell r="C855" t="str">
            <v>Дизельная генераторная установка Yamaha 20000</v>
          </cell>
        </row>
        <row r="856">
          <cell r="C856" t="str">
            <v>дизельное топливо</v>
          </cell>
        </row>
        <row r="857">
          <cell r="C857" t="str">
            <v>диклофенак ретард №20</v>
          </cell>
        </row>
        <row r="858">
          <cell r="C858" t="str">
            <v>диклофенак-хемофарм №5</v>
          </cell>
        </row>
        <row r="859">
          <cell r="C859" t="str">
            <v>диметил фенилендиамин сернокислый</v>
          </cell>
        </row>
        <row r="860">
          <cell r="C860" t="str">
            <v>Динрейка 60см</v>
          </cell>
        </row>
        <row r="861">
          <cell r="C861" t="str">
            <v>Диод ДВА 204-20Х-2</v>
          </cell>
        </row>
        <row r="862">
          <cell r="C862" t="str">
            <v>Диод ДВА 204-35</v>
          </cell>
        </row>
        <row r="863">
          <cell r="C863" t="str">
            <v>Диод ДВА 204-35Х</v>
          </cell>
        </row>
        <row r="864">
          <cell r="C864" t="str">
            <v>диск  DVD+R 4.7Gb</v>
          </cell>
        </row>
        <row r="865">
          <cell r="C865" t="str">
            <v>диск 094 14-1601094</v>
          </cell>
        </row>
        <row r="866">
          <cell r="C866" t="str">
            <v>диск алмазный 400*3,2*10*25,4</v>
          </cell>
        </row>
        <row r="867">
          <cell r="C867" t="str">
            <v>Диск алмазный сегментный ф230</v>
          </cell>
        </row>
        <row r="868">
          <cell r="C868" t="str">
            <v>Диск ведомый усиленный КАМАЗ 142-1601130</v>
          </cell>
        </row>
        <row r="869">
          <cell r="C869" t="str">
            <v>Диск к державке ДО-40</v>
          </cell>
        </row>
        <row r="870">
          <cell r="C870" t="str">
            <v>диск нажимной МТЗ тормозной 50-3502030А</v>
          </cell>
        </row>
        <row r="871">
          <cell r="C871" t="str">
            <v>Диск отрезной по мет.230х2,5х22</v>
          </cell>
        </row>
        <row r="872">
          <cell r="C872" t="str">
            <v>диск сцепления</v>
          </cell>
        </row>
        <row r="873">
          <cell r="C873" t="str">
            <v>диск сцепления ведомый 451-1601130  УАЗ</v>
          </cell>
        </row>
        <row r="874">
          <cell r="C874" t="str">
            <v>диск сцепления ведомый 85-1601130</v>
          </cell>
        </row>
        <row r="875">
          <cell r="C875" t="str">
            <v>диск сцепления ведомый ГАЗ-53</v>
          </cell>
        </row>
        <row r="876">
          <cell r="C876" t="str">
            <v>диск сцепления ведомый ЗИЛ</v>
          </cell>
        </row>
        <row r="877">
          <cell r="C877" t="str">
            <v>диск сцепления ведомый ЗиЛ 130-1601130</v>
          </cell>
        </row>
        <row r="878">
          <cell r="C878" t="str">
            <v>диск сцепления ведомый Камаз 14-1601130</v>
          </cell>
        </row>
        <row r="879">
          <cell r="C879" t="str">
            <v>диск сцепления Д-240 85-1601130</v>
          </cell>
        </row>
        <row r="880">
          <cell r="C880" t="str">
            <v>Диск сцепления лепестковый (фередо) 182-1601130</v>
          </cell>
        </row>
        <row r="881">
          <cell r="C881" t="str">
            <v>диск сцепления нажимной 130-1601090</v>
          </cell>
        </row>
        <row r="882">
          <cell r="C882" t="str">
            <v>диск сцепления нажимной 451-1601090</v>
          </cell>
        </row>
        <row r="883">
          <cell r="C883" t="str">
            <v>диск сцепления нажимной 53-1601090-11</v>
          </cell>
        </row>
        <row r="884">
          <cell r="C884" t="str">
            <v>Диск сцепления нажимной КАМАЗ (корзина) 14-1601090-10</v>
          </cell>
        </row>
        <row r="885">
          <cell r="C885" t="str">
            <v>Диск сцепления промежуточный-094  КАМАЗ 14-1601094</v>
          </cell>
        </row>
        <row r="886">
          <cell r="C886" t="str">
            <v>диск тормозной  85-3402040</v>
          </cell>
        </row>
        <row r="887">
          <cell r="C887" t="str">
            <v>Диск тормозной 2121 Автоваз</v>
          </cell>
        </row>
        <row r="888">
          <cell r="C888" t="str">
            <v>диск щеточный п/п (МС) Двн=120 мм, Дн=550 мм</v>
          </cell>
        </row>
        <row r="889">
          <cell r="C889" t="str">
            <v>диски ватные №80</v>
          </cell>
        </row>
        <row r="890">
          <cell r="C890" t="str">
            <v>диски для тест.на оксидазную активность</v>
          </cell>
        </row>
        <row r="891">
          <cell r="C891" t="str">
            <v>Дихлорэтан-1.2, чист в-во, ГСО 7332, 1.5мл</v>
          </cell>
        </row>
        <row r="892">
          <cell r="C892" t="str">
            <v>Дихлорэтилен-1 мл., имп. ГСО 1,1</v>
          </cell>
        </row>
        <row r="893">
          <cell r="C893" t="str">
            <v>дихлофос</v>
          </cell>
        </row>
        <row r="894">
          <cell r="C894" t="str">
            <v>днище  д-25-20(2500х2000х180)</v>
          </cell>
        </row>
        <row r="895">
          <cell r="C895" t="str">
            <v>днище  ПН-10</v>
          </cell>
        </row>
        <row r="896">
          <cell r="C896" t="str">
            <v>днище  ПН-15</v>
          </cell>
        </row>
        <row r="897">
          <cell r="C897" t="str">
            <v>днище  ПН-20</v>
          </cell>
        </row>
        <row r="898">
          <cell r="C898" t="str">
            <v>доборная планка 2100*125*14</v>
          </cell>
        </row>
        <row r="899">
          <cell r="C899" t="str">
            <v>доводчик дверной</v>
          </cell>
        </row>
        <row r="900">
          <cell r="C900" t="str">
            <v>додецилсульфат натрия</v>
          </cell>
        </row>
        <row r="901">
          <cell r="C901" t="str">
            <v>дозатор для жидкого мыла</v>
          </cell>
        </row>
        <row r="902">
          <cell r="C902" t="str">
            <v>дозатор механ. 100-1000мкл</v>
          </cell>
        </row>
        <row r="903">
          <cell r="C903" t="str">
            <v>домкрат 12тн.</v>
          </cell>
        </row>
        <row r="904">
          <cell r="C904" t="str">
            <v>доп.оборудование для конт</v>
          </cell>
        </row>
        <row r="905">
          <cell r="C905" t="str">
            <v>дорнит</v>
          </cell>
        </row>
        <row r="906">
          <cell r="C906" t="str">
            <v>дорожный знак</v>
          </cell>
        </row>
        <row r="907">
          <cell r="C907" t="str">
            <v>дорожный знак "Въезд запрещен"</v>
          </cell>
        </row>
        <row r="908">
          <cell r="C908" t="str">
            <v>дорожный знак "Дорожные работы"</v>
          </cell>
        </row>
        <row r="909">
          <cell r="C909" t="str">
            <v>дорожный знак "Объезд препятствий"</v>
          </cell>
        </row>
        <row r="910">
          <cell r="C910" t="str">
            <v>дорожный знак "Сужение дороги"</v>
          </cell>
        </row>
        <row r="911">
          <cell r="C911" t="str">
            <v>дорожный знак п.2.6 "Преимущество встречного движения"</v>
          </cell>
        </row>
        <row r="912">
          <cell r="C912" t="str">
            <v>дорожный знак п.3.2 "Движение запрещено"</v>
          </cell>
        </row>
        <row r="913">
          <cell r="C913" t="str">
            <v>дорожный знак п.3.20  "Обгон запрещен"</v>
          </cell>
        </row>
        <row r="914">
          <cell r="C914" t="str">
            <v>дорожный знак п.4.1.2 "Движение направо"</v>
          </cell>
        </row>
        <row r="915">
          <cell r="C915" t="str">
            <v>дорожный знак п.4.1.3 "Движение налево"</v>
          </cell>
        </row>
        <row r="916">
          <cell r="C916" t="str">
            <v>дорожный знак п.4.1.6 "Движение направо и налево"</v>
          </cell>
        </row>
        <row r="917">
          <cell r="C917" t="str">
            <v>дорожный знак п.4.2.3  "Объезд препятствия слева и справа"</v>
          </cell>
        </row>
        <row r="918">
          <cell r="C918" t="str">
            <v>дорожный знак п.6.17 "Схема объезда"</v>
          </cell>
        </row>
        <row r="919">
          <cell r="C919" t="str">
            <v>дорожный знак п.6.18.2 "Направление объезда"</v>
          </cell>
        </row>
        <row r="920">
          <cell r="C920" t="str">
            <v>дорожный знак п.6.18.3 "Направление объезда"</v>
          </cell>
        </row>
        <row r="921">
          <cell r="C921" t="str">
            <v>Доска  пробковая 90*120</v>
          </cell>
        </row>
        <row r="922">
          <cell r="C922" t="str">
            <v>доска необрезная 25мм</v>
          </cell>
        </row>
        <row r="923">
          <cell r="C923" t="str">
            <v>доска необрезная 50 мм</v>
          </cell>
        </row>
        <row r="924">
          <cell r="C924" t="str">
            <v>доска обрезная 25мм</v>
          </cell>
        </row>
        <row r="925">
          <cell r="C925" t="str">
            <v>доска обрезная 30 мм</v>
          </cell>
        </row>
        <row r="926">
          <cell r="C926" t="str">
            <v>доска обрезная 40х150х6000</v>
          </cell>
        </row>
        <row r="927">
          <cell r="C927" t="str">
            <v>доска обрезная 50 мм</v>
          </cell>
        </row>
        <row r="928">
          <cell r="C928" t="str">
            <v>доска обрезная 50х100х6</v>
          </cell>
        </row>
        <row r="929">
          <cell r="C929" t="str">
            <v>доска обрезная 50х150х6</v>
          </cell>
        </row>
        <row r="930">
          <cell r="C930" t="str">
            <v>доска обрезная 50х200х6</v>
          </cell>
        </row>
        <row r="931">
          <cell r="C931" t="str">
            <v>дрель    HITACHI D10VC2</v>
          </cell>
        </row>
        <row r="932">
          <cell r="C932" t="str">
            <v>дрель ударная  "Зубр"</v>
          </cell>
        </row>
        <row r="933">
          <cell r="C933" t="str">
            <v>дрель ударная Hitachi DV18V  690Вт</v>
          </cell>
        </row>
        <row r="934">
          <cell r="C934" t="str">
            <v>Дроссель 125Вт откр</v>
          </cell>
        </row>
        <row r="935">
          <cell r="C935" t="str">
            <v>Дроссель 1И 250 ДРЛ 220В</v>
          </cell>
        </row>
        <row r="936">
          <cell r="C936" t="str">
            <v>Дроссель 1И 70 220В</v>
          </cell>
        </row>
        <row r="937">
          <cell r="C937" t="str">
            <v>Дроссель 700 ДРЛ 220В</v>
          </cell>
        </row>
        <row r="938">
          <cell r="C938" t="str">
            <v>Дюбель 6х60 с шурупом п/молоток</v>
          </cell>
        </row>
        <row r="939">
          <cell r="C939" t="str">
            <v>Дюбель 8х60 с шурупом п/молоток</v>
          </cell>
        </row>
        <row r="940">
          <cell r="C940" t="str">
            <v>Дюбель 8х80 с шурупом п/молоток</v>
          </cell>
        </row>
        <row r="941">
          <cell r="C941" t="str">
            <v>Дюбель гвоздь 6х40</v>
          </cell>
        </row>
        <row r="942">
          <cell r="C942" t="str">
            <v>дюбель монтажный</v>
          </cell>
        </row>
        <row r="943">
          <cell r="C943" t="str">
            <v>Дюбель с шурупом 6х40</v>
          </cell>
        </row>
        <row r="944">
          <cell r="C944" t="str">
            <v>дюбель-гвоздь 6*60</v>
          </cell>
        </row>
        <row r="945">
          <cell r="C945" t="str">
            <v>евровилка</v>
          </cell>
        </row>
        <row r="946">
          <cell r="C946" t="str">
            <v>европодвес тяги 2х0,35м,d=3мм</v>
          </cell>
        </row>
        <row r="947">
          <cell r="C947" t="str">
            <v>евророзетка 2 СП з/к 16 А</v>
          </cell>
        </row>
        <row r="948">
          <cell r="C948" t="str">
            <v>елка светодиодная 40см</v>
          </cell>
        </row>
        <row r="949">
          <cell r="C949" t="str">
            <v>ерш пробирочный</v>
          </cell>
        </row>
        <row r="950">
          <cell r="C950" t="str">
            <v>Ёрш пробирочный (синтетический)</v>
          </cell>
        </row>
        <row r="951">
          <cell r="C951" t="str">
            <v>ерш пробирочный д.50</v>
          </cell>
        </row>
        <row r="952">
          <cell r="C952" t="str">
            <v>ерш противопроездный</v>
          </cell>
        </row>
        <row r="953">
          <cell r="C953" t="str">
            <v>ерш+подставка для туалета</v>
          </cell>
        </row>
        <row r="954">
          <cell r="C954" t="str">
            <v>жало для паяльника</v>
          </cell>
        </row>
        <row r="955">
          <cell r="C955" t="str">
            <v>жалюзи вертикальные</v>
          </cell>
        </row>
        <row r="956">
          <cell r="C956" t="str">
            <v>жалюзи вертикальные</v>
          </cell>
        </row>
        <row r="957">
          <cell r="C957" t="str">
            <v>жалюзи горизонтальные</v>
          </cell>
        </row>
        <row r="958">
          <cell r="C958" t="str">
            <v>жби</v>
          </cell>
        </row>
        <row r="959">
          <cell r="C959" t="str">
            <v>жгут кровоостанавливающий №1</v>
          </cell>
        </row>
        <row r="960">
          <cell r="C960" t="str">
            <v>железоаммонийные квасцы</v>
          </cell>
        </row>
        <row r="961">
          <cell r="C961" t="str">
            <v>Жесткий диск</v>
          </cell>
        </row>
        <row r="962">
          <cell r="C962" t="str">
            <v>жесткий диск 1000 GB</v>
          </cell>
        </row>
        <row r="963">
          <cell r="C963" t="str">
            <v>жесткий диск 2000 GB</v>
          </cell>
        </row>
        <row r="964">
          <cell r="C964" t="str">
            <v>Жесткий диск 300Gb</v>
          </cell>
        </row>
        <row r="965">
          <cell r="C965" t="str">
            <v>Жесткий диск HDD 250 Gb 16Mb</v>
          </cell>
        </row>
        <row r="966">
          <cell r="C966" t="str">
            <v>Жесткий диск USB 500Gb</v>
          </cell>
        </row>
        <row r="967">
          <cell r="C967" t="str">
            <v>жидкость промывочная для пистолета</v>
          </cell>
        </row>
        <row r="968">
          <cell r="C968" t="str">
            <v>жилет  сигнальный</v>
          </cell>
        </row>
        <row r="969">
          <cell r="C969" t="str">
            <v>жилет  ЭКОНОМ сигн.</v>
          </cell>
        </row>
        <row r="970">
          <cell r="C970" t="str">
            <v>жилет разгрузочный тк. дубок</v>
          </cell>
        </row>
        <row r="971">
          <cell r="C971" t="str">
            <v>жилет утепленный</v>
          </cell>
        </row>
        <row r="972">
          <cell r="C972" t="str">
            <v>журнал предрейсового медосмотра</v>
          </cell>
        </row>
        <row r="973">
          <cell r="C973" t="str">
            <v>журнал работ</v>
          </cell>
        </row>
        <row r="974">
          <cell r="C974" t="str">
            <v>журнал регистрации</v>
          </cell>
        </row>
        <row r="975">
          <cell r="C975" t="str">
            <v>журнал регистрации несчастных случаев на производстве</v>
          </cell>
        </row>
        <row r="976">
          <cell r="C976" t="str">
            <v>журнал трехступенчатого контроля</v>
          </cell>
        </row>
        <row r="977">
          <cell r="C977" t="str">
            <v>журнал учета аварий</v>
          </cell>
        </row>
        <row r="978">
          <cell r="C978" t="str">
            <v>журнал учета выдачи нарядов допусков</v>
          </cell>
        </row>
        <row r="979">
          <cell r="C979" t="str">
            <v>журнал учета и периодического осмотра съемных грузозахватных приспособлений и тары</v>
          </cell>
        </row>
        <row r="980">
          <cell r="C980" t="str">
            <v>журнал учета инцидентов</v>
          </cell>
        </row>
        <row r="981">
          <cell r="C981" t="str">
            <v>журнал учета присвоения группы 1 по электробезопасности</v>
          </cell>
        </row>
        <row r="982">
          <cell r="C982" t="str">
            <v>журнал учета работ по нарядам и распоряжениям</v>
          </cell>
        </row>
        <row r="983">
          <cell r="C983" t="str">
            <v>заглушка  Ду-108мм</v>
          </cell>
        </row>
        <row r="984">
          <cell r="C984" t="str">
            <v>заглушка  Ду-114</v>
          </cell>
        </row>
        <row r="985">
          <cell r="C985" t="str">
            <v>заглушка  Ду-114</v>
          </cell>
        </row>
        <row r="986">
          <cell r="C986" t="str">
            <v>заглушка  Ду-159мм</v>
          </cell>
        </row>
        <row r="987">
          <cell r="C987" t="str">
            <v>заглушка  Ду-219</v>
          </cell>
        </row>
        <row r="988">
          <cell r="C988" t="str">
            <v>заглушка  Ду-325</v>
          </cell>
        </row>
        <row r="989">
          <cell r="C989" t="str">
            <v>заглушка  Ду-426</v>
          </cell>
        </row>
        <row r="990">
          <cell r="C990" t="str">
            <v>заглушка  Ду-57мм</v>
          </cell>
        </row>
        <row r="991">
          <cell r="C991" t="str">
            <v>заглушка  Ду-76</v>
          </cell>
        </row>
        <row r="992">
          <cell r="C992" t="str">
            <v>заглушка  Ду-89</v>
          </cell>
        </row>
        <row r="993">
          <cell r="C993" t="str">
            <v>заглушка 35-50А</v>
          </cell>
        </row>
        <row r="994">
          <cell r="C994" t="str">
            <v>заглушка головки МТЗ</v>
          </cell>
        </row>
        <row r="995">
          <cell r="C995" t="str">
            <v>заглушка Д-159</v>
          </cell>
        </row>
        <row r="996">
          <cell r="C996" t="str">
            <v>заглушка Д.108</v>
          </cell>
        </row>
        <row r="997">
          <cell r="C997" t="str">
            <v>заглушка Д.133</v>
          </cell>
        </row>
        <row r="998">
          <cell r="C998" t="str">
            <v>заглушка Д.219</v>
          </cell>
        </row>
        <row r="999">
          <cell r="C999" t="str">
            <v>заглушка д.273</v>
          </cell>
        </row>
        <row r="1000">
          <cell r="C1000" t="str">
            <v>заглушка Д.530</v>
          </cell>
        </row>
        <row r="1001">
          <cell r="C1001" t="str">
            <v>заглушка Д.820</v>
          </cell>
        </row>
        <row r="1002">
          <cell r="C1002" t="str">
            <v>заглушка ПГ</v>
          </cell>
        </row>
        <row r="1003">
          <cell r="C1003" t="str">
            <v>заглушка пласт.левая</v>
          </cell>
        </row>
        <row r="1004">
          <cell r="C1004" t="str">
            <v>заглушка пластик.прав.</v>
          </cell>
        </row>
        <row r="1005">
          <cell r="C1005" t="str">
            <v>заглушка элиптическая Ду-108</v>
          </cell>
        </row>
        <row r="1006">
          <cell r="C1006" t="str">
            <v>заглушка элиптическая Ду-159</v>
          </cell>
        </row>
        <row r="1007">
          <cell r="C1007" t="str">
            <v>заглушка элиптическая Ду-273</v>
          </cell>
        </row>
        <row r="1008">
          <cell r="C1008" t="str">
            <v>заглушка элиптическая Ду-325</v>
          </cell>
        </row>
        <row r="1009">
          <cell r="C1009" t="str">
            <v>заглушка элиптическая Ду-425</v>
          </cell>
        </row>
        <row r="1010">
          <cell r="C1010" t="str">
            <v>заглушка элиптическая Ду-426</v>
          </cell>
        </row>
        <row r="1011">
          <cell r="C1011" t="str">
            <v>заглушка элиптическая Ду-530*10</v>
          </cell>
        </row>
        <row r="1012">
          <cell r="C1012" t="str">
            <v>заглушка элиптическая Ду-57</v>
          </cell>
        </row>
        <row r="1013">
          <cell r="C1013" t="str">
            <v>заготовка  чугунная</v>
          </cell>
        </row>
        <row r="1014">
          <cell r="C1014" t="str">
            <v>Заготовка чугунная ф110х450</v>
          </cell>
        </row>
        <row r="1015">
          <cell r="C1015" t="str">
            <v>Заготовка чугунная ф130х450</v>
          </cell>
        </row>
        <row r="1016">
          <cell r="C1016" t="str">
            <v>Заготовка чугунная ф150х450</v>
          </cell>
        </row>
        <row r="1017">
          <cell r="C1017" t="str">
            <v>Заготовка чугунная ф180х450</v>
          </cell>
        </row>
        <row r="1018">
          <cell r="C1018" t="str">
            <v>Заготовка чугунная ф400х250х300</v>
          </cell>
        </row>
        <row r="1019">
          <cell r="C1019" t="str">
            <v>Заготовка чугунная ф550х350х300</v>
          </cell>
        </row>
        <row r="1020">
          <cell r="C1020" t="str">
            <v>задвижка   короткая PH 16 50</v>
          </cell>
        </row>
        <row r="1021">
          <cell r="C1021" t="str">
            <v>задвижка   короткая PH 16 65</v>
          </cell>
        </row>
        <row r="1022">
          <cell r="C1022" t="str">
            <v>задвижка  30вч 39р  ДУ 100 РУ16</v>
          </cell>
        </row>
        <row r="1023">
          <cell r="C1023" t="str">
            <v>задвижка  30вч 39р  ДУ 150 РУ16</v>
          </cell>
        </row>
        <row r="1024">
          <cell r="C1024" t="str">
            <v>задвижка  30вч 39р  ДУ200  РУ16</v>
          </cell>
        </row>
        <row r="1025">
          <cell r="C1025" t="str">
            <v>задвижка  30вч 39р  ДУ250  РУ16</v>
          </cell>
        </row>
        <row r="1026">
          <cell r="C1026" t="str">
            <v>задвижка  30с41 Ду 400*16 с редуктором в комп. с ф</v>
          </cell>
        </row>
        <row r="1027">
          <cell r="C1027" t="str">
            <v>задвижка  30ч6брДу400</v>
          </cell>
        </row>
        <row r="1028">
          <cell r="C1028" t="str">
            <v>задвижка  ст . д. 80*16</v>
          </cell>
        </row>
        <row r="1029">
          <cell r="C1029" t="str">
            <v>задвижка  ст. д. 150*16</v>
          </cell>
        </row>
        <row r="1030">
          <cell r="C1030" t="str">
            <v>задвижка  ст. д. 50 угловая</v>
          </cell>
        </row>
        <row r="1031">
          <cell r="C1031" t="str">
            <v>задвижка  ст. д. 50*16</v>
          </cell>
        </row>
        <row r="1032">
          <cell r="C1032" t="str">
            <v>задвижка  ст. д.200</v>
          </cell>
        </row>
        <row r="1033">
          <cell r="C1033" t="str">
            <v>задвижка  ст. д.500</v>
          </cell>
        </row>
        <row r="1034">
          <cell r="C1034" t="str">
            <v>задвижка 30с41 нж 250х10</v>
          </cell>
        </row>
        <row r="1035">
          <cell r="C1035" t="str">
            <v>задвижка 30с41 нж 250х16 в к-те с КОФ</v>
          </cell>
        </row>
        <row r="1036">
          <cell r="C1036" t="str">
            <v>задвижка 30с41 нж 300х16 в к-те с КОФ</v>
          </cell>
        </row>
        <row r="1037">
          <cell r="C1037" t="str">
            <v>задвижка 30с41 нж 80х16 в к-те с КОФ</v>
          </cell>
        </row>
        <row r="1038">
          <cell r="C1038" t="str">
            <v>задвижка 30с41 нж ду300</v>
          </cell>
        </row>
        <row r="1039">
          <cell r="C1039" t="str">
            <v>Задвижка 30ч6бр Ду400 Ру10 в компл. с КОФ</v>
          </cell>
        </row>
        <row r="1040">
          <cell r="C1040" t="str">
            <v>задвижка 31ч6бр 300х10 в к-те с КОФ</v>
          </cell>
        </row>
        <row r="1041">
          <cell r="C1041" t="str">
            <v>задвижка Hawle A короткая PH 16 100</v>
          </cell>
        </row>
        <row r="1042">
          <cell r="C1042" t="str">
            <v>задвижка Hawle A короткая PH 16 150</v>
          </cell>
        </row>
        <row r="1043">
          <cell r="C1043" t="str">
            <v>задвижка Hawle A короткая PH 16 80</v>
          </cell>
        </row>
        <row r="1044">
          <cell r="C1044" t="str">
            <v>задвижка KR-250 Ду 250</v>
          </cell>
        </row>
        <row r="1045">
          <cell r="C1045" t="str">
            <v>Задвижка ножевая шиберная Ду 200 Ру10</v>
          </cell>
        </row>
        <row r="1046">
          <cell r="C1046" t="str">
            <v>Задвижка ножевая шиберная Ду300 Ру10 с КОФ и крепежом</v>
          </cell>
        </row>
        <row r="1047">
          <cell r="C1047" t="str">
            <v>Задвижка ножевая шиберная Ду400 Ру10 с КОФ и крепежом</v>
          </cell>
        </row>
        <row r="1048">
          <cell r="C1048" t="str">
            <v>Задвижка ножевая шиберная ф150 Ру10 с КОФ и крепежом</v>
          </cell>
        </row>
        <row r="1049">
          <cell r="C1049" t="str">
            <v>Задвижка ножевая шиберная ф250 Ру10 с КОФ и крепежом</v>
          </cell>
        </row>
        <row r="1050">
          <cell r="C1050" t="str">
            <v>задвижка с обрез.клином Ду 200</v>
          </cell>
        </row>
        <row r="1051">
          <cell r="C1051" t="str">
            <v>задвижка с обрез.клином Ду 400/16</v>
          </cell>
        </row>
        <row r="1052">
          <cell r="C1052" t="str">
            <v>задвижка с обрез.клином Ду100</v>
          </cell>
        </row>
        <row r="1053">
          <cell r="C1053" t="str">
            <v>задвижка с обрез.клином Ду150</v>
          </cell>
        </row>
        <row r="1054">
          <cell r="C1054" t="str">
            <v>задвижка с обрез.клином Ду200 16 с КОФ</v>
          </cell>
        </row>
        <row r="1055">
          <cell r="C1055" t="str">
            <v>задвижка с обрез.клином Ду250/16 с КОФ</v>
          </cell>
        </row>
        <row r="1056">
          <cell r="C1056" t="str">
            <v>задвижка с обрез.клином Ду300/16 с КОФ</v>
          </cell>
        </row>
        <row r="1057">
          <cell r="C1057" t="str">
            <v>задвижка с обрез.клином Ду400/16 с КОФ</v>
          </cell>
        </row>
        <row r="1058">
          <cell r="C1058" t="str">
            <v>задвижка с обрез.клином Ду50</v>
          </cell>
        </row>
        <row r="1059">
          <cell r="C1059" t="str">
            <v>задвижка с обрез.клином Ду500 /16 с КОФ</v>
          </cell>
        </row>
        <row r="1060">
          <cell r="C1060" t="str">
            <v>задвижка с обрез.клином Ду80</v>
          </cell>
        </row>
        <row r="1061">
          <cell r="C1061" t="str">
            <v>Задвижка с обрезин. клином Ду100 Ру16 с КОФ и крепежом, AUMA</v>
          </cell>
        </row>
        <row r="1062">
          <cell r="C1062" t="str">
            <v>Задвижка с обрезин.клином Ду150 Ру16 с КОФ и крепежом, с электроприводом AUMA</v>
          </cell>
        </row>
        <row r="1063">
          <cell r="C1063" t="str">
            <v>Задвижка с обрезиненным клином Ду100 Ру16 с КОФ</v>
          </cell>
        </row>
        <row r="1064">
          <cell r="C1064" t="str">
            <v>Задвижка с обрезиненным клином Ду350 Ру10 с КОФ</v>
          </cell>
        </row>
        <row r="1065">
          <cell r="C1065" t="str">
            <v>Задвижка с обрезиненным клином Ду50 Ру16 с КОФ</v>
          </cell>
        </row>
        <row r="1066">
          <cell r="C1066" t="str">
            <v>Задвижка с обрезиненным клином с отв фланцами  и креп. "ZIGGIOTTO &amp; C srl " DN100 PN10/16</v>
          </cell>
        </row>
        <row r="1067">
          <cell r="C1067" t="str">
            <v>Задвижка с обрезиненным клином с отв фланцами  и креп. "ZIGGIOTTO &amp; C srl " DN200 PN16</v>
          </cell>
        </row>
        <row r="1068">
          <cell r="C1068" t="str">
            <v>Задвижка с обрезиненным клином с отв фланцами  и креп. "ZIGGIOTTO &amp; C srl " DN80 PN10/16</v>
          </cell>
        </row>
        <row r="1069">
          <cell r="C1069" t="str">
            <v>Задвижка с обрезиненым клином Ду150 Ру16 с КОФ</v>
          </cell>
        </row>
        <row r="1070">
          <cell r="C1070" t="str">
            <v>задвижка ст. ДУ 200</v>
          </cell>
        </row>
        <row r="1071">
          <cell r="C1071" t="str">
            <v>задвижка чуг. д. 100</v>
          </cell>
        </row>
        <row r="1072">
          <cell r="C1072" t="str">
            <v>задвижка чуг. д. 125</v>
          </cell>
        </row>
        <row r="1073">
          <cell r="C1073" t="str">
            <v>задвижка чуг. д. 150</v>
          </cell>
        </row>
        <row r="1074">
          <cell r="C1074" t="str">
            <v>задвижка чуг. д. 250</v>
          </cell>
        </row>
        <row r="1075">
          <cell r="C1075" t="str">
            <v>задвижка чуг. д. 300</v>
          </cell>
        </row>
        <row r="1076">
          <cell r="C1076" t="str">
            <v>задвижка чуг. д. 80</v>
          </cell>
        </row>
        <row r="1077">
          <cell r="C1077" t="str">
            <v>задвижка чуг. д.300*10</v>
          </cell>
        </row>
        <row r="1078">
          <cell r="C1078" t="str">
            <v>зажим 319-369</v>
          </cell>
        </row>
        <row r="1079">
          <cell r="C1079" t="str">
            <v>зажим для бумаг 19мм</v>
          </cell>
        </row>
        <row r="1080">
          <cell r="C1080" t="str">
            <v>зажим для бумаг 25мм</v>
          </cell>
        </row>
        <row r="1081">
          <cell r="C1081" t="str">
            <v>зажим для бумаг 32мм</v>
          </cell>
        </row>
        <row r="1082">
          <cell r="C1082" t="str">
            <v>зажим для бумаг 51мм</v>
          </cell>
        </row>
        <row r="1083">
          <cell r="C1083" t="str">
            <v>зажим ЗНИ-4</v>
          </cell>
        </row>
        <row r="1084">
          <cell r="C1084" t="str">
            <v>зажим ЗНИ-6</v>
          </cell>
        </row>
        <row r="1085">
          <cell r="C1085" t="str">
            <v>Закладка для кафеля</v>
          </cell>
        </row>
        <row r="1086">
          <cell r="C1086" t="str">
            <v>закладки 5*20л</v>
          </cell>
        </row>
        <row r="1087">
          <cell r="C1087" t="str">
            <v>заклепка передней колодки 8*18</v>
          </cell>
        </row>
        <row r="1088">
          <cell r="C1088" t="str">
            <v>заклепочник переставной 250мм.</v>
          </cell>
        </row>
        <row r="1089">
          <cell r="C1089" t="str">
            <v>Заклепочник усиленный 450мм. двуручный</v>
          </cell>
        </row>
        <row r="1090">
          <cell r="C1090" t="str">
            <v>замок врезной</v>
          </cell>
        </row>
        <row r="1091">
          <cell r="C1091" t="str">
            <v>Замок двери</v>
          </cell>
        </row>
        <row r="1092">
          <cell r="C1092" t="str">
            <v>замок зажигания</v>
          </cell>
        </row>
        <row r="1093">
          <cell r="C1093" t="str">
            <v>замок зажигания ЗиЛ 12-3704-08</v>
          </cell>
        </row>
        <row r="1094">
          <cell r="C1094" t="str">
            <v>замок навесной</v>
          </cell>
        </row>
        <row r="1095">
          <cell r="C1095" t="str">
            <v>Замок навесной диам дужки 63</v>
          </cell>
        </row>
        <row r="1096">
          <cell r="C1096" t="str">
            <v>Замок навесной диам дужки 75</v>
          </cell>
        </row>
        <row r="1097">
          <cell r="C1097" t="str">
            <v>Замок навесной диам. дужки 50</v>
          </cell>
        </row>
        <row r="1098">
          <cell r="C1098" t="str">
            <v>замок пласт защ. цилиндр хром</v>
          </cell>
        </row>
        <row r="1099">
          <cell r="C1099" t="str">
            <v>запасные части к датчику кислорода</v>
          </cell>
        </row>
        <row r="1100">
          <cell r="C1100" t="str">
            <v>запорное устройство указателя уровня  12616к ду 20</v>
          </cell>
        </row>
        <row r="1101">
          <cell r="C1101" t="str">
            <v>затвор  дисковый d 1000    D152/153</v>
          </cell>
        </row>
        <row r="1102">
          <cell r="C1102" t="str">
            <v>Затвор 32ч3р Ду100</v>
          </cell>
        </row>
        <row r="1103">
          <cell r="C1103" t="str">
            <v>Затвор 32ч3р Ду150</v>
          </cell>
        </row>
        <row r="1104">
          <cell r="C1104" t="str">
            <v>затвор дисковый   д.500 Ру 16</v>
          </cell>
        </row>
        <row r="1105">
          <cell r="C1105" t="str">
            <v>затвор дисковый д.1000 ру16</v>
          </cell>
        </row>
        <row r="1106">
          <cell r="C1106" t="str">
            <v>затвор дисковый д.200 с эл.прив.</v>
          </cell>
        </row>
        <row r="1107">
          <cell r="C1107" t="str">
            <v>затвор дисковый д.300  Ру 16 с эл. приводом</v>
          </cell>
        </row>
        <row r="1108">
          <cell r="C1108" t="str">
            <v>затвор дисковый д.600   Ру 16</v>
          </cell>
        </row>
        <row r="1109">
          <cell r="C1109" t="str">
            <v>Затвор дисковый Ду350 с редуктором</v>
          </cell>
        </row>
        <row r="1110">
          <cell r="C1110" t="str">
            <v>затвор дисковый межфл.  Ду 50 /16</v>
          </cell>
        </row>
        <row r="1111">
          <cell r="C1111" t="str">
            <v>затвор дисковый межфл.  Ду150/16</v>
          </cell>
        </row>
        <row r="1112">
          <cell r="C1112" t="str">
            <v>затвор дисковый межфл.  Ду250/16</v>
          </cell>
        </row>
        <row r="1113">
          <cell r="C1113" t="str">
            <v>затвор дисковый межфланцев. Ду-400 с фланцами и кр</v>
          </cell>
        </row>
        <row r="1114">
          <cell r="C1114" t="str">
            <v>затвор дисковый поворотный 100х16</v>
          </cell>
        </row>
        <row r="1115">
          <cell r="C1115" t="str">
            <v>затвор дисковый поворотный 150х16</v>
          </cell>
        </row>
        <row r="1116">
          <cell r="C1116" t="str">
            <v>затвор дисковый поворотный 200х16</v>
          </cell>
        </row>
        <row r="1117">
          <cell r="C1117" t="str">
            <v>затвор дисковый поворотный 250х 16</v>
          </cell>
        </row>
        <row r="1118">
          <cell r="C1118" t="str">
            <v>затвор дисковый поворотный 250х10</v>
          </cell>
        </row>
        <row r="1119">
          <cell r="C1119" t="str">
            <v>затвор дисковый поворотный 300х 16</v>
          </cell>
        </row>
        <row r="1120">
          <cell r="C1120" t="str">
            <v>затвор дисковый поворотный 50 * 16</v>
          </cell>
        </row>
        <row r="1121">
          <cell r="C1121" t="str">
            <v>затвор дисковый поворотный 80* 16</v>
          </cell>
        </row>
        <row r="1122">
          <cell r="C1122" t="str">
            <v>Затвор дисковый поворотный ДУ 100х16 с КОФ</v>
          </cell>
        </row>
        <row r="1123">
          <cell r="C1123" t="str">
            <v>Затвор дисковый поворотный Ду 80х16 с КОФ</v>
          </cell>
        </row>
        <row r="1124">
          <cell r="C1124" t="str">
            <v>затвор дисковый поворотный Ду200</v>
          </cell>
        </row>
        <row r="1125">
          <cell r="C1125" t="str">
            <v>Затвор дисковый поворотный Ду65 Ру16 с КОФ и крепежом</v>
          </cell>
        </row>
        <row r="1126">
          <cell r="C1126" t="str">
            <v>Затвор дисковый поворотный мехфланцевый Ду800 Ру10/16 с эл. приводом АUMA+КОФ</v>
          </cell>
        </row>
        <row r="1127">
          <cell r="C1127" t="str">
            <v>затвор дисковый чуг. 300х16 ручной</v>
          </cell>
        </row>
        <row r="1128">
          <cell r="C1128" t="str">
            <v>Затвор Ду400 с редуктором</v>
          </cell>
        </row>
        <row r="1129">
          <cell r="C1129" t="str">
            <v>Затвор межфланцевый с рычагом и фланцами "ZIGGIOTTO &amp; C srl " RF  13 DN50 PN10/16</v>
          </cell>
        </row>
        <row r="1130">
          <cell r="C1130" t="str">
            <v>затвор поворотный Ду-150мм Ру-16 стальной межфланц</v>
          </cell>
        </row>
        <row r="1131">
          <cell r="C1131" t="str">
            <v>Затирка Ceresit CE 33</v>
          </cell>
        </row>
        <row r="1132">
          <cell r="C1132" t="str">
            <v>затирка для швов белая</v>
          </cell>
        </row>
        <row r="1133">
          <cell r="C1133" t="str">
            <v>затирка для швов серая</v>
          </cell>
        </row>
        <row r="1134">
          <cell r="C1134" t="str">
            <v>захват  штанги  319-368</v>
          </cell>
        </row>
        <row r="1135">
          <cell r="C1135" t="str">
            <v>Защита 3307 передняя</v>
          </cell>
        </row>
        <row r="1136">
          <cell r="C1136" t="str">
            <v>Защитное порытие для электрики NANOPROTECH</v>
          </cell>
        </row>
        <row r="1137">
          <cell r="C1137" t="str">
            <v>звезда ведущая 283.10.00.000 (АТ.01.01.120)</v>
          </cell>
        </row>
        <row r="1138">
          <cell r="C1138" t="str">
            <v>звено соединительное С-ПР12,7-1820-2</v>
          </cell>
        </row>
        <row r="1139">
          <cell r="C1139" t="str">
            <v>зеркало заднего вида</v>
          </cell>
        </row>
        <row r="1140">
          <cell r="C1140" t="str">
            <v>зеркало настенное</v>
          </cell>
        </row>
        <row r="1141">
          <cell r="C1141" t="str">
            <v>знак   "Якорь не бросать"</v>
          </cell>
        </row>
        <row r="1142">
          <cell r="C1142" t="str">
            <v>знак  квадратный2.7 Преимущество перед встречным движением -II</v>
          </cell>
        </row>
        <row r="1143">
          <cell r="C1143" t="str">
            <v>знак  круглый 2.6 Преимущество встречного движения -II</v>
          </cell>
        </row>
        <row r="1144">
          <cell r="C1144" t="str">
            <v>знак  круглый 3,18,1 " Поворот налево запрещен "</v>
          </cell>
        </row>
        <row r="1145">
          <cell r="C1145" t="str">
            <v>знак  круглый 3,18,1 " Поворот направо запрещен "</v>
          </cell>
        </row>
        <row r="1146">
          <cell r="C1146" t="str">
            <v>знак  круглый 3,24 Ограничение макс.скор.20км</v>
          </cell>
        </row>
        <row r="1147">
          <cell r="C1147" t="str">
            <v>знак  круглый 3,24 Ограничение макс.скор.30км</v>
          </cell>
        </row>
        <row r="1148">
          <cell r="C1148" t="str">
            <v>знак  круглый 3,24 Ограничение макс.скор.40км</v>
          </cell>
        </row>
        <row r="1149">
          <cell r="C1149" t="str">
            <v>знак  круглый 4,1,1, Движение прямо</v>
          </cell>
        </row>
        <row r="1150">
          <cell r="C1150" t="str">
            <v>знак -пленка</v>
          </cell>
        </row>
        <row r="1151">
          <cell r="C1151" t="str">
            <v>знак аварийный</v>
          </cell>
        </row>
        <row r="1152">
          <cell r="C1152" t="str">
            <v>знак мет. "Пожарный гидрант" 400х400</v>
          </cell>
        </row>
        <row r="1153">
          <cell r="C1153" t="str">
            <v>знак опасных грузов в ассортименте (самоклеющаяся пленка)</v>
          </cell>
        </row>
        <row r="1154">
          <cell r="C1154" t="str">
            <v>Зонт вытяжной пристенный ЛАБ-Pro-ВЗ-100-П</v>
          </cell>
        </row>
        <row r="1155">
          <cell r="C1155" t="str">
            <v>ЗПУ 1,2-4 К АНКАТ-7631 М</v>
          </cell>
        </row>
        <row r="1156">
          <cell r="C1156" t="str">
            <v>зубило</v>
          </cell>
        </row>
        <row r="1157">
          <cell r="C1157" t="str">
            <v>зубило  200</v>
          </cell>
        </row>
        <row r="1158">
          <cell r="C1158" t="str">
            <v>ИБП  BackOffice 600</v>
          </cell>
        </row>
        <row r="1159">
          <cell r="C1159" t="str">
            <v>ИБП Ippon Back Comfo 800</v>
          </cell>
        </row>
        <row r="1160">
          <cell r="C1160" t="str">
            <v>ИБП Ippon Back PowerPro</v>
          </cell>
        </row>
        <row r="1161">
          <cell r="C1161" t="str">
            <v>ИБП Ippon Back Verso 600</v>
          </cell>
        </row>
        <row r="1162">
          <cell r="C1162" t="str">
            <v>ИБП АРС Back-UPS ES</v>
          </cell>
        </row>
        <row r="1163">
          <cell r="C1163" t="str">
            <v>ИБП АРС Smart-UPS SC</v>
          </cell>
        </row>
        <row r="1164">
          <cell r="C1164" t="str">
            <v>известь</v>
          </cell>
        </row>
        <row r="1165">
          <cell r="C1165" t="str">
            <v>Измеритель регулятор одноканальный ТРМ1-Щ1.У.Р</v>
          </cell>
        </row>
        <row r="1166">
          <cell r="C1166" t="str">
            <v>измеритель регулятор одноканальный ТРМ1-Щ2.У.Р.</v>
          </cell>
        </row>
        <row r="1167">
          <cell r="C1167" t="str">
            <v>Измеритель-регулятор двухканальный ТРМ202</v>
          </cell>
        </row>
        <row r="1168">
          <cell r="C1168" t="str">
            <v>Измеритель-регулятор одноканальный ТРМ1-Н.У.Р</v>
          </cell>
        </row>
        <row r="1169">
          <cell r="C1169" t="str">
            <v>Измеритель-регулятор одноканальный ТРМ1-Щ2.У.И</v>
          </cell>
        </row>
        <row r="1170">
          <cell r="C1170" t="str">
            <v>изолента  ПХВ 15мм</v>
          </cell>
        </row>
        <row r="1171">
          <cell r="C1171" t="str">
            <v>изолента  ПХВ синяя</v>
          </cell>
        </row>
        <row r="1172">
          <cell r="C1172" t="str">
            <v>изолента  ПХВ черная</v>
          </cell>
        </row>
        <row r="1173">
          <cell r="C1173" t="str">
            <v>изолента  х/б</v>
          </cell>
        </row>
        <row r="1174">
          <cell r="C1174" t="str">
            <v>Изолента белая 10м</v>
          </cell>
        </row>
        <row r="1175">
          <cell r="C1175" t="str">
            <v>Изолента ПВХ 15 мм AVIORA (синяя)</v>
          </cell>
        </row>
        <row r="1176">
          <cell r="C1176" t="str">
            <v>Изолента ХБ</v>
          </cell>
        </row>
        <row r="1177">
          <cell r="C1177" t="str">
            <v>Изолента ХБ промышленная 15 мм 20 м</v>
          </cell>
        </row>
        <row r="1178">
          <cell r="C1178" t="str">
            <v>изолятор ИО-10-3.75 У3</v>
          </cell>
        </row>
        <row r="1179">
          <cell r="C1179" t="str">
            <v>изолятор опорный СА-3/6</v>
          </cell>
        </row>
        <row r="1180">
          <cell r="C1180" t="str">
            <v>изолятор СА-3 болт М10</v>
          </cell>
        </row>
        <row r="1181">
          <cell r="C1181" t="str">
            <v>индапамид-верте №30</v>
          </cell>
        </row>
        <row r="1182">
          <cell r="C1182" t="str">
            <v>индикатор Дезиконт-Хлорамин</v>
          </cell>
        </row>
        <row r="1183">
          <cell r="C1183" t="str">
            <v>индикатор Интест-П-121/20 (4 класс с журналом)</v>
          </cell>
        </row>
        <row r="1184">
          <cell r="C1184" t="str">
            <v>индикатор контроля рН Ликонт</v>
          </cell>
        </row>
        <row r="1185">
          <cell r="C1185" t="str">
            <v>индикаторы МедИС</v>
          </cell>
        </row>
        <row r="1186">
          <cell r="C1186" t="str">
            <v>индикаторы Фарматест</v>
          </cell>
        </row>
        <row r="1187">
          <cell r="C1187" t="str">
            <v>источник  питания  БП-2к-12/0,3А</v>
          </cell>
        </row>
        <row r="1188">
          <cell r="C1188" t="str">
            <v>источник электропитания</v>
          </cell>
        </row>
        <row r="1189">
          <cell r="C1189" t="str">
            <v>йод 0,1н</v>
          </cell>
        </row>
        <row r="1190">
          <cell r="C1190" t="str">
            <v>йода р-р спирт 5%</v>
          </cell>
        </row>
        <row r="1191">
          <cell r="C1191" t="str">
            <v>кабель  RG-58</v>
          </cell>
        </row>
        <row r="1192">
          <cell r="C1192" t="str">
            <v>кабель  ААШв-10 3х120</v>
          </cell>
        </row>
        <row r="1193">
          <cell r="C1193" t="str">
            <v>кабель  ААШв-14*120</v>
          </cell>
        </row>
        <row r="1194">
          <cell r="C1194" t="str">
            <v>кабель  АВВГ 3*2,5</v>
          </cell>
        </row>
        <row r="1195">
          <cell r="C1195" t="str">
            <v>кабель  АВВГ 4*10</v>
          </cell>
        </row>
        <row r="1196">
          <cell r="C1196" t="str">
            <v>кабель  АВВГ 4*16</v>
          </cell>
        </row>
        <row r="1197">
          <cell r="C1197" t="str">
            <v>кабель  АВВГ 4*2,5</v>
          </cell>
        </row>
        <row r="1198">
          <cell r="C1198" t="str">
            <v>кабель  АВВГ 4*25</v>
          </cell>
        </row>
        <row r="1199">
          <cell r="C1199" t="str">
            <v>кабель  АВВГ 4*50</v>
          </cell>
        </row>
        <row r="1200">
          <cell r="C1200" t="str">
            <v>кабель  АВВГ 4*6</v>
          </cell>
        </row>
        <row r="1201">
          <cell r="C1201" t="str">
            <v>кабель  АВВГ 5*2,5</v>
          </cell>
        </row>
        <row r="1202">
          <cell r="C1202" t="str">
            <v>кабель  ВВГ 3*1,5</v>
          </cell>
        </row>
        <row r="1203">
          <cell r="C1203" t="str">
            <v>кабель  ВВГ 3*2,5</v>
          </cell>
        </row>
        <row r="1204">
          <cell r="C1204" t="str">
            <v>кабель  ВВГ 4*1,5</v>
          </cell>
        </row>
        <row r="1205">
          <cell r="C1205" t="str">
            <v>кабель  ВВГ п  3*2,5</v>
          </cell>
        </row>
        <row r="1206">
          <cell r="C1206" t="str">
            <v>кабель  ВВГ/КуВВ 3*1,5</v>
          </cell>
        </row>
        <row r="1207">
          <cell r="C1207" t="str">
            <v>кабель  ВВГнг 3*1,5</v>
          </cell>
        </row>
        <row r="1208">
          <cell r="C1208" t="str">
            <v>кабель  ВВГнг 3*2,5</v>
          </cell>
        </row>
        <row r="1209">
          <cell r="C1209" t="str">
            <v>кабель  ВВГнг 4*16</v>
          </cell>
        </row>
        <row r="1210">
          <cell r="C1210" t="str">
            <v>кабель  КВВГ 7*1,5</v>
          </cell>
        </row>
        <row r="1211">
          <cell r="C1211" t="str">
            <v>кабель  МКЭШ 5*0,75</v>
          </cell>
        </row>
        <row r="1212">
          <cell r="C1212" t="str">
            <v>кабель ODO</v>
          </cell>
        </row>
        <row r="1213">
          <cell r="C1213" t="str">
            <v>кабель USB Am-COM port 9pin</v>
          </cell>
        </row>
        <row r="1214">
          <cell r="C1214" t="str">
            <v>Кабель UTP 4 пары кат.5е</v>
          </cell>
        </row>
        <row r="1215">
          <cell r="C1215" t="str">
            <v>Кабель Vcom SVGA 2 фильтра PRO 10м</v>
          </cell>
        </row>
        <row r="1216">
          <cell r="C1216" t="str">
            <v>кабель АВББШв 4х120-1</v>
          </cell>
        </row>
        <row r="1217">
          <cell r="C1217" t="str">
            <v>кабель АВББШв 4х150-1</v>
          </cell>
        </row>
        <row r="1218">
          <cell r="C1218" t="str">
            <v>Кабель АВВГ 4х185</v>
          </cell>
        </row>
        <row r="1219">
          <cell r="C1219" t="str">
            <v>Кабель АВВГ 4х2,5</v>
          </cell>
        </row>
        <row r="1220">
          <cell r="C1220" t="str">
            <v>Кабель АКВВГ 7х2,5</v>
          </cell>
        </row>
        <row r="1221">
          <cell r="C1221" t="str">
            <v>кабель канал  40*40</v>
          </cell>
        </row>
        <row r="1222">
          <cell r="C1222" t="str">
            <v>кабель канал  перф. 40*40</v>
          </cell>
        </row>
        <row r="1223">
          <cell r="C1223" t="str">
            <v>кабель канал 25*16</v>
          </cell>
        </row>
        <row r="1224">
          <cell r="C1224" t="str">
            <v>кабель КВБбШв 14*1,5</v>
          </cell>
        </row>
        <row r="1225">
          <cell r="C1225" t="str">
            <v>Кабель КВВГ 19*1,5</v>
          </cell>
        </row>
        <row r="1226">
          <cell r="C1226" t="str">
            <v>Кабель КВВГ 7*1,5</v>
          </cell>
        </row>
        <row r="1227">
          <cell r="C1227" t="str">
            <v>Кабель КГ 1х16</v>
          </cell>
        </row>
        <row r="1228">
          <cell r="C1228" t="str">
            <v>Кабель КГ 1х35</v>
          </cell>
        </row>
        <row r="1229">
          <cell r="C1229" t="str">
            <v>кабель КГ 5*1,5</v>
          </cell>
        </row>
        <row r="1230">
          <cell r="C1230" t="str">
            <v>кабель КГ 5*50</v>
          </cell>
        </row>
        <row r="1231">
          <cell r="C1231" t="str">
            <v>Кабель КГ-ХЛ 1*95</v>
          </cell>
        </row>
        <row r="1232">
          <cell r="C1232" t="str">
            <v>кабель КГ-ХЛ 4*10</v>
          </cell>
        </row>
        <row r="1233">
          <cell r="C1233" t="str">
            <v>кабель КГ-ХЛ 4*4</v>
          </cell>
        </row>
        <row r="1234">
          <cell r="C1234" t="str">
            <v>кабель КГ-ХЛ 4*50</v>
          </cell>
        </row>
        <row r="1235">
          <cell r="C1235" t="str">
            <v>кабель медный КСПВ-4х0,5</v>
          </cell>
        </row>
        <row r="1236">
          <cell r="C1236" t="str">
            <v>кабель медный экранированный</v>
          </cell>
        </row>
        <row r="1237">
          <cell r="C1237" t="str">
            <v>Кабель РК 50-2-11</v>
          </cell>
        </row>
        <row r="1238">
          <cell r="C1238" t="str">
            <v>Кабель РПШ 12*2,5</v>
          </cell>
        </row>
        <row r="1239">
          <cell r="C1239" t="str">
            <v>Кабель РПШ 7*1,5</v>
          </cell>
        </row>
        <row r="1240">
          <cell r="C1240" t="str">
            <v>кабель телефонный П274М</v>
          </cell>
        </row>
        <row r="1241">
          <cell r="C1241" t="str">
            <v>Кабельные вводы 1*М20*1,5</v>
          </cell>
        </row>
        <row r="1242">
          <cell r="C1242" t="str">
            <v>Кабельные вводы М25*1,5</v>
          </cell>
        </row>
        <row r="1243">
          <cell r="C1243" t="str">
            <v>Кабельные вводы М32*1,5</v>
          </cell>
        </row>
        <row r="1244">
          <cell r="C1244" t="str">
            <v>кабина душевая</v>
          </cell>
        </row>
        <row r="1245">
          <cell r="C1245" t="str">
            <v>кабина душевая SERENA SE-2227GR 90*90*215 см.</v>
          </cell>
        </row>
        <row r="1246">
          <cell r="C1246" t="str">
            <v>каболка д.8 мм</v>
          </cell>
        </row>
        <row r="1247">
          <cell r="C1247" t="str">
            <v>калий   хромовокислый ХЧ</v>
          </cell>
        </row>
        <row r="1248">
          <cell r="C1248" t="str">
            <v>калий  железосинеродистый</v>
          </cell>
        </row>
        <row r="1249">
          <cell r="C1249" t="str">
            <v>калий  марганцевокислый</v>
          </cell>
        </row>
        <row r="1250">
          <cell r="C1250" t="str">
            <v>калий  роданистый</v>
          </cell>
        </row>
        <row r="1251">
          <cell r="C1251" t="str">
            <v>калий  сернокислый</v>
          </cell>
        </row>
        <row r="1252">
          <cell r="C1252" t="str">
            <v>калий  сурьмяновинокислый</v>
          </cell>
        </row>
        <row r="1253">
          <cell r="C1253" t="str">
            <v>калий  хлористый, ХЧ</v>
          </cell>
        </row>
        <row r="1254">
          <cell r="C1254" t="str">
            <v>калий  щавелевокислый</v>
          </cell>
        </row>
        <row r="1255">
          <cell r="C1255" t="str">
            <v>калий -натрий винокислый</v>
          </cell>
        </row>
        <row r="1256">
          <cell r="C1256" t="str">
            <v>калий гидроокись</v>
          </cell>
        </row>
        <row r="1257">
          <cell r="C1257" t="str">
            <v>калий двухромовокислый</v>
          </cell>
        </row>
        <row r="1258">
          <cell r="C1258" t="str">
            <v>калий йодистый</v>
          </cell>
        </row>
        <row r="1259">
          <cell r="C1259" t="str">
            <v>калий марганцевокислый</v>
          </cell>
        </row>
        <row r="1260">
          <cell r="C1260" t="str">
            <v>Калий перманганат кристаллический</v>
          </cell>
        </row>
        <row r="1261">
          <cell r="C1261" t="str">
            <v>калий фосфорнокислый</v>
          </cell>
        </row>
        <row r="1262">
          <cell r="C1262" t="str">
            <v>калькулятор</v>
          </cell>
        </row>
        <row r="1263">
          <cell r="C1263" t="str">
            <v>калькулятор Citisen</v>
          </cell>
        </row>
        <row r="1264">
          <cell r="C1264" t="str">
            <v>калькулятор Citizen 12 разр/ 888</v>
          </cell>
        </row>
        <row r="1265">
          <cell r="C1265" t="str">
            <v>Кальций ГСО</v>
          </cell>
        </row>
        <row r="1266">
          <cell r="C1266" t="str">
            <v>кальций хлористый кальцинированный ГОСТ 450-77 фас.25кг</v>
          </cell>
        </row>
        <row r="1267">
          <cell r="C1267" t="str">
            <v>КАМАЗ МОД</v>
          </cell>
        </row>
        <row r="1268">
          <cell r="C1268" t="str">
            <v>камера тормозная</v>
          </cell>
        </row>
        <row r="1269">
          <cell r="C1269" t="str">
            <v>камера тормозная задняя ЗиЛ, 130-3519110</v>
          </cell>
        </row>
        <row r="1270">
          <cell r="C1270" t="str">
            <v>камера тормозная передняя ЗиЛ-131</v>
          </cell>
        </row>
        <row r="1271">
          <cell r="C1271" t="str">
            <v>камера тормозная передняя тип 30 100-3519310</v>
          </cell>
        </row>
        <row r="1272">
          <cell r="C1272" t="str">
            <v>канат  страховочный</v>
          </cell>
        </row>
        <row r="1273">
          <cell r="C1273" t="str">
            <v>Канат 13,00 ГОСТ 2688-80</v>
          </cell>
        </row>
        <row r="1274">
          <cell r="C1274" t="str">
            <v>канат джутовый д.18</v>
          </cell>
        </row>
        <row r="1275">
          <cell r="C1275" t="str">
            <v>канат к лебедке  МТМ-3,0 15м</v>
          </cell>
        </row>
        <row r="1276">
          <cell r="C1276" t="str">
            <v>канат стальной  11,5мм</v>
          </cell>
        </row>
        <row r="1277">
          <cell r="C1277" t="str">
            <v>канат стальной 13,5 мм</v>
          </cell>
        </row>
        <row r="1278">
          <cell r="C1278" t="str">
            <v>канат стальной 8,3мм</v>
          </cell>
        </row>
        <row r="1279">
          <cell r="C1279" t="str">
            <v>Канат ф12,0 ГОСТ 2688-88</v>
          </cell>
        </row>
        <row r="1280">
          <cell r="C1280" t="str">
            <v>канатоукладчик 2тн.</v>
          </cell>
        </row>
        <row r="1281">
          <cell r="C1281" t="str">
            <v>канистра  20л</v>
          </cell>
        </row>
        <row r="1282">
          <cell r="C1282" t="str">
            <v>канистра  п/э 21,5л</v>
          </cell>
        </row>
        <row r="1283">
          <cell r="C1283" t="str">
            <v>канистра 10л</v>
          </cell>
        </row>
        <row r="1284">
          <cell r="C1284" t="str">
            <v>Канистра 22л</v>
          </cell>
        </row>
        <row r="1285">
          <cell r="C1285" t="str">
            <v>капельница Шустера 3-50</v>
          </cell>
        </row>
        <row r="1286">
          <cell r="C1286" t="str">
            <v>каплеуловитель КО-29/32-14/23</v>
          </cell>
        </row>
        <row r="1287">
          <cell r="C1287" t="str">
            <v>капли эмокси-оптик 1%</v>
          </cell>
        </row>
        <row r="1288">
          <cell r="C1288" t="str">
            <v>Капот ГАЗ 3307</v>
          </cell>
        </row>
        <row r="1289">
          <cell r="C1289" t="str">
            <v>карандаш дровяной</v>
          </cell>
        </row>
        <row r="1290">
          <cell r="C1290" t="str">
            <v>карандаш механический</v>
          </cell>
        </row>
        <row r="1291">
          <cell r="C1291" t="str">
            <v>карандаш по стеклу</v>
          </cell>
        </row>
        <row r="1292">
          <cell r="C1292" t="str">
            <v>карандаш ч/г</v>
          </cell>
        </row>
        <row r="1293">
          <cell r="C1293" t="str">
            <v>карандаши цветные 36цветов</v>
          </cell>
        </row>
        <row r="1294">
          <cell r="C1294" t="str">
            <v>карбюратор К-126 УАЗ 452,469</v>
          </cell>
        </row>
        <row r="1295">
          <cell r="C1295" t="str">
            <v>карбюратор К-151 ГАЗ</v>
          </cell>
        </row>
        <row r="1296">
          <cell r="C1296" t="str">
            <v>карбюратор К-151 УАЗ 417 дв</v>
          </cell>
        </row>
        <row r="1297">
          <cell r="C1297" t="str">
            <v>карбюратор К88АТ 130-1107010-80</v>
          </cell>
        </row>
        <row r="1298">
          <cell r="C1298" t="str">
            <v>кардан 2121 Задний кардан</v>
          </cell>
        </row>
        <row r="1299">
          <cell r="C1299" t="str">
            <v>Карман 218*60 для стенда</v>
          </cell>
        </row>
        <row r="1300">
          <cell r="C1300" t="str">
            <v>Карман 295*30 для стенда</v>
          </cell>
        </row>
        <row r="1301">
          <cell r="C1301" t="str">
            <v>Картон прокладочный марка А 0,5 мм</v>
          </cell>
        </row>
        <row r="1302">
          <cell r="C1302" t="str">
            <v>картридж HP цветной N72</v>
          </cell>
        </row>
        <row r="1303">
          <cell r="C1303" t="str">
            <v>картридж Progard 2</v>
          </cell>
        </row>
        <row r="1304">
          <cell r="C1304" t="str">
            <v>картридж S10P5</v>
          </cell>
        </row>
        <row r="1305">
          <cell r="C1305" t="str">
            <v>каска  защитная</v>
          </cell>
        </row>
        <row r="1306">
          <cell r="C1306" t="str">
            <v>каска  строительная</v>
          </cell>
        </row>
        <row r="1307">
          <cell r="C1307" t="str">
            <v>каска  супер Босс желтая</v>
          </cell>
        </row>
        <row r="1308">
          <cell r="C1308" t="str">
            <v>каска  Термо Босс</v>
          </cell>
        </row>
        <row r="1309">
          <cell r="C1309" t="str">
            <v>каска защитная белая</v>
          </cell>
        </row>
        <row r="1310">
          <cell r="C1310" t="str">
            <v>каска защитная оранжевая</v>
          </cell>
        </row>
        <row r="1311">
          <cell r="C1311" t="str">
            <v>каска МК- 7  белая</v>
          </cell>
        </row>
        <row r="1312">
          <cell r="C1312" t="str">
            <v>каска СУПЕР Ви-ГАРД белая (без оголовья)</v>
          </cell>
        </row>
        <row r="1313">
          <cell r="C1313" t="str">
            <v>каска термостойкая с защитным экраном</v>
          </cell>
        </row>
        <row r="1314">
          <cell r="C1314" t="str">
            <v>катушка - удлинитель  4 гнезда</v>
          </cell>
        </row>
        <row r="1315">
          <cell r="C1315" t="str">
            <v>катушка Б-114 ГАЗ, ЗИЛ</v>
          </cell>
        </row>
        <row r="1316">
          <cell r="C1316" t="str">
            <v>катушка Б-116 безконтактная 13-3705000</v>
          </cell>
        </row>
        <row r="1317">
          <cell r="C1317" t="str">
            <v>катушка для триммера</v>
          </cell>
        </row>
        <row r="1318">
          <cell r="C1318" t="str">
            <v>катушка зажигания</v>
          </cell>
        </row>
        <row r="1319">
          <cell r="C1319" t="str">
            <v>кейс для ноутбука</v>
          </cell>
        </row>
        <row r="1320">
          <cell r="C1320" t="str">
            <v>кепка</v>
          </cell>
        </row>
        <row r="1321">
          <cell r="C1321" t="str">
            <v>керамогранит 300*330 серый</v>
          </cell>
        </row>
        <row r="1322">
          <cell r="C1322" t="str">
            <v>кирпич керамический  полнотелый одинарн. М-150</v>
          </cell>
        </row>
        <row r="1323">
          <cell r="C1323" t="str">
            <v>кирпич лицевой полуторный пустотелый М-125</v>
          </cell>
        </row>
        <row r="1324">
          <cell r="C1324" t="str">
            <v>кирпич одинарный полн.</v>
          </cell>
        </row>
        <row r="1325">
          <cell r="C1325" t="str">
            <v>кирпич полнотелый рядовой одинарный 125</v>
          </cell>
        </row>
        <row r="1326">
          <cell r="C1326" t="str">
            <v>кислород</v>
          </cell>
        </row>
        <row r="1327">
          <cell r="C1327" t="str">
            <v>кислота  аскорбиновая</v>
          </cell>
        </row>
        <row r="1328">
          <cell r="C1328" t="str">
            <v>кислота  борная</v>
          </cell>
        </row>
        <row r="1329">
          <cell r="C1329" t="str">
            <v>кислота  винная</v>
          </cell>
        </row>
        <row r="1330">
          <cell r="C1330" t="str">
            <v>кислота  лимонная 1-водная</v>
          </cell>
        </row>
        <row r="1331">
          <cell r="C1331" t="str">
            <v>кислота  салициловая</v>
          </cell>
        </row>
        <row r="1332">
          <cell r="C1332" t="str">
            <v>кислота  соляная</v>
          </cell>
        </row>
        <row r="1333">
          <cell r="C1333" t="str">
            <v>кислота  сульфосалициловая</v>
          </cell>
        </row>
        <row r="1334">
          <cell r="C1334" t="str">
            <v>кислота  фенилантраниловая ЧДА</v>
          </cell>
        </row>
        <row r="1335">
          <cell r="C1335" t="str">
            <v>кислота оксиэтилидендифосфоновая</v>
          </cell>
        </row>
        <row r="1336">
          <cell r="C1336" t="str">
            <v>кислота оксиэтилидендифосфоновая</v>
          </cell>
        </row>
        <row r="1337">
          <cell r="C1337" t="str">
            <v>кислота ортофосфорная ХЧ, ф.1,6 кг</v>
          </cell>
        </row>
        <row r="1338">
          <cell r="C1338" t="str">
            <v>кислота серная</v>
          </cell>
        </row>
        <row r="1339">
          <cell r="C1339" t="str">
            <v>кислота серная 0,1</v>
          </cell>
        </row>
        <row r="1340">
          <cell r="C1340" t="str">
            <v>кислота щавелевая</v>
          </cell>
        </row>
        <row r="1341">
          <cell r="C1341" t="str">
            <v>кислота щавелевая технич.</v>
          </cell>
        </row>
        <row r="1342">
          <cell r="C1342" t="str">
            <v>кисть  КР-60 круглая</v>
          </cell>
        </row>
        <row r="1343">
          <cell r="C1343" t="str">
            <v>кисть  КФ-20</v>
          </cell>
        </row>
        <row r="1344">
          <cell r="C1344" t="str">
            <v>кисть  КФ-38 флейцевая</v>
          </cell>
        </row>
        <row r="1345">
          <cell r="C1345" t="str">
            <v>кисть  КФ-63</v>
          </cell>
        </row>
        <row r="1346">
          <cell r="C1346" t="str">
            <v>кисть  плоская 100мм</v>
          </cell>
        </row>
        <row r="1347">
          <cell r="C1347" t="str">
            <v>кисть  плоская 25мм</v>
          </cell>
        </row>
        <row r="1348">
          <cell r="C1348" t="str">
            <v>кисть  плоская 50мм</v>
          </cell>
        </row>
        <row r="1349">
          <cell r="C1349" t="str">
            <v>Кисть КР-30 круглая</v>
          </cell>
        </row>
        <row r="1350">
          <cell r="C1350" t="str">
            <v>Кисть круглая</v>
          </cell>
        </row>
        <row r="1351">
          <cell r="C1351" t="str">
            <v>Кисть круглая 30мм</v>
          </cell>
        </row>
        <row r="1352">
          <cell r="C1352" t="str">
            <v>Кисть круглая 50мм</v>
          </cell>
        </row>
        <row r="1353">
          <cell r="C1353" t="str">
            <v>Кисть круглая 70мм</v>
          </cell>
        </row>
        <row r="1354">
          <cell r="C1354" t="str">
            <v>Кисть круглая ф20</v>
          </cell>
        </row>
        <row r="1355">
          <cell r="C1355" t="str">
            <v>Кисть КФ-100</v>
          </cell>
        </row>
        <row r="1356">
          <cell r="C1356" t="str">
            <v>Кисть макловица 140*40мм</v>
          </cell>
        </row>
        <row r="1357">
          <cell r="C1357" t="str">
            <v>Кисть макловица 180*80мм</v>
          </cell>
        </row>
        <row r="1358">
          <cell r="C1358" t="str">
            <v>Кисть макловица 70*170мм</v>
          </cell>
        </row>
        <row r="1359">
          <cell r="C1359" t="str">
            <v>кисть мочальная</v>
          </cell>
        </row>
        <row r="1360">
          <cell r="C1360" t="str">
            <v>кисть плоская</v>
          </cell>
        </row>
        <row r="1361">
          <cell r="C1361" t="str">
            <v>кисть плоская 38 мм</v>
          </cell>
        </row>
        <row r="1362">
          <cell r="C1362" t="str">
            <v>кисть плоская 50 мм</v>
          </cell>
        </row>
        <row r="1363">
          <cell r="C1363" t="str">
            <v>Кисть плоская 63</v>
          </cell>
        </row>
        <row r="1364">
          <cell r="C1364" t="str">
            <v>кисть плоская 75 мм</v>
          </cell>
        </row>
        <row r="1365">
          <cell r="C1365" t="str">
            <v>Кисть Стандарт 55</v>
          </cell>
        </row>
        <row r="1366">
          <cell r="C1366" t="str">
            <v>кисть штрих-корректор</v>
          </cell>
        </row>
        <row r="1367">
          <cell r="C1367" t="str">
            <v>клавиатура  Apple</v>
          </cell>
        </row>
        <row r="1368">
          <cell r="C1368" t="str">
            <v>клавиатура  Defender Magellan 920B</v>
          </cell>
        </row>
        <row r="1369">
          <cell r="C1369" t="str">
            <v>клавиатура  Genius</v>
          </cell>
        </row>
        <row r="1370">
          <cell r="C1370" t="str">
            <v>клавиатура Labtec Ultra Flat Black PS/2+USB</v>
          </cell>
        </row>
        <row r="1371">
          <cell r="C1371" t="str">
            <v>клавиатура Logitech  MEDIA  K200 USB Black153333</v>
          </cell>
        </row>
        <row r="1372">
          <cell r="C1372" t="str">
            <v>клавиша габаритов</v>
          </cell>
        </row>
        <row r="1373">
          <cell r="C1373" t="str">
            <v>кладочная смесь глино-шамотная для печей</v>
          </cell>
        </row>
        <row r="1374">
          <cell r="C1374" t="str">
            <v>клапан 15б3р Ду20</v>
          </cell>
        </row>
        <row r="1375">
          <cell r="C1375" t="str">
            <v>Клапан 15лс67бк Ду6 Ру160 муфтовый</v>
          </cell>
        </row>
        <row r="1376">
          <cell r="C1376" t="str">
            <v>Клапан 17с28нж Ду50</v>
          </cell>
        </row>
        <row r="1377">
          <cell r="C1377" t="str">
            <v>клапан 2-х секционный</v>
          </cell>
        </row>
        <row r="1378">
          <cell r="C1378" t="str">
            <v>клапан 4х контурный</v>
          </cell>
        </row>
        <row r="1379">
          <cell r="C1379" t="str">
            <v>Клапан STRATE AWASTOP  Ду 150 Ру10</v>
          </cell>
        </row>
        <row r="1380">
          <cell r="C1380" t="str">
            <v>клапан балансирово фланцевый тип443 Ду 100</v>
          </cell>
        </row>
        <row r="1381">
          <cell r="C1381" t="str">
            <v>клапан балансирово фланцевый тип443 Ду 50</v>
          </cell>
        </row>
        <row r="1382">
          <cell r="C1382" t="str">
            <v>клапан балансирово фланцевый тип443 Ду 80</v>
          </cell>
        </row>
        <row r="1383">
          <cell r="C1383" t="str">
            <v>клапан защитный 4х проводной</v>
          </cell>
        </row>
        <row r="1384">
          <cell r="C1384" t="str">
            <v>клапан КО-503 предохранительный</v>
          </cell>
        </row>
        <row r="1385">
          <cell r="C1385" t="str">
            <v>клапан КО-507А предохранительный</v>
          </cell>
        </row>
        <row r="1386">
          <cell r="C1386" t="str">
            <v>клапан КТ-00-00ПС ДN-6 РУ1,6 комплектно с пер.М 20</v>
          </cell>
        </row>
        <row r="1387">
          <cell r="C1387" t="str">
            <v>клапан обратн. усилителя УАЗ</v>
          </cell>
        </row>
        <row r="1388">
          <cell r="C1388" t="str">
            <v>клапан обратно-поворотный д.100 (чугун.)</v>
          </cell>
        </row>
        <row r="1389">
          <cell r="C1389" t="str">
            <v>клапан обратно-поворотный д.150*16</v>
          </cell>
        </row>
        <row r="1390">
          <cell r="C1390" t="str">
            <v>клапан обратно-поворотный д.200*16</v>
          </cell>
        </row>
        <row r="1391">
          <cell r="C1391" t="str">
            <v>клапан обратно-поворотный д.50 чуг.</v>
          </cell>
        </row>
        <row r="1392">
          <cell r="C1392" t="str">
            <v>клапан обратно-поворотный д.50 чуг.  с КОФ</v>
          </cell>
        </row>
        <row r="1393">
          <cell r="C1393" t="str">
            <v>клапан обратно-поворотный д.50*16</v>
          </cell>
        </row>
        <row r="1394">
          <cell r="C1394" t="str">
            <v>Клапан обратный  STRATE RSK Ду350 Ру10</v>
          </cell>
        </row>
        <row r="1395">
          <cell r="C1395" t="str">
            <v>клапан обратный  д.250 Ру16</v>
          </cell>
        </row>
        <row r="1396">
          <cell r="C1396" t="str">
            <v>клапан обратный  д.300 Ру16</v>
          </cell>
        </row>
        <row r="1397">
          <cell r="C1397" t="str">
            <v>клапан обратный  д.350 Ру16</v>
          </cell>
        </row>
        <row r="1398">
          <cell r="C1398" t="str">
            <v>клапан обратный DANFOSS Ду100 Ру16</v>
          </cell>
        </row>
        <row r="1399">
          <cell r="C1399" t="str">
            <v>клапан обратный д.100 C 070 TIS PN16</v>
          </cell>
        </row>
        <row r="1400">
          <cell r="C1400" t="str">
            <v>клапан обратный д.150 C 070 TIS PN16</v>
          </cell>
        </row>
        <row r="1401">
          <cell r="C1401" t="str">
            <v>клапан обратный д.200 C 071TIS PN10</v>
          </cell>
        </row>
        <row r="1402">
          <cell r="C1402" t="str">
            <v>клапан обратный ДУ80 РУ16 с КОФ и крепежом</v>
          </cell>
        </row>
        <row r="1403">
          <cell r="C1403" t="str">
            <v>Клапан обратный Ду80х10</v>
          </cell>
        </row>
        <row r="1404">
          <cell r="C1404" t="str">
            <v>клапан обратный меж фланцев д.50</v>
          </cell>
        </row>
        <row r="1405">
          <cell r="C1405" t="str">
            <v>Клапан обратный тип 402 Ду50 Ру16 с КОФ</v>
          </cell>
        </row>
        <row r="1406">
          <cell r="C1406" t="str">
            <v>Клапан обратный чугунный ДУ 80 Ру 16</v>
          </cell>
        </row>
        <row r="1407">
          <cell r="C1407" t="str">
            <v>Клапан обратный шаровый фланцевый Abra Ду 300 Ру16</v>
          </cell>
        </row>
        <row r="1408">
          <cell r="C1408" t="str">
            <v>клапан предохр. сбросной пружинный</v>
          </cell>
        </row>
        <row r="1409">
          <cell r="C1409" t="str">
            <v>Клапан привода вентилятора КЭМ32-23</v>
          </cell>
        </row>
        <row r="1410">
          <cell r="C1410" t="str">
            <v>клапан проход. седел. регул. ВСКР д.50 коэф.Куу25</v>
          </cell>
        </row>
        <row r="1411">
          <cell r="C1411" t="str">
            <v>клапан проходной д.10 Ру-16 15нж (хлор)</v>
          </cell>
        </row>
        <row r="1412">
          <cell r="C1412" t="str">
            <v>клапан проходной д.40 Ру-16 15нж (хлор)</v>
          </cell>
        </row>
        <row r="1413">
          <cell r="C1413" t="str">
            <v>клапан с эжектором</v>
          </cell>
        </row>
        <row r="1414">
          <cell r="C1414" t="str">
            <v>клапан угловой д.15 15нж936к</v>
          </cell>
        </row>
        <row r="1415">
          <cell r="C1415" t="str">
            <v>клапан ускорительный</v>
          </cell>
        </row>
        <row r="1416">
          <cell r="C1416" t="str">
            <v>Клапан шаровый обратный КР 2"</v>
          </cell>
        </row>
        <row r="1417">
          <cell r="C1417" t="str">
            <v>клапан э/магнитный "НЗ" Ду-25мм сер. 4020 U-220</v>
          </cell>
        </row>
        <row r="1418">
          <cell r="C1418" t="str">
            <v>клей  Хемосил 211</v>
          </cell>
        </row>
        <row r="1419">
          <cell r="C1419" t="str">
            <v>клей  Хемосил 225</v>
          </cell>
        </row>
        <row r="1420">
          <cell r="C1420" t="str">
            <v>клей  Хемосил 225</v>
          </cell>
        </row>
        <row r="1421">
          <cell r="C1421" t="str">
            <v>клей для плитки 25кг.</v>
          </cell>
        </row>
        <row r="1422">
          <cell r="C1422" t="str">
            <v>клей для полистерола</v>
          </cell>
        </row>
        <row r="1423">
          <cell r="C1423" t="str">
            <v>Клей карандаш</v>
          </cell>
        </row>
        <row r="1424">
          <cell r="C1424" t="str">
            <v>Клей Момент Монтаж Особопрочный МР-55</v>
          </cell>
        </row>
        <row r="1425">
          <cell r="C1425" t="str">
            <v>Клей Момент особопрочный</v>
          </cell>
        </row>
        <row r="1426">
          <cell r="C1426" t="str">
            <v>клей обойный</v>
          </cell>
        </row>
        <row r="1427">
          <cell r="C1427" t="str">
            <v>клей ПВА</v>
          </cell>
        </row>
        <row r="1428">
          <cell r="C1428" t="str">
            <v>Клей суперпрочный жидкие гвозди LN-901</v>
          </cell>
        </row>
        <row r="1429">
          <cell r="C1429" t="str">
            <v>клемма АКБ</v>
          </cell>
        </row>
        <row r="1430">
          <cell r="C1430" t="str">
            <v>Клемная колодка СОВ 2*2,5</v>
          </cell>
        </row>
        <row r="1431">
          <cell r="C1431" t="str">
            <v>клинья березовые</v>
          </cell>
        </row>
        <row r="1432">
          <cell r="C1432" t="str">
            <v>клинья березовые</v>
          </cell>
        </row>
        <row r="1433">
          <cell r="C1433" t="str">
            <v>клипса д/трубы d16 мм</v>
          </cell>
        </row>
        <row r="1434">
          <cell r="C1434" t="str">
            <v>клипса д/трубы d20 мм</v>
          </cell>
        </row>
        <row r="1435">
          <cell r="C1435" t="str">
            <v>Клык буфера пластик. 53205-2803016</v>
          </cell>
        </row>
        <row r="1436">
          <cell r="C1436" t="str">
            <v>ключ  КГД 10*12</v>
          </cell>
        </row>
        <row r="1437">
          <cell r="C1437" t="str">
            <v>ключ  КГД 12*13</v>
          </cell>
        </row>
        <row r="1438">
          <cell r="C1438" t="str">
            <v>ключ  КГД 14*17</v>
          </cell>
        </row>
        <row r="1439">
          <cell r="C1439" t="str">
            <v>ключ  КГД 17*19</v>
          </cell>
        </row>
        <row r="1440">
          <cell r="C1440" t="str">
            <v>ключ  КГД 19*22</v>
          </cell>
        </row>
        <row r="1441">
          <cell r="C1441" t="str">
            <v>ключ  КГД 22*24</v>
          </cell>
        </row>
        <row r="1442">
          <cell r="C1442" t="str">
            <v>ключ  КГД 24*27</v>
          </cell>
        </row>
        <row r="1443">
          <cell r="C1443" t="str">
            <v>ключ  КГД 27*30</v>
          </cell>
        </row>
        <row r="1444">
          <cell r="C1444" t="str">
            <v>ключ  КГД 30*32</v>
          </cell>
        </row>
        <row r="1445">
          <cell r="C1445" t="str">
            <v>ключ  КГД 32*36</v>
          </cell>
        </row>
        <row r="1446">
          <cell r="C1446" t="str">
            <v>ключ  КГД 36*41</v>
          </cell>
        </row>
        <row r="1447">
          <cell r="C1447" t="str">
            <v>ключ  КГД 41*46</v>
          </cell>
        </row>
        <row r="1448">
          <cell r="C1448" t="str">
            <v>ключ  КГД 50*55</v>
          </cell>
        </row>
        <row r="1449">
          <cell r="C1449" t="str">
            <v>ключ  КГД 8*10</v>
          </cell>
        </row>
        <row r="1450">
          <cell r="C1450" t="str">
            <v>ключ  КГК  10*10комбиниров.</v>
          </cell>
        </row>
        <row r="1451">
          <cell r="C1451" t="str">
            <v>ключ  КГК  41*41  SITOMO</v>
          </cell>
        </row>
        <row r="1452">
          <cell r="C1452" t="str">
            <v>ключ  КГК 12*12  комбиниров.</v>
          </cell>
        </row>
        <row r="1453">
          <cell r="C1453" t="str">
            <v>ключ  КГК 13*13 комбиниров.</v>
          </cell>
        </row>
        <row r="1454">
          <cell r="C1454" t="str">
            <v>ключ  КГК 14*14  комбиниров.</v>
          </cell>
        </row>
        <row r="1455">
          <cell r="C1455" t="str">
            <v>ключ  КГК 17*17  комбиниров.</v>
          </cell>
        </row>
        <row r="1456">
          <cell r="C1456" t="str">
            <v>ключ  КГК 19*19  комбиниров.</v>
          </cell>
        </row>
        <row r="1457">
          <cell r="C1457" t="str">
            <v>ключ  КГК 22*22  комбиниров.</v>
          </cell>
        </row>
        <row r="1458">
          <cell r="C1458" t="str">
            <v>ключ  КГК 24*24   комбиниров.</v>
          </cell>
        </row>
        <row r="1459">
          <cell r="C1459" t="str">
            <v>ключ  КГК 27*27  комбиниров.</v>
          </cell>
        </row>
        <row r="1460">
          <cell r="C1460" t="str">
            <v>ключ  КГК 30*30 комбинир.</v>
          </cell>
        </row>
        <row r="1461">
          <cell r="C1461" t="str">
            <v>ключ  КГК 32*32комбиниров.</v>
          </cell>
        </row>
        <row r="1462">
          <cell r="C1462" t="str">
            <v>ключ  КГК 36*36  комбиниров.</v>
          </cell>
        </row>
        <row r="1463">
          <cell r="C1463" t="str">
            <v>ключ  КГК 46*46</v>
          </cell>
        </row>
        <row r="1464">
          <cell r="C1464" t="str">
            <v>ключ  КГК 8*8 комбиниров.</v>
          </cell>
        </row>
        <row r="1465">
          <cell r="C1465" t="str">
            <v>ключ  КГН 22*24</v>
          </cell>
        </row>
        <row r="1466">
          <cell r="C1466" t="str">
            <v>ключ  КТР  №1</v>
          </cell>
        </row>
        <row r="1467">
          <cell r="C1467" t="str">
            <v>ключ  КТР  №3</v>
          </cell>
        </row>
        <row r="1468">
          <cell r="C1468" t="str">
            <v>ключ  КТР  №4</v>
          </cell>
        </row>
        <row r="1469">
          <cell r="C1469" t="str">
            <v>ключ  КТР  №5</v>
          </cell>
        </row>
        <row r="1470">
          <cell r="C1470" t="str">
            <v>ключ  КТР-2</v>
          </cell>
        </row>
        <row r="1471">
          <cell r="C1471" t="str">
            <v>Ключ динаметрический</v>
          </cell>
        </row>
        <row r="1472">
          <cell r="C1472" t="str">
            <v>Ключ КГД 12х14</v>
          </cell>
        </row>
        <row r="1473">
          <cell r="C1473" t="str">
            <v>Ключ КГД 13х14</v>
          </cell>
        </row>
        <row r="1474">
          <cell r="C1474" t="str">
            <v>Ключ КГД 13х17</v>
          </cell>
        </row>
        <row r="1475">
          <cell r="C1475" t="str">
            <v>Ключ КГД 14х17</v>
          </cell>
        </row>
        <row r="1476">
          <cell r="C1476" t="str">
            <v>Ключ КГНУ 36</v>
          </cell>
        </row>
        <row r="1477">
          <cell r="C1477" t="str">
            <v>Ключ КГНУ 41</v>
          </cell>
        </row>
        <row r="1478">
          <cell r="C1478" t="str">
            <v>Ключ КГНУ 46</v>
          </cell>
        </row>
        <row r="1479">
          <cell r="C1479" t="str">
            <v>Ключ КГНУ 55</v>
          </cell>
        </row>
        <row r="1480">
          <cell r="C1480" t="str">
            <v>Ключ разводной 250мм 0-30мм</v>
          </cell>
        </row>
        <row r="1481">
          <cell r="C1481" t="str">
            <v>ключ рожковый</v>
          </cell>
        </row>
        <row r="1482">
          <cell r="C1482" t="str">
            <v>Ключ трубчато-свечные 6-22</v>
          </cell>
        </row>
        <row r="1483">
          <cell r="C1483" t="str">
            <v>Ключ универсальный 9-14/15-22/23-32 2шт</v>
          </cell>
        </row>
        <row r="1484">
          <cell r="C1484" t="str">
            <v>Ключи имбусовые 8шт 2-10</v>
          </cell>
        </row>
        <row r="1485">
          <cell r="C1485" t="str">
            <v>Книга учета</v>
          </cell>
        </row>
        <row r="1486">
          <cell r="C1486" t="str">
            <v>кнопка аварийная</v>
          </cell>
        </row>
        <row r="1487">
          <cell r="C1487" t="str">
            <v>Кнопка АРВВ-22N</v>
          </cell>
        </row>
        <row r="1488">
          <cell r="C1488" t="str">
            <v>кнопка двухклемная ВК 322</v>
          </cell>
        </row>
        <row r="1489">
          <cell r="C1489" t="str">
            <v>Кнопка КЕ-011 красная</v>
          </cell>
        </row>
        <row r="1490">
          <cell r="C1490" t="str">
            <v>Кнопка КЕ-011 черная</v>
          </cell>
        </row>
        <row r="1491">
          <cell r="C1491" t="str">
            <v>кнопка нажимная</v>
          </cell>
        </row>
        <row r="1492">
          <cell r="C1492" t="str">
            <v>кнопка п/туман.для фары</v>
          </cell>
        </row>
        <row r="1493">
          <cell r="C1493" t="str">
            <v>Кнопка с подсв. ABLFS-22 зелен. 230В</v>
          </cell>
        </row>
        <row r="1494">
          <cell r="C1494" t="str">
            <v>Кнопка с подсв. ABLFS-22 красн. 230В</v>
          </cell>
        </row>
        <row r="1495">
          <cell r="C1495" t="str">
            <v>кнопки металлические 100шт</v>
          </cell>
        </row>
        <row r="1496">
          <cell r="C1496" t="str">
            <v>кнопки силовые 25шт</v>
          </cell>
        </row>
        <row r="1497">
          <cell r="C1497" t="str">
            <v>кнопки силовые 30шт</v>
          </cell>
        </row>
        <row r="1498">
          <cell r="C1498" t="str">
            <v>кобальт (II) хлористый, 6-вод.</v>
          </cell>
        </row>
        <row r="1499">
          <cell r="C1499" t="str">
            <v>Ковер нерегулир.для вантузов</v>
          </cell>
        </row>
        <row r="1500">
          <cell r="C1500" t="str">
            <v>Ковер нерегулир.для задвижек</v>
          </cell>
        </row>
        <row r="1501">
          <cell r="C1501" t="str">
            <v>коврик на стол</v>
          </cell>
        </row>
        <row r="1502">
          <cell r="C1502" t="str">
            <v>колба   кн-1500-29/32</v>
          </cell>
        </row>
        <row r="1503">
          <cell r="C1503" t="str">
            <v>колба   мерная  2 кл</v>
          </cell>
        </row>
        <row r="1504">
          <cell r="C1504" t="str">
            <v>колба  КМ-1-1000-2</v>
          </cell>
        </row>
        <row r="1505">
          <cell r="C1505" t="str">
            <v>колба  КМ-1-200 ХС</v>
          </cell>
        </row>
        <row r="1506">
          <cell r="C1506" t="str">
            <v>колба  КМ-1-25</v>
          </cell>
        </row>
        <row r="1507">
          <cell r="C1507" t="str">
            <v>колба  КМ-1-50</v>
          </cell>
        </row>
        <row r="1508">
          <cell r="C1508" t="str">
            <v>колба  КН-1-100-29/32</v>
          </cell>
        </row>
        <row r="1509">
          <cell r="C1509" t="str">
            <v>колба  КН-1-250-29/32</v>
          </cell>
        </row>
        <row r="1510">
          <cell r="C1510" t="str">
            <v>колба  КН-3-250-34</v>
          </cell>
        </row>
        <row r="1511">
          <cell r="C1511" t="str">
            <v>колба  мерная 2-500 ПМ ХС</v>
          </cell>
        </row>
        <row r="1512">
          <cell r="C1512" t="str">
            <v>колба  мерная КМ-1-100 ХС</v>
          </cell>
        </row>
        <row r="1513">
          <cell r="C1513" t="str">
            <v>колба  мерная КМ-1-500 ХС</v>
          </cell>
        </row>
        <row r="1514">
          <cell r="C1514" t="str">
            <v>колба  мерная КН-3-100-34</v>
          </cell>
        </row>
        <row r="1515">
          <cell r="C1515" t="str">
            <v>Колба КМ-1-250,ТС</v>
          </cell>
        </row>
        <row r="1516">
          <cell r="C1516" t="str">
            <v>колба КМ-1-500-2</v>
          </cell>
        </row>
        <row r="1517">
          <cell r="C1517" t="str">
            <v>колба кн-1-1000-29/32</v>
          </cell>
        </row>
        <row r="1518">
          <cell r="C1518" t="str">
            <v>колба кн-1-2000-29/32</v>
          </cell>
        </row>
        <row r="1519">
          <cell r="C1519" t="str">
            <v>колба кн-1-500-29/32</v>
          </cell>
        </row>
        <row r="1520">
          <cell r="C1520" t="str">
            <v>Колба КН-3-1000-34</v>
          </cell>
        </row>
        <row r="1521">
          <cell r="C1521" t="str">
            <v>Колба КН-3-1000-50</v>
          </cell>
        </row>
        <row r="1522">
          <cell r="C1522" t="str">
            <v>Колба КН-3-2000-50</v>
          </cell>
        </row>
        <row r="1523">
          <cell r="C1523" t="str">
            <v>Колба КН-3-500-34</v>
          </cell>
        </row>
        <row r="1524">
          <cell r="C1524" t="str">
            <v>колба мерная 2-100 ХС</v>
          </cell>
        </row>
        <row r="1525">
          <cell r="C1525" t="str">
            <v>колба мерная 2-1000 ТС</v>
          </cell>
        </row>
        <row r="1526">
          <cell r="C1526" t="str">
            <v>колба мерная 2-200 ХС</v>
          </cell>
        </row>
        <row r="1527">
          <cell r="C1527" t="str">
            <v>колба мерная 2-2000 ТС</v>
          </cell>
        </row>
        <row r="1528">
          <cell r="C1528" t="str">
            <v>колба мерная 2-25 ХС</v>
          </cell>
        </row>
        <row r="1529">
          <cell r="C1529" t="str">
            <v>колба мерная 2-250 ХС</v>
          </cell>
        </row>
        <row r="1530">
          <cell r="C1530" t="str">
            <v>колба мерная 2-50 ХС</v>
          </cell>
        </row>
        <row r="1531">
          <cell r="C1531" t="str">
            <v>колба П-1-1000-29/32</v>
          </cell>
        </row>
        <row r="1532">
          <cell r="C1532" t="str">
            <v>колба П-1-2000-29/32</v>
          </cell>
        </row>
        <row r="1533">
          <cell r="C1533" t="str">
            <v>колба П-1-250-29/32</v>
          </cell>
        </row>
        <row r="1534">
          <cell r="C1534" t="str">
            <v>колба П-2-250-34 ТХС</v>
          </cell>
        </row>
        <row r="1535">
          <cell r="C1535" t="str">
            <v>колдрекс №5</v>
          </cell>
        </row>
        <row r="1536">
          <cell r="C1536" t="str">
            <v>колеровочная паста универсальная 0,1 л</v>
          </cell>
        </row>
        <row r="1537">
          <cell r="C1537" t="str">
            <v>колесо  раб. д.20</v>
          </cell>
        </row>
        <row r="1538">
          <cell r="C1538" t="str">
            <v>колесо измерительное DA WHEEL 100</v>
          </cell>
        </row>
        <row r="1539">
          <cell r="C1539" t="str">
            <v>колесо коническое 2085.01.00.007</v>
          </cell>
        </row>
        <row r="1540">
          <cell r="C1540" t="str">
            <v>Колесо рабочее Б-54012</v>
          </cell>
        </row>
        <row r="1541">
          <cell r="C1541" t="str">
            <v>Колесо рабочее Д2000-100</v>
          </cell>
        </row>
        <row r="1542">
          <cell r="C1542" t="str">
            <v>колесо рабочее КМ100-65-200</v>
          </cell>
        </row>
        <row r="1543">
          <cell r="C1543" t="str">
            <v>колесо рабочее СДВ 2700/26,5</v>
          </cell>
        </row>
        <row r="1544">
          <cell r="C1544" t="str">
            <v>Колесо рабочее СМ 100-65-200-2</v>
          </cell>
        </row>
        <row r="1545">
          <cell r="C1545" t="str">
            <v>Колесо уплотнительное  Д2000-100</v>
          </cell>
        </row>
        <row r="1546">
          <cell r="C1546" t="str">
            <v>колодка ДТ 75</v>
          </cell>
        </row>
        <row r="1547">
          <cell r="C1547" t="str">
            <v>колодка задняя накладная крашеное основание ЗИЛ</v>
          </cell>
        </row>
        <row r="1548">
          <cell r="C1548" t="str">
            <v>колодка переднего тормоза Валдай</v>
          </cell>
        </row>
        <row r="1549">
          <cell r="C1549" t="str">
            <v>колодка тормозная в сборе 151.38.049</v>
          </cell>
        </row>
        <row r="1550">
          <cell r="C1550" t="str">
            <v>колодка тормозная задняя в сборе ЗИЛ-130</v>
          </cell>
        </row>
        <row r="1551">
          <cell r="C1551" t="str">
            <v>колодка тормозная передняя 133Г4-3501090</v>
          </cell>
        </row>
        <row r="1552">
          <cell r="C1552" t="str">
            <v>колодка тормозная передняя 5301-3501090</v>
          </cell>
        </row>
        <row r="1553">
          <cell r="C1553" t="str">
            <v>колодки тормозные</v>
          </cell>
        </row>
        <row r="1554">
          <cell r="C1554" t="str">
            <v>колодки тормозные 2101-07 перед</v>
          </cell>
        </row>
        <row r="1555">
          <cell r="C1555" t="str">
            <v>колодки тормозные LP1046</v>
          </cell>
        </row>
        <row r="1556">
          <cell r="C1556" t="str">
            <v>колодки тормозные задние</v>
          </cell>
        </row>
        <row r="1557">
          <cell r="C1557" t="str">
            <v>Колодки тормозные передние 2121</v>
          </cell>
        </row>
        <row r="1558">
          <cell r="C1558" t="str">
            <v>колодки тормозные передние Газель ADB0795</v>
          </cell>
        </row>
        <row r="1559">
          <cell r="C1559" t="str">
            <v>колодки тормозные УАЗ дл.</v>
          </cell>
        </row>
        <row r="1560">
          <cell r="C1560" t="str">
            <v>колонка водоразборная  КВ-4 Н 3.25м</v>
          </cell>
        </row>
        <row r="1561">
          <cell r="C1561" t="str">
            <v>колонка водоразборная  КВС Н 3.25</v>
          </cell>
        </row>
        <row r="1562">
          <cell r="C1562" t="str">
            <v>колонка водоразборная ВРК</v>
          </cell>
        </row>
        <row r="1563">
          <cell r="C1563" t="str">
            <v>колпак КПП 6422</v>
          </cell>
        </row>
        <row r="1564">
          <cell r="C1564" t="str">
            <v>колпачек маслосъемника</v>
          </cell>
        </row>
        <row r="1565">
          <cell r="C1565" t="str">
            <v>Кольца поршневые 740-1000106</v>
          </cell>
        </row>
        <row r="1566">
          <cell r="C1566" t="str">
            <v>кольцо</v>
          </cell>
        </row>
        <row r="1567">
          <cell r="C1567" t="str">
            <v>кольцо</v>
          </cell>
        </row>
        <row r="1568">
          <cell r="C1568" t="str">
            <v>кольцо  уплотняющее Д 4000-95</v>
          </cell>
        </row>
        <row r="1569">
          <cell r="C1569" t="str">
            <v>кольцо 006-010-25</v>
          </cell>
        </row>
        <row r="1570">
          <cell r="C1570" t="str">
            <v>кольцо 022-026-25</v>
          </cell>
        </row>
        <row r="1571">
          <cell r="C1571" t="str">
            <v>кольцо 023-029-36</v>
          </cell>
        </row>
        <row r="1572">
          <cell r="C1572" t="str">
            <v>кольцо 027-033-36</v>
          </cell>
        </row>
        <row r="1573">
          <cell r="C1573" t="str">
            <v>кольцо 028-034-36</v>
          </cell>
        </row>
        <row r="1574">
          <cell r="C1574" t="str">
            <v>кольцо 029-035-36</v>
          </cell>
        </row>
        <row r="1575">
          <cell r="C1575" t="str">
            <v>кольцо 030-035-30</v>
          </cell>
        </row>
        <row r="1576">
          <cell r="C1576" t="str">
            <v>кольцо 033-038-30</v>
          </cell>
        </row>
        <row r="1577">
          <cell r="C1577" t="str">
            <v>кольцо 035-041-36</v>
          </cell>
        </row>
        <row r="1578">
          <cell r="C1578" t="str">
            <v>кольцо 036-042-36</v>
          </cell>
        </row>
        <row r="1579">
          <cell r="C1579" t="str">
            <v>кольцо 037-045-46</v>
          </cell>
        </row>
        <row r="1580">
          <cell r="C1580" t="str">
            <v>кольцо 038-044-36</v>
          </cell>
        </row>
        <row r="1581">
          <cell r="C1581" t="str">
            <v>кольцо 039-045-36</v>
          </cell>
        </row>
        <row r="1582">
          <cell r="C1582" t="str">
            <v>кольцо 055-060</v>
          </cell>
        </row>
        <row r="1583">
          <cell r="C1583" t="str">
            <v>кольцо 056-062-36</v>
          </cell>
        </row>
        <row r="1584">
          <cell r="C1584" t="str">
            <v>кольцо 069-075-36</v>
          </cell>
        </row>
        <row r="1585">
          <cell r="C1585" t="str">
            <v>кольцо 070-075-30</v>
          </cell>
        </row>
        <row r="1586">
          <cell r="C1586" t="str">
            <v>кольцо 070*080*58</v>
          </cell>
        </row>
        <row r="1587">
          <cell r="C1587" t="str">
            <v>кольцо 072-080-46</v>
          </cell>
        </row>
        <row r="1588">
          <cell r="C1588" t="str">
            <v>кольцо 080-090-58</v>
          </cell>
        </row>
        <row r="1589">
          <cell r="C1589" t="str">
            <v>кольцо 095-100</v>
          </cell>
        </row>
        <row r="1590">
          <cell r="C1590" t="str">
            <v>кольцо 096-102-36</v>
          </cell>
        </row>
        <row r="1591">
          <cell r="C1591" t="str">
            <v>кольцо 100-110-58</v>
          </cell>
        </row>
        <row r="1592">
          <cell r="C1592" t="str">
            <v>кольцо 180-190-58-2-2</v>
          </cell>
        </row>
        <row r="1593">
          <cell r="C1593" t="str">
            <v>кольцо 200*210-58</v>
          </cell>
        </row>
        <row r="1594">
          <cell r="C1594" t="str">
            <v>кольцо 210-220</v>
          </cell>
        </row>
        <row r="1595">
          <cell r="C1595" t="str">
            <v>кольцо 280-295-82-2-2</v>
          </cell>
        </row>
        <row r="1596">
          <cell r="C1596" t="str">
            <v>кольцо 290-300-58-2-2</v>
          </cell>
        </row>
        <row r="1597">
          <cell r="C1597" t="str">
            <v>кольцо верхнее 51-310</v>
          </cell>
        </row>
        <row r="1598">
          <cell r="C1598" t="str">
            <v>кольцо газового стыка  КАМАЗ</v>
          </cell>
        </row>
        <row r="1599">
          <cell r="C1599" t="str">
            <v>кольцо для ВРК</v>
          </cell>
        </row>
        <row r="1600">
          <cell r="C1600" t="str">
            <v>кольцо для насоса 280*190*50 (НП-50)</v>
          </cell>
        </row>
        <row r="1601">
          <cell r="C1601" t="str">
            <v>кольцо КС 15-3</v>
          </cell>
        </row>
        <row r="1602">
          <cell r="C1602" t="str">
            <v>кольцо КС 15-6</v>
          </cell>
        </row>
        <row r="1603">
          <cell r="C1603" t="str">
            <v>кольцо КС 15-9</v>
          </cell>
        </row>
        <row r="1604">
          <cell r="C1604" t="str">
            <v>кольцо КС-10-3</v>
          </cell>
        </row>
        <row r="1605">
          <cell r="C1605" t="str">
            <v>кольцо КС-10-6</v>
          </cell>
        </row>
        <row r="1606">
          <cell r="C1606" t="str">
            <v>кольцо КС-10.9</v>
          </cell>
        </row>
        <row r="1607">
          <cell r="C1607" t="str">
            <v>кольцо КС-20.9</v>
          </cell>
        </row>
        <row r="1608">
          <cell r="C1608" t="str">
            <v>кольцо медное 22*32</v>
          </cell>
        </row>
        <row r="1609">
          <cell r="C1609" t="str">
            <v>кольцо медное д10</v>
          </cell>
        </row>
        <row r="1610">
          <cell r="C1610" t="str">
            <v>кольцо опорное КО-6</v>
          </cell>
        </row>
        <row r="1611">
          <cell r="C1611" t="str">
            <v>кольцо поршневое</v>
          </cell>
        </row>
        <row r="1612">
          <cell r="C1612" t="str">
            <v>кольцо резиновое</v>
          </cell>
        </row>
        <row r="1613">
          <cell r="C1613" t="str">
            <v>кольцо резиновое Д-120</v>
          </cell>
        </row>
        <row r="1614">
          <cell r="C1614" t="str">
            <v>кольцо резиновое Д-140</v>
          </cell>
        </row>
        <row r="1615">
          <cell r="C1615" t="str">
            <v>кольцо стопорное</v>
          </cell>
        </row>
        <row r="1616">
          <cell r="C1616" t="str">
            <v>кольцо стопорное 30х1,5</v>
          </cell>
        </row>
        <row r="1617">
          <cell r="C1617" t="str">
            <v>кольцо стопорное 30х1,5</v>
          </cell>
        </row>
        <row r="1618">
          <cell r="C1618" t="str">
            <v>кольцо стопорное 40х1,75</v>
          </cell>
        </row>
        <row r="1619">
          <cell r="C1619" t="str">
            <v>кольцо стопорное 62х2,0</v>
          </cell>
        </row>
        <row r="1620">
          <cell r="C1620" t="str">
            <v>кольцо стопорное 80х2,5</v>
          </cell>
        </row>
        <row r="1621">
          <cell r="C1621" t="str">
            <v>кольцо уплотнительное</v>
          </cell>
        </row>
        <row r="1622">
          <cell r="C1622" t="str">
            <v>кольцо уплотнительное 400/315</v>
          </cell>
        </row>
        <row r="1623">
          <cell r="C1623" t="str">
            <v>кольцо130х140-58-2-2</v>
          </cell>
        </row>
        <row r="1624">
          <cell r="C1624" t="str">
            <v>КОМ 131-4206010</v>
          </cell>
        </row>
        <row r="1625">
          <cell r="C1625" t="str">
            <v>КОМ ГАЗ 3509-4202010</v>
          </cell>
        </row>
        <row r="1626">
          <cell r="C1626" t="str">
            <v>комбинация приборов Газель</v>
          </cell>
        </row>
        <row r="1627">
          <cell r="C1627" t="str">
            <v>комбинация приборов универсальн. 3302,3110</v>
          </cell>
        </row>
        <row r="1628">
          <cell r="C1628" t="str">
            <v>комбинезон защитный "Тайвек"</v>
          </cell>
        </row>
        <row r="1629">
          <cell r="C1629" t="str">
            <v>коммутатор 131.3734</v>
          </cell>
        </row>
        <row r="1630">
          <cell r="C1630" t="str">
            <v>коммутатор ТК-102</v>
          </cell>
        </row>
        <row r="1631">
          <cell r="C1631" t="str">
            <v>коммутатор управляемый  2 уровня НР ProCurve Swith 1810-8G</v>
          </cell>
        </row>
        <row r="1632">
          <cell r="C1632" t="str">
            <v>коммутатор управляемый  2 уровня НР ProCurve Swith 2510-48</v>
          </cell>
        </row>
        <row r="1633">
          <cell r="C1633" t="str">
            <v>компенсатор антивибр.фланц. Ду80</v>
          </cell>
        </row>
        <row r="1634">
          <cell r="C1634" t="str">
            <v>компенсатор фланц. Ду200 PN10</v>
          </cell>
        </row>
        <row r="1635">
          <cell r="C1635" t="str">
            <v>Компенсатор фланцевый Ду100 резиновый</v>
          </cell>
        </row>
        <row r="1636">
          <cell r="C1636" t="str">
            <v>Компенсаторная вставка Ду50 Ру10</v>
          </cell>
        </row>
        <row r="1637">
          <cell r="C1637" t="str">
            <v>Компенсационная вставка с ответными фланцами "ZIGGIOTTO &amp; C srl "(Италия) RF 26 DN100 PN10</v>
          </cell>
        </row>
        <row r="1638">
          <cell r="C1638" t="str">
            <v>Компенсационная вставка с ответными фланцами "ZIGGIOTTO &amp; C srl "(Италия) RF 26 DN150 PN10</v>
          </cell>
        </row>
        <row r="1639">
          <cell r="C1639" t="str">
            <v>Компенсационная вставка с ответными фланцами "ZIGGIOTTO &amp; C srl "(Италия) RF 26 DN40 PN10</v>
          </cell>
        </row>
        <row r="1640">
          <cell r="C1640" t="str">
            <v>Компенсационная вставка с ответными фланцами "ZIGGIOTTO &amp; C srl "(Италия) RF 26 DN50 PN10</v>
          </cell>
        </row>
        <row r="1641">
          <cell r="C1641" t="str">
            <v>Компенсационная вставка с ответными фланцами "ZIGGIOTTO &amp; C srl "(Италия) RF 26 DN80 PN10</v>
          </cell>
        </row>
        <row r="1642">
          <cell r="C1642" t="str">
            <v>комплект  монтажный №10</v>
          </cell>
        </row>
        <row r="1643">
          <cell r="C1643" t="str">
            <v>комплект  монтажный №10</v>
          </cell>
        </row>
        <row r="1644">
          <cell r="C1644" t="str">
            <v>Комплект выводов переходных для аккум. батарей</v>
          </cell>
        </row>
        <row r="1645">
          <cell r="C1645" t="str">
            <v>комплект для мытья окон:губка+сгон+ручка</v>
          </cell>
        </row>
        <row r="1646">
          <cell r="C1646" t="str">
            <v>Комплект ключей КТР №№1-5</v>
          </cell>
        </row>
        <row r="1647">
          <cell r="C1647" t="str">
            <v>Комплект методической документации по внедрению 1С:ТОИР</v>
          </cell>
        </row>
        <row r="1648">
          <cell r="C1648" t="str">
            <v>комплект переходников 3</v>
          </cell>
        </row>
        <row r="1649">
          <cell r="C1649" t="str">
            <v>Комплект подключения гидроинструмента к МС-20 (10м)</v>
          </cell>
        </row>
        <row r="1650">
          <cell r="C1650" t="str">
            <v>Комплект подшипников/Kit D40/D90x23 EPDM, NK D32 NK mod B</v>
          </cell>
        </row>
        <row r="1651">
          <cell r="C1651" t="str">
            <v>комплект поплавковых выключателей (Грундфос)</v>
          </cell>
        </row>
        <row r="1652">
          <cell r="C1652" t="str">
            <v>комплект проводов высокого напряжения</v>
          </cell>
        </row>
        <row r="1653">
          <cell r="C1653" t="str">
            <v>комплект прокладок</v>
          </cell>
        </row>
        <row r="1654">
          <cell r="C1654" t="str">
            <v>комплект прокладок двигателя полный</v>
          </cell>
        </row>
        <row r="1655">
          <cell r="C1655" t="str">
            <v>комплект прокладок двигателя полный Д-240/245</v>
          </cell>
        </row>
        <row r="1656">
          <cell r="C1656" t="str">
            <v>комплект прокладок ДВС</v>
          </cell>
        </row>
        <row r="1657">
          <cell r="C1657" t="str">
            <v>комплект прокладок ДВС ЗиЛ-130</v>
          </cell>
        </row>
        <row r="1658">
          <cell r="C1658" t="str">
            <v>комплект прокладок ТКР-6</v>
          </cell>
        </row>
        <row r="1659">
          <cell r="C1659" t="str">
            <v>комплект рулевых наконечников ГАЗ</v>
          </cell>
        </row>
        <row r="1660">
          <cell r="C1660" t="str">
            <v>комплект шестерен 333.3.56</v>
          </cell>
        </row>
        <row r="1661">
          <cell r="C1661" t="str">
            <v>компрессометр бензин. с гибкой и 2 жесткими насадками и переходниками АТР-2075</v>
          </cell>
        </row>
        <row r="1662">
          <cell r="C1662" t="str">
            <v>компрессор 1-цилиндровый Камаз 53205-3509015</v>
          </cell>
        </row>
        <row r="1663">
          <cell r="C1663" t="str">
            <v>компрессор 2 - цилиндровый Камаз</v>
          </cell>
        </row>
        <row r="1664">
          <cell r="C1664" t="str">
            <v>компрессор ЗИЛ</v>
          </cell>
        </row>
        <row r="1665">
          <cell r="C1665" t="str">
            <v>Компьютер Apple Mac mini Server MC936RS/A</v>
          </cell>
        </row>
        <row r="1666">
          <cell r="C1666" t="str">
            <v>Компьютер DNS HOME</v>
          </cell>
        </row>
        <row r="1667">
          <cell r="C1667" t="str">
            <v>Компьютер DNS Office (0123854) Athlon X2  220 (2.8GHz)</v>
          </cell>
        </row>
        <row r="1668">
          <cell r="C1668" t="str">
            <v>Компьютер HP Pro 3400 МТ LH120EA</v>
          </cell>
        </row>
        <row r="1669">
          <cell r="C1669" t="str">
            <v>Компьютер HP Pro 3500 МТ</v>
          </cell>
        </row>
        <row r="1670">
          <cell r="C1670" t="str">
            <v>Компьютер Lenovo</v>
          </cell>
        </row>
        <row r="1671">
          <cell r="C1671" t="str">
            <v>конверт ЕВРО 110х220</v>
          </cell>
        </row>
        <row r="1672">
          <cell r="C1672" t="str">
            <v>конверт маркированный 110х220</v>
          </cell>
        </row>
        <row r="1673">
          <cell r="C1673" t="str">
            <v>конверт С4 229*324 ССП</v>
          </cell>
        </row>
        <row r="1674">
          <cell r="C1674" t="str">
            <v>конверт С5 162*229 ССП</v>
          </cell>
        </row>
        <row r="1675">
          <cell r="C1675" t="str">
            <v>кондиционер Kentatsu KSRC 35 HFAN1</v>
          </cell>
        </row>
        <row r="1676">
          <cell r="C1676" t="str">
            <v>контакт К 01-10  У3</v>
          </cell>
        </row>
        <row r="1677">
          <cell r="C1677" t="str">
            <v>контактор  вакуумный КВ 1. 14-2,5/250А -3У3 220В</v>
          </cell>
        </row>
        <row r="1678">
          <cell r="C1678" t="str">
            <v>контактор  вакуумный КВ3     1.14-1.6/160А -3У3 220В</v>
          </cell>
        </row>
        <row r="1679">
          <cell r="C1679" t="str">
            <v>контактор  КВ2-160-3В3/220В</v>
          </cell>
        </row>
        <row r="1680">
          <cell r="C1680" t="str">
            <v>контактор  КВ2-250-3В3/220В</v>
          </cell>
        </row>
        <row r="1681">
          <cell r="C1681" t="str">
            <v>контактор  КВ2-400-3В3/220В</v>
          </cell>
        </row>
        <row r="1682">
          <cell r="C1682" t="str">
            <v>контактор  КВ2-630-3В3/220В 630А</v>
          </cell>
        </row>
        <row r="1683">
          <cell r="C1683" t="str">
            <v>контактор  КТИ -5150  150А</v>
          </cell>
        </row>
        <row r="1684">
          <cell r="C1684" t="str">
            <v>контактор  КТИ 5265 265А</v>
          </cell>
        </row>
        <row r="1685">
          <cell r="C1685" t="str">
            <v>контактор КВ-1-160-3-220В</v>
          </cell>
        </row>
        <row r="1686">
          <cell r="C1686" t="str">
            <v>контактор КВ-1-250-3-220В</v>
          </cell>
        </row>
        <row r="1687">
          <cell r="C1687" t="str">
            <v>контактор КМИ-11860 18А 380В</v>
          </cell>
        </row>
        <row r="1688">
          <cell r="C1688" t="str">
            <v>контактор КМН-11210 12А 230В</v>
          </cell>
        </row>
        <row r="1689">
          <cell r="C1689" t="str">
            <v>контактор КТ 6013 100А 220 В</v>
          </cell>
        </row>
        <row r="1690">
          <cell r="C1690" t="str">
            <v>контактор КТ 6033 250А 220 В</v>
          </cell>
        </row>
        <row r="1691">
          <cell r="C1691" t="str">
            <v>контакты распределителя  ГАЗ 53</v>
          </cell>
        </row>
        <row r="1692">
          <cell r="C1692" t="str">
            <v>контакты трамблера Зил 130</v>
          </cell>
        </row>
        <row r="1693">
          <cell r="C1693" t="str">
            <v>контейнер для хлора</v>
          </cell>
        </row>
        <row r="1694">
          <cell r="C1694" t="str">
            <v>контейнер ТБО с крышкой</v>
          </cell>
        </row>
        <row r="1695">
          <cell r="C1695" t="str">
            <v>Контргайка Ду15</v>
          </cell>
        </row>
        <row r="1696">
          <cell r="C1696" t="str">
            <v>контроллер 2x COM PORT</v>
          </cell>
        </row>
        <row r="1697">
          <cell r="C1697" t="str">
            <v>Контроллер Grundfos IO 111 для датчика WIO, 24 В</v>
          </cell>
        </row>
        <row r="1698">
          <cell r="C1698" t="str">
            <v>Контроллер ПЛК100 с предустановленным програмным обеспечением</v>
          </cell>
        </row>
        <row r="1699">
          <cell r="C1699" t="str">
            <v>Контроллер ПЛК160-220. А-М</v>
          </cell>
        </row>
        <row r="1700">
          <cell r="C1700" t="str">
            <v>контроллер программируемый логический ПЛК160</v>
          </cell>
        </row>
        <row r="1701">
          <cell r="C1701" t="str">
            <v>контроль паровой и газовой стерилизации</v>
          </cell>
        </row>
        <row r="1702">
          <cell r="C1702" t="str">
            <v>конус сигнальный</v>
          </cell>
        </row>
        <row r="1703">
          <cell r="C1703" t="str">
            <v>корвалол</v>
          </cell>
        </row>
        <row r="1704">
          <cell r="C1704" t="str">
            <v>корд 2,4*90</v>
          </cell>
        </row>
        <row r="1705">
          <cell r="C1705" t="str">
            <v>корд 2,4х15</v>
          </cell>
        </row>
        <row r="1706">
          <cell r="C1706" t="str">
            <v>корзина для бумаг</v>
          </cell>
        </row>
        <row r="1707">
          <cell r="C1707" t="str">
            <v>корзина канц.</v>
          </cell>
        </row>
        <row r="1708">
          <cell r="C1708" t="str">
            <v>корзина сцепления 14-1601090-10</v>
          </cell>
        </row>
        <row r="1709">
          <cell r="C1709" t="str">
            <v>корзина сцепления ЗиЛ130,5301-1601090</v>
          </cell>
        </row>
        <row r="1710">
          <cell r="C1710" t="str">
            <v>коринфар 10мг №50</v>
          </cell>
        </row>
        <row r="1711">
          <cell r="C1711" t="str">
            <v>коробка дверная 21*7</v>
          </cell>
        </row>
        <row r="1712">
          <cell r="C1712" t="str">
            <v>коробка дверная 90х200</v>
          </cell>
        </row>
        <row r="1713">
          <cell r="C1713" t="str">
            <v>Коробка для кабель-каналов 85х85х45</v>
          </cell>
        </row>
        <row r="1714">
          <cell r="C1714" t="str">
            <v>Коробка КО-505А 15.02.000</v>
          </cell>
        </row>
        <row r="1715">
          <cell r="C1715" t="str">
            <v>Коробка отбора мощности ГАЗ/САЗ 53-4203010</v>
          </cell>
        </row>
        <row r="1716">
          <cell r="C1716" t="str">
            <v>Коробка отбора мощности КО 512</v>
          </cell>
        </row>
        <row r="1717">
          <cell r="C1717" t="str">
            <v>Коробка раздаточная 72-1802020</v>
          </cell>
        </row>
        <row r="1718">
          <cell r="C1718" t="str">
            <v>коробка распр. ОП 65*40 IP55</v>
          </cell>
        </row>
        <row r="1719">
          <cell r="C1719" t="str">
            <v>коробка распр. ОП 80*80*40 IP55</v>
          </cell>
        </row>
        <row r="1720">
          <cell r="C1720" t="str">
            <v>коробка установочная СП 68*45</v>
          </cell>
        </row>
        <row r="1721">
          <cell r="C1721" t="str">
            <v>коронка Д-140</v>
          </cell>
        </row>
        <row r="1722">
          <cell r="C1722" t="str">
            <v>коронка д-152мм,</v>
          </cell>
        </row>
        <row r="1723">
          <cell r="C1723" t="str">
            <v>коронка ЕК-12</v>
          </cell>
        </row>
        <row r="1724">
          <cell r="C1724" t="str">
            <v>Коронка ЕК-14/18</v>
          </cell>
        </row>
        <row r="1725">
          <cell r="C1725" t="str">
            <v>Корпус метал. ЩМП-16.8.4-0 74 IP54</v>
          </cell>
        </row>
        <row r="1726">
          <cell r="C1726" t="str">
            <v>Корпус метал. ЩМП-18.8.4-0 74 IP54 (1800*800*400)</v>
          </cell>
        </row>
        <row r="1727">
          <cell r="C1727" t="str">
            <v>корпус подшипника Д4000-95</v>
          </cell>
        </row>
        <row r="1728">
          <cell r="C1728" t="str">
            <v>коса бензиновая 9000 об/мин 1,25кВт</v>
          </cell>
        </row>
        <row r="1729">
          <cell r="C1729" t="str">
            <v>костюм   МОНБЛАН</v>
          </cell>
        </row>
        <row r="1730">
          <cell r="C1730" t="str">
            <v>костюм   ПУТНИК утепл,</v>
          </cell>
        </row>
        <row r="1731">
          <cell r="C1731" t="str">
            <v>костюм  "Весна" куртка с полукомб</v>
          </cell>
        </row>
        <row r="1732">
          <cell r="C1732" t="str">
            <v>костюм  "ВОДОКАНАЛ" куртка с полукомб</v>
          </cell>
        </row>
        <row r="1733">
          <cell r="C1733" t="str">
            <v>костюм  "КУРАТОР" куртка с полукомб</v>
          </cell>
        </row>
        <row r="1734">
          <cell r="C1734" t="str">
            <v>костюм  БАСТИОН  Парусина</v>
          </cell>
        </row>
        <row r="1735">
          <cell r="C1735" t="str">
            <v>костюм  Булат тк. Парусина</v>
          </cell>
        </row>
        <row r="1736">
          <cell r="C1736" t="str">
            <v>костюм  вымпел</v>
          </cell>
        </row>
        <row r="1737">
          <cell r="C1737" t="str">
            <v>костюм  ЛЕДИ ДРАЙВ утепл.</v>
          </cell>
        </row>
        <row r="1738">
          <cell r="C1738" t="str">
            <v>костюм  ОП ЕРАТОР  утепл,</v>
          </cell>
        </row>
        <row r="1739">
          <cell r="C1739" t="str">
            <v>костюм  Спектрон утеплен. оранж.</v>
          </cell>
        </row>
        <row r="1740">
          <cell r="C1740" t="str">
            <v>костюм  утеплен.   " ДРАЙВ "</v>
          </cell>
        </row>
        <row r="1741">
          <cell r="C1741" t="str">
            <v>костюм  утеплен."Спец"</v>
          </cell>
        </row>
        <row r="1742">
          <cell r="C1742" t="str">
            <v>костюм  х/б "Спец"</v>
          </cell>
        </row>
        <row r="1743">
          <cell r="C1743" t="str">
            <v>костюм "Балтика-1"</v>
          </cell>
        </row>
        <row r="1744">
          <cell r="C1744" t="str">
            <v>Костюм "Куратор" куртка с брюками</v>
          </cell>
        </row>
        <row r="1745">
          <cell r="C1745" t="str">
            <v>костюм "ладога женск</v>
          </cell>
        </row>
        <row r="1746">
          <cell r="C1746" t="str">
            <v>костюм "Леди Спец" утепл.</v>
          </cell>
        </row>
        <row r="1747">
          <cell r="C1747" t="str">
            <v>костюм "Мастерица" жен.</v>
          </cell>
        </row>
        <row r="1748">
          <cell r="C1748" t="str">
            <v>костюм "Мотор" летний</v>
          </cell>
        </row>
        <row r="1749">
          <cell r="C1749" t="str">
            <v>костюм "Ресурс"</v>
          </cell>
        </row>
        <row r="1750">
          <cell r="C1750" t="str">
            <v>костюм брезентовый для сварщика ЩИТ</v>
          </cell>
        </row>
        <row r="1751">
          <cell r="C1751" t="str">
            <v>костюм влагозащ.с ПВХ</v>
          </cell>
        </row>
        <row r="1752">
          <cell r="C1752" t="str">
            <v>костюм ВЫМПЕЛ-1жен. (куртка с брюками)</v>
          </cell>
        </row>
        <row r="1753">
          <cell r="C1753" t="str">
            <v>костюм ВЫМПЕЛ-2 (куртка с полукомбинезоном)</v>
          </cell>
        </row>
        <row r="1754">
          <cell r="C1754" t="str">
            <v>костюм Вьюга утепл.</v>
          </cell>
        </row>
        <row r="1755">
          <cell r="C1755" t="str">
            <v>костюм для защиты от воздействия эл.дуги</v>
          </cell>
        </row>
        <row r="1756">
          <cell r="C1756" t="str">
            <v>костюм для защиты от воздействия эл.дуги утепл.</v>
          </cell>
        </row>
        <row r="1757">
          <cell r="C1757" t="str">
            <v>костюм для сварщика утепл "Зевс Плюс"</v>
          </cell>
        </row>
        <row r="1758">
          <cell r="C1758" t="str">
            <v>костюм для сварщика х/б "Геркулес"</v>
          </cell>
        </row>
        <row r="1759">
          <cell r="C1759" t="str">
            <v>костюм для сварщика х/б "Зевс"</v>
          </cell>
        </row>
        <row r="1760">
          <cell r="C1760" t="str">
            <v>костюм жен. Мелисса</v>
          </cell>
        </row>
        <row r="1761">
          <cell r="C1761" t="str">
            <v>костюм жен.(брюки+куртка)</v>
          </cell>
        </row>
        <row r="1762">
          <cell r="C1762" t="str">
            <v>костюм защитный  Л-1</v>
          </cell>
        </row>
        <row r="1763">
          <cell r="C1763" t="str">
            <v>костюм ЗИМА утепл</v>
          </cell>
        </row>
        <row r="1764">
          <cell r="C1764" t="str">
            <v>костюм зимний "Иней2</v>
          </cell>
        </row>
        <row r="1765">
          <cell r="C1765" t="str">
            <v>костюм зимний "Норд"</v>
          </cell>
        </row>
        <row r="1766">
          <cell r="C1766" t="str">
            <v>костюм изолирующий "Стрелец АЖ"</v>
          </cell>
        </row>
        <row r="1767">
          <cell r="C1767" t="str">
            <v>костюм Л-1</v>
          </cell>
        </row>
        <row r="1768">
          <cell r="C1768" t="str">
            <v>костюм летний "Высота"</v>
          </cell>
        </row>
        <row r="1769">
          <cell r="C1769" t="str">
            <v>костюм летний для защиты от эл.дуги</v>
          </cell>
        </row>
        <row r="1770">
          <cell r="C1770" t="str">
            <v>костюм на утепл. прокладке "Аляска-лига"</v>
          </cell>
        </row>
        <row r="1771">
          <cell r="C1771" t="str">
            <v>костюм на утепл. прокладке "Ладога"</v>
          </cell>
        </row>
        <row r="1772">
          <cell r="C1772" t="str">
            <v>костюм охранника летний</v>
          </cell>
        </row>
        <row r="1773">
          <cell r="C1773" t="str">
            <v>костюм прорезиненный</v>
          </cell>
        </row>
        <row r="1774">
          <cell r="C1774" t="str">
            <v>костюм противоэнцефалитный</v>
          </cell>
        </row>
        <row r="1775">
          <cell r="C1775" t="str">
            <v>костюм противоэнцефалитный с сеткой, палатка</v>
          </cell>
        </row>
        <row r="1776">
          <cell r="C1776" t="str">
            <v>костюм рыбака</v>
          </cell>
        </row>
        <row r="1777">
          <cell r="C1777" t="str">
            <v>костюм рыбацкий Рокон-букса</v>
          </cell>
        </row>
        <row r="1778">
          <cell r="C1778" t="str">
            <v>костюм САТУРН</v>
          </cell>
        </row>
        <row r="1779">
          <cell r="C1779" t="str">
            <v>костюм сварщика брезент. зимний</v>
          </cell>
        </row>
        <row r="1780">
          <cell r="C1780" t="str">
            <v>костюм сварщика комб.со спилком</v>
          </cell>
        </row>
        <row r="1781">
          <cell r="C1781" t="str">
            <v>костюм сварщика ОГНЕННЫЙ ЩИТ</v>
          </cell>
        </row>
        <row r="1782">
          <cell r="C1782" t="str">
            <v>костюм утепл.</v>
          </cell>
        </row>
        <row r="1783">
          <cell r="C1783" t="str">
            <v>костюм утеплен. Вахта</v>
          </cell>
        </row>
        <row r="1784">
          <cell r="C1784" t="str">
            <v>костюм утеплен. охранника</v>
          </cell>
        </row>
        <row r="1785">
          <cell r="C1785" t="str">
            <v>костюм утепленный</v>
          </cell>
        </row>
        <row r="1786">
          <cell r="C1786" t="str">
            <v>костюм х/б</v>
          </cell>
        </row>
        <row r="1787">
          <cell r="C1787" t="str">
            <v>костюм х/б "Акселератор" куртка с полукомб</v>
          </cell>
        </row>
        <row r="1788">
          <cell r="C1788" t="str">
            <v>костюм х/б "Леди Спец"</v>
          </cell>
        </row>
        <row r="1789">
          <cell r="C1789" t="str">
            <v>костюм х/б "Лето"</v>
          </cell>
        </row>
        <row r="1790">
          <cell r="C1790" t="str">
            <v>костюм х/б сигн. "Асфальт Мастер" куртка с полукомб.</v>
          </cell>
        </row>
        <row r="1791">
          <cell r="C1791" t="str">
            <v>костюм х/б сигн. "Разряд" куртка с полукомб.</v>
          </cell>
        </row>
        <row r="1792">
          <cell r="C1792" t="str">
            <v>косынка</v>
          </cell>
        </row>
        <row r="1793">
          <cell r="C1793" t="str">
            <v>кофемашина Philips-Saeco</v>
          </cell>
        </row>
        <row r="1794">
          <cell r="C1794" t="str">
            <v>краги спилковые пятипалые</v>
          </cell>
        </row>
        <row r="1795">
          <cell r="C1795" t="str">
            <v>краги спилковые с иск мехом</v>
          </cell>
        </row>
        <row r="1796">
          <cell r="C1796" t="str">
            <v>краги утепл. "Восточные Тигры"</v>
          </cell>
        </row>
        <row r="1797">
          <cell r="C1797" t="str">
            <v>кран  3-х ход. д.15</v>
          </cell>
        </row>
        <row r="1798">
          <cell r="C1798" t="str">
            <v>кран  шар. 1/2</v>
          </cell>
        </row>
        <row r="1799">
          <cell r="C1799" t="str">
            <v>кран  шар. 1/2</v>
          </cell>
        </row>
        <row r="1800">
          <cell r="C1800" t="str">
            <v>кран  шар. д. 32</v>
          </cell>
        </row>
        <row r="1801">
          <cell r="C1801" t="str">
            <v>кран  шар. д.25</v>
          </cell>
        </row>
        <row r="1802">
          <cell r="C1802" t="str">
            <v>кран  шар. д.50</v>
          </cell>
        </row>
        <row r="1803">
          <cell r="C1803" t="str">
            <v>кран 11б27п1  15х16</v>
          </cell>
        </row>
        <row r="1804">
          <cell r="C1804" t="str">
            <v>кран 11б27п1  20х16</v>
          </cell>
        </row>
        <row r="1805">
          <cell r="C1805" t="str">
            <v>кран 11б27п1  25х16</v>
          </cell>
        </row>
        <row r="1806">
          <cell r="C1806" t="str">
            <v>кран 11б27п1  32х16</v>
          </cell>
        </row>
        <row r="1807">
          <cell r="C1807" t="str">
            <v>кран 11б27п1  40х16</v>
          </cell>
        </row>
        <row r="1808">
          <cell r="C1808" t="str">
            <v>кран 11б27п1  50х16</v>
          </cell>
        </row>
        <row r="1809">
          <cell r="C1809" t="str">
            <v>кран 4х контурный КАМАЗ</v>
          </cell>
        </row>
        <row r="1810">
          <cell r="C1810" t="str">
            <v>Кран воздушный КАМАЗ</v>
          </cell>
        </row>
        <row r="1811">
          <cell r="C1811" t="str">
            <v>кран главный тормозной  Камаз</v>
          </cell>
        </row>
        <row r="1812">
          <cell r="C1812" t="str">
            <v>кран главный тормозной 2-х секц.</v>
          </cell>
        </row>
        <row r="1813">
          <cell r="C1813" t="str">
            <v>Кран М23.004.001СБ(вентиль)</v>
          </cell>
        </row>
        <row r="1814">
          <cell r="C1814" t="str">
            <v>кран отопителя Волга</v>
          </cell>
        </row>
        <row r="1815">
          <cell r="C1815" t="str">
            <v>Кран п/сварку КШЦП Ду 32 Ру40</v>
          </cell>
        </row>
        <row r="1816">
          <cell r="C1816" t="str">
            <v>кран ручника</v>
          </cell>
        </row>
        <row r="1817">
          <cell r="C1817" t="str">
            <v>кран ручного тормоза Камаз</v>
          </cell>
        </row>
        <row r="1818">
          <cell r="C1818" t="str">
            <v>кран сливной (КР-2) ПС-7</v>
          </cell>
        </row>
        <row r="1819">
          <cell r="C1819" t="str">
            <v>Кран сливной отопителя 5320-1300023</v>
          </cell>
        </row>
        <row r="1820">
          <cell r="C1820" t="str">
            <v>кран тормозной обратного действия (ручника) Камаз</v>
          </cell>
        </row>
        <row r="1821">
          <cell r="C1821" t="str">
            <v>кран тормозной обратного действия 100-3537010</v>
          </cell>
        </row>
        <row r="1822">
          <cell r="C1822" t="str">
            <v>Кран четырехходовой КО-512</v>
          </cell>
        </row>
        <row r="1823">
          <cell r="C1823" t="str">
            <v>Кран шаровый 11Б27п1 Ду15 Ру16 со сгоном(Американка)</v>
          </cell>
        </row>
        <row r="1824">
          <cell r="C1824" t="str">
            <v>Кран шаровый 11С31П ДУ 32/25 Ру40</v>
          </cell>
        </row>
        <row r="1825">
          <cell r="C1825" t="str">
            <v>Кран шаровый 11С31П ДУ25/20 Ру40</v>
          </cell>
        </row>
        <row r="1826">
          <cell r="C1826" t="str">
            <v>Кран шаровый 11С31П ДУ50/40 Ру40</v>
          </cell>
        </row>
        <row r="1827">
          <cell r="C1827" t="str">
            <v>Кран шаровый VT 1/2 B-B</v>
          </cell>
        </row>
        <row r="1828">
          <cell r="C1828" t="str">
            <v>кран шаровый Ду 20</v>
          </cell>
        </row>
        <row r="1829">
          <cell r="C1829" t="str">
            <v>Кран шаровый Ду40 ПП с ручкой ТЕВО</v>
          </cell>
        </row>
        <row r="1830">
          <cell r="C1830" t="str">
            <v>Кран шаровый компрессионный с внутр 32х1"</v>
          </cell>
        </row>
        <row r="1831">
          <cell r="C1831" t="str">
            <v>Кран шаровый компрессионный с внутренн. резьб  63х2"</v>
          </cell>
        </row>
        <row r="1832">
          <cell r="C1832" t="str">
            <v>Кран шаровый фланцевый ПВХ 50/50</v>
          </cell>
        </row>
        <row r="1833">
          <cell r="C1833" t="str">
            <v>краска белоснежная Интерьер</v>
          </cell>
        </row>
        <row r="1834">
          <cell r="C1834" t="str">
            <v>краска ВД  для потолка</v>
          </cell>
        </row>
        <row r="1835">
          <cell r="C1835" t="str">
            <v>краска МА-15 сурик железный</v>
          </cell>
        </row>
        <row r="1836">
          <cell r="C1836" t="str">
            <v>Краска Сурик</v>
          </cell>
        </row>
        <row r="1837">
          <cell r="C1837" t="str">
            <v>краскораспылитель</v>
          </cell>
        </row>
        <row r="1838">
          <cell r="C1838" t="str">
            <v>Крафт-бумага 107 см</v>
          </cell>
        </row>
        <row r="1839">
          <cell r="C1839" t="str">
            <v>крахмал растворимый (амилодекстрин), ЧДА</v>
          </cell>
        </row>
        <row r="1840">
          <cell r="C1840" t="str">
            <v>крем  от комаров .москит. мошек</v>
          </cell>
        </row>
        <row r="1841">
          <cell r="C1841" t="str">
            <v>крем восстанавливающий</v>
          </cell>
        </row>
        <row r="1842">
          <cell r="C1842" t="str">
            <v>Крем для рук регенирирующий</v>
          </cell>
        </row>
        <row r="1843">
          <cell r="C1843" t="str">
            <v>крем защитный для рук гидрофильный</v>
          </cell>
        </row>
        <row r="1844">
          <cell r="C1844" t="str">
            <v>крем защитный для рук гидрофобный</v>
          </cell>
        </row>
        <row r="1845">
          <cell r="C1845" t="str">
            <v>крепление для унитаза</v>
          </cell>
        </row>
        <row r="1846">
          <cell r="C1846" t="str">
            <v>Крепление настенное</v>
          </cell>
        </row>
        <row r="1847">
          <cell r="C1847" t="str">
            <v>кресло  КО 1 Т-8  черн.</v>
          </cell>
        </row>
        <row r="1848">
          <cell r="C1848" t="str">
            <v>кресло СН-799 AXSN черное</v>
          </cell>
        </row>
        <row r="1849">
          <cell r="C1849" t="str">
            <v>кресло Т-898 AXSN ткань черное</v>
          </cell>
        </row>
        <row r="1850">
          <cell r="C1850" t="str">
            <v>кресло Т-9908 AXSN ткань черное</v>
          </cell>
        </row>
        <row r="1851">
          <cell r="C1851" t="str">
            <v>крестик кафельный 3мм</v>
          </cell>
        </row>
        <row r="1852">
          <cell r="C1852" t="str">
            <v>крестики для плитки 2,5мм</v>
          </cell>
        </row>
        <row r="1853">
          <cell r="C1853" t="str">
            <v>крестовина</v>
          </cell>
        </row>
        <row r="1854">
          <cell r="C1854" t="str">
            <v>крестовина Газ/УАЗ</v>
          </cell>
        </row>
        <row r="1855">
          <cell r="C1855" t="str">
            <v>крестовина ЗИЛ</v>
          </cell>
        </row>
        <row r="1856">
          <cell r="C1856" t="str">
            <v>крестовина КАМАЗ Евро</v>
          </cell>
        </row>
        <row r="1857">
          <cell r="C1857" t="str">
            <v>крестовина Камаз масл. 5320-2201026</v>
          </cell>
        </row>
        <row r="1858">
          <cell r="C1858" t="str">
            <v>крестовина кардана Уаз</v>
          </cell>
        </row>
        <row r="1859">
          <cell r="C1859" t="str">
            <v>крестовина кардана, Зил-130  130-2201025</v>
          </cell>
        </row>
        <row r="1860">
          <cell r="C1860" t="str">
            <v>крестовина карданного вала Зил</v>
          </cell>
        </row>
        <row r="1861">
          <cell r="C1861" t="str">
            <v>кристаллический фиолетовый (чда)</v>
          </cell>
        </row>
        <row r="1862">
          <cell r="C1862" t="str">
            <v>кронштейн для термокужуха</v>
          </cell>
        </row>
        <row r="1863">
          <cell r="C1863" t="str">
            <v>круг  30мм  с т.20</v>
          </cell>
        </row>
        <row r="1864">
          <cell r="C1864" t="str">
            <v>круг  50мм  с т. 20</v>
          </cell>
        </row>
        <row r="1865">
          <cell r="C1865" t="str">
            <v>круг  зачист.230*6*22</v>
          </cell>
        </row>
        <row r="1866">
          <cell r="C1866" t="str">
            <v>круг  отрезной  230*3*22</v>
          </cell>
        </row>
        <row r="1867">
          <cell r="C1867" t="str">
            <v>круг  отрезной  А24  230*2,5*22</v>
          </cell>
        </row>
        <row r="1868">
          <cell r="C1868" t="str">
            <v>круг  отрезной  А24  230*3*22</v>
          </cell>
        </row>
        <row r="1869">
          <cell r="C1869" t="str">
            <v>круг  отрезной  по металлу 150*3,0*22</v>
          </cell>
        </row>
        <row r="1870">
          <cell r="C1870" t="str">
            <v>круг  с т. д.36</v>
          </cell>
        </row>
        <row r="1871">
          <cell r="C1871" t="str">
            <v>круг  с т. д.50</v>
          </cell>
        </row>
        <row r="1872">
          <cell r="C1872" t="str">
            <v>круг  ст.  д.25</v>
          </cell>
        </row>
        <row r="1873">
          <cell r="C1873" t="str">
            <v>круг  ст.  д.56</v>
          </cell>
        </row>
        <row r="1874">
          <cell r="C1874" t="str">
            <v>круг  ст. д.110</v>
          </cell>
        </row>
        <row r="1875">
          <cell r="C1875" t="str">
            <v>круг  ст. д.150</v>
          </cell>
        </row>
        <row r="1876">
          <cell r="C1876" t="str">
            <v>круг  ст. д.16 Ст. 3пс</v>
          </cell>
        </row>
        <row r="1877">
          <cell r="C1877" t="str">
            <v>круг  ст. д.20</v>
          </cell>
        </row>
        <row r="1878">
          <cell r="C1878" t="str">
            <v>круг  ст. д.40</v>
          </cell>
        </row>
        <row r="1879">
          <cell r="C1879" t="str">
            <v>круг  ст. д.60</v>
          </cell>
        </row>
        <row r="1880">
          <cell r="C1880" t="str">
            <v>круг  ст. д.75</v>
          </cell>
        </row>
        <row r="1881">
          <cell r="C1881" t="str">
            <v>круг  ст. д.80</v>
          </cell>
        </row>
        <row r="1882">
          <cell r="C1882" t="str">
            <v>круг  ст.45  д.42</v>
          </cell>
        </row>
        <row r="1883">
          <cell r="C1883" t="str">
            <v>круг  ст.д.12</v>
          </cell>
        </row>
        <row r="1884">
          <cell r="C1884" t="str">
            <v>круг  шлифовальный 25а 200*20*32</v>
          </cell>
        </row>
        <row r="1885">
          <cell r="C1885" t="str">
            <v>круг  шлифовальный 64С  200*20*32</v>
          </cell>
        </row>
        <row r="1886">
          <cell r="C1886" t="str">
            <v>круг  шлифовальный 64С  350*40*127</v>
          </cell>
        </row>
        <row r="1887">
          <cell r="C1887" t="str">
            <v>круг  шлифовальный 64С 300*40*76</v>
          </cell>
        </row>
        <row r="1888">
          <cell r="C1888" t="str">
            <v>Круг 100 ст 20</v>
          </cell>
        </row>
        <row r="1889">
          <cell r="C1889" t="str">
            <v>Круг 160 ст 45</v>
          </cell>
        </row>
        <row r="1890">
          <cell r="C1890" t="str">
            <v>круг 20 ст.3</v>
          </cell>
        </row>
        <row r="1891">
          <cell r="C1891" t="str">
            <v>Круг 24 ст3пс</v>
          </cell>
        </row>
        <row r="1892">
          <cell r="C1892" t="str">
            <v>Круг 250 ст45</v>
          </cell>
        </row>
        <row r="1893">
          <cell r="C1893" t="str">
            <v>Круг 270 ст 20</v>
          </cell>
        </row>
        <row r="1894">
          <cell r="C1894" t="str">
            <v>Круг 30 сталь</v>
          </cell>
        </row>
        <row r="1895">
          <cell r="C1895" t="str">
            <v>круг 36мм  с т.20</v>
          </cell>
        </row>
        <row r="1896">
          <cell r="C1896" t="str">
            <v>Круг 45 ст 45</v>
          </cell>
        </row>
        <row r="1897">
          <cell r="C1897" t="str">
            <v>Круг 8 ст 3пс</v>
          </cell>
        </row>
        <row r="1898">
          <cell r="C1898" t="str">
            <v>Круг бронза БрОЦС 5-5-5 ф 25</v>
          </cell>
        </row>
        <row r="1899">
          <cell r="C1899" t="str">
            <v>круг д. 100 ст.45 кг</v>
          </cell>
        </row>
        <row r="1900">
          <cell r="C1900" t="str">
            <v>круг для насоса 170*30</v>
          </cell>
        </row>
        <row r="1901">
          <cell r="C1901" t="str">
            <v>Круг зачистной(обдирочный) 125х6,0х22,0</v>
          </cell>
        </row>
        <row r="1902">
          <cell r="C1902" t="str">
            <v>Круг отр.  125х2,5х22</v>
          </cell>
        </row>
        <row r="1903">
          <cell r="C1903" t="str">
            <v>Круг отр. А24 125х2,0х22</v>
          </cell>
        </row>
        <row r="1904">
          <cell r="C1904" t="str">
            <v>Круг отр. А24 400х4х32</v>
          </cell>
        </row>
        <row r="1905">
          <cell r="C1905" t="str">
            <v>Круг отрезной А24 125*1,2*22(Луга)</v>
          </cell>
        </row>
        <row r="1906">
          <cell r="C1906" t="str">
            <v>Круг стальной ф18</v>
          </cell>
        </row>
        <row r="1907">
          <cell r="C1907" t="str">
            <v>Круг ф30 ст 40Х ГОСТ 2590-88</v>
          </cell>
        </row>
        <row r="1908">
          <cell r="C1908" t="str">
            <v>Круг ф40 ст 12Х18Н10Т</v>
          </cell>
        </row>
        <row r="1909">
          <cell r="C1909" t="str">
            <v>Круг ф40 ст 40Х</v>
          </cell>
        </row>
        <row r="1910">
          <cell r="C1910" t="str">
            <v>Круг ф90 ст 40Х</v>
          </cell>
        </row>
        <row r="1911">
          <cell r="C1911" t="str">
            <v>Круг шлиф. 25А 400х40х127 25/40</v>
          </cell>
        </row>
        <row r="1912">
          <cell r="C1912" t="str">
            <v>Круг шлиф.25А 350х40х127</v>
          </cell>
        </row>
        <row r="1913">
          <cell r="C1913" t="str">
            <v>Круг шлифовальный 14А 300х40х76</v>
          </cell>
        </row>
        <row r="1914">
          <cell r="C1914" t="str">
            <v>круг шлифовальный 200*25*32</v>
          </cell>
        </row>
        <row r="1915">
          <cell r="C1915" t="str">
            <v>Круг шлифовальный 25А ПП 300*40*76</v>
          </cell>
        </row>
        <row r="1916">
          <cell r="C1916" t="str">
            <v>Круг шлифовальный 64С ПП 150*20*32</v>
          </cell>
        </row>
        <row r="1917">
          <cell r="C1917" t="str">
            <v>круглогубцы</v>
          </cell>
        </row>
        <row r="1918">
          <cell r="C1918" t="str">
            <v>кружка фарфоровая №3 (1000мл)</v>
          </cell>
        </row>
        <row r="1919">
          <cell r="C1919" t="str">
            <v>крыло  краз левое</v>
          </cell>
        </row>
        <row r="1920">
          <cell r="C1920" t="str">
            <v>крыло  краз правое</v>
          </cell>
        </row>
        <row r="1921">
          <cell r="C1921" t="str">
            <v>крыло  левое ЗИЛ-130. 130-8403011</v>
          </cell>
        </row>
        <row r="1922">
          <cell r="C1922" t="str">
            <v>крыло  левое ЗИЛ-131  131-8403011</v>
          </cell>
        </row>
        <row r="1923">
          <cell r="C1923" t="str">
            <v>крыло  левое ЗИЛ-4331 8403011-01</v>
          </cell>
        </row>
        <row r="1924">
          <cell r="C1924" t="str">
            <v>крыло  правое ЗИЛ-130. 130-8403010</v>
          </cell>
        </row>
        <row r="1925">
          <cell r="C1925" t="str">
            <v>крыло  правое ЗИЛ-131  131-8403010</v>
          </cell>
        </row>
        <row r="1926">
          <cell r="C1926" t="str">
            <v>крыло  правое ЗИЛ-4331 8403010-01</v>
          </cell>
        </row>
        <row r="1927">
          <cell r="C1927" t="str">
            <v>крыло переднее кабины со спальником МАЗ</v>
          </cell>
        </row>
        <row r="1928">
          <cell r="C1928" t="str">
            <v>крыло переднее левое  ГАЗ 3307  4301-8403013-10</v>
          </cell>
        </row>
        <row r="1929">
          <cell r="C1929" t="str">
            <v>крыло переднее правое ГАЗ 307  4301-8403012</v>
          </cell>
        </row>
        <row r="1930">
          <cell r="C1930" t="str">
            <v>крыльчатка вентилятора</v>
          </cell>
        </row>
        <row r="1931">
          <cell r="C1931" t="str">
            <v>крышка  колодца  ПП 10-1</v>
          </cell>
        </row>
        <row r="1932">
          <cell r="C1932" t="str">
            <v>крышка  колодца  ПП 10-2л</v>
          </cell>
        </row>
        <row r="1933">
          <cell r="C1933" t="str">
            <v>крышка  колодца  ПП 15-1</v>
          </cell>
        </row>
        <row r="1934">
          <cell r="C1934" t="str">
            <v>крышка  колодца  ПП 15-2л</v>
          </cell>
        </row>
        <row r="1935">
          <cell r="C1935" t="str">
            <v>крышка  колодца  ПП 20-2</v>
          </cell>
        </row>
        <row r="1936">
          <cell r="C1936" t="str">
            <v>крышка  колодца 2ПП 15-1</v>
          </cell>
        </row>
        <row r="1937">
          <cell r="C1937" t="str">
            <v>крышка  колодца 2ПП 15-2</v>
          </cell>
        </row>
        <row r="1938">
          <cell r="C1938" t="str">
            <v>крышка  тип "Л"</v>
          </cell>
        </row>
        <row r="1939">
          <cell r="C1939" t="str">
            <v>крышка задвижки д.80 б/у</v>
          </cell>
        </row>
        <row r="1940">
          <cell r="C1940" t="str">
            <v>Крышка задвижки Ду100 б/у</v>
          </cell>
        </row>
        <row r="1941">
          <cell r="C1941" t="str">
            <v>Крышка задвижки Ду250 б/у</v>
          </cell>
        </row>
        <row r="1942">
          <cell r="C1942" t="str">
            <v>Крышка задвижки Ду300 б/у</v>
          </cell>
        </row>
        <row r="1943">
          <cell r="C1943" t="str">
            <v>крышка и шатун насоса НП-50</v>
          </cell>
        </row>
        <row r="1944">
          <cell r="C1944" t="str">
            <v>крышка корпуса редуктора</v>
          </cell>
        </row>
        <row r="1945">
          <cell r="C1945" t="str">
            <v>крышка люка Д.580</v>
          </cell>
        </row>
        <row r="1946">
          <cell r="C1946" t="str">
            <v>крышка люка Д.600</v>
          </cell>
        </row>
        <row r="1947">
          <cell r="C1947" t="str">
            <v>крышка люка Д.610</v>
          </cell>
        </row>
        <row r="1948">
          <cell r="C1948" t="str">
            <v>крышка люка Д.620</v>
          </cell>
        </row>
        <row r="1949">
          <cell r="C1949" t="str">
            <v>крышка люка Д.630</v>
          </cell>
        </row>
        <row r="1950">
          <cell r="C1950" t="str">
            <v>крышка люка Д.640</v>
          </cell>
        </row>
        <row r="1951">
          <cell r="C1951" t="str">
            <v>крышка люка Д.720</v>
          </cell>
        </row>
        <row r="1952">
          <cell r="C1952" t="str">
            <v>крышка маслозаливной горловины 5320</v>
          </cell>
        </row>
        <row r="1953">
          <cell r="C1953" t="str">
            <v>крышка на люк колодцаД.610</v>
          </cell>
        </row>
        <row r="1954">
          <cell r="C1954" t="str">
            <v>крышка на люк колодцаД.620</v>
          </cell>
        </row>
        <row r="1955">
          <cell r="C1955" t="str">
            <v>крышка на люк колодцаД.640</v>
          </cell>
        </row>
        <row r="1956">
          <cell r="C1956" t="str">
            <v>крышка помпы ВАЗ-2101</v>
          </cell>
        </row>
        <row r="1957">
          <cell r="C1957" t="str">
            <v>крышка Р3</v>
          </cell>
        </row>
        <row r="1958">
          <cell r="C1958" t="str">
            <v>крышка радиатора Т1</v>
          </cell>
        </row>
        <row r="1959">
          <cell r="C1959" t="str">
            <v>крышка распределителя</v>
          </cell>
        </row>
        <row r="1960">
          <cell r="C1960" t="str">
            <v>крышка распределителя зажигания ЗиЛ 130</v>
          </cell>
        </row>
        <row r="1961">
          <cell r="C1961" t="str">
            <v>крышка рукава задней полуоси МТЗ</v>
          </cell>
        </row>
        <row r="1962">
          <cell r="C1962" t="str">
            <v>крышка трамблера</v>
          </cell>
        </row>
        <row r="1963">
          <cell r="C1963" t="str">
            <v>крышка эксцентрика для насоса НП-50</v>
          </cell>
        </row>
        <row r="1964">
          <cell r="C1964" t="str">
            <v>Крюк фаркопа 3130-2707214-10</v>
          </cell>
        </row>
        <row r="1965">
          <cell r="C1965" t="str">
            <v>ксиленоловый оранжевый ЧДА</v>
          </cell>
        </row>
        <row r="1966">
          <cell r="C1966" t="str">
            <v>кувалда  2кг</v>
          </cell>
        </row>
        <row r="1967">
          <cell r="C1967" t="str">
            <v>кувалда  4кг</v>
          </cell>
        </row>
        <row r="1968">
          <cell r="C1968" t="str">
            <v>кувалда  5кг с ручкой</v>
          </cell>
        </row>
        <row r="1969">
          <cell r="C1969" t="str">
            <v>кувалда 10,0 кг с ручкой</v>
          </cell>
        </row>
        <row r="1970">
          <cell r="C1970" t="str">
            <v>Кувалда 3кг</v>
          </cell>
        </row>
        <row r="1971">
          <cell r="C1971" t="str">
            <v>Кувалда с ручкой 6кг</v>
          </cell>
        </row>
        <row r="1972">
          <cell r="C1972" t="str">
            <v>Кувалда фибергласовая рукоятка 4кг</v>
          </cell>
        </row>
        <row r="1973">
          <cell r="C1973" t="str">
            <v>кулак разжимной</v>
          </cell>
        </row>
        <row r="1974">
          <cell r="C1974" t="str">
            <v>кулер для процессора</v>
          </cell>
        </row>
        <row r="1975">
          <cell r="C1975" t="str">
            <v>куртка  утеплен. Русская Аляска</v>
          </cell>
        </row>
        <row r="1976">
          <cell r="C1976" t="str">
            <v>куртка Зимовка утепл.</v>
          </cell>
        </row>
        <row r="1977">
          <cell r="C1977" t="str">
            <v>куртка ЛЕТО женская</v>
          </cell>
        </row>
        <row r="1978">
          <cell r="C1978" t="str">
            <v>куртка Русская аляска женская</v>
          </cell>
        </row>
        <row r="1979">
          <cell r="C1979" t="str">
            <v>куртка утепл.</v>
          </cell>
        </row>
        <row r="1980">
          <cell r="C1980" t="str">
            <v>куртка утепл. "Драйв"</v>
          </cell>
        </row>
        <row r="1981">
          <cell r="C1981" t="str">
            <v>куртка утепл. жен. "Ладога"</v>
          </cell>
        </row>
        <row r="1982">
          <cell r="C1982" t="str">
            <v>куртка утепленная "Монблан"</v>
          </cell>
        </row>
        <row r="1983">
          <cell r="C1983" t="str">
            <v>куртка утепленная "Рейнблок"</v>
          </cell>
        </row>
        <row r="1984">
          <cell r="C1984" t="str">
            <v>куртка утепленная "Смена"</v>
          </cell>
        </row>
        <row r="1985">
          <cell r="C1985" t="str">
            <v>куртка-ветровка  "Муссон"</v>
          </cell>
        </row>
        <row r="1986">
          <cell r="C1986" t="str">
            <v>кусачки  бок. ДР-200</v>
          </cell>
        </row>
        <row r="1987">
          <cell r="C1987" t="str">
            <v>кусачки  торцевые 160</v>
          </cell>
        </row>
        <row r="1988">
          <cell r="C1988" t="str">
            <v>кювета для КФК, 10мм</v>
          </cell>
        </row>
        <row r="1989">
          <cell r="C1989" t="str">
            <v>кювета для КФК, 20мм</v>
          </cell>
        </row>
        <row r="1990">
          <cell r="C1990" t="str">
            <v>кювета для КФК, 30мм</v>
          </cell>
        </row>
        <row r="1991">
          <cell r="C1991" t="str">
            <v>кювета для КФК, 50мм</v>
          </cell>
        </row>
        <row r="1992">
          <cell r="C1992" t="str">
            <v>кювета кварцевая К-10</v>
          </cell>
        </row>
        <row r="1993">
          <cell r="C1993" t="str">
            <v>лак БТ-577</v>
          </cell>
        </row>
        <row r="1994">
          <cell r="C1994" t="str">
            <v>лампа  Nayigator  NCLP-SH-20-840-E27</v>
          </cell>
        </row>
        <row r="1995">
          <cell r="C1995" t="str">
            <v>лампа  галогеновая 1000 W</v>
          </cell>
        </row>
        <row r="1996">
          <cell r="C1996" t="str">
            <v>лампа  ДРЛ 80W E27</v>
          </cell>
        </row>
        <row r="1997">
          <cell r="C1997" t="str">
            <v>лампа  ДРЛ-250</v>
          </cell>
        </row>
        <row r="1998">
          <cell r="C1998" t="str">
            <v>лампа  ДРЛ-400</v>
          </cell>
        </row>
        <row r="1999">
          <cell r="C1999" t="str">
            <v>лампа  ДРЛ-700</v>
          </cell>
        </row>
        <row r="2000">
          <cell r="C2000" t="str">
            <v>лампа  ДРЛ250</v>
          </cell>
        </row>
        <row r="2001">
          <cell r="C2001" t="str">
            <v>лампа  ЛБ-40</v>
          </cell>
        </row>
        <row r="2002">
          <cell r="C2002" t="str">
            <v>лампа  ЛБ-40-2</v>
          </cell>
        </row>
        <row r="2003">
          <cell r="C2003" t="str">
            <v>лампа  люм. SL-40/32-735/25 см</v>
          </cell>
        </row>
        <row r="2004">
          <cell r="C2004" t="str">
            <v>лампа  сменная неон. зел. 220 В</v>
          </cell>
        </row>
        <row r="2005">
          <cell r="C2005" t="str">
            <v>лампа  сменная неон. красн.  220 В</v>
          </cell>
        </row>
        <row r="2006">
          <cell r="C2006" t="str">
            <v>лампа  ТL-D 18/54-765 G13</v>
          </cell>
        </row>
        <row r="2007">
          <cell r="C2007" t="str">
            <v>лампа  ТL-D 36W/54-765 G13</v>
          </cell>
        </row>
        <row r="2008">
          <cell r="C2008" t="str">
            <v>лампа 20W g4 12V Camelion</v>
          </cell>
        </row>
        <row r="2009">
          <cell r="C2009" t="str">
            <v>лампа 35W g6 12V Camelion</v>
          </cell>
        </row>
        <row r="2010">
          <cell r="C2010" t="str">
            <v>лампа 36*40вт Е27</v>
          </cell>
        </row>
        <row r="2011">
          <cell r="C2011" t="str">
            <v>лампа 60вт Е27 Б220</v>
          </cell>
        </row>
        <row r="2012">
          <cell r="C2012" t="str">
            <v>лампа 93 вт. Е27</v>
          </cell>
        </row>
        <row r="2013">
          <cell r="C2013" t="str">
            <v>лампа 95 вт. Е27</v>
          </cell>
        </row>
        <row r="2014">
          <cell r="C2014" t="str">
            <v>лампа L 18W/640</v>
          </cell>
        </row>
        <row r="2015">
          <cell r="C2015" t="str">
            <v>лампа L 18W/765</v>
          </cell>
        </row>
        <row r="2016">
          <cell r="C2016" t="str">
            <v>лампа L 36W/765</v>
          </cell>
        </row>
        <row r="2017">
          <cell r="C2017" t="str">
            <v>Лампа бактерицидная к установке "Роса-УФ-10" (TUV-75)</v>
          </cell>
        </row>
        <row r="2018">
          <cell r="C2018" t="str">
            <v>лампа газораз.HQI-E 70W/NDL  E27</v>
          </cell>
        </row>
        <row r="2019">
          <cell r="C2019" t="str">
            <v>лампа газораз.HQI-T 250W/D  E40</v>
          </cell>
        </row>
        <row r="2020">
          <cell r="C2020" t="str">
            <v>лампа газораз.NAV-T 70W E27</v>
          </cell>
        </row>
        <row r="2021">
          <cell r="C2021" t="str">
            <v>Лампа галоген. 250V/240V/220V 35W</v>
          </cell>
        </row>
        <row r="2022">
          <cell r="C2022" t="str">
            <v>Лампа ДНаТ 150вт</v>
          </cell>
        </row>
        <row r="2023">
          <cell r="C2023" t="str">
            <v>Лампа ДНаТ 250 40</v>
          </cell>
        </row>
        <row r="2024">
          <cell r="C2024" t="str">
            <v>Лампа ДНаТ 250вт-5М Е40</v>
          </cell>
        </row>
        <row r="2025">
          <cell r="C2025" t="str">
            <v>лампа ДРЛ 125ВТ</v>
          </cell>
        </row>
        <row r="2026">
          <cell r="C2026" t="str">
            <v>лампа КГМН 6,3-15-1</v>
          </cell>
        </row>
        <row r="2027">
          <cell r="C2027" t="str">
            <v>лампа люм Camelion 20W/864 E27 CF</v>
          </cell>
        </row>
        <row r="2028">
          <cell r="C2028" t="str">
            <v>лампа люм. FL 18W/765</v>
          </cell>
        </row>
        <row r="2029">
          <cell r="C2029" t="str">
            <v>лампа люм. FL 36W/765</v>
          </cell>
        </row>
        <row r="2030">
          <cell r="C2030" t="str">
            <v>лампа накаливания  МО 12В 60вт</v>
          </cell>
        </row>
        <row r="2031">
          <cell r="C2031" t="str">
            <v>лампа накаливания  МО 36В 40вт</v>
          </cell>
        </row>
        <row r="2032">
          <cell r="C2032" t="str">
            <v>лампа накаливания  МО 36В/60вт</v>
          </cell>
        </row>
        <row r="2033">
          <cell r="C2033" t="str">
            <v>Лампа настольная</v>
          </cell>
        </row>
        <row r="2034">
          <cell r="C2034" t="str">
            <v>Лампа паяльная 1,5л</v>
          </cell>
        </row>
        <row r="2035">
          <cell r="C2035" t="str">
            <v>Лампа РМН 250Вт</v>
          </cell>
        </row>
        <row r="2036">
          <cell r="C2036" t="str">
            <v>лампа энергосберегающая  КЛ20 Вт  E27/27</v>
          </cell>
        </row>
        <row r="2037">
          <cell r="C2037" t="str">
            <v>лантан хлористый гептагидрата (фас.0,250кг)</v>
          </cell>
        </row>
        <row r="2038">
          <cell r="C2038" t="str">
            <v>Ластик</v>
          </cell>
        </row>
        <row r="2039">
          <cell r="C2039" t="str">
            <v>лебедка ручная МТМ-3,0</v>
          </cell>
        </row>
        <row r="2040">
          <cell r="C2040" t="str">
            <v>ледобур 110 мм</v>
          </cell>
        </row>
        <row r="2041">
          <cell r="C2041" t="str">
            <v>ледобур 130 мм</v>
          </cell>
        </row>
        <row r="2042">
          <cell r="C2042" t="str">
            <v>ледоруб-топор</v>
          </cell>
        </row>
        <row r="2043">
          <cell r="C2043" t="str">
            <v>лезвие 18мм</v>
          </cell>
        </row>
        <row r="2044">
          <cell r="C2044" t="str">
            <v>лейкопластырь</v>
          </cell>
        </row>
        <row r="2045">
          <cell r="C2045" t="str">
            <v>лейкопластырь 5*500</v>
          </cell>
        </row>
        <row r="2046">
          <cell r="C2046" t="str">
            <v>лейкопластырь бактериц №20</v>
          </cell>
        </row>
        <row r="2047">
          <cell r="C2047" t="str">
            <v>лен сантехнический</v>
          </cell>
        </row>
        <row r="2048">
          <cell r="C2048" t="str">
            <v>лента  сигнальная</v>
          </cell>
        </row>
        <row r="2049">
          <cell r="C2049" t="str">
            <v>лента  ФУМ</v>
          </cell>
        </row>
        <row r="2050">
          <cell r="C2050" t="str">
            <v>лента  ФУМ</v>
          </cell>
        </row>
        <row r="2051">
          <cell r="C2051" t="str">
            <v>Лента 10мм с карабином</v>
          </cell>
        </row>
        <row r="2052">
          <cell r="C2052" t="str">
            <v>лента алюминиевая монтажная самоклеющая</v>
          </cell>
        </row>
        <row r="2053">
          <cell r="C2053" t="str">
            <v>лента двухстороння</v>
          </cell>
        </row>
        <row r="2054">
          <cell r="C2054" t="str">
            <v>лента конвеерная 2.2-500-3-ТК200-2-5-2</v>
          </cell>
        </row>
        <row r="2055">
          <cell r="C2055" t="str">
            <v>лента конвеерная 2Л-500-3-ТК200-3-1</v>
          </cell>
        </row>
        <row r="2056">
          <cell r="C2056" t="str">
            <v>лента конвеерная 2Л-650-4-ТК200-3-1</v>
          </cell>
        </row>
        <row r="2057">
          <cell r="C2057" t="str">
            <v>лента конвеерная 2Л-800-3-ТК200-3-1</v>
          </cell>
        </row>
        <row r="2058">
          <cell r="C2058" t="str">
            <v>лента ободная 205-457</v>
          </cell>
        </row>
        <row r="2059">
          <cell r="C2059" t="str">
            <v>лента ободная 300-508(370) ОИ-25, О-65</v>
          </cell>
        </row>
        <row r="2060">
          <cell r="C2060" t="str">
            <v>лента ободная 340-533 И-П184, Кама-1260, О-184</v>
          </cell>
        </row>
        <row r="2061">
          <cell r="C2061" t="str">
            <v>лента ободная 450-508 (ИД-П284)</v>
          </cell>
        </row>
        <row r="2062">
          <cell r="C2062" t="str">
            <v>лента ободная 6,7-20 (170-508)</v>
          </cell>
        </row>
        <row r="2063">
          <cell r="C2063" t="str">
            <v>лента ободная 6,7-20 (220,240,260)</v>
          </cell>
        </row>
        <row r="2064">
          <cell r="C2064" t="str">
            <v>лента ободная 7,7-20 (280,300,320)</v>
          </cell>
        </row>
        <row r="2065">
          <cell r="C2065" t="str">
            <v>лента ободная 8.25-15</v>
          </cell>
        </row>
        <row r="2066">
          <cell r="C2066" t="str">
            <v>лента остановочная ДТ-75</v>
          </cell>
        </row>
        <row r="2067">
          <cell r="C2067" t="str">
            <v>Лента сигнальная 70 мм*150 мкр.-бел.UNIBOB</v>
          </cell>
        </row>
        <row r="2068">
          <cell r="C2068" t="str">
            <v>лента фум</v>
          </cell>
        </row>
        <row r="2069">
          <cell r="C2069" t="str">
            <v>лента чековая</v>
          </cell>
        </row>
        <row r="2070">
          <cell r="C2070" t="str">
            <v>Леска косильная</v>
          </cell>
        </row>
        <row r="2071">
          <cell r="C2071" t="str">
            <v>Лестница 3-х секционная 7 ступеней</v>
          </cell>
        </row>
        <row r="2072">
          <cell r="C2072" t="str">
            <v>лестница АБК ГОСК</v>
          </cell>
        </row>
        <row r="2073">
          <cell r="C2073" t="str">
            <v>Лестница алюминивая 335см</v>
          </cell>
        </row>
        <row r="2074">
          <cell r="C2074" t="str">
            <v>лестница разборная L=6м</v>
          </cell>
        </row>
        <row r="2075">
          <cell r="C2075" t="str">
            <v>лизоформин 3000</v>
          </cell>
        </row>
        <row r="2076">
          <cell r="C2076" t="str">
            <v>Линейка  STAYER  PROFI</v>
          </cell>
        </row>
        <row r="2077">
          <cell r="C2077" t="str">
            <v>Линейка  деревянная 25см.</v>
          </cell>
        </row>
        <row r="2078">
          <cell r="C2078" t="str">
            <v>Линейка  инерционная (рейсшина)</v>
          </cell>
        </row>
        <row r="2079">
          <cell r="C2079" t="str">
            <v>Линейка  металлическая 30см</v>
          </cell>
        </row>
        <row r="2080">
          <cell r="C2080" t="str">
            <v>Линейка 1000мм</v>
          </cell>
        </row>
        <row r="2081">
          <cell r="C2081" t="str">
            <v>Линейка 20см.</v>
          </cell>
        </row>
        <row r="2082">
          <cell r="C2082" t="str">
            <v>Линейка 30см.</v>
          </cell>
        </row>
        <row r="2083">
          <cell r="C2083" t="str">
            <v>Линейка 500мм</v>
          </cell>
        </row>
        <row r="2084">
          <cell r="C2084" t="str">
            <v>линолеум полукоммерческий 3,0м</v>
          </cell>
        </row>
        <row r="2085">
          <cell r="C2085" t="str">
            <v>линолеум полукоммерческий 3,5м</v>
          </cell>
        </row>
        <row r="2086">
          <cell r="C2086" t="str">
            <v>Липкая лента от мух</v>
          </cell>
        </row>
        <row r="2087">
          <cell r="C2087" t="str">
            <v>Лист 1,5 ст.3 ГОСТ 19903-74</v>
          </cell>
        </row>
        <row r="2088">
          <cell r="C2088" t="str">
            <v>лист 16 г/к СТ.3 пс/сп</v>
          </cell>
        </row>
        <row r="2089">
          <cell r="C2089" t="str">
            <v>Лист 60х1500х5000 ст.3сп</v>
          </cell>
        </row>
        <row r="2090">
          <cell r="C2090" t="str">
            <v>лист задний №1  5322-2912101</v>
          </cell>
        </row>
        <row r="2091">
          <cell r="C2091" t="str">
            <v>лист мет. 1,15*1,23 5 мм</v>
          </cell>
        </row>
        <row r="2092">
          <cell r="C2092" t="str">
            <v>Лист ОЦ 0,7х1250х2500 ст 08кп</v>
          </cell>
        </row>
        <row r="2093">
          <cell r="C2093" t="str">
            <v>лист рифл.5</v>
          </cell>
        </row>
        <row r="2094">
          <cell r="C2094" t="str">
            <v>лист сталь оцинк. 1,0мм,</v>
          </cell>
        </row>
        <row r="2095">
          <cell r="C2095" t="str">
            <v>литол</v>
          </cell>
        </row>
        <row r="2096">
          <cell r="C2096" t="str">
            <v>литол 24</v>
          </cell>
        </row>
        <row r="2097">
          <cell r="C2097" t="str">
            <v>литол 24 (250гр)</v>
          </cell>
        </row>
        <row r="2098">
          <cell r="C2098" t="str">
            <v>ложка чайная</v>
          </cell>
        </row>
        <row r="2099">
          <cell r="C2099" t="str">
            <v>лозап №30</v>
          </cell>
        </row>
        <row r="2100">
          <cell r="C2100" t="str">
            <v>лом 12А стальной</v>
          </cell>
        </row>
        <row r="2101">
          <cell r="C2101" t="str">
            <v>лом 16А стальной</v>
          </cell>
        </row>
        <row r="2102">
          <cell r="C2102" t="str">
            <v>лом цветных металлов тн</v>
          </cell>
        </row>
        <row r="2103">
          <cell r="C2103" t="str">
            <v>лопата д/уборки снега</v>
          </cell>
        </row>
        <row r="2104">
          <cell r="C2104" t="str">
            <v>Лопата монтажная L=850мм с вилкой</v>
          </cell>
        </row>
        <row r="2105">
          <cell r="C2105" t="str">
            <v>лопата совковая</v>
          </cell>
        </row>
        <row r="2106">
          <cell r="C2106" t="str">
            <v>лопата совковая</v>
          </cell>
        </row>
        <row r="2107">
          <cell r="C2107" t="str">
            <v>лопата совковая песочная ЛСП</v>
          </cell>
        </row>
        <row r="2108">
          <cell r="C2108" t="str">
            <v>лопата штыковая</v>
          </cell>
        </row>
        <row r="2109">
          <cell r="C2109" t="str">
            <v>лопата штыковая</v>
          </cell>
        </row>
        <row r="2110">
          <cell r="C2110" t="str">
            <v>лопатки к вак. насосу КО-503</v>
          </cell>
        </row>
        <row r="2111">
          <cell r="C2111" t="str">
            <v>лопатки к вак. насосу КО-505А</v>
          </cell>
        </row>
        <row r="2112">
          <cell r="C2112" t="str">
            <v>лопатки к вак. насосу КО-510</v>
          </cell>
        </row>
        <row r="2113">
          <cell r="C2113" t="str">
            <v>Лоток для бумаг уп/5шт</v>
          </cell>
        </row>
        <row r="2114">
          <cell r="C2114" t="str">
            <v>лупа</v>
          </cell>
        </row>
        <row r="2115">
          <cell r="C2115" t="str">
            <v>лупа инструм. д.100мм</v>
          </cell>
        </row>
        <row r="2116">
          <cell r="C2116" t="str">
            <v>Лыжи охотничьи 175 см</v>
          </cell>
        </row>
        <row r="2117">
          <cell r="C2117" t="str">
            <v>люк "Л" (К) ШЗ</v>
          </cell>
        </row>
        <row r="2118">
          <cell r="C2118" t="str">
            <v>люк канализационый тип "Т" с шарниром</v>
          </cell>
        </row>
        <row r="2119">
          <cell r="C2119" t="str">
            <v>люки полимерные для  смотровых колодцев</v>
          </cell>
        </row>
        <row r="2120">
          <cell r="C2120" t="str">
            <v>магний  сернокислый</v>
          </cell>
        </row>
        <row r="2121">
          <cell r="C2121" t="str">
            <v>магний  сернокислый 7-водн., ЧДА</v>
          </cell>
        </row>
        <row r="2122">
          <cell r="C2122" t="str">
            <v>магний хлорид 6-вод. (чда)</v>
          </cell>
        </row>
        <row r="2123">
          <cell r="C2123" t="str">
            <v>Максил Супер серый (25кг)</v>
          </cell>
        </row>
        <row r="2124">
          <cell r="C2124" t="str">
            <v>мангал</v>
          </cell>
        </row>
        <row r="2125">
          <cell r="C2125" t="str">
            <v>манжета</v>
          </cell>
        </row>
        <row r="2126">
          <cell r="C2126" t="str">
            <v>манжета 100*75</v>
          </cell>
        </row>
        <row r="2127">
          <cell r="C2127" t="str">
            <v>манжета 160*140</v>
          </cell>
        </row>
        <row r="2128">
          <cell r="C2128" t="str">
            <v>манжета 200*170</v>
          </cell>
        </row>
        <row r="2129">
          <cell r="C2129" t="str">
            <v>манжета 60*80 шеврон</v>
          </cell>
        </row>
        <row r="2130">
          <cell r="C2130" t="str">
            <v>манжета 70*85*12</v>
          </cell>
        </row>
        <row r="2131">
          <cell r="C2131" t="str">
            <v>манжета 90*110*12</v>
          </cell>
        </row>
        <row r="2132">
          <cell r="C2132" t="str">
            <v>манжета армированная 1.2-100-125х12</v>
          </cell>
        </row>
        <row r="2133">
          <cell r="C2133" t="str">
            <v>манжета армированная 1.2-70х95х10</v>
          </cell>
        </row>
        <row r="2134">
          <cell r="C2134" t="str">
            <v>манжета ГЦС 3110</v>
          </cell>
        </row>
        <row r="2135">
          <cell r="C2135" t="str">
            <v>манжета Е-32-80-4</v>
          </cell>
        </row>
        <row r="2136">
          <cell r="C2136" t="str">
            <v>манжета Е30-056</v>
          </cell>
        </row>
        <row r="2137">
          <cell r="C2137" t="str">
            <v>манжета клапана 240-1007020</v>
          </cell>
        </row>
        <row r="2138">
          <cell r="C2138" t="str">
            <v>манипулятор "Мышь" Defender</v>
          </cell>
        </row>
        <row r="2139">
          <cell r="C2139" t="str">
            <v>мановакуумметр МВП4-УУ2 (-1...5) кгс/см2</v>
          </cell>
        </row>
        <row r="2140">
          <cell r="C2140" t="str">
            <v>мановакуумметр МВПЗ-УУ2 (-1...0...5) кгс/см2</v>
          </cell>
        </row>
        <row r="2141">
          <cell r="C2141" t="str">
            <v>Мановакуумметр, МВПЗ-УМ-1+1,5 кгс/см2</v>
          </cell>
        </row>
        <row r="2142">
          <cell r="C2142" t="str">
            <v>манометр</v>
          </cell>
        </row>
        <row r="2143">
          <cell r="C2143" t="str">
            <v>манометр  ДМ 8008 0-1,6 кгс/см2 М20*1,5 виброустой</v>
          </cell>
        </row>
        <row r="2144">
          <cell r="C2144" t="str">
            <v>манометр  М60 (0-0,6)МРа  С3Н8</v>
          </cell>
        </row>
        <row r="2145">
          <cell r="C2145" t="str">
            <v>манометр  М60 (0-2,5)МРа  Q2</v>
          </cell>
        </row>
        <row r="2146">
          <cell r="C2146" t="str">
            <v>манометр  М60 (0-25)МРа  Q2</v>
          </cell>
        </row>
        <row r="2147">
          <cell r="C2147" t="str">
            <v>манометр  МП-4-УУ2 -  10кгс/см2</v>
          </cell>
        </row>
        <row r="2148">
          <cell r="C2148" t="str">
            <v>манометр  ТМВ-310Р.00 М12*1,5 150С</v>
          </cell>
        </row>
        <row r="2149">
          <cell r="C2149" t="str">
            <v>Манометр (50мм) ТМ-210Р.00(0-0,4МПа) кл.т.2,5 М12х1,5(радиальный без фланца) ацетилен</v>
          </cell>
        </row>
        <row r="2150">
          <cell r="C2150" t="str">
            <v>Манометр (50мм) ТМ-210Р.00(0-0,6МПа) М12х1,5 кл.т.2,5(радиальный без фланца) пропан</v>
          </cell>
        </row>
        <row r="2151">
          <cell r="C2151" t="str">
            <v>Манометр (50мм) ТМ-210Р.00(0-25,0МПа) М12х1,5 кл.т.2,5кис()</v>
          </cell>
        </row>
        <row r="2152">
          <cell r="C2152" t="str">
            <v>манометр 10 атм. профессионал</v>
          </cell>
        </row>
        <row r="2153">
          <cell r="C2153" t="str">
            <v>манометр 210Р.00 (0-0,4мПа)</v>
          </cell>
        </row>
        <row r="2154">
          <cell r="C2154" t="str">
            <v>манометр 210Р.00 (0-2,5мПа)</v>
          </cell>
        </row>
        <row r="2155">
          <cell r="C2155" t="str">
            <v>манометр 210Р.00 (0-25мПа)</v>
          </cell>
        </row>
        <row r="2156">
          <cell r="C2156" t="str">
            <v>манометр 210Р.00 (0-4мПа)</v>
          </cell>
        </row>
        <row r="2157">
          <cell r="C2157" t="str">
            <v>Манометр 258-061</v>
          </cell>
        </row>
        <row r="2158">
          <cell r="C2158" t="str">
            <v>манометр 320Р.00 М12*1,5 (0-10 кг/см2)</v>
          </cell>
        </row>
        <row r="2159">
          <cell r="C2159" t="str">
            <v>манометр 320Р.00 М12*1,5 (0-600 кг/см2)</v>
          </cell>
        </row>
        <row r="2160">
          <cell r="C2160" t="str">
            <v>манометр 321Р.00 М12*1,5 (-1-9кгс/см2)</v>
          </cell>
        </row>
        <row r="2161">
          <cell r="C2161" t="str">
            <v>манометр ДМ 2010 Сг 4 кгс/см2</v>
          </cell>
        </row>
        <row r="2162">
          <cell r="C2162" t="str">
            <v>манометр ДМ 2018-ОШ 10 кгс/см2</v>
          </cell>
        </row>
        <row r="2163">
          <cell r="C2163" t="str">
            <v>манометр ДМ 2029 У2-25 кгс/см2 кис</v>
          </cell>
        </row>
        <row r="2164">
          <cell r="C2164" t="str">
            <v>манометр ДМ 2029 У2-250 кгс/см2 -кис</v>
          </cell>
        </row>
        <row r="2165">
          <cell r="C2165" t="str">
            <v>манометр ДМ 2029 У2-4 кгс/см2 ац</v>
          </cell>
        </row>
        <row r="2166">
          <cell r="C2166" t="str">
            <v>манометр ДМ 2029 У2-40 кгс/см2 ац</v>
          </cell>
        </row>
        <row r="2167">
          <cell r="C2167" t="str">
            <v>манометр ДМ 2029 У2-6 кгс/см2</v>
          </cell>
        </row>
        <row r="2168">
          <cell r="C2168" t="str">
            <v>манометр ДМ8009-КС-10 кгс/см2-исп.1</v>
          </cell>
        </row>
        <row r="2169">
          <cell r="C2169" t="str">
            <v>Манометр МП2-УУ2 (0-6,0кгс/см2 IP40 М12х1,5(радиальный без фланца)</v>
          </cell>
        </row>
        <row r="2170">
          <cell r="C2170" t="str">
            <v>манометр МП4-УУ2-2,5 кгс/см2</v>
          </cell>
        </row>
        <row r="2171">
          <cell r="C2171" t="str">
            <v>манометр МП4-УУ2-4 кгс/см2</v>
          </cell>
        </row>
        <row r="2172">
          <cell r="C2172" t="str">
            <v>манометр МП4-УУ2-6 кгс/см2</v>
          </cell>
        </row>
        <row r="2173">
          <cell r="C2173" t="str">
            <v>манометр ТВ310.Р.00 М12*1,5</v>
          </cell>
        </row>
        <row r="2174">
          <cell r="C2174" t="str">
            <v>манометр ТМ-110Т.00 М10*1 (0-10  кгс/см2)</v>
          </cell>
        </row>
        <row r="2175">
          <cell r="C2175" t="str">
            <v>манометр ТМ-310Р.00 М12*1,5 (0-16 кгс/м2)</v>
          </cell>
        </row>
        <row r="2176">
          <cell r="C2176" t="str">
            <v>манометр ТМ-510.-0-0,6 МПа</v>
          </cell>
        </row>
        <row r="2177">
          <cell r="C2177" t="str">
            <v>манометр ТМ-510Р05 (0-4) М20*1,5</v>
          </cell>
        </row>
        <row r="2178">
          <cell r="C2178" t="str">
            <v>манометр ТМ-610Р.00 М20*1,5 (0-250 кгс/м2)</v>
          </cell>
        </row>
        <row r="2179">
          <cell r="C2179" t="str">
            <v>манометр ТМ-610Р.00 М20*1,5 (0-600 кгс/м2)</v>
          </cell>
        </row>
        <row r="2180">
          <cell r="C2180" t="str">
            <v>манометр ТМ-610Р.05 М20*1,5 (0-160 кгс/м2)</v>
          </cell>
        </row>
        <row r="2181">
          <cell r="C2181" t="str">
            <v>манометр ТМ-610Р.05 М20*1,5 (0-600 кгс/м2)</v>
          </cell>
        </row>
        <row r="2182">
          <cell r="C2182" t="str">
            <v>Манометр электроконтактный (100мм) ДМ2010 Cr-У2(0-0,4кгс/см2) исп.V кл.т.1,5 IP 53 М20х1,5</v>
          </cell>
        </row>
        <row r="2183">
          <cell r="C2183" t="str">
            <v>Манометр(50мм) ТМ-210Р.00(0-2,5МПа) М12х1,5 кл.т.2,5кис(радиальный без фланца)</v>
          </cell>
        </row>
        <row r="2184">
          <cell r="C2184" t="str">
            <v>манувакуумметр  МВП-4y  -1+3кгс-см2</v>
          </cell>
        </row>
        <row r="2185">
          <cell r="C2185" t="str">
            <v>марганец  хлорид 4-вод. (чда)</v>
          </cell>
        </row>
        <row r="2186">
          <cell r="C2186" t="str">
            <v>марка стандартная 0,1 р</v>
          </cell>
        </row>
        <row r="2187">
          <cell r="C2187" t="str">
            <v>марка стандартная 0,15р</v>
          </cell>
        </row>
        <row r="2188">
          <cell r="C2188" t="str">
            <v>марка стандартная 0,3 р</v>
          </cell>
        </row>
        <row r="2189">
          <cell r="C2189" t="str">
            <v>марка стандартная 0,5 р</v>
          </cell>
        </row>
        <row r="2190">
          <cell r="C2190" t="str">
            <v>марка стандартная 10 р</v>
          </cell>
        </row>
        <row r="2191">
          <cell r="C2191" t="str">
            <v>марка стандартная 1р</v>
          </cell>
        </row>
        <row r="2192">
          <cell r="C2192" t="str">
            <v>марка стандартная 25,00</v>
          </cell>
        </row>
        <row r="2193">
          <cell r="C2193" t="str">
            <v>марка стандартная 2р</v>
          </cell>
        </row>
        <row r="2194">
          <cell r="C2194" t="str">
            <v>марка стандартная 3,00</v>
          </cell>
        </row>
        <row r="2195">
          <cell r="C2195" t="str">
            <v>марка стандартная 4р</v>
          </cell>
        </row>
        <row r="2196">
          <cell r="C2196" t="str">
            <v>Маркер набор из 4цв.</v>
          </cell>
        </row>
        <row r="2197">
          <cell r="C2197" t="str">
            <v>маркер перманент черный</v>
          </cell>
        </row>
        <row r="2198">
          <cell r="C2198" t="str">
            <v>Маркер текст  желтый</v>
          </cell>
        </row>
        <row r="2199">
          <cell r="C2199" t="str">
            <v>Маркер текст  синий</v>
          </cell>
        </row>
        <row r="2200">
          <cell r="C2200" t="str">
            <v>маркер-стеклограф</v>
          </cell>
        </row>
        <row r="2201">
          <cell r="C2201" t="str">
            <v>марля 5м*90см</v>
          </cell>
        </row>
        <row r="2202">
          <cell r="C2202" t="str">
            <v>марля медицинская нестирильная</v>
          </cell>
        </row>
        <row r="2203">
          <cell r="C2203" t="str">
            <v>маска сварщика Хамелеон</v>
          </cell>
        </row>
        <row r="2204">
          <cell r="C2204" t="str">
            <v>масло 10/40</v>
          </cell>
        </row>
        <row r="2205">
          <cell r="C2205" t="str">
            <v>масло 2-х тактное</v>
          </cell>
        </row>
        <row r="2206">
          <cell r="C2206" t="str">
            <v>масло Kastrol OB</v>
          </cell>
        </row>
        <row r="2207">
          <cell r="C2207" t="str">
            <v>Масло Mobil DTE 10 Excel 46</v>
          </cell>
        </row>
        <row r="2208">
          <cell r="C2208" t="str">
            <v>Масло Mobil SHC 626</v>
          </cell>
        </row>
        <row r="2209">
          <cell r="C2209" t="str">
            <v>Масло Mobil Super 3000 X1 5W30</v>
          </cell>
        </row>
        <row r="2210">
          <cell r="C2210" t="str">
            <v>Масло Mobil Super 3000 X1 5W40</v>
          </cell>
        </row>
        <row r="2211">
          <cell r="C2211" t="str">
            <v>масло Shell Rimula R6 5W/30</v>
          </cell>
        </row>
        <row r="2212">
          <cell r="C2212" t="str">
            <v>масло ВМГЗ</v>
          </cell>
        </row>
        <row r="2213">
          <cell r="C2213" t="str">
            <v>масло гидравлическое Mannol</v>
          </cell>
        </row>
        <row r="2214">
          <cell r="C2214" t="str">
            <v>масло гидравлическое Mobil DTE 25</v>
          </cell>
        </row>
        <row r="2215">
          <cell r="C2215" t="str">
            <v>масло гидравлическое Shell Tellus S2 V32</v>
          </cell>
        </row>
        <row r="2216">
          <cell r="C2216" t="str">
            <v>масло гидравлическое ВМГЗ</v>
          </cell>
        </row>
        <row r="2217">
          <cell r="C2217" t="str">
            <v>масло дизельное Shell 10W30</v>
          </cell>
        </row>
        <row r="2218">
          <cell r="C2218" t="str">
            <v>Масло для двухтактных двигателей Husqvarna HP-2Т</v>
          </cell>
        </row>
        <row r="2219">
          <cell r="C2219" t="str">
            <v>Масло для четырехтактных двигателей Husqvarna SAE30</v>
          </cell>
        </row>
        <row r="2220">
          <cell r="C2220" t="str">
            <v>масло И-40 А</v>
          </cell>
        </row>
        <row r="2221">
          <cell r="C2221" t="str">
            <v>масло И-40 А (кг)</v>
          </cell>
        </row>
        <row r="2222">
          <cell r="C2222" t="str">
            <v>масло индустриальное И-30А</v>
          </cell>
        </row>
        <row r="2223">
          <cell r="C2223" t="str">
            <v>масло компрессорное Mobil Rarus425</v>
          </cell>
        </row>
        <row r="2224">
          <cell r="C2224" t="str">
            <v>масло компрессорное Patriot Garden</v>
          </cell>
        </row>
        <row r="2225">
          <cell r="C2225" t="str">
            <v>масло М8ДМ</v>
          </cell>
        </row>
        <row r="2226">
          <cell r="C2226" t="str">
            <v>масло моторное 15W40</v>
          </cell>
        </row>
        <row r="2227">
          <cell r="C2227" t="str">
            <v>масло моторное 5W40  п/с Plus Extra</v>
          </cell>
        </row>
        <row r="2228">
          <cell r="C2228" t="str">
            <v>масло моторное Mobil Delvac</v>
          </cell>
        </row>
        <row r="2229">
          <cell r="C2229" t="str">
            <v>масло моторное MOBIL SUPER 2000 X-1 10W40</v>
          </cell>
        </row>
        <row r="2230">
          <cell r="C2230" t="str">
            <v>масло моторное Лукойл-Люкс SAE5W40SL/CF</v>
          </cell>
        </row>
        <row r="2231">
          <cell r="C2231" t="str">
            <v>масло моторное Лукойл10 W40</v>
          </cell>
        </row>
        <row r="2232">
          <cell r="C2232" t="str">
            <v>масло моторное М10В2</v>
          </cell>
        </row>
        <row r="2233">
          <cell r="C2233" t="str">
            <v>масло моторное М10Г2</v>
          </cell>
        </row>
        <row r="2234">
          <cell r="C2234" t="str">
            <v>масло моторное М10Г2</v>
          </cell>
        </row>
        <row r="2235">
          <cell r="C2235" t="str">
            <v>масло моторное М10Г2 к</v>
          </cell>
        </row>
        <row r="2236">
          <cell r="C2236" t="str">
            <v>масло моторное М10ДМ</v>
          </cell>
        </row>
        <row r="2237">
          <cell r="C2237" t="str">
            <v>масло моторное М8В</v>
          </cell>
        </row>
        <row r="2238">
          <cell r="C2238" t="str">
            <v>масло моторное М8В2</v>
          </cell>
        </row>
        <row r="2239">
          <cell r="C2239" t="str">
            <v>масло моторное М8Г2 к</v>
          </cell>
        </row>
        <row r="2240">
          <cell r="C2240" t="str">
            <v>масло моторное М8ДМ</v>
          </cell>
        </row>
        <row r="2241">
          <cell r="C2241" t="str">
            <v>масло моторное М8ДМ</v>
          </cell>
        </row>
        <row r="2242">
          <cell r="C2242" t="str">
            <v>Масло МС-20 Авиа</v>
          </cell>
        </row>
        <row r="2243">
          <cell r="C2243" t="str">
            <v>Масло МС-20 для наземных целей</v>
          </cell>
        </row>
        <row r="2244">
          <cell r="C2244" t="str">
            <v>масло трансмис. 80w90 Mobilude GX (20л)</v>
          </cell>
        </row>
        <row r="2245">
          <cell r="C2245" t="str">
            <v>масло трансмиссионное Супер ТАД-17И</v>
          </cell>
        </row>
        <row r="2246">
          <cell r="C2246" t="str">
            <v>масло трансмиссионное ТСП-15К</v>
          </cell>
        </row>
        <row r="2247">
          <cell r="C2247" t="str">
            <v>масло трансмиссионное ТЭП-15</v>
          </cell>
        </row>
        <row r="2248">
          <cell r="C2248" t="str">
            <v>масло трансформаторное</v>
          </cell>
        </row>
        <row r="2249">
          <cell r="C2249" t="str">
            <v>масло трансформаторное ТКП</v>
          </cell>
        </row>
        <row r="2250">
          <cell r="C2250" t="str">
            <v>масло турбинное ТП-22</v>
          </cell>
        </row>
        <row r="2251">
          <cell r="C2251" t="str">
            <v>масло турбинное ТП-30</v>
          </cell>
        </row>
        <row r="2252">
          <cell r="C2252" t="str">
            <v>Масло ХФ-12с-16</v>
          </cell>
        </row>
        <row r="2253">
          <cell r="C2253" t="str">
            <v>Масло ХФ-22с-16</v>
          </cell>
        </row>
        <row r="2254">
          <cell r="C2254" t="str">
            <v>масло цепное</v>
          </cell>
        </row>
        <row r="2255">
          <cell r="C2255" t="str">
            <v>мастика гидроизоляционная</v>
          </cell>
        </row>
        <row r="2256">
          <cell r="C2256" t="str">
            <v>мат фомовой резиновый "Пигмент" (500*500*40)</v>
          </cell>
        </row>
        <row r="2257">
          <cell r="C2257" t="str">
            <v>маховик Камаз в сборе  740-1005115</v>
          </cell>
        </row>
        <row r="2258">
          <cell r="C2258" t="str">
            <v>Машина углошлифовальная Макита GA9020 2200ВТ 230мм</v>
          </cell>
        </row>
        <row r="2259">
          <cell r="C2259" t="str">
            <v>Машина углошлифовальная Макита GA9030 2400ВТ 230мм</v>
          </cell>
        </row>
        <row r="2260">
          <cell r="C2260" t="str">
            <v>машинка углошлифовальная  G 18 SR 2000 Вт</v>
          </cell>
        </row>
        <row r="2261">
          <cell r="C2261" t="str">
            <v>маяк 24 V</v>
          </cell>
        </row>
        <row r="2262">
          <cell r="C2262" t="str">
            <v>мегаомметр ЭС 0202/2-Г (полная комплектация)</v>
          </cell>
        </row>
        <row r="2263">
          <cell r="C2263" t="str">
            <v>медь  М2М трубка10*1</v>
          </cell>
        </row>
        <row r="2264">
          <cell r="C2264" t="str">
            <v>медь (II) сернокислая 5-водная</v>
          </cell>
        </row>
        <row r="2265">
          <cell r="C2265" t="str">
            <v>мембрана камеры тип20</v>
          </cell>
        </row>
        <row r="2266">
          <cell r="C2266" t="str">
            <v>Мембрана МФАС-ОС-2 д.47мм</v>
          </cell>
        </row>
        <row r="2267">
          <cell r="C2267" t="str">
            <v>Мембрана МФАС-СПА  д.142мм</v>
          </cell>
        </row>
        <row r="2268">
          <cell r="C2268" t="str">
            <v>Мембрана НЦ-0,45мкм  д.47мм</v>
          </cell>
        </row>
        <row r="2269">
          <cell r="C2269" t="str">
            <v>Мембрана ФМАЦ-0,2мкм  д.142мм</v>
          </cell>
        </row>
        <row r="2270">
          <cell r="C2270" t="str">
            <v>Мембрана ФМАЦ-0,65мкм  д.25мм</v>
          </cell>
        </row>
        <row r="2271">
          <cell r="C2271" t="str">
            <v>мензурка  1000мл</v>
          </cell>
        </row>
        <row r="2272">
          <cell r="C2272" t="str">
            <v>мензурка  250мл</v>
          </cell>
        </row>
        <row r="2273">
          <cell r="C2273" t="str">
            <v>мензурка  500 мл</v>
          </cell>
        </row>
        <row r="2274">
          <cell r="C2274" t="str">
            <v>мензурка полипропиленовая с ручкой 1000 мл</v>
          </cell>
        </row>
        <row r="2275">
          <cell r="C2275" t="str">
            <v>мензурка полипропиленовая с ручкой 500 мл</v>
          </cell>
        </row>
        <row r="2276">
          <cell r="C2276" t="str">
            <v>Металлодекектор GSM120 Bosch</v>
          </cell>
        </row>
        <row r="2277">
          <cell r="C2277" t="str">
            <v>метиловый красный ЧДА</v>
          </cell>
        </row>
        <row r="2278">
          <cell r="C2278" t="str">
            <v>метла</v>
          </cell>
        </row>
        <row r="2279">
          <cell r="C2279" t="str">
            <v>метла полипропиленовая</v>
          </cell>
        </row>
        <row r="2280">
          <cell r="C2280" t="str">
            <v>метол, ИМП</v>
          </cell>
        </row>
        <row r="2281">
          <cell r="C2281" t="str">
            <v>метрошток</v>
          </cell>
        </row>
        <row r="2282">
          <cell r="C2282" t="str">
            <v>метрошток МШС-4,0</v>
          </cell>
        </row>
        <row r="2283">
          <cell r="C2283" t="str">
            <v>метчик  10*1,5</v>
          </cell>
        </row>
        <row r="2284">
          <cell r="C2284" t="str">
            <v>метчик  12*1,75</v>
          </cell>
        </row>
        <row r="2285">
          <cell r="C2285" t="str">
            <v>метчик  14*1,5 к-т</v>
          </cell>
        </row>
        <row r="2286">
          <cell r="C2286" t="str">
            <v>метчик  14*2 к-т</v>
          </cell>
        </row>
        <row r="2287">
          <cell r="C2287" t="str">
            <v>метчик  16*1,5</v>
          </cell>
        </row>
        <row r="2288">
          <cell r="C2288" t="str">
            <v>метчик  20*1.5</v>
          </cell>
        </row>
        <row r="2289">
          <cell r="C2289" t="str">
            <v>метчик  27*3 м/р</v>
          </cell>
        </row>
        <row r="2290">
          <cell r="C2290" t="str">
            <v>метчик  5*0,8 к-т</v>
          </cell>
        </row>
        <row r="2291">
          <cell r="C2291" t="str">
            <v>метчик  6*1</v>
          </cell>
        </row>
        <row r="2292">
          <cell r="C2292" t="str">
            <v>метчик  8*1,25</v>
          </cell>
        </row>
        <row r="2293">
          <cell r="C2293" t="str">
            <v>метчик  8*1,25 к-т</v>
          </cell>
        </row>
        <row r="2294">
          <cell r="C2294" t="str">
            <v>Метчик 10х1,0</v>
          </cell>
        </row>
        <row r="2295">
          <cell r="C2295" t="str">
            <v>Метчик 16х2,0 гаеч</v>
          </cell>
        </row>
        <row r="2296">
          <cell r="C2296" t="str">
            <v>Метчик 24х3,0</v>
          </cell>
        </row>
        <row r="2297">
          <cell r="C2297" t="str">
            <v>Метчик 36,0х3,0 комп</v>
          </cell>
        </row>
        <row r="2298">
          <cell r="C2298" t="str">
            <v>Метчик G1"</v>
          </cell>
        </row>
        <row r="2299">
          <cell r="C2299" t="str">
            <v>Метчик G1/2</v>
          </cell>
        </row>
        <row r="2300">
          <cell r="C2300" t="str">
            <v>Метчик G3/4</v>
          </cell>
        </row>
        <row r="2301">
          <cell r="C2301" t="str">
            <v>Метчик G3/8 ком-т</v>
          </cell>
        </row>
        <row r="2302">
          <cell r="C2302" t="str">
            <v>Метчик К1/4</v>
          </cell>
        </row>
        <row r="2303">
          <cell r="C2303" t="str">
            <v>Метчик К3/8</v>
          </cell>
        </row>
        <row r="2304">
          <cell r="C2304" t="str">
            <v>Метчик М12х1,0 м/р</v>
          </cell>
        </row>
        <row r="2305">
          <cell r="C2305" t="str">
            <v>Метчик м16х2,0 лев.</v>
          </cell>
        </row>
        <row r="2306">
          <cell r="C2306" t="str">
            <v>Метчик М20х2,5</v>
          </cell>
        </row>
        <row r="2307">
          <cell r="C2307" t="str">
            <v>Метчик М24х1,5</v>
          </cell>
        </row>
        <row r="2308">
          <cell r="C2308" t="str">
            <v>Метчик М27х1,5</v>
          </cell>
        </row>
        <row r="2309">
          <cell r="C2309" t="str">
            <v>Метчик М27х2,0</v>
          </cell>
        </row>
        <row r="2310">
          <cell r="C2310" t="str">
            <v>Метчик М30х3,5</v>
          </cell>
        </row>
        <row r="2311">
          <cell r="C2311" t="str">
            <v>Метчик М39х2,0</v>
          </cell>
        </row>
        <row r="2312">
          <cell r="C2312" t="str">
            <v>Механизм МЭO 40/25-0.25М 220 В</v>
          </cell>
        </row>
        <row r="2313">
          <cell r="C2313" t="str">
            <v>механизм переключения КПП</v>
          </cell>
        </row>
        <row r="2314">
          <cell r="C2314" t="str">
            <v>мешки джутовые</v>
          </cell>
        </row>
        <row r="2315">
          <cell r="C2315" t="str">
            <v>мешки для мусора 120 л</v>
          </cell>
        </row>
        <row r="2316">
          <cell r="C2316" t="str">
            <v>мешки для мусора 30л</v>
          </cell>
        </row>
        <row r="2317">
          <cell r="C2317" t="str">
            <v>мешки для мусора 60л</v>
          </cell>
        </row>
        <row r="2318">
          <cell r="C2318" t="str">
            <v>микрометр МК 25-50</v>
          </cell>
        </row>
        <row r="2319">
          <cell r="C2319" t="str">
            <v>Микрометр МК глад.125х150</v>
          </cell>
        </row>
        <row r="2320">
          <cell r="C2320" t="str">
            <v>микропереключатель 1101 УХЛЗ исп. 3</v>
          </cell>
        </row>
        <row r="2321">
          <cell r="C2321" t="str">
            <v>миксер оцинк. для смесей 80х400</v>
          </cell>
        </row>
        <row r="2322">
          <cell r="C2322" t="str">
            <v>миксер оцинк. для смесей 80х530</v>
          </cell>
        </row>
        <row r="2323">
          <cell r="C2323" t="str">
            <v>мин.вата</v>
          </cell>
        </row>
        <row r="2324">
          <cell r="C2324" t="str">
            <v>мин.вата 50 мм</v>
          </cell>
        </row>
        <row r="2325">
          <cell r="C2325" t="str">
            <v>мин.плита Ровкул Лайт Баттс (1000*600*50мм)</v>
          </cell>
        </row>
        <row r="2326">
          <cell r="C2326" t="str">
            <v>Модем GSM TELEOFIS RX101-R USB</v>
          </cell>
        </row>
        <row r="2327">
          <cell r="C2327" t="str">
            <v>Модем GSM TELEOFIS RX608-L2</v>
          </cell>
        </row>
        <row r="2328">
          <cell r="C2328" t="str">
            <v>Модем GSM/GPRS ПМ01-220.АВ</v>
          </cell>
        </row>
        <row r="2329">
          <cell r="C2329" t="str">
            <v>модификатор матричный MGNO3</v>
          </cell>
        </row>
        <row r="2330">
          <cell r="C2330" t="str">
            <v>модификатор раствор Pd</v>
          </cell>
        </row>
        <row r="2331">
          <cell r="C2331" t="str">
            <v>модификатор Фосфат Аммония 100мл</v>
          </cell>
        </row>
        <row r="2332">
          <cell r="C2332" t="str">
            <v>модуль  навигационный Галилео  y 1.9</v>
          </cell>
        </row>
        <row r="2333">
          <cell r="C2333" t="str">
            <v>модуль  навигационный Галилео  y 1.9</v>
          </cell>
        </row>
        <row r="2334">
          <cell r="C2334" t="str">
            <v>модуль зажигания</v>
          </cell>
        </row>
        <row r="2335">
          <cell r="C2335" t="str">
            <v>модуль навигационный Глонасс  v 2.2.8</v>
          </cell>
        </row>
        <row r="2336">
          <cell r="C2336" t="str">
            <v>модуль навигационный Глонасс  v 2.2.8</v>
          </cell>
        </row>
        <row r="2337">
          <cell r="C2337" t="str">
            <v>Модуль управления AUMA MATIC AM</v>
          </cell>
        </row>
        <row r="2338">
          <cell r="C2338" t="str">
            <v>мойка KARCHER</v>
          </cell>
        </row>
        <row r="2339">
          <cell r="C2339" t="str">
            <v>молоток</v>
          </cell>
        </row>
        <row r="2340">
          <cell r="C2340" t="str">
            <v>молоток  0,4кг</v>
          </cell>
        </row>
        <row r="2341">
          <cell r="C2341" t="str">
            <v>молоток  0,5 кг</v>
          </cell>
        </row>
        <row r="2342">
          <cell r="C2342" t="str">
            <v>молоток  0,8кг</v>
          </cell>
        </row>
        <row r="2343">
          <cell r="C2343" t="str">
            <v>молоток  1,0кг</v>
          </cell>
        </row>
        <row r="2344">
          <cell r="C2344" t="str">
            <v>молоток  отбойный  МО-2К</v>
          </cell>
        </row>
        <row r="2345">
          <cell r="C2345" t="str">
            <v>Молоток 1,5кг</v>
          </cell>
        </row>
        <row r="2346">
          <cell r="C2346" t="str">
            <v>Молоток 2,0кг</v>
          </cell>
        </row>
        <row r="2347">
          <cell r="C2347" t="str">
            <v>молоток отбойный</v>
          </cell>
        </row>
        <row r="2348">
          <cell r="C2348" t="str">
            <v>Молоток отбойный МГЗ-40-2 "ДИНРУС"</v>
          </cell>
        </row>
        <row r="2349">
          <cell r="C2349" t="str">
            <v>Молоток слесарный 0,6кг</v>
          </cell>
        </row>
        <row r="2350">
          <cell r="C2350" t="str">
            <v>монитор   LCD 23.6"  ACER G245 HQAbd</v>
          </cell>
        </row>
        <row r="2351">
          <cell r="C2351" t="str">
            <v>монитор  21.5 " BenQ GL224OM LED"</v>
          </cell>
        </row>
        <row r="2352">
          <cell r="C2352" t="str">
            <v>монитор  21.5 " BenQ GL2250M LED"</v>
          </cell>
        </row>
        <row r="2353">
          <cell r="C2353" t="str">
            <v>Монитор 19" Acer V193WVcb LCD</v>
          </cell>
        </row>
        <row r="2354">
          <cell r="C2354" t="str">
            <v>монитор 19" Samsung</v>
          </cell>
        </row>
        <row r="2355">
          <cell r="C2355" t="str">
            <v>монитор Samsung SyncMaster E1920NW</v>
          </cell>
        </row>
        <row r="2356">
          <cell r="C2356" t="str">
            <v>монитор TOPVIEW  LCD 20" Т2091    (1600*900)</v>
          </cell>
        </row>
        <row r="2357">
          <cell r="C2357" t="str">
            <v>моноциклон</v>
          </cell>
        </row>
        <row r="2358">
          <cell r="C2358" t="str">
            <v>Монтажный фланец Эмир-Прамер DN100</v>
          </cell>
        </row>
        <row r="2359">
          <cell r="C2359" t="str">
            <v>моп плоский 40см</v>
          </cell>
        </row>
        <row r="2360">
          <cell r="C2360" t="str">
            <v>мост диодный 406</v>
          </cell>
        </row>
        <row r="2361">
          <cell r="C2361" t="str">
            <v>Мотопомпа Honda WT30X</v>
          </cell>
        </row>
        <row r="2362">
          <cell r="C2362" t="str">
            <v>Мотопомпа PNG 307 ST</v>
          </cell>
        </row>
        <row r="2363">
          <cell r="C2363" t="str">
            <v>мотопомпа бензиновая</v>
          </cell>
        </row>
        <row r="2364">
          <cell r="C2364" t="str">
            <v>Мотор ВАЗ-2101 отопителя с подшип.</v>
          </cell>
        </row>
        <row r="2365">
          <cell r="C2365" t="str">
            <v>мотор отопителя ГАЗ</v>
          </cell>
        </row>
        <row r="2366">
          <cell r="C2366" t="str">
            <v>мотор отопителя ЗИЛ</v>
          </cell>
        </row>
        <row r="2367">
          <cell r="C2367" t="str">
            <v>мотор отопителя МЭ237</v>
          </cell>
        </row>
        <row r="2368">
          <cell r="C2368" t="str">
            <v>мотор стеклоочистителя ЗИЛ</v>
          </cell>
        </row>
        <row r="2369">
          <cell r="C2369" t="str">
            <v>Моющее средство Формула Прогресса 1л</v>
          </cell>
        </row>
        <row r="2370">
          <cell r="C2370" t="str">
            <v>мультиметр Mastech MY-68</v>
          </cell>
        </row>
        <row r="2371">
          <cell r="C2371" t="str">
            <v>мурексид ЧДА</v>
          </cell>
        </row>
        <row r="2372">
          <cell r="C2372" t="str">
            <v>муфта   3КВТп 10-70/120</v>
          </cell>
        </row>
        <row r="2373">
          <cell r="C2373" t="str">
            <v>муфта  1/2 вн/вн</v>
          </cell>
        </row>
        <row r="2374">
          <cell r="C2374" t="str">
            <v>муфта  3 СТп</v>
          </cell>
        </row>
        <row r="2375">
          <cell r="C2375" t="str">
            <v>муфта  ВРК</v>
          </cell>
        </row>
        <row r="2376">
          <cell r="C2376" t="str">
            <v>муфта  каб. 10СТП(тк)-3*(70-120)</v>
          </cell>
        </row>
        <row r="2377">
          <cell r="C2377" t="str">
            <v>муфта  компрессионная резьбовая 025*1" с внутрен.  резьбой</v>
          </cell>
        </row>
        <row r="2378">
          <cell r="C2378" t="str">
            <v>муфта  компрессионная резьбовая 032*1 1/4</v>
          </cell>
        </row>
        <row r="2379">
          <cell r="C2379" t="str">
            <v>муфта  компрессионная резьбовая 032*25 с внутрен. резьбой</v>
          </cell>
        </row>
        <row r="2380">
          <cell r="C2380" t="str">
            <v>муфта  компрессионная резьбовая 032*25 с наружной резьбой</v>
          </cell>
        </row>
        <row r="2381">
          <cell r="C2381" t="str">
            <v>муфта  компрессионная резьбовая 032*3/4 с наружной резьбой</v>
          </cell>
        </row>
        <row r="2382">
          <cell r="C2382" t="str">
            <v>муфта  компрессионная резьбовая 032*32 с наружной резьбой</v>
          </cell>
        </row>
        <row r="2383">
          <cell r="C2383" t="str">
            <v>муфта  концевая наружн. 3КНТп 10-70/120</v>
          </cell>
        </row>
        <row r="2384">
          <cell r="C2384" t="str">
            <v>муфта  надвижная PRAGMA 200мм</v>
          </cell>
        </row>
        <row r="2385">
          <cell r="C2385" t="str">
            <v>муфта  надвижная PRAGMA 315мм</v>
          </cell>
        </row>
        <row r="2386">
          <cell r="C2386" t="str">
            <v>муфта  надвижная PRAGMA 400мм</v>
          </cell>
        </row>
        <row r="2387">
          <cell r="C2387" t="str">
            <v>муфта  надвижная PRAGMA160мм</v>
          </cell>
        </row>
        <row r="2388">
          <cell r="C2388" t="str">
            <v>муфта  надвижная PRAGMA250мм</v>
          </cell>
        </row>
        <row r="2389">
          <cell r="C2389" t="str">
            <v>муфта  привода вентилятора 236-1308090</v>
          </cell>
        </row>
        <row r="2390">
          <cell r="C2390" t="str">
            <v>муфта  привода г/мотора 310.12.00</v>
          </cell>
        </row>
        <row r="2391">
          <cell r="C2391" t="str">
            <v>муфта  ПЭ</v>
          </cell>
        </row>
        <row r="2392">
          <cell r="C2392" t="str">
            <v>муфта  ПЭ 100 Д, 315</v>
          </cell>
        </row>
        <row r="2393">
          <cell r="C2393" t="str">
            <v>муфта  ПЭ 100 Д, 75</v>
          </cell>
        </row>
        <row r="2394">
          <cell r="C2394" t="str">
            <v>муфта  ПЭ 100*75</v>
          </cell>
        </row>
        <row r="2395">
          <cell r="C2395" t="str">
            <v>муфта  ПЭ 11-225</v>
          </cell>
        </row>
        <row r="2396">
          <cell r="C2396" t="str">
            <v>муфта  ПЭ 80*160</v>
          </cell>
        </row>
        <row r="2397">
          <cell r="C2397" t="str">
            <v>муфта  ПЭ 80*225</v>
          </cell>
        </row>
        <row r="2398">
          <cell r="C2398" t="str">
            <v>муфта  ПЭ 80*32</v>
          </cell>
        </row>
        <row r="2399">
          <cell r="C2399" t="str">
            <v>муфта  ПЭ 80*63</v>
          </cell>
        </row>
        <row r="2400">
          <cell r="C2400" t="str">
            <v>Муфта  рем. из нерж. стали RS-2 238-260 500мм</v>
          </cell>
        </row>
        <row r="2401">
          <cell r="C2401" t="str">
            <v>Муфта  рем. из нерж. стали RS-2 456-486 500мм</v>
          </cell>
        </row>
        <row r="2402">
          <cell r="C2402" t="str">
            <v>муфта  свинцовая  90</v>
          </cell>
        </row>
        <row r="2403">
          <cell r="C2403" t="str">
            <v>муфта  соедин. д.032/032 компрессионная</v>
          </cell>
        </row>
        <row r="2404">
          <cell r="C2404" t="str">
            <v>муфта  соединительная 3СТп-10 (70-120) 10 кВ</v>
          </cell>
        </row>
        <row r="2405">
          <cell r="C2405" t="str">
            <v>муфта  соединительная заливная 91-NBA3,4*16-4*25; 5*6-5*16 кв. мм.</v>
          </cell>
        </row>
        <row r="2406">
          <cell r="C2406" t="str">
            <v>муфта 110</v>
          </cell>
        </row>
        <row r="2407">
          <cell r="C2407" t="str">
            <v>муфта 4 стп 1-70-120</v>
          </cell>
        </row>
        <row r="2408">
          <cell r="C2408" t="str">
            <v>муфта 90</v>
          </cell>
        </row>
        <row r="2409">
          <cell r="C2409" t="str">
            <v>муфта втулочно-пальцеваяТВ-300</v>
          </cell>
        </row>
        <row r="2410">
          <cell r="C2410" t="str">
            <v>муфта выжим. подшипника Камаз 14-1601185</v>
          </cell>
        </row>
        <row r="2411">
          <cell r="C2411" t="str">
            <v>муфта выжимная с подшипником 130-1602052</v>
          </cell>
        </row>
        <row r="2412">
          <cell r="C2412" t="str">
            <v>муфта выкл. сцепл. с подшипником 17-1601180</v>
          </cell>
        </row>
        <row r="2413">
          <cell r="C2413" t="str">
            <v>муфта выкл..сцепл. с подшипником 14-1601180</v>
          </cell>
        </row>
        <row r="2414">
          <cell r="C2414" t="str">
            <v>муфта ЖАБО Д.600</v>
          </cell>
        </row>
        <row r="2415">
          <cell r="C2415" t="str">
            <v>Муфта ЖАБО Ду-100</v>
          </cell>
        </row>
        <row r="2416">
          <cell r="C2416" t="str">
            <v>Муфта ЖАБО Ду-125</v>
          </cell>
        </row>
        <row r="2417">
          <cell r="C2417" t="str">
            <v>Муфта ЖАБО Ду-150</v>
          </cell>
        </row>
        <row r="2418">
          <cell r="C2418" t="str">
            <v>Муфта ЖАБО Ду-200</v>
          </cell>
        </row>
        <row r="2419">
          <cell r="C2419" t="str">
            <v>Муфта ЖАБО Ду-250</v>
          </cell>
        </row>
        <row r="2420">
          <cell r="C2420" t="str">
            <v>Муфта ЖАБО Ду-300</v>
          </cell>
        </row>
        <row r="2421">
          <cell r="C2421" t="str">
            <v>Муфта ЖАБО Ду-400</v>
          </cell>
        </row>
        <row r="2422">
          <cell r="C2422" t="str">
            <v>Муфта ЖАБО Ду-500</v>
          </cell>
        </row>
        <row r="2423">
          <cell r="C2423" t="str">
            <v>Муфта ЖАБО Ду-80</v>
          </cell>
        </row>
        <row r="2424">
          <cell r="C2424" t="str">
            <v>муфта кабельная  1КВТпН-4х (150-240)</v>
          </cell>
        </row>
        <row r="2425">
          <cell r="C2425" t="str">
            <v>Муфта комбинированная НР 40х1,1/4 под ключ ТЕВО</v>
          </cell>
        </row>
        <row r="2426">
          <cell r="C2426" t="str">
            <v>Муфта компрессионная 32х1" с  наружной резьбой</v>
          </cell>
        </row>
        <row r="2427">
          <cell r="C2427" t="str">
            <v>Муфта компрессионная резьбовая 32х1 1/4" с внутр. резьбой</v>
          </cell>
        </row>
        <row r="2428">
          <cell r="C2428" t="str">
            <v>Муфта компрессионная с наруж резьбой 63х2"</v>
          </cell>
        </row>
        <row r="2429">
          <cell r="C2429" t="str">
            <v>Муфта Корсис ф160</v>
          </cell>
        </row>
        <row r="2430">
          <cell r="C2430" t="str">
            <v>Муфта Корсис ф200 пэ</v>
          </cell>
        </row>
        <row r="2431">
          <cell r="C2431" t="str">
            <v>Муфта Корсис ф250</v>
          </cell>
        </row>
        <row r="2432">
          <cell r="C2432" t="str">
            <v>Муфта Корсис ф315</v>
          </cell>
        </row>
        <row r="2433">
          <cell r="C2433" t="str">
            <v>Муфта МВ ф 110 SDR11 ПЭ100</v>
          </cell>
        </row>
        <row r="2434">
          <cell r="C2434" t="str">
            <v>Муфта МВ ф225</v>
          </cell>
        </row>
        <row r="2435">
          <cell r="C2435" t="str">
            <v>Муфта МВ ф63 SDR11 ПЭ100</v>
          </cell>
        </row>
        <row r="2436">
          <cell r="C2436" t="str">
            <v>муфта надвижная на трубу п/э 710</v>
          </cell>
        </row>
        <row r="2437">
          <cell r="C2437" t="str">
            <v>муфта надвижная на трубу п/э Д.150</v>
          </cell>
        </row>
        <row r="2438">
          <cell r="C2438" t="str">
            <v>муфта надвижная на трубу п/э Д.160</v>
          </cell>
        </row>
        <row r="2439">
          <cell r="C2439" t="str">
            <v>муфта надвижная на трубу п/э Д.400</v>
          </cell>
        </row>
        <row r="2440">
          <cell r="C2440" t="str">
            <v>муфта надвижная на трубу п/э Д.50</v>
          </cell>
        </row>
        <row r="2441">
          <cell r="C2441" t="str">
            <v>муфта надвижная на трубу п/э Д.500</v>
          </cell>
        </row>
        <row r="2442">
          <cell r="C2442" t="str">
            <v>муфта надвижная на трубу чуг Д.100</v>
          </cell>
        </row>
        <row r="2443">
          <cell r="C2443" t="str">
            <v>муфта надвижная на трубу чуг Д.125</v>
          </cell>
        </row>
        <row r="2444">
          <cell r="C2444" t="str">
            <v>муфта надвижная на трубу чуг Д.150</v>
          </cell>
        </row>
        <row r="2445">
          <cell r="C2445" t="str">
            <v>муфта надвижная на трубу чуг Д.200</v>
          </cell>
        </row>
        <row r="2446">
          <cell r="C2446" t="str">
            <v>муфта надвижная на трубу чуг Д.250</v>
          </cell>
        </row>
        <row r="2447">
          <cell r="C2447" t="str">
            <v>муфта надвижная на трубу чуг Д.300</v>
          </cell>
        </row>
        <row r="2448">
          <cell r="C2448" t="str">
            <v>муфта надвижная на трубу чуг Д.400</v>
          </cell>
        </row>
        <row r="2449">
          <cell r="C2449" t="str">
            <v>муфта надвижная на трубу чуг Д.500</v>
          </cell>
        </row>
        <row r="2450">
          <cell r="C2450" t="str">
            <v>муфта опережения впрыска топлива</v>
          </cell>
        </row>
        <row r="2451">
          <cell r="C2451" t="str">
            <v>муфта п/э д.25мм.</v>
          </cell>
        </row>
        <row r="2452">
          <cell r="C2452" t="str">
            <v>Муфта переходная ВР 2"-1 1/4"</v>
          </cell>
        </row>
        <row r="2453">
          <cell r="C2453" t="str">
            <v>Муфта переходная НР ф32-3/4 (п/э соед-е)</v>
          </cell>
        </row>
        <row r="2454">
          <cell r="C2454" t="str">
            <v>муфта под манометр</v>
          </cell>
        </row>
        <row r="2455">
          <cell r="C2455" t="str">
            <v>Муфта ПЭ 100 160</v>
          </cell>
        </row>
        <row r="2456">
          <cell r="C2456" t="str">
            <v>Муфта ПЭ ф250 SDR11</v>
          </cell>
        </row>
        <row r="2457">
          <cell r="C2457" t="str">
            <v>муфта разрезная 125</v>
          </cell>
        </row>
        <row r="2458">
          <cell r="C2458" t="str">
            <v>муфта разрезная 200</v>
          </cell>
        </row>
        <row r="2459">
          <cell r="C2459" t="str">
            <v>Муфта рем.из нерж. стали RS-1 1010-1050 дл.750мм</v>
          </cell>
        </row>
        <row r="2460">
          <cell r="C2460" t="str">
            <v>Муфта рем.из нерж. стали RS-1 315-326 дл 300мм</v>
          </cell>
        </row>
        <row r="2461">
          <cell r="C2461" t="str">
            <v>муфта свертная к н/а Wilo MVI3202</v>
          </cell>
        </row>
        <row r="2462">
          <cell r="C2462" t="str">
            <v>Муфта трубная надводная автоматич.   2"</v>
          </cell>
        </row>
        <row r="2463">
          <cell r="C2463" t="str">
            <v>Муфта ф400 ПЭ100 SDR11</v>
          </cell>
        </row>
        <row r="2464">
          <cell r="C2464" t="str">
            <v>Муфта шаровая предохранительная СУ.0000.2100-2 СБ</v>
          </cell>
        </row>
        <row r="2465">
          <cell r="C2465" t="str">
            <v>Муфта эл.св. ПЭ100  SDR11 ф32</v>
          </cell>
        </row>
        <row r="2466">
          <cell r="C2466" t="str">
            <v>муфта эластичная 21213 в сборе</v>
          </cell>
        </row>
        <row r="2467">
          <cell r="C2467" t="str">
            <v>МФУ Canon i-Sensys MF 4430 факс/принтер/сканер/копир</v>
          </cell>
        </row>
        <row r="2468">
          <cell r="C2468" t="str">
            <v>МФУ Canon i-Sensys MF 4550 факс/принтер/сканер/копир</v>
          </cell>
        </row>
        <row r="2469">
          <cell r="C2469" t="str">
            <v>МФУ HP LaserJet Pro M1132</v>
          </cell>
        </row>
        <row r="2470">
          <cell r="C2470" t="str">
            <v>МФУ лазерное Kyocera FS-6525MFP</v>
          </cell>
        </row>
        <row r="2471">
          <cell r="C2471" t="str">
            <v>МФУ лазерное Xerox WorkCentre 3635MFP/X</v>
          </cell>
        </row>
        <row r="2472">
          <cell r="C2472" t="str">
            <v>мыло жидкое 5л</v>
          </cell>
        </row>
        <row r="2473">
          <cell r="C2473" t="str">
            <v>мыло туалетное</v>
          </cell>
        </row>
        <row r="2474">
          <cell r="C2474" t="str">
            <v>мыло туалетное 200г</v>
          </cell>
        </row>
        <row r="2475">
          <cell r="C2475" t="str">
            <v>мыло туалетное 90гр</v>
          </cell>
        </row>
        <row r="2476">
          <cell r="C2476" t="str">
            <v>мыло хоз-е</v>
          </cell>
        </row>
        <row r="2477">
          <cell r="C2477" t="str">
            <v>мыло хоз. 200гр</v>
          </cell>
        </row>
        <row r="2478">
          <cell r="C2478" t="str">
            <v>мышь  Logitech</v>
          </cell>
        </row>
        <row r="2479">
          <cell r="C2479" t="str">
            <v>мышь  НР USB2</v>
          </cell>
        </row>
        <row r="2480">
          <cell r="C2480" t="str">
            <v>мышь  проводная Defender Flagman 110B</v>
          </cell>
        </row>
        <row r="2481">
          <cell r="C2481" t="str">
            <v>мышь беспроводная Apple Magic</v>
          </cell>
        </row>
        <row r="2482">
          <cell r="C2482" t="str">
            <v>набивка Urtex Н1200 10*10</v>
          </cell>
        </row>
        <row r="2483">
          <cell r="C2483" t="str">
            <v>набивка Urtex Н1200 18*18</v>
          </cell>
        </row>
        <row r="2484">
          <cell r="C2484" t="str">
            <v>набивка сальник. АП-31  10мм</v>
          </cell>
        </row>
        <row r="2485">
          <cell r="C2485" t="str">
            <v>набивка сальник. АП-31  6мм</v>
          </cell>
        </row>
        <row r="2486">
          <cell r="C2486" t="str">
            <v>набивка сальник. АП-31  8мм</v>
          </cell>
        </row>
        <row r="2487">
          <cell r="C2487" t="str">
            <v>набивка сальник. АП-31 12мм</v>
          </cell>
        </row>
        <row r="2488">
          <cell r="C2488" t="str">
            <v>набивка сальник. АП-31 16мм</v>
          </cell>
        </row>
        <row r="2489">
          <cell r="C2489" t="str">
            <v>набивка сальник. АП-31 20мм</v>
          </cell>
        </row>
        <row r="2490">
          <cell r="C2490" t="str">
            <v>набивка сальник. АП-31 22мм</v>
          </cell>
        </row>
        <row r="2491">
          <cell r="C2491" t="str">
            <v>набивка сальник. АП-31 26мм</v>
          </cell>
        </row>
        <row r="2492">
          <cell r="C2492" t="str">
            <v>набивка сальник. АП-31 30мм</v>
          </cell>
        </row>
        <row r="2493">
          <cell r="C2493" t="str">
            <v>набивка сальник. АП-31 5мм</v>
          </cell>
        </row>
        <row r="2494">
          <cell r="C2494" t="str">
            <v>набивка сальник. АПР-31  14мм</v>
          </cell>
        </row>
        <row r="2495">
          <cell r="C2495" t="str">
            <v>набивка сальник. АПР-31  8мм</v>
          </cell>
        </row>
        <row r="2496">
          <cell r="C2496" t="str">
            <v>набивка сальник. АС 8мм</v>
          </cell>
        </row>
        <row r="2497">
          <cell r="C2497" t="str">
            <v>набивка сальник. ГС 10х10мм</v>
          </cell>
        </row>
        <row r="2498">
          <cell r="C2498" t="str">
            <v>набивка сальник. ГС 6*6мм</v>
          </cell>
        </row>
        <row r="2499">
          <cell r="C2499" t="str">
            <v>набивка сальник. МС 101,  сечение 10 мм</v>
          </cell>
        </row>
        <row r="2500">
          <cell r="C2500" t="str">
            <v>набивка сальник. МС 101,  сечение 12 мм</v>
          </cell>
        </row>
        <row r="2501">
          <cell r="C2501" t="str">
            <v>набивка сальник. МС 101,  сечение 20 мм</v>
          </cell>
        </row>
        <row r="2502">
          <cell r="C2502" t="str">
            <v>набивка сальник. МС 105 10мм</v>
          </cell>
        </row>
        <row r="2503">
          <cell r="C2503" t="str">
            <v>набивка сальник. МС 105 6мм</v>
          </cell>
        </row>
        <row r="2504">
          <cell r="C2504" t="str">
            <v>набивка сальник. МС 105 8мм</v>
          </cell>
        </row>
        <row r="2505">
          <cell r="C2505" t="str">
            <v>набивка сальник. МС 250 20х20мм</v>
          </cell>
        </row>
        <row r="2506">
          <cell r="C2506" t="str">
            <v>набивка сальник. ХБП 10</v>
          </cell>
        </row>
        <row r="2507">
          <cell r="C2507" t="str">
            <v>набивка сальник. ХБП 12*12мм</v>
          </cell>
        </row>
        <row r="2508">
          <cell r="C2508" t="str">
            <v>набивка сальник. ХБП 12мм</v>
          </cell>
        </row>
        <row r="2509">
          <cell r="C2509" t="str">
            <v>набивка сальник. ХБП 13*13мм</v>
          </cell>
        </row>
        <row r="2510">
          <cell r="C2510" t="str">
            <v>набивка сальник. ХБП 14мм</v>
          </cell>
        </row>
        <row r="2511">
          <cell r="C2511" t="str">
            <v>набивка сальник. ХБП 16*16мм</v>
          </cell>
        </row>
        <row r="2512">
          <cell r="C2512" t="str">
            <v>набивка сальник. ХБП 18 мм</v>
          </cell>
        </row>
        <row r="2513">
          <cell r="C2513" t="str">
            <v>набивка сальник. ХБП 20*20мм</v>
          </cell>
        </row>
        <row r="2514">
          <cell r="C2514" t="str">
            <v>набивка сальник. ХБП 22мм</v>
          </cell>
        </row>
        <row r="2515">
          <cell r="C2515" t="str">
            <v>набивка сальник. ХБП 30 мм</v>
          </cell>
        </row>
        <row r="2516">
          <cell r="C2516" t="str">
            <v>набивка сальник. ХБП 31</v>
          </cell>
        </row>
        <row r="2517">
          <cell r="C2517" t="str">
            <v>набивка сальник. ХБП 6мм</v>
          </cell>
        </row>
        <row r="2518">
          <cell r="C2518" t="str">
            <v>набивка сальник. ХБП 8</v>
          </cell>
        </row>
        <row r="2519">
          <cell r="C2519" t="str">
            <v>набивка сальниковая "Люкс"</v>
          </cell>
        </row>
        <row r="2520">
          <cell r="C2520" t="str">
            <v>набор бит с магнитным адаптером , 2610-Н33</v>
          </cell>
        </row>
        <row r="2521">
          <cell r="C2521" t="str">
            <v>набор гелевых ручек 4цвета</v>
          </cell>
        </row>
        <row r="2522">
          <cell r="C2522" t="str">
            <v>Набор головок 10 предметов</v>
          </cell>
        </row>
        <row r="2523">
          <cell r="C2523" t="str">
            <v>Набор головок 10-32, вороток, трещотка 21 пр</v>
          </cell>
        </row>
        <row r="2524">
          <cell r="C2524" t="str">
            <v>Набор головок №2</v>
          </cell>
        </row>
        <row r="2525">
          <cell r="C2525" t="str">
            <v>набор для определения на алюминий (прир., питьевая, сточ. вода)</v>
          </cell>
        </row>
        <row r="2526">
          <cell r="C2526" t="str">
            <v>набор инструмента</v>
          </cell>
        </row>
        <row r="2527">
          <cell r="C2527" t="str">
            <v>набор инструмента 118 пр</v>
          </cell>
        </row>
        <row r="2528">
          <cell r="C2528" t="str">
            <v>набор инструмента 77 пр</v>
          </cell>
        </row>
        <row r="2529">
          <cell r="C2529" t="str">
            <v>набор инструмента ZD-151</v>
          </cell>
        </row>
        <row r="2530">
          <cell r="C2530" t="str">
            <v>Набор инстурмента Matrix Prifessional 119пред.</v>
          </cell>
        </row>
        <row r="2531">
          <cell r="C2531" t="str">
            <v>набор инстурмента ProSkit 1PK-816N</v>
          </cell>
        </row>
        <row r="2532">
          <cell r="C2532" t="str">
            <v>набор ключей  КГД  № 12</v>
          </cell>
        </row>
        <row r="2533">
          <cell r="C2533" t="str">
            <v>Набор ключей КГН № 11(8-30)</v>
          </cell>
        </row>
        <row r="2534">
          <cell r="C2534" t="str">
            <v>набор ключей комб. ЗУБР</v>
          </cell>
        </row>
        <row r="2535">
          <cell r="C2535" t="str">
            <v>Набор ключей рожковых 12 предм. 6-32</v>
          </cell>
        </row>
        <row r="2536">
          <cell r="C2536" t="str">
            <v>набор комбинированных ключей</v>
          </cell>
        </row>
        <row r="2537">
          <cell r="C2537" t="str">
            <v>набор метчиков</v>
          </cell>
        </row>
        <row r="2538">
          <cell r="C2538" t="str">
            <v>Набор монтажника</v>
          </cell>
        </row>
        <row r="2539">
          <cell r="C2539" t="str">
            <v>Набор надфилей 5шт</v>
          </cell>
        </row>
        <row r="2540">
          <cell r="C2540" t="str">
            <v>Набор надфилей 6 шт</v>
          </cell>
        </row>
        <row r="2541">
          <cell r="C2541" t="str">
            <v>Набор отверток 4 пред</v>
          </cell>
        </row>
        <row r="2542">
          <cell r="C2542" t="str">
            <v>набор отверток 5 пред</v>
          </cell>
        </row>
        <row r="2543">
          <cell r="C2543" t="str">
            <v>Набор отверток 6пред.</v>
          </cell>
        </row>
        <row r="2544">
          <cell r="C2544" t="str">
            <v>Набор отверток 6пред.</v>
          </cell>
        </row>
        <row r="2545">
          <cell r="C2545" t="str">
            <v>Набор отверток 8шт</v>
          </cell>
        </row>
        <row r="2546">
          <cell r="C2546" t="str">
            <v>Набор отверток крестовых</v>
          </cell>
        </row>
        <row r="2547">
          <cell r="C2547" t="str">
            <v>Набор отверток прямых</v>
          </cell>
        </row>
        <row r="2548">
          <cell r="C2548" t="str">
            <v>набор офисный 12 предметов</v>
          </cell>
        </row>
        <row r="2549">
          <cell r="C2549" t="str">
            <v>набор офисный настольный 15пр</v>
          </cell>
        </row>
        <row r="2550">
          <cell r="C2550" t="str">
            <v>Набор плашек (от3 до 20)</v>
          </cell>
        </row>
        <row r="2551">
          <cell r="C2551" t="str">
            <v>набор плашек и метчиков 40 пр</v>
          </cell>
        </row>
        <row r="2552">
          <cell r="C2552" t="str">
            <v>Набор плашкодержателей и метчикодержателей</v>
          </cell>
        </row>
        <row r="2553">
          <cell r="C2553" t="str">
            <v>набор прокладок</v>
          </cell>
        </row>
        <row r="2554">
          <cell r="C2554" t="str">
            <v>набор свёрл</v>
          </cell>
        </row>
        <row r="2555">
          <cell r="C2555" t="str">
            <v>Набор торцевых головок(8-50)</v>
          </cell>
        </row>
        <row r="2556">
          <cell r="C2556" t="str">
            <v>набор шайб 400-1140</v>
          </cell>
        </row>
        <row r="2557">
          <cell r="C2557" t="str">
            <v>набор шестигранников</v>
          </cell>
        </row>
        <row r="2558">
          <cell r="C2558" t="str">
            <v>навеска капота левая ЗиЛ 130</v>
          </cell>
        </row>
        <row r="2559">
          <cell r="C2559" t="str">
            <v>навеска капота правая ЗиЛ 130</v>
          </cell>
        </row>
        <row r="2560">
          <cell r="C2560" t="str">
            <v>Навеска универсальная (с гидроприводом) для МТЗ-80 (НУ 2000)</v>
          </cell>
        </row>
        <row r="2561">
          <cell r="C2561" t="str">
            <v>Нагнетатель масла</v>
          </cell>
        </row>
        <row r="2562">
          <cell r="C2562" t="str">
            <v>накладка Archie 59HHP белый никель</v>
          </cell>
        </row>
        <row r="2563">
          <cell r="C2563" t="str">
            <v>накладка барабанного тормоза передняя ГАЗ-3307</v>
          </cell>
        </row>
        <row r="2564">
          <cell r="C2564" t="str">
            <v>накладка защитная  КАМАЗ</v>
          </cell>
        </row>
        <row r="2565">
          <cell r="C2565" t="str">
            <v>накладка на цилиндр</v>
          </cell>
        </row>
        <row r="2566">
          <cell r="C2566" t="str">
            <v>накладка тормозная ГАЗ</v>
          </cell>
        </row>
        <row r="2567">
          <cell r="C2567" t="str">
            <v>накладка тормозная задняя   130-3501105-10</v>
          </cell>
        </row>
        <row r="2568">
          <cell r="C2568" t="str">
            <v>накладка тормозная КАМАЗ</v>
          </cell>
        </row>
        <row r="2569">
          <cell r="C2569" t="str">
            <v>накладка тормозная передняя</v>
          </cell>
        </row>
        <row r="2570">
          <cell r="C2570" t="str">
            <v>накладка тормозная Урал задняя/передняя</v>
          </cell>
        </row>
        <row r="2571">
          <cell r="C2571" t="str">
            <v>наклейки на авто</v>
          </cell>
        </row>
        <row r="2572">
          <cell r="C2572" t="str">
            <v>наклейки на таблички</v>
          </cell>
        </row>
        <row r="2573">
          <cell r="C2573" t="str">
            <v>наконечник  400-1134</v>
          </cell>
        </row>
        <row r="2574">
          <cell r="C2574" t="str">
            <v>наконечник  луженый ТМЛ 95-12-15</v>
          </cell>
        </row>
        <row r="2575">
          <cell r="C2575" t="str">
            <v>наконечник E-Cu M 6/1.2/D8/0/28.8</v>
          </cell>
        </row>
        <row r="2576">
          <cell r="C2576" t="str">
            <v>наконечник JG-35 медный луженый кабельный ИЭК</v>
          </cell>
        </row>
        <row r="2577">
          <cell r="C2577" t="str">
            <v>наконечник алюминиевый 25мм</v>
          </cell>
        </row>
        <row r="2578">
          <cell r="C2578" t="str">
            <v>наконечник алюминиевый 50мм</v>
          </cell>
        </row>
        <row r="2579">
          <cell r="C2579" t="str">
            <v>наконечник алюминиевый 70мм</v>
          </cell>
        </row>
        <row r="2580">
          <cell r="C2580" t="str">
            <v>наконечник болтовой 2НБ (70-120)</v>
          </cell>
        </row>
        <row r="2581">
          <cell r="C2581" t="str">
            <v>наконечник бур головки 400-1115</v>
          </cell>
        </row>
        <row r="2582">
          <cell r="C2582" t="str">
            <v>наконечник г/ц поворота колес 20.40.303</v>
          </cell>
        </row>
        <row r="2583">
          <cell r="C2583" t="str">
            <v>Наконечник медный 185 мм</v>
          </cell>
        </row>
        <row r="2584">
          <cell r="C2584" t="str">
            <v>Наконечник медный ТМ 16-6-6</v>
          </cell>
        </row>
        <row r="2585">
          <cell r="C2585" t="str">
            <v>наконечник рулевой 3307 лев</v>
          </cell>
        </row>
        <row r="2586">
          <cell r="C2586" t="str">
            <v>наконечник рулевой 3307 прав</v>
          </cell>
        </row>
        <row r="2587">
          <cell r="C2587" t="str">
            <v>наконечник рулевой тяги</v>
          </cell>
        </row>
        <row r="2588">
          <cell r="C2588" t="str">
            <v>наконечник свечи</v>
          </cell>
        </row>
        <row r="2589">
          <cell r="C2589" t="str">
            <v>Наконечник ТА50-10-9</v>
          </cell>
        </row>
        <row r="2590">
          <cell r="C2590" t="str">
            <v>Наконечник ТА70-10-12</v>
          </cell>
        </row>
        <row r="2591">
          <cell r="C2591" t="str">
            <v>наконечники 1000мкл</v>
          </cell>
        </row>
        <row r="2592">
          <cell r="C2592" t="str">
            <v>накопитель вертикальный уп/2шт</v>
          </cell>
        </row>
        <row r="2593">
          <cell r="C2593" t="str">
            <v>наличник прямой</v>
          </cell>
        </row>
        <row r="2594">
          <cell r="C2594" t="str">
            <v>наличник телескоп 2200/2249х70х16</v>
          </cell>
        </row>
        <row r="2595">
          <cell r="C2595" t="str">
            <v>напильник  кругл.250</v>
          </cell>
        </row>
        <row r="2596">
          <cell r="C2596" t="str">
            <v>напильник 3-х гр. 200</v>
          </cell>
        </row>
        <row r="2597">
          <cell r="C2597" t="str">
            <v>Напильник квадратный 300 №2</v>
          </cell>
        </row>
        <row r="2598">
          <cell r="C2598" t="str">
            <v>Напильник круглый 200 №3</v>
          </cell>
        </row>
        <row r="2599">
          <cell r="C2599" t="str">
            <v>Напильник круглый 300 №2</v>
          </cell>
        </row>
        <row r="2600">
          <cell r="C2600" t="str">
            <v>напильник плоск.</v>
          </cell>
        </row>
        <row r="2601">
          <cell r="C2601" t="str">
            <v>напильник плоск.200</v>
          </cell>
        </row>
        <row r="2602">
          <cell r="C2602" t="str">
            <v>напильник плоск.250 №2</v>
          </cell>
        </row>
        <row r="2603">
          <cell r="C2603" t="str">
            <v>Напоромер  НМП52-М2 0-2,5кПа</v>
          </cell>
        </row>
        <row r="2604">
          <cell r="C2604" t="str">
            <v>напоромер ДН-СН (0-40) кПа</v>
          </cell>
        </row>
        <row r="2605">
          <cell r="C2605" t="str">
            <v>направляющая штока Е-22-070-30</v>
          </cell>
        </row>
        <row r="2606">
          <cell r="C2606" t="str">
            <v>нарезчик швов RS-12H</v>
          </cell>
        </row>
        <row r="2607">
          <cell r="C2607" t="str">
            <v>нарукавники пвх</v>
          </cell>
        </row>
        <row r="2608">
          <cell r="C2608" t="str">
            <v>насадка ГФ 6.451.253 (спирт, фенол)</v>
          </cell>
        </row>
        <row r="2609">
          <cell r="C2609" t="str">
            <v>насадка ЛИТ 461.01.08.003</v>
          </cell>
        </row>
        <row r="2610">
          <cell r="C2610" t="str">
            <v>Насадка пенная бытовая(0,6л) 2.641-847</v>
          </cell>
        </row>
        <row r="2611">
          <cell r="C2611" t="str">
            <v>насадка РН 2х50</v>
          </cell>
        </row>
        <row r="2612">
          <cell r="C2612" t="str">
            <v>насадка с каплеуловителем ГФ 5.886.001 АДОМ</v>
          </cell>
        </row>
        <row r="2613">
          <cell r="C2613" t="str">
            <v>насос  К 100-80-160, 15кВт</v>
          </cell>
        </row>
        <row r="2614">
          <cell r="C2614" t="str">
            <v>насос  КМ  100-80-160 с эл двигат. 15/2940</v>
          </cell>
        </row>
        <row r="2615">
          <cell r="C2615" t="str">
            <v>насос  КМ  100-80-160 с эл двигат. 15/3000</v>
          </cell>
        </row>
        <row r="2616">
          <cell r="C2616" t="str">
            <v>насос  КМ 65-50-125 с эл. двигат. 3/2870</v>
          </cell>
        </row>
        <row r="2617">
          <cell r="C2617" t="str">
            <v>насос  КМ 65-50-125 с эл. двигат. 3/3000</v>
          </cell>
        </row>
        <row r="2618">
          <cell r="C2618" t="str">
            <v>насос  КМ 65-50-125 с эл. двигат. 4/3000</v>
          </cell>
        </row>
        <row r="2619">
          <cell r="C2619" t="str">
            <v>насос  КМ 65-50-160 с эл. двигат.  5,5/2750</v>
          </cell>
        </row>
        <row r="2620">
          <cell r="C2620" t="str">
            <v>насос  КМ 65-50-160 с эл. двигат.  5,5/2850</v>
          </cell>
        </row>
        <row r="2621">
          <cell r="C2621" t="str">
            <v>насос  КМ 65-50-160 с эл. двигат.  5,5/3000</v>
          </cell>
        </row>
        <row r="2622">
          <cell r="C2622" t="str">
            <v>насос 19 л/мин роторн.Автодело</v>
          </cell>
        </row>
        <row r="2623">
          <cell r="C2623" t="str">
            <v>Насос S-151 В/7 N=18,5кВт (раб.колесо нержав.) ол5</v>
          </cell>
        </row>
        <row r="2624">
          <cell r="C2624" t="str">
            <v>Насос S-151 В/8 N=18,5кВт (раб.колесо нержав.) ол2,ол16</v>
          </cell>
        </row>
        <row r="2625">
          <cell r="C2625" t="str">
            <v>Насос S-151 В/8 N=18,5кВт (раб.колесо нержав.) ол2,ол16</v>
          </cell>
        </row>
        <row r="2626">
          <cell r="C2626" t="str">
            <v>Насос S-151 В/8 N=18,5кВт (раб.колесо нержав.) ол2,ол16</v>
          </cell>
        </row>
        <row r="2627">
          <cell r="C2627" t="str">
            <v>Насос S-151 В/9 N=22кВт (раб.колесо нержав.) ол10,ол11</v>
          </cell>
        </row>
        <row r="2628">
          <cell r="C2628" t="str">
            <v>Насос S-151 В/9 N=22кВт (раб.колесо нержав.) ол10,ол11</v>
          </cell>
        </row>
        <row r="2629">
          <cell r="C2629" t="str">
            <v>Насос S-181 А/5 N=26кВт (раб.колесо нержав.) ол1, ол4, ол9, ол12, ол14, ол15</v>
          </cell>
        </row>
        <row r="2630">
          <cell r="C2630" t="str">
            <v>Насос S-181 А/5 N=26кВт (раб.колесо нержав.) ол1, ол4, ол9, ол12, ол14, ол15</v>
          </cell>
        </row>
        <row r="2631">
          <cell r="C2631" t="str">
            <v>Насос S-181 А/5 N=26кВт (раб.колесо нержав.) ол1, ол4, ол9, ол12, ол14, ол15</v>
          </cell>
        </row>
        <row r="2632">
          <cell r="C2632" t="str">
            <v>Насос S-181 А/5 N=26кВт (раб.колесо нержав.) ол1, ол4, ол9, ол12, ол14, ол15</v>
          </cell>
        </row>
        <row r="2633">
          <cell r="C2633" t="str">
            <v>Насос S-181 А/5 N=26кВт (раб.колесо нержав.) ол1, ол4, ол9, ол12, ол14, ол15</v>
          </cell>
        </row>
        <row r="2634">
          <cell r="C2634" t="str">
            <v>Насос S-181 А/5 N=26кВт (раб.колесо нержав.) ол1, ол4, ол9, ол12, ол14, ол15</v>
          </cell>
        </row>
        <row r="2635">
          <cell r="C2635" t="str">
            <v>Насос S-181 А/5 N=26кВт (раб.колесо нержав.) ол1, ол4, ол9, ол12, ол14, ол15</v>
          </cell>
        </row>
        <row r="2636">
          <cell r="C2636" t="str">
            <v>Насос S-181 А/5 N=26кВт (раб.колесо нержав.) ол1, ол4, ол9, ол12, ол14, ол15</v>
          </cell>
        </row>
        <row r="2637">
          <cell r="C2637" t="str">
            <v>Насос S-181 А/5 N=26кВт (раб.колесо нержав.) ол1, ол4, ол9, ол12, ол14, ол15</v>
          </cell>
        </row>
        <row r="2638">
          <cell r="C2638" t="str">
            <v>Насос S-181 В/4 N=30кВт (раб.колесо нержав.) ол8, ол18, ол19, ол20</v>
          </cell>
        </row>
        <row r="2639">
          <cell r="C2639" t="str">
            <v>Насос S-181 В/4 N=30кВт (раб.колесо нержав.) ол8, ол18, ол19, ол20</v>
          </cell>
        </row>
        <row r="2640">
          <cell r="C2640" t="str">
            <v>Насос S-181 В/4 N=30кВт (раб.колесо нержав.) ол8, ол18, ол19, ол20</v>
          </cell>
        </row>
        <row r="2641">
          <cell r="C2641" t="str">
            <v>Насос S-181 В/4 N=30кВт (раб.колесо нержав.) ол8, ол18, ол19, ол20</v>
          </cell>
        </row>
        <row r="2642">
          <cell r="C2642" t="str">
            <v>Насос S-181 В/5 N=37кВт (раб.колесо нержав.) ол17</v>
          </cell>
        </row>
        <row r="2643">
          <cell r="C2643" t="str">
            <v>насос вакуумный 33081-3548010-01 ГАЗ   3309</v>
          </cell>
        </row>
        <row r="2644">
          <cell r="C2644" t="str">
            <v>Насос Водолей</v>
          </cell>
        </row>
        <row r="2645">
          <cell r="C2645" t="str">
            <v>насос водяной</v>
          </cell>
        </row>
        <row r="2646">
          <cell r="C2646" t="str">
            <v>насос водяной 90 л.с. в сборе 1307100-04</v>
          </cell>
        </row>
        <row r="2647">
          <cell r="C2647" t="str">
            <v>насос водяной без шкива  Зил-130 130-1307010Б4</v>
          </cell>
        </row>
        <row r="2648">
          <cell r="C2648" t="str">
            <v>Насос водяной Д-240 (240-1307010-А1)</v>
          </cell>
        </row>
        <row r="2649">
          <cell r="C2649" t="str">
            <v>насос водяной ЕВРО-2 7406-1307010-01</v>
          </cell>
        </row>
        <row r="2650">
          <cell r="C2650" t="str">
            <v>насос водяной Камаз Евро 2</v>
          </cell>
        </row>
        <row r="2651">
          <cell r="C2651" t="str">
            <v>насос водяной МАЗ, УРАЛ, КРАЗ 236-1307010</v>
          </cell>
        </row>
        <row r="2652">
          <cell r="C2652" t="str">
            <v>насос ГНОМ 10*10 лгм 380В</v>
          </cell>
        </row>
        <row r="2653">
          <cell r="C2653" t="str">
            <v>насос ГУР ЗИЛ 130-3407199</v>
          </cell>
        </row>
        <row r="2654">
          <cell r="C2654" t="str">
            <v>насос ГУРА ГАЗ</v>
          </cell>
        </row>
        <row r="2655">
          <cell r="C2655" t="str">
            <v>насос Иртыш</v>
          </cell>
        </row>
        <row r="2656">
          <cell r="C2656" t="str">
            <v>насос К 45/30  7,5квт с эл.дв.</v>
          </cell>
        </row>
        <row r="2657">
          <cell r="C2657" t="str">
            <v>насос КМ 80-65-160 с эл  двигат, 7,5/3000</v>
          </cell>
        </row>
        <row r="2658">
          <cell r="C2658" t="str">
            <v>Насос КМ 80-65-160, с эл. двигат. 7,5 /2900</v>
          </cell>
        </row>
        <row r="2659">
          <cell r="C2659" t="str">
            <v>насос КО-503Б-02.14.100 вакуумный</v>
          </cell>
        </row>
        <row r="2660">
          <cell r="C2660" t="str">
            <v>насос масляный КАМАЗ с шестерней</v>
          </cell>
        </row>
        <row r="2661">
          <cell r="C2661" t="str">
            <v>насос НШ 10 У-ЗЛ</v>
          </cell>
        </row>
        <row r="2662">
          <cell r="C2662" t="str">
            <v>Насос погружной в наборе с рукавом НП-45 "ДИНРУС"</v>
          </cell>
        </row>
        <row r="2663">
          <cell r="C2663" t="str">
            <v>насос подкачки</v>
          </cell>
        </row>
        <row r="2664">
          <cell r="C2664" t="str">
            <v>Насос подъема кабины КАМАЗ 9645-5004010</v>
          </cell>
        </row>
        <row r="2665">
          <cell r="C2665" t="str">
            <v>Насос подъема кабины КАМАЗ зап.колеса 4310-5004010-01</v>
          </cell>
        </row>
        <row r="2666">
          <cell r="C2666" t="str">
            <v>Насос Прораб</v>
          </cell>
        </row>
        <row r="2667">
          <cell r="C2667" t="str">
            <v>насос СД 250/22,5</v>
          </cell>
        </row>
        <row r="2668">
          <cell r="C2668" t="str">
            <v>насос серии 100 UPS 25-80, 1*230 В</v>
          </cell>
        </row>
        <row r="2669">
          <cell r="C2669" t="str">
            <v>насос СМ</v>
          </cell>
        </row>
        <row r="2670">
          <cell r="C2670" t="str">
            <v>насос топливный 181-1106010-11</v>
          </cell>
        </row>
        <row r="2671">
          <cell r="C2671" t="str">
            <v>насос топливный КАМАЗ</v>
          </cell>
        </row>
        <row r="2672">
          <cell r="C2672" t="str">
            <v>насос Ф 65/250</v>
          </cell>
        </row>
        <row r="2673">
          <cell r="C2673" t="str">
            <v>Насос ЭЦВ 10-65-110</v>
          </cell>
        </row>
        <row r="2674">
          <cell r="C2674" t="str">
            <v>Насос ЭЦВ 10-65-110</v>
          </cell>
        </row>
        <row r="2675">
          <cell r="C2675" t="str">
            <v>Насос ЭЦВ 10-65-110</v>
          </cell>
        </row>
        <row r="2676">
          <cell r="C2676" t="str">
            <v>Насос ЭЦВ 10-65-110</v>
          </cell>
        </row>
        <row r="2677">
          <cell r="C2677" t="str">
            <v>Насос ЭЦВ 10-65-110</v>
          </cell>
        </row>
        <row r="2678">
          <cell r="C2678" t="str">
            <v>Насос ЭЦВ 8-65-90</v>
          </cell>
        </row>
        <row r="2679">
          <cell r="C2679" t="str">
            <v>Насос ЭЦВ 8-65-90</v>
          </cell>
        </row>
        <row r="2680">
          <cell r="C2680" t="str">
            <v>Насос ЭЦВ 8-65-90</v>
          </cell>
        </row>
        <row r="2681">
          <cell r="C2681" t="str">
            <v>Насос ЭЦВ 8-65-90</v>
          </cell>
        </row>
        <row r="2682">
          <cell r="C2682" t="str">
            <v>Насос ЭЦВ 8-65-90</v>
          </cell>
        </row>
        <row r="2683">
          <cell r="C2683" t="str">
            <v>Насосный агрегат КМ 100-65-200</v>
          </cell>
        </row>
        <row r="2684">
          <cell r="C2684" t="str">
            <v>Насосный агрегат КМ 100-80-160</v>
          </cell>
        </row>
        <row r="2685">
          <cell r="C2685" t="str">
            <v>Насосный агрегат КМ 65-50-125</v>
          </cell>
        </row>
        <row r="2686">
          <cell r="C2686" t="str">
            <v>Насосный агрегат КМ 65-50-160</v>
          </cell>
        </row>
        <row r="2687">
          <cell r="C2687" t="str">
            <v>Насосный агрегат КМ 80-50-200</v>
          </cell>
        </row>
        <row r="2688">
          <cell r="C2688" t="str">
            <v>Насосный агрегат СД450/22,5 с электродвигателем 75кВт 1000об/мин</v>
          </cell>
        </row>
        <row r="2689">
          <cell r="C2689" t="str">
            <v>Насосный агрегат СД800/32а с электродвигателем 110кВт 1000об/мин</v>
          </cell>
        </row>
        <row r="2690">
          <cell r="C2690" t="str">
            <v>Насосный агрегат СД800/32а с электродвигателем 110кВт 1000об/мин</v>
          </cell>
        </row>
        <row r="2691">
          <cell r="C2691" t="str">
            <v>натрий гидроокись</v>
          </cell>
        </row>
        <row r="2692">
          <cell r="C2692" t="str">
            <v>натрий доцелсульфат</v>
          </cell>
        </row>
        <row r="2693">
          <cell r="C2693" t="str">
            <v>натрий лимоннокислый</v>
          </cell>
        </row>
        <row r="2694">
          <cell r="C2694" t="str">
            <v>натрий сернистокислый</v>
          </cell>
        </row>
        <row r="2695">
          <cell r="C2695" t="str">
            <v>натрий серноватистокислый</v>
          </cell>
        </row>
        <row r="2696">
          <cell r="C2696" t="str">
            <v>натрий сернокислый</v>
          </cell>
        </row>
        <row r="2697">
          <cell r="C2697" t="str">
            <v>натрий тетраборнокислый</v>
          </cell>
        </row>
        <row r="2698">
          <cell r="C2698" t="str">
            <v>натрий уксуснокислый</v>
          </cell>
        </row>
        <row r="2699">
          <cell r="C2699" t="str">
            <v>натрий фосфорнокислый</v>
          </cell>
        </row>
        <row r="2700">
          <cell r="C2700" t="str">
            <v>натрий фтористый, ЧДА</v>
          </cell>
        </row>
        <row r="2701">
          <cell r="C2701" t="str">
            <v>натрий хлористый</v>
          </cell>
        </row>
        <row r="2702">
          <cell r="C2702" t="str">
            <v>натрий хлористый 0,1н</v>
          </cell>
        </row>
        <row r="2703">
          <cell r="C2703" t="str">
            <v>натяжитель  цепи 21214</v>
          </cell>
        </row>
        <row r="2704">
          <cell r="C2704" t="str">
            <v>натяжитель ВАЗ 2101 цепи</v>
          </cell>
        </row>
        <row r="2705">
          <cell r="C2705" t="str">
            <v>наушники пассивные</v>
          </cell>
        </row>
        <row r="2706">
          <cell r="C2706" t="str">
            <v>наушники противошумные</v>
          </cell>
        </row>
        <row r="2707">
          <cell r="C2707" t="str">
            <v>неразъемное соедин. ПЭ/сталь 160/159 SDR11 ПЭ80</v>
          </cell>
        </row>
        <row r="2708">
          <cell r="C2708" t="str">
            <v>неразъемное соедин. ПЭ/сталь 225/219 SDR11 ПЭ80</v>
          </cell>
        </row>
        <row r="2709">
          <cell r="C2709" t="str">
            <v>неразъемное соедин. ПЭ/сталь 315/273 SDR11 ПЭ80</v>
          </cell>
        </row>
        <row r="2710">
          <cell r="C2710" t="str">
            <v>неразъемное соедин. ПЭ/сталь 400/351SDR11 ПЭ100</v>
          </cell>
        </row>
        <row r="2711">
          <cell r="C2711" t="str">
            <v>неразъемное соедин. ПЭ/сталь 400/377 SDR11 ПЭ80</v>
          </cell>
        </row>
        <row r="2712">
          <cell r="C2712" t="str">
            <v>Неразъемное соединение 160/159 SDR11 ПЭ100</v>
          </cell>
        </row>
        <row r="2713">
          <cell r="C2713" t="str">
            <v>Неразъемное соединение ПЭ/сталь 110/108 SDR11 ПЭ100</v>
          </cell>
        </row>
        <row r="2714">
          <cell r="C2714" t="str">
            <v>Неразъемное соединение ПЭ/сталь 110/108 SDR11 ПЭ80</v>
          </cell>
        </row>
        <row r="2715">
          <cell r="C2715" t="str">
            <v>Неразъемное соединение ПЭ/сталь 225*219 ПЭ100 SDR11</v>
          </cell>
        </row>
        <row r="2716">
          <cell r="C2716" t="str">
            <v>Неразъемное соединение ПЭ/сталь 63/57 ПЭ 80 SDR11</v>
          </cell>
        </row>
        <row r="2717">
          <cell r="C2717" t="str">
            <v>Неразъемное соединение ПЭ/сталь д063/057 SDR11 ПЭ100</v>
          </cell>
        </row>
        <row r="2718">
          <cell r="C2718" t="str">
            <v>Нерезъемное соединение 500х36,8 ПЭ10</v>
          </cell>
        </row>
        <row r="2719">
          <cell r="C2719" t="str">
            <v>нефтепродукты в матрице ГСО 7117</v>
          </cell>
        </row>
        <row r="2720">
          <cell r="C2720" t="str">
            <v>нефтепродукты, в р-ре  гексан, ГСО 7950</v>
          </cell>
        </row>
        <row r="2721">
          <cell r="C2721" t="str">
            <v>нивелир</v>
          </cell>
        </row>
        <row r="2722">
          <cell r="C2722" t="str">
            <v>нивелир оптический SAL24ND</v>
          </cell>
        </row>
        <row r="2723">
          <cell r="C2723" t="str">
            <v>нипель латун.Ду 1 1/4</v>
          </cell>
        </row>
        <row r="2724">
          <cell r="C2724" t="str">
            <v>нитки лавсановые 1000м</v>
          </cell>
        </row>
        <row r="2725">
          <cell r="C2725" t="str">
            <v>нитрат алюминия (фас.0,5кг)</v>
          </cell>
        </row>
        <row r="2726">
          <cell r="C2726" t="str">
            <v>нитроспрей 1% 10мл</v>
          </cell>
        </row>
        <row r="2727">
          <cell r="C2727" t="str">
            <v>НМП-52-М2 0+4 кПа класс 1,5 напоромер мембранный показывающий</v>
          </cell>
        </row>
        <row r="2728">
          <cell r="C2728" t="str">
            <v>но-шпа №20</v>
          </cell>
        </row>
        <row r="2729">
          <cell r="C2729" t="str">
            <v>нож канцелярский 18мм</v>
          </cell>
        </row>
        <row r="2730">
          <cell r="C2730" t="str">
            <v>Нож канцелярский 25мм</v>
          </cell>
        </row>
        <row r="2731">
          <cell r="C2731" t="str">
            <v>нож КРН-2.1.03.030А прямой корот.</v>
          </cell>
        </row>
        <row r="2732">
          <cell r="C2732" t="str">
            <v>нож КРН-2.1.03.404А прямой длинный</v>
          </cell>
        </row>
        <row r="2733">
          <cell r="C2733" t="str">
            <v>Нож с выдвижными сегментированными лезвиями 25мм</v>
          </cell>
        </row>
        <row r="2734">
          <cell r="C2734" t="str">
            <v>ножницы</v>
          </cell>
        </row>
        <row r="2735">
          <cell r="C2735" t="str">
            <v>ножницы по металлу 240мм</v>
          </cell>
        </row>
        <row r="2736">
          <cell r="C2736" t="str">
            <v>ножницы по металлу 250мм  ДР</v>
          </cell>
        </row>
        <row r="2737">
          <cell r="C2737" t="str">
            <v>Ножницы по металлу 320мм</v>
          </cell>
        </row>
        <row r="2738">
          <cell r="C2738" t="str">
            <v>Ножницы по металлу прямые 260</v>
          </cell>
        </row>
        <row r="2739">
          <cell r="C2739" t="str">
            <v>ножницы рычажные</v>
          </cell>
        </row>
        <row r="2740">
          <cell r="C2740" t="str">
            <v>ножовка   по дереву</v>
          </cell>
        </row>
        <row r="2741">
          <cell r="C2741" t="str">
            <v>ножовка  по металлу 300 пл/ручка</v>
          </cell>
        </row>
        <row r="2742">
          <cell r="C2742" t="str">
            <v>ножовка  по металлу 300 хр/ручка</v>
          </cell>
        </row>
        <row r="2743">
          <cell r="C2743" t="str">
            <v>Ножовка 450мм</v>
          </cell>
        </row>
        <row r="2744">
          <cell r="C2744" t="str">
            <v>ножовка 500мм</v>
          </cell>
        </row>
        <row r="2745">
          <cell r="C2745" t="str">
            <v>ножовка по металлу</v>
          </cell>
        </row>
        <row r="2746">
          <cell r="C2746" t="str">
            <v>номерной знак</v>
          </cell>
        </row>
        <row r="2747">
          <cell r="C2747" t="str">
            <v>носилки</v>
          </cell>
        </row>
        <row r="2748">
          <cell r="C2748" t="str">
            <v>ноутбук HP ProBook 6470b 14"</v>
          </cell>
        </row>
        <row r="2749">
          <cell r="C2749" t="str">
            <v>Облицовка радиатора 130-8401010, ЗиЛ</v>
          </cell>
        </row>
        <row r="2750">
          <cell r="C2750" t="str">
            <v>обложки белые картон 100шт</v>
          </cell>
        </row>
        <row r="2751">
          <cell r="C2751" t="str">
            <v>обложки пластиковые прозрачные  100шт</v>
          </cell>
        </row>
        <row r="2752">
          <cell r="C2752" t="str">
            <v>Облучатель ОБНР 2х8 КАМА</v>
          </cell>
        </row>
        <row r="2753">
          <cell r="C2753" t="str">
            <v>обогреватель дизельный(1,8 квт, бак 2,5 л)</v>
          </cell>
        </row>
        <row r="2754">
          <cell r="C2754" t="str">
            <v>обои</v>
          </cell>
        </row>
        <row r="2755">
          <cell r="C2755" t="str">
            <v>оборуд.для контроля и упр</v>
          </cell>
        </row>
        <row r="2756">
          <cell r="C2756" t="str">
            <v>обтекатель</v>
          </cell>
        </row>
        <row r="2757">
          <cell r="C2757" t="str">
            <v>объектив Canon EF 24-105mm</v>
          </cell>
        </row>
        <row r="2758">
          <cell r="C2758" t="str">
            <v>объектив Canon EF 70-200mm</v>
          </cell>
        </row>
        <row r="2759">
          <cell r="C2759" t="str">
            <v>объектив Canon EF-S 17-55mm</v>
          </cell>
        </row>
        <row r="2760">
          <cell r="C2760" t="str">
            <v>объектив ST-FG0660G</v>
          </cell>
        </row>
        <row r="2761">
          <cell r="C2761" t="str">
            <v>огнетушитель ОУ-40</v>
          </cell>
        </row>
        <row r="2762">
          <cell r="C2762" t="str">
            <v>оголовье СТАЗ-ОН MSA AUER</v>
          </cell>
        </row>
        <row r="2763">
          <cell r="C2763" t="str">
            <v>ограждение переносное</v>
          </cell>
        </row>
        <row r="2764">
          <cell r="C2764" t="str">
            <v>Ограничитель на DIN-рейку</v>
          </cell>
        </row>
        <row r="2765">
          <cell r="C2765" t="str">
            <v>ограничитель открывания</v>
          </cell>
        </row>
        <row r="2766">
          <cell r="C2766" t="str">
            <v>оксихлорид алюминия  тн</v>
          </cell>
        </row>
        <row r="2767">
          <cell r="C2767" t="str">
            <v>Олифа</v>
          </cell>
        </row>
        <row r="2768">
          <cell r="C2768" t="str">
            <v>Олифа</v>
          </cell>
        </row>
        <row r="2769">
          <cell r="C2769" t="str">
            <v>олово хлористое 2-вод.</v>
          </cell>
        </row>
        <row r="2770">
          <cell r="C2770" t="str">
            <v>Оперативный журнал</v>
          </cell>
        </row>
        <row r="2771">
          <cell r="C2771" t="str">
            <v>опора вала карданного ЗИЛ-130</v>
          </cell>
        </row>
        <row r="2772">
          <cell r="C2772" t="str">
            <v>опора двигателя</v>
          </cell>
        </row>
        <row r="2773">
          <cell r="C2773" t="str">
            <v>опора ограждения переносного</v>
          </cell>
        </row>
        <row r="2774">
          <cell r="C2774" t="str">
            <v>опора шаровая 2123</v>
          </cell>
        </row>
        <row r="2775">
          <cell r="C2775" t="str">
            <v>Опора шаровая ВАЗ-2121</v>
          </cell>
        </row>
        <row r="2776">
          <cell r="C2776" t="str">
            <v>Опора шаровая ГАЗ-2217 верхняя</v>
          </cell>
        </row>
        <row r="2777">
          <cell r="C2777" t="str">
            <v>Опора шаровая ГАЗ-2217 нижняя</v>
          </cell>
        </row>
        <row r="2778">
          <cell r="C2778" t="str">
            <v>осветительная установка МОУ-4</v>
          </cell>
        </row>
        <row r="2779">
          <cell r="C2779" t="str">
            <v>основание ВРК-05.002</v>
          </cell>
        </row>
        <row r="2780">
          <cell r="C2780" t="str">
            <v>основание люка "Т"</v>
          </cell>
        </row>
        <row r="2781">
          <cell r="C2781" t="str">
            <v>Отбеливатель БОС</v>
          </cell>
        </row>
        <row r="2782">
          <cell r="C2782" t="str">
            <v>Отбойный молоток 1340Вт кейс Н65 SВ2</v>
          </cell>
        </row>
        <row r="2783">
          <cell r="C2783" t="str">
            <v>Отбойный молоток Bosch GSH 11E</v>
          </cell>
        </row>
        <row r="2784">
          <cell r="C2784" t="str">
            <v>Отбойный молоток Makita HM 0870C</v>
          </cell>
        </row>
        <row r="2785">
          <cell r="C2785" t="str">
            <v>Отбойный молоток Н70SA, Hitahi 1240Вт</v>
          </cell>
        </row>
        <row r="2786">
          <cell r="C2786" t="str">
            <v>Отбойный щит 3000*4390</v>
          </cell>
        </row>
        <row r="2787">
          <cell r="C2787" t="str">
            <v>отвертка</v>
          </cell>
        </row>
        <row r="2788">
          <cell r="C2788" t="str">
            <v>Отвертка 250*1.6  лакокр. накл. щечк.</v>
          </cell>
        </row>
        <row r="2789">
          <cell r="C2789" t="str">
            <v>отвертка 6*100</v>
          </cell>
        </row>
        <row r="2790">
          <cell r="C2790" t="str">
            <v>отвертка FIT Cr-V,  6,0*150мм</v>
          </cell>
        </row>
        <row r="2791">
          <cell r="C2791" t="str">
            <v>отвертка SD-081-P3 (+)</v>
          </cell>
        </row>
        <row r="2792">
          <cell r="C2792" t="str">
            <v>отвертка SD-081-S2 (-)</v>
          </cell>
        </row>
        <row r="2793">
          <cell r="C2793" t="str">
            <v>Отвертка диэлект. 1х100/1000V крестовая</v>
          </cell>
        </row>
        <row r="2794">
          <cell r="C2794" t="str">
            <v>Отвертка диэлектрич. 19696</v>
          </cell>
        </row>
        <row r="2795">
          <cell r="C2795" t="str">
            <v>Отвертка диэлектрич. 19697</v>
          </cell>
        </row>
        <row r="2796">
          <cell r="C2796" t="str">
            <v>Отвертка диэлектрич. крестовая 0х100/ 1000V</v>
          </cell>
        </row>
        <row r="2797">
          <cell r="C2797" t="str">
            <v>Отвертка диэлектрич. крестовая 2х150/1000V</v>
          </cell>
        </row>
        <row r="2798">
          <cell r="C2798" t="str">
            <v>Отвертка диэлектрич. крестовая 3х175/1000V</v>
          </cell>
        </row>
        <row r="2799">
          <cell r="C2799" t="str">
            <v>Отвертка диэлектрич. шлиц.4х100/1000V</v>
          </cell>
        </row>
        <row r="2800">
          <cell r="C2800" t="str">
            <v>Отвертка диэлектрич. шлицев. 3х100/1000V</v>
          </cell>
        </row>
        <row r="2801">
          <cell r="C2801" t="str">
            <v>Отвертка диэлектрич. шлицевая 6х150/1000V</v>
          </cell>
        </row>
        <row r="2802">
          <cell r="C2802" t="str">
            <v>Отвертка диэлектрич.19691</v>
          </cell>
        </row>
        <row r="2803">
          <cell r="C2803" t="str">
            <v>Отвертка диэлектрич.19692</v>
          </cell>
        </row>
        <row r="2804">
          <cell r="C2804" t="str">
            <v>Отвертка диэлектрич.19693</v>
          </cell>
        </row>
        <row r="2805">
          <cell r="C2805" t="str">
            <v>Отвертка диэлектрич.19698</v>
          </cell>
        </row>
        <row r="2806">
          <cell r="C2806" t="str">
            <v>Отвертка диэлектрич.19699</v>
          </cell>
        </row>
        <row r="2807">
          <cell r="C2807" t="str">
            <v>Отвертка диэлектрич.шлицевая 5х125/1000V</v>
          </cell>
        </row>
        <row r="2808">
          <cell r="C2808" t="str">
            <v>отвертка КО</v>
          </cell>
        </row>
        <row r="2809">
          <cell r="C2809" t="str">
            <v>отвертка комби</v>
          </cell>
        </row>
        <row r="2810">
          <cell r="C2810" t="str">
            <v>Отвертка плоская под квадрат</v>
          </cell>
        </row>
        <row r="2811">
          <cell r="C2811" t="str">
            <v>отвод  ПЭ 100 Д 63</v>
          </cell>
        </row>
        <row r="2812">
          <cell r="C2812" t="str">
            <v>отвод  ПЭ 100 Д 75</v>
          </cell>
        </row>
        <row r="2813">
          <cell r="C2813" t="str">
            <v>отвод  ПЭ Д 32</v>
          </cell>
        </row>
        <row r="2814">
          <cell r="C2814" t="str">
            <v>Отвод 1020х12 ст 20</v>
          </cell>
        </row>
        <row r="2815">
          <cell r="C2815" t="str">
            <v>Отвод 45 ПЭ100 SDR11 d315</v>
          </cell>
        </row>
        <row r="2816">
          <cell r="C2816" t="str">
            <v>Отвод 45 ПЭ100 SDR11 d400</v>
          </cell>
        </row>
        <row r="2817">
          <cell r="C2817" t="str">
            <v>Отвод 630х10 ст 20</v>
          </cell>
        </row>
        <row r="2818">
          <cell r="C2818" t="str">
            <v>Отвод 90 ПЭ100 SDR11 d400</v>
          </cell>
        </row>
        <row r="2819">
          <cell r="C2819" t="str">
            <v>Отвод 90-108 ст.20 ГОСТ 17375-2001</v>
          </cell>
        </row>
        <row r="2820">
          <cell r="C2820" t="str">
            <v>отвод д.102</v>
          </cell>
        </row>
        <row r="2821">
          <cell r="C2821" t="str">
            <v>отвод д.114 крутоизогнутый</v>
          </cell>
        </row>
        <row r="2822">
          <cell r="C2822" t="str">
            <v>отвод д.114*6 ст.20</v>
          </cell>
        </row>
        <row r="2823">
          <cell r="C2823" t="str">
            <v>отвод д.159 крутоизогнутый</v>
          </cell>
        </row>
        <row r="2824">
          <cell r="C2824" t="str">
            <v>отвод д.159 ст.</v>
          </cell>
        </row>
        <row r="2825">
          <cell r="C2825" t="str">
            <v>отвод д.159*4,5</v>
          </cell>
        </row>
        <row r="2826">
          <cell r="C2826" t="str">
            <v>отвод д.159*6</v>
          </cell>
        </row>
        <row r="2827">
          <cell r="C2827" t="str">
            <v>отвод д.219</v>
          </cell>
        </row>
        <row r="2828">
          <cell r="C2828" t="str">
            <v>отвод д.219*6</v>
          </cell>
        </row>
        <row r="2829">
          <cell r="C2829" t="str">
            <v>отвод д.273</v>
          </cell>
        </row>
        <row r="2830">
          <cell r="C2830" t="str">
            <v>отвод д.32</v>
          </cell>
        </row>
        <row r="2831">
          <cell r="C2831" t="str">
            <v>отвод д.325*7</v>
          </cell>
        </row>
        <row r="2832">
          <cell r="C2832" t="str">
            <v>отвод д.325*8</v>
          </cell>
        </row>
        <row r="2833">
          <cell r="C2833" t="str">
            <v>отвод д.45</v>
          </cell>
        </row>
        <row r="2834">
          <cell r="C2834" t="str">
            <v>отвод д.57*3,5 ст.</v>
          </cell>
        </row>
        <row r="2835">
          <cell r="C2835" t="str">
            <v>отвод д.76</v>
          </cell>
        </row>
        <row r="2836">
          <cell r="C2836" t="str">
            <v>отвод д.800 стальн.</v>
          </cell>
        </row>
        <row r="2837">
          <cell r="C2837" t="str">
            <v>отвод д.89</v>
          </cell>
        </row>
        <row r="2838">
          <cell r="C2838" t="str">
            <v>отвод оцинк. прямоугольного сечения 45 гр</v>
          </cell>
        </row>
        <row r="2839">
          <cell r="C2839" t="str">
            <v>отвод ПЭ  д.110мм 90гр.</v>
          </cell>
        </row>
        <row r="2840">
          <cell r="C2840" t="str">
            <v>отвод ПЭ  д.160мм 90гр.</v>
          </cell>
        </row>
        <row r="2841">
          <cell r="C2841" t="str">
            <v>Отвод ПЭ100 90-315 SDR11</v>
          </cell>
        </row>
        <row r="2842">
          <cell r="C2842" t="str">
            <v>Отвод ПЭ80 ф315 сварной</v>
          </cell>
        </row>
        <row r="2843">
          <cell r="C2843" t="str">
            <v>отвод сварной 90  д.225</v>
          </cell>
        </row>
        <row r="2844">
          <cell r="C2844" t="str">
            <v>отвод ст. 377*10</v>
          </cell>
        </row>
        <row r="2845">
          <cell r="C2845" t="str">
            <v>отвод ст. д.90-159</v>
          </cell>
        </row>
        <row r="2846">
          <cell r="C2846" t="str">
            <v>отвод ст. д.90-219</v>
          </cell>
        </row>
        <row r="2847">
          <cell r="C2847" t="str">
            <v>Отвод стальной 90-57х4,0 ст 20</v>
          </cell>
        </row>
        <row r="2848">
          <cell r="C2848" t="str">
            <v>Отвод ф15</v>
          </cell>
        </row>
        <row r="2849">
          <cell r="C2849" t="str">
            <v>Отвод ф25 стальной</v>
          </cell>
        </row>
        <row r="2850">
          <cell r="C2850" t="str">
            <v>Отводка с подшипником 50-1601180</v>
          </cell>
        </row>
        <row r="2851">
          <cell r="C2851" t="str">
            <v>Отопитель кабины  ОВ65 12 В</v>
          </cell>
        </row>
        <row r="2852">
          <cell r="C2852" t="str">
            <v>отходы полиэтиленовые</v>
          </cell>
        </row>
        <row r="2853">
          <cell r="C2853" t="str">
            <v>охладитель воздуха  ЗиЛ 5301</v>
          </cell>
        </row>
        <row r="2854">
          <cell r="C2854" t="str">
            <v>охладитель наддува (интеркулер) ГАЗ 3309</v>
          </cell>
        </row>
        <row r="2855">
          <cell r="C2855" t="str">
            <v>Охранная сигнализация "Рубеж" (восстановление)</v>
          </cell>
        </row>
        <row r="2856">
          <cell r="C2856" t="str">
            <v>Охранная сигнализация "Рубеж" МВОС (восстановление)</v>
          </cell>
        </row>
        <row r="2857">
          <cell r="C2857" t="str">
            <v>Очиститель пены</v>
          </cell>
        </row>
        <row r="2858">
          <cell r="C2858" t="str">
            <v>очки   закрытые UYEX УЛЬТРАВИЖН, 9301</v>
          </cell>
        </row>
        <row r="2859">
          <cell r="C2859" t="str">
            <v>очки  газосварщика</v>
          </cell>
        </row>
        <row r="2860">
          <cell r="C2860" t="str">
            <v>очки  газоэлектросварщика</v>
          </cell>
        </row>
        <row r="2861">
          <cell r="C2861" t="str">
            <v>очки  ультра-легкие открытые А700</v>
          </cell>
        </row>
        <row r="2862">
          <cell r="C2862" t="str">
            <v>очки защитные</v>
          </cell>
        </row>
        <row r="2863">
          <cell r="C2863" t="str">
            <v>очки защитные (с вентиляцией)</v>
          </cell>
        </row>
        <row r="2864">
          <cell r="C2864" t="str">
            <v>очки прозр. закрытые 3М</v>
          </cell>
        </row>
        <row r="2865">
          <cell r="C2865" t="str">
            <v>пакет ВОМ комбиниров. самокл.200*350</v>
          </cell>
        </row>
        <row r="2866">
          <cell r="C2866" t="str">
            <v>пакет для стерилизации самоклеющийся 200*330мм</v>
          </cell>
        </row>
        <row r="2867">
          <cell r="C2867" t="str">
            <v>пакет комбиниров. самозакл. 200*400</v>
          </cell>
        </row>
        <row r="2868">
          <cell r="C2868" t="str">
            <v>пакет самоклеющийся 250*320мм</v>
          </cell>
        </row>
        <row r="2869">
          <cell r="C2869" t="str">
            <v>Пакетный переключатель ПК 16-12с 3001/16А коммутац</v>
          </cell>
        </row>
        <row r="2870">
          <cell r="C2870" t="str">
            <v>пакетп/э</v>
          </cell>
        </row>
        <row r="2871">
          <cell r="C2871" t="str">
            <v>пакля в тюках по 30 кг</v>
          </cell>
        </row>
        <row r="2872">
          <cell r="C2872" t="str">
            <v>палец 105-503</v>
          </cell>
        </row>
        <row r="2873">
          <cell r="C2873" t="str">
            <v>палец 21.50.050</v>
          </cell>
        </row>
        <row r="2874">
          <cell r="C2874" t="str">
            <v>Палец 23.50.550</v>
          </cell>
        </row>
        <row r="2875">
          <cell r="C2875" t="str">
            <v>палец в сборе 21.50.060</v>
          </cell>
        </row>
        <row r="2876">
          <cell r="C2876" t="str">
            <v>палец подавателя 105-555</v>
          </cell>
        </row>
        <row r="2877">
          <cell r="C2877" t="str">
            <v>палец поршня НП-50</v>
          </cell>
        </row>
        <row r="2878">
          <cell r="C2878" t="str">
            <v>палец реактивной штанги РМШ с крышкой</v>
          </cell>
        </row>
        <row r="2879">
          <cell r="C2879" t="str">
            <v>палец рулевой КАМАЗ</v>
          </cell>
        </row>
        <row r="2880">
          <cell r="C2880" t="str">
            <v>палец ТВ-175</v>
          </cell>
        </row>
        <row r="2881">
          <cell r="C2881" t="str">
            <v>палец ТВ-300</v>
          </cell>
        </row>
        <row r="2882">
          <cell r="C2882" t="str">
            <v>Палец шаровый рул.тяги без резьбы ЗиЛ 130-3003032</v>
          </cell>
        </row>
        <row r="2883">
          <cell r="C2883" t="str">
            <v>палец штанги в сборе Урал</v>
          </cell>
        </row>
        <row r="2884">
          <cell r="C2884" t="str">
            <v>палка для швабры</v>
          </cell>
        </row>
        <row r="2885">
          <cell r="C2885" t="str">
            <v>Память</v>
          </cell>
        </row>
        <row r="2886">
          <cell r="C2886" t="str">
            <v>память DIMM DDR3 4096МВ</v>
          </cell>
        </row>
        <row r="2887">
          <cell r="C2887" t="str">
            <v>память Flash Drive USB 04Gb</v>
          </cell>
        </row>
        <row r="2888">
          <cell r="C2888" t="str">
            <v>память SDHC 32Gb</v>
          </cell>
        </row>
        <row r="2889">
          <cell r="C2889" t="str">
            <v>Панель задняя левая ЗиЛ-4331</v>
          </cell>
        </row>
        <row r="2890">
          <cell r="C2890" t="str">
            <v>Панель задняя правая ЗиЛ-4331</v>
          </cell>
        </row>
        <row r="2891">
          <cell r="C2891" t="str">
            <v>панель монтажная 500*745 для ЩМП 1684</v>
          </cell>
        </row>
        <row r="2892">
          <cell r="C2892" t="str">
            <v>панель П-25 белая матовая 2,7м</v>
          </cell>
        </row>
        <row r="2893">
          <cell r="C2893" t="str">
            <v>панель управления базовая АСS550</v>
          </cell>
        </row>
        <row r="2894">
          <cell r="C2894" t="str">
            <v>панкреатин</v>
          </cell>
        </row>
        <row r="2895">
          <cell r="C2895" t="str">
            <v>панкреатин №60</v>
          </cell>
        </row>
        <row r="2896">
          <cell r="C2896" t="str">
            <v>папка 100 файлов</v>
          </cell>
        </row>
        <row r="2897">
          <cell r="C2897" t="str">
            <v>папка 20 файлов</v>
          </cell>
        </row>
        <row r="2898">
          <cell r="C2898" t="str">
            <v>папка 60 файлов</v>
          </cell>
        </row>
        <row r="2899">
          <cell r="C2899" t="str">
            <v>папка архивная  с завязками, картон</v>
          </cell>
        </row>
        <row r="2900">
          <cell r="C2900" t="str">
            <v>папка конверт на кнопке</v>
          </cell>
        </row>
        <row r="2901">
          <cell r="C2901" t="str">
            <v>папка на кольцах</v>
          </cell>
        </row>
        <row r="2902">
          <cell r="C2902" t="str">
            <v>папка на молнии с ручками</v>
          </cell>
        </row>
        <row r="2903">
          <cell r="C2903" t="str">
            <v>папка регистратор  50мм</v>
          </cell>
        </row>
        <row r="2904">
          <cell r="C2904" t="str">
            <v>папка регистратор  75мм</v>
          </cell>
        </row>
        <row r="2905">
          <cell r="C2905" t="str">
            <v>папка с зажимом</v>
          </cell>
        </row>
        <row r="2906">
          <cell r="C2906" t="str">
            <v>папка скоросшиватель  с пружин. механизмом</v>
          </cell>
        </row>
        <row r="2907">
          <cell r="C2907" t="str">
            <v>папка уголок А4</v>
          </cell>
        </row>
        <row r="2908">
          <cell r="C2908" t="str">
            <v>Папка файловая для картотечного шкафа</v>
          </cell>
        </row>
        <row r="2909">
          <cell r="C2909" t="str">
            <v>папка-файл вкладыш</v>
          </cell>
        </row>
        <row r="2910">
          <cell r="C2910" t="str">
            <v>паронит  ПМБ 0,6</v>
          </cell>
        </row>
        <row r="2911">
          <cell r="C2911" t="str">
            <v>паронит  ПОН-Б  1,0мм</v>
          </cell>
        </row>
        <row r="2912">
          <cell r="C2912" t="str">
            <v>паронит  ПОН-Б  2,0мм</v>
          </cell>
        </row>
        <row r="2913">
          <cell r="C2913" t="str">
            <v>паронит  ПОН-Б  3,0мм</v>
          </cell>
        </row>
        <row r="2914">
          <cell r="C2914" t="str">
            <v>паронит  ПОН-Б  4мм</v>
          </cell>
        </row>
        <row r="2915">
          <cell r="C2915" t="str">
            <v>паронит  ПОН-Б  5,0мм</v>
          </cell>
        </row>
        <row r="2916">
          <cell r="C2916" t="str">
            <v>Пассивные компоненты чип.рез. 1206 100 5%</v>
          </cell>
        </row>
        <row r="2917">
          <cell r="C2917" t="str">
            <v>Пассивные компоненты чип.рез. 1206 5.1 5%</v>
          </cell>
        </row>
        <row r="2918">
          <cell r="C2918" t="str">
            <v>паста для очистки рук</v>
          </cell>
        </row>
        <row r="2919">
          <cell r="C2919" t="str">
            <v>Паста КПТ-8(8гр.)</v>
          </cell>
        </row>
        <row r="2920">
          <cell r="C2920" t="str">
            <v>патрон  дополнительный ДПГ-3 с гофротрубкой</v>
          </cell>
        </row>
        <row r="2921">
          <cell r="C2921" t="str">
            <v>патрон 6057 от кислых газов, орган. паров</v>
          </cell>
        </row>
        <row r="2922">
          <cell r="C2922" t="str">
            <v>патрон 6059</v>
          </cell>
        </row>
        <row r="2923">
          <cell r="C2923" t="str">
            <v>патрон ПТ 1.1-10/20-31,5</v>
          </cell>
        </row>
        <row r="2924">
          <cell r="C2924" t="str">
            <v>Патрон токарный 7100-0009 ф250</v>
          </cell>
        </row>
        <row r="2925">
          <cell r="C2925" t="str">
            <v>патрон электрический Е27 Н10 подвесной</v>
          </cell>
        </row>
        <row r="2926">
          <cell r="C2926" t="str">
            <v>патрубки ВАЗ-2101 сист. охлаж.</v>
          </cell>
        </row>
        <row r="2927">
          <cell r="C2927" t="str">
            <v>патрубки ЗИЛ</v>
          </cell>
        </row>
        <row r="2928">
          <cell r="C2928" t="str">
            <v>патрубки радиатора  ГАЗЕЛЬ  (406 дв) к-т</v>
          </cell>
        </row>
        <row r="2929">
          <cell r="C2929" t="str">
            <v>патрубки радиатора 5320-1303010 КАМАЗ</v>
          </cell>
        </row>
        <row r="2930">
          <cell r="C2930" t="str">
            <v>патрубки радиатора Зил-130  130-1303010</v>
          </cell>
        </row>
        <row r="2931">
          <cell r="C2931" t="str">
            <v>патрубок</v>
          </cell>
        </row>
        <row r="2932">
          <cell r="C2932" t="str">
            <v>патрубок водяного насоса Д-240,245</v>
          </cell>
        </row>
        <row r="2933">
          <cell r="C2933" t="str">
            <v>патрубок д,  80-0,3</v>
          </cell>
        </row>
        <row r="2934">
          <cell r="C2934" t="str">
            <v>патрубок МТЗ верхний Д.38</v>
          </cell>
        </row>
        <row r="2935">
          <cell r="C2935" t="str">
            <v>патрубок МТЗ нижний Д38</v>
          </cell>
        </row>
        <row r="2936">
          <cell r="C2936" t="str">
            <v>патрубок оцинк. прямоугольного сечения 1000х400</v>
          </cell>
        </row>
        <row r="2937">
          <cell r="C2937" t="str">
            <v>патрубок радиатора ДТ-75</v>
          </cell>
        </row>
        <row r="2938">
          <cell r="C2938" t="str">
            <v>патрубок с резьбой G1</v>
          </cell>
        </row>
        <row r="2939">
          <cell r="C2939" t="str">
            <v>патрубок с резьбой G1 1/4</v>
          </cell>
        </row>
        <row r="2940">
          <cell r="C2940" t="str">
            <v>патрубок с резьбой G1/2</v>
          </cell>
        </row>
        <row r="2941">
          <cell r="C2941" t="str">
            <v>патрубок с резьбой G2</v>
          </cell>
        </row>
        <row r="2942">
          <cell r="C2942" t="str">
            <v>патрубок с резьбой G3/4</v>
          </cell>
        </row>
        <row r="2943">
          <cell r="C2943" t="str">
            <v>патрубок с резьбой диам. 40</v>
          </cell>
        </row>
        <row r="2944">
          <cell r="C2944" t="str">
            <v>патрубок с резьбой диам.20</v>
          </cell>
        </row>
        <row r="2945">
          <cell r="C2945" t="str">
            <v>патрубок с резьбой диам.25</v>
          </cell>
        </row>
        <row r="2946">
          <cell r="C2946" t="str">
            <v>патрубок термостата</v>
          </cell>
        </row>
        <row r="2947">
          <cell r="C2947" t="str">
            <v>Паяльная станция 852D</v>
          </cell>
        </row>
        <row r="2948">
          <cell r="C2948" t="str">
            <v>Паяльник NS-30 30Вт</v>
          </cell>
        </row>
        <row r="2949">
          <cell r="C2949" t="str">
            <v>Паяльник ZD-407 40Вт</v>
          </cell>
        </row>
        <row r="2950">
          <cell r="C2950" t="str">
            <v>Паяльник электр. 100 Вт/220В</v>
          </cell>
        </row>
        <row r="2951">
          <cell r="C2951" t="str">
            <v>Паяльник электр. 40 Вт/220В</v>
          </cell>
        </row>
        <row r="2952">
          <cell r="C2952" t="str">
            <v>Паяльник электр. 65 Вт/220В</v>
          </cell>
        </row>
        <row r="2953">
          <cell r="C2953" t="str">
            <v>ПГД Д-240 с герметиком</v>
          </cell>
        </row>
        <row r="2954">
          <cell r="C2954" t="str">
            <v>ПГУ сцепления 5320-1609510</v>
          </cell>
        </row>
        <row r="2955">
          <cell r="C2955" t="str">
            <v>ПГУ тормоза задний УРАЛ</v>
          </cell>
        </row>
        <row r="2956">
          <cell r="C2956" t="str">
            <v>ПГУ тормоза передний УРАЛ</v>
          </cell>
        </row>
        <row r="2957">
          <cell r="C2957" t="str">
            <v>пена монтажная</v>
          </cell>
        </row>
        <row r="2958">
          <cell r="C2958" t="str">
            <v>пенал для стерилизации пипеток</v>
          </cell>
        </row>
        <row r="2959">
          <cell r="C2959" t="str">
            <v>пенокомплект для пистолета Karcher</v>
          </cell>
        </row>
        <row r="2960">
          <cell r="C2960" t="str">
            <v>пенопласт ПСБ-С 15 2,0х1,0х0,05</v>
          </cell>
        </row>
        <row r="2961">
          <cell r="C2961" t="str">
            <v>пептон ферментативный</v>
          </cell>
        </row>
        <row r="2962">
          <cell r="C2962" t="str">
            <v>перекись водорода р-р 3%</v>
          </cell>
        </row>
        <row r="2963">
          <cell r="C2963" t="str">
            <v>переключатель  ALCLR-22 на 3 фиксир. полож.</v>
          </cell>
        </row>
        <row r="2964">
          <cell r="C2964" t="str">
            <v>переключатель  ПМОФ-45-224466/11</v>
          </cell>
        </row>
        <row r="2965">
          <cell r="C2965" t="str">
            <v>переключатель П-305</v>
          </cell>
        </row>
        <row r="2966">
          <cell r="C2966" t="str">
            <v>Переключатель поворотов 3302,3307</v>
          </cell>
        </row>
        <row r="2967">
          <cell r="C2967" t="str">
            <v>переключатель света</v>
          </cell>
        </row>
        <row r="2968">
          <cell r="C2968" t="str">
            <v>Переносное испытательное устройство для проверки сложных защит НЕПТУН-3</v>
          </cell>
        </row>
        <row r="2969">
          <cell r="C2969" t="str">
            <v>переход   200*104</v>
          </cell>
        </row>
        <row r="2970">
          <cell r="C2970" t="str">
            <v>переход   200*160</v>
          </cell>
        </row>
        <row r="2971">
          <cell r="C2971" t="str">
            <v>переход   250*161</v>
          </cell>
        </row>
        <row r="2972">
          <cell r="C2972" t="str">
            <v>переход   250*59</v>
          </cell>
        </row>
        <row r="2973">
          <cell r="C2973" t="str">
            <v>переход   300*104</v>
          </cell>
        </row>
        <row r="2974">
          <cell r="C2974" t="str">
            <v>переход   300*161</v>
          </cell>
        </row>
        <row r="2975">
          <cell r="C2975" t="str">
            <v>переход   300*221</v>
          </cell>
        </row>
        <row r="2976">
          <cell r="C2976" t="str">
            <v>переход   300*274</v>
          </cell>
        </row>
        <row r="2977">
          <cell r="C2977" t="str">
            <v>переход   57/38</v>
          </cell>
        </row>
        <row r="2978">
          <cell r="C2978" t="str">
            <v>переход   д/рез шл 1/2</v>
          </cell>
        </row>
        <row r="2979">
          <cell r="C2979" t="str">
            <v>переход  110*108</v>
          </cell>
        </row>
        <row r="2980">
          <cell r="C2980" t="str">
            <v>переход  полиэтилен-сталь Д 32*32</v>
          </cell>
        </row>
        <row r="2981">
          <cell r="C2981" t="str">
            <v>переход  сварной д.250/110</v>
          </cell>
        </row>
        <row r="2982">
          <cell r="C2982" t="str">
            <v>переход 100х59</v>
          </cell>
        </row>
        <row r="2983">
          <cell r="C2983" t="str">
            <v>Переход 1020х12-820х12 стальной</v>
          </cell>
        </row>
        <row r="2984">
          <cell r="C2984" t="str">
            <v>переход 145*50</v>
          </cell>
        </row>
        <row r="2985">
          <cell r="C2985" t="str">
            <v>переход 150*114</v>
          </cell>
        </row>
        <row r="2986">
          <cell r="C2986" t="str">
            <v>переход 150*200</v>
          </cell>
        </row>
        <row r="2987">
          <cell r="C2987" t="str">
            <v>переход 150х110</v>
          </cell>
        </row>
        <row r="2988">
          <cell r="C2988" t="str">
            <v>переход 150х60</v>
          </cell>
        </row>
        <row r="2989">
          <cell r="C2989" t="str">
            <v>переход 159*108</v>
          </cell>
        </row>
        <row r="2990">
          <cell r="C2990" t="str">
            <v>Переход 219х6-108х4 ст 20 ГОСТ 17378-01</v>
          </cell>
        </row>
        <row r="2991">
          <cell r="C2991" t="str">
            <v>Переход 300х200 ст</v>
          </cell>
        </row>
        <row r="2992">
          <cell r="C2992" t="str">
            <v>Переход 325х8-273х7 ст 20</v>
          </cell>
        </row>
        <row r="2993">
          <cell r="C2993" t="str">
            <v>переход 377х326</v>
          </cell>
        </row>
        <row r="2994">
          <cell r="C2994" t="str">
            <v>переход для датчика давления</v>
          </cell>
        </row>
        <row r="2995">
          <cell r="C2995" t="str">
            <v>переход литьевой д.110/90 ПЭ80</v>
          </cell>
        </row>
        <row r="2996">
          <cell r="C2996" t="str">
            <v>переход литьевой д.90/63 ПЭ80</v>
          </cell>
        </row>
        <row r="2997">
          <cell r="C2997" t="str">
            <v>переход под манометр пож. Гидр.</v>
          </cell>
        </row>
        <row r="2998">
          <cell r="C2998" t="str">
            <v>переход редукция д.75/63 ПЭ100</v>
          </cell>
        </row>
        <row r="2999">
          <cell r="C2999" t="str">
            <v>переход редукция д.90/75 ПЭ100</v>
          </cell>
        </row>
        <row r="3000">
          <cell r="C3000" t="str">
            <v>Переход редукция ф 110/63 ПЭ 100</v>
          </cell>
        </row>
        <row r="3001">
          <cell r="C3001" t="str">
            <v>переходник</v>
          </cell>
        </row>
        <row r="3002">
          <cell r="C3002" t="str">
            <v>Переходник (G1/2) - в (М20) материал-латунь</v>
          </cell>
        </row>
        <row r="3003">
          <cell r="C3003" t="str">
            <v>Переходник (М20*1,5)-в (М12*1,5)  материал-латунь</v>
          </cell>
        </row>
        <row r="3004">
          <cell r="C3004" t="str">
            <v>переходник гайка М22*1,5</v>
          </cell>
        </row>
        <row r="3005">
          <cell r="C3005" t="str">
            <v>переходник М20*1,5наруж.</v>
          </cell>
        </row>
        <row r="3006">
          <cell r="C3006" t="str">
            <v>Переходник н. (G 1/2)-в. (М12*1,5)  материал-латунь</v>
          </cell>
        </row>
        <row r="3007">
          <cell r="C3007" t="str">
            <v>Переходник н. (G1/2) - в (G1/4) материал-латунь</v>
          </cell>
        </row>
        <row r="3008">
          <cell r="C3008" t="str">
            <v>Перфоратор HR2450FT/Makita</v>
          </cell>
        </row>
        <row r="3009">
          <cell r="C3009" t="str">
            <v>перфоцилиндр 70мм 5кл. золото</v>
          </cell>
        </row>
        <row r="3010">
          <cell r="C3010" t="str">
            <v>перчатки  резиновые</v>
          </cell>
        </row>
        <row r="3011">
          <cell r="C3011" t="str">
            <v>перчатки  Штурвал</v>
          </cell>
        </row>
        <row r="3012">
          <cell r="C3012" t="str">
            <v>перчатки АЛЬФА</v>
          </cell>
        </row>
        <row r="3013">
          <cell r="C3013" t="str">
            <v>перчатки вязаные п/ш двойные</v>
          </cell>
        </row>
        <row r="3014">
          <cell r="C3014" t="str">
            <v>перчатки д/электрические</v>
          </cell>
        </row>
        <row r="3015">
          <cell r="C3015" t="str">
            <v>перчатки латекс/неопреновые</v>
          </cell>
        </row>
        <row r="3016">
          <cell r="C3016" t="str">
            <v>перчатки неопреновые Ansell Неотоп</v>
          </cell>
        </row>
        <row r="3017">
          <cell r="C3017" t="str">
            <v>перчатки нитриловые</v>
          </cell>
        </row>
        <row r="3018">
          <cell r="C3018" t="str">
            <v>перчатки полушерстяные</v>
          </cell>
        </row>
        <row r="3019">
          <cell r="C3019" t="str">
            <v>перчатки резиновые хоз.</v>
          </cell>
        </row>
        <row r="3020">
          <cell r="C3020" t="str">
            <v>перчатки Сол-Ультра</v>
          </cell>
        </row>
        <row r="3021">
          <cell r="C3021" t="str">
            <v>перчатки стер латекс</v>
          </cell>
        </row>
        <row r="3022">
          <cell r="C3022" t="str">
            <v>перчатки СТС-9 "НИТРОС РП" р:10 (обливные)</v>
          </cell>
        </row>
        <row r="3023">
          <cell r="C3023" t="str">
            <v>перчатки трикотажные х/б с ПВХ</v>
          </cell>
        </row>
        <row r="3024">
          <cell r="C3024" t="str">
            <v>перчатки утепл.</v>
          </cell>
        </row>
        <row r="3025">
          <cell r="C3025" t="str">
            <v>перчатки утепл. "Винтер"</v>
          </cell>
        </row>
        <row r="3026">
          <cell r="C3026" t="str">
            <v>перчатки утепл. "Винтер" полное покрыт. ПВХ</v>
          </cell>
        </row>
        <row r="3027">
          <cell r="C3027" t="str">
            <v>перчатки утепл. полное покрыт. ПВХ</v>
          </cell>
        </row>
        <row r="3028">
          <cell r="C3028" t="str">
            <v>перчатки химическистойкие ТАЧ -н-ТАФ</v>
          </cell>
        </row>
        <row r="3029">
          <cell r="C3029" t="str">
            <v>перчатки хирургические</v>
          </cell>
        </row>
        <row r="3030">
          <cell r="C3030" t="str">
            <v>перчатки-краги "Хайкрон"</v>
          </cell>
        </row>
        <row r="3031">
          <cell r="C3031" t="str">
            <v>песок</v>
          </cell>
        </row>
        <row r="3032">
          <cell r="C3032" t="str">
            <v>песок кварц.фр.0,8-2 мм</v>
          </cell>
        </row>
        <row r="3033">
          <cell r="C3033" t="str">
            <v>песок кварц.фр.2-5м м</v>
          </cell>
        </row>
        <row r="3034">
          <cell r="C3034" t="str">
            <v>Петеледержатель для м/б петель, из нержавеющей стали с пластмассовой ручкой</v>
          </cell>
        </row>
        <row r="3035">
          <cell r="C3035" t="str">
            <v>петля микробиологическая №2</v>
          </cell>
        </row>
        <row r="3036">
          <cell r="C3036" t="str">
            <v>петля микробиологическая №3</v>
          </cell>
        </row>
        <row r="3037">
          <cell r="C3037" t="str">
            <v>петля микробиологическая №5</v>
          </cell>
        </row>
        <row r="3038">
          <cell r="C3038" t="str">
            <v>петля универс. 100*75*3 золото</v>
          </cell>
        </row>
        <row r="3039">
          <cell r="C3039" t="str">
            <v>печать с подушкой</v>
          </cell>
        </row>
        <row r="3040">
          <cell r="C3040" t="str">
            <v>печка Xerox WCM20</v>
          </cell>
        </row>
        <row r="3041">
          <cell r="C3041" t="str">
            <v>печь микроволновая</v>
          </cell>
        </row>
        <row r="3042">
          <cell r="C3042" t="str">
            <v>печь электрическая ПЭТ 1,0 Квт</v>
          </cell>
        </row>
        <row r="3043">
          <cell r="C3043" t="str">
            <v>печь электрическая ПЭТ-4 1.6 квт 220 В</v>
          </cell>
        </row>
        <row r="3044">
          <cell r="C3044" t="str">
            <v>пзу - 2</v>
          </cell>
        </row>
        <row r="3045">
          <cell r="C3045" t="str">
            <v>пзу - 2к</v>
          </cell>
        </row>
        <row r="3046">
          <cell r="C3046" t="str">
            <v>пзу - 3</v>
          </cell>
        </row>
        <row r="3047">
          <cell r="C3047" t="str">
            <v>пика  П-11</v>
          </cell>
        </row>
        <row r="3048">
          <cell r="C3048" t="str">
            <v>пика SDS PLUS</v>
          </cell>
        </row>
        <row r="3049">
          <cell r="C3049" t="str">
            <v>Пика лопатка 75 мм асфальтовая 22х82</v>
          </cell>
        </row>
        <row r="3050">
          <cell r="C3050" t="str">
            <v>Пика остроконечная 22х82,5</v>
          </cell>
        </row>
        <row r="3051">
          <cell r="C3051" t="str">
            <v>Пика П-31</v>
          </cell>
        </row>
        <row r="3052">
          <cell r="C3052" t="str">
            <v>Пика П-41</v>
          </cell>
        </row>
        <row r="3053">
          <cell r="C3053" t="str">
            <v>пила ленточная</v>
          </cell>
        </row>
        <row r="3054">
          <cell r="C3054" t="str">
            <v>пила цепная электрическая ПЦ-16/2000 Т "ИНТЕРСКОЛ"</v>
          </cell>
        </row>
        <row r="3055">
          <cell r="C3055" t="str">
            <v>пинцет зубр 140мм прямой</v>
          </cell>
        </row>
        <row r="3056">
          <cell r="C3056" t="str">
            <v>пинцет зубр 160мм изогнутый</v>
          </cell>
        </row>
        <row r="3057">
          <cell r="C3057" t="str">
            <v>пинцет ПМ-26-Т</v>
          </cell>
        </row>
        <row r="3058">
          <cell r="C3058" t="str">
            <v>пипетка  2мм</v>
          </cell>
        </row>
        <row r="3059">
          <cell r="C3059" t="str">
            <v>пипетка  5мм полный слив</v>
          </cell>
        </row>
        <row r="3060">
          <cell r="C3060" t="str">
            <v>пипетка  мерная 10мл, ч.с.</v>
          </cell>
        </row>
        <row r="3061">
          <cell r="C3061" t="str">
            <v>пипетка  мерная 1мл полный слив</v>
          </cell>
        </row>
        <row r="3062">
          <cell r="C3062" t="str">
            <v>пипетка  мерная 1мл, ч.с.</v>
          </cell>
        </row>
        <row r="3063">
          <cell r="C3063" t="str">
            <v>пипетка  мерная 5мл, ч.с.</v>
          </cell>
        </row>
        <row r="3064">
          <cell r="C3064" t="str">
            <v>пипетка градуир. 1-1-2-2 частичный слив</v>
          </cell>
        </row>
        <row r="3065">
          <cell r="C3065" t="str">
            <v>пипетка градуир. 1-1-2-5 частичный слив</v>
          </cell>
        </row>
        <row r="3066">
          <cell r="C3066" t="str">
            <v>пипетка градуир. 2-2-2-10 полный слив</v>
          </cell>
        </row>
        <row r="3067">
          <cell r="C3067" t="str">
            <v>пипетка градуир. 3-2-2-10 полный слив</v>
          </cell>
        </row>
        <row r="3068">
          <cell r="C3068" t="str">
            <v>пипетка Мора 2-2-10</v>
          </cell>
        </row>
        <row r="3069">
          <cell r="C3069" t="str">
            <v>пипетка Мора 2-2-20</v>
          </cell>
        </row>
        <row r="3070">
          <cell r="C3070" t="str">
            <v>пипетка Мора 2-2-25</v>
          </cell>
        </row>
        <row r="3071">
          <cell r="C3071" t="str">
            <v>пипетка Мора 2-2-5</v>
          </cell>
        </row>
        <row r="3072">
          <cell r="C3072" t="str">
            <v>пистолет для герметика</v>
          </cell>
        </row>
        <row r="3073">
          <cell r="C3073" t="str">
            <v>пистолет для монтажной пены</v>
          </cell>
        </row>
        <row r="3074">
          <cell r="C3074" t="str">
            <v>плакат по ТБ</v>
          </cell>
        </row>
        <row r="3075">
          <cell r="C3075" t="str">
            <v>план эвакуации людей при пожаре</v>
          </cell>
        </row>
        <row r="3076">
          <cell r="C3076" t="str">
            <v>планшет</v>
          </cell>
        </row>
        <row r="3077">
          <cell r="C3077" t="str">
            <v>планшет  Apple iPad mini  (64.0 Gb /Wi Fi/4 G)</v>
          </cell>
        </row>
        <row r="3078">
          <cell r="C3078" t="str">
            <v>пластина  МБС 3мм</v>
          </cell>
        </row>
        <row r="3079">
          <cell r="C3079" t="str">
            <v>пластина  МБС 4мм</v>
          </cell>
        </row>
        <row r="3080">
          <cell r="C3080" t="str">
            <v>пластина  ТМКЩ  3мм</v>
          </cell>
        </row>
        <row r="3081">
          <cell r="C3081" t="str">
            <v>пластина  ТМКЩ 4мм</v>
          </cell>
        </row>
        <row r="3082">
          <cell r="C3082" t="str">
            <v>пластина  ТМКЩ 5мм</v>
          </cell>
        </row>
        <row r="3083">
          <cell r="C3083" t="str">
            <v>пластина  ТМКЩ-С  3мм</v>
          </cell>
        </row>
        <row r="3084">
          <cell r="C3084" t="str">
            <v>пластина  ТМКЩ-С 20,0 мм</v>
          </cell>
        </row>
        <row r="3085">
          <cell r="C3085" t="str">
            <v>пластина 307-621</v>
          </cell>
        </row>
        <row r="3086">
          <cell r="C3086" t="str">
            <v>Пластина Т5К10</v>
          </cell>
        </row>
        <row r="3087">
          <cell r="C3087" t="str">
            <v>пластинки космос 6х2 №5</v>
          </cell>
        </row>
        <row r="3088">
          <cell r="C3088" t="str">
            <v>пластины для фумигатора</v>
          </cell>
        </row>
        <row r="3089">
          <cell r="C3089" t="str">
            <v>плата материнская Asus LGA1155</v>
          </cell>
        </row>
        <row r="3090">
          <cell r="C3090" t="str">
            <v>плата материнская Gigabyte</v>
          </cell>
        </row>
        <row r="3091">
          <cell r="C3091" t="str">
            <v>плата процессорная РС/104 2050</v>
          </cell>
        </row>
        <row r="3092">
          <cell r="C3092" t="str">
            <v>плашка   8*1,25</v>
          </cell>
        </row>
        <row r="3093">
          <cell r="C3093" t="str">
            <v>плашка  10*1,5</v>
          </cell>
        </row>
        <row r="3094">
          <cell r="C3094" t="str">
            <v>плашка  12*1,75</v>
          </cell>
        </row>
        <row r="3095">
          <cell r="C3095" t="str">
            <v>плашка  14*2,0</v>
          </cell>
        </row>
        <row r="3096">
          <cell r="C3096" t="str">
            <v>плашка  16*2,0</v>
          </cell>
        </row>
        <row r="3097">
          <cell r="C3097" t="str">
            <v>плашка  18*2,5</v>
          </cell>
        </row>
        <row r="3098">
          <cell r="C3098" t="str">
            <v>плашка  20*1,5</v>
          </cell>
        </row>
        <row r="3099">
          <cell r="C3099" t="str">
            <v>плашка  27*2,0</v>
          </cell>
        </row>
        <row r="3100">
          <cell r="C3100" t="str">
            <v>плашка  6*1</v>
          </cell>
        </row>
        <row r="3101">
          <cell r="C3101" t="str">
            <v>плашка  М 5*0,8</v>
          </cell>
        </row>
        <row r="3102">
          <cell r="C3102" t="str">
            <v>плашка  М10</v>
          </cell>
        </row>
        <row r="3103">
          <cell r="C3103" t="str">
            <v>Плашка 12х1,0</v>
          </cell>
        </row>
        <row r="3104">
          <cell r="C3104" t="str">
            <v>Плашка 16х2,0 лев</v>
          </cell>
        </row>
        <row r="3105">
          <cell r="C3105" t="str">
            <v>Плашка 20х2,5</v>
          </cell>
        </row>
        <row r="3106">
          <cell r="C3106" t="str">
            <v>Плашка 20х2,5 лев</v>
          </cell>
        </row>
        <row r="3107">
          <cell r="C3107" t="str">
            <v>Плашка 22х2,5</v>
          </cell>
        </row>
        <row r="3108">
          <cell r="C3108" t="str">
            <v>Плашка 24х1,5</v>
          </cell>
        </row>
        <row r="3109">
          <cell r="C3109" t="str">
            <v>Плашка 24х2,0</v>
          </cell>
        </row>
        <row r="3110">
          <cell r="C3110" t="str">
            <v>Плашка 24х3,0</v>
          </cell>
        </row>
        <row r="3111">
          <cell r="C3111" t="str">
            <v>Плашка 27х3,0</v>
          </cell>
        </row>
        <row r="3112">
          <cell r="C3112" t="str">
            <v>Плашка 30х3,5</v>
          </cell>
        </row>
        <row r="3113">
          <cell r="C3113" t="str">
            <v>Плашка G1</v>
          </cell>
        </row>
        <row r="3114">
          <cell r="C3114" t="str">
            <v>Плашка G1/2</v>
          </cell>
        </row>
        <row r="3115">
          <cell r="C3115" t="str">
            <v>Плашка G3/8</v>
          </cell>
        </row>
        <row r="3116">
          <cell r="C3116" t="str">
            <v>плашка К1/4</v>
          </cell>
        </row>
        <row r="3117">
          <cell r="C3117" t="str">
            <v>Плашка К3/8</v>
          </cell>
        </row>
        <row r="3118">
          <cell r="C3118" t="str">
            <v>Плашка М20х1,5лев</v>
          </cell>
        </row>
        <row r="3119">
          <cell r="C3119" t="str">
            <v>Плашка М22х1,5</v>
          </cell>
        </row>
        <row r="3120">
          <cell r="C3120" t="str">
            <v>Плашка М27х1,5</v>
          </cell>
        </row>
        <row r="3121">
          <cell r="C3121" t="str">
            <v>Плашка М39х2,0</v>
          </cell>
        </row>
        <row r="3122">
          <cell r="C3122" t="str">
            <v>плашка тр3/4</v>
          </cell>
        </row>
        <row r="3123">
          <cell r="C3123" t="str">
            <v>плашкодержатель 25мм</v>
          </cell>
        </row>
        <row r="3124">
          <cell r="C3124" t="str">
            <v>плащ влагозащитный</v>
          </cell>
        </row>
        <row r="3125">
          <cell r="C3125" t="str">
            <v>плинтус пластик.</v>
          </cell>
        </row>
        <row r="3126">
          <cell r="C3126" t="str">
            <v>плинтус потолочный</v>
          </cell>
        </row>
        <row r="3127">
          <cell r="C3127" t="str">
            <v>плита  перекр.ПП 20-2 с люком</v>
          </cell>
        </row>
        <row r="3128">
          <cell r="C3128" t="str">
            <v>Плита дорожная ПД-6</v>
          </cell>
        </row>
        <row r="3129">
          <cell r="C3129" t="str">
            <v>Плита квадратная ПО 10(1,7*1,7)</v>
          </cell>
        </row>
        <row r="3130">
          <cell r="C3130" t="str">
            <v>Плита П9д-15б</v>
          </cell>
        </row>
        <row r="3131">
          <cell r="C3131" t="str">
            <v>Плита перекрытия 1000*3900*160</v>
          </cell>
        </row>
        <row r="3132">
          <cell r="C3132" t="str">
            <v>Плита перекрытия 1500*3900*160</v>
          </cell>
        </row>
        <row r="3133">
          <cell r="C3133" t="str">
            <v>Плита перекрытия камеры 1500х3000х220</v>
          </cell>
        </row>
        <row r="3134">
          <cell r="C3134" t="str">
            <v>Плита перекрытия камеры 2600х1350х200</v>
          </cell>
        </row>
        <row r="3135">
          <cell r="C3135" t="str">
            <v>Плита перекрытия ПП 80.240.15</v>
          </cell>
        </row>
        <row r="3136">
          <cell r="C3136" t="str">
            <v>Плита перекрытия ПТ 220*100*20</v>
          </cell>
        </row>
        <row r="3137">
          <cell r="C3137" t="str">
            <v>Плита перекрытия ПТ 220*120*20 с люком</v>
          </cell>
        </row>
        <row r="3138">
          <cell r="C3138" t="str">
            <v>Плита перекрытия ПТ 500.120.22</v>
          </cell>
        </row>
        <row r="3139">
          <cell r="C3139" t="str">
            <v>Плита перекрытия ПТО 175.175.15 с люк.</v>
          </cell>
        </row>
        <row r="3140">
          <cell r="C3140" t="str">
            <v>плитка керамическая</v>
          </cell>
        </row>
        <row r="3141">
          <cell r="C3141" t="str">
            <v>плитка облицовочная</v>
          </cell>
        </row>
        <row r="3142">
          <cell r="C3142" t="str">
            <v>плитка потолочная</v>
          </cell>
        </row>
        <row r="3143">
          <cell r="C3143" t="str">
            <v>плитка тротуарная</v>
          </cell>
        </row>
        <row r="3144">
          <cell r="C3144" t="str">
            <v>пломба пластиковая "Дракон"</v>
          </cell>
        </row>
        <row r="3145">
          <cell r="C3145" t="str">
            <v>пломба пластиковая "Эксперт"</v>
          </cell>
        </row>
        <row r="3146">
          <cell r="C3146" t="str">
            <v>пломбир №4</v>
          </cell>
        </row>
        <row r="3147">
          <cell r="C3147" t="str">
            <v>Плоскогубцы диэлектрич.160</v>
          </cell>
        </row>
        <row r="3148">
          <cell r="C3148" t="str">
            <v>плоскогубцы ДР-160</v>
          </cell>
        </row>
        <row r="3149">
          <cell r="C3149" t="str">
            <v>Плоскогубцы ДР-180</v>
          </cell>
        </row>
        <row r="3150">
          <cell r="C3150" t="str">
            <v>плоскогубцы ДР-200</v>
          </cell>
        </row>
        <row r="3151">
          <cell r="C3151" t="str">
            <v>площадка для рем.работ илоскреба ИВР-40</v>
          </cell>
        </row>
        <row r="3152">
          <cell r="C3152" t="str">
            <v>плунжер насоса НП-50</v>
          </cell>
        </row>
        <row r="3153">
          <cell r="C3153" t="str">
            <v>пневмокомпрессор Д-260,-245</v>
          </cell>
        </row>
        <row r="3154">
          <cell r="C3154" t="str">
            <v>повторитель   поворотов в сб. УП101-3726010-00</v>
          </cell>
        </row>
        <row r="3155">
          <cell r="C3155" t="str">
            <v>подвес прямой 60х125</v>
          </cell>
        </row>
        <row r="3156">
          <cell r="C3156" t="str">
            <v>подвеска  ГАЗ 53</v>
          </cell>
        </row>
        <row r="3157">
          <cell r="C3157" t="str">
            <v>подвеска  крюковая г/п 2,0 тн.</v>
          </cell>
        </row>
        <row r="3158">
          <cell r="C3158" t="str">
            <v>подвеска крюковая г/п 1,0 тн.</v>
          </cell>
        </row>
        <row r="3159">
          <cell r="C3159" t="str">
            <v>подводка гибкая</v>
          </cell>
        </row>
        <row r="3160">
          <cell r="C3160" t="str">
            <v>Подкрылки ГАЗ 3307 передние</v>
          </cell>
        </row>
        <row r="3161">
          <cell r="C3161" t="str">
            <v>Подкрылок крыла камаз</v>
          </cell>
        </row>
        <row r="3162">
          <cell r="C3162" t="str">
            <v>Подножка левая ГАЗ 3307,3309</v>
          </cell>
        </row>
        <row r="3163">
          <cell r="C3163" t="str">
            <v>Подножка левая ЗиЛ 130</v>
          </cell>
        </row>
        <row r="3164">
          <cell r="C3164" t="str">
            <v>Подножка левая КРАЗ</v>
          </cell>
        </row>
        <row r="3165">
          <cell r="C3165" t="str">
            <v>Подножка правая  ЗиЛ 130</v>
          </cell>
        </row>
        <row r="3166">
          <cell r="C3166" t="str">
            <v>Подножка правая  КРАЗ</v>
          </cell>
        </row>
        <row r="3167">
          <cell r="C3167" t="str">
            <v>Подножка правая ГАЗ 3307,3309</v>
          </cell>
        </row>
        <row r="3168">
          <cell r="C3168" t="str">
            <v>Подножка правая/левая ЗиЛ-5301-8405013</v>
          </cell>
        </row>
        <row r="3169">
          <cell r="C3169" t="str">
            <v>подставка для паяльника ZD-10/10А</v>
          </cell>
        </row>
        <row r="3170">
          <cell r="C3170" t="str">
            <v>Подставка для ручек</v>
          </cell>
        </row>
        <row r="3171">
          <cell r="C3171" t="str">
            <v>подставка из оргстекла</v>
          </cell>
        </row>
        <row r="3172">
          <cell r="C3172" t="str">
            <v>подставка красная П-15</v>
          </cell>
        </row>
        <row r="3173">
          <cell r="C3173" t="str">
            <v>подставка под машину 6т Profi (403-608мм) 3.806(11.544)</v>
          </cell>
        </row>
        <row r="3174">
          <cell r="C3174" t="str">
            <v>подушка д/смачив.пальцев гелевая</v>
          </cell>
        </row>
        <row r="3175">
          <cell r="C3175" t="str">
            <v>подушка двигателя ГАЗЕЛЬ, ГАЗ 3110</v>
          </cell>
        </row>
        <row r="3176">
          <cell r="C3176" t="str">
            <v>подушка задняя КПП</v>
          </cell>
        </row>
        <row r="3177">
          <cell r="C3177" t="str">
            <v>подушка промопоры ЗиЛ 130-2202085</v>
          </cell>
        </row>
        <row r="3178">
          <cell r="C3178" t="str">
            <v>подшипник</v>
          </cell>
        </row>
        <row r="3179">
          <cell r="C3179" t="str">
            <v>подшипник  207</v>
          </cell>
        </row>
        <row r="3180">
          <cell r="C3180" t="str">
            <v>подшипник  П*7608</v>
          </cell>
        </row>
        <row r="3181">
          <cell r="C3181" t="str">
            <v>подшипник 102206</v>
          </cell>
        </row>
        <row r="3182">
          <cell r="C3182" t="str">
            <v>Подшипник 111216</v>
          </cell>
        </row>
        <row r="3183">
          <cell r="C3183" t="str">
            <v>Подшипник 111216/11214</v>
          </cell>
        </row>
        <row r="3184">
          <cell r="C3184" t="str">
            <v>подшипник 11210</v>
          </cell>
        </row>
        <row r="3185">
          <cell r="C3185" t="str">
            <v>подшипник 11214</v>
          </cell>
        </row>
        <row r="3186">
          <cell r="C3186" t="str">
            <v>подшипник 115</v>
          </cell>
        </row>
        <row r="3187">
          <cell r="C3187" t="str">
            <v>подшипник 1210</v>
          </cell>
        </row>
        <row r="3188">
          <cell r="C3188" t="str">
            <v>подшипник 127509</v>
          </cell>
        </row>
        <row r="3189">
          <cell r="C3189" t="str">
            <v>подшипник 150212</v>
          </cell>
        </row>
        <row r="3190">
          <cell r="C3190" t="str">
            <v>Подшипник 180107</v>
          </cell>
        </row>
        <row r="3191">
          <cell r="C3191" t="str">
            <v>подшипник 180200 (6200 2RS)</v>
          </cell>
        </row>
        <row r="3192">
          <cell r="C3192" t="str">
            <v>Подшипник 180202(6202 2RS)</v>
          </cell>
        </row>
        <row r="3193">
          <cell r="C3193" t="str">
            <v>Подшипник 180203(6203)</v>
          </cell>
        </row>
        <row r="3194">
          <cell r="C3194" t="str">
            <v>Подшипник 180204</v>
          </cell>
        </row>
        <row r="3195">
          <cell r="C3195" t="str">
            <v>Подшипник 180206</v>
          </cell>
        </row>
        <row r="3196">
          <cell r="C3196" t="str">
            <v>Подшипник 180206/6206 2RS</v>
          </cell>
        </row>
        <row r="3197">
          <cell r="C3197" t="str">
            <v>Подшипник 180207/6207 2RS</v>
          </cell>
        </row>
        <row r="3198">
          <cell r="C3198" t="str">
            <v>подшипник 180208</v>
          </cell>
        </row>
        <row r="3199">
          <cell r="C3199" t="str">
            <v>подшипник 180210</v>
          </cell>
        </row>
        <row r="3200">
          <cell r="C3200" t="str">
            <v>Подшипник 180210/6210</v>
          </cell>
        </row>
        <row r="3201">
          <cell r="C3201" t="str">
            <v>подшипник 180213</v>
          </cell>
        </row>
        <row r="3202">
          <cell r="C3202" t="str">
            <v>Подшипник 180213/6213</v>
          </cell>
        </row>
        <row r="3203">
          <cell r="C3203" t="str">
            <v>Подшипник 180302</v>
          </cell>
        </row>
        <row r="3204">
          <cell r="C3204" t="str">
            <v>подшипник 180305</v>
          </cell>
        </row>
        <row r="3205">
          <cell r="C3205" t="str">
            <v>подшипник 180306</v>
          </cell>
        </row>
        <row r="3206">
          <cell r="C3206" t="str">
            <v>подшипник 180307</v>
          </cell>
        </row>
        <row r="3207">
          <cell r="C3207" t="str">
            <v>Подшипник 180307/6307</v>
          </cell>
        </row>
        <row r="3208">
          <cell r="C3208" t="str">
            <v>Подшипник 180308/6308</v>
          </cell>
        </row>
        <row r="3209">
          <cell r="C3209" t="str">
            <v>подшипник 180309</v>
          </cell>
        </row>
        <row r="3210">
          <cell r="C3210" t="str">
            <v>Подшипник 180309/6309</v>
          </cell>
        </row>
        <row r="3211">
          <cell r="C3211" t="str">
            <v>подшипник 180310</v>
          </cell>
        </row>
        <row r="3212">
          <cell r="C3212" t="str">
            <v>Подшипник 180310/6310</v>
          </cell>
        </row>
        <row r="3213">
          <cell r="C3213" t="str">
            <v>подшипник 180311</v>
          </cell>
        </row>
        <row r="3214">
          <cell r="C3214" t="str">
            <v>подшипник 180312</v>
          </cell>
        </row>
        <row r="3215">
          <cell r="C3215" t="str">
            <v>Подшипник 180313/6313</v>
          </cell>
        </row>
        <row r="3216">
          <cell r="C3216" t="str">
            <v>Подшипник 180314</v>
          </cell>
        </row>
        <row r="3217">
          <cell r="C3217" t="str">
            <v>Подшипник 180314/6314</v>
          </cell>
        </row>
        <row r="3218">
          <cell r="C3218" t="str">
            <v>Подшипник 180318</v>
          </cell>
        </row>
        <row r="3219">
          <cell r="C3219" t="str">
            <v>подшипник 180610</v>
          </cell>
        </row>
        <row r="3220">
          <cell r="C3220" t="str">
            <v>Подшипник 180610/62310</v>
          </cell>
        </row>
        <row r="3221">
          <cell r="C3221" t="str">
            <v>подшипник 180612</v>
          </cell>
        </row>
        <row r="3222">
          <cell r="C3222" t="str">
            <v>подшипник 2007117</v>
          </cell>
        </row>
        <row r="3223">
          <cell r="C3223" t="str">
            <v>подшипник 2007124</v>
          </cell>
        </row>
        <row r="3224">
          <cell r="C3224" t="str">
            <v>подшипник 2007124-6А</v>
          </cell>
        </row>
        <row r="3225">
          <cell r="C3225" t="str">
            <v>подшипник 201 (6201)</v>
          </cell>
        </row>
        <row r="3226">
          <cell r="C3226" t="str">
            <v>подшипник 201 А</v>
          </cell>
        </row>
        <row r="3227">
          <cell r="C3227" t="str">
            <v>подшипник 202 А</v>
          </cell>
        </row>
        <row r="3228">
          <cell r="C3228" t="str">
            <v>подшипник 205</v>
          </cell>
        </row>
        <row r="3229">
          <cell r="C3229" t="str">
            <v>подшипник 205</v>
          </cell>
        </row>
        <row r="3230">
          <cell r="C3230" t="str">
            <v>Подшипник 205/6205</v>
          </cell>
        </row>
        <row r="3231">
          <cell r="C3231" t="str">
            <v>Подшипник 206/6206</v>
          </cell>
        </row>
        <row r="3232">
          <cell r="C3232" t="str">
            <v>подшипник 211</v>
          </cell>
        </row>
        <row r="3233">
          <cell r="C3233" t="str">
            <v>подшипник 217</v>
          </cell>
        </row>
        <row r="3234">
          <cell r="C3234" t="str">
            <v>Подшипник 220</v>
          </cell>
        </row>
        <row r="3235">
          <cell r="C3235" t="str">
            <v>подшипник 2206</v>
          </cell>
        </row>
        <row r="3236">
          <cell r="C3236" t="str">
            <v>подшипник 224</v>
          </cell>
        </row>
        <row r="3237">
          <cell r="C3237" t="str">
            <v>Подшипник 2312/N312</v>
          </cell>
        </row>
        <row r="3238">
          <cell r="C3238" t="str">
            <v>подшипник 2314</v>
          </cell>
        </row>
        <row r="3239">
          <cell r="C3239" t="str">
            <v>Подшипник 2317</v>
          </cell>
        </row>
        <row r="3240">
          <cell r="C3240" t="str">
            <v>подшипник 2318</v>
          </cell>
        </row>
        <row r="3241">
          <cell r="C3241" t="str">
            <v>подшипник 2319</v>
          </cell>
        </row>
        <row r="3242">
          <cell r="C3242" t="str">
            <v>подшипник 2320</v>
          </cell>
        </row>
        <row r="3243">
          <cell r="C3243" t="str">
            <v>подшипник 2322</v>
          </cell>
        </row>
        <row r="3244">
          <cell r="C3244" t="str">
            <v>Подшипник 2322/N322M</v>
          </cell>
        </row>
        <row r="3245">
          <cell r="C3245" t="str">
            <v>подшипник 2326</v>
          </cell>
        </row>
        <row r="3246">
          <cell r="C3246" t="str">
            <v>подшипник 264706</v>
          </cell>
        </row>
        <row r="3247">
          <cell r="C3247" t="str">
            <v>подшипник 305</v>
          </cell>
        </row>
        <row r="3248">
          <cell r="C3248" t="str">
            <v>подшипник 305 А</v>
          </cell>
        </row>
        <row r="3249">
          <cell r="C3249" t="str">
            <v>Подшипник 305/6305</v>
          </cell>
        </row>
        <row r="3250">
          <cell r="C3250" t="str">
            <v>подшипник 306</v>
          </cell>
        </row>
        <row r="3251">
          <cell r="C3251" t="str">
            <v>Подшипник 308/6308</v>
          </cell>
        </row>
        <row r="3252">
          <cell r="C3252" t="str">
            <v>подшипник 309/6309</v>
          </cell>
        </row>
        <row r="3253">
          <cell r="C3253" t="str">
            <v>подшипник 311</v>
          </cell>
        </row>
        <row r="3254">
          <cell r="C3254" t="str">
            <v>подшипник 311 (6311)</v>
          </cell>
        </row>
        <row r="3255">
          <cell r="C3255" t="str">
            <v>подшипник 312</v>
          </cell>
        </row>
        <row r="3256">
          <cell r="C3256" t="str">
            <v>подшипник 312 ЕТУ (6312)</v>
          </cell>
        </row>
        <row r="3257">
          <cell r="C3257" t="str">
            <v>подшипник 313</v>
          </cell>
        </row>
        <row r="3258">
          <cell r="C3258" t="str">
            <v>Подшипник 313(6313)</v>
          </cell>
        </row>
        <row r="3259">
          <cell r="C3259" t="str">
            <v>подшипник 314</v>
          </cell>
        </row>
        <row r="3260">
          <cell r="C3260" t="str">
            <v>Подшипник 314/6314</v>
          </cell>
        </row>
        <row r="3261">
          <cell r="C3261" t="str">
            <v>подшипник 315</v>
          </cell>
        </row>
        <row r="3262">
          <cell r="C3262" t="str">
            <v>подшипник 316</v>
          </cell>
        </row>
        <row r="3263">
          <cell r="C3263" t="str">
            <v>подшипник 316  (SKF)</v>
          </cell>
        </row>
        <row r="3264">
          <cell r="C3264" t="str">
            <v>подшипник 317</v>
          </cell>
        </row>
        <row r="3265">
          <cell r="C3265" t="str">
            <v>подшипник 318</v>
          </cell>
        </row>
        <row r="3266">
          <cell r="C3266" t="str">
            <v>Подшипник 318(6318)</v>
          </cell>
        </row>
        <row r="3267">
          <cell r="C3267" t="str">
            <v>подшипник 319</v>
          </cell>
        </row>
        <row r="3268">
          <cell r="C3268" t="str">
            <v>Подшипник 319 ECJSING</v>
          </cell>
        </row>
        <row r="3269">
          <cell r="C3269" t="str">
            <v>подшипник 320</v>
          </cell>
        </row>
        <row r="3270">
          <cell r="C3270" t="str">
            <v>Подшипник 320/6320</v>
          </cell>
        </row>
        <row r="3271">
          <cell r="C3271" t="str">
            <v>подшипник 322</v>
          </cell>
        </row>
        <row r="3272">
          <cell r="C3272" t="str">
            <v>подшипник 322 ECP</v>
          </cell>
        </row>
        <row r="3273">
          <cell r="C3273" t="str">
            <v>Подшипник 322(6322)</v>
          </cell>
        </row>
        <row r="3274">
          <cell r="C3274" t="str">
            <v>Подшипник 322(7322)</v>
          </cell>
        </row>
        <row r="3275">
          <cell r="C3275" t="str">
            <v>Подшипник 32330</v>
          </cell>
        </row>
        <row r="3276">
          <cell r="C3276" t="str">
            <v>подшипник 324</v>
          </cell>
        </row>
        <row r="3277">
          <cell r="C3277" t="str">
            <v>Подшипник 324(6324)</v>
          </cell>
        </row>
        <row r="3278">
          <cell r="C3278" t="str">
            <v>подшипник 326 (6326)</v>
          </cell>
        </row>
        <row r="3279">
          <cell r="C3279" t="str">
            <v>Подшипник 330</v>
          </cell>
        </row>
        <row r="3280">
          <cell r="C3280" t="str">
            <v>подшипник 3524</v>
          </cell>
        </row>
        <row r="3281">
          <cell r="C3281" t="str">
            <v>Подшипник 3524(22224)(53524)</v>
          </cell>
        </row>
        <row r="3282">
          <cell r="C3282" t="str">
            <v>подшипник 3536 (22236)</v>
          </cell>
        </row>
        <row r="3283">
          <cell r="C3283" t="str">
            <v>подшипник 3610</v>
          </cell>
        </row>
        <row r="3284">
          <cell r="C3284" t="str">
            <v>Подшипник 3610/22310</v>
          </cell>
        </row>
        <row r="3285">
          <cell r="C3285" t="str">
            <v>Подшипник 36103</v>
          </cell>
        </row>
        <row r="3286">
          <cell r="C3286" t="str">
            <v>Подшипник 3615 Л</v>
          </cell>
        </row>
        <row r="3287">
          <cell r="C3287" t="str">
            <v>Подшипник 3620</v>
          </cell>
        </row>
        <row r="3288">
          <cell r="C3288" t="str">
            <v>Подшипник 3620/22320</v>
          </cell>
        </row>
        <row r="3289">
          <cell r="C3289" t="str">
            <v>подшипник 4024110</v>
          </cell>
        </row>
        <row r="3290">
          <cell r="C3290" t="str">
            <v>Подшипник 416</v>
          </cell>
        </row>
        <row r="3291">
          <cell r="C3291" t="str">
            <v>Подшипник 46310</v>
          </cell>
        </row>
        <row r="3292">
          <cell r="C3292" t="str">
            <v>Подшипник 46312Л</v>
          </cell>
        </row>
        <row r="3293">
          <cell r="C3293" t="str">
            <v>Подшипник 46318</v>
          </cell>
        </row>
        <row r="3294">
          <cell r="C3294" t="str">
            <v>подшипник 53524 (22224)</v>
          </cell>
        </row>
        <row r="3295">
          <cell r="C3295" t="str">
            <v>подшипник 53610</v>
          </cell>
        </row>
        <row r="3296">
          <cell r="C3296" t="str">
            <v>подшипник 53615</v>
          </cell>
        </row>
        <row r="3297">
          <cell r="C3297" t="str">
            <v>Подшипник 53615(22315)</v>
          </cell>
        </row>
        <row r="3298">
          <cell r="C3298" t="str">
            <v>Подшипник 53618</v>
          </cell>
        </row>
        <row r="3299">
          <cell r="C3299" t="str">
            <v>Подшипник 537909</v>
          </cell>
        </row>
        <row r="3300">
          <cell r="C3300" t="str">
            <v>подшипник 6-180309 А</v>
          </cell>
        </row>
        <row r="3301">
          <cell r="C3301" t="str">
            <v>Подшипник 6-80203/6203</v>
          </cell>
        </row>
        <row r="3302">
          <cell r="C3302" t="str">
            <v>подшипник 6014 П*114</v>
          </cell>
        </row>
        <row r="3303">
          <cell r="C3303" t="str">
            <v>Подшипник 6017-2Z(SKF)</v>
          </cell>
        </row>
        <row r="3304">
          <cell r="C3304" t="str">
            <v>подшипник 60208  А</v>
          </cell>
        </row>
        <row r="3305">
          <cell r="C3305" t="str">
            <v>подшипник 60208 (6208 2RS-2)</v>
          </cell>
        </row>
        <row r="3306">
          <cell r="C3306" t="str">
            <v>подшипник 60302 (6302 2RS-2)</v>
          </cell>
        </row>
        <row r="3307">
          <cell r="C3307" t="str">
            <v>подшипник 60305  А</v>
          </cell>
        </row>
        <row r="3308">
          <cell r="C3308" t="str">
            <v>подшипник 60305 (6305 2RS-2)</v>
          </cell>
        </row>
        <row r="3309">
          <cell r="C3309" t="str">
            <v>подшипник 60306 (6306 2RS-2)</v>
          </cell>
        </row>
        <row r="3310">
          <cell r="C3310" t="str">
            <v>подшипник 60309 (6309 2RS-2)</v>
          </cell>
        </row>
        <row r="3311">
          <cell r="C3311" t="str">
            <v>Подшипник 6206</v>
          </cell>
        </row>
        <row r="3312">
          <cell r="C3312" t="str">
            <v>подшипник 6207</v>
          </cell>
        </row>
        <row r="3313">
          <cell r="C3313" t="str">
            <v>подшипник 6210</v>
          </cell>
        </row>
        <row r="3314">
          <cell r="C3314" t="str">
            <v>Подшипник 6224</v>
          </cell>
        </row>
        <row r="3315">
          <cell r="C3315" t="str">
            <v>подшипник 6307</v>
          </cell>
        </row>
        <row r="3316">
          <cell r="C3316" t="str">
            <v>Подшипник 6308 SKF</v>
          </cell>
        </row>
        <row r="3317">
          <cell r="C3317" t="str">
            <v>Подшипник 6309 SKF</v>
          </cell>
        </row>
        <row r="3318">
          <cell r="C3318" t="str">
            <v>подшипник 6314</v>
          </cell>
        </row>
        <row r="3319">
          <cell r="C3319" t="str">
            <v>подшипник 6314 SKF</v>
          </cell>
        </row>
        <row r="3320">
          <cell r="C3320" t="str">
            <v>подшипник 6316 (SKF)</v>
          </cell>
        </row>
        <row r="3321">
          <cell r="C3321" t="str">
            <v>Подшипник 6316 МТК</v>
          </cell>
        </row>
        <row r="3322">
          <cell r="C3322" t="str">
            <v>подшипник 6319 (SKF)</v>
          </cell>
        </row>
        <row r="3323">
          <cell r="C3323" t="str">
            <v>Подшипник 6319 МТК</v>
          </cell>
        </row>
        <row r="3324">
          <cell r="C3324" t="str">
            <v>Подшипник 6322 МТК</v>
          </cell>
        </row>
        <row r="3325">
          <cell r="C3325" t="str">
            <v>Подшипник 6322(SKF)</v>
          </cell>
        </row>
        <row r="3326">
          <cell r="C3326" t="str">
            <v>подшипник 688811</v>
          </cell>
        </row>
        <row r="3327">
          <cell r="C3327" t="str">
            <v>подшипник 688911</v>
          </cell>
        </row>
        <row r="3328">
          <cell r="C3328" t="str">
            <v>подшипник 7311 (30311)</v>
          </cell>
        </row>
        <row r="3329">
          <cell r="C3329" t="str">
            <v>подшипник 7312(30312)</v>
          </cell>
        </row>
        <row r="3330">
          <cell r="C3330" t="str">
            <v>подшипник 7313</v>
          </cell>
        </row>
        <row r="3331">
          <cell r="C3331" t="str">
            <v>подшипник 7318</v>
          </cell>
        </row>
        <row r="3332">
          <cell r="C3332" t="str">
            <v>подшипник 7507</v>
          </cell>
        </row>
        <row r="3333">
          <cell r="C3333" t="str">
            <v>подшипник 7509</v>
          </cell>
        </row>
        <row r="3334">
          <cell r="C3334" t="str">
            <v>подшипник 7510</v>
          </cell>
        </row>
        <row r="3335">
          <cell r="C3335" t="str">
            <v>подшипник 7513</v>
          </cell>
        </row>
        <row r="3336">
          <cell r="C3336" t="str">
            <v>подшипник 7515</v>
          </cell>
        </row>
        <row r="3337">
          <cell r="C3337" t="str">
            <v>подшипник 7515 (32215)</v>
          </cell>
        </row>
        <row r="3338">
          <cell r="C3338" t="str">
            <v>подшипник 7604</v>
          </cell>
        </row>
        <row r="3339">
          <cell r="C3339" t="str">
            <v>подшипник 7606</v>
          </cell>
        </row>
        <row r="3340">
          <cell r="C3340" t="str">
            <v>подшипник 7606</v>
          </cell>
        </row>
        <row r="3341">
          <cell r="C3341" t="str">
            <v>подшипник 7609</v>
          </cell>
        </row>
        <row r="3342">
          <cell r="C3342" t="str">
            <v>подшипник 7615 (32315)</v>
          </cell>
        </row>
        <row r="3343">
          <cell r="C3343" t="str">
            <v>подшипник 7909</v>
          </cell>
        </row>
        <row r="3344">
          <cell r="C3344" t="str">
            <v>подшипник 80018</v>
          </cell>
        </row>
        <row r="3345">
          <cell r="C3345" t="str">
            <v>подшипник 80026 А</v>
          </cell>
        </row>
        <row r="3346">
          <cell r="C3346" t="str">
            <v>подшипник 800316</v>
          </cell>
        </row>
        <row r="3347">
          <cell r="C3347" t="str">
            <v>Подшипник 80110</v>
          </cell>
        </row>
        <row r="3348">
          <cell r="C3348" t="str">
            <v>подшипник 80201</v>
          </cell>
        </row>
        <row r="3349">
          <cell r="C3349" t="str">
            <v>Подшипник 80202/ 6202</v>
          </cell>
        </row>
        <row r="3350">
          <cell r="C3350" t="str">
            <v>подшипник 80302 А</v>
          </cell>
        </row>
        <row r="3351">
          <cell r="C3351" t="str">
            <v>Подшипник 80312</v>
          </cell>
        </row>
        <row r="3352">
          <cell r="C3352" t="str">
            <v>Подшипник 8104</v>
          </cell>
        </row>
        <row r="3353">
          <cell r="C3353" t="str">
            <v>подшипник 8108</v>
          </cell>
        </row>
        <row r="3354">
          <cell r="C3354" t="str">
            <v>подшипник 8110</v>
          </cell>
        </row>
        <row r="3355">
          <cell r="C3355" t="str">
            <v>подшипник 8112</v>
          </cell>
        </row>
        <row r="3356">
          <cell r="C3356" t="str">
            <v>подшипник 8113</v>
          </cell>
        </row>
        <row r="3357">
          <cell r="C3357" t="str">
            <v>подшипник 8115</v>
          </cell>
        </row>
        <row r="3358">
          <cell r="C3358" t="str">
            <v>Подшипник 8117</v>
          </cell>
        </row>
        <row r="3359">
          <cell r="C3359" t="str">
            <v>Подшипник 8117/51117</v>
          </cell>
        </row>
        <row r="3360">
          <cell r="C3360" t="str">
            <v>подшипник 8120</v>
          </cell>
        </row>
        <row r="3361">
          <cell r="C3361" t="str">
            <v>подшипник 8120  КМ</v>
          </cell>
        </row>
        <row r="3362">
          <cell r="C3362" t="str">
            <v>подшипник 8216</v>
          </cell>
        </row>
        <row r="3363">
          <cell r="C3363" t="str">
            <v>подшипник 8218</v>
          </cell>
        </row>
        <row r="3364">
          <cell r="C3364" t="str">
            <v>Подшипник 8220</v>
          </cell>
        </row>
        <row r="3365">
          <cell r="C3365" t="str">
            <v>подшипник 8226</v>
          </cell>
        </row>
        <row r="3366">
          <cell r="C3366" t="str">
            <v>подшипник 8318</v>
          </cell>
        </row>
        <row r="3367">
          <cell r="C3367" t="str">
            <v>Подшипник 8324</v>
          </cell>
        </row>
        <row r="3368">
          <cell r="C3368" t="str">
            <v>подшипник 877907</v>
          </cell>
        </row>
        <row r="3369">
          <cell r="C3369" t="str">
            <v>подшипник 943/30</v>
          </cell>
        </row>
        <row r="3370">
          <cell r="C3370" t="str">
            <v>Подшипник N319 ECP (SKF)</v>
          </cell>
        </row>
        <row r="3371">
          <cell r="C3371" t="str">
            <v>Подшипник № 314 ECP(SKF)</v>
          </cell>
        </row>
        <row r="3372">
          <cell r="C3372" t="str">
            <v>подшипник выжимной</v>
          </cell>
        </row>
        <row r="3373">
          <cell r="C3373" t="str">
            <v>подшипник выжимной голый 1601196-986714КС17</v>
          </cell>
        </row>
        <row r="3374">
          <cell r="C3374" t="str">
            <v>подшипник выжимной ЗИЛ-130</v>
          </cell>
        </row>
        <row r="3375">
          <cell r="C3375" t="str">
            <v>подшипник игольчатый d 11мм</v>
          </cell>
        </row>
        <row r="3376">
          <cell r="C3376" t="str">
            <v>подшипник подвесной</v>
          </cell>
        </row>
        <row r="3377">
          <cell r="C3377" t="str">
            <v>подшипник ШСП 40</v>
          </cell>
        </row>
        <row r="3378">
          <cell r="C3378" t="str">
            <v>Подшипники ВАЗ-2121 ступицы (ремкомплект)</v>
          </cell>
        </row>
        <row r="3379">
          <cell r="C3379" t="str">
            <v>Подшипнки 6205</v>
          </cell>
        </row>
        <row r="3380">
          <cell r="C3380" t="str">
            <v>подшлемник</v>
          </cell>
        </row>
        <row r="3381">
          <cell r="C3381" t="str">
            <v>подшлемник  ватный</v>
          </cell>
        </row>
        <row r="3382">
          <cell r="C3382" t="str">
            <v>подшлемник трикотажный</v>
          </cell>
        </row>
        <row r="3383">
          <cell r="C3383" t="str">
            <v>подшлемник трикотажный летний</v>
          </cell>
        </row>
        <row r="3384">
          <cell r="C3384" t="str">
            <v>полиакриламид сухой АК 631 А-155 В</v>
          </cell>
        </row>
        <row r="3385">
          <cell r="C3385" t="str">
            <v>полимер "Квик-Трол"</v>
          </cell>
        </row>
        <row r="3386">
          <cell r="C3386" t="str">
            <v>Полимер акриламида ПОЛИФЛОК Н-0600</v>
          </cell>
        </row>
        <row r="3387">
          <cell r="C3387" t="str">
            <v>полиэтилен гранулированный</v>
          </cell>
        </row>
        <row r="3388">
          <cell r="C3388" t="str">
            <v>полиэтилен ПНД РЕ 6949 С</v>
          </cell>
        </row>
        <row r="3389">
          <cell r="C3389" t="str">
            <v>Полоса (пластина) неподвижного фильтрующего набора (черт. РС-500.00.001)</v>
          </cell>
        </row>
        <row r="3390">
          <cell r="C3390" t="str">
            <v>Полоса (пластина) подвижного фильтрующего набора (черт. РС-500.00.001)</v>
          </cell>
        </row>
        <row r="3391">
          <cell r="C3391" t="str">
            <v>полоса 40/4 СТ3Пс</v>
          </cell>
        </row>
        <row r="3392">
          <cell r="C3392" t="str">
            <v>полотенце бумажное</v>
          </cell>
        </row>
        <row r="3393">
          <cell r="C3393" t="str">
            <v>полотенце вафельное</v>
          </cell>
        </row>
        <row r="3394">
          <cell r="C3394" t="str">
            <v>полотно  ножовочное</v>
          </cell>
        </row>
        <row r="3395">
          <cell r="C3395" t="str">
            <v>полотно  ножовочное (СИЗ) Х6ВФ</v>
          </cell>
        </row>
        <row r="3396">
          <cell r="C3396" t="str">
            <v>полотно  ножовочное HORTZ</v>
          </cell>
        </row>
        <row r="3397">
          <cell r="C3397" t="str">
            <v>полотно  ножовочное по металлу</v>
          </cell>
        </row>
        <row r="3398">
          <cell r="C3398" t="str">
            <v>полотно "STAYER-FLEX" Bi-met 300 мм</v>
          </cell>
        </row>
        <row r="3399">
          <cell r="C3399" t="str">
            <v>Полотно глухое 90х200</v>
          </cell>
        </row>
        <row r="3400">
          <cell r="C3400" t="str">
            <v>Полотно нож.машин. 500х40х2 Р6М5</v>
          </cell>
        </row>
        <row r="3401">
          <cell r="C3401" t="str">
            <v>Полотно ножов.машин. 450х40х2 Р6М5</v>
          </cell>
        </row>
        <row r="3402">
          <cell r="C3402" t="str">
            <v>полотно х/прош.</v>
          </cell>
        </row>
        <row r="3403">
          <cell r="C3403" t="str">
            <v>полуботинки  кожан. "Курьер" жен.</v>
          </cell>
        </row>
        <row r="3404">
          <cell r="C3404" t="str">
            <v>полукольцо коленвала  ЗИЛ</v>
          </cell>
        </row>
        <row r="3405">
          <cell r="C3405" t="str">
            <v>полукомбинезон влагозащитный</v>
          </cell>
        </row>
        <row r="3406">
          <cell r="C3406" t="str">
            <v>полукомбинезон Карелия тк.</v>
          </cell>
        </row>
        <row r="3407">
          <cell r="C3407" t="str">
            <v>полукомбинезон ЛЕТО женский летний</v>
          </cell>
        </row>
        <row r="3408">
          <cell r="C3408" t="str">
            <v>полумаска сер.7500</v>
          </cell>
        </row>
        <row r="3409">
          <cell r="C3409" t="str">
            <v>полумаска сер.7502</v>
          </cell>
        </row>
        <row r="3410">
          <cell r="C3410" t="str">
            <v>полумаска серии 8122</v>
          </cell>
        </row>
        <row r="3411">
          <cell r="C3411" t="str">
            <v>полумаска серии 9914</v>
          </cell>
        </row>
        <row r="3412">
          <cell r="C3412" t="str">
            <v>полумаска фильтр. противоаэрозольная 3М 9322 с кл,</v>
          </cell>
        </row>
        <row r="3413">
          <cell r="C3413" t="str">
            <v>полумаска фильтрующая 9332 для защиты от пыли тумана,дыма</v>
          </cell>
        </row>
        <row r="3414">
          <cell r="C3414" t="str">
            <v>полумаска фильтрующая 9925</v>
          </cell>
        </row>
        <row r="3415">
          <cell r="C3415" t="str">
            <v>полумаска фильтрующая 9926</v>
          </cell>
        </row>
        <row r="3416">
          <cell r="C3416" t="str">
            <v>полумуфта 72.51.012</v>
          </cell>
        </row>
        <row r="3417">
          <cell r="C3417" t="str">
            <v>полусапоги   утепленные</v>
          </cell>
        </row>
        <row r="3418">
          <cell r="C3418" t="str">
            <v>полусапоги  ПВХ утепл.маслост</v>
          </cell>
        </row>
        <row r="3419">
          <cell r="C3419" t="str">
            <v>полусапоги Грейдер кож., утепл.</v>
          </cell>
        </row>
        <row r="3420">
          <cell r="C3420" t="str">
            <v>полусапоги комбинированные</v>
          </cell>
        </row>
        <row r="3421">
          <cell r="C3421" t="str">
            <v>полусапоги ПВХ утепл.</v>
          </cell>
        </row>
        <row r="3422">
          <cell r="C3422" t="str">
            <v>помпа</v>
          </cell>
        </row>
        <row r="3423">
          <cell r="C3423" t="str">
            <v>порог 180см</v>
          </cell>
        </row>
        <row r="3424">
          <cell r="C3424" t="str">
            <v>порог 21*10</v>
          </cell>
        </row>
        <row r="3425">
          <cell r="C3425" t="str">
            <v>порожек стыкоперекрывающий</v>
          </cell>
        </row>
        <row r="3426">
          <cell r="C3426" t="str">
            <v>порошок  стир. МИФ</v>
          </cell>
        </row>
        <row r="3427">
          <cell r="C3427" t="str">
            <v>порошок сти р.Сарма</v>
          </cell>
        </row>
        <row r="3428">
          <cell r="C3428" t="str">
            <v>порошок стиральный Пемос 2,4кг</v>
          </cell>
        </row>
        <row r="3429">
          <cell r="C3429" t="str">
            <v>поршеневое кольцо 3045</v>
          </cell>
        </row>
        <row r="3430">
          <cell r="C3430" t="str">
            <v>поршеневой палец 3045</v>
          </cell>
        </row>
        <row r="3431">
          <cell r="C3431" t="str">
            <v>поршень 3045</v>
          </cell>
        </row>
        <row r="3432">
          <cell r="C3432" t="str">
            <v>поршневая группа Д-240</v>
          </cell>
        </row>
        <row r="3433">
          <cell r="C3433" t="str">
            <v>поршневая группа с кольцами ЗиЛ 130</v>
          </cell>
        </row>
        <row r="3434">
          <cell r="C3434" t="str">
            <v>поршневая группа с кольцом ПОН 245-1000108-С</v>
          </cell>
        </row>
        <row r="3435">
          <cell r="C3435" t="str">
            <v>Пост кнопочный ПКЕ-212/2</v>
          </cell>
        </row>
        <row r="3436">
          <cell r="C3436" t="str">
            <v>Пост кнопочный ПКТ 40</v>
          </cell>
        </row>
        <row r="3437">
          <cell r="C3437" t="str">
            <v>Пост кнопочный ПКТ 60</v>
          </cell>
        </row>
        <row r="3438">
          <cell r="C3438" t="str">
            <v>Пост кнопочный ПКТ-63</v>
          </cell>
        </row>
        <row r="3439">
          <cell r="C3439" t="str">
            <v>Потолочная панель Dekor 600х600</v>
          </cell>
        </row>
        <row r="3440">
          <cell r="C3440" t="str">
            <v>пояс предохр. (аналог ПМ-Н) высокий кушак</v>
          </cell>
        </row>
        <row r="3441">
          <cell r="C3441" t="str">
            <v>пояс предохр. лямочный ПП-Л-32</v>
          </cell>
        </row>
        <row r="3442">
          <cell r="C3442" t="str">
            <v>пояс предохр. с наплечными и набедр. лямками с фалом дл.10м</v>
          </cell>
        </row>
        <row r="3443">
          <cell r="C3443" t="str">
            <v>ППТФ Ф300*300 стальной</v>
          </cell>
        </row>
        <row r="3444">
          <cell r="C3444" t="str">
            <v>Правило-уровень 150см</v>
          </cell>
        </row>
        <row r="3445">
          <cell r="C3445" t="str">
            <v>предохранитель</v>
          </cell>
        </row>
        <row r="3446">
          <cell r="C3446" t="str">
            <v>предохранитель  ПКТ-101-10-31.5-12.5</v>
          </cell>
        </row>
        <row r="3447">
          <cell r="C3447" t="str">
            <v>предохранитель от замерзания</v>
          </cell>
        </row>
        <row r="3448">
          <cell r="C3448" t="str">
            <v>предохранитель флажковый</v>
          </cell>
        </row>
        <row r="3449">
          <cell r="C3449" t="str">
            <v>предфильтр 5911</v>
          </cell>
        </row>
        <row r="3450">
          <cell r="C3450" t="str">
            <v>предфильтр 5911 очистки от пыли и тумана</v>
          </cell>
        </row>
        <row r="3451">
          <cell r="C3451" t="str">
            <v>Преобразователь давления А-10 Wika G 3/8</v>
          </cell>
        </row>
        <row r="3452">
          <cell r="C3452" t="str">
            <v>преобразователь ржавчины</v>
          </cell>
        </row>
        <row r="3453">
          <cell r="C3453" t="str">
            <v>преобразователь частоты 15 КВТ 380-500 В</v>
          </cell>
        </row>
        <row r="3454">
          <cell r="C3454" t="str">
            <v>преобразователь частоты 5,5 КВТ 380-500 В</v>
          </cell>
        </row>
        <row r="3455">
          <cell r="C3455" t="str">
            <v>преобразователь частоты 7,5 КВТ 380-500</v>
          </cell>
        </row>
        <row r="3456">
          <cell r="C3456" t="str">
            <v>прерыватель распределитель ЗИЛ</v>
          </cell>
        </row>
        <row r="3457">
          <cell r="C3457" t="str">
            <v>Пресс винтовой отжимной ПВОЭ.2008.0000</v>
          </cell>
        </row>
        <row r="3458">
          <cell r="C3458" t="str">
            <v>пресс-масленка</v>
          </cell>
        </row>
        <row r="3459">
          <cell r="C3459" t="str">
            <v>Прибор для поиска ферромагнитных объектов VM-880</v>
          </cell>
        </row>
        <row r="3460">
          <cell r="C3460" t="str">
            <v>привод ручной задвижки Д-500</v>
          </cell>
        </row>
        <row r="3461">
          <cell r="C3461" t="str">
            <v>привод ручной задвижки Д-800</v>
          </cell>
        </row>
        <row r="3462">
          <cell r="C3462" t="str">
            <v>привод спидометра</v>
          </cell>
        </row>
        <row r="3463">
          <cell r="C3463" t="str">
            <v>привод стартера Зил-5301</v>
          </cell>
        </row>
        <row r="3464">
          <cell r="C3464" t="str">
            <v>привод ТНВД</v>
          </cell>
        </row>
        <row r="3465">
          <cell r="C3465" t="str">
            <v>приводной ремень 50х3,4х1770 (0021-2994-890)</v>
          </cell>
        </row>
        <row r="3466">
          <cell r="C3466" t="str">
            <v>привязь страховочная Р-30 серии Вершина</v>
          </cell>
        </row>
        <row r="3467">
          <cell r="C3467" t="str">
            <v>привязь страховочная Р-50 серии Вершина</v>
          </cell>
        </row>
        <row r="3468">
          <cell r="C3468" t="str">
            <v>припой 63/37 150 г. д.0,6мм</v>
          </cell>
        </row>
        <row r="3469">
          <cell r="C3469" t="str">
            <v>припой ПОС-40</v>
          </cell>
        </row>
        <row r="3470">
          <cell r="C3470" t="str">
            <v>припой ПОС-61 100гр. трубка д=1мм</v>
          </cell>
        </row>
        <row r="3471">
          <cell r="C3471" t="str">
            <v>приставка контактная ПКЛ 22М.04А</v>
          </cell>
        </row>
        <row r="3472">
          <cell r="C3472" t="str">
            <v>Приставка ПКИ-22 2З+2Р</v>
          </cell>
        </row>
        <row r="3473">
          <cell r="C3473" t="str">
            <v>приставка ПКЭ-22</v>
          </cell>
        </row>
        <row r="3474">
          <cell r="C3474" t="str">
            <v>Прицеп марки ГКБ-817М1-02</v>
          </cell>
        </row>
        <row r="3475">
          <cell r="C3475" t="str">
            <v>прищепка водоразборной колонки</v>
          </cell>
        </row>
        <row r="3476">
          <cell r="C3476" t="str">
            <v>прищепка РВК</v>
          </cell>
        </row>
        <row r="3477">
          <cell r="C3477" t="str">
            <v>пробирка П-2-21-200 хс</v>
          </cell>
        </row>
        <row r="3478">
          <cell r="C3478" t="str">
            <v>пробирка ПХ-14(10%)</v>
          </cell>
        </row>
        <row r="3479">
          <cell r="C3479" t="str">
            <v>пробирка ПХ-16</v>
          </cell>
        </row>
        <row r="3480">
          <cell r="C3480" t="str">
            <v>пробирка Эппендорфа 1,5мл</v>
          </cell>
        </row>
        <row r="3481">
          <cell r="C3481" t="str">
            <v>пробка силиконов.16мм,</v>
          </cell>
        </row>
        <row r="3482">
          <cell r="C3482" t="str">
            <v>пробка силиконов.№10</v>
          </cell>
        </row>
        <row r="3483">
          <cell r="C3483" t="str">
            <v>Пробка силиконовая  №12</v>
          </cell>
        </row>
        <row r="3484">
          <cell r="C3484" t="str">
            <v>пробка целлюлозная №12</v>
          </cell>
        </row>
        <row r="3485">
          <cell r="C3485" t="str">
            <v>пробка целлюлозная №17</v>
          </cell>
        </row>
        <row r="3486">
          <cell r="C3486" t="str">
            <v>провод</v>
          </cell>
        </row>
        <row r="3487">
          <cell r="C3487" t="str">
            <v>Провод</v>
          </cell>
        </row>
        <row r="3488">
          <cell r="C3488" t="str">
            <v>Провод АПВ 1х70</v>
          </cell>
        </row>
        <row r="3489">
          <cell r="C3489" t="str">
            <v>провод БПВЛ 1*2,5</v>
          </cell>
        </row>
        <row r="3490">
          <cell r="C3490" t="str">
            <v>провод в/в</v>
          </cell>
        </row>
        <row r="3491">
          <cell r="C3491" t="str">
            <v>провод в/в 402 дв.</v>
          </cell>
        </row>
        <row r="3492">
          <cell r="C3492" t="str">
            <v>провод в/в 406-3707090</v>
          </cell>
        </row>
        <row r="3493">
          <cell r="C3493" t="str">
            <v>провод в/в ВАЗ 21214</v>
          </cell>
        </row>
        <row r="3494">
          <cell r="C3494" t="str">
            <v>провод ВПП 1*16</v>
          </cell>
        </row>
        <row r="3495">
          <cell r="C3495" t="str">
            <v>Провод ПАВ 1х10</v>
          </cell>
        </row>
        <row r="3496">
          <cell r="C3496" t="str">
            <v>Провод ПАВ 1х2,5</v>
          </cell>
        </row>
        <row r="3497">
          <cell r="C3497" t="str">
            <v>Провод ПАВ 1х6</v>
          </cell>
        </row>
        <row r="3498">
          <cell r="C3498" t="str">
            <v>провод ПВ 1*1,5</v>
          </cell>
        </row>
        <row r="3499">
          <cell r="C3499" t="str">
            <v>Провод ПВ-З 1,5</v>
          </cell>
        </row>
        <row r="3500">
          <cell r="C3500" t="str">
            <v>провод ПВ1  1*2,5</v>
          </cell>
        </row>
        <row r="3501">
          <cell r="C3501" t="str">
            <v>провод ПВ3 2,5</v>
          </cell>
        </row>
        <row r="3502">
          <cell r="C3502" t="str">
            <v>провод ПВДП  2,0</v>
          </cell>
        </row>
        <row r="3503">
          <cell r="C3503" t="str">
            <v>провод ПВДП  3,18</v>
          </cell>
        </row>
        <row r="3504">
          <cell r="C3504" t="str">
            <v>Провод ПВЗ-1,5 синий</v>
          </cell>
        </row>
        <row r="3505">
          <cell r="C3505" t="str">
            <v>провод ПВН ЗИЛ 130</v>
          </cell>
        </row>
        <row r="3506">
          <cell r="C3506" t="str">
            <v>провод ПВС 2*1,5</v>
          </cell>
        </row>
        <row r="3507">
          <cell r="C3507" t="str">
            <v>провод ПВС 3*1,5</v>
          </cell>
        </row>
        <row r="3508">
          <cell r="C3508" t="str">
            <v>провод ПВС 3*2,5</v>
          </cell>
        </row>
        <row r="3509">
          <cell r="C3509" t="str">
            <v>провод ПГВА</v>
          </cell>
        </row>
        <row r="3510">
          <cell r="C3510" t="str">
            <v>Провод ПУГВ 1*1,5</v>
          </cell>
        </row>
        <row r="3511">
          <cell r="C3511" t="str">
            <v>Провод ПУГВ 1*2,5</v>
          </cell>
        </row>
        <row r="3512">
          <cell r="C3512" t="str">
            <v>Провод ПУГВ 1*6</v>
          </cell>
        </row>
        <row r="3513">
          <cell r="C3513" t="str">
            <v>провод ПЭВВП 0,95</v>
          </cell>
        </row>
        <row r="3514">
          <cell r="C3514" t="str">
            <v>провод ПЭТВ-2  1,25</v>
          </cell>
        </row>
        <row r="3515">
          <cell r="C3515" t="str">
            <v>провод ШВВП 2х0,75</v>
          </cell>
        </row>
        <row r="3516">
          <cell r="C3516" t="str">
            <v>провод эмаль ПЭТВ-2</v>
          </cell>
        </row>
        <row r="3517">
          <cell r="C3517" t="str">
            <v>проволока 0,7*25Н13 д.2,0мм.</v>
          </cell>
        </row>
        <row r="3518">
          <cell r="C3518" t="str">
            <v>Проволока 6,0-О-Ч</v>
          </cell>
        </row>
        <row r="3519">
          <cell r="C3519" t="str">
            <v>проволока Егоза</v>
          </cell>
        </row>
        <row r="3520">
          <cell r="C3520" t="str">
            <v>Проволока колючая  ГОСТ 285-69 оц</v>
          </cell>
        </row>
        <row r="3521">
          <cell r="C3521" t="str">
            <v>проволока медная М1 д0,5мм</v>
          </cell>
        </row>
        <row r="3522">
          <cell r="C3522" t="str">
            <v>проволока СББ 450/40/3 Егоза</v>
          </cell>
        </row>
        <row r="3523">
          <cell r="C3523" t="str">
            <v>Проволока СВ 06*19Н9Тд,1,2</v>
          </cell>
        </row>
        <row r="3524">
          <cell r="C3524" t="str">
            <v>Проволока СВ07*25Н13д,1,2</v>
          </cell>
        </row>
        <row r="3525">
          <cell r="C3525" t="str">
            <v>Проволока св08Г2С-О ф1,2 (касс 5кг)</v>
          </cell>
        </row>
        <row r="3526">
          <cell r="C3526" t="str">
            <v>Проволока сварочная ОК AUFROD 12,51 D1,2</v>
          </cell>
        </row>
        <row r="3527">
          <cell r="C3527" t="str">
            <v>Проволока сварочная св08Г2С-О ф1,2 (18кг)</v>
          </cell>
        </row>
        <row r="3528">
          <cell r="C3528" t="str">
            <v>прожектор  1000 W</v>
          </cell>
        </row>
        <row r="3529">
          <cell r="C3529" t="str">
            <v>прокладка</v>
          </cell>
        </row>
        <row r="3530">
          <cell r="C3530" t="str">
            <v>прокладка 0,1*100*100</v>
          </cell>
        </row>
        <row r="3531">
          <cell r="C3531" t="str">
            <v>прокладка 0,1*125*125</v>
          </cell>
        </row>
        <row r="3532">
          <cell r="C3532" t="str">
            <v>прокладка 0,2*100*100</v>
          </cell>
        </row>
        <row r="3533">
          <cell r="C3533" t="str">
            <v>прокладка 0,2*125*125</v>
          </cell>
        </row>
        <row r="3534">
          <cell r="C3534" t="str">
            <v>прокладка 0,2*180*300</v>
          </cell>
        </row>
        <row r="3535">
          <cell r="C3535" t="str">
            <v>прокладка 0,2*75*75</v>
          </cell>
        </row>
        <row r="3536">
          <cell r="C3536" t="str">
            <v>прокладка 0,3*100*100</v>
          </cell>
        </row>
        <row r="3537">
          <cell r="C3537" t="str">
            <v>прокладка 0,3*125*125</v>
          </cell>
        </row>
        <row r="3538">
          <cell r="C3538" t="str">
            <v>прокладка 0,3*180*300</v>
          </cell>
        </row>
        <row r="3539">
          <cell r="C3539" t="str">
            <v>прокладка 0,3*75*75</v>
          </cell>
        </row>
        <row r="3540">
          <cell r="C3540" t="str">
            <v>прокладка 0,4*100*100</v>
          </cell>
        </row>
        <row r="3541">
          <cell r="C3541" t="str">
            <v>прокладка 0,4*125*125</v>
          </cell>
        </row>
        <row r="3542">
          <cell r="C3542" t="str">
            <v>прокладка 0,4*180*300</v>
          </cell>
        </row>
        <row r="3543">
          <cell r="C3543" t="str">
            <v>прокладка 0,4*75*75</v>
          </cell>
        </row>
        <row r="3544">
          <cell r="C3544" t="str">
            <v>прокладка 01*75*75</v>
          </cell>
        </row>
        <row r="3545">
          <cell r="C3545" t="str">
            <v>прокладка 38*51 Н 00.00.139</v>
          </cell>
        </row>
        <row r="3546">
          <cell r="C3546" t="str">
            <v>прокладка выпускного коллектора</v>
          </cell>
        </row>
        <row r="3547">
          <cell r="C3547" t="str">
            <v>прокладка выпускного коллектора задняя</v>
          </cell>
        </row>
        <row r="3548">
          <cell r="C3548" t="str">
            <v>прокладка ГБЦ ЗиЛ 130-1003020-10</v>
          </cell>
        </row>
        <row r="3549">
          <cell r="C3549" t="str">
            <v>прокладка глушителя</v>
          </cell>
        </row>
        <row r="3550">
          <cell r="C3550" t="str">
            <v>прокладка головки блока</v>
          </cell>
        </row>
        <row r="3551">
          <cell r="C3551" t="str">
            <v>прокладка головки блока</v>
          </cell>
        </row>
        <row r="3552">
          <cell r="C3552" t="str">
            <v>Прокладка к смесителю хлораторной Д-120</v>
          </cell>
        </row>
        <row r="3553">
          <cell r="C3553" t="str">
            <v>прокладка коллектора</v>
          </cell>
        </row>
        <row r="3554">
          <cell r="C3554" t="str">
            <v>прокладка корпуса заднего сальника Д-240</v>
          </cell>
        </row>
        <row r="3555">
          <cell r="C3555" t="str">
            <v>прокладка крышки клапанов</v>
          </cell>
        </row>
        <row r="3556">
          <cell r="C3556" t="str">
            <v>прокладка крышки клапанов верхняя</v>
          </cell>
        </row>
        <row r="3557">
          <cell r="C3557" t="str">
            <v>прокладка крышки клапанов ЗИЛ</v>
          </cell>
        </row>
        <row r="3558">
          <cell r="C3558" t="str">
            <v>прокладка крышки клапанов нижняя</v>
          </cell>
        </row>
        <row r="3559">
          <cell r="C3559" t="str">
            <v>прокладка крышки толкателя</v>
          </cell>
        </row>
        <row r="3560">
          <cell r="C3560" t="str">
            <v>прокладка металлорукава</v>
          </cell>
        </row>
        <row r="3561">
          <cell r="C3561" t="str">
            <v>прокладка пар.ДУ-250</v>
          </cell>
        </row>
        <row r="3562">
          <cell r="C3562" t="str">
            <v>Прокладка паронитовая Ду100</v>
          </cell>
        </row>
        <row r="3563">
          <cell r="C3563" t="str">
            <v>Прокладка паронитовая Ду150</v>
          </cell>
        </row>
        <row r="3564">
          <cell r="C3564" t="str">
            <v>прокладка под паук ЗИЛ</v>
          </cell>
        </row>
        <row r="3565">
          <cell r="C3565" t="str">
            <v>прокладка поддона 700-40-49470(Т-130)</v>
          </cell>
        </row>
        <row r="3566">
          <cell r="C3566" t="str">
            <v>прокладка помпы</v>
          </cell>
        </row>
        <row r="3567">
          <cell r="C3567" t="str">
            <v>прокладка приемной трубы</v>
          </cell>
        </row>
        <row r="3568">
          <cell r="C3568" t="str">
            <v>прокладка упругая д.26</v>
          </cell>
        </row>
        <row r="3569">
          <cell r="C3569" t="str">
            <v>прокладка упругая д.34</v>
          </cell>
        </row>
        <row r="3570">
          <cell r="C3570" t="str">
            <v>прокладка упругая д.39</v>
          </cell>
        </row>
        <row r="3571">
          <cell r="C3571" t="str">
            <v>прокладка упругая д.43</v>
          </cell>
        </row>
        <row r="3572">
          <cell r="C3572" t="str">
            <v>прокладка упругая для фланцев Д-100мм</v>
          </cell>
        </row>
        <row r="3573">
          <cell r="C3573" t="str">
            <v>прокладка упругая для фланцев Д-150мм</v>
          </cell>
        </row>
        <row r="3574">
          <cell r="C3574" t="str">
            <v>прокладка упругая для фланцев Д-40мм</v>
          </cell>
        </row>
        <row r="3575">
          <cell r="C3575" t="str">
            <v>прокладка упругая для фланцев Д-50мм</v>
          </cell>
        </row>
        <row r="3576">
          <cell r="C3576" t="str">
            <v>прокладка упругая для фланцев Д-80мм</v>
          </cell>
        </row>
        <row r="3577">
          <cell r="C3577" t="str">
            <v>прокладка центрифуги</v>
          </cell>
        </row>
        <row r="3578">
          <cell r="C3578" t="str">
            <v>промывалка 250 мл КШ 29-32</v>
          </cell>
        </row>
        <row r="3579">
          <cell r="C3579" t="str">
            <v>промывалка 500 мл</v>
          </cell>
        </row>
        <row r="3580">
          <cell r="C3580" t="str">
            <v>пропиленгликоль</v>
          </cell>
        </row>
        <row r="3581">
          <cell r="C3581" t="str">
            <v>проставка 01МС-1972</v>
          </cell>
        </row>
        <row r="3582">
          <cell r="C3582" t="str">
            <v>противогаз  ГП 7ВМ</v>
          </cell>
        </row>
        <row r="3583">
          <cell r="C3583" t="str">
            <v>противогаз  ИП-4м</v>
          </cell>
        </row>
        <row r="3584">
          <cell r="C3584" t="str">
            <v>противогаз  ПШ-20Б</v>
          </cell>
        </row>
        <row r="3585">
          <cell r="C3585" t="str">
            <v>противогаз (маска, коробка)</v>
          </cell>
        </row>
        <row r="3586">
          <cell r="C3586" t="str">
            <v>противогаз шланг б/у</v>
          </cell>
        </row>
        <row r="3587">
          <cell r="C3587" t="str">
            <v>противогаз шланговый ПШ-1Б</v>
          </cell>
        </row>
        <row r="3588">
          <cell r="C3588" t="str">
            <v>противогаз шланговый ПШ-1С</v>
          </cell>
        </row>
        <row r="3589">
          <cell r="C3589" t="str">
            <v>Противоморозная добавка</v>
          </cell>
        </row>
        <row r="3590">
          <cell r="C3590" t="str">
            <v>противопожарная пена</v>
          </cell>
        </row>
        <row r="3591">
          <cell r="C3591" t="str">
            <v>профиль ПН 27/28 3м</v>
          </cell>
        </row>
        <row r="3592">
          <cell r="C3592" t="str">
            <v>профиль потолочный ПП 60х27 3м</v>
          </cell>
        </row>
        <row r="3593">
          <cell r="C3593" t="str">
            <v>профиль ППН 27х28 3м</v>
          </cell>
        </row>
        <row r="3594">
          <cell r="C3594" t="str">
            <v>профиль соединительный</v>
          </cell>
        </row>
        <row r="3595">
          <cell r="C3595" t="str">
            <v>Профнастил НС-44 (1,05х2,7) оцинк. неокрашенный</v>
          </cell>
        </row>
        <row r="3596">
          <cell r="C3596" t="str">
            <v>Профнастил НС-44 (1,05х2,7) оцинк. неокрашенный</v>
          </cell>
        </row>
        <row r="3597">
          <cell r="C3597" t="str">
            <v>Профнастил С-44 окрашенный</v>
          </cell>
        </row>
        <row r="3598">
          <cell r="C3598" t="str">
            <v>Процессор</v>
          </cell>
        </row>
        <row r="3599">
          <cell r="C3599" t="str">
            <v>процессор Intel Core i5-3330 6Mb</v>
          </cell>
        </row>
        <row r="3600">
          <cell r="C3600" t="str">
            <v>пружина 151.38.104-1</v>
          </cell>
        </row>
        <row r="3601">
          <cell r="C3601" t="str">
            <v>Пружина колонки</v>
          </cell>
        </row>
        <row r="3602">
          <cell r="C3602" t="str">
            <v>Пружина ЛИТ 360.01.00.012</v>
          </cell>
        </row>
        <row r="3603">
          <cell r="C3603" t="str">
            <v>Пружина тарельчатая СУ.0000.2006</v>
          </cell>
        </row>
        <row r="3604">
          <cell r="C3604" t="str">
            <v>пружина тормозной колодки УРАЛ</v>
          </cell>
        </row>
        <row r="3605">
          <cell r="C3605" t="str">
            <v>пудра алюминиевая ПАП-1</v>
          </cell>
        </row>
        <row r="3606">
          <cell r="C3606" t="str">
            <v>пульт д/у</v>
          </cell>
        </row>
        <row r="3607">
          <cell r="C3607" t="str">
            <v>пускатель  магнитн. ПМ 12</v>
          </cell>
        </row>
        <row r="3608">
          <cell r="C3608" t="str">
            <v>пускатель  ПМ12-100-240 220В</v>
          </cell>
        </row>
        <row r="3609">
          <cell r="C3609" t="str">
            <v>пускатель  ПМ12-100150 220В</v>
          </cell>
        </row>
        <row r="3610">
          <cell r="C3610" t="str">
            <v>пускатель  ПМ12-250150 220В</v>
          </cell>
        </row>
        <row r="3611">
          <cell r="C3611" t="str">
            <v>пускатель  ПМА 3200 220В</v>
          </cell>
        </row>
        <row r="3612">
          <cell r="C3612" t="str">
            <v>пускатель  ПМЛ -1160</v>
          </cell>
        </row>
        <row r="3613">
          <cell r="C3613" t="str">
            <v>пускатель ПМ 12-010240 220В</v>
          </cell>
        </row>
        <row r="3614">
          <cell r="C3614" t="str">
            <v>пускатель ПМ 12-010610 220В</v>
          </cell>
        </row>
        <row r="3615">
          <cell r="C3615" t="str">
            <v>пускатель ПМ 12-025200 220 В</v>
          </cell>
        </row>
        <row r="3616">
          <cell r="C3616" t="str">
            <v>пускатель ПМ 12-025621 220 В</v>
          </cell>
        </row>
        <row r="3617">
          <cell r="C3617" t="str">
            <v>пускатель ПМ 12-040240 220В</v>
          </cell>
        </row>
        <row r="3618">
          <cell r="C3618" t="str">
            <v>пускатель ПМЛ 1100 220В</v>
          </cell>
        </row>
        <row r="3619">
          <cell r="C3619" t="str">
            <v>пускатель ПМЛ 1611 220В</v>
          </cell>
        </row>
        <row r="3620">
          <cell r="C3620" t="str">
            <v>пускатель ПМЛ 1611 380 В</v>
          </cell>
        </row>
        <row r="3621">
          <cell r="C3621" t="str">
            <v>пускатель ПМЛ 2501 220В</v>
          </cell>
        </row>
        <row r="3622">
          <cell r="C3622" t="str">
            <v>пускатель ПМЛ 3100 220В</v>
          </cell>
        </row>
        <row r="3623">
          <cell r="C3623" t="str">
            <v>пускатель электромагнитный ПМЛ-2621 220В</v>
          </cell>
        </row>
        <row r="3624">
          <cell r="C3624" t="str">
            <v>пустырник №10</v>
          </cell>
        </row>
        <row r="3625">
          <cell r="C3625" t="str">
            <v>путевой лист гр.авт.</v>
          </cell>
        </row>
        <row r="3626">
          <cell r="C3626" t="str">
            <v>путевой лист крана</v>
          </cell>
        </row>
        <row r="3627">
          <cell r="C3627" t="str">
            <v>путевой лист спец.авт.</v>
          </cell>
        </row>
        <row r="3628">
          <cell r="C3628" t="str">
            <v>путевой лист строит.машины</v>
          </cell>
        </row>
        <row r="3629">
          <cell r="C3629" t="str">
            <v>пушка тепловая</v>
          </cell>
        </row>
        <row r="3630">
          <cell r="C3630" t="str">
            <v>пыльник штанги КАМАЗ</v>
          </cell>
        </row>
        <row r="3631">
          <cell r="C3631" t="str">
            <v>Рабочее колесо к насосу Д4000-95 мм 860</v>
          </cell>
        </row>
        <row r="3632">
          <cell r="C3632" t="str">
            <v>Рабочее колесо к насосу К65-50-125С</v>
          </cell>
        </row>
        <row r="3633">
          <cell r="C3633" t="str">
            <v>Рабочее колесо к СД250/22,5</v>
          </cell>
        </row>
        <row r="3634">
          <cell r="C3634" t="str">
            <v>Рабочее колесо к СД450/22,5</v>
          </cell>
        </row>
        <row r="3635">
          <cell r="C3635" t="str">
            <v>Рабочее колесо к СД800/32</v>
          </cell>
        </row>
        <row r="3636">
          <cell r="C3636" t="str">
            <v>Радиатор</v>
          </cell>
        </row>
        <row r="3637">
          <cell r="C3637" t="str">
            <v>Радиатор  3-х рядный 130-1301010-Б (ЗИЛ-130,131)</v>
          </cell>
        </row>
        <row r="3638">
          <cell r="C3638" t="str">
            <v>Радиатор  3-х рядный ГАЗ-3307</v>
          </cell>
        </row>
        <row r="3639">
          <cell r="C3639" t="str">
            <v>Радиатор  4-х рядный Камаз</v>
          </cell>
        </row>
        <row r="3640">
          <cell r="C3640" t="str">
            <v>Радиатор  водяного охлаждения 432720-1301010</v>
          </cell>
        </row>
        <row r="3641">
          <cell r="C3641" t="str">
            <v>Радиатор  водяной УАЗ 3151 3 рядный</v>
          </cell>
        </row>
        <row r="3642">
          <cell r="C3642" t="str">
            <v>Радиатор  ГАЗ-2217/3302 охл.медн.</v>
          </cell>
        </row>
        <row r="3643">
          <cell r="C3643" t="str">
            <v>Радиатор  Краз 4-рядный (ШААЗ)</v>
          </cell>
        </row>
        <row r="3644">
          <cell r="C3644" t="str">
            <v>Радиатор  масляный ГАЗ 3307,3308,66</v>
          </cell>
        </row>
        <row r="3645">
          <cell r="C3645" t="str">
            <v>Радиатор  отопителя ЗиЛ 5301,4331,433360</v>
          </cell>
        </row>
        <row r="3646">
          <cell r="C3646" t="str">
            <v>Радиатор  отопителя КАМАЗ</v>
          </cell>
        </row>
        <row r="3647">
          <cell r="C3647" t="str">
            <v>Радиатор  охлаждения 3х рядный КАМАЗ</v>
          </cell>
        </row>
        <row r="3648">
          <cell r="C3648" t="str">
            <v>Радиатор  охлаждения Евро 4х рядный КАМАЗ</v>
          </cell>
        </row>
        <row r="3649">
          <cell r="C3649" t="str">
            <v>Радиатор  системы охлаждения 2123</v>
          </cell>
        </row>
        <row r="3650">
          <cell r="C3650" t="str">
            <v>радиатор масл.ENERGY EN-1109</v>
          </cell>
        </row>
        <row r="3651">
          <cell r="C3651" t="str">
            <v>радиатор отопителя 2105 (алюм.)</v>
          </cell>
        </row>
        <row r="3652">
          <cell r="C3652" t="str">
            <v>радиатор отопителя ГАЗ</v>
          </cell>
        </row>
        <row r="3653">
          <cell r="C3653" t="str">
            <v>радиатор печки LUZAR</v>
          </cell>
        </row>
        <row r="3654">
          <cell r="C3654" t="str">
            <v>Радиатор УАЗ 3741 3 рядный</v>
          </cell>
        </row>
        <row r="3655">
          <cell r="C3655" t="str">
            <v>радиостанция портативная Roger КР-15</v>
          </cell>
        </row>
        <row r="3656">
          <cell r="C3656" t="str">
            <v>развертка регулируемая 35*40</v>
          </cell>
        </row>
        <row r="3657">
          <cell r="C3657" t="str">
            <v>разделитель листов 12л по месяцам</v>
          </cell>
        </row>
        <row r="3658">
          <cell r="C3658" t="str">
            <v>разделитель листов полоски</v>
          </cell>
        </row>
        <row r="3659">
          <cell r="C3659" t="str">
            <v>разделитель листов цветной 1-10</v>
          </cell>
        </row>
        <row r="3660">
          <cell r="C3660" t="str">
            <v>разделитель мембранный РМ 5320</v>
          </cell>
        </row>
        <row r="3661">
          <cell r="C3661" t="str">
            <v>разделитель мембранный РМ5319</v>
          </cell>
        </row>
        <row r="3662">
          <cell r="C3662" t="str">
            <v>Разъединитель РЛНД-1-10-400-У1 (3х пол)</v>
          </cell>
        </row>
        <row r="3663">
          <cell r="C3663" t="str">
            <v>разъем питания универсальный FW-16</v>
          </cell>
        </row>
        <row r="3664">
          <cell r="C3664" t="str">
            <v>Разъем РРМ77/4 для РЭК77/4</v>
          </cell>
        </row>
        <row r="3665">
          <cell r="C3665" t="str">
            <v>Раковина</v>
          </cell>
        </row>
        <row r="3666">
          <cell r="C3666" t="str">
            <v>Рама бары</v>
          </cell>
        </row>
        <row r="3667">
          <cell r="C3667" t="str">
            <v>рама насоса СД-800/32</v>
          </cell>
        </row>
        <row r="3668">
          <cell r="C3668" t="str">
            <v>рама оконная деревянная</v>
          </cell>
        </row>
        <row r="3669">
          <cell r="C3669" t="str">
            <v>Рамка облицовки 3307,3306</v>
          </cell>
        </row>
        <row r="3670">
          <cell r="C3670" t="str">
            <v>рамка щитков ГАЗ 3307</v>
          </cell>
        </row>
        <row r="3671">
          <cell r="C3671" t="str">
            <v>распредвал ВАЗ-21214</v>
          </cell>
        </row>
        <row r="3672">
          <cell r="C3672" t="str">
            <v>распределитель зажигания Газ 3307, 24/2402-3706-10</v>
          </cell>
        </row>
        <row r="3673">
          <cell r="C3673" t="str">
            <v>распределитель зажигания ЗиЛ 130</v>
          </cell>
        </row>
        <row r="3674">
          <cell r="C3674" t="str">
            <v>распределитель зажигания Р-119 3706000-01</v>
          </cell>
        </row>
        <row r="3675">
          <cell r="C3675" t="str">
            <v>распылитель МТЗ-100,Д-260.1/335.1112110-120</v>
          </cell>
        </row>
        <row r="3676">
          <cell r="C3676" t="str">
            <v>рассеиватель</v>
          </cell>
        </row>
        <row r="3677">
          <cell r="C3677" t="str">
            <v>растворитель 646</v>
          </cell>
        </row>
        <row r="3678">
          <cell r="C3678" t="str">
            <v>растворитель 646 (8 кг)</v>
          </cell>
        </row>
        <row r="3679">
          <cell r="C3679" t="str">
            <v>растворитель Вика</v>
          </cell>
        </row>
        <row r="3680">
          <cell r="C3680" t="str">
            <v>расходомер топлива DFM  100 АК</v>
          </cell>
        </row>
        <row r="3681">
          <cell r="C3681" t="str">
            <v>расходомер топлива DFM  100 АК</v>
          </cell>
        </row>
        <row r="3682">
          <cell r="C3682" t="str">
            <v>РВД 1/2 3000мм</v>
          </cell>
        </row>
        <row r="3683">
          <cell r="C3683" t="str">
            <v>реактив  Несслера  чда</v>
          </cell>
        </row>
        <row r="3684">
          <cell r="C3684" t="str">
            <v>реактив грисса</v>
          </cell>
        </row>
        <row r="3685">
          <cell r="C3685" t="str">
            <v>регулятор давления воздуха</v>
          </cell>
        </row>
        <row r="3686">
          <cell r="C3686" t="str">
            <v>регулятор напряжения 406 (2502.37)</v>
          </cell>
        </row>
        <row r="3687">
          <cell r="C3687" t="str">
            <v>Регулятор уровня САУ-М6</v>
          </cell>
        </row>
        <row r="3688">
          <cell r="C3688" t="str">
            <v>редуктор  кислородный  БКО</v>
          </cell>
        </row>
        <row r="3689">
          <cell r="C3689" t="str">
            <v>редуктор  пропановый  БПО</v>
          </cell>
        </row>
        <row r="3690">
          <cell r="C3690" t="str">
            <v>редуктор 3045 для бензокосы</v>
          </cell>
        </row>
        <row r="3691">
          <cell r="C3691" t="str">
            <v>редуктор ацетиленовый БАО</v>
          </cell>
        </row>
        <row r="3692">
          <cell r="C3692" t="str">
            <v>редуктор заднего моста Зил-130</v>
          </cell>
        </row>
        <row r="3693">
          <cell r="C3693" t="str">
            <v>редуктор кислородный БКО-50-4</v>
          </cell>
        </row>
        <row r="3694">
          <cell r="C3694" t="str">
            <v>Редуктор пропановый БПО-5-4</v>
          </cell>
        </row>
        <row r="3695">
          <cell r="C3695" t="str">
            <v>Редуктор углекислотный УР-6-6</v>
          </cell>
        </row>
        <row r="3696">
          <cell r="C3696" t="str">
            <v>Редукционная муфта 63/50 SDR11 ПЭ100</v>
          </cell>
        </row>
        <row r="3697">
          <cell r="C3697" t="str">
            <v>резак  пропановый р1п</v>
          </cell>
        </row>
        <row r="3698">
          <cell r="C3698" t="str">
            <v>Резак газовый Р-3</v>
          </cell>
        </row>
        <row r="3699">
          <cell r="C3699" t="str">
            <v>резец  РП3</v>
          </cell>
        </row>
        <row r="3700">
          <cell r="C3700" t="str">
            <v>резец отр Т5К10 32х20</v>
          </cell>
        </row>
        <row r="3701">
          <cell r="C3701" t="str">
            <v>Резец отр. Т15К6 25х16</v>
          </cell>
        </row>
        <row r="3702">
          <cell r="C3702" t="str">
            <v>резец отрезной Т 5К10 25*16</v>
          </cell>
        </row>
        <row r="3703">
          <cell r="C3703" t="str">
            <v>Резец подр. отог. Т5К10 25х16</v>
          </cell>
        </row>
        <row r="3704">
          <cell r="C3704" t="str">
            <v>Резец подр.отог. Т5К10 32х20</v>
          </cell>
        </row>
        <row r="3705">
          <cell r="C3705" t="str">
            <v>Резец прох. отог. ВК-8 32х20</v>
          </cell>
        </row>
        <row r="3706">
          <cell r="C3706" t="str">
            <v>Резец прох. отог. Т5К10 25х16 тип1</v>
          </cell>
        </row>
        <row r="3707">
          <cell r="C3707" t="str">
            <v>Резец прох. упор ВК-8 40х32</v>
          </cell>
        </row>
        <row r="3708">
          <cell r="C3708" t="str">
            <v>Резец прох. упор. ВК-8 40х25</v>
          </cell>
        </row>
        <row r="3709">
          <cell r="C3709" t="str">
            <v>Резец прох. упор. Т5К10 32х20</v>
          </cell>
        </row>
        <row r="3710">
          <cell r="C3710" t="str">
            <v>Резец прох. упор. Т5К10 40х25</v>
          </cell>
        </row>
        <row r="3711">
          <cell r="C3711" t="str">
            <v>Резец прох. упор. Т5К10 40х32</v>
          </cell>
        </row>
        <row r="3712">
          <cell r="C3712" t="str">
            <v>Резец прох.отог. Т15К6 32х20</v>
          </cell>
        </row>
        <row r="3713">
          <cell r="C3713" t="str">
            <v>Резец прох.отог.ВК-8 25х16</v>
          </cell>
        </row>
        <row r="3714">
          <cell r="C3714" t="str">
            <v>Резец прох.отог.Т15К6 25х16</v>
          </cell>
        </row>
        <row r="3715">
          <cell r="C3715" t="str">
            <v>Резец прох.отог.Т5К10 32х20</v>
          </cell>
        </row>
        <row r="3716">
          <cell r="C3716" t="str">
            <v>Резец прох.упор.Т15К6 25х16</v>
          </cell>
        </row>
        <row r="3717">
          <cell r="C3717" t="str">
            <v>Резец прох.упор.Т15К6 32х20</v>
          </cell>
        </row>
        <row r="3718">
          <cell r="C3718" t="str">
            <v>Резец проход. упорн.ВК-8 25х16</v>
          </cell>
        </row>
        <row r="3719">
          <cell r="C3719" t="str">
            <v>Резец проход.упор.ВК-8 32х20</v>
          </cell>
        </row>
        <row r="3720">
          <cell r="C3720" t="str">
            <v>резец проходной отог. т5к10 25*16</v>
          </cell>
        </row>
        <row r="3721">
          <cell r="C3721" t="str">
            <v>резец проходной упор. 25*16</v>
          </cell>
        </row>
        <row r="3722">
          <cell r="C3722" t="str">
            <v>резец проходной упор. т5к10 25*16 18879-73</v>
          </cell>
        </row>
        <row r="3723">
          <cell r="C3723" t="str">
            <v>Резец раст. гл. Т5К10 25х25</v>
          </cell>
        </row>
        <row r="3724">
          <cell r="C3724" t="str">
            <v>Резец раст. скв Т5К10 25х25</v>
          </cell>
        </row>
        <row r="3725">
          <cell r="C3725" t="str">
            <v>Резец раст.гл.Т15К6 20х20</v>
          </cell>
        </row>
        <row r="3726">
          <cell r="C3726" t="str">
            <v>Резец раст.гл.Т15К6 25х25</v>
          </cell>
        </row>
        <row r="3727">
          <cell r="C3727" t="str">
            <v>Резец резб вн. Т5К10 20х20</v>
          </cell>
        </row>
        <row r="3728">
          <cell r="C3728" t="str">
            <v>Резец резб вн. Т5К6 20х20</v>
          </cell>
        </row>
        <row r="3729">
          <cell r="C3729" t="str">
            <v>Резец резб нар.Т15К6 25х16</v>
          </cell>
        </row>
        <row r="3730">
          <cell r="C3730" t="str">
            <v>Резец резьб нар. Т5К10 32х20</v>
          </cell>
        </row>
        <row r="3731">
          <cell r="C3731" t="str">
            <v>Резец резьб. нар. Т5К10 25х16</v>
          </cell>
        </row>
        <row r="3732">
          <cell r="C3732" t="str">
            <v>Резец резьб.вн. Т5К10 25х25</v>
          </cell>
        </row>
        <row r="3733">
          <cell r="C3733" t="str">
            <v>резина  сырая  В -14</v>
          </cell>
        </row>
        <row r="3734">
          <cell r="C3734" t="str">
            <v>резинка стеклоочистителя</v>
          </cell>
        </row>
        <row r="3735">
          <cell r="C3735" t="str">
            <v>Резинка универсальная D60мм 1000г</v>
          </cell>
        </row>
        <row r="3736">
          <cell r="C3736" t="str">
            <v>резиновая смесь 3825</v>
          </cell>
        </row>
        <row r="3737">
          <cell r="C3737" t="str">
            <v>резиновая смесь В-14</v>
          </cell>
        </row>
        <row r="3738">
          <cell r="C3738" t="str">
            <v>резьба ст. 32</v>
          </cell>
        </row>
        <row r="3739">
          <cell r="C3739" t="str">
            <v>рейка DIN (30 см) оцинк.</v>
          </cell>
        </row>
        <row r="3740">
          <cell r="C3740" t="str">
            <v>Рейка Албес-600 Т-24 0,6м белая</v>
          </cell>
        </row>
        <row r="3741">
          <cell r="C3741" t="str">
            <v>Рейка Албес-600 Т-24 1,2м белая</v>
          </cell>
        </row>
        <row r="3742">
          <cell r="C3742" t="str">
            <v>Рейка Албес-600 Т-24 3,7м белая</v>
          </cell>
        </row>
        <row r="3743">
          <cell r="C3743" t="str">
            <v>рейка Маячок 24х10</v>
          </cell>
        </row>
        <row r="3744">
          <cell r="C3744" t="str">
            <v>рейка нивелирная телеск. (3м)</v>
          </cell>
        </row>
        <row r="3745">
          <cell r="C3745" t="str">
            <v>рейка телескопическая алюмин. (5м)</v>
          </cell>
        </row>
        <row r="3746">
          <cell r="C3746" t="str">
            <v>реле</v>
          </cell>
        </row>
        <row r="3747">
          <cell r="C3747" t="str">
            <v>реле  давления типа  KPS33</v>
          </cell>
        </row>
        <row r="3748">
          <cell r="C3748" t="str">
            <v>реле  контроля напряжения РКН-3-15-08</v>
          </cell>
        </row>
        <row r="3749">
          <cell r="C3749" t="str">
            <v>реле  РП 256 220В</v>
          </cell>
        </row>
        <row r="3750">
          <cell r="C3750" t="str">
            <v>реле втягивающее КАМАЗ</v>
          </cell>
        </row>
        <row r="3751">
          <cell r="C3751" t="str">
            <v>реле давления КРI 35</v>
          </cell>
        </row>
        <row r="3752">
          <cell r="C3752" t="str">
            <v>реле интегральное Я-120М 28в</v>
          </cell>
        </row>
        <row r="3753">
          <cell r="C3753" t="str">
            <v>реле поворотов</v>
          </cell>
        </row>
        <row r="3754">
          <cell r="C3754" t="str">
            <v>реле регулятора</v>
          </cell>
        </row>
        <row r="3755">
          <cell r="C3755" t="str">
            <v>Реле РПУ-2</v>
          </cell>
        </row>
        <row r="3756">
          <cell r="C3756" t="str">
            <v>Реле РЭК77/4 10А 220В</v>
          </cell>
        </row>
        <row r="3757">
          <cell r="C3757" t="str">
            <v>реле стартера</v>
          </cell>
        </row>
        <row r="3758">
          <cell r="C3758" t="str">
            <v>реле стартера РС 502 12V</v>
          </cell>
        </row>
        <row r="3759">
          <cell r="C3759" t="str">
            <v>реле температуры электр. РТ-300</v>
          </cell>
        </row>
        <row r="3760">
          <cell r="C3760" t="str">
            <v>реле тепл.  3RU1146-4LВО</v>
          </cell>
        </row>
        <row r="3761">
          <cell r="C3761" t="str">
            <v>Реле тепл. РТИ 1316 9-13А</v>
          </cell>
        </row>
        <row r="3762">
          <cell r="C3762" t="str">
            <v>реле тепл. РТЛ 1021</v>
          </cell>
        </row>
        <row r="3763">
          <cell r="C3763" t="str">
            <v>реле тепл. РТТ-111 3.2 А</v>
          </cell>
        </row>
        <row r="3764">
          <cell r="C3764" t="str">
            <v>рем.комплект масл. фильтра 7406-Р-1012010 КАМАЗ</v>
          </cell>
        </row>
        <row r="3765">
          <cell r="C3765" t="str">
            <v>рем.комплект ФТОТ-1111007 КАМАЗ</v>
          </cell>
        </row>
        <row r="3766">
          <cell r="C3766" t="str">
            <v>рем.комплект ФТОТ-236-1117001</v>
          </cell>
        </row>
        <row r="3767">
          <cell r="C3767" t="str">
            <v>ремень 1000 А</v>
          </cell>
        </row>
        <row r="3768">
          <cell r="C3768" t="str">
            <v>ремень 1032 11*10</v>
          </cell>
        </row>
        <row r="3769">
          <cell r="C3769" t="str">
            <v>ремень 1045  11*10</v>
          </cell>
        </row>
        <row r="3770">
          <cell r="C3770" t="str">
            <v>ремень 1090 12,5*9</v>
          </cell>
        </row>
        <row r="3771">
          <cell r="C3771" t="str">
            <v>ремень 11*10*1280 Евро-2</v>
          </cell>
        </row>
        <row r="3772">
          <cell r="C3772" t="str">
            <v>ремень 1103  16х11</v>
          </cell>
        </row>
        <row r="3773">
          <cell r="C3773" t="str">
            <v>ремень 1200</v>
          </cell>
        </row>
        <row r="3774">
          <cell r="C3774" t="str">
            <v>ремень 1230   11*10</v>
          </cell>
        </row>
        <row r="3775">
          <cell r="C3775" t="str">
            <v>ремень 1250  11х10</v>
          </cell>
        </row>
        <row r="3776">
          <cell r="C3776" t="str">
            <v>ремень 1250 Б</v>
          </cell>
        </row>
        <row r="3777">
          <cell r="C3777" t="str">
            <v>ремень 1250А</v>
          </cell>
        </row>
        <row r="3778">
          <cell r="C3778" t="str">
            <v>ремень 1280</v>
          </cell>
        </row>
        <row r="3779">
          <cell r="C3779" t="str">
            <v>ремень 1320</v>
          </cell>
        </row>
        <row r="3780">
          <cell r="C3780" t="str">
            <v>ремень 1370</v>
          </cell>
        </row>
        <row r="3781">
          <cell r="C3781" t="str">
            <v>ремень 1450 (16*11)</v>
          </cell>
        </row>
        <row r="3782">
          <cell r="C3782" t="str">
            <v>ремень 1450 11*10</v>
          </cell>
        </row>
        <row r="3783">
          <cell r="C3783" t="str">
            <v>ремень 1500</v>
          </cell>
        </row>
        <row r="3784">
          <cell r="C3784" t="str">
            <v>ремень 1650  21*14</v>
          </cell>
        </row>
        <row r="3785">
          <cell r="C3785" t="str">
            <v>ремень 1650 16*11</v>
          </cell>
        </row>
        <row r="3786">
          <cell r="C3786" t="str">
            <v>ремень 1703</v>
          </cell>
        </row>
        <row r="3787">
          <cell r="C3787" t="str">
            <v>ремень 1790 Евро</v>
          </cell>
        </row>
        <row r="3788">
          <cell r="C3788" t="str">
            <v>ремень 2000 Б</v>
          </cell>
        </row>
        <row r="3789">
          <cell r="C3789" t="str">
            <v>ремень 6РК1778</v>
          </cell>
        </row>
        <row r="3790">
          <cell r="C3790" t="str">
            <v>Ремень 750А(клин)</v>
          </cell>
        </row>
        <row r="3791">
          <cell r="C3791" t="str">
            <v>ремень 8,5*8</v>
          </cell>
        </row>
        <row r="3792">
          <cell r="C3792" t="str">
            <v>ремень 887</v>
          </cell>
        </row>
        <row r="3793">
          <cell r="C3793" t="str">
            <v>ремень 933 (8,5*8)</v>
          </cell>
        </row>
        <row r="3794">
          <cell r="C3794" t="str">
            <v>ремень 937 14*10</v>
          </cell>
        </row>
        <row r="3795">
          <cell r="C3795" t="str">
            <v>ремень 944 10*8</v>
          </cell>
        </row>
        <row r="3796">
          <cell r="C3796" t="str">
            <v>ремень 987 14*10</v>
          </cell>
        </row>
        <row r="3797">
          <cell r="C3797" t="str">
            <v>ремень В(Б)-2240</v>
          </cell>
        </row>
        <row r="3798">
          <cell r="C3798" t="str">
            <v>ремень В(Б)-2500</v>
          </cell>
        </row>
        <row r="3799">
          <cell r="C3799" t="str">
            <v>ремень В(Б)-2800</v>
          </cell>
        </row>
        <row r="3800">
          <cell r="C3800" t="str">
            <v>ремень генератора</v>
          </cell>
        </row>
        <row r="3801">
          <cell r="C3801" t="str">
            <v>ремень генератора  11*10*1500</v>
          </cell>
        </row>
        <row r="3802">
          <cell r="C3802" t="str">
            <v>ремень поликлиновой 12Л-2240</v>
          </cell>
        </row>
        <row r="3803">
          <cell r="C3803" t="str">
            <v>ремкомплект 125*80</v>
          </cell>
        </row>
        <row r="3804">
          <cell r="C3804" t="str">
            <v>ремкомплект влагоотделителя</v>
          </cell>
        </row>
        <row r="3805">
          <cell r="C3805" t="str">
            <v>ремкомплект главного и рабочего сцепления ГАЗ-53</v>
          </cell>
        </row>
        <row r="3806">
          <cell r="C3806" t="str">
            <v>ремкомплект главного цилиндра сцепления ГАЗ</v>
          </cell>
        </row>
        <row r="3807">
          <cell r="C3807" t="str">
            <v>ремкомплект главного цилиндра сцепления КАМАЗ</v>
          </cell>
        </row>
        <row r="3808">
          <cell r="C3808" t="str">
            <v>ремкомплект головки блока</v>
          </cell>
        </row>
        <row r="3809">
          <cell r="C3809" t="str">
            <v>ремкомплект ГТК</v>
          </cell>
        </row>
        <row r="3810">
          <cell r="C3810" t="str">
            <v>ремкомплект двигателя Евро-2  КАМАЗ (полный)</v>
          </cell>
        </row>
        <row r="3811">
          <cell r="C3811" t="str">
            <v>ремкомплект заднего тормоза</v>
          </cell>
        </row>
        <row r="3812">
          <cell r="C3812" t="str">
            <v>ремкомплект карбюратора</v>
          </cell>
        </row>
        <row r="3813">
          <cell r="C3813" t="str">
            <v>ремкомплект компрессора КАМАЗ</v>
          </cell>
        </row>
        <row r="3814">
          <cell r="C3814" t="str">
            <v>ремкомплект масляного фильтра</v>
          </cell>
        </row>
        <row r="3815">
          <cell r="C3815" t="str">
            <v>ремкомплект НШ-32</v>
          </cell>
        </row>
        <row r="3816">
          <cell r="C3816" t="str">
            <v>ремкомплект помпы</v>
          </cell>
        </row>
        <row r="3817">
          <cell r="C3817" t="str">
            <v>ремкомплект прокладок ДВС 406</v>
          </cell>
        </row>
        <row r="3818">
          <cell r="C3818" t="str">
            <v>ремкомплект прокладок УАЗ</v>
          </cell>
        </row>
        <row r="3819">
          <cell r="C3819" t="str">
            <v>ремкомплект РДВ КАМАЗ</v>
          </cell>
        </row>
        <row r="3820">
          <cell r="C3820" t="str">
            <v>ремкомплект рулевого механизма</v>
          </cell>
        </row>
        <row r="3821">
          <cell r="C3821" t="str">
            <v>ремкомплект рулевых тяг ГАЗ-53</v>
          </cell>
        </row>
        <row r="3822">
          <cell r="C3822" t="str">
            <v>ремкомплект системы отопления</v>
          </cell>
        </row>
        <row r="3823">
          <cell r="C3823" t="str">
            <v>ремкомплект суппорта</v>
          </cell>
        </row>
        <row r="3824">
          <cell r="C3824" t="str">
            <v>ремкомплект топливный ГТЦ ГАЗ (поршень)</v>
          </cell>
        </row>
        <row r="3825">
          <cell r="C3825" t="str">
            <v>ремкомплект трубки ПВХ</v>
          </cell>
        </row>
        <row r="3826">
          <cell r="C3826" t="str">
            <v>ремкомплект ускорительного клапана</v>
          </cell>
        </row>
        <row r="3827">
          <cell r="C3827" t="str">
            <v>ремкомплект ФТОМ 840</v>
          </cell>
        </row>
        <row r="3828">
          <cell r="C3828" t="str">
            <v>реостат</v>
          </cell>
        </row>
        <row r="3829">
          <cell r="C3829" t="str">
            <v>респиратор</v>
          </cell>
        </row>
        <row r="3830">
          <cell r="C3830" t="str">
            <v>респиратор ЗМ 8112 с клапаном выдоха</v>
          </cell>
        </row>
        <row r="3831">
          <cell r="C3831" t="str">
            <v>респиратор с клапаном выдоха(9914)</v>
          </cell>
        </row>
        <row r="3832">
          <cell r="C3832" t="str">
            <v>респиратор универс. орг.дых.Л200</v>
          </cell>
        </row>
        <row r="3833">
          <cell r="C3833" t="str">
            <v>рессора задн. 3302 ( 1лист)</v>
          </cell>
        </row>
        <row r="3834">
          <cell r="C3834" t="str">
            <v>рессора задняя ЗИЛ 130Д-2912007-23</v>
          </cell>
        </row>
        <row r="3835">
          <cell r="C3835" t="str">
            <v>решетка ГАЗ 3307 радиатора</v>
          </cell>
        </row>
        <row r="3836">
          <cell r="C3836" t="str">
            <v>Ровнитель для пола Бергауф</v>
          </cell>
        </row>
        <row r="3837">
          <cell r="C3837" t="str">
            <v>рожок на РВК</v>
          </cell>
        </row>
        <row r="3838">
          <cell r="C3838" t="str">
            <v>розетка  2-я откр.проводки</v>
          </cell>
        </row>
        <row r="3839">
          <cell r="C3839" t="str">
            <v>розетка 2-м ОП ФОРС с/з крыш. IP 54</v>
          </cell>
        </row>
        <row r="3840">
          <cell r="C3840" t="str">
            <v>розетка 2-м ОП Хит 16А с/з (РА16-234-б)</v>
          </cell>
        </row>
        <row r="3841">
          <cell r="C3841" t="str">
            <v>розетка 2-м СП</v>
          </cell>
        </row>
        <row r="3842">
          <cell r="C3842" t="str">
            <v>розетка 2-м СП МИРА с/з</v>
          </cell>
        </row>
        <row r="3843">
          <cell r="C3843" t="str">
            <v>розетка х1 скр.с/з</v>
          </cell>
        </row>
        <row r="3844">
          <cell r="C3844" t="str">
            <v>ролик направляющий КАМАЗ 740.11-1307220</v>
          </cell>
        </row>
        <row r="3845">
          <cell r="C3845" t="str">
            <v>ролик натяжителя</v>
          </cell>
        </row>
        <row r="3846">
          <cell r="C3846" t="str">
            <v>ролик натяжителя ГАЗ-3302  (402 дв.)</v>
          </cell>
        </row>
        <row r="3847">
          <cell r="C3847" t="str">
            <v>ролики для транспортировки труб нерегулируемые</v>
          </cell>
        </row>
        <row r="3848">
          <cell r="C3848" t="str">
            <v>ротавирус -антиген</v>
          </cell>
        </row>
        <row r="3849">
          <cell r="C3849" t="str">
            <v>ротор генератора ВАЗ</v>
          </cell>
        </row>
        <row r="3850">
          <cell r="C3850" t="str">
            <v>ротор насоса ABS</v>
          </cell>
        </row>
        <row r="3851">
          <cell r="C3851" t="str">
            <v>рубероид РКК-350 , 1*15м2</v>
          </cell>
        </row>
        <row r="3852">
          <cell r="C3852" t="str">
            <v>Рубильник ВР 32-31 100А</v>
          </cell>
        </row>
        <row r="3853">
          <cell r="C3853" t="str">
            <v>Рубильник ВР 32-35 250А</v>
          </cell>
        </row>
        <row r="3854">
          <cell r="C3854" t="str">
            <v>Рубильник ВР 32-37 400А</v>
          </cell>
        </row>
        <row r="3855">
          <cell r="C3855" t="str">
            <v>Рубильник ВР 32-39 630А</v>
          </cell>
        </row>
        <row r="3856">
          <cell r="C3856" t="str">
            <v>Рубильник ЯБПВУ-1м 100А</v>
          </cell>
        </row>
        <row r="3857">
          <cell r="C3857" t="str">
            <v>рукав   д.51 мм "Универсал" с ГР</v>
          </cell>
        </row>
        <row r="3858">
          <cell r="C3858" t="str">
            <v>рукав  2 SN 16х32-2000</v>
          </cell>
        </row>
        <row r="3859">
          <cell r="C3859" t="str">
            <v>рукав  2 SN 16х32-2250</v>
          </cell>
        </row>
        <row r="3860">
          <cell r="C3860" t="str">
            <v>рукав  2 SN d=10(3/8") P=330 Атм</v>
          </cell>
        </row>
        <row r="3861">
          <cell r="C3861" t="str">
            <v>рукав  d=18мм</v>
          </cell>
        </row>
        <row r="3862">
          <cell r="C3862" t="str">
            <v>рукав  дюритов.40У-80-0.3</v>
          </cell>
        </row>
        <row r="3863">
          <cell r="C3863" t="str">
            <v>рукав  МБС 25мм</v>
          </cell>
        </row>
        <row r="3864">
          <cell r="C3864" t="str">
            <v>рукав  напорно-всасывающий В-2-100-10-6000</v>
          </cell>
        </row>
        <row r="3865">
          <cell r="C3865" t="str">
            <v>рукав  напорно-всасывающий В-2-100-5-6000</v>
          </cell>
        </row>
        <row r="3866">
          <cell r="C3866" t="str">
            <v>рукав  напорно-всасывающий В-2-200-10-6000</v>
          </cell>
        </row>
        <row r="3867">
          <cell r="C3867" t="str">
            <v>рукав  напорно-всасывающий В-2-200-3-6000</v>
          </cell>
        </row>
        <row r="3868">
          <cell r="C3868" t="str">
            <v>рукав  напорно-всасывающий В-2-75-3-4000</v>
          </cell>
        </row>
        <row r="3869">
          <cell r="C3869" t="str">
            <v>рукав  полуоси 50-2407018</v>
          </cell>
        </row>
        <row r="3870">
          <cell r="C3870" t="str">
            <v>рукав  РВД 1200 М42</v>
          </cell>
        </row>
        <row r="3871">
          <cell r="C3871" t="str">
            <v>рукав 70-1101035</v>
          </cell>
        </row>
        <row r="3872">
          <cell r="C3872" t="str">
            <v>рукав SEMPERIT 2 SN d=25</v>
          </cell>
        </row>
        <row r="3873">
          <cell r="C3873" t="str">
            <v>рукав SEMPERIT 2 SN d=25</v>
          </cell>
        </row>
        <row r="3874">
          <cell r="C3874" t="str">
            <v>рукав д-16</v>
          </cell>
        </row>
        <row r="3875">
          <cell r="C3875" t="str">
            <v>рукав для газовой сварки I-9,0-0,63</v>
          </cell>
        </row>
        <row r="3876">
          <cell r="C3876" t="str">
            <v>рукав для газовой сварки III-9,0-0,63</v>
          </cell>
        </row>
        <row r="3877">
          <cell r="C3877" t="str">
            <v>рукав для газовой сварки III-9,0-2,00</v>
          </cell>
        </row>
        <row r="3878">
          <cell r="C3878" t="str">
            <v>рукав дюритовый 40У-60-0,3</v>
          </cell>
        </row>
        <row r="3879">
          <cell r="C3879" t="str">
            <v>рукав дюритовый 40У-8-0,7</v>
          </cell>
        </row>
        <row r="3880">
          <cell r="C3880" t="str">
            <v>рукав дюритовый 40У-80-0,3</v>
          </cell>
        </row>
        <row r="3881">
          <cell r="C3881" t="str">
            <v>рукав дюритовый д-16</v>
          </cell>
        </row>
        <row r="3882">
          <cell r="C3882" t="str">
            <v>рукав дюритовый д.6мм</v>
          </cell>
        </row>
        <row r="3883">
          <cell r="C3883" t="str">
            <v>рукав МБС 100мм  Р=6,3 атм</v>
          </cell>
        </row>
        <row r="3884">
          <cell r="C3884" t="str">
            <v>рукав МБС 10мм</v>
          </cell>
        </row>
        <row r="3885">
          <cell r="C3885" t="str">
            <v>рукав МБС 14мм.</v>
          </cell>
        </row>
        <row r="3886">
          <cell r="C3886" t="str">
            <v>рукав МБС 25 мм</v>
          </cell>
        </row>
        <row r="3887">
          <cell r="C3887" t="str">
            <v>рукав МБС 42мм.</v>
          </cell>
        </row>
        <row r="3888">
          <cell r="C3888" t="str">
            <v>рукав МБС 60мм</v>
          </cell>
        </row>
        <row r="3889">
          <cell r="C3889" t="str">
            <v>рукав МБС 70мм</v>
          </cell>
        </row>
        <row r="3890">
          <cell r="C3890" t="str">
            <v>рукав МБС д-16</v>
          </cell>
        </row>
        <row r="3891">
          <cell r="C3891" t="str">
            <v>рукав напорно-всас.В-2-100-5-6000</v>
          </cell>
        </row>
        <row r="3892">
          <cell r="C3892" t="str">
            <v>рукав напорно-всасывающий</v>
          </cell>
        </row>
        <row r="3893">
          <cell r="C3893" t="str">
            <v>рукав напорно-всасывающий d75мм   6м</v>
          </cell>
        </row>
        <row r="3894">
          <cell r="C3894" t="str">
            <v>рукав напорно-всасывающий резиновый ГОСТ 5398-76 В-2-100-3-4000</v>
          </cell>
        </row>
        <row r="3895">
          <cell r="C3895" t="str">
            <v>рукав напорно-всасывающий резиновый ГОСТ 5398-76 КЩ-2-100-3</v>
          </cell>
        </row>
        <row r="3896">
          <cell r="C3896" t="str">
            <v>рукав напорно-всасывающий резиновый ГОСТ 5398-76 КЩ-2-75-3</v>
          </cell>
        </row>
        <row r="3897">
          <cell r="C3897" t="str">
            <v>рукав напорный  10-32-45</v>
          </cell>
        </row>
        <row r="3898">
          <cell r="C3898" t="str">
            <v>рукав напорный  16х25-1,6</v>
          </cell>
        </row>
        <row r="3899">
          <cell r="C3899" t="str">
            <v>рукав напорный 12мм</v>
          </cell>
        </row>
        <row r="3900">
          <cell r="C3900" t="str">
            <v>рукав напорный 8мм.</v>
          </cell>
        </row>
        <row r="3901">
          <cell r="C3901" t="str">
            <v>рукав напорный В(II)-10-20-31</v>
          </cell>
        </row>
        <row r="3902">
          <cell r="C3902" t="str">
            <v>рукав напорный В(II)-10-25-38</v>
          </cell>
        </row>
        <row r="3903">
          <cell r="C3903" t="str">
            <v>рукав напорный В(II)-10-32-45</v>
          </cell>
        </row>
        <row r="3904">
          <cell r="C3904" t="str">
            <v>рукав напорный В(II)-10-38-51</v>
          </cell>
        </row>
        <row r="3905">
          <cell r="C3905" t="str">
            <v>рукав напорный В(II)-10-50-64</v>
          </cell>
        </row>
        <row r="3906">
          <cell r="C3906" t="str">
            <v>рукав напорный В(II)-6,3-100-115</v>
          </cell>
        </row>
        <row r="3907">
          <cell r="C3907" t="str">
            <v>рукав напорный В(II)-6,3-150-172</v>
          </cell>
        </row>
        <row r="3908">
          <cell r="C3908" t="str">
            <v>рукав напорный ВГ-20-10</v>
          </cell>
        </row>
        <row r="3909">
          <cell r="C3909" t="str">
            <v>рукав напорный ду-50</v>
          </cell>
        </row>
        <row r="3910">
          <cell r="C3910" t="str">
            <v>рукав напорный пар (2)-8-20-41</v>
          </cell>
        </row>
        <row r="3911">
          <cell r="C3911" t="str">
            <v>рукав ПВХ д.12 (армиров.)</v>
          </cell>
        </row>
        <row r="3912">
          <cell r="C3912" t="str">
            <v>рукав ПВХ ф25 (армиров.)</v>
          </cell>
        </row>
        <row r="3913">
          <cell r="C3913" t="str">
            <v>рукав пожарн.  д.51  20м</v>
          </cell>
        </row>
        <row r="3914">
          <cell r="C3914" t="str">
            <v>рукав пожарный</v>
          </cell>
        </row>
        <row r="3915">
          <cell r="C3915" t="str">
            <v>рукав пожарный  51 мм</v>
          </cell>
        </row>
        <row r="3916">
          <cell r="C3916" t="str">
            <v>рукав пожарный д  150мм.</v>
          </cell>
        </row>
        <row r="3917">
          <cell r="C3917" t="str">
            <v>рукав пожарный д  75 мм   с/г</v>
          </cell>
        </row>
        <row r="3918">
          <cell r="C3918" t="str">
            <v>рукав пожарный д 77мм.</v>
          </cell>
        </row>
        <row r="3919">
          <cell r="C3919" t="str">
            <v>рукав пожарный д50мм. гофра</v>
          </cell>
        </row>
        <row r="3920">
          <cell r="C3920" t="str">
            <v>рукав пожарный напорный РПК (В)-50-1,0</v>
          </cell>
        </row>
        <row r="3921">
          <cell r="C3921" t="str">
            <v>рукав пожарный ф80мм</v>
          </cell>
        </row>
        <row r="3922">
          <cell r="C3922" t="str">
            <v>рукав РВД 12-27,5-1250-13/13</v>
          </cell>
        </row>
        <row r="3923">
          <cell r="C3923" t="str">
            <v>рукав РВД 12-27,5-850-13/13</v>
          </cell>
        </row>
        <row r="3924">
          <cell r="C3924" t="str">
            <v>рукав РВД 16*1,5-2050</v>
          </cell>
        </row>
        <row r="3925">
          <cell r="C3925" t="str">
            <v>рукав РВД 20-21,5-1000-DK</v>
          </cell>
        </row>
        <row r="3926">
          <cell r="C3926" t="str">
            <v>рукав РВД 20*41   1050</v>
          </cell>
        </row>
        <row r="3927">
          <cell r="C3927" t="str">
            <v>рукав РВД 25-16,5-1000-12/12</v>
          </cell>
        </row>
        <row r="3928">
          <cell r="C3928" t="str">
            <v>рукав РВД 25-16,5-1250-12/12</v>
          </cell>
        </row>
        <row r="3929">
          <cell r="C3929" t="str">
            <v>рукав РВД 25-16,5-850-12/12</v>
          </cell>
        </row>
        <row r="3930">
          <cell r="C3930" t="str">
            <v>рукав РВД 25*50*2050</v>
          </cell>
        </row>
        <row r="3931">
          <cell r="C3931" t="str">
            <v>рукав с нитяной оплеткой 20*29-1,6</v>
          </cell>
        </row>
        <row r="3932">
          <cell r="C3932" t="str">
            <v>рукав с нитяной оплеткой 25*35-1,6</v>
          </cell>
        </row>
        <row r="3933">
          <cell r="C3933" t="str">
            <v>рукав с нитяной оплеткой 32х43х1,6</v>
          </cell>
        </row>
        <row r="3934">
          <cell r="C3934" t="str">
            <v>рукав соединительный М20*1,5внутр.</v>
          </cell>
        </row>
        <row r="3935">
          <cell r="C3935" t="str">
            <v>рукавицы  КР</v>
          </cell>
        </row>
        <row r="3936">
          <cell r="C3936" t="str">
            <v>рукавицы  шерстяные</v>
          </cell>
        </row>
        <row r="3937">
          <cell r="C3937" t="str">
            <v>рукавицы брезентовые</v>
          </cell>
        </row>
        <row r="3938">
          <cell r="C3938" t="str">
            <v>рукавицы ватные с брез.наладонником</v>
          </cell>
        </row>
        <row r="3939">
          <cell r="C3939" t="str">
            <v>рукавицы комбинир. с брез. наладонником</v>
          </cell>
        </row>
        <row r="3940">
          <cell r="C3940" t="str">
            <v>рукавицы суконные</v>
          </cell>
        </row>
        <row r="3941">
          <cell r="C3941" t="str">
            <v>рукавицы утепл.</v>
          </cell>
        </row>
        <row r="3942">
          <cell r="C3942" t="str">
            <v>рукавицы утепленные Ватин</v>
          </cell>
        </row>
        <row r="3943">
          <cell r="C3943" t="str">
            <v>рукавицы х/б с брез.наладонником</v>
          </cell>
        </row>
        <row r="3944">
          <cell r="C3944" t="str">
            <v>рукоятка дерево 120см</v>
          </cell>
        </row>
        <row r="3945">
          <cell r="C3945" t="str">
            <v>рулетка  10м</v>
          </cell>
        </row>
        <row r="3946">
          <cell r="C3946" t="str">
            <v>рулетка  3м</v>
          </cell>
        </row>
        <row r="3947">
          <cell r="C3947" t="str">
            <v>рулетка  3м с фиксатором "Каучук"</v>
          </cell>
        </row>
        <row r="3948">
          <cell r="C3948" t="str">
            <v>рулетка  Энкор 5м с фиксатором "Каучук"</v>
          </cell>
        </row>
        <row r="3949">
          <cell r="C3949" t="str">
            <v>Рулетка 50м</v>
          </cell>
        </row>
        <row r="3950">
          <cell r="C3950" t="str">
            <v>Рулетка 7,5м Ермак</v>
          </cell>
        </row>
        <row r="3951">
          <cell r="C3951" t="str">
            <v>рулон 20ммх50м с инд.для паровой стерилизации</v>
          </cell>
        </row>
        <row r="3952">
          <cell r="C3952" t="str">
            <v>ручка Archie 59HHP белый никель</v>
          </cell>
        </row>
        <row r="3953">
          <cell r="C3953" t="str">
            <v>ручка Pilot   красная</v>
          </cell>
        </row>
        <row r="3954">
          <cell r="C3954" t="str">
            <v>ручка Pilot  синяя</v>
          </cell>
        </row>
        <row r="3955">
          <cell r="C3955" t="str">
            <v>ручка Pilot черная</v>
          </cell>
        </row>
        <row r="3956">
          <cell r="C3956" t="str">
            <v>ручка боковая 452</v>
          </cell>
        </row>
        <row r="3957">
          <cell r="C3957" t="str">
            <v>ручка гелевая  черная/красная</v>
          </cell>
        </row>
        <row r="3958">
          <cell r="C3958" t="str">
            <v>Ручка для инструмента (напильники)</v>
          </cell>
        </row>
        <row r="3959">
          <cell r="C3959" t="str">
            <v>ручка метал. для метел, щеток</v>
          </cell>
        </row>
        <row r="3960">
          <cell r="C3960" t="str">
            <v>ручка раздельная</v>
          </cell>
        </row>
        <row r="3961">
          <cell r="C3961" t="str">
            <v>ручка шариковая на липучке</v>
          </cell>
        </row>
        <row r="3962">
          <cell r="C3962" t="str">
            <v>Ручной виброкаток AMMANN ARW 65, HATZ 1B40</v>
          </cell>
        </row>
        <row r="3963">
          <cell r="C3963" t="str">
            <v>рычаг  регулировочный 120-35.01.136</v>
          </cell>
        </row>
        <row r="3964">
          <cell r="C3964" t="str">
            <v>рычаг  регулировочный КАМАЗ 5320-3502136 пр.</v>
          </cell>
        </row>
        <row r="3965">
          <cell r="C3965" t="str">
            <v>рычаг  регулировочный КАМАЗ 5320-3502137 лев.</v>
          </cell>
        </row>
        <row r="3966">
          <cell r="C3966" t="str">
            <v>рычаг маятника в сборе ГАЗЕЛЬ</v>
          </cell>
        </row>
        <row r="3967">
          <cell r="C3967" t="str">
            <v>рычаг натяжного устр-ва 406,514</v>
          </cell>
        </row>
        <row r="3968">
          <cell r="C3968" t="str">
            <v>рычаг регулировочный</v>
          </cell>
        </row>
        <row r="3969">
          <cell r="C3969" t="str">
            <v>рычаг регулировочный 20.30.500</v>
          </cell>
        </row>
        <row r="3970">
          <cell r="C3970" t="str">
            <v>рычаг регулировочный задний</v>
          </cell>
        </row>
        <row r="3971">
          <cell r="C3971" t="str">
            <v>рычаг стеклоочистителя СЛ440-500 левый</v>
          </cell>
        </row>
        <row r="3972">
          <cell r="C3972" t="str">
            <v>рычаг стеклоочистителя СЛ440-500 правый</v>
          </cell>
        </row>
        <row r="3973">
          <cell r="C3973" t="str">
            <v>С/х шина 15.5-38 ВШЗ</v>
          </cell>
        </row>
        <row r="3974">
          <cell r="C3974" t="str">
            <v>С/х шина 21.3-24 (530-610)</v>
          </cell>
        </row>
        <row r="3975">
          <cell r="C3975" t="str">
            <v>С/х шина 28,1R26 158А6 РR12</v>
          </cell>
        </row>
        <row r="3976">
          <cell r="C3976" t="str">
            <v>Сайлентблоки 2121 ( 8 шт)</v>
          </cell>
        </row>
        <row r="3977">
          <cell r="C3977" t="str">
            <v>салфетка из микрофибры 30*30см</v>
          </cell>
        </row>
        <row r="3978">
          <cell r="C3978" t="str">
            <v>салфетка универсальная вискозная уп/3шт.</v>
          </cell>
        </row>
        <row r="3979">
          <cell r="C3979" t="str">
            <v>салфетки влажные чистящие для мониторов</v>
          </cell>
        </row>
        <row r="3980">
          <cell r="C3980" t="str">
            <v>салфетки стер 16х14</v>
          </cell>
        </row>
        <row r="3981">
          <cell r="C3981" t="str">
            <v>сальник</v>
          </cell>
        </row>
        <row r="3982">
          <cell r="C3982" t="str">
            <v>сальник  130*154 передней ступицы 130-С*307272</v>
          </cell>
        </row>
        <row r="3983">
          <cell r="C3983" t="str">
            <v>сальник 100*125</v>
          </cell>
        </row>
        <row r="3984">
          <cell r="C3984" t="str">
            <v>сальник 105*138</v>
          </cell>
        </row>
        <row r="3985">
          <cell r="C3985" t="str">
            <v>Сальник 112*136*14 передней ступицы,130-С*307267</v>
          </cell>
        </row>
        <row r="3986">
          <cell r="C3986" t="str">
            <v>сальник 120*150</v>
          </cell>
        </row>
        <row r="3987">
          <cell r="C3987" t="str">
            <v>сальник 153-615</v>
          </cell>
        </row>
        <row r="3988">
          <cell r="C3988" t="str">
            <v>сальник 17х28х7</v>
          </cell>
        </row>
        <row r="3989">
          <cell r="C3989" t="str">
            <v>сальник 2.2-80*105-1</v>
          </cell>
        </row>
        <row r="3990">
          <cell r="C3990" t="str">
            <v>сальник 22*40</v>
          </cell>
        </row>
        <row r="3991">
          <cell r="C3991" t="str">
            <v>сальник 30*52</v>
          </cell>
        </row>
        <row r="3992">
          <cell r="C3992" t="str">
            <v>сальник 40*58</v>
          </cell>
        </row>
        <row r="3993">
          <cell r="C3993" t="str">
            <v>сальник 40*60</v>
          </cell>
        </row>
        <row r="3994">
          <cell r="C3994" t="str">
            <v>сальник 42*62</v>
          </cell>
        </row>
        <row r="3995">
          <cell r="C3995" t="str">
            <v>сальник 42*68</v>
          </cell>
        </row>
        <row r="3996">
          <cell r="C3996" t="str">
            <v>сальник 45*60</v>
          </cell>
        </row>
        <row r="3997">
          <cell r="C3997" t="str">
            <v>сальник 45*64</v>
          </cell>
        </row>
        <row r="3998">
          <cell r="C3998" t="str">
            <v>сальник 50*70*10</v>
          </cell>
        </row>
        <row r="3999">
          <cell r="C3999" t="str">
            <v>сальник 58*84</v>
          </cell>
        </row>
        <row r="4000">
          <cell r="C4000" t="str">
            <v>сальник 62*90*12 (ЗИЛ-131)</v>
          </cell>
        </row>
        <row r="4001">
          <cell r="C4001" t="str">
            <v>сальник 70*92</v>
          </cell>
        </row>
        <row r="4002">
          <cell r="C4002" t="str">
            <v>сальник 70*95</v>
          </cell>
        </row>
        <row r="4003">
          <cell r="C4003" t="str">
            <v>сальник задней ступицы</v>
          </cell>
        </row>
        <row r="4004">
          <cell r="C4004" t="str">
            <v>сальник коленвала 740-1005034 передний 75*102</v>
          </cell>
        </row>
        <row r="4005">
          <cell r="C4005" t="str">
            <v>сальник коленвала 740-1005160-Ф задний 105*130*12</v>
          </cell>
        </row>
        <row r="4006">
          <cell r="C4006" t="str">
            <v>сальник коленвала задний 240-1002305</v>
          </cell>
        </row>
        <row r="4007">
          <cell r="C4007" t="str">
            <v>сальник коленвала передний 240-1002055</v>
          </cell>
        </row>
        <row r="4008">
          <cell r="C4008" t="str">
            <v>сальник на каретку  153-638</v>
          </cell>
        </row>
        <row r="4009">
          <cell r="C4009" t="str">
            <v>сальник помпы</v>
          </cell>
        </row>
        <row r="4010">
          <cell r="C4010" t="str">
            <v>Сальник сошки ГУР ЗИЛ-130</v>
          </cell>
        </row>
        <row r="4011">
          <cell r="C4011" t="str">
            <v>сальник удлинителя КПП</v>
          </cell>
        </row>
        <row r="4012">
          <cell r="C4012" t="str">
            <v>сальник фланца КПП</v>
          </cell>
        </row>
        <row r="4013">
          <cell r="C4013" t="str">
            <v>сальник хвостовика</v>
          </cell>
        </row>
        <row r="4014">
          <cell r="C4014" t="str">
            <v>саморез</v>
          </cell>
        </row>
        <row r="4015">
          <cell r="C4015" t="str">
            <v>саморез  3,5*25</v>
          </cell>
        </row>
        <row r="4016">
          <cell r="C4016" t="str">
            <v>саморез  3,5*51</v>
          </cell>
        </row>
        <row r="4017">
          <cell r="C4017" t="str">
            <v>саморез  кров. 4,8*50</v>
          </cell>
        </row>
        <row r="4018">
          <cell r="C4018" t="str">
            <v>саморез  кров.5,5*19</v>
          </cell>
        </row>
        <row r="4019">
          <cell r="C4019" t="str">
            <v>саморез 3,5*41</v>
          </cell>
        </row>
        <row r="4020">
          <cell r="C4020" t="str">
            <v>Саморез 4,2х35</v>
          </cell>
        </row>
        <row r="4021">
          <cell r="C4021" t="str">
            <v>Саморез 4,2х75</v>
          </cell>
        </row>
        <row r="4022">
          <cell r="C4022" t="str">
            <v>Саморез 4,8х25</v>
          </cell>
        </row>
        <row r="4023">
          <cell r="C4023" t="str">
            <v>Саморез кров. цинк 5,5х25</v>
          </cell>
        </row>
        <row r="4024">
          <cell r="C4024" t="str">
            <v>Саморез по дереву 3,5х32</v>
          </cell>
        </row>
        <row r="4025">
          <cell r="C4025" t="str">
            <v>Саморез по дереву 4,8х100</v>
          </cell>
        </row>
        <row r="4026">
          <cell r="C4026" t="str">
            <v>Саморез с ПШ 4,2х13</v>
          </cell>
        </row>
        <row r="4027">
          <cell r="C4027" t="str">
            <v>Саморез с ПШ 4,2х13 сверло</v>
          </cell>
        </row>
        <row r="4028">
          <cell r="C4028" t="str">
            <v>Саморез с ПШ 4,2х25 сверло</v>
          </cell>
        </row>
        <row r="4029">
          <cell r="C4029" t="str">
            <v>Саморез с ПШ острый 4,2х16</v>
          </cell>
        </row>
        <row r="4030">
          <cell r="C4030" t="str">
            <v>Саморез с ПШ сверло 4,2х16</v>
          </cell>
        </row>
        <row r="4031">
          <cell r="C4031" t="str">
            <v>сапоги  войлочные на резиновой основе</v>
          </cell>
        </row>
        <row r="4032">
          <cell r="C4032" t="str">
            <v>сапоги  ПВХ КЩС</v>
          </cell>
        </row>
        <row r="4033">
          <cell r="C4033" t="str">
            <v>сапоги  ПВХ утепл.</v>
          </cell>
        </row>
        <row r="4034">
          <cell r="C4034" t="str">
            <v>сапоги  резиновые</v>
          </cell>
        </row>
        <row r="4035">
          <cell r="C4035" t="str">
            <v>сапоги КАМА-М</v>
          </cell>
        </row>
        <row r="4036">
          <cell r="C4036" t="str">
            <v>сапоги кирзовые</v>
          </cell>
        </row>
        <row r="4037">
          <cell r="C4037" t="str">
            <v>сапоги кожаные от повыш темп Форвелд</v>
          </cell>
        </row>
        <row r="4038">
          <cell r="C4038" t="str">
            <v>сапоги кожаные Трейл Гранд</v>
          </cell>
        </row>
        <row r="4039">
          <cell r="C4039" t="str">
            <v>сапоги кожаные Трейл Супер</v>
          </cell>
        </row>
        <row r="4040">
          <cell r="C4040" t="str">
            <v>сапоги кожаные утеплен. Иртыш</v>
          </cell>
        </row>
        <row r="4041">
          <cell r="C4041" t="str">
            <v>сапоги кожаные утеплен. Трейл Гранд</v>
          </cell>
        </row>
        <row r="4042">
          <cell r="C4042" t="str">
            <v>сапоги кожаные утепленные</v>
          </cell>
        </row>
        <row r="4043">
          <cell r="C4043" t="str">
            <v>сапоги Курьер утепл.</v>
          </cell>
        </row>
        <row r="4044">
          <cell r="C4044" t="str">
            <v>сапоги ПВХ "Байарт" с меховым чулком</v>
          </cell>
        </row>
        <row r="4045">
          <cell r="C4045" t="str">
            <v>сапоги ПВХ мужские с мехов.чулком</v>
          </cell>
        </row>
        <row r="4046">
          <cell r="C4046" t="str">
            <v>сапоги ПВХ со стальным подноском</v>
          </cell>
        </row>
        <row r="4047">
          <cell r="C4047" t="str">
            <v>сапоги резиновые болотные</v>
          </cell>
        </row>
        <row r="4048">
          <cell r="C4048" t="str">
            <v>сапоги рыбацкие</v>
          </cell>
        </row>
        <row r="4049">
          <cell r="C4049" t="str">
            <v>сапоги Торжок</v>
          </cell>
        </row>
        <row r="4050">
          <cell r="C4050" t="str">
            <v>сапоги утепл.</v>
          </cell>
        </row>
        <row r="4051">
          <cell r="C4051" t="str">
            <v>сапожки войлочные</v>
          </cell>
        </row>
        <row r="4052">
          <cell r="C4052" t="str">
            <v>сборник эмалир. 4м3</v>
          </cell>
        </row>
        <row r="4053">
          <cell r="C4053" t="str">
            <v>Сварочная машина DELTA 500 TE</v>
          </cell>
        </row>
        <row r="4054">
          <cell r="C4054" t="str">
            <v>Сварочная машина DELTA 800 TE</v>
          </cell>
        </row>
        <row r="4055">
          <cell r="C4055" t="str">
            <v>Сварочный аппарат GF 315</v>
          </cell>
        </row>
        <row r="4056">
          <cell r="C4056" t="str">
            <v>Сварочный аппарат KL-30 ТОР-1</v>
          </cell>
        </row>
        <row r="4057">
          <cell r="C4057" t="str">
            <v>сварочный инвертор ARS160 профи 160А/В/5КВа</v>
          </cell>
        </row>
        <row r="4058">
          <cell r="C4058" t="str">
            <v>сверло   коронка 65мм.</v>
          </cell>
        </row>
        <row r="4059">
          <cell r="C4059" t="str">
            <v>сверло  д10мм</v>
          </cell>
        </row>
        <row r="4060">
          <cell r="C4060" t="str">
            <v>сверло  д13мм</v>
          </cell>
        </row>
        <row r="4061">
          <cell r="C4061" t="str">
            <v>сверло  д14,5 мм</v>
          </cell>
        </row>
        <row r="4062">
          <cell r="C4062" t="str">
            <v>сверло  д14мм</v>
          </cell>
        </row>
        <row r="4063">
          <cell r="C4063" t="str">
            <v>сверло  д16,5 мм</v>
          </cell>
        </row>
        <row r="4064">
          <cell r="C4064" t="str">
            <v>сверло  д18,5 мм</v>
          </cell>
        </row>
        <row r="4065">
          <cell r="C4065" t="str">
            <v>сверло  д20,5мм</v>
          </cell>
        </row>
        <row r="4066">
          <cell r="C4066" t="str">
            <v>сверло  к/х  18.5</v>
          </cell>
        </row>
        <row r="4067">
          <cell r="C4067" t="str">
            <v>сверло  к/х  20,0</v>
          </cell>
        </row>
        <row r="4068">
          <cell r="C4068" t="str">
            <v>сверло  к/х  22,0</v>
          </cell>
        </row>
        <row r="4069">
          <cell r="C4069" t="str">
            <v>сверло  к/х  8,5</v>
          </cell>
        </row>
        <row r="4070">
          <cell r="C4070" t="str">
            <v>сверло  по металлу  10,2мм</v>
          </cell>
        </row>
        <row r="4071">
          <cell r="C4071" t="str">
            <v>сверло  по металлу  4,2мм</v>
          </cell>
        </row>
        <row r="4072">
          <cell r="C4072" t="str">
            <v>сверло  по металлу  6,7мм</v>
          </cell>
        </row>
        <row r="4073">
          <cell r="C4073" t="str">
            <v>сверло  по металлу  9,0мм</v>
          </cell>
        </row>
        <row r="4074">
          <cell r="C4074" t="str">
            <v>сверло  ц/х  1,0 Р9</v>
          </cell>
        </row>
        <row r="4075">
          <cell r="C4075" t="str">
            <v>сверло  ц/х  10,5</v>
          </cell>
        </row>
        <row r="4076">
          <cell r="C4076" t="str">
            <v>сверло  ц/х  11,0</v>
          </cell>
        </row>
        <row r="4077">
          <cell r="C4077" t="str">
            <v>сверло  ц/х  12,0</v>
          </cell>
        </row>
        <row r="4078">
          <cell r="C4078" t="str">
            <v>сверло  ц/х  13,0</v>
          </cell>
        </row>
        <row r="4079">
          <cell r="C4079" t="str">
            <v>сверло  ц/х  2,5</v>
          </cell>
        </row>
        <row r="4080">
          <cell r="C4080" t="str">
            <v>сверло  ц/х  3,0</v>
          </cell>
        </row>
        <row r="4081">
          <cell r="C4081" t="str">
            <v>сверло  ц/х  4,0</v>
          </cell>
        </row>
        <row r="4082">
          <cell r="C4082" t="str">
            <v>сверло  ц/х  5,0</v>
          </cell>
        </row>
        <row r="4083">
          <cell r="C4083" t="str">
            <v>сверло  ц/х  5,2</v>
          </cell>
        </row>
        <row r="4084">
          <cell r="C4084" t="str">
            <v>сверло  ц/х  6,0</v>
          </cell>
        </row>
        <row r="4085">
          <cell r="C4085" t="str">
            <v>сверло  ц/х  6.5 Р9</v>
          </cell>
        </row>
        <row r="4086">
          <cell r="C4086" t="str">
            <v>сверло  ц/х  8,5</v>
          </cell>
        </row>
        <row r="4087">
          <cell r="C4087" t="str">
            <v>Сверло SDS MAX 16x340</v>
          </cell>
        </row>
        <row r="4088">
          <cell r="C4088" t="str">
            <v>Сверло SDS MAX 16х500</v>
          </cell>
        </row>
        <row r="4089">
          <cell r="C4089" t="str">
            <v>Сверло SDS MAX 16х540</v>
          </cell>
        </row>
        <row r="4090">
          <cell r="C4090" t="str">
            <v>Сверло SDS MAX 25x320</v>
          </cell>
        </row>
        <row r="4091">
          <cell r="C4091" t="str">
            <v>Сверло SDS MAX 25x350</v>
          </cell>
        </row>
        <row r="4092">
          <cell r="C4092" t="str">
            <v>Сверло SDS MAX 25x520</v>
          </cell>
        </row>
        <row r="4093">
          <cell r="C4093" t="str">
            <v>Сверло SDS MAX 25х540</v>
          </cell>
        </row>
        <row r="4094">
          <cell r="C4094" t="str">
            <v>Сверло SDS MAX 40x500</v>
          </cell>
        </row>
        <row r="4095">
          <cell r="C4095" t="str">
            <v>Сверло SDS MAX 40x570</v>
          </cell>
        </row>
        <row r="4096">
          <cell r="C4096" t="str">
            <v>Сверло К/Х 10,7</v>
          </cell>
        </row>
        <row r="4097">
          <cell r="C4097" t="str">
            <v>Сверло к/х 10,7 с д.с.</v>
          </cell>
        </row>
        <row r="4098">
          <cell r="C4098" t="str">
            <v>Сверло к/х 13,8</v>
          </cell>
        </row>
        <row r="4099">
          <cell r="C4099" t="str">
            <v>Сверло к/х 17,0</v>
          </cell>
        </row>
        <row r="4100">
          <cell r="C4100" t="str">
            <v>Сверло к/х 20,5</v>
          </cell>
        </row>
        <row r="4101">
          <cell r="C4101" t="str">
            <v>Сверло к/х 22,5</v>
          </cell>
        </row>
        <row r="4102">
          <cell r="C4102" t="str">
            <v>Сверло к/х 25,0</v>
          </cell>
        </row>
        <row r="4103">
          <cell r="C4103" t="str">
            <v>Сверло к/х 28,0</v>
          </cell>
        </row>
        <row r="4104">
          <cell r="C4104" t="str">
            <v>Сверло к/х 32,0</v>
          </cell>
        </row>
        <row r="4105">
          <cell r="C4105" t="str">
            <v>Сверло к/х 38,0</v>
          </cell>
        </row>
        <row r="4106">
          <cell r="C4106" t="str">
            <v>Сверло к/х ф12,5 с д.с.</v>
          </cell>
        </row>
        <row r="4107">
          <cell r="C4107" t="str">
            <v>сверло к/х10,2</v>
          </cell>
        </row>
        <row r="4108">
          <cell r="C4108" t="str">
            <v>Сверло к/х36,0</v>
          </cell>
        </row>
        <row r="4109">
          <cell r="C4109" t="str">
            <v>сверло по дереву 12*152</v>
          </cell>
        </row>
        <row r="4110">
          <cell r="C4110" t="str">
            <v>Сверло с к/х 10,4</v>
          </cell>
        </row>
        <row r="4111">
          <cell r="C4111" t="str">
            <v>Сверло с к/х 10,5</v>
          </cell>
        </row>
        <row r="4112">
          <cell r="C4112" t="str">
            <v>Сверло с к/х 22,25</v>
          </cell>
        </row>
        <row r="4113">
          <cell r="C4113" t="str">
            <v>Сверло с ц/х ф1,5</v>
          </cell>
        </row>
        <row r="4114">
          <cell r="C4114" t="str">
            <v>Сверло с ц/х ф5,5</v>
          </cell>
        </row>
        <row r="4115">
          <cell r="C4115" t="str">
            <v>Сверло спиральное с к/х ф 10,6</v>
          </cell>
        </row>
        <row r="4116">
          <cell r="C4116" t="str">
            <v>Сверло спиральное с к/х ф 12</v>
          </cell>
        </row>
        <row r="4117">
          <cell r="C4117" t="str">
            <v>Сверло спиральное с к/х ф 12,5</v>
          </cell>
        </row>
        <row r="4118">
          <cell r="C4118" t="str">
            <v>Сверло спиральное с к/х ф 16,5</v>
          </cell>
        </row>
        <row r="4119">
          <cell r="C4119" t="str">
            <v>Сверло спиральное с к/х ф 21</v>
          </cell>
        </row>
        <row r="4120">
          <cell r="C4120" t="str">
            <v>Сверло спиральное с к/х ф 43,0</v>
          </cell>
        </row>
        <row r="4121">
          <cell r="C4121" t="str">
            <v>Сверло спиральное с к/х ф 6,5</v>
          </cell>
        </row>
        <row r="4122">
          <cell r="C4122" t="str">
            <v>Сверло спиральное с ц/х ф 2,5</v>
          </cell>
        </row>
        <row r="4123">
          <cell r="C4123" t="str">
            <v>Сверло спиральное с ц/х ф 3,4</v>
          </cell>
        </row>
        <row r="4124">
          <cell r="C4124" t="str">
            <v>Сверло ц/х 1,2</v>
          </cell>
        </row>
        <row r="4125">
          <cell r="C4125" t="str">
            <v>Сверло ц/х 2,0 Р9</v>
          </cell>
        </row>
        <row r="4126">
          <cell r="C4126" t="str">
            <v>Сверло ц/х 4,3</v>
          </cell>
        </row>
        <row r="4127">
          <cell r="C4127" t="str">
            <v>Сверло ц/х 8,3</v>
          </cell>
        </row>
        <row r="4128">
          <cell r="C4128" t="str">
            <v>Сверло ц/х ф2,2</v>
          </cell>
        </row>
        <row r="4129">
          <cell r="C4129" t="str">
            <v>Сверло ц/х ф4,4</v>
          </cell>
        </row>
        <row r="4130">
          <cell r="C4130" t="str">
            <v>Сверло ц/х ф4,5</v>
          </cell>
        </row>
        <row r="4131">
          <cell r="C4131" t="str">
            <v>Сверло ц/х ф5,3</v>
          </cell>
        </row>
        <row r="4132">
          <cell r="C4132" t="str">
            <v>Сверло ц/х ф6,4</v>
          </cell>
        </row>
        <row r="4133">
          <cell r="C4133" t="str">
            <v>Сверло центр ф 1,6</v>
          </cell>
        </row>
        <row r="4134">
          <cell r="C4134" t="str">
            <v>Сверло центр. Тип В 1,6</v>
          </cell>
        </row>
        <row r="4135">
          <cell r="C4135" t="str">
            <v>Сверло центр. тип В 2,0</v>
          </cell>
        </row>
        <row r="4136">
          <cell r="C4136" t="str">
            <v>Сверло центр. типВ ф2,5</v>
          </cell>
        </row>
        <row r="4137">
          <cell r="C4137" t="str">
            <v>Сверло центр. ф2,0</v>
          </cell>
        </row>
        <row r="4138">
          <cell r="C4138" t="str">
            <v>Сверло центр. ф4,0</v>
          </cell>
        </row>
        <row r="4139">
          <cell r="C4139" t="str">
            <v>Сверло центр.типВ ф3,15</v>
          </cell>
        </row>
        <row r="4140">
          <cell r="C4140" t="str">
            <v>Сверло центр.ф2,5</v>
          </cell>
        </row>
        <row r="4141">
          <cell r="C4141" t="str">
            <v>Сверло центр.ф3,15</v>
          </cell>
        </row>
        <row r="4142">
          <cell r="C4142" t="str">
            <v>Сверло центр.ф5,0</v>
          </cell>
        </row>
        <row r="4143">
          <cell r="C4143" t="str">
            <v>Сверло центр.ф6,3</v>
          </cell>
        </row>
        <row r="4144">
          <cell r="C4144" t="str">
            <v>светильник  NEL-C2-E130-Т8-840/WH</v>
          </cell>
        </row>
        <row r="4145">
          <cell r="C4145" t="str">
            <v>светильник  NFVIGATOR</v>
          </cell>
        </row>
        <row r="4146">
          <cell r="C4146" t="str">
            <v>светильник  ЛПО 97-2х36-016Н "Прямоугольник"</v>
          </cell>
        </row>
        <row r="4147">
          <cell r="C4147" t="str">
            <v>светильник  ЛСП-01 2*36-011 IP 65</v>
          </cell>
        </row>
        <row r="4148">
          <cell r="C4148" t="str">
            <v>светильник 418 OPL/R с ЭПРА</v>
          </cell>
        </row>
        <row r="4149">
          <cell r="C4149" t="str">
            <v>светильник 418 PRB/R 595*595 с ЭПРА</v>
          </cell>
        </row>
        <row r="4150">
          <cell r="C4150" t="str">
            <v>Светильник ЖКУ 02-250-003 со ст.</v>
          </cell>
        </row>
        <row r="4151">
          <cell r="C4151" t="str">
            <v>Светильник ЖКУ 77-250-002</v>
          </cell>
        </row>
        <row r="4152">
          <cell r="C4152" t="str">
            <v>Светильник НПП 03-100-003</v>
          </cell>
        </row>
        <row r="4153">
          <cell r="C4153" t="str">
            <v>свеча</v>
          </cell>
        </row>
        <row r="4154">
          <cell r="C4154" t="str">
            <v>свеча</v>
          </cell>
        </row>
        <row r="4155">
          <cell r="C4155" t="str">
            <v>свеча BRISK 406.409</v>
          </cell>
        </row>
        <row r="4156">
          <cell r="C4156" t="str">
            <v>свеча А-11</v>
          </cell>
        </row>
        <row r="4157">
          <cell r="C4157" t="str">
            <v>свеча А-14</v>
          </cell>
        </row>
        <row r="4158">
          <cell r="C4158" t="str">
            <v>свеча зажигания</v>
          </cell>
        </row>
        <row r="4159">
          <cell r="C4159" t="str">
            <v>свеча планар 4Д24 сб 886</v>
          </cell>
        </row>
        <row r="4160">
          <cell r="C4160" t="str">
            <v>свечи бензин</v>
          </cell>
        </row>
        <row r="4161">
          <cell r="C4161" t="str">
            <v>Свинец С1 чушка</v>
          </cell>
        </row>
        <row r="4162">
          <cell r="C4162" t="str">
            <v>седелка крановая Д 110*32</v>
          </cell>
        </row>
        <row r="4163">
          <cell r="C4163" t="str">
            <v>седелка крановая Д 160*32</v>
          </cell>
        </row>
        <row r="4164">
          <cell r="C4164" t="str">
            <v>седелка крановая ПЭ 100  110*63</v>
          </cell>
        </row>
        <row r="4165">
          <cell r="C4165" t="str">
            <v>седелка крановая ПЭ 100  160*63</v>
          </cell>
        </row>
        <row r="4166">
          <cell r="C4166" t="str">
            <v>седелка крановая ПЭ 80  110*63</v>
          </cell>
        </row>
        <row r="4167">
          <cell r="C4167" t="str">
            <v>седелка крановая ПЭ 80  160х32</v>
          </cell>
        </row>
        <row r="4168">
          <cell r="C4168" t="str">
            <v>седелка крановая ПЭ 80  63*32</v>
          </cell>
        </row>
        <row r="4169">
          <cell r="C4169" t="str">
            <v>Седловой отвод 75х63</v>
          </cell>
        </row>
        <row r="4170">
          <cell r="C4170" t="str">
            <v>седловой отвод д. 110*32  ПЭ 80</v>
          </cell>
        </row>
        <row r="4171">
          <cell r="C4171" t="str">
            <v>седловой отвод д. 110*63 ПЭ 100</v>
          </cell>
        </row>
        <row r="4172">
          <cell r="C4172" t="str">
            <v>седловой отвод д.63*32</v>
          </cell>
        </row>
        <row r="4173">
          <cell r="C4173" t="str">
            <v>седловой отвод д.63*63  ПЭ 100</v>
          </cell>
        </row>
        <row r="4174">
          <cell r="C4174" t="str">
            <v>Седловой отвод ф160х32 SDR11 ПЭ80</v>
          </cell>
        </row>
        <row r="4175">
          <cell r="C4175" t="str">
            <v>сейф</v>
          </cell>
        </row>
        <row r="4176">
          <cell r="C4176" t="str">
            <v>секция нагревательная кабельная L-15м,</v>
          </cell>
        </row>
        <row r="4177">
          <cell r="C4177" t="str">
            <v>селенитовый бульон</v>
          </cell>
        </row>
        <row r="4178">
          <cell r="C4178" t="str">
            <v>Сельхозшина  15.5-38 Ф-2АД</v>
          </cell>
        </row>
        <row r="4179">
          <cell r="C4179" t="str">
            <v>сенсор АСрО2</v>
          </cell>
        </row>
        <row r="4180">
          <cell r="C4180" t="str">
            <v>сенсорная широкоформатная панель W5R 22''</v>
          </cell>
        </row>
        <row r="4181">
          <cell r="C4181" t="str">
            <v>Сервер DL380e Gen8 HP</v>
          </cell>
        </row>
        <row r="4182">
          <cell r="C4182" t="str">
            <v>серебро азотнокислое ХЧ</v>
          </cell>
        </row>
        <row r="4183">
          <cell r="C4183" t="str">
            <v>серебрянка БТ-177</v>
          </cell>
        </row>
        <row r="4184">
          <cell r="C4184" t="str">
            <v>Серпянка</v>
          </cell>
        </row>
        <row r="4185">
          <cell r="C4185" t="str">
            <v>серьга 1, 110-847</v>
          </cell>
        </row>
        <row r="4186">
          <cell r="C4186" t="str">
            <v>сетевое хранилище Synology DiskStation</v>
          </cell>
        </row>
        <row r="4187">
          <cell r="C4187" t="str">
            <v>Сетевой адаптер ROBITON sn 1000s</v>
          </cell>
        </row>
        <row r="4188">
          <cell r="C4188" t="str">
            <v>сетевой фильтр</v>
          </cell>
        </row>
        <row r="4189">
          <cell r="C4189" t="str">
            <v>сетевой фильтр Gembird SPG6-B-6B</v>
          </cell>
        </row>
        <row r="4190">
          <cell r="C4190" t="str">
            <v>сетевой фильтр Krauler</v>
          </cell>
        </row>
        <row r="4191">
          <cell r="C4191" t="str">
            <v>сетка  одинарная п/эф №13-1 (2000*11300, термофиксация, скрепочный шов, проклейка кромок)*2</v>
          </cell>
        </row>
        <row r="4192">
          <cell r="C4192" t="str">
            <v>сетка всасывающая СВ-80</v>
          </cell>
        </row>
        <row r="4193">
          <cell r="C4193" t="str">
            <v>сетка москитная</v>
          </cell>
        </row>
        <row r="4194">
          <cell r="C4194" t="str">
            <v>сетка пластиковая для ограждения</v>
          </cell>
        </row>
        <row r="4195">
          <cell r="C4195" t="str">
            <v>Сетка тканная с квадратными ячейками 2,5х0,4х1000 ст 12х18Н10Т</v>
          </cell>
        </row>
        <row r="4196">
          <cell r="C4196" t="str">
            <v>Сжим У859</v>
          </cell>
        </row>
        <row r="4197">
          <cell r="C4197" t="str">
            <v>сигнал звуковой С 313</v>
          </cell>
        </row>
        <row r="4198">
          <cell r="C4198" t="str">
            <v>сигнал звуковой С311-011 12 В</v>
          </cell>
        </row>
        <row r="4199">
          <cell r="C4199" t="str">
            <v>сигнал электрический 12Y</v>
          </cell>
        </row>
        <row r="4200">
          <cell r="C4200" t="str">
            <v>Сигнализатор уровня жидкости САУ М6</v>
          </cell>
        </row>
        <row r="4201">
          <cell r="C4201" t="str">
            <v>Сиденье для унитаза</v>
          </cell>
        </row>
        <row r="4202">
          <cell r="C4202" t="str">
            <v>силикагель</v>
          </cell>
        </row>
        <row r="4203">
          <cell r="C4203" t="str">
            <v>сильфон К-701</v>
          </cell>
        </row>
        <row r="4204">
          <cell r="C4204" t="str">
            <v>синхронизатор ЗИЛ 4-5 передачи</v>
          </cell>
        </row>
        <row r="4205">
          <cell r="C4205" t="str">
            <v>система контроля доступа ул.Демьяна Бедного,90</v>
          </cell>
        </row>
        <row r="4206">
          <cell r="C4206" t="str">
            <v>Система охранной сигнализации РЧВ</v>
          </cell>
        </row>
        <row r="4207">
          <cell r="C4207" t="str">
            <v>Сифон гофра</v>
          </cell>
        </row>
        <row r="4208">
          <cell r="C4208" t="str">
            <v>Скалыватель льда (без муфты, 6 резцов) (УДМ-2000)</v>
          </cell>
        </row>
        <row r="4209">
          <cell r="C4209" t="str">
            <v>скамейка из древесины</v>
          </cell>
        </row>
        <row r="4210">
          <cell r="C4210" t="str">
            <v>склянка   для реактивов 500мл,</v>
          </cell>
        </row>
        <row r="4211">
          <cell r="C4211" t="str">
            <v>склянка  БПК 150-24</v>
          </cell>
        </row>
        <row r="4212">
          <cell r="C4212" t="str">
            <v>склянка градуиров. 1000мл</v>
          </cell>
        </row>
        <row r="4213">
          <cell r="C4213" t="str">
            <v>склянка градуиров. 100мл</v>
          </cell>
        </row>
        <row r="4214">
          <cell r="C4214" t="str">
            <v>склянка градуиров. 250мл</v>
          </cell>
        </row>
        <row r="4215">
          <cell r="C4215" t="str">
            <v>склянка с пробкой 1000мл</v>
          </cell>
        </row>
        <row r="4216">
          <cell r="C4216" t="str">
            <v>склянка с пробкой 125мл</v>
          </cell>
        </row>
        <row r="4217">
          <cell r="C4217" t="str">
            <v>склянка с пробкой 250мл</v>
          </cell>
        </row>
        <row r="4218">
          <cell r="C4218" t="str">
            <v>склянка с пробкой 500мл</v>
          </cell>
        </row>
        <row r="4219">
          <cell r="C4219" t="str">
            <v>Скоба 6х50х150</v>
          </cell>
        </row>
        <row r="4220">
          <cell r="C4220" t="str">
            <v>скоба подушки подвесного подшипника</v>
          </cell>
        </row>
        <row r="4221">
          <cell r="C4221" t="str">
            <v>Скоба подушки стойки стабилизатора</v>
          </cell>
        </row>
        <row r="4222">
          <cell r="C4222" t="str">
            <v>Скоба строительная 6х50х100</v>
          </cell>
        </row>
        <row r="4223">
          <cell r="C4223" t="str">
            <v>скобы для степлера 23/13</v>
          </cell>
        </row>
        <row r="4224">
          <cell r="C4224" t="str">
            <v>скобы к степлеру №10</v>
          </cell>
        </row>
        <row r="4225">
          <cell r="C4225" t="str">
            <v>скобы к степлеру №24</v>
          </cell>
        </row>
        <row r="4226">
          <cell r="C4226" t="str">
            <v>скорлупа 159х40х1000 ППУ</v>
          </cell>
        </row>
        <row r="4227">
          <cell r="C4227" t="str">
            <v>скоросшиватель картонный Дело</v>
          </cell>
        </row>
        <row r="4228">
          <cell r="C4228" t="str">
            <v>скоросшиватель прозрачный верх</v>
          </cell>
        </row>
        <row r="4229">
          <cell r="C4229" t="str">
            <v>скотч</v>
          </cell>
        </row>
        <row r="4230">
          <cell r="C4230" t="str">
            <v>скотч 50ммх50м</v>
          </cell>
        </row>
        <row r="4231">
          <cell r="C4231" t="str">
            <v>скотч малярный</v>
          </cell>
        </row>
        <row r="4232">
          <cell r="C4232" t="str">
            <v>Скрепки 28мм.</v>
          </cell>
        </row>
        <row r="4233">
          <cell r="C4233" t="str">
            <v>Скрепки 50мм</v>
          </cell>
        </row>
        <row r="4234">
          <cell r="C4234" t="str">
            <v>слив серый</v>
          </cell>
        </row>
        <row r="4235">
          <cell r="C4235" t="str">
            <v>смазка</v>
          </cell>
        </row>
        <row r="4236">
          <cell r="C4236" t="str">
            <v>Смазка графитная</v>
          </cell>
        </row>
        <row r="4237">
          <cell r="C4237" t="str">
            <v>Смазка для подшипников WS-0124-400G 0015-0124-000</v>
          </cell>
        </row>
        <row r="4238">
          <cell r="C4238" t="str">
            <v>Смазка для штанг DitchWitch (2 gal)</v>
          </cell>
        </row>
        <row r="4239">
          <cell r="C4239" t="str">
            <v>смазка Литол 24</v>
          </cell>
        </row>
        <row r="4240">
          <cell r="C4240" t="str">
            <v>смазка проник.</v>
          </cell>
        </row>
        <row r="4241">
          <cell r="C4241" t="str">
            <v>смазка- WD- 40  300мл</v>
          </cell>
        </row>
        <row r="4242">
          <cell r="C4242" t="str">
            <v>смеситель</v>
          </cell>
        </row>
        <row r="4243">
          <cell r="C4243" t="str">
            <v>смеситель  для ванны</v>
          </cell>
        </row>
        <row r="4244">
          <cell r="C4244" t="str">
            <v>смесь  резиновая 3825 нта</v>
          </cell>
        </row>
        <row r="4245">
          <cell r="C4245" t="str">
            <v>смесь асфальтобетонная тип Б марки II</v>
          </cell>
        </row>
        <row r="4246">
          <cell r="C4246" t="str">
            <v>смесь штукатурная</v>
          </cell>
        </row>
        <row r="4247">
          <cell r="C4247" t="str">
            <v>совок д/мусора</v>
          </cell>
        </row>
        <row r="4248">
          <cell r="C4248" t="str">
            <v>Соедин ВР 16х1/2</v>
          </cell>
        </row>
        <row r="4249">
          <cell r="C4249" t="str">
            <v>Соедин НР 16х1/2</v>
          </cell>
        </row>
        <row r="4250">
          <cell r="C4250" t="str">
            <v>соединение  неразъем. 315х28,6 ПЭ80</v>
          </cell>
        </row>
        <row r="4251">
          <cell r="C4251" t="str">
            <v>соединение  неразъем. 63*5,8</v>
          </cell>
        </row>
        <row r="4252">
          <cell r="C4252" t="str">
            <v>соединение  неразъем. 630*57,2</v>
          </cell>
        </row>
        <row r="4253">
          <cell r="C4253" t="str">
            <v>соединение  неразъемное 32*3</v>
          </cell>
        </row>
        <row r="4254">
          <cell r="C4254" t="str">
            <v>соединение  неразъмн. 160*14.6</v>
          </cell>
        </row>
        <row r="4255">
          <cell r="C4255" t="str">
            <v>соединение неразъем. 110*10</v>
          </cell>
        </row>
        <row r="4256">
          <cell r="C4256" t="str">
            <v>соединение неразъем. 225*20</v>
          </cell>
        </row>
        <row r="4257">
          <cell r="C4257" t="str">
            <v>Соединитель одноуровневый (краб)</v>
          </cell>
        </row>
        <row r="4258">
          <cell r="C4258" t="str">
            <v>солидол</v>
          </cell>
        </row>
        <row r="4259">
          <cell r="C4259" t="str">
            <v>соль  Мора</v>
          </cell>
        </row>
        <row r="4260">
          <cell r="C4260" t="str">
            <v>соль динатриевая  хромотроповой кислоты 2-водн.</v>
          </cell>
        </row>
        <row r="4261">
          <cell r="C4261" t="str">
            <v>соль пищевая помол2</v>
          </cell>
        </row>
        <row r="4262">
          <cell r="C4262" t="str">
            <v>соль таблетированная техническая</v>
          </cell>
        </row>
        <row r="4263">
          <cell r="C4263" t="str">
            <v>сопло гидроэлеватора</v>
          </cell>
        </row>
        <row r="4264">
          <cell r="C4264" t="str">
            <v>Сошка 52-3405042</v>
          </cell>
        </row>
        <row r="4265">
          <cell r="C4265" t="str">
            <v>спидометр</v>
          </cell>
        </row>
        <row r="4266">
          <cell r="C4266" t="str">
            <v>спидометр 67--3802010</v>
          </cell>
        </row>
        <row r="4267">
          <cell r="C4267" t="str">
            <v>спидометр 81--3802010</v>
          </cell>
        </row>
        <row r="4268">
          <cell r="C4268" t="str">
            <v>спидометр ГАЗ 66</v>
          </cell>
        </row>
        <row r="4269">
          <cell r="C4269" t="str">
            <v>спидометр СП201А-3802010</v>
          </cell>
        </row>
        <row r="4270">
          <cell r="C4270" t="str">
            <v>спидометр электр.1211-3802010</v>
          </cell>
        </row>
        <row r="4271">
          <cell r="C4271" t="str">
            <v>спидометр электр.48-3802010</v>
          </cell>
        </row>
        <row r="4272">
          <cell r="C4272" t="str">
            <v>спирт высшей очистки</v>
          </cell>
        </row>
        <row r="4273">
          <cell r="C4273" t="str">
            <v>спирт высшей очистки</v>
          </cell>
        </row>
        <row r="4274">
          <cell r="C4274" t="str">
            <v>спирт изоамиловый</v>
          </cell>
        </row>
        <row r="4275">
          <cell r="C4275" t="str">
            <v>спирт изопрпиловый</v>
          </cell>
        </row>
        <row r="4276">
          <cell r="C4276" t="str">
            <v>спрей от комаров и мошек</v>
          </cell>
        </row>
        <row r="4277">
          <cell r="C4277" t="str">
            <v>спринцовка тип А № 3</v>
          </cell>
        </row>
        <row r="4278">
          <cell r="C4278" t="str">
            <v>ср-во чист."Пемолюкс"</v>
          </cell>
        </row>
        <row r="4279">
          <cell r="C4279" t="str">
            <v>ср-во чист.Санокс</v>
          </cell>
        </row>
        <row r="4280">
          <cell r="C4280" t="str">
            <v>среда  Гисса с лактозой</v>
          </cell>
        </row>
        <row r="4281">
          <cell r="C4281" t="str">
            <v>среда Вильсон-Блера</v>
          </cell>
        </row>
        <row r="4282">
          <cell r="C4282" t="str">
            <v>среда Вильсон-Блера</v>
          </cell>
        </row>
        <row r="4283">
          <cell r="C4283" t="str">
            <v>среда лактозо-пептонная без индикатора</v>
          </cell>
        </row>
        <row r="4284">
          <cell r="C4284" t="str">
            <v>среда магниевая</v>
          </cell>
        </row>
        <row r="4285">
          <cell r="C4285" t="str">
            <v>среда Ресселя-ГРМ</v>
          </cell>
        </row>
        <row r="4286">
          <cell r="C4286" t="str">
            <v>Средство для мытья пола ПолиБАС 1л</v>
          </cell>
        </row>
        <row r="4287">
          <cell r="C4287" t="str">
            <v>средство для мытья посуды Минута 500мл</v>
          </cell>
        </row>
        <row r="4288">
          <cell r="C4288" t="str">
            <v>средство для чистки стекол Лазурь 500мл</v>
          </cell>
        </row>
        <row r="4289">
          <cell r="C4289" t="str">
            <v>средство для чистки стекол Мистер Мускул</v>
          </cell>
        </row>
        <row r="4290">
          <cell r="C4290" t="str">
            <v>средство моющее для посуды</v>
          </cell>
        </row>
        <row r="4291">
          <cell r="C4291" t="str">
            <v>средство моющее для посуды Миф 500мл</v>
          </cell>
        </row>
        <row r="4292">
          <cell r="C4292" t="str">
            <v>средство моющее Капля Sorti для посуды</v>
          </cell>
        </row>
        <row r="4293">
          <cell r="C4293" t="str">
            <v>ст-т кислота соляная 0,1 н</v>
          </cell>
        </row>
        <row r="4294">
          <cell r="C4294" t="str">
            <v>стакан  В-1-1000шк.</v>
          </cell>
        </row>
        <row r="4295">
          <cell r="C4295" t="str">
            <v>стакан  В-1-250 ТС, шк</v>
          </cell>
        </row>
        <row r="4296">
          <cell r="C4296" t="str">
            <v>стакан  В-1-600 шк.</v>
          </cell>
        </row>
        <row r="4297">
          <cell r="C4297" t="str">
            <v>стакан  Н-1-100 со шкалой ТС</v>
          </cell>
        </row>
        <row r="4298">
          <cell r="C4298" t="str">
            <v>стакан  Н-1-250 ТС</v>
          </cell>
        </row>
        <row r="4299">
          <cell r="C4299" t="str">
            <v>стакан  Н-1-400 ТС, низкий с носиком и шкалой</v>
          </cell>
        </row>
        <row r="4300">
          <cell r="C4300" t="str">
            <v>стакан  Н-1-50 со шкалой ТС</v>
          </cell>
        </row>
        <row r="4301">
          <cell r="C4301" t="str">
            <v>стакан  Н-1-50шк. бе шкалы</v>
          </cell>
        </row>
        <row r="4302">
          <cell r="C4302" t="str">
            <v>стакан В-1-100 ТС шк</v>
          </cell>
        </row>
        <row r="4303">
          <cell r="C4303" t="str">
            <v>стакан В-1-400 ТС шк</v>
          </cell>
        </row>
        <row r="4304">
          <cell r="C4304" t="str">
            <v>сталь  лист  2 мм</v>
          </cell>
        </row>
        <row r="4305">
          <cell r="C4305" t="str">
            <v>сталь  лист  2,5*1,25*2.5   Ст3</v>
          </cell>
        </row>
        <row r="4306">
          <cell r="C4306" t="str">
            <v>сталь  лист  4мм</v>
          </cell>
        </row>
        <row r="4307">
          <cell r="C4307" t="str">
            <v>сталь  лист  5*1,5*6   3 пс/сп</v>
          </cell>
        </row>
        <row r="4308">
          <cell r="C4308" t="str">
            <v>сталь  лист  5мм</v>
          </cell>
        </row>
        <row r="4309">
          <cell r="C4309" t="str">
            <v>сталь  лист  6мм</v>
          </cell>
        </row>
        <row r="4310">
          <cell r="C4310" t="str">
            <v>сталь  лист  8 мм</v>
          </cell>
        </row>
        <row r="4311">
          <cell r="C4311" t="str">
            <v>сталь  лист 12 Ст3 СП-5</v>
          </cell>
        </row>
        <row r="4312">
          <cell r="C4312" t="str">
            <v>сталь лист 08  ст. 08пс/сп</v>
          </cell>
        </row>
        <row r="4313">
          <cell r="C4313" t="str">
            <v>сталь лист 10 мм</v>
          </cell>
        </row>
        <row r="4314">
          <cell r="C4314" t="str">
            <v>сталь лист 10*1.5*6  3пс/сп</v>
          </cell>
        </row>
        <row r="4315">
          <cell r="C4315" t="str">
            <v>сталь лист 16 мм</v>
          </cell>
        </row>
        <row r="4316">
          <cell r="C4316" t="str">
            <v>сталь лист 20 ст.3сп/пс</v>
          </cell>
        </row>
        <row r="4317">
          <cell r="C4317" t="str">
            <v>сталь лист 25 мм</v>
          </cell>
        </row>
        <row r="4318">
          <cell r="C4318" t="str">
            <v>сталь лист 3мм</v>
          </cell>
        </row>
        <row r="4319">
          <cell r="C4319" t="str">
            <v>стандарт-титр  кислота щавелевая</v>
          </cell>
        </row>
        <row r="4320">
          <cell r="C4320" t="str">
            <v>стандарт-титр  Натрий серноватистокислый 0.1Н</v>
          </cell>
        </row>
        <row r="4321">
          <cell r="C4321" t="str">
            <v>стандарт-титр калий двухромовокислый</v>
          </cell>
        </row>
        <row r="4322">
          <cell r="C4322" t="str">
            <v>стандарт-титр калий марганцовокислый</v>
          </cell>
        </row>
        <row r="4323">
          <cell r="C4323" t="str">
            <v>стандарт-титр рН-метрия</v>
          </cell>
        </row>
        <row r="4324">
          <cell r="C4324" t="str">
            <v>станок деревообрабатывающий</v>
          </cell>
        </row>
        <row r="4325">
          <cell r="C4325" t="str">
            <v>Станция гидравлическая SH45/3,0/23,8/1200-0</v>
          </cell>
        </row>
        <row r="4326">
          <cell r="C4326" t="str">
            <v>Станция гидравлическая МС-20 "ДИНРУС" с комплектом подключения гидроинструмента 10м</v>
          </cell>
        </row>
        <row r="4327">
          <cell r="C4327" t="str">
            <v>Станция управления "Высота-45" IP 54</v>
          </cell>
        </row>
        <row r="4328">
          <cell r="C4328" t="str">
            <v>стартер  (4-65W) 220-240 В</v>
          </cell>
        </row>
        <row r="4329">
          <cell r="C4329" t="str">
            <v>стартер  2501-3708000</v>
          </cell>
        </row>
        <row r="4330">
          <cell r="C4330" t="str">
            <v>стартер  S10  (25-65W)</v>
          </cell>
        </row>
        <row r="4331">
          <cell r="C4331" t="str">
            <v>стартер  S2.  ST151 (4-22W)</v>
          </cell>
        </row>
        <row r="4332">
          <cell r="C4332" t="str">
            <v>стартер  КАМАЗ,УРАЛ,ЗИЛ,  ЛИАЗ 3708000</v>
          </cell>
        </row>
        <row r="4333">
          <cell r="C4333" t="str">
            <v>стартер  СТ142Б2-3708000</v>
          </cell>
        </row>
        <row r="4334">
          <cell r="C4334" t="str">
            <v>стартер  СТ230А (газ, паз, кавз)</v>
          </cell>
        </row>
        <row r="4335">
          <cell r="C4335" t="str">
            <v>стартер  СТ230К4-3708000 ЗиЛ-130</v>
          </cell>
        </row>
        <row r="4336">
          <cell r="C4336" t="str">
            <v>стартер 12 В 9142780</v>
          </cell>
        </row>
        <row r="4337">
          <cell r="C4337" t="str">
            <v>Стартер 127В СК-127V (4-22W)</v>
          </cell>
        </row>
        <row r="4338">
          <cell r="C4338" t="str">
            <v>Стартер 20С-127</v>
          </cell>
        </row>
        <row r="4339">
          <cell r="C4339" t="str">
            <v>стартер 220В СК220-240V</v>
          </cell>
        </row>
        <row r="4340">
          <cell r="C4340" t="str">
            <v>стартер 5112-3708000 УАЗ, ГАЗ</v>
          </cell>
        </row>
        <row r="4341">
          <cell r="C4341" t="str">
            <v>стартер 9172780 24V</v>
          </cell>
        </row>
        <row r="4342">
          <cell r="C4342" t="str">
            <v>Стартер FS-22  (4-22W)</v>
          </cell>
        </row>
        <row r="4343">
          <cell r="C4343" t="str">
            <v>стартер ST111 (4-80W)</v>
          </cell>
        </row>
        <row r="4344">
          <cell r="C4344" t="str">
            <v>стартер ГАЗ 5112-3708000</v>
          </cell>
        </row>
        <row r="4345">
          <cell r="C4345" t="str">
            <v>стартер Зил 5301 24В/3,5кВ</v>
          </cell>
        </row>
        <row r="4346">
          <cell r="C4346" t="str">
            <v>стартер КАМАЗ 24 В М93R3001SE</v>
          </cell>
        </row>
        <row r="4347">
          <cell r="C4347" t="str">
            <v>ствол РС-50</v>
          </cell>
        </row>
        <row r="4348">
          <cell r="C4348" t="str">
            <v>ствол РСП-50</v>
          </cell>
        </row>
        <row r="4349">
          <cell r="C4349" t="str">
            <v>стекло  4 мм</v>
          </cell>
        </row>
        <row r="4350">
          <cell r="C4350" t="str">
            <v>стекло для пл. маски сварщика</v>
          </cell>
        </row>
        <row r="4351">
          <cell r="C4351" t="str">
            <v>стекло жидкое</v>
          </cell>
        </row>
        <row r="4352">
          <cell r="C4352" t="str">
            <v>стекло покровное 24*24</v>
          </cell>
        </row>
        <row r="4353">
          <cell r="C4353" t="str">
            <v>стекло предметное 75*25*1,8мм,</v>
          </cell>
        </row>
        <row r="4354">
          <cell r="C4354" t="str">
            <v>Стеклодержатель</v>
          </cell>
        </row>
        <row r="4355">
          <cell r="C4355" t="str">
            <v>Стеклоочиститель 68.5205010</v>
          </cell>
        </row>
        <row r="4356">
          <cell r="C4356" t="str">
            <v>Стеклорез 3-х роликовый</v>
          </cell>
        </row>
        <row r="4357">
          <cell r="C4357" t="str">
            <v>стеллаж Прима-М ШМ-08</v>
          </cell>
        </row>
        <row r="4358">
          <cell r="C4358" t="str">
            <v>стеллаж Прима-М ШМ-14</v>
          </cell>
        </row>
        <row r="4359">
          <cell r="C4359" t="str">
            <v>стеллаж Прима-М ШМ-21</v>
          </cell>
        </row>
        <row r="4360">
          <cell r="C4360" t="str">
            <v>Стенд декоративный раз-р 650*450</v>
          </cell>
        </row>
        <row r="4361">
          <cell r="C4361" t="str">
            <v>стенд информационный</v>
          </cell>
        </row>
        <row r="4362">
          <cell r="C4362" t="str">
            <v>Стенд мобильный Х-банерный</v>
          </cell>
        </row>
        <row r="4363">
          <cell r="C4363" t="str">
            <v>Степлер №10</v>
          </cell>
        </row>
        <row r="4364">
          <cell r="C4364" t="str">
            <v>Степлер №23</v>
          </cell>
        </row>
        <row r="4365">
          <cell r="C4365" t="str">
            <v>Степлер №24</v>
          </cell>
        </row>
        <row r="4366">
          <cell r="C4366" t="str">
            <v>Стержень  Parker роллер</v>
          </cell>
        </row>
        <row r="4367">
          <cell r="C4367" t="str">
            <v>стержень для механического карандаша</v>
          </cell>
        </row>
        <row r="4368">
          <cell r="C4368" t="str">
            <v>Стержень синий</v>
          </cell>
        </row>
        <row r="4369">
          <cell r="C4369" t="str">
            <v>Стиральная машина Аристон Hotpoint WMSD 8215B</v>
          </cell>
        </row>
        <row r="4370">
          <cell r="C4370" t="str">
            <v>стойки для дорожных знаков</v>
          </cell>
        </row>
        <row r="4371">
          <cell r="C4371" t="str">
            <v>стол 1400*800*750</v>
          </cell>
        </row>
        <row r="4372">
          <cell r="C4372" t="str">
            <v>стол СМ-07 Прима-М д/компьютера</v>
          </cell>
        </row>
        <row r="4373">
          <cell r="C4373" t="str">
            <v>стол СМ-10 Прима-М</v>
          </cell>
        </row>
        <row r="4374">
          <cell r="C4374" t="str">
            <v>стол СМ-11 Прима-М</v>
          </cell>
        </row>
        <row r="4375">
          <cell r="C4375" t="str">
            <v>стол СМ-13 Прима-М</v>
          </cell>
        </row>
        <row r="4376">
          <cell r="C4376" t="str">
            <v>стоп.кольцо поршеневого пальца 3045</v>
          </cell>
        </row>
        <row r="4377">
          <cell r="C4377" t="str">
            <v>стопор коронки ЕК-12</v>
          </cell>
        </row>
        <row r="4378">
          <cell r="C4378" t="str">
            <v>Стопор коронки ЕК-14,18</v>
          </cell>
        </row>
        <row r="4379">
          <cell r="C4379" t="str">
            <v>стопор У33.10.01.022</v>
          </cell>
        </row>
        <row r="4380">
          <cell r="C4380" t="str">
            <v>стопорное кольцо 0026-5839-170</v>
          </cell>
        </row>
        <row r="4381">
          <cell r="C4381" t="str">
            <v>стопроное кольцо 0026-5878-170</v>
          </cell>
        </row>
        <row r="4382">
          <cell r="C4382" t="str">
            <v>стопроное кольцо 8400-3305-170</v>
          </cell>
        </row>
        <row r="4383">
          <cell r="C4383" t="str">
            <v>стремянка хомута 5320-1203057 КАМАЗ</v>
          </cell>
        </row>
        <row r="4384">
          <cell r="C4384" t="str">
            <v>стрептомицин</v>
          </cell>
        </row>
        <row r="4385">
          <cell r="C4385" t="str">
            <v>строп  УСК1 2,0/2000</v>
          </cell>
        </row>
        <row r="4386">
          <cell r="C4386" t="str">
            <v>Строп 2СК 2,0/2000</v>
          </cell>
        </row>
        <row r="4387">
          <cell r="C4387" t="str">
            <v>Строп 2СТ 1,6/1000</v>
          </cell>
        </row>
        <row r="4388">
          <cell r="C4388" t="str">
            <v>Строп 4 СК 2,0/2000</v>
          </cell>
        </row>
        <row r="4389">
          <cell r="C4389" t="str">
            <v>Строп 4СК 6,0/4000</v>
          </cell>
        </row>
        <row r="4390">
          <cell r="C4390" t="str">
            <v>Строп канатный УСК1 12,5(5500)</v>
          </cell>
        </row>
        <row r="4391">
          <cell r="C4391" t="str">
            <v>Строп СТК 2,0/2000</v>
          </cell>
        </row>
        <row r="4392">
          <cell r="C4392" t="str">
            <v>Строп СТК 2,0/3000</v>
          </cell>
        </row>
        <row r="4393">
          <cell r="C4393" t="str">
            <v>Строп СТК 2,0/4000</v>
          </cell>
        </row>
        <row r="4394">
          <cell r="C4394" t="str">
            <v>Строп СТП 1,0/2000</v>
          </cell>
        </row>
        <row r="4395">
          <cell r="C4395" t="str">
            <v>Строп СТП 1,0/4000</v>
          </cell>
        </row>
        <row r="4396">
          <cell r="C4396" t="str">
            <v>строп СТП 2,0/ 3000   (60)</v>
          </cell>
        </row>
        <row r="4397">
          <cell r="C4397" t="str">
            <v>строп СТП 2,0/2000  (60)</v>
          </cell>
        </row>
        <row r="4398">
          <cell r="C4398" t="str">
            <v>строп СТП 2,0/4000 (60)</v>
          </cell>
        </row>
        <row r="4399">
          <cell r="C4399" t="str">
            <v>Строп СТП 2,0/7000</v>
          </cell>
        </row>
        <row r="4400">
          <cell r="C4400" t="str">
            <v>Строп СТП 4,0/5000</v>
          </cell>
        </row>
        <row r="4401">
          <cell r="C4401" t="str">
            <v>Строп УСК1 2,0/1000</v>
          </cell>
        </row>
        <row r="4402">
          <cell r="C4402" t="str">
            <v>Строп УСК1 3,0/4000</v>
          </cell>
        </row>
        <row r="4403">
          <cell r="C4403" t="str">
            <v>Строп УСК1 3,2/4000</v>
          </cell>
        </row>
        <row r="4404">
          <cell r="C4404" t="str">
            <v>струбцина на п/эт. трубу д.63</v>
          </cell>
        </row>
        <row r="4405">
          <cell r="C4405" t="str">
            <v>стул</v>
          </cell>
        </row>
        <row r="4406">
          <cell r="C4406" t="str">
            <v>стул VISI серый</v>
          </cell>
        </row>
        <row r="4407">
          <cell r="C4407" t="str">
            <v>стул VISI черный</v>
          </cell>
        </row>
        <row r="4408">
          <cell r="C4408" t="str">
            <v>ступица переднего колеса КАМАЗ -65115 в сборе</v>
          </cell>
        </row>
        <row r="4409">
          <cell r="C4409" t="str">
            <v>Стяжка неподвижного набора</v>
          </cell>
        </row>
        <row r="4410">
          <cell r="C4410" t="str">
            <v>Стяжка подвижного набора</v>
          </cell>
        </row>
        <row r="4411">
          <cell r="C4411" t="str">
            <v>сульфарсазен ЧДА</v>
          </cell>
        </row>
        <row r="4412">
          <cell r="C4412" t="str">
            <v>сульфат алюминия  сухой</v>
          </cell>
        </row>
        <row r="4413">
          <cell r="C4413" t="str">
            <v>сумка ERA PRO для фото/видео</v>
          </cell>
        </row>
        <row r="4414">
          <cell r="C4414" t="str">
            <v>сумка для ноутбука</v>
          </cell>
        </row>
        <row r="4415">
          <cell r="C4415" t="str">
            <v>суппорт ВАЗ левый</v>
          </cell>
        </row>
        <row r="4416">
          <cell r="C4416" t="str">
            <v>суппорт ВАЗ правый</v>
          </cell>
        </row>
        <row r="4417">
          <cell r="C4417" t="str">
            <v>супрастин №20</v>
          </cell>
        </row>
        <row r="4418">
          <cell r="C4418" t="str">
            <v>сцепление в сборе Valeo 406-1601009</v>
          </cell>
        </row>
        <row r="4419">
          <cell r="C4419" t="str">
            <v>Сцепление в сборе ВАЗ-2101/07</v>
          </cell>
        </row>
        <row r="4420">
          <cell r="C4420" t="str">
            <v>Сцепление в сборе ВАЗ-2106</v>
          </cell>
        </row>
        <row r="4421">
          <cell r="C4421" t="str">
            <v>сцепление в сборе ЗИЛ-130</v>
          </cell>
        </row>
        <row r="4422">
          <cell r="C4422" t="str">
            <v>Сцепление ГАЗ-3110/3302</v>
          </cell>
        </row>
        <row r="4423">
          <cell r="C4423" t="str">
            <v>счетчик  воды  СВ-15Г со штуцерами</v>
          </cell>
        </row>
        <row r="4424">
          <cell r="C4424" t="str">
            <v>счетчик  эл.энергии 3-фазный СА4У-И672М 5А</v>
          </cell>
        </row>
        <row r="4425">
          <cell r="C4425" t="str">
            <v>Счетчик 3ф. Меркурий 230 ART-02 PQRSIN 380В 10-100А кл 1.0/2.0</v>
          </cell>
        </row>
        <row r="4426">
          <cell r="C4426" t="str">
            <v>Счетчик 3ф. Меркурий 230 ART-03 PQRSIDN 3*220/380В 5-7,5А кл 0,5S/1.0</v>
          </cell>
        </row>
        <row r="4427">
          <cell r="C4427" t="str">
            <v>счетчик воды ВМХ - 100</v>
          </cell>
        </row>
        <row r="4428">
          <cell r="C4428" t="str">
            <v>счетчик воды ВМХ - 80</v>
          </cell>
        </row>
        <row r="4429">
          <cell r="C4429" t="str">
            <v>счетчик электрич. энергии</v>
          </cell>
        </row>
        <row r="4430">
          <cell r="C4430" t="str">
            <v>Съемник 2-х захват. шарнир. внеш.20-170 KRAFTOOL</v>
          </cell>
        </row>
        <row r="4431">
          <cell r="C4431" t="str">
            <v>Съемник 2-х захватный для труднодост. усл. 20-130</v>
          </cell>
        </row>
        <row r="4432">
          <cell r="C4432" t="str">
            <v>Съемник 3-х захватный 20-150</v>
          </cell>
        </row>
        <row r="4433">
          <cell r="C4433" t="str">
            <v>съемник 4-20мм.</v>
          </cell>
        </row>
        <row r="4434">
          <cell r="C4434" t="str">
            <v>Съемник гидравлический автономный 351</v>
          </cell>
        </row>
        <row r="4435">
          <cell r="C4435" t="str">
            <v>Съемник гидравлический СГА 12</v>
          </cell>
        </row>
        <row r="4436">
          <cell r="C4436" t="str">
            <v>Съемник гидравлический СГХА 8т</v>
          </cell>
        </row>
        <row r="4437">
          <cell r="C4437" t="str">
            <v>Съемник стопорных колец 12 в1</v>
          </cell>
        </row>
        <row r="4438">
          <cell r="C4438" t="str">
            <v>табличка</v>
          </cell>
        </row>
        <row r="4439">
          <cell r="C4439" t="str">
            <v>Табличка кабинетная  445*145</v>
          </cell>
        </row>
        <row r="4440">
          <cell r="C4440" t="str">
            <v>Табличка кабинетная 145*295</v>
          </cell>
        </row>
        <row r="4441">
          <cell r="C4441" t="str">
            <v>Табличка кабинетная 150*145</v>
          </cell>
        </row>
        <row r="4442">
          <cell r="C4442" t="str">
            <v>табличка оцинковка 250*245мм</v>
          </cell>
        </row>
        <row r="4443">
          <cell r="C4443" t="str">
            <v>табло световое НБО-3*1</v>
          </cell>
        </row>
        <row r="4444">
          <cell r="C4444" t="str">
            <v>тавотница</v>
          </cell>
        </row>
        <row r="4445">
          <cell r="C4445" t="str">
            <v>таз 20л</v>
          </cell>
        </row>
        <row r="4446">
          <cell r="C4446" t="str">
            <v>таз 30л</v>
          </cell>
        </row>
        <row r="4447">
          <cell r="C4447" t="str">
            <v>таз пластм. 7л</v>
          </cell>
        </row>
        <row r="4448">
          <cell r="C4448" t="str">
            <v>таймер электронный RST</v>
          </cell>
        </row>
        <row r="4449">
          <cell r="C4449" t="str">
            <v>таймер электронный ТЭ15</v>
          </cell>
        </row>
        <row r="4450">
          <cell r="C4450" t="str">
            <v>талреп</v>
          </cell>
        </row>
        <row r="4451">
          <cell r="C4451" t="str">
            <v>Таль ручная  ТРШБМУ-5,0 Н-6м</v>
          </cell>
        </row>
        <row r="4452">
          <cell r="C4452" t="str">
            <v>Таль ручная ТРШБМУ-5,0 Н-6м</v>
          </cell>
        </row>
        <row r="4453">
          <cell r="C4453" t="str">
            <v>Таль ручная ТРШСМ-1,0 Н-6м</v>
          </cell>
        </row>
        <row r="4454">
          <cell r="C4454" t="str">
            <v>таль шестеренчатая  LEMA  LMT0209C</v>
          </cell>
        </row>
        <row r="4455">
          <cell r="C4455" t="str">
            <v>таль шестеренчатая  LEMA  LMT0306C</v>
          </cell>
        </row>
        <row r="4456">
          <cell r="C4456" t="str">
            <v>таль шестеренчатая  LEMA  LMT0306C</v>
          </cell>
        </row>
        <row r="4457">
          <cell r="C4457" t="str">
            <v>тапочки (вельвет)</v>
          </cell>
        </row>
        <row r="4458">
          <cell r="C4458" t="str">
            <v>тапочки кож. с задником</v>
          </cell>
        </row>
        <row r="4459">
          <cell r="C4459" t="str">
            <v>тахоспидометр ТХ135-3813010</v>
          </cell>
        </row>
        <row r="4460">
          <cell r="C4460" t="str">
            <v>твердосплавное изделие для фрезы</v>
          </cell>
        </row>
        <row r="4461">
          <cell r="C4461" t="str">
            <v>текстолит 20 мм</v>
          </cell>
        </row>
        <row r="4462">
          <cell r="C4462" t="str">
            <v>текстолит 50 мм</v>
          </cell>
        </row>
        <row r="4463">
          <cell r="C4463" t="str">
            <v>текстолит 6 мм</v>
          </cell>
        </row>
        <row r="4464">
          <cell r="C4464" t="str">
            <v>тележка приводная эл.тали</v>
          </cell>
        </row>
        <row r="4465">
          <cell r="C4465" t="str">
            <v>тележка холостая эл.тали</v>
          </cell>
        </row>
        <row r="4466">
          <cell r="C4466" t="str">
            <v>телефон Panasonic TS-2352</v>
          </cell>
        </row>
        <row r="4467">
          <cell r="C4467" t="str">
            <v>телефон сотовый LG-KG101 S/N</v>
          </cell>
        </row>
        <row r="4468">
          <cell r="C4468" t="str">
            <v>телефон сотовый NOKIA 1110</v>
          </cell>
        </row>
        <row r="4469">
          <cell r="C4469" t="str">
            <v>телефон сотовый NOKIA 1280</v>
          </cell>
        </row>
        <row r="4470">
          <cell r="C4470" t="str">
            <v>телефон сотовый NOKIA 1600</v>
          </cell>
        </row>
        <row r="4471">
          <cell r="C4471" t="str">
            <v>телефон сотовый Soni Ericsson W101i Spiro</v>
          </cell>
        </row>
        <row r="4472">
          <cell r="C4472" t="str">
            <v>темпалгин №20</v>
          </cell>
        </row>
        <row r="4473">
          <cell r="C4473" t="str">
            <v>Тепловычислитель СПТ941.10 1х(3V+2Т)</v>
          </cell>
        </row>
        <row r="4474">
          <cell r="C4474" t="str">
            <v>термоголовка ЭКР-2102</v>
          </cell>
        </row>
        <row r="4475">
          <cell r="C4475" t="str">
            <v>термокожух</v>
          </cell>
        </row>
        <row r="4476">
          <cell r="C4476" t="str">
            <v>термоманометр 80мм ТИП-ТМТБ-31Р</v>
          </cell>
        </row>
        <row r="4477">
          <cell r="C4477" t="str">
            <v>термометр манометрический показывающий ТГП-100-Эк-М1 (0+150)-4,0-160мм кл. 1-М33</v>
          </cell>
        </row>
        <row r="4478">
          <cell r="C4478" t="str">
            <v>термометр манометрический показывающий ТКП-100-Эк-М1 (0+100)-4,0-125 мм кл. 1-М27</v>
          </cell>
        </row>
        <row r="4479">
          <cell r="C4479" t="str">
            <v>Термометр платиновый (КТПТР-01) с защитн. гильзой</v>
          </cell>
        </row>
        <row r="4480">
          <cell r="C4480" t="str">
            <v>термометр СП-64 (0+50)</v>
          </cell>
        </row>
        <row r="4481">
          <cell r="C4481" t="str">
            <v>термометр ТТЖ-М (-35+50)</v>
          </cell>
        </row>
        <row r="4482">
          <cell r="C4482" t="str">
            <v>терморегулятор ТРМ 202.Н.Р.Р</v>
          </cell>
        </row>
        <row r="4483">
          <cell r="C4483" t="str">
            <v>Термосопротивление ДТС034-100М.В3.20/02</v>
          </cell>
        </row>
        <row r="4484">
          <cell r="C4484" t="str">
            <v>Термосопротивление ДТС125-50М.В2-60</v>
          </cell>
        </row>
        <row r="4485">
          <cell r="C4485" t="str">
            <v>Термосопротивление ТС034-100М.В3.26/1</v>
          </cell>
        </row>
        <row r="4486">
          <cell r="C4486" t="str">
            <v>термостат</v>
          </cell>
        </row>
        <row r="4487">
          <cell r="C4487" t="str">
            <v>термостат 2101</v>
          </cell>
        </row>
        <row r="4488">
          <cell r="C4488" t="str">
            <v>термостат Т-117</v>
          </cell>
        </row>
        <row r="4489">
          <cell r="C4489" t="str">
            <v>термостат ТС 107-05 1306100-05  ГАВЗ.КАМАЗ.УРАЛ</v>
          </cell>
        </row>
        <row r="4490">
          <cell r="C4490" t="str">
            <v>термостат ТС-107</v>
          </cell>
        </row>
        <row r="4491">
          <cell r="C4491" t="str">
            <v>термостат ТС-108</v>
          </cell>
        </row>
        <row r="4492">
          <cell r="C4492" t="str">
            <v>Термочехол для комплекта подключения гидроинструмента к МС-20А</v>
          </cell>
        </row>
        <row r="4493">
          <cell r="C4493" t="str">
            <v>Термочехол для МС-20/2А</v>
          </cell>
        </row>
        <row r="4494">
          <cell r="C4494" t="str">
            <v>тест д/определения 3 видов наркотиков</v>
          </cell>
        </row>
        <row r="4495">
          <cell r="C4495" t="str">
            <v>тест д/определения алкоголя в слюне</v>
          </cell>
        </row>
        <row r="4496">
          <cell r="C4496" t="str">
            <v>Тестовый кабель</v>
          </cell>
        </row>
        <row r="4497">
          <cell r="C4497" t="str">
            <v>тетрадь 18л</v>
          </cell>
        </row>
        <row r="4498">
          <cell r="C4498" t="str">
            <v>тетрадь 48л,</v>
          </cell>
        </row>
        <row r="4499">
          <cell r="C4499" t="str">
            <v>тетрадь 80л</v>
          </cell>
        </row>
        <row r="4500">
          <cell r="C4500" t="str">
            <v>тетрадь 96л</v>
          </cell>
        </row>
        <row r="4501">
          <cell r="C4501" t="str">
            <v>Тетрахлорметан, чист в-во, ГСО 7211</v>
          </cell>
        </row>
        <row r="4502">
          <cell r="C4502" t="str">
            <v>тетрахлорэтилен ГСО 7212</v>
          </cell>
        </row>
        <row r="4503">
          <cell r="C4503" t="str">
            <v>техпластина МБС 3мм.</v>
          </cell>
        </row>
        <row r="4504">
          <cell r="C4504" t="str">
            <v>Техпластина МБС-С-3 мм</v>
          </cell>
        </row>
        <row r="4505">
          <cell r="C4505" t="str">
            <v>Техпластина МБС-С-5 мм</v>
          </cell>
        </row>
        <row r="4506">
          <cell r="C4506" t="str">
            <v>Техпластина ТМКЩ-С-4</v>
          </cell>
        </row>
        <row r="4507">
          <cell r="C4507" t="str">
            <v>Техпластина ТМКЩ-С-6</v>
          </cell>
        </row>
        <row r="4508">
          <cell r="C4508" t="str">
            <v>Техпластина ТМКЩ-С-8</v>
          </cell>
        </row>
        <row r="4509">
          <cell r="C4509" t="str">
            <v>тиски  слесарные ТСМ-200мм</v>
          </cell>
        </row>
        <row r="4510">
          <cell r="C4510" t="str">
            <v>Тиски слесарные-125мм.</v>
          </cell>
        </row>
        <row r="4511">
          <cell r="C4511" t="str">
            <v>Тиски слесарные-150мм.</v>
          </cell>
        </row>
        <row r="4512">
          <cell r="C4512" t="str">
            <v>ТКР-6-00.01 Д-245,МТЗ 922,923,ЮМЗ</v>
          </cell>
        </row>
        <row r="4513">
          <cell r="C4513" t="str">
            <v>ТННД</v>
          </cell>
        </row>
        <row r="4514">
          <cell r="C4514" t="str">
            <v>Токоприемник кольцевой ТКИ-8, IP-54 ТУ 3458-001-59390752-2006</v>
          </cell>
        </row>
        <row r="4515">
          <cell r="C4515" t="str">
            <v>топор</v>
          </cell>
        </row>
        <row r="4516">
          <cell r="C4516" t="str">
            <v>топор   1.0 кг</v>
          </cell>
        </row>
        <row r="4517">
          <cell r="C4517" t="str">
            <v>топор  0,8 кг</v>
          </cell>
        </row>
        <row r="4518">
          <cell r="C4518" t="str">
            <v>топор "ИЖ" 1.8 кг</v>
          </cell>
        </row>
        <row r="4519">
          <cell r="C4519" t="str">
            <v>топор в сборе 1,2кг</v>
          </cell>
        </row>
        <row r="4520">
          <cell r="C4520" t="str">
            <v>Топор ИЖ 2,0 кг</v>
          </cell>
        </row>
        <row r="4521">
          <cell r="C4521" t="str">
            <v>топор с топорищем 1,55кг</v>
          </cell>
        </row>
        <row r="4522">
          <cell r="C4522" t="str">
            <v>топор строительный</v>
          </cell>
        </row>
        <row r="4523">
          <cell r="C4523" t="str">
            <v>Тормозная жидкость</v>
          </cell>
        </row>
        <row r="4524">
          <cell r="C4524" t="str">
            <v>тормозная жидкость ДОТ-4</v>
          </cell>
        </row>
        <row r="4525">
          <cell r="C4525" t="str">
            <v>тормозная жидкость ДОТ-4</v>
          </cell>
        </row>
        <row r="4526">
          <cell r="C4526" t="str">
            <v>торф</v>
          </cell>
        </row>
        <row r="4527">
          <cell r="C4527" t="str">
            <v>торф</v>
          </cell>
        </row>
        <row r="4528">
          <cell r="C4528" t="str">
            <v>Торцевое уплотнение 120613796 Wilo CТУ 2</v>
          </cell>
        </row>
        <row r="4529">
          <cell r="C4529" t="str">
            <v>тосол А-65М</v>
          </cell>
        </row>
        <row r="4530">
          <cell r="C4530" t="str">
            <v>тосол А65</v>
          </cell>
        </row>
        <row r="4531">
          <cell r="C4531" t="str">
            <v>Точилка</v>
          </cell>
        </row>
        <row r="4532">
          <cell r="C4532" t="str">
            <v>Точильно-шлифовальный станок ТШ-2</v>
          </cell>
        </row>
        <row r="4533">
          <cell r="C4533" t="str">
            <v>Травосмесь для газонов</v>
          </cell>
        </row>
        <row r="4534">
          <cell r="C4534" t="str">
            <v>трамблер ГАЗ-2410 контактный</v>
          </cell>
        </row>
        <row r="4535">
          <cell r="C4535" t="str">
            <v>трамбовщик GrOST TR-80 НС</v>
          </cell>
        </row>
        <row r="4536">
          <cell r="C4536" t="str">
            <v>трамбовщик GrOST TR-80 НС</v>
          </cell>
        </row>
        <row r="4537">
          <cell r="C4537" t="str">
            <v>Трансформатор THE 50</v>
          </cell>
        </row>
        <row r="4538">
          <cell r="C4538" t="str">
            <v>трансформатор НТС-1,6</v>
          </cell>
        </row>
        <row r="4539">
          <cell r="C4539" t="str">
            <v>Трансформатор тока ТТИ-А 100/5А 5ВА</v>
          </cell>
        </row>
        <row r="4540">
          <cell r="C4540" t="str">
            <v>Трансформатор тока ТШП 0.66-5-0.5S-300/5</v>
          </cell>
        </row>
        <row r="4541">
          <cell r="C4541" t="str">
            <v>Трансформатор ТТИ-30 200/5А</v>
          </cell>
        </row>
        <row r="4542">
          <cell r="C4542" t="str">
            <v>Трансформатор ТТИ-40 300/5А 5ВА</v>
          </cell>
        </row>
        <row r="4543">
          <cell r="C4543" t="str">
            <v>Трансформатор ТТИ-40 400/5А 5ВА</v>
          </cell>
        </row>
        <row r="4544">
          <cell r="C4544" t="str">
            <v>Трап Ду50 вертик</v>
          </cell>
        </row>
        <row r="4545">
          <cell r="C4545" t="str">
            <v>трапеция рулевая 2101</v>
          </cell>
        </row>
        <row r="4546">
          <cell r="C4546" t="str">
            <v>трапеция рулевая 2121</v>
          </cell>
        </row>
        <row r="4547">
          <cell r="C4547" t="str">
            <v>трапеция рулевая 31105</v>
          </cell>
        </row>
        <row r="4548">
          <cell r="C4548" t="str">
            <v>трасформатор сварочный ТДМ-401</v>
          </cell>
        </row>
        <row r="4549">
          <cell r="C4549" t="str">
            <v>трекпад Apple Magic</v>
          </cell>
        </row>
        <row r="4550">
          <cell r="C4550" t="str">
            <v>трилон Б 0,1 Н СТ-Т</v>
          </cell>
        </row>
        <row r="4551">
          <cell r="C4551" t="str">
            <v>трилон Б, ИМП</v>
          </cell>
        </row>
        <row r="4552">
          <cell r="C4552" t="str">
            <v>триммер 128R 9527157-58</v>
          </cell>
        </row>
        <row r="4553">
          <cell r="C4553" t="str">
            <v>триммер SunGarden RCTB-1000</v>
          </cell>
        </row>
        <row r="4554">
          <cell r="C4554" t="str">
            <v>трихлорэтилен СОП 0402</v>
          </cell>
        </row>
        <row r="4555">
          <cell r="C4555" t="str">
            <v>тройник</v>
          </cell>
        </row>
        <row r="4556">
          <cell r="C4556" t="str">
            <v>тройник  ВРК</v>
          </cell>
        </row>
        <row r="4557">
          <cell r="C4557" t="str">
            <v>тройник  д.75</v>
          </cell>
        </row>
        <row r="4558">
          <cell r="C4558" t="str">
            <v>тройник  компр. д..32</v>
          </cell>
        </row>
        <row r="4559">
          <cell r="C4559" t="str">
            <v>тройник  ПЭ 110</v>
          </cell>
        </row>
        <row r="4560">
          <cell r="C4560" t="str">
            <v>тройник  ПЭ 80  д.110</v>
          </cell>
        </row>
        <row r="4561">
          <cell r="C4561" t="str">
            <v>тройник  ПЭ 80  д.63</v>
          </cell>
        </row>
        <row r="4562">
          <cell r="C4562" t="str">
            <v>тройник  редукционный  д.90*63</v>
          </cell>
        </row>
        <row r="4563">
          <cell r="C4563" t="str">
            <v>тройник  редукционный  д110*90</v>
          </cell>
        </row>
        <row r="4564">
          <cell r="C4564" t="str">
            <v>Тройник 40 ТЕВО ПП</v>
          </cell>
        </row>
        <row r="4565">
          <cell r="C4565" t="str">
            <v>тройник д.15мм</v>
          </cell>
        </row>
        <row r="4566">
          <cell r="C4566" t="str">
            <v>тройник д.32</v>
          </cell>
        </row>
        <row r="4567">
          <cell r="C4567" t="str">
            <v>тройник ДУ200</v>
          </cell>
        </row>
        <row r="4568">
          <cell r="C4568" t="str">
            <v>тройник компрессионный д.032мм</v>
          </cell>
        </row>
        <row r="4569">
          <cell r="C4569" t="str">
            <v>тройник неравнопроходной д.110/63</v>
          </cell>
        </row>
        <row r="4570">
          <cell r="C4570" t="str">
            <v>тройник неравнопроходной д225/63</v>
          </cell>
        </row>
        <row r="4571">
          <cell r="C4571" t="str">
            <v>тройник равнопроходной ПЭ 90</v>
          </cell>
        </row>
        <row r="4572">
          <cell r="C4572" t="str">
            <v>тройник равнопроходной ПЭ250</v>
          </cell>
        </row>
        <row r="4573">
          <cell r="C4573" t="str">
            <v>тройник равнопроходной ПЭ63</v>
          </cell>
        </row>
        <row r="4574">
          <cell r="C4574" t="str">
            <v>Тройник ТФ300х300 стальной</v>
          </cell>
        </row>
        <row r="4575">
          <cell r="C4575" t="str">
            <v>Тройник ТФ500х300 стальной</v>
          </cell>
        </row>
        <row r="4576">
          <cell r="C4576" t="str">
            <v>трос  D-5 мм стальной DIN 3055</v>
          </cell>
        </row>
        <row r="4577">
          <cell r="C4577" t="str">
            <v>трос  стальной 3,0/5,0 в ПВХ изоляции</v>
          </cell>
        </row>
        <row r="4578">
          <cell r="C4578" t="str">
            <v>трос ГАЗ-3302 ручника задний</v>
          </cell>
        </row>
        <row r="4579">
          <cell r="C4579" t="str">
            <v>трос ГАЗА  в сб</v>
          </cell>
        </row>
        <row r="4580">
          <cell r="C4580" t="str">
            <v>трос д.16.5</v>
          </cell>
        </row>
        <row r="4581">
          <cell r="C4581" t="str">
            <v>трос делит. с золотником</v>
          </cell>
        </row>
        <row r="4582">
          <cell r="C4582" t="str">
            <v>труба  315</v>
          </cell>
        </row>
        <row r="4583">
          <cell r="C4583" t="str">
            <v>труба  PRAGMA  d 300</v>
          </cell>
        </row>
        <row r="4584">
          <cell r="C4584" t="str">
            <v>труба  ВГП СтСТ2ПС, Ду20*2.8 н/мен</v>
          </cell>
        </row>
        <row r="4585">
          <cell r="C4585" t="str">
            <v>труба  п/эт. д. 63*13,6</v>
          </cell>
        </row>
        <row r="4586">
          <cell r="C4586" t="str">
            <v>труба  п/эт. д.110</v>
          </cell>
        </row>
        <row r="4587">
          <cell r="C4587" t="str">
            <v>труба  п/эт. д.16*2</v>
          </cell>
        </row>
        <row r="4588">
          <cell r="C4588" t="str">
            <v>труба  п/эт. д.160*14,6</v>
          </cell>
        </row>
        <row r="4589">
          <cell r="C4589" t="str">
            <v>труба  п/эт. д.160*9,1</v>
          </cell>
        </row>
        <row r="4590">
          <cell r="C4590" t="str">
            <v>труба  п/эт. д.20</v>
          </cell>
        </row>
        <row r="4591">
          <cell r="C4591" t="str">
            <v>труба  п/эт. д.40</v>
          </cell>
        </row>
        <row r="4592">
          <cell r="C4592" t="str">
            <v>труба  п/эт. д.90</v>
          </cell>
        </row>
        <row r="4593">
          <cell r="C4593" t="str">
            <v>труба  п/эт. КОРСИС  д.315мм</v>
          </cell>
        </row>
        <row r="4594">
          <cell r="C4594" t="str">
            <v>труба  п/эт. ПП  Pragma  д.160мм</v>
          </cell>
        </row>
        <row r="4595">
          <cell r="C4595" t="str">
            <v>труба  п/эт. ПП  Pragma  д.250мм</v>
          </cell>
        </row>
        <row r="4596">
          <cell r="C4596" t="str">
            <v>труба  п/эт. ПП  Pragma  д.315мм</v>
          </cell>
        </row>
        <row r="4597">
          <cell r="C4597" t="str">
            <v>труба  п/эт. ПП  Pragma  д400мм</v>
          </cell>
        </row>
        <row r="4598">
          <cell r="C4598" t="str">
            <v>труба  ПНД ф 32*3</v>
          </cell>
        </row>
        <row r="4599">
          <cell r="C4599" t="str">
            <v>труба  ПНД ф 63*5,8 Т</v>
          </cell>
        </row>
        <row r="4600">
          <cell r="C4600" t="str">
            <v>труба  ПЭ100  225х25,2</v>
          </cell>
        </row>
        <row r="4601">
          <cell r="C4601" t="str">
            <v>труба  ПЭ100  315* 23,2</v>
          </cell>
        </row>
        <row r="4602">
          <cell r="C4602" t="str">
            <v>труба  ПЭ100  д 63* 3.8</v>
          </cell>
        </row>
        <row r="4603">
          <cell r="C4603" t="str">
            <v>труба  ПЭ100  д.75*5,6</v>
          </cell>
        </row>
        <row r="4604">
          <cell r="C4604" t="str">
            <v>труба  ПЭ100 32*2,4</v>
          </cell>
        </row>
        <row r="4605">
          <cell r="C4605" t="str">
            <v>труба  ПЭ100 д. 160*9,5</v>
          </cell>
        </row>
        <row r="4606">
          <cell r="C4606" t="str">
            <v>труба  ПЭ80  110х8,1</v>
          </cell>
        </row>
        <row r="4607">
          <cell r="C4607" t="str">
            <v>труба  ПЭ80  225х16,6</v>
          </cell>
        </row>
        <row r="4608">
          <cell r="C4608" t="str">
            <v>труба  ПЭ80  225х20,5</v>
          </cell>
        </row>
        <row r="4609">
          <cell r="C4609" t="str">
            <v>труба  ПЭ80  32*2,4</v>
          </cell>
        </row>
        <row r="4610">
          <cell r="C4610" t="str">
            <v>труба  ПЭ80  400*36,3</v>
          </cell>
        </row>
        <row r="4611">
          <cell r="C4611" t="str">
            <v>труба  ПЭ80  500х36,8</v>
          </cell>
        </row>
        <row r="4612">
          <cell r="C4612" t="str">
            <v>труба  ПЭ80  63*4,7</v>
          </cell>
        </row>
        <row r="4613">
          <cell r="C4613" t="str">
            <v>труба  ст. д. 102*6</v>
          </cell>
        </row>
        <row r="4614">
          <cell r="C4614" t="str">
            <v>труба  ст. д. 133</v>
          </cell>
        </row>
        <row r="4615">
          <cell r="C4615" t="str">
            <v>труба  ст. д. 20*2,8</v>
          </cell>
        </row>
        <row r="4616">
          <cell r="C4616" t="str">
            <v>труба  ст. д. 25*3,2</v>
          </cell>
        </row>
        <row r="4617">
          <cell r="C4617" t="str">
            <v>труба  ст. д. 32*3,2</v>
          </cell>
        </row>
        <row r="4618">
          <cell r="C4618" t="str">
            <v>труба  ст. д. 40*3,5</v>
          </cell>
        </row>
        <row r="4619">
          <cell r="C4619" t="str">
            <v>труба  ст. д. 57*3,5</v>
          </cell>
        </row>
        <row r="4620">
          <cell r="C4620" t="str">
            <v>труба  ст. д. 76/4,5мм.</v>
          </cell>
        </row>
        <row r="4621">
          <cell r="C4621" t="str">
            <v>труба  ст. д. 89*3,5</v>
          </cell>
        </row>
        <row r="4622">
          <cell r="C4622" t="str">
            <v>труба  ст. д.114*4,5</v>
          </cell>
        </row>
        <row r="4623">
          <cell r="C4623" t="str">
            <v>труба  ст. д.15*2,8</v>
          </cell>
        </row>
        <row r="4624">
          <cell r="C4624" t="str">
            <v>труба  ст. д.159*4,5</v>
          </cell>
        </row>
        <row r="4625">
          <cell r="C4625" t="str">
            <v>труба  ст. д.219*20</v>
          </cell>
        </row>
        <row r="4626">
          <cell r="C4626" t="str">
            <v>труба  ст. д.219*6</v>
          </cell>
        </row>
        <row r="4627">
          <cell r="C4627" t="str">
            <v>труба  ст. д.273*8</v>
          </cell>
        </row>
        <row r="4628">
          <cell r="C4628" t="str">
            <v>труба  ст. д.325*6</v>
          </cell>
        </row>
        <row r="4629">
          <cell r="C4629" t="str">
            <v>труба  ст. д.325*7</v>
          </cell>
        </row>
        <row r="4630">
          <cell r="C4630" t="str">
            <v>труба  ст. д.325*8</v>
          </cell>
        </row>
        <row r="4631">
          <cell r="C4631" t="str">
            <v>труба  ст. д.800 б/у</v>
          </cell>
        </row>
        <row r="4632">
          <cell r="C4632" t="str">
            <v>труба  ст. д.89*4</v>
          </cell>
        </row>
        <row r="4633">
          <cell r="C4633" t="str">
            <v>труба  ст.д.133*20</v>
          </cell>
        </row>
        <row r="4634">
          <cell r="C4634" t="str">
            <v>труба  ст.д.159*6</v>
          </cell>
        </row>
        <row r="4635">
          <cell r="C4635" t="str">
            <v>труба  ст.д.273*6</v>
          </cell>
        </row>
        <row r="4636">
          <cell r="C4636" t="str">
            <v>труба  ст.д.377*9</v>
          </cell>
        </row>
        <row r="4637">
          <cell r="C4637" t="str">
            <v>труба  ст.д.426*7</v>
          </cell>
        </row>
        <row r="4638">
          <cell r="C4638" t="str">
            <v>труба  ст.д.426*9</v>
          </cell>
        </row>
        <row r="4639">
          <cell r="C4639" t="str">
            <v>труба  ст.д.426/8</v>
          </cell>
        </row>
        <row r="4640">
          <cell r="C4640" t="str">
            <v>труба  ст.д.530*8</v>
          </cell>
        </row>
        <row r="4641">
          <cell r="C4641" t="str">
            <v>труба  ст.д.630/8</v>
          </cell>
        </row>
        <row r="4642">
          <cell r="C4642" t="str">
            <v>Труба 108х3,5 ст3сп/пс ГОСТ 10705-91</v>
          </cell>
        </row>
        <row r="4643">
          <cell r="C4643" t="str">
            <v>Труба 108х4,0 ст 20 ГОСТ 10705-80</v>
          </cell>
        </row>
        <row r="4644">
          <cell r="C4644" t="str">
            <v>Труба 159х4,5 ППУ стальная</v>
          </cell>
        </row>
        <row r="4645">
          <cell r="C4645" t="str">
            <v>Труба 159х8 ГОСТ 10704-91</v>
          </cell>
        </row>
        <row r="4646">
          <cell r="C4646" t="str">
            <v>Труба 219х8 ГОСТ 10704-91</v>
          </cell>
        </row>
        <row r="4647">
          <cell r="C4647" t="str">
            <v>труба DKC д.20мм</v>
          </cell>
        </row>
        <row r="4648">
          <cell r="C4648" t="str">
            <v>Труба бесшовная 102х20 ст.20</v>
          </cell>
        </row>
        <row r="4649">
          <cell r="C4649" t="str">
            <v>труба гофрированная д16 мм</v>
          </cell>
        </row>
        <row r="4650">
          <cell r="C4650" t="str">
            <v>труба гофрированная д20</v>
          </cell>
        </row>
        <row r="4651">
          <cell r="C4651" t="str">
            <v>труба Ду 108*20</v>
          </cell>
        </row>
        <row r="4652">
          <cell r="C4652" t="str">
            <v>труба железобетонная ТС 40,25-3</v>
          </cell>
        </row>
        <row r="4653">
          <cell r="C4653" t="str">
            <v>Труба канализационная 50*1000</v>
          </cell>
        </row>
        <row r="4654">
          <cell r="C4654" t="str">
            <v>Труба Корсис Про ф250</v>
          </cell>
        </row>
        <row r="4655">
          <cell r="C4655" t="str">
            <v>Труба Корсис ф 400</v>
          </cell>
        </row>
        <row r="4656">
          <cell r="C4656" t="str">
            <v>Труба м/п 26х3</v>
          </cell>
        </row>
        <row r="4657">
          <cell r="C4657" t="str">
            <v>Труба м/п Ду 16х2</v>
          </cell>
        </row>
        <row r="4658">
          <cell r="C4658" t="str">
            <v>труба М2М 16*1</v>
          </cell>
        </row>
        <row r="4659">
          <cell r="C4659" t="str">
            <v>труба М2Т 8*1</v>
          </cell>
        </row>
        <row r="4660">
          <cell r="C4660" t="str">
            <v>Труба металопластиковая 16х2,0</v>
          </cell>
        </row>
        <row r="4661">
          <cell r="C4661" t="str">
            <v>труба п/э 30см</v>
          </cell>
        </row>
        <row r="4662">
          <cell r="C4662" t="str">
            <v>труба п/э 80 д.315 *28,6</v>
          </cell>
        </row>
        <row r="4663">
          <cell r="C4663" t="str">
            <v>Труба п/э Корсис ф160</v>
          </cell>
        </row>
        <row r="4664">
          <cell r="C4664" t="str">
            <v>труба п\э д.315  *13,6</v>
          </cell>
        </row>
        <row r="4665">
          <cell r="C4665" t="str">
            <v>Труба ПП PN20 40х6,7 TEBO</v>
          </cell>
        </row>
        <row r="4666">
          <cell r="C4666" t="str">
            <v>Труба приемная ГАЗ-3302</v>
          </cell>
        </row>
        <row r="4667">
          <cell r="C4667" t="str">
            <v>Труба профильная 50х25х2</v>
          </cell>
        </row>
        <row r="4668">
          <cell r="C4668" t="str">
            <v>Труба ПЭ 100 SDR 21 160х7,7</v>
          </cell>
        </row>
        <row r="4669">
          <cell r="C4669" t="str">
            <v>Труба ПЭ 80 SDR13.6 ф50 бухта 100м</v>
          </cell>
        </row>
        <row r="4670">
          <cell r="C4670" t="str">
            <v>Труба ПЭ Корсис ф110</v>
          </cell>
        </row>
        <row r="4671">
          <cell r="C4671" t="str">
            <v>Труба ПЭ ф200 Корсис</v>
          </cell>
        </row>
        <row r="4672">
          <cell r="C4672" t="str">
            <v>Труба ПЭ100 500х29,7</v>
          </cell>
        </row>
        <row r="4673">
          <cell r="C4673" t="str">
            <v>Труба ПЭ100 SDR13,6  ф160х11,8</v>
          </cell>
        </row>
        <row r="4674">
          <cell r="C4674" t="str">
            <v>Труба ПЭ100 SDR13.6 63*4,7</v>
          </cell>
        </row>
        <row r="4675">
          <cell r="C4675" t="str">
            <v>Труба ПЭ100 SDR13.6 ф160</v>
          </cell>
        </row>
        <row r="4676">
          <cell r="C4676" t="str">
            <v>Труба ПЭ100 SDR17.6 ф160</v>
          </cell>
        </row>
        <row r="4677">
          <cell r="C4677" t="str">
            <v>Труба ПЭ100 ф225 SDR13.6</v>
          </cell>
        </row>
        <row r="4678">
          <cell r="C4678" t="str">
            <v>Труба ПЭ100 ф630*46,3</v>
          </cell>
        </row>
        <row r="4679">
          <cell r="C4679" t="str">
            <v>Труба ПЭ80  ф32 SDR 11</v>
          </cell>
        </row>
        <row r="4680">
          <cell r="C4680" t="str">
            <v>Труба ПЭ80 SDR13.6 ф160</v>
          </cell>
        </row>
        <row r="4681">
          <cell r="C4681" t="str">
            <v>Труба ПЭ80 ф400 SDR11</v>
          </cell>
        </row>
        <row r="4682">
          <cell r="C4682" t="str">
            <v>труба ст. 133*5</v>
          </cell>
        </row>
        <row r="4683">
          <cell r="C4683" t="str">
            <v>Труба стальная 1020х10</v>
          </cell>
        </row>
        <row r="4684">
          <cell r="C4684" t="str">
            <v>Труба стальная 1020х12</v>
          </cell>
        </row>
        <row r="4685">
          <cell r="C4685" t="str">
            <v>Труба стальная 102х3,5 ГОСТ 10705-80</v>
          </cell>
        </row>
        <row r="4686">
          <cell r="C4686" t="str">
            <v>Труба стальная 102х5</v>
          </cell>
        </row>
        <row r="4687">
          <cell r="C4687" t="str">
            <v>Труба стальная 108х4,5 ГОСТ 10704-80</v>
          </cell>
        </row>
        <row r="4688">
          <cell r="C4688" t="str">
            <v>Труба стальная 108х6,0  ГОСТ 8732</v>
          </cell>
        </row>
        <row r="4689">
          <cell r="C4689" t="str">
            <v>Труба стальная 114х3,5 ст3сп/пс ГОСТ 10705-80</v>
          </cell>
        </row>
        <row r="4690">
          <cell r="C4690" t="str">
            <v>Труба стальная 133х20 ГОСТ 8732-78</v>
          </cell>
        </row>
        <row r="4691">
          <cell r="C4691" t="str">
            <v>Труба стальная 377х7 ГОСТ10705-80</v>
          </cell>
        </row>
        <row r="4692">
          <cell r="C4692" t="str">
            <v>Труба стальная 426х6 ГОСТ 10705-80</v>
          </cell>
        </row>
        <row r="4693">
          <cell r="C4693" t="str">
            <v>Труба стальная 73х5,5 б/у НКТ</v>
          </cell>
        </row>
        <row r="4694">
          <cell r="C4694" t="str">
            <v>Труба стальная 76х3,5 ГОСТ 10705-80</v>
          </cell>
        </row>
        <row r="4695">
          <cell r="C4695" t="str">
            <v>Труба стальная 820х10,0 ГОСТ 10705-80</v>
          </cell>
        </row>
        <row r="4696">
          <cell r="C4696" t="str">
            <v>Труба стальная ф377х6,0 ГОСТ 10705-80</v>
          </cell>
        </row>
        <row r="4697">
          <cell r="C4697" t="str">
            <v>Труба чуг. ф150</v>
          </cell>
        </row>
        <row r="4698">
          <cell r="C4698" t="str">
            <v>труба чуг.Д.100</v>
          </cell>
        </row>
        <row r="4699">
          <cell r="C4699" t="str">
            <v>труба чуг.Д.150</v>
          </cell>
        </row>
        <row r="4700">
          <cell r="C4700" t="str">
            <v>труба чуг.Д.200</v>
          </cell>
        </row>
        <row r="4701">
          <cell r="C4701" t="str">
            <v>труба чуг.Д.400</v>
          </cell>
        </row>
        <row r="4702">
          <cell r="C4702" t="str">
            <v>труба чуг.Д.500</v>
          </cell>
        </row>
        <row r="4703">
          <cell r="C4703" t="str">
            <v>трубка  силиконовая  10*2,0мм</v>
          </cell>
        </row>
        <row r="4704">
          <cell r="C4704" t="str">
            <v>трубка  силиконовая мед. 5*1мм</v>
          </cell>
        </row>
        <row r="4705">
          <cell r="C4705" t="str">
            <v>трубка медная</v>
          </cell>
        </row>
        <row r="4706">
          <cell r="C4706" t="str">
            <v>трубка медная д.10мм</v>
          </cell>
        </row>
        <row r="4707">
          <cell r="C4707" t="str">
            <v>Трубка медная М2М 16х2х3000</v>
          </cell>
        </row>
        <row r="4708">
          <cell r="C4708" t="str">
            <v>трубка ПВХ д.10*1мм</v>
          </cell>
        </row>
        <row r="4709">
          <cell r="C4709" t="str">
            <v>трубка ПВХ д.6мм.</v>
          </cell>
        </row>
        <row r="4710">
          <cell r="C4710" t="str">
            <v>Трубка ПВХ электроизоляц. ДУ-4</v>
          </cell>
        </row>
        <row r="4711">
          <cell r="C4711" t="str">
            <v>трубка переднего тормоза</v>
          </cell>
        </row>
        <row r="4712">
          <cell r="C4712" t="str">
            <v>трубка силиконовая мед. 10*1,5мм</v>
          </cell>
        </row>
        <row r="4713">
          <cell r="C4713" t="str">
            <v>трубка тормозная</v>
          </cell>
        </row>
        <row r="4714">
          <cell r="C4714" t="str">
            <v>трубка ХВТ 4</v>
          </cell>
        </row>
        <row r="4715">
          <cell r="C4715" t="str">
            <v>трубка ХВТ 6 (Электра)</v>
          </cell>
        </row>
        <row r="4716">
          <cell r="C4716" t="str">
            <v>тумба 432*452*611</v>
          </cell>
        </row>
        <row r="4717">
          <cell r="C4717" t="str">
            <v>тумба приставная ТМ-07 384*447*763</v>
          </cell>
        </row>
        <row r="4718">
          <cell r="C4718" t="str">
            <v>тумба Т-06 Прима-М</v>
          </cell>
        </row>
        <row r="4719">
          <cell r="C4719" t="str">
            <v>тумблер</v>
          </cell>
        </row>
        <row r="4720">
          <cell r="C4720" t="str">
            <v>Турбокомпрессор /Газ-3309,33081 Евро-2/</v>
          </cell>
        </row>
        <row r="4721">
          <cell r="C4721" t="str">
            <v>Турбокомпрессор КАМАЗ 7406-1118010 Евро-2</v>
          </cell>
        </row>
        <row r="4722">
          <cell r="C4722" t="str">
            <v>Турбокомпрессор ТКР-6</v>
          </cell>
        </row>
        <row r="4723">
          <cell r="C4723" t="str">
            <v>туфли  рабочие с метал.подноском</v>
          </cell>
        </row>
        <row r="4724">
          <cell r="C4724" t="str">
            <v>туфли "Сабо"</v>
          </cell>
        </row>
        <row r="4725">
          <cell r="C4725" t="str">
            <v>туфли женские  кожанные</v>
          </cell>
        </row>
        <row r="4726">
          <cell r="C4726" t="str">
            <v>туфли женские кож.</v>
          </cell>
        </row>
        <row r="4727">
          <cell r="C4727" t="str">
            <v>туфли женские кожаные</v>
          </cell>
        </row>
        <row r="4728">
          <cell r="C4728" t="str">
            <v>туфли кож.  СПАРТА</v>
          </cell>
        </row>
        <row r="4729">
          <cell r="C4729" t="str">
            <v>ТЭН 100 А 13/2,5 Ф-7 К220</v>
          </cell>
        </row>
        <row r="4730">
          <cell r="C4730" t="str">
            <v>тэн 3 кВТ</v>
          </cell>
        </row>
        <row r="4731">
          <cell r="C4731" t="str">
            <v>ТЭН 85.05.000 (2,0 кВт)</v>
          </cell>
        </row>
        <row r="4732">
          <cell r="C4732" t="str">
            <v>ТЭН-100-А13/2,0 Р220 ф2</v>
          </cell>
        </row>
        <row r="4733">
          <cell r="C4733" t="str">
            <v>тяга  поперечная 260-3414052</v>
          </cell>
        </row>
        <row r="4734">
          <cell r="C4734" t="str">
            <v>тяга  продольная  ГАЗ 3308,33081</v>
          </cell>
        </row>
        <row r="4735">
          <cell r="C4735" t="str">
            <v>тяга  реактивная  ВАЗ - 2101</v>
          </cell>
        </row>
        <row r="4736">
          <cell r="C4736" t="str">
            <v>тяга кулисы (дл.=21,5)</v>
          </cell>
        </row>
        <row r="4737">
          <cell r="C4737" t="str">
            <v>уайт-спирит</v>
          </cell>
        </row>
        <row r="4738">
          <cell r="C4738" t="str">
            <v>углекислота</v>
          </cell>
        </row>
        <row r="4739">
          <cell r="C4739" t="str">
            <v>УГНБ D24*40а АУ 8679-77</v>
          </cell>
        </row>
        <row r="4740">
          <cell r="C4740" t="str">
            <v>Угол стыковочный пластик.</v>
          </cell>
        </row>
        <row r="4741">
          <cell r="C4741" t="str">
            <v>уголок</v>
          </cell>
        </row>
        <row r="4742">
          <cell r="C4742" t="str">
            <v>уголок  25/4 Ст 3 ПС/СП 6м</v>
          </cell>
        </row>
        <row r="4743">
          <cell r="C4743" t="str">
            <v>уголок  40*4</v>
          </cell>
        </row>
        <row r="4744">
          <cell r="C4744" t="str">
            <v>уголок  45/4 ст.</v>
          </cell>
        </row>
        <row r="4745">
          <cell r="C4745" t="str">
            <v>уголок  50/5 ст.3 СП/ПС</v>
          </cell>
        </row>
        <row r="4746">
          <cell r="C4746" t="str">
            <v>уголок  63/5-6</v>
          </cell>
        </row>
        <row r="4747">
          <cell r="C4747" t="str">
            <v>уголок  75/6 ст.</v>
          </cell>
        </row>
        <row r="4748">
          <cell r="C4748" t="str">
            <v>Уголок 25х25х3 ст3пс/сп</v>
          </cell>
        </row>
        <row r="4749">
          <cell r="C4749" t="str">
            <v>Уголок 32х32х3 ст 3 ПС</v>
          </cell>
        </row>
        <row r="4750">
          <cell r="C4750" t="str">
            <v>Уголок 75х75х5 ст3сп</v>
          </cell>
        </row>
        <row r="4751">
          <cell r="C4751" t="str">
            <v>Уголок белый 2,7м</v>
          </cell>
        </row>
        <row r="4752">
          <cell r="C4752" t="str">
            <v>Уголок белый 3,0</v>
          </cell>
        </row>
        <row r="4753">
          <cell r="C4753" t="str">
            <v>уголок вертикальный 1760 для ЩМП-18ХХ</v>
          </cell>
        </row>
        <row r="4754">
          <cell r="C4754" t="str">
            <v>Уголок внутренний пластик.</v>
          </cell>
        </row>
        <row r="4755">
          <cell r="C4755" t="str">
            <v>Уголок для гипсокартона</v>
          </cell>
        </row>
        <row r="4756">
          <cell r="C4756" t="str">
            <v>Уголокнаружный пластик.</v>
          </cell>
        </row>
        <row r="4757">
          <cell r="C4757" t="str">
            <v>уголь активированный №10</v>
          </cell>
        </row>
        <row r="4758">
          <cell r="C4758" t="str">
            <v>уголь активный</v>
          </cell>
        </row>
        <row r="4759">
          <cell r="C4759" t="str">
            <v>Уголь активный АГ-3 ГОСТ 20464-75</v>
          </cell>
        </row>
        <row r="4760">
          <cell r="C4760" t="str">
            <v>угольник  90   Д.315</v>
          </cell>
        </row>
        <row r="4761">
          <cell r="C4761" t="str">
            <v>угольник  90  ПЭ80  110</v>
          </cell>
        </row>
        <row r="4762">
          <cell r="C4762" t="str">
            <v>угольник  90  ПЭ80  160</v>
          </cell>
        </row>
        <row r="4763">
          <cell r="C4763" t="str">
            <v>угольник  90  ПЭ80  63</v>
          </cell>
        </row>
        <row r="4764">
          <cell r="C4764" t="str">
            <v>угольник  90  ПЭ80  д.225</v>
          </cell>
        </row>
        <row r="4765">
          <cell r="C4765" t="str">
            <v>угольник  90  ПЭ80 д.90</v>
          </cell>
        </row>
        <row r="4766">
          <cell r="C4766" t="str">
            <v>угольник  90  ф63</v>
          </cell>
        </row>
        <row r="4767">
          <cell r="C4767" t="str">
            <v>угольник для насоса Д-4000</v>
          </cell>
        </row>
        <row r="4768">
          <cell r="C4768" t="str">
            <v>угольник п/э д.25мм</v>
          </cell>
        </row>
        <row r="4769">
          <cell r="C4769" t="str">
            <v>Угольник ПП 90 град 40 TEBO</v>
          </cell>
        </row>
        <row r="4770">
          <cell r="C4770" t="str">
            <v>удлинитель</v>
          </cell>
        </row>
        <row r="4771">
          <cell r="C4771" t="str">
            <v>удлинитель гибкий для унитаза</v>
          </cell>
        </row>
        <row r="4772">
          <cell r="C4772" t="str">
            <v>удлинитель профиля (для ПП 60/27)</v>
          </cell>
        </row>
        <row r="4773">
          <cell r="C4773" t="str">
            <v>удлинитель УШ-6 1*30</v>
          </cell>
        </row>
        <row r="4774">
          <cell r="C4774" t="str">
            <v>удостоверение о проверке знаний, норм и правил работы в электроуст.</v>
          </cell>
        </row>
        <row r="4775">
          <cell r="C4775" t="str">
            <v>узкогубцы 125мм ProSkit</v>
          </cell>
        </row>
        <row r="4776">
          <cell r="C4776" t="str">
            <v>Указатель 145</v>
          </cell>
        </row>
        <row r="4777">
          <cell r="C4777" t="str">
            <v>указатель напряжения   УВНУ10 СЗ ИП</v>
          </cell>
        </row>
        <row r="4778">
          <cell r="C4778" t="str">
            <v>указатель напряжения  6-10кВ УВНУ10</v>
          </cell>
        </row>
        <row r="4779">
          <cell r="C4779" t="str">
            <v>указатель напряжения  УВН80-2м/1</v>
          </cell>
        </row>
        <row r="4780">
          <cell r="C4780" t="str">
            <v>указатель тока</v>
          </cell>
        </row>
        <row r="4781">
          <cell r="C4781" t="str">
            <v>указатель уровня жидкости</v>
          </cell>
        </row>
        <row r="4782">
          <cell r="C4782" t="str">
            <v>Уксусная ледяная кислота ХЧ</v>
          </cell>
        </row>
        <row r="4783">
          <cell r="C4783" t="str">
            <v>умывальник Комфорт</v>
          </cell>
        </row>
        <row r="4784">
          <cell r="C4784" t="str">
            <v>универс. аппарат для конференц связи Konftel 60W</v>
          </cell>
        </row>
        <row r="4785">
          <cell r="C4785" t="str">
            <v>Универсальный блок защиты УБЗ-302</v>
          </cell>
        </row>
        <row r="4786">
          <cell r="C4786" t="str">
            <v>Универсальный нормирующий преобразователь НПТ-1.00.1.1</v>
          </cell>
        </row>
        <row r="4787">
          <cell r="C4787" t="str">
            <v>унитаз-компакт</v>
          </cell>
        </row>
        <row r="4788">
          <cell r="C4788" t="str">
            <v>уплотнение вала SE (V)/Kit, Shaft seal B/C22</v>
          </cell>
        </row>
        <row r="4789">
          <cell r="C4789" t="str">
            <v>уплотнение подвижное 93-700</v>
          </cell>
        </row>
        <row r="4790">
          <cell r="C4790" t="str">
            <v>уплотнение торцевое</v>
          </cell>
        </row>
        <row r="4791">
          <cell r="C4791" t="str">
            <v>уплотнитель к/вала</v>
          </cell>
        </row>
        <row r="4792">
          <cell r="C4792" t="str">
            <v>уплотнительное кольцо 0007-1790-750</v>
          </cell>
        </row>
        <row r="4793">
          <cell r="C4793" t="str">
            <v>уплотнительное кольцо 0007-3610-750</v>
          </cell>
        </row>
        <row r="4794">
          <cell r="C4794" t="str">
            <v>уплотнительное кольцо 105х3 (0007-2015-830)</v>
          </cell>
        </row>
        <row r="4795">
          <cell r="C4795" t="str">
            <v>уплотнительное кольцо 34х4 (0007-1992-750)</v>
          </cell>
        </row>
        <row r="4796">
          <cell r="C4796" t="str">
            <v>уплотнительное кольцо 40,2х3 (0007-1904-750)</v>
          </cell>
        </row>
        <row r="4797">
          <cell r="C4797" t="str">
            <v>уплотнительное кольцо вала А70х90х10 (0004-5596-750)</v>
          </cell>
        </row>
        <row r="4798">
          <cell r="C4798" t="str">
            <v>уплотнительное кольцо д.110</v>
          </cell>
        </row>
        <row r="4799">
          <cell r="C4799" t="str">
            <v>Уплотнительное кольцо Корсис ф315</v>
          </cell>
        </row>
        <row r="4800">
          <cell r="C4800" t="str">
            <v>Уплотнительное кольцо ф160</v>
          </cell>
        </row>
        <row r="4801">
          <cell r="C4801" t="str">
            <v>Уплотнительное кольцо ф200</v>
          </cell>
        </row>
        <row r="4802">
          <cell r="C4802" t="str">
            <v>Уплотнительное кольцо ф250</v>
          </cell>
        </row>
        <row r="4803">
          <cell r="C4803" t="str">
            <v>Уплотнительные кольца SE(V) /Kit,O-rings C22</v>
          </cell>
        </row>
        <row r="4804">
          <cell r="C4804" t="str">
            <v>уровень 600мм</v>
          </cell>
        </row>
        <row r="4805">
          <cell r="C4805" t="str">
            <v>Уровень усиленный 1000мм</v>
          </cell>
        </row>
        <row r="4806">
          <cell r="C4806" t="str">
            <v>Уровень усиленный 1500мм</v>
          </cell>
        </row>
        <row r="4807">
          <cell r="C4807" t="str">
            <v>Уровень усиленный 2000мм</v>
          </cell>
        </row>
        <row r="4808">
          <cell r="C4808" t="str">
            <v>уровень40см.</v>
          </cell>
        </row>
        <row r="4809">
          <cell r="C4809" t="str">
            <v>уровнемер скважинный УСК-ТЭ-100</v>
          </cell>
        </row>
        <row r="4810">
          <cell r="C4810" t="str">
            <v>усилитель вакуумный Газ-3309-3550010</v>
          </cell>
        </row>
        <row r="4811">
          <cell r="C4811" t="str">
            <v>успокоитель цепи 406-1006150-10</v>
          </cell>
        </row>
        <row r="4812">
          <cell r="C4812" t="str">
            <v>Установка отопительно-воздушная 24В 7,5 кВт ШААЗ ОВ65-0010-В</v>
          </cell>
        </row>
        <row r="4813">
          <cell r="C4813" t="str">
            <v>Устройство для сушки посуды ПЭ-0165</v>
          </cell>
        </row>
        <row r="4814">
          <cell r="C4814" t="str">
            <v>устройство зарядное AcmePower RC10</v>
          </cell>
        </row>
        <row r="4815">
          <cell r="C4815" t="str">
            <v>устройство импульсивное ИЗУ 1М 100/400</v>
          </cell>
        </row>
        <row r="4816">
          <cell r="C4816" t="str">
            <v>устройство плавн. пуска  АСS310-03E-17 А2-4 7,5 380В 3ф</v>
          </cell>
        </row>
        <row r="4817">
          <cell r="C4817" t="str">
            <v>Устройство хранения ключевой информации Рутокен Лайт</v>
          </cell>
        </row>
        <row r="4818">
          <cell r="C4818" t="str">
            <v>утеплитель для сапог</v>
          </cell>
        </row>
        <row r="4819">
          <cell r="C4819" t="str">
            <v>фал капроновый 12 мм</v>
          </cell>
        </row>
        <row r="4820">
          <cell r="C4820" t="str">
            <v>фал капроновый 12 мм(100м.)</v>
          </cell>
        </row>
        <row r="4821">
          <cell r="C4821" t="str">
            <v>фал капроновый 16 мм(100м.)</v>
          </cell>
        </row>
        <row r="4822">
          <cell r="C4822" t="str">
            <v>фанера 12мм</v>
          </cell>
        </row>
        <row r="4823">
          <cell r="C4823" t="str">
            <v>фара ЕВРО в сборе 53205-3711341</v>
          </cell>
        </row>
        <row r="4824">
          <cell r="C4824" t="str">
            <v>фара ЕВРО в сборе 532053711010</v>
          </cell>
        </row>
        <row r="4825">
          <cell r="C4825" t="str">
            <v>фара ЗИЛ-130</v>
          </cell>
        </row>
        <row r="4826">
          <cell r="C4826" t="str">
            <v>фара основная</v>
          </cell>
        </row>
        <row r="4827">
          <cell r="C4827" t="str">
            <v>фара основная ФГ122БВ1/В ГАЗ</v>
          </cell>
        </row>
        <row r="4828">
          <cell r="C4828" t="str">
            <v>фара основная ФГ122ВВ1-3711010</v>
          </cell>
        </row>
        <row r="4829">
          <cell r="C4829" t="str">
            <v>фара ФП-140</v>
          </cell>
        </row>
        <row r="4830">
          <cell r="C4830" t="str">
            <v>фаркоп в сборе Г-53,3307</v>
          </cell>
        </row>
        <row r="4831">
          <cell r="C4831" t="str">
            <v>фартук брезентовый</v>
          </cell>
        </row>
        <row r="4832">
          <cell r="C4832" t="str">
            <v>фартук прорезиненый</v>
          </cell>
        </row>
        <row r="4833">
          <cell r="C4833" t="str">
            <v>фартук хлопчатобумажный</v>
          </cell>
        </row>
        <row r="4834">
          <cell r="C4834" t="str">
            <v>фенантролин 1-водн.</v>
          </cell>
        </row>
        <row r="4835">
          <cell r="C4835" t="str">
            <v>фенол  имп.</v>
          </cell>
        </row>
        <row r="4836">
          <cell r="C4836" t="str">
            <v>Фигура светодиодная С новым годом</v>
          </cell>
        </row>
        <row r="4837">
          <cell r="C4837" t="str">
            <v>фиксирующий штифт</v>
          </cell>
        </row>
        <row r="4838">
          <cell r="C4838" t="str">
            <v>фильт р  бел.л. д.15см</v>
          </cell>
        </row>
        <row r="4839">
          <cell r="C4839" t="str">
            <v>фильтр   масляный 194-478</v>
          </cell>
        </row>
        <row r="4840">
          <cell r="C4840" t="str">
            <v>фильтр  HYD 25-50/115,Г/С ссн 301CD SOFIMA гс-14.02</v>
          </cell>
        </row>
        <row r="4841">
          <cell r="C4841" t="str">
            <v>фильтр  бел.л. д.11см</v>
          </cell>
        </row>
        <row r="4842">
          <cell r="C4842" t="str">
            <v>фильтр  белая лента д.11см</v>
          </cell>
        </row>
        <row r="4843">
          <cell r="C4843" t="str">
            <v>фильтр  К"А"RCHER  4.730-059</v>
          </cell>
        </row>
        <row r="4844">
          <cell r="C4844" t="str">
            <v>фильтр  МФАС-СПА д=142мм</v>
          </cell>
        </row>
        <row r="4845">
          <cell r="C4845" t="str">
            <v>фильтр  син. лента д=15 см</v>
          </cell>
        </row>
        <row r="4846">
          <cell r="C4846" t="str">
            <v>фильтр  син.л.  д.11см</v>
          </cell>
        </row>
        <row r="4847">
          <cell r="C4847" t="str">
            <v>фильтр  син.л.  д.9 см</v>
          </cell>
        </row>
        <row r="4848">
          <cell r="C4848" t="str">
            <v>фильтр 157-486</v>
          </cell>
        </row>
        <row r="4849">
          <cell r="C4849" t="str">
            <v>фильтр FS 143В10Т125 Г/С всасывающий mzs 403 b mn b</v>
          </cell>
        </row>
        <row r="4850">
          <cell r="C4850" t="str">
            <v>фильтр бел.л. д.7см</v>
          </cell>
        </row>
        <row r="4851">
          <cell r="C4851" t="str">
            <v>фильтр воздушный   ПР В-701, В4343м</v>
          </cell>
        </row>
        <row r="4852">
          <cell r="C4852" t="str">
            <v>фильтр воздушный  ПР В-402, 3102-1109013-02</v>
          </cell>
        </row>
        <row r="4853">
          <cell r="C4853" t="str">
            <v>фильтр воздушный  ПР В-4301, 4301-1109013</v>
          </cell>
        </row>
        <row r="4854">
          <cell r="C4854" t="str">
            <v>фильтр воздушный  ПРВ-ДТ75, Т-170</v>
          </cell>
        </row>
        <row r="4855">
          <cell r="C4855" t="str">
            <v>фильтр воздушный 194-600</v>
          </cell>
        </row>
        <row r="4856">
          <cell r="C4856" t="str">
            <v>фильтр воздушный 30-717</v>
          </cell>
        </row>
        <row r="4857">
          <cell r="C4857" t="str">
            <v>фильтр воздушный LA 1208</v>
          </cell>
        </row>
        <row r="4858">
          <cell r="C4858" t="str">
            <v>фильтр воздушный ВАЗ 21213</v>
          </cell>
        </row>
        <row r="4859">
          <cell r="C4859" t="str">
            <v>фильтр воздушный ПР В-2101, ВАЗ 2101 В4201С</v>
          </cell>
        </row>
        <row r="4860">
          <cell r="C4860" t="str">
            <v>фильтр воздушный ПР В-2110 ВАЗ 2110-15</v>
          </cell>
        </row>
        <row r="4861">
          <cell r="C4861" t="str">
            <v>фильтр воздушный ПР В-560, В4226</v>
          </cell>
        </row>
        <row r="4862">
          <cell r="C4862" t="str">
            <v>фильтр воздушный ПР В-740 ЭФВ Камаз 4303, 5320</v>
          </cell>
        </row>
        <row r="4863">
          <cell r="C4863" t="str">
            <v>фильтр воздушный ПР В-Т150 в4309-01 "амкадор"</v>
          </cell>
        </row>
        <row r="4864">
          <cell r="C4864" t="str">
            <v>фильтр Г/С</v>
          </cell>
        </row>
        <row r="4865">
          <cell r="C4865" t="str">
            <v>фильтр КПП " амкодор" 100*60</v>
          </cell>
        </row>
        <row r="4866">
          <cell r="C4866" t="str">
            <v>фильтр магнитный ФМФ DN ф100 РУ16</v>
          </cell>
        </row>
        <row r="4867">
          <cell r="C4867" t="str">
            <v>фильтр магнитный ФМФ DN ф80 РУ16</v>
          </cell>
        </row>
        <row r="4868">
          <cell r="C4868" t="str">
            <v>фильтр масляный</v>
          </cell>
        </row>
        <row r="4869">
          <cell r="C4869" t="str">
            <v>фильтр масляный  3105-1012005</v>
          </cell>
        </row>
        <row r="4870">
          <cell r="C4870" t="str">
            <v>фильтр масляный  OG 214 Д-243/245 НФ-245-М</v>
          </cell>
        </row>
        <row r="4871">
          <cell r="C4871" t="str">
            <v>фильтр масляный  OG 214 м5101</v>
          </cell>
        </row>
        <row r="4872">
          <cell r="C4872" t="str">
            <v>фильтр масляный  МТЗ</v>
          </cell>
        </row>
        <row r="4873">
          <cell r="C4873" t="str">
            <v>фильтр масляный  ОG -403, 2101-1012005-20</v>
          </cell>
        </row>
        <row r="4874">
          <cell r="C4874" t="str">
            <v>фильтр масляный  ПР М -840, м5302 (232*116*53)</v>
          </cell>
        </row>
        <row r="4875">
          <cell r="C4875" t="str">
            <v>фильтр масляный  ПР М-412, 31029-1012038</v>
          </cell>
        </row>
        <row r="4876">
          <cell r="C4876" t="str">
            <v>фильтр масляный  ПР М-52, Т-52</v>
          </cell>
        </row>
        <row r="4877">
          <cell r="C4877" t="str">
            <v>фильтр масляный  ПР М-635, м5305</v>
          </cell>
        </row>
        <row r="4878">
          <cell r="C4878" t="str">
            <v>фильтр масляный LO1006</v>
          </cell>
        </row>
        <row r="4879">
          <cell r="C4879" t="str">
            <v>фильтр масляный W950/26</v>
          </cell>
        </row>
        <row r="4880">
          <cell r="C4880" t="str">
            <v>фильтр масляный ВАЗ 2101</v>
          </cell>
        </row>
        <row r="4881">
          <cell r="C4881" t="str">
            <v>фильтр масляный дв. Cummins Г-33106</v>
          </cell>
        </row>
        <row r="4882">
          <cell r="C4882" t="str">
            <v>фильтр масляный для двигателя  Deutz</v>
          </cell>
        </row>
        <row r="4883">
          <cell r="C4883" t="str">
            <v>фильтр масляный КМ 376</v>
          </cell>
        </row>
        <row r="4884">
          <cell r="C4884" t="str">
            <v>фильтр масляный ПР М-240,240-1017040-А2, 5303</v>
          </cell>
        </row>
        <row r="4885">
          <cell r="C4885" t="str">
            <v>фильтр масляный ПР М-740, 740.1012.040-12</v>
          </cell>
        </row>
        <row r="4886">
          <cell r="C4886" t="str">
            <v>фильтр масляный ЭФТ-007</v>
          </cell>
        </row>
        <row r="4887">
          <cell r="C4887" t="str">
            <v>фильтр ПР М-661, м5301м  (185*150*54)</v>
          </cell>
        </row>
        <row r="4888">
          <cell r="C4888" t="str">
            <v>фильтр противогазов. 6057</v>
          </cell>
        </row>
        <row r="4889">
          <cell r="C4889" t="str">
            <v>фильтр противогазов. 6075</v>
          </cell>
        </row>
        <row r="4890">
          <cell r="C4890" t="str">
            <v>фильтр салона ВАЗ 2123</v>
          </cell>
        </row>
        <row r="4891">
          <cell r="C4891" t="str">
            <v>фильтр салона К1088</v>
          </cell>
        </row>
        <row r="4892">
          <cell r="C4892" t="str">
            <v>Фильтр сетчатый чугунный ф/ф Ду 100</v>
          </cell>
        </row>
        <row r="4893">
          <cell r="C4893" t="str">
            <v>фильтр син.л. д.7см</v>
          </cell>
        </row>
        <row r="4894">
          <cell r="C4894" t="str">
            <v>фильтр топливный</v>
          </cell>
        </row>
        <row r="4895">
          <cell r="C4895" t="str">
            <v>фильтр топливный  FG 1062, ГАЗ т6102</v>
          </cell>
        </row>
        <row r="4896">
          <cell r="C4896" t="str">
            <v>фильтр топливный  GB 206, ЗИЛ тб-01.00.000</v>
          </cell>
        </row>
        <row r="4897">
          <cell r="C4897" t="str">
            <v>фильтр топливный  GB206, ГАЗ, УАЗ  тб-01.00.000</v>
          </cell>
        </row>
        <row r="4898">
          <cell r="C4898" t="str">
            <v>фильтр топливный  ПР Т-ДТ75А, т6303</v>
          </cell>
        </row>
        <row r="4899">
          <cell r="C4899" t="str">
            <v>фильтр топливный 194-467</v>
          </cell>
        </row>
        <row r="4900">
          <cell r="C4900" t="str">
            <v>фильтр топливный FG 410 (ФТ-0041117010) т6003</v>
          </cell>
        </row>
        <row r="4901">
          <cell r="C4901" t="str">
            <v>фильтр топливный GB 206, ВАЗ 2101-1117010 тб-01.00.000</v>
          </cell>
        </row>
        <row r="4902">
          <cell r="C4902" t="str">
            <v>фильтр топливный ВАЗ 2123</v>
          </cell>
        </row>
        <row r="4903">
          <cell r="C4903" t="str">
            <v>фильтр топливный дв. Cummins</v>
          </cell>
        </row>
        <row r="4904">
          <cell r="C4904" t="str">
            <v>фильтр топливный ПР Т-201, УРАЛ т6301</v>
          </cell>
        </row>
        <row r="4905">
          <cell r="C4905" t="str">
            <v>фильтр топливный ПР Т-201,201-1105540, Т7301</v>
          </cell>
        </row>
        <row r="4906">
          <cell r="C4906" t="str">
            <v>фильтр топливный ПР Т-740, 740-1117040  Камаз т6305</v>
          </cell>
        </row>
        <row r="4907">
          <cell r="C4907" t="str">
            <v>фильтр топливный ПР Т-ДТ75 ГАЗ т6302</v>
          </cell>
        </row>
        <row r="4908">
          <cell r="C4908" t="str">
            <v>фильтр топливный ПР Т-Т25, 50-1117030 (120*50*10)</v>
          </cell>
        </row>
        <row r="4909">
          <cell r="C4909" t="str">
            <v>фильтр топливный РР839/1</v>
          </cell>
        </row>
        <row r="4910">
          <cell r="C4910" t="str">
            <v>фильтр топливный ЭФТ-65</v>
          </cell>
        </row>
        <row r="4911">
          <cell r="C4911" t="str">
            <v>фильтр ТОТ ВАЗ-2108/10</v>
          </cell>
        </row>
        <row r="4912">
          <cell r="C4912" t="str">
            <v>фильтр ультрафиолетовый FUJIMI UV 77mm</v>
          </cell>
        </row>
        <row r="4913">
          <cell r="C4913" t="str">
            <v>фильтр ФМ "амкодор" 100*200</v>
          </cell>
        </row>
        <row r="4914">
          <cell r="C4914" t="str">
            <v>фильтр ФМ "амкодор" 150*365*57</v>
          </cell>
        </row>
        <row r="4915">
          <cell r="C4915" t="str">
            <v>фильтр Элконт ЕК-12-14-18 125*80</v>
          </cell>
        </row>
        <row r="4916">
          <cell r="C4916" t="str">
            <v>фильтродержатель из поликарбоната для мембран д.25мм</v>
          </cell>
        </row>
        <row r="4917">
          <cell r="C4917" t="str">
            <v>фильтрующий материал Пиролокс</v>
          </cell>
        </row>
        <row r="4918">
          <cell r="C4918" t="str">
            <v>Фитинг 26х1,0</v>
          </cell>
        </row>
        <row r="4919">
          <cell r="C4919" t="str">
            <v>флаг</v>
          </cell>
        </row>
        <row r="4920">
          <cell r="C4920" t="str">
            <v>фланец  "System 2000"PH16 100/110</v>
          </cell>
        </row>
        <row r="4921">
          <cell r="C4921" t="str">
            <v>фланец  "System 2000"PH16 150/180</v>
          </cell>
        </row>
        <row r="4922">
          <cell r="C4922" t="str">
            <v>фланец  "System 2000"PH16 50/63</v>
          </cell>
        </row>
        <row r="4923">
          <cell r="C4923" t="str">
            <v>фланец  "System 2000"PH16 65/75</v>
          </cell>
        </row>
        <row r="4924">
          <cell r="C4924" t="str">
            <v>фланец  "System 2000"PH16 80/75</v>
          </cell>
        </row>
        <row r="4925">
          <cell r="C4925" t="str">
            <v>фланец  "System 2000"PH16 80/90</v>
          </cell>
        </row>
        <row r="4926">
          <cell r="C4926" t="str">
            <v>фланец 250-16</v>
          </cell>
        </row>
        <row r="4927">
          <cell r="C4927" t="str">
            <v>фланец 50х16 ст.20</v>
          </cell>
        </row>
        <row r="4928">
          <cell r="C4928" t="str">
            <v>фланец 65*10</v>
          </cell>
        </row>
        <row r="4929">
          <cell r="C4929" t="str">
            <v>фланец 80*10</v>
          </cell>
        </row>
        <row r="4930">
          <cell r="C4930" t="str">
            <v>фланец 800*10</v>
          </cell>
        </row>
        <row r="4931">
          <cell r="C4931" t="str">
            <v>фланец воротников. д.150/16</v>
          </cell>
        </row>
        <row r="4932">
          <cell r="C4932" t="str">
            <v>фланец воротников. д.200/16</v>
          </cell>
        </row>
        <row r="4933">
          <cell r="C4933" t="str">
            <v>фланец воротников. д.250/16</v>
          </cell>
        </row>
        <row r="4934">
          <cell r="C4934" t="str">
            <v>фланец воротников. д.300/16</v>
          </cell>
        </row>
        <row r="4935">
          <cell r="C4935" t="str">
            <v>фланец воротников. д1000/16</v>
          </cell>
        </row>
        <row r="4936">
          <cell r="C4936" t="str">
            <v>фланец воротников. д50/16</v>
          </cell>
        </row>
        <row r="4937">
          <cell r="C4937" t="str">
            <v>фланец воротников. д600/16</v>
          </cell>
        </row>
        <row r="4938">
          <cell r="C4938" t="str">
            <v>фланец воротников. д80/16</v>
          </cell>
        </row>
        <row r="4939">
          <cell r="C4939" t="str">
            <v>фланец д.100</v>
          </cell>
        </row>
        <row r="4940">
          <cell r="C4940" t="str">
            <v>фланец д.150</v>
          </cell>
        </row>
        <row r="4941">
          <cell r="C4941" t="str">
            <v>фланец д.200</v>
          </cell>
        </row>
        <row r="4942">
          <cell r="C4942" t="str">
            <v>фланец д.32</v>
          </cell>
        </row>
        <row r="4943">
          <cell r="C4943" t="str">
            <v>фланец д.80</v>
          </cell>
        </row>
        <row r="4944">
          <cell r="C4944" t="str">
            <v>Фланец Ду600  глухой</v>
          </cell>
        </row>
        <row r="4945">
          <cell r="C4945" t="str">
            <v>Фланец Ду600 ГОСТ 12820-80</v>
          </cell>
        </row>
        <row r="4946">
          <cell r="C4946" t="str">
            <v>фланец на подставку на пожарный гидрант</v>
          </cell>
        </row>
        <row r="4947">
          <cell r="C4947" t="str">
            <v>Фланец обжимной универсальный UR-13 DN500(499-534)</v>
          </cell>
        </row>
        <row r="4948">
          <cell r="C4948" t="str">
            <v>фланец плоский Д.125</v>
          </cell>
        </row>
        <row r="4949">
          <cell r="C4949" t="str">
            <v>фланец плоский Ду50</v>
          </cell>
        </row>
        <row r="4950">
          <cell r="C4950" t="str">
            <v>фланец плоский Ду80</v>
          </cell>
        </row>
        <row r="4951">
          <cell r="C4951" t="str">
            <v>фланец проходной Ду100</v>
          </cell>
        </row>
        <row r="4952">
          <cell r="C4952" t="str">
            <v>фланец проходной Ду150</v>
          </cell>
        </row>
        <row r="4953">
          <cell r="C4953" t="str">
            <v>фланец ст. 100х16</v>
          </cell>
        </row>
        <row r="4954">
          <cell r="C4954" t="str">
            <v>фланец ст. д.20 Ду 1000 РУ 16</v>
          </cell>
        </row>
        <row r="4955">
          <cell r="C4955" t="str">
            <v>фланец ст. д.20 Ду 800 РУ 16</v>
          </cell>
        </row>
        <row r="4956">
          <cell r="C4956" t="str">
            <v>фланец ст. д.300</v>
          </cell>
        </row>
        <row r="4957">
          <cell r="C4957" t="str">
            <v>фланец ТО-25.21.02.002</v>
          </cell>
        </row>
        <row r="4958">
          <cell r="C4958" t="str">
            <v>фланец У35.605-00.140</v>
          </cell>
        </row>
        <row r="4959">
          <cell r="C4959" t="str">
            <v>фланцы</v>
          </cell>
        </row>
        <row r="4960">
          <cell r="C4960" t="str">
            <v>флокулянт Зетаг 8165</v>
          </cell>
        </row>
        <row r="4961">
          <cell r="C4961" t="str">
            <v>Флэш-накопитель USB2.0 64 GB JetFlash</v>
          </cell>
        </row>
        <row r="4962">
          <cell r="C4962" t="str">
            <v>Флюс ЛТИ-120 (30мл)</v>
          </cell>
        </row>
        <row r="4963">
          <cell r="C4963" t="str">
            <v>фонарь    светодиодный</v>
          </cell>
        </row>
        <row r="4964">
          <cell r="C4964" t="str">
            <v>фонарь  JVL 2936</v>
          </cell>
        </row>
        <row r="4965">
          <cell r="C4965" t="str">
            <v>фонарь ERA G7</v>
          </cell>
        </row>
        <row r="4966">
          <cell r="C4966" t="str">
            <v>фонарь ERA SDA30М аккум.</v>
          </cell>
        </row>
        <row r="4967">
          <cell r="C4967" t="str">
            <v>фонарь LED3807</v>
          </cell>
        </row>
        <row r="4968">
          <cell r="C4968" t="str">
            <v>фонарь задн.левый ФП130-3716000</v>
          </cell>
        </row>
        <row r="4969">
          <cell r="C4969" t="str">
            <v>фонарь задн.правый ФП130-3716000</v>
          </cell>
        </row>
        <row r="4970">
          <cell r="C4970" t="str">
            <v>Фонарь заднего хода УАЗ, ГАЗ</v>
          </cell>
        </row>
        <row r="4971">
          <cell r="C4971" t="str">
            <v>фонарь задний</v>
          </cell>
        </row>
        <row r="4972">
          <cell r="C4972" t="str">
            <v>фонарь задний ФП132А1-3716010</v>
          </cell>
        </row>
        <row r="4973">
          <cell r="C4973" t="str">
            <v>фонарь маркерный 431.3731 24 В (светодиод)</v>
          </cell>
        </row>
        <row r="4974">
          <cell r="C4974" t="str">
            <v>фонарь налобный на светодиодах</v>
          </cell>
        </row>
        <row r="4975">
          <cell r="C4975" t="str">
            <v>фонарь ФОТОН (аккумуляторный)</v>
          </cell>
        </row>
        <row r="4976">
          <cell r="C4976" t="str">
            <v>Фонарь ФОТОН LED аккумуляторный 18св/д</v>
          </cell>
        </row>
        <row r="4977">
          <cell r="C4977" t="str">
            <v>форсунка 149-201</v>
          </cell>
        </row>
        <row r="4978">
          <cell r="C4978" t="str">
            <v>форсунка 149-202</v>
          </cell>
        </row>
        <row r="4979">
          <cell r="C4979" t="str">
            <v>фотоаппарат цифровой Canon PowerShot</v>
          </cell>
        </row>
        <row r="4980">
          <cell r="C4980" t="str">
            <v>фоторамка 21х30см</v>
          </cell>
        </row>
        <row r="4981">
          <cell r="C4981" t="str">
            <v>Фрез конц.ц/х ф20</v>
          </cell>
        </row>
        <row r="4982">
          <cell r="C4982" t="str">
            <v>фреза  3-х стор. 63*6,0</v>
          </cell>
        </row>
        <row r="4983">
          <cell r="C4983" t="str">
            <v>фреза  диск.отр. Д 100*2,5</v>
          </cell>
        </row>
        <row r="4984">
          <cell r="C4984" t="str">
            <v>фреза  диск.отр. Д 100*4,0</v>
          </cell>
        </row>
        <row r="4985">
          <cell r="C4985" t="str">
            <v>фреза  диск.отр. Д 80*3,0</v>
          </cell>
        </row>
        <row r="4986">
          <cell r="C4986" t="str">
            <v>фреза  конц.ц/х d 10</v>
          </cell>
        </row>
        <row r="4987">
          <cell r="C4987" t="str">
            <v>фреза  конц.ц/х d 12</v>
          </cell>
        </row>
        <row r="4988">
          <cell r="C4988" t="str">
            <v>фреза  конц.ц/х d 14</v>
          </cell>
        </row>
        <row r="4989">
          <cell r="C4989" t="str">
            <v>фреза  конц.ц/х d 6</v>
          </cell>
        </row>
        <row r="4990">
          <cell r="C4990" t="str">
            <v>фреза  конц.ц/х d 8</v>
          </cell>
        </row>
        <row r="4991">
          <cell r="C4991" t="str">
            <v>фреза 3-х стор.63*5</v>
          </cell>
        </row>
        <row r="4992">
          <cell r="C4992" t="str">
            <v>Фреза 3-х сторон. 80х10</v>
          </cell>
        </row>
        <row r="4993">
          <cell r="C4993" t="str">
            <v>Фреза 3-х сторон. 80х6</v>
          </cell>
        </row>
        <row r="4994">
          <cell r="C4994" t="str">
            <v>Фреза 3-х сторон.80х8х27</v>
          </cell>
        </row>
        <row r="4995">
          <cell r="C4995" t="str">
            <v>Фреза диск.отр ф160х3</v>
          </cell>
        </row>
        <row r="4996">
          <cell r="C4996" t="str">
            <v>Фреза диск.отр.ф80х4</v>
          </cell>
        </row>
        <row r="4997">
          <cell r="C4997" t="str">
            <v>фреза дисковая отрезная 0,5*100*28</v>
          </cell>
        </row>
        <row r="4998">
          <cell r="C4998" t="str">
            <v>Фреза конц к/х ф36 д.с.</v>
          </cell>
        </row>
        <row r="4999">
          <cell r="C4999" t="str">
            <v>Фреза конц к/х ф50 с д.с.</v>
          </cell>
        </row>
        <row r="5000">
          <cell r="C5000" t="str">
            <v>Фреза конц. к/х ф30х70х210 3зуб</v>
          </cell>
        </row>
        <row r="5001">
          <cell r="C5001" t="str">
            <v>Фреза конц.к/х ф32</v>
          </cell>
        </row>
        <row r="5002">
          <cell r="C5002" t="str">
            <v>Фреза конц.ц/х d16</v>
          </cell>
        </row>
        <row r="5003">
          <cell r="C5003" t="str">
            <v>Фреза конц.ц/х ф18</v>
          </cell>
        </row>
        <row r="5004">
          <cell r="C5004" t="str">
            <v>Фреза торц. с сменными 5гр. пласт ф100 Т15К6 ф160</v>
          </cell>
        </row>
        <row r="5005">
          <cell r="C5005" t="str">
            <v>Фреза шпоноч. к/х ф20</v>
          </cell>
        </row>
        <row r="5006">
          <cell r="C5006" t="str">
            <v>Фреза шпоноч. к/х ф22</v>
          </cell>
        </row>
        <row r="5007">
          <cell r="C5007" t="str">
            <v>Фреза шпоноч. к/х ф24</v>
          </cell>
        </row>
        <row r="5008">
          <cell r="C5008" t="str">
            <v>Фреза шпоноч.ц/х ф10</v>
          </cell>
        </row>
        <row r="5009">
          <cell r="C5009" t="str">
            <v>Фреза шпоноч.ц/х ф12</v>
          </cell>
        </row>
        <row r="5010">
          <cell r="C5010" t="str">
            <v>Фреза шпоноч.ц/х ф14</v>
          </cell>
        </row>
        <row r="5011">
          <cell r="C5011" t="str">
            <v>Фреза шпоноч.ц/х ф16</v>
          </cell>
        </row>
        <row r="5012">
          <cell r="C5012" t="str">
            <v>Фреза шпоноч.ц/х ф18</v>
          </cell>
        </row>
        <row r="5013">
          <cell r="C5013" t="str">
            <v>Фреза шпоноч.ц/х ф5</v>
          </cell>
        </row>
        <row r="5014">
          <cell r="C5014" t="str">
            <v>Фреза шпоноч.ц/х ф6</v>
          </cell>
        </row>
        <row r="5015">
          <cell r="C5015" t="str">
            <v>Фреза шпоноч.ц/х ф8</v>
          </cell>
        </row>
        <row r="5016">
          <cell r="C5016" t="str">
            <v>Фреза шпоночная ц/х ф4</v>
          </cell>
        </row>
        <row r="5017">
          <cell r="C5017" t="str">
            <v>Фторопласт 100мм</v>
          </cell>
        </row>
        <row r="5018">
          <cell r="C5018" t="str">
            <v>Фторопласт 40мм</v>
          </cell>
        </row>
        <row r="5019">
          <cell r="C5019" t="str">
            <v>Фторопласт 50мм</v>
          </cell>
        </row>
        <row r="5020">
          <cell r="C5020" t="str">
            <v>Фторопласт 70мм-400мм</v>
          </cell>
        </row>
        <row r="5021">
          <cell r="C5021" t="str">
            <v>Фторопласт лист. 4мм</v>
          </cell>
        </row>
        <row r="5022">
          <cell r="C5022" t="str">
            <v>фуксин основной чда ТУ</v>
          </cell>
        </row>
        <row r="5023">
          <cell r="C5023" t="str">
            <v>Фумигатор</v>
          </cell>
        </row>
        <row r="5024">
          <cell r="C5024" t="str">
            <v>Фурнитура для пластикового окна</v>
          </cell>
        </row>
        <row r="5025">
          <cell r="C5025" t="str">
            <v>футболка</v>
          </cell>
        </row>
        <row r="5026">
          <cell r="C5026" t="str">
            <v>футорка</v>
          </cell>
        </row>
        <row r="5027">
          <cell r="C5027" t="str">
            <v>Футорка ВР-НР 1 1/2" -2"</v>
          </cell>
        </row>
        <row r="5028">
          <cell r="C5028" t="str">
            <v>Халат  "Хозяйка"</v>
          </cell>
        </row>
        <row r="5029">
          <cell r="C5029" t="str">
            <v>халат  медицинский</v>
          </cell>
        </row>
        <row r="5030">
          <cell r="C5030" t="str">
            <v>халат для ИТР</v>
          </cell>
        </row>
        <row r="5031">
          <cell r="C5031" t="str">
            <v>халат женский темный</v>
          </cell>
        </row>
        <row r="5032">
          <cell r="C5032" t="str">
            <v>халат мужской темный х/б</v>
          </cell>
        </row>
        <row r="5033">
          <cell r="C5033" t="str">
            <v>халат ФЛОКС женский</v>
          </cell>
        </row>
        <row r="5034">
          <cell r="C5034" t="str">
            <v>Хвостовик редуктора КАМАЗ</v>
          </cell>
        </row>
        <row r="5035">
          <cell r="C5035" t="str">
            <v>хвостовик редуктора среднего моста КРАз</v>
          </cell>
        </row>
        <row r="5036">
          <cell r="C5036" t="str">
            <v>хим.флюс паяльная кислота</v>
          </cell>
        </row>
        <row r="5037">
          <cell r="C5037" t="str">
            <v>хим.флюс-паста</v>
          </cell>
        </row>
        <row r="5038">
          <cell r="C5038" t="str">
            <v>хлор жидкий</v>
          </cell>
        </row>
        <row r="5039">
          <cell r="C5039" t="str">
            <v>хлорид цезия (фас. 0,100 кг)</v>
          </cell>
        </row>
        <row r="5040">
          <cell r="C5040" t="str">
            <v>хлороформ</v>
          </cell>
        </row>
        <row r="5041">
          <cell r="C5041" t="str">
            <v>холодильник</v>
          </cell>
        </row>
        <row r="5042">
          <cell r="C5042" t="str">
            <v>холодильник  "Бирюса"-6С/280л</v>
          </cell>
        </row>
        <row r="5043">
          <cell r="C5043" t="str">
            <v>холодильник "Саратов" (7000) 549</v>
          </cell>
        </row>
        <row r="5044">
          <cell r="C5044" t="str">
            <v>холодильник для перегонки воды</v>
          </cell>
        </row>
        <row r="5045">
          <cell r="C5045" t="str">
            <v>холодильник Саратов 451</v>
          </cell>
        </row>
        <row r="5046">
          <cell r="C5046" t="str">
            <v>холодильник стеклянный ХПТ 2-400-29-14</v>
          </cell>
        </row>
        <row r="5047">
          <cell r="C5047" t="str">
            <v>холодильник ХПТ 2-400-29/32-14/23</v>
          </cell>
        </row>
        <row r="5048">
          <cell r="C5048" t="str">
            <v>холодильник ХПТ 3-300</v>
          </cell>
        </row>
        <row r="5049">
          <cell r="C5049" t="str">
            <v>холодильник ХШ 1-300-29/32-14/23</v>
          </cell>
        </row>
        <row r="5050">
          <cell r="C5050" t="str">
            <v>хомут</v>
          </cell>
        </row>
        <row r="5051">
          <cell r="C5051" t="str">
            <v>хомут   32-50/9,7</v>
          </cell>
        </row>
        <row r="5052">
          <cell r="C5052" t="str">
            <v>хомут  (лента оцинк)</v>
          </cell>
        </row>
        <row r="5053">
          <cell r="C5053" t="str">
            <v>хомут  д. 80*100</v>
          </cell>
        </row>
        <row r="5054">
          <cell r="C5054" t="str">
            <v>хомут  д.12-22</v>
          </cell>
        </row>
        <row r="5055">
          <cell r="C5055" t="str">
            <v>хомут  д.28</v>
          </cell>
        </row>
        <row r="5056">
          <cell r="C5056" t="str">
            <v>хомут  д.33</v>
          </cell>
        </row>
        <row r="5057">
          <cell r="C5057" t="str">
            <v>хомут  д.42</v>
          </cell>
        </row>
        <row r="5058">
          <cell r="C5058" t="str">
            <v>хомут  д.76</v>
          </cell>
        </row>
        <row r="5059">
          <cell r="C5059" t="str">
            <v>хомут  Ду720мм</v>
          </cell>
        </row>
        <row r="5060">
          <cell r="C5060" t="str">
            <v>хомут  Ду820мм</v>
          </cell>
        </row>
        <row r="5061">
          <cell r="C5061" t="str">
            <v>хомут 10*16</v>
          </cell>
        </row>
        <row r="5062">
          <cell r="C5062" t="str">
            <v>Хомут 100*120</v>
          </cell>
        </row>
        <row r="5063">
          <cell r="C5063" t="str">
            <v>Хомут 153-66-0528-10</v>
          </cell>
        </row>
        <row r="5064">
          <cell r="C5064" t="str">
            <v>хомут 153-66-0608-7</v>
          </cell>
        </row>
        <row r="5065">
          <cell r="C5065" t="str">
            <v>хомут 16*25, 1303029-16</v>
          </cell>
        </row>
        <row r="5066">
          <cell r="C5066" t="str">
            <v>хомут 16*27</v>
          </cell>
        </row>
        <row r="5067">
          <cell r="C5067" t="str">
            <v>Хомут 2,6*200мм</v>
          </cell>
        </row>
        <row r="5068">
          <cell r="C5068" t="str">
            <v>хомут 20*32</v>
          </cell>
        </row>
        <row r="5069">
          <cell r="C5069" t="str">
            <v>хомут 25-40/9,7</v>
          </cell>
        </row>
        <row r="5070">
          <cell r="C5070" t="str">
            <v>хомут 2L  Ду1220мм</v>
          </cell>
        </row>
        <row r="5071">
          <cell r="C5071" t="str">
            <v>хомут 35*50</v>
          </cell>
        </row>
        <row r="5072">
          <cell r="C5072" t="str">
            <v>Хомут 4,8*120мм</v>
          </cell>
        </row>
        <row r="5073">
          <cell r="C5073" t="str">
            <v>Хомут 4,8*120мм  (уп. 100 шт)</v>
          </cell>
        </row>
        <row r="5074">
          <cell r="C5074" t="str">
            <v>хомут 60*70</v>
          </cell>
        </row>
        <row r="5075">
          <cell r="C5075" t="str">
            <v>хомут 60*80</v>
          </cell>
        </row>
        <row r="5076">
          <cell r="C5076" t="str">
            <v>хомут 65*89</v>
          </cell>
        </row>
        <row r="5077">
          <cell r="C5077" t="str">
            <v>хомут 72*101</v>
          </cell>
        </row>
        <row r="5078">
          <cell r="C5078" t="str">
            <v>Хомут 8,8*750 бел нейл</v>
          </cell>
        </row>
        <row r="5079">
          <cell r="C5079" t="str">
            <v>хомут 92*110</v>
          </cell>
        </row>
        <row r="5080">
          <cell r="C5080" t="str">
            <v>хомут врезной системы Haku  110-1 1/4"</v>
          </cell>
        </row>
        <row r="5081">
          <cell r="C5081" t="str">
            <v>хомут врезной системы Haku 250-1 1/4"</v>
          </cell>
        </row>
        <row r="5082">
          <cell r="C5082" t="str">
            <v>хомут врезной системы Haku фланцев. 110-80</v>
          </cell>
        </row>
        <row r="5083">
          <cell r="C5083" t="str">
            <v>хомут врезной системы Haku фланцев. 160-100</v>
          </cell>
        </row>
        <row r="5084">
          <cell r="C5084" t="str">
            <v>Хомут врезной фланцевый для ПЭ и ПВХ труб тип 3151 DN400x150 PN16</v>
          </cell>
        </row>
        <row r="5085">
          <cell r="C5085" t="str">
            <v>Хомут гибкий (3,5-4)*200 нейлон (100шт)</v>
          </cell>
        </row>
        <row r="5086">
          <cell r="C5086" t="str">
            <v>хомут глухой Д-300</v>
          </cell>
        </row>
        <row r="5087">
          <cell r="C5087" t="str">
            <v>хомут глухой д.125</v>
          </cell>
        </row>
        <row r="5088">
          <cell r="C5088" t="str">
            <v>хомут глухой д.150</v>
          </cell>
        </row>
        <row r="5089">
          <cell r="C5089" t="str">
            <v>хомут глухой д.200</v>
          </cell>
        </row>
        <row r="5090">
          <cell r="C5090" t="str">
            <v>хомут глухой д.250</v>
          </cell>
        </row>
        <row r="5091">
          <cell r="C5091" t="str">
            <v>хомут глухой д.400</v>
          </cell>
        </row>
        <row r="5092">
          <cell r="C5092" t="str">
            <v>хомут глухой д.500</v>
          </cell>
        </row>
        <row r="5093">
          <cell r="C5093" t="str">
            <v>хомут дл. 70-90</v>
          </cell>
        </row>
        <row r="5094">
          <cell r="C5094" t="str">
            <v>хомут дл. 8-16, 10-16</v>
          </cell>
        </row>
        <row r="5095">
          <cell r="C5095" t="str">
            <v>хомут дл. 90-110</v>
          </cell>
        </row>
        <row r="5096">
          <cell r="C5096" t="str">
            <v>хомут металлорукава 5320-1203063 КАМАЗ</v>
          </cell>
        </row>
        <row r="5097">
          <cell r="C5097" t="str">
            <v>хомут на трубу д.25</v>
          </cell>
        </row>
        <row r="5098">
          <cell r="C5098" t="str">
            <v>хомут на трубу д.32</v>
          </cell>
        </row>
        <row r="5099">
          <cell r="C5099" t="str">
            <v>хомут на трубу Д.325</v>
          </cell>
        </row>
        <row r="5100">
          <cell r="C5100" t="str">
            <v>хомут на трубу д.40</v>
          </cell>
        </row>
        <row r="5101">
          <cell r="C5101" t="str">
            <v>хомут на трубу д.65</v>
          </cell>
        </row>
        <row r="5102">
          <cell r="C5102" t="str">
            <v>хомут на трубу д.80</v>
          </cell>
        </row>
        <row r="5103">
          <cell r="C5103" t="str">
            <v>хомут прижимной д.100</v>
          </cell>
        </row>
        <row r="5104">
          <cell r="C5104" t="str">
            <v>хомут прижимной д.150</v>
          </cell>
        </row>
        <row r="5105">
          <cell r="C5105" t="str">
            <v>хомут прижимной д.200</v>
          </cell>
        </row>
        <row r="5106">
          <cell r="C5106" t="str">
            <v>хомут прижимной д.250</v>
          </cell>
        </row>
        <row r="5107">
          <cell r="C5107" t="str">
            <v>Хомут ремонтный Repamax 153-66-1020-05</v>
          </cell>
        </row>
        <row r="5108">
          <cell r="C5108" t="str">
            <v>хомут ремонтный RS 271-281</v>
          </cell>
        </row>
        <row r="5109">
          <cell r="C5109" t="str">
            <v>хомут ремонтный RS 315-326</v>
          </cell>
        </row>
        <row r="5110">
          <cell r="C5110" t="str">
            <v>Хомут ремонтный RS1 168-180 дл300 Ду150</v>
          </cell>
        </row>
        <row r="5111">
          <cell r="C5111" t="str">
            <v>Хомут ремонтный Ду522-542 дл.600 с фланцевым отводом Ду300</v>
          </cell>
        </row>
        <row r="5112">
          <cell r="C5112" t="str">
            <v>Хомут ХМ 7,5х300 (100шт)</v>
          </cell>
        </row>
        <row r="5113">
          <cell r="C5113" t="str">
            <v>Хомут червячный 50*70  NORMA</v>
          </cell>
        </row>
        <row r="5114">
          <cell r="C5114" t="str">
            <v>цемент ПЦ-400</v>
          </cell>
        </row>
        <row r="5115">
          <cell r="C5115" t="str">
            <v>Центр вращ. №6</v>
          </cell>
        </row>
        <row r="5116">
          <cell r="C5116" t="str">
            <v>Центр вращ.№ 5Н</v>
          </cell>
        </row>
        <row r="5117">
          <cell r="C5117" t="str">
            <v>цепь (3/8-1,3) 50 (VG(P) 9-1/3-50) зв.STIHL 180 "Оregon</v>
          </cell>
        </row>
        <row r="5118">
          <cell r="C5118" t="str">
            <v>цепь грузоподъемная 6*18 1,12т</v>
          </cell>
        </row>
        <row r="5119">
          <cell r="C5119" t="str">
            <v>Цепь М112Э-З-100-1</v>
          </cell>
        </row>
        <row r="5120">
          <cell r="C5120" t="str">
            <v>Цепь пильная</v>
          </cell>
        </row>
        <row r="5121">
          <cell r="C5121" t="str">
            <v>цепь ПР12,7-1820-2</v>
          </cell>
        </row>
        <row r="5122">
          <cell r="C5122" t="str">
            <v>цепь режущая 2086.01.02.060-01</v>
          </cell>
        </row>
        <row r="5123">
          <cell r="C5123" t="str">
            <v>цилиндр  1-250-2</v>
          </cell>
        </row>
        <row r="5124">
          <cell r="C5124" t="str">
            <v>цилиндр  1-500-2</v>
          </cell>
        </row>
        <row r="5125">
          <cell r="C5125" t="str">
            <v>цилиндр  100мл</v>
          </cell>
        </row>
        <row r="5126">
          <cell r="C5126" t="str">
            <v>цилиндр  мерн.1-100-2 с нос</v>
          </cell>
        </row>
        <row r="5127">
          <cell r="C5127" t="str">
            <v>цилиндр  мерн.1-25-2 с нос</v>
          </cell>
        </row>
        <row r="5128">
          <cell r="C5128" t="str">
            <v>цилиндр  мерн.1-50-2 с нос</v>
          </cell>
        </row>
        <row r="5129">
          <cell r="C5129" t="str">
            <v>цилиндр 100мл п/пропилен</v>
          </cell>
        </row>
        <row r="5130">
          <cell r="C5130" t="str">
            <v>Цилиндр градуированный, пластик</v>
          </cell>
        </row>
        <row r="5131">
          <cell r="C5131" t="str">
            <v>цилиндр задний левый ЗИЛ 5301</v>
          </cell>
        </row>
        <row r="5132">
          <cell r="C5132" t="str">
            <v>цилиндр задний правый ЗИЛ 5301</v>
          </cell>
        </row>
        <row r="5133">
          <cell r="C5133" t="str">
            <v>цилиндр мех R302/70 мм с вертушкой хром</v>
          </cell>
        </row>
        <row r="5134">
          <cell r="C5134" t="str">
            <v>цилиндр Несслера</v>
          </cell>
        </row>
        <row r="5135">
          <cell r="C5135" t="str">
            <v>цилиндр сцепления Газ-66</v>
          </cell>
        </row>
        <row r="5136">
          <cell r="C5136" t="str">
            <v>цилиндр сцепления главный</v>
          </cell>
        </row>
        <row r="5137">
          <cell r="C5137" t="str">
            <v>цилиндр сцепления главный ГАЗ-3307</v>
          </cell>
        </row>
        <row r="5138">
          <cell r="C5138" t="str">
            <v>цилиндр сцепления главный УАЗ-469</v>
          </cell>
        </row>
        <row r="5139">
          <cell r="C5139" t="str">
            <v>цилиндр сцепления рабочий</v>
          </cell>
        </row>
        <row r="5140">
          <cell r="C5140" t="str">
            <v>цилиндр сцепления рабочий ГАЗ 3309</v>
          </cell>
        </row>
        <row r="5141">
          <cell r="C5141" t="str">
            <v>цилиндр сцепления рабочий УАЗ-452</v>
          </cell>
        </row>
        <row r="5142">
          <cell r="C5142" t="str">
            <v>цилиндр тормозной  главный 3307 с бачком 66-11-3505211-01</v>
          </cell>
        </row>
        <row r="5143">
          <cell r="C5143" t="str">
            <v>цилиндр тормозной  рабочий Урал</v>
          </cell>
        </row>
        <row r="5144">
          <cell r="C5144" t="str">
            <v>цилиндр тормозной задний. 4301-3502040 ГАЗ-3307</v>
          </cell>
        </row>
        <row r="5145">
          <cell r="C5145" t="str">
            <v>цилиндр тормозной передн , Газ-3307   4301-3501040</v>
          </cell>
        </row>
        <row r="5146">
          <cell r="C5146" t="str">
            <v>цилиндр тормозной передн с АБС, Газ-3309-350134</v>
          </cell>
        </row>
        <row r="5147">
          <cell r="C5147" t="str">
            <v>цилиндр тормозной рабочий УАЗ</v>
          </cell>
        </row>
        <row r="5148">
          <cell r="C5148" t="str">
            <v>цилиндро-поршневая группа ЗМЗ</v>
          </cell>
        </row>
        <row r="5149">
          <cell r="C5149" t="str">
            <v>цинк (1.0) фон НNOЗ, ГСО 7256</v>
          </cell>
        </row>
        <row r="5150">
          <cell r="C5150" t="str">
            <v>цинк в гранулах</v>
          </cell>
        </row>
        <row r="5151">
          <cell r="C5151" t="str">
            <v>цинк порошок (тех)</v>
          </cell>
        </row>
        <row r="5152">
          <cell r="C5152" t="str">
            <v>цинк сернокислый 7-водный, Ч</v>
          </cell>
        </row>
        <row r="5153">
          <cell r="C5153" t="str">
            <v>цинк уксуснокислый чда</v>
          </cell>
        </row>
        <row r="5154">
          <cell r="C5154" t="str">
            <v>Цистерна КО-505А левая</v>
          </cell>
        </row>
        <row r="5155">
          <cell r="C5155" t="str">
            <v>Цистерна КО-505А правая</v>
          </cell>
        </row>
        <row r="5156">
          <cell r="C5156" t="str">
            <v>цифровая камера Canon EOS-60D Body 18 MPix</v>
          </cell>
        </row>
        <row r="5157">
          <cell r="C5157" t="str">
            <v>чайник</v>
          </cell>
        </row>
        <row r="5158">
          <cell r="C5158" t="str">
            <v>чайник  Scarlett</v>
          </cell>
        </row>
        <row r="5159">
          <cell r="C5159" t="str">
            <v>Чайник BRAUN</v>
          </cell>
        </row>
        <row r="5160">
          <cell r="C5160" t="str">
            <v>чайник Philips</v>
          </cell>
        </row>
        <row r="5161">
          <cell r="C5161" t="str">
            <v>чайник VITEK</v>
          </cell>
        </row>
        <row r="5162">
          <cell r="C5162" t="str">
            <v>часы песочные</v>
          </cell>
        </row>
        <row r="5163">
          <cell r="C5163" t="str">
            <v>чаша кристаллизационная</v>
          </cell>
        </row>
        <row r="5164">
          <cell r="C5164" t="str">
            <v>чашка  Петри (уп.36 шт.)</v>
          </cell>
        </row>
        <row r="5165">
          <cell r="C5165" t="str">
            <v>чашка для выпаривания №1 25мл</v>
          </cell>
        </row>
        <row r="5166">
          <cell r="C5166" t="str">
            <v>чашка для выпаривания №2 50мл</v>
          </cell>
        </row>
        <row r="5167">
          <cell r="C5167" t="str">
            <v>чашка для выпаривания №3 100мл</v>
          </cell>
        </row>
        <row r="5168">
          <cell r="C5168" t="str">
            <v>чашка для чая</v>
          </cell>
        </row>
        <row r="5169">
          <cell r="C5169" t="str">
            <v>черенок для граблей и метел</v>
          </cell>
        </row>
        <row r="5170">
          <cell r="C5170" t="str">
            <v>черенок для лопат, для метел</v>
          </cell>
        </row>
        <row r="5171">
          <cell r="C5171" t="str">
            <v>черенок для щетки</v>
          </cell>
        </row>
        <row r="5172">
          <cell r="C5172" t="str">
            <v>чехол  для iPad mini</v>
          </cell>
        </row>
        <row r="5173">
          <cell r="C5173" t="str">
            <v>чехол ГУРА 66-11-3405245 ГАЗ-66</v>
          </cell>
        </row>
        <row r="5174">
          <cell r="C5174" t="str">
            <v>ЧК 12А2 150х10х3х40х32 АС-4125/100</v>
          </cell>
        </row>
        <row r="5175">
          <cell r="C5175" t="str">
            <v>шайба 39</v>
          </cell>
        </row>
        <row r="5176">
          <cell r="C5176" t="str">
            <v>шайба 42</v>
          </cell>
        </row>
        <row r="5177">
          <cell r="C5177" t="str">
            <v>Шайба М8</v>
          </cell>
        </row>
        <row r="5178">
          <cell r="C5178" t="str">
            <v>шайба медная 10мм.</v>
          </cell>
        </row>
        <row r="5179">
          <cell r="C5179" t="str">
            <v>шайба медная 14мм.</v>
          </cell>
        </row>
        <row r="5180">
          <cell r="C5180" t="str">
            <v>Шайба плоска 27 ГОСТ 11371-80</v>
          </cell>
        </row>
        <row r="5181">
          <cell r="C5181" t="str">
            <v>Шайба плоская 20</v>
          </cell>
        </row>
        <row r="5182">
          <cell r="C5182" t="str">
            <v>Шайба плоская 24</v>
          </cell>
        </row>
        <row r="5183">
          <cell r="C5183" t="str">
            <v>Шайба плоская М10 ГОСТ 11371-78</v>
          </cell>
        </row>
        <row r="5184">
          <cell r="C5184" t="str">
            <v>Шайба плоская М12 ГОСТ 11371-78</v>
          </cell>
        </row>
        <row r="5185">
          <cell r="C5185" t="str">
            <v>Шайба плоская М14 ГОСТ 11371-78</v>
          </cell>
        </row>
        <row r="5186">
          <cell r="C5186" t="str">
            <v>шайба плоская м16</v>
          </cell>
        </row>
        <row r="5187">
          <cell r="C5187" t="str">
            <v>шайба плоская м18</v>
          </cell>
        </row>
        <row r="5188">
          <cell r="C5188" t="str">
            <v>шайба плоская м20</v>
          </cell>
        </row>
        <row r="5189">
          <cell r="C5189" t="str">
            <v>шайба плоская м24</v>
          </cell>
        </row>
        <row r="5190">
          <cell r="C5190" t="str">
            <v>шайба плоская м30</v>
          </cell>
        </row>
        <row r="5191">
          <cell r="C5191" t="str">
            <v>шайба плоская м33</v>
          </cell>
        </row>
        <row r="5192">
          <cell r="C5192" t="str">
            <v>шайба плоская м6</v>
          </cell>
        </row>
        <row r="5193">
          <cell r="C5193" t="str">
            <v>Шайба плоская М8 ГОСТ 11371-78</v>
          </cell>
        </row>
        <row r="5194">
          <cell r="C5194" t="str">
            <v>Шайба разрезная ЛИТ 264.01.00.012</v>
          </cell>
        </row>
        <row r="5195">
          <cell r="C5195" t="str">
            <v>Шампунь cleanol танкист 2х компонентный</v>
          </cell>
        </row>
        <row r="5196">
          <cell r="C5196" t="str">
            <v>Шампунь для бесконтактной мойки Керхер 5л</v>
          </cell>
        </row>
        <row r="5197">
          <cell r="C5197" t="str">
            <v>Шапка зимняя</v>
          </cell>
        </row>
        <row r="5198">
          <cell r="C5198" t="str">
            <v>шапочка полипропиленовая</v>
          </cell>
        </row>
        <row r="5199">
          <cell r="C5199" t="str">
            <v>шарнир рулевой тяги</v>
          </cell>
        </row>
        <row r="5200">
          <cell r="C5200" t="str">
            <v>шарниры ГАЗ 3302/2217 рулевые</v>
          </cell>
        </row>
        <row r="5201">
          <cell r="C5201" t="str">
            <v>шатун 51-03-112 СП</v>
          </cell>
        </row>
        <row r="5202">
          <cell r="C5202" t="str">
            <v>шатун ДВС УАЗ</v>
          </cell>
        </row>
        <row r="5203">
          <cell r="C5203" t="str">
            <v>швабра металлическая</v>
          </cell>
        </row>
        <row r="5204">
          <cell r="C5204" t="str">
            <v>швабра металлическая с  дер.ручкой</v>
          </cell>
        </row>
        <row r="5205">
          <cell r="C5205" t="str">
            <v>швеллер  14мм</v>
          </cell>
        </row>
        <row r="5206">
          <cell r="C5206" t="str">
            <v>Швеллер 10П Ст. 3пс/сп</v>
          </cell>
        </row>
        <row r="5207">
          <cell r="C5207" t="str">
            <v>Швеллер 16 ст 3сп</v>
          </cell>
        </row>
        <row r="5208">
          <cell r="C5208" t="str">
            <v>Швеллер 5 ст3сп</v>
          </cell>
        </row>
        <row r="5209">
          <cell r="C5209" t="str">
            <v>шестерни  333.3.55</v>
          </cell>
        </row>
        <row r="5210">
          <cell r="C5210" t="str">
            <v>шестерня  2083.00.000.65-01</v>
          </cell>
        </row>
        <row r="5211">
          <cell r="C5211" t="str">
            <v>шестерня  2083.12.00.001</v>
          </cell>
        </row>
        <row r="5212">
          <cell r="C5212" t="str">
            <v>шестерня  коническая 2085.01.00.006</v>
          </cell>
        </row>
        <row r="5213">
          <cell r="C5213" t="str">
            <v>шестерня 50-1701045</v>
          </cell>
        </row>
        <row r="5214">
          <cell r="C5214" t="str">
            <v>шестерня КОМ</v>
          </cell>
        </row>
        <row r="5215">
          <cell r="C5215" t="str">
            <v>шестерня распредвала 240-1006214</v>
          </cell>
        </row>
        <row r="5216">
          <cell r="C5216" t="str">
            <v>шестигранник  19</v>
          </cell>
        </row>
        <row r="5217">
          <cell r="C5217" t="str">
            <v>Шестигранник 12 ст45</v>
          </cell>
        </row>
        <row r="5218">
          <cell r="C5218" t="str">
            <v>Шестигранник 22 сталь</v>
          </cell>
        </row>
        <row r="5219">
          <cell r="C5219" t="str">
            <v>Шестигранник 32 ст 35</v>
          </cell>
        </row>
        <row r="5220">
          <cell r="C5220" t="str">
            <v>шестигранник 32 ст. 45</v>
          </cell>
        </row>
        <row r="5221">
          <cell r="C5221" t="str">
            <v>Шестигранник 36 ст</v>
          </cell>
        </row>
        <row r="5222">
          <cell r="C5222" t="str">
            <v>Шестигранник 55 ст 35</v>
          </cell>
        </row>
        <row r="5223">
          <cell r="C5223" t="str">
            <v>шестигранник 55 ст. 45</v>
          </cell>
        </row>
        <row r="5224">
          <cell r="C5224" t="str">
            <v>Шина зазем. без изолят. DIN рейку  85.63.10</v>
          </cell>
        </row>
        <row r="5225">
          <cell r="C5225" t="str">
            <v>Шина на  DIN рейку  65.63.08</v>
          </cell>
        </row>
        <row r="5226">
          <cell r="C5226" t="str">
            <v>шкаф</v>
          </cell>
        </row>
        <row r="5227">
          <cell r="C5227" t="str">
            <v>шкаф  металлический</v>
          </cell>
        </row>
        <row r="5228">
          <cell r="C5228" t="str">
            <v>шкаф  ШП-310</v>
          </cell>
        </row>
        <row r="5229">
          <cell r="C5229" t="str">
            <v>шкаф АВР 15квт</v>
          </cell>
        </row>
        <row r="5230">
          <cell r="C5230" t="str">
            <v>шкаф архивный М-18</v>
          </cell>
        </row>
        <row r="5231">
          <cell r="C5231" t="str">
            <v>шкаф для одежды</v>
          </cell>
        </row>
        <row r="5232">
          <cell r="C5232" t="str">
            <v>Шкаф для хранения реактивов с полками ЛАБ-PRO-ШР-80</v>
          </cell>
        </row>
        <row r="5233">
          <cell r="C5233" t="str">
            <v>шкаф картотечный AFC-03</v>
          </cell>
        </row>
        <row r="5234">
          <cell r="C5234" t="str">
            <v>шкаф картотечный AFC-04</v>
          </cell>
        </row>
        <row r="5235">
          <cell r="C5235" t="str">
            <v>шкаф контроля и упр.НС-2п</v>
          </cell>
        </row>
        <row r="5236">
          <cell r="C5236" t="str">
            <v>шкаф контроля и управ.РЧВ</v>
          </cell>
        </row>
        <row r="5237">
          <cell r="C5237" t="str">
            <v>шкаф контроля и управ.РЧВ</v>
          </cell>
        </row>
        <row r="5238">
          <cell r="C5238" t="str">
            <v>шкаф металлический АМ 1845</v>
          </cell>
        </row>
        <row r="5239">
          <cell r="C5239" t="str">
            <v>шкаф металлический для одежды LE-21</v>
          </cell>
        </row>
        <row r="5240">
          <cell r="C5240" t="str">
            <v>шкаф металлический для одежды LE-21-80</v>
          </cell>
        </row>
        <row r="5241">
          <cell r="C5241" t="str">
            <v>шкаф металлический для одежды ШРМ-22-У</v>
          </cell>
        </row>
        <row r="5242">
          <cell r="C5242" t="str">
            <v>шкаф металлический ШАМ 0,5</v>
          </cell>
        </row>
        <row r="5243">
          <cell r="C5243" t="str">
            <v>шкаф распределительный ШРС 1-23</v>
          </cell>
        </row>
        <row r="5244">
          <cell r="C5244" t="str">
            <v>шкаф силовой ЩС в комплектации с преобразователем частоты</v>
          </cell>
        </row>
        <row r="5245">
          <cell r="C5245" t="str">
            <v>шкаф управления ВНС</v>
          </cell>
        </row>
        <row r="5246">
          <cell r="C5246" t="str">
            <v>шкаф управления ШУТ 25А</v>
          </cell>
        </row>
        <row r="5247">
          <cell r="C5247" t="str">
            <v>шкаф ФР - 343  78.6 * 42 * 212.6</v>
          </cell>
        </row>
        <row r="5248">
          <cell r="C5248" t="str">
            <v>шкаф ШО</v>
          </cell>
        </row>
        <row r="5249">
          <cell r="C5249" t="str">
            <v>шкворня 3307 в сборе</v>
          </cell>
        </row>
        <row r="5250">
          <cell r="C5250" t="str">
            <v>шкворня УАЗ (4 шт) с подшипником</v>
          </cell>
        </row>
        <row r="5251">
          <cell r="C5251" t="str">
            <v>шкив</v>
          </cell>
        </row>
        <row r="5252">
          <cell r="C5252" t="str">
            <v>шкив остановочного тормоза ДТ 75</v>
          </cell>
        </row>
        <row r="5253">
          <cell r="C5253" t="str">
            <v>шкив планетарного тормоза ДТ 75</v>
          </cell>
        </row>
        <row r="5254">
          <cell r="C5254" t="str">
            <v>шлагбаум 4м</v>
          </cell>
        </row>
        <row r="5255">
          <cell r="C5255" t="str">
            <v>шланг</v>
          </cell>
        </row>
        <row r="5256">
          <cell r="C5256" t="str">
            <v>шланг  кислородный</v>
          </cell>
        </row>
        <row r="5257">
          <cell r="C5257" t="str">
            <v>шланг  ПВХ напорно-всасывающий 102мм</v>
          </cell>
        </row>
        <row r="5258">
          <cell r="C5258" t="str">
            <v>шланг  ПВХ напорно-всасывающий 76мм</v>
          </cell>
        </row>
        <row r="5259">
          <cell r="C5259" t="str">
            <v>шланг ВД 2</v>
          </cell>
        </row>
        <row r="5260">
          <cell r="C5260" t="str">
            <v>шланг ГУРа</v>
          </cell>
        </row>
        <row r="5261">
          <cell r="C5261" t="str">
            <v>шланг ГУРа короткий</v>
          </cell>
        </row>
        <row r="5262">
          <cell r="C5262" t="str">
            <v>шланг ГУРа средний</v>
          </cell>
        </row>
        <row r="5263">
          <cell r="C5263" t="str">
            <v>шланг д 14</v>
          </cell>
        </row>
        <row r="5264">
          <cell r="C5264" t="str">
            <v>шланг д.16</v>
          </cell>
        </row>
        <row r="5265">
          <cell r="C5265" t="str">
            <v>шланг отопителя д.18мм</v>
          </cell>
        </row>
        <row r="5266">
          <cell r="C5266" t="str">
            <v>шланг поливочный пвх</v>
          </cell>
        </row>
        <row r="5267">
          <cell r="C5267" t="str">
            <v>шланг радиатора L-270 50-1303001</v>
          </cell>
        </row>
        <row r="5268">
          <cell r="C5268" t="str">
            <v>шланг радиатора L180 50-1303062</v>
          </cell>
        </row>
        <row r="5269">
          <cell r="C5269" t="str">
            <v>шланг радиатора верхний Д-240</v>
          </cell>
        </row>
        <row r="5270">
          <cell r="C5270" t="str">
            <v>шланг сатехн.</v>
          </cell>
        </row>
        <row r="5271">
          <cell r="C5271" t="str">
            <v>шланг термостата 50-1306028</v>
          </cell>
        </row>
        <row r="5272">
          <cell r="C5272" t="str">
            <v>шланг топливный</v>
          </cell>
        </row>
        <row r="5273">
          <cell r="C5273" t="str">
            <v>шланг топливный ГАЗ 53 с штуцером</v>
          </cell>
        </row>
        <row r="5274">
          <cell r="C5274" t="str">
            <v>шланг тормозной</v>
          </cell>
        </row>
        <row r="5275">
          <cell r="C5275" t="str">
            <v>шланг тормозной ГАЗ 3302 передний</v>
          </cell>
        </row>
        <row r="5276">
          <cell r="C5276" t="str">
            <v>шланг тормозной Камаз 5320-3506060-10</v>
          </cell>
        </row>
        <row r="5277">
          <cell r="C5277" t="str">
            <v>шланг тормозной Камаз задний 4310-3506442</v>
          </cell>
        </row>
        <row r="5278">
          <cell r="C5278" t="str">
            <v>шлиф круг  64С ПП 200*20*32 16/25/40см/ст</v>
          </cell>
        </row>
        <row r="5279">
          <cell r="C5279" t="str">
            <v>шлиф.машина  HITACHI G13</v>
          </cell>
        </row>
        <row r="5280">
          <cell r="C5280" t="str">
            <v>шлиф.машинка М-1200А</v>
          </cell>
        </row>
        <row r="5281">
          <cell r="C5281" t="str">
            <v>Шлиф.машинка угловая 1200-150</v>
          </cell>
        </row>
        <row r="5282">
          <cell r="C5282" t="str">
            <v>Шлиф.машинка угловая ф125</v>
          </cell>
        </row>
        <row r="5283">
          <cell r="C5283" t="str">
            <v>Шлифмашина MAKITA 9558</v>
          </cell>
        </row>
        <row r="5284">
          <cell r="C5284" t="str">
            <v>Шлифмашина MAKITA 9565</v>
          </cell>
        </row>
        <row r="5285">
          <cell r="C5285" t="str">
            <v>Шлифмашинка УШМ 150/1300</v>
          </cell>
        </row>
        <row r="5286">
          <cell r="C5286" t="str">
            <v>Шлифовальная машина MAKITA 9079</v>
          </cell>
        </row>
        <row r="5287">
          <cell r="C5287" t="str">
            <v>шлифшкурка 14а 10н</v>
          </cell>
        </row>
        <row r="5288">
          <cell r="C5288" t="str">
            <v>шлифшкурка 14а 20н</v>
          </cell>
        </row>
        <row r="5289">
          <cell r="C5289" t="str">
            <v>шлифшкурка 14а 4н</v>
          </cell>
        </row>
        <row r="5290">
          <cell r="C5290" t="str">
            <v>шлифшкурка 14а 6н</v>
          </cell>
        </row>
        <row r="5291">
          <cell r="C5291" t="str">
            <v>шлицевой вал-шестерня и шлицевая группа</v>
          </cell>
        </row>
        <row r="5292">
          <cell r="C5292" t="str">
            <v>шнур 12мм</v>
          </cell>
        </row>
        <row r="5293">
          <cell r="C5293" t="str">
            <v>шпагат</v>
          </cell>
        </row>
        <row r="5294">
          <cell r="C5294" t="str">
            <v>шпатель  нерж.250мм</v>
          </cell>
        </row>
        <row r="5295">
          <cell r="C5295" t="str">
            <v>шпатель Дригальского</v>
          </cell>
        </row>
        <row r="5296">
          <cell r="C5296" t="str">
            <v>шпатлевка Novol</v>
          </cell>
        </row>
        <row r="5297">
          <cell r="C5297" t="str">
            <v>шпатлевка акриловая 25кг</v>
          </cell>
        </row>
        <row r="5298">
          <cell r="C5298" t="str">
            <v>шпатлевка Фугенфюллер ГК 25 кг</v>
          </cell>
        </row>
        <row r="5299">
          <cell r="C5299" t="str">
            <v>шпилька</v>
          </cell>
        </row>
        <row r="5300">
          <cell r="C5300" t="str">
            <v>шпилька  12*140</v>
          </cell>
        </row>
        <row r="5301">
          <cell r="C5301" t="str">
            <v>шпилька  16*130</v>
          </cell>
        </row>
        <row r="5302">
          <cell r="C5302" t="str">
            <v>шпилька  16*135</v>
          </cell>
        </row>
        <row r="5303">
          <cell r="C5303" t="str">
            <v>шпилька  16*140</v>
          </cell>
        </row>
        <row r="5304">
          <cell r="C5304" t="str">
            <v>шпилька  20*240</v>
          </cell>
        </row>
        <row r="5305">
          <cell r="C5305" t="str">
            <v>шпилька  39*430</v>
          </cell>
        </row>
        <row r="5306">
          <cell r="C5306" t="str">
            <v>шпилька 18*1000</v>
          </cell>
        </row>
        <row r="5307">
          <cell r="C5307" t="str">
            <v>шпилька 22*160</v>
          </cell>
        </row>
        <row r="5308">
          <cell r="C5308" t="str">
            <v>шпилька 30*400</v>
          </cell>
        </row>
        <row r="5309">
          <cell r="C5309" t="str">
            <v>шпилька 33*330</v>
          </cell>
        </row>
        <row r="5310">
          <cell r="C5310" t="str">
            <v>шпилька колеса</v>
          </cell>
        </row>
        <row r="5311">
          <cell r="C5311" t="str">
            <v>шпилька М 16*85</v>
          </cell>
        </row>
        <row r="5312">
          <cell r="C5312" t="str">
            <v>Шпилька М16х1000.019 DIN</v>
          </cell>
        </row>
        <row r="5313">
          <cell r="C5313" t="str">
            <v>Шпилька М16х90 ГОСТ 9066-75</v>
          </cell>
        </row>
        <row r="5314">
          <cell r="C5314" t="str">
            <v>Шпилька М20х110 ГОСТ 9066-75</v>
          </cell>
        </row>
        <row r="5315">
          <cell r="C5315" t="str">
            <v>Шпилька М27х230</v>
          </cell>
        </row>
        <row r="5316">
          <cell r="C5316" t="str">
            <v>шпилька М36*440</v>
          </cell>
        </row>
        <row r="5317">
          <cell r="C5317" t="str">
            <v>шпилька М42*440</v>
          </cell>
        </row>
        <row r="5318">
          <cell r="C5318" t="str">
            <v>шпингалет</v>
          </cell>
        </row>
        <row r="5319">
          <cell r="C5319" t="str">
            <v>шприц  для твердой смазки 400г.</v>
          </cell>
        </row>
        <row r="5320">
          <cell r="C5320" t="str">
            <v>шприц 400мл.рычажно-плунжерн.</v>
          </cell>
        </row>
        <row r="5321">
          <cell r="C5321" t="str">
            <v>шприц 400мл.рычажно-плунжерн.</v>
          </cell>
        </row>
        <row r="5322">
          <cell r="C5322" t="str">
            <v>шприц мед. трехкомп. б/иглы 5мл (100шт.)</v>
          </cell>
        </row>
        <row r="5323">
          <cell r="C5323" t="str">
            <v>Штамп</v>
          </cell>
        </row>
        <row r="5324">
          <cell r="C5324" t="str">
            <v>Штамп автомат</v>
          </cell>
        </row>
        <row r="5325">
          <cell r="C5325" t="str">
            <v>Штамп автомат с датером</v>
          </cell>
        </row>
        <row r="5326">
          <cell r="C5326" t="str">
            <v>Штанга реактивная ЗиЛ-131, 131-2919011</v>
          </cell>
        </row>
        <row r="5327">
          <cell r="C5327" t="str">
            <v>штангенциркуль</v>
          </cell>
        </row>
        <row r="5328">
          <cell r="C5328" t="str">
            <v>штангенциркуль  0-150-0,1</v>
          </cell>
        </row>
        <row r="5329">
          <cell r="C5329" t="str">
            <v>штангенциркуль  ЩЦ - 250*0,05</v>
          </cell>
        </row>
        <row r="5330">
          <cell r="C5330" t="str">
            <v>штангенциркуль 0-150</v>
          </cell>
        </row>
        <row r="5331">
          <cell r="C5331" t="str">
            <v>штангенциркуль ШЦ-400-0,1</v>
          </cell>
        </row>
        <row r="5332">
          <cell r="C5332" t="str">
            <v>штатив алюминиевый унив.</v>
          </cell>
        </row>
        <row r="5333">
          <cell r="C5333" t="str">
            <v>Штатив для пробирок ШЛПП-02</v>
          </cell>
        </row>
        <row r="5334">
          <cell r="C5334" t="str">
            <v>штатив ПЭ-2710 для бюреток</v>
          </cell>
        </row>
        <row r="5335">
          <cell r="C5335" t="str">
            <v>штатив ШПП-02-20</v>
          </cell>
        </row>
        <row r="5336">
          <cell r="C5336" t="str">
            <v>штатив ШПП-02-40</v>
          </cell>
        </row>
        <row r="5337">
          <cell r="C5337" t="str">
            <v>штекер BNC под винт с пружиной</v>
          </cell>
        </row>
        <row r="5338">
          <cell r="C5338" t="str">
            <v>Штендер</v>
          </cell>
        </row>
        <row r="5339">
          <cell r="C5339" t="str">
            <v>Шток Hawle- А телескопич. 2.00м-2.5м.  80</v>
          </cell>
        </row>
        <row r="5340">
          <cell r="C5340" t="str">
            <v>Шток Hawle- А телескопич. 2.00м-2.5м. 100-125</v>
          </cell>
        </row>
        <row r="5341">
          <cell r="C5341" t="str">
            <v>Шток Hawle- А телескопич. 2.00м-2.5м. 150</v>
          </cell>
        </row>
        <row r="5342">
          <cell r="C5342" t="str">
            <v>Шток Е2  телескопич. 2.00м-2.5м. 50-100</v>
          </cell>
        </row>
        <row r="5343">
          <cell r="C5343" t="str">
            <v>шток на колонку ВРК 3,0м</v>
          </cell>
        </row>
        <row r="5344">
          <cell r="C5344" t="str">
            <v>шток ПГУ</v>
          </cell>
        </row>
        <row r="5345">
          <cell r="C5345" t="str">
            <v>Штрих</v>
          </cell>
        </row>
        <row r="5346">
          <cell r="C5346" t="str">
            <v>Штрих - роллер 4,2х6м</v>
          </cell>
        </row>
        <row r="5347">
          <cell r="C5347" t="str">
            <v>Штрих-карандаш</v>
          </cell>
        </row>
        <row r="5348">
          <cell r="C5348" t="str">
            <v>Штукатурка гипсовая  Ротгипс</v>
          </cell>
        </row>
        <row r="5349">
          <cell r="C5349" t="str">
            <v>Штукатурка гипсовая  Ротгипс 30кг</v>
          </cell>
        </row>
        <row r="5350">
          <cell r="C5350" t="str">
            <v>Штурвал сталь 100</v>
          </cell>
        </row>
        <row r="5351">
          <cell r="C5351" t="str">
            <v>Штурвал сталь 125-150</v>
          </cell>
        </row>
        <row r="5352">
          <cell r="C5352" t="str">
            <v>Штурвал сталь 50</v>
          </cell>
        </row>
        <row r="5353">
          <cell r="C5353" t="str">
            <v>Штурвал сталь 65-80</v>
          </cell>
        </row>
        <row r="5354">
          <cell r="C5354" t="str">
            <v>штуцер 3/4 для паровика</v>
          </cell>
        </row>
        <row r="5355">
          <cell r="C5355" t="str">
            <v>штуцер М22*1,5</v>
          </cell>
        </row>
        <row r="5356">
          <cell r="C5356" t="str">
            <v>Штуцер резьбовой G3/4 c переходной муфтой G1/2</v>
          </cell>
        </row>
        <row r="5357">
          <cell r="C5357" t="str">
            <v>шубка д/валика малярная</v>
          </cell>
        </row>
        <row r="5358">
          <cell r="C5358" t="str">
            <v>шуруп  19</v>
          </cell>
        </row>
        <row r="5359">
          <cell r="C5359" t="str">
            <v>шуруп  3*25 цинк</v>
          </cell>
        </row>
        <row r="5360">
          <cell r="C5360" t="str">
            <v>шуруп  4*25 цинк</v>
          </cell>
        </row>
        <row r="5361">
          <cell r="C5361" t="str">
            <v>Шуруповерт</v>
          </cell>
        </row>
        <row r="5362">
          <cell r="C5362" t="str">
            <v>щебень 20/40</v>
          </cell>
        </row>
        <row r="5363">
          <cell r="C5363" t="str">
            <v>щетка   сметка</v>
          </cell>
        </row>
        <row r="5364">
          <cell r="C5364" t="str">
            <v>Щетка для дрели плоская 100мм латунь, 0,3мм</v>
          </cell>
        </row>
        <row r="5365">
          <cell r="C5365" t="str">
            <v>щетка для пола</v>
          </cell>
        </row>
        <row r="5366">
          <cell r="C5366" t="str">
            <v>щетка металлическая 4-х рядная</v>
          </cell>
        </row>
        <row r="5367">
          <cell r="C5367" t="str">
            <v>щетка металлическая 5-ти рядная</v>
          </cell>
        </row>
        <row r="5368">
          <cell r="C5368" t="str">
            <v>щетка металлическая 6-х рядная</v>
          </cell>
        </row>
        <row r="5369">
          <cell r="C5369" t="str">
            <v>Щетка металлическая с пласт. ручкой</v>
          </cell>
        </row>
        <row r="5370">
          <cell r="C5370" t="str">
            <v>щетка стальная проволочная</v>
          </cell>
        </row>
        <row r="5371">
          <cell r="C5371" t="str">
            <v>щетка стеклоочистителя</v>
          </cell>
        </row>
        <row r="5372">
          <cell r="C5372" t="str">
            <v>щетка утюг</v>
          </cell>
        </row>
        <row r="5373">
          <cell r="C5373" t="str">
            <v>щетка-сметка 3-х рядная</v>
          </cell>
        </row>
        <row r="5374">
          <cell r="C5374" t="str">
            <v>щетка-сметка 4-х рядная</v>
          </cell>
        </row>
        <row r="5375">
          <cell r="C5375" t="str">
            <v>Щит ВРУ 1-11-10</v>
          </cell>
        </row>
        <row r="5376">
          <cell r="C5376" t="str">
            <v>Щит ВРУ 1-17-70 Н</v>
          </cell>
        </row>
        <row r="5377">
          <cell r="C5377" t="str">
            <v>щит ВРУ 1-18-80 (200/5) без счетчика</v>
          </cell>
        </row>
        <row r="5378">
          <cell r="C5378" t="str">
            <v>щит ОДМ.38.050.-1А (ТО-33.05.15.150)</v>
          </cell>
        </row>
        <row r="5379">
          <cell r="C5379" t="str">
            <v>щит пожарный металлический открытый</v>
          </cell>
        </row>
        <row r="5380">
          <cell r="C5380" t="str">
            <v>Щит ЩМП-3-0,36 УХЛЗ IP31 650Х500Х220</v>
          </cell>
        </row>
        <row r="5381">
          <cell r="C5381" t="str">
            <v>Щит ЩРН-12 IP54</v>
          </cell>
        </row>
        <row r="5382">
          <cell r="C5382" t="str">
            <v>Щит ЩРН-П-8 модуля навесной ИЭК (200*184*95)</v>
          </cell>
        </row>
        <row r="5383">
          <cell r="C5383" t="str">
            <v>щиток  НБТ</v>
          </cell>
        </row>
        <row r="5384">
          <cell r="C5384" t="str">
            <v>щиток подножки</v>
          </cell>
        </row>
        <row r="5385">
          <cell r="C5385" t="str">
            <v>Щиток с/п 4 мод. с/дв. 140*112*70</v>
          </cell>
        </row>
        <row r="5386">
          <cell r="C5386" t="str">
            <v>щиток сварщика</v>
          </cell>
        </row>
        <row r="5387">
          <cell r="C5387" t="str">
            <v>Эжектор ЭУ-04Ф</v>
          </cell>
        </row>
        <row r="5388">
          <cell r="C5388" t="str">
            <v>экзаменационные билеты СД</v>
          </cell>
        </row>
        <row r="5389">
          <cell r="C5389" t="str">
            <v>ЭКЛЗ в комплекте (опер. память)</v>
          </cell>
        </row>
        <row r="5390">
          <cell r="C5390" t="str">
            <v>эксикатор 2-240 мм</v>
          </cell>
        </row>
        <row r="5391">
          <cell r="C5391" t="str">
            <v>эл лампа  МО 12В 60вт(100)</v>
          </cell>
        </row>
        <row r="5392">
          <cell r="C5392" t="str">
            <v>эл.двигатель</v>
          </cell>
        </row>
        <row r="5393">
          <cell r="C5393" t="str">
            <v>эл.двигатель  5,5 квт/3000</v>
          </cell>
        </row>
        <row r="5394">
          <cell r="C5394" t="str">
            <v>эл.муфта</v>
          </cell>
        </row>
        <row r="5395">
          <cell r="C5395" t="str">
            <v>эл.обогреват.прибор  ПЭТ -4-220в</v>
          </cell>
        </row>
        <row r="5396">
          <cell r="C5396" t="str">
            <v>эл.плитка Мечта-20</v>
          </cell>
        </row>
        <row r="5397">
          <cell r="C5397" t="str">
            <v>эл.тельфер г/п 5тн</v>
          </cell>
        </row>
        <row r="5398">
          <cell r="C5398" t="str">
            <v>электроагрегат АБП7/4-Т400/230 ВР</v>
          </cell>
        </row>
        <row r="5399">
          <cell r="C5399" t="str">
            <v>Электроагрегат АДА 31,5-Т400 РЛ 2</v>
          </cell>
        </row>
        <row r="5400">
          <cell r="C5400" t="str">
            <v>Электрогирлянда трубка 44м</v>
          </cell>
        </row>
        <row r="5401">
          <cell r="C5401" t="str">
            <v>электрод SE 09 Н д, 4</v>
          </cell>
        </row>
        <row r="5402">
          <cell r="C5402" t="str">
            <v>электрод SE 46 3*350</v>
          </cell>
        </row>
        <row r="5403">
          <cell r="C5403" t="str">
            <v>электрод SE 46 4*450</v>
          </cell>
        </row>
        <row r="5404">
          <cell r="C5404" t="str">
            <v>электрод SE 46 д.3</v>
          </cell>
        </row>
        <row r="5405">
          <cell r="C5405" t="str">
            <v>электрод SE 46 д.4</v>
          </cell>
        </row>
        <row r="5406">
          <cell r="C5406" t="str">
            <v>Электрод SE-46 d5.0</v>
          </cell>
        </row>
        <row r="5407">
          <cell r="C5407" t="str">
            <v>электрод ОК 46 д.4*450</v>
          </cell>
        </row>
        <row r="5408">
          <cell r="C5408" t="str">
            <v>электрод ОК 53-70 д.3.2</v>
          </cell>
        </row>
        <row r="5409">
          <cell r="C5409" t="str">
            <v>электрод ЭА-395/9 д.3мм</v>
          </cell>
        </row>
        <row r="5410">
          <cell r="C5410" t="str">
            <v>электрод ЭА-395/9 д.4мм</v>
          </cell>
        </row>
        <row r="5411">
          <cell r="C5411" t="str">
            <v>Электродвигатель 5АМН 315 УЗ (250/3000) IM 1001</v>
          </cell>
        </row>
        <row r="5412">
          <cell r="C5412" t="str">
            <v>Электродрель MAKITA 2070</v>
          </cell>
        </row>
        <row r="5413">
          <cell r="C5413" t="str">
            <v>Электроды SE-48 d 4м</v>
          </cell>
        </row>
        <row r="5414">
          <cell r="C5414" t="str">
            <v>Электроды ОК46.00 ф5,0</v>
          </cell>
        </row>
        <row r="5415">
          <cell r="C5415" t="str">
            <v>Электроды Э-46,00 ф. 4,0</v>
          </cell>
        </row>
        <row r="5416">
          <cell r="C5416" t="str">
            <v>Электрокалорифер СФО-40</v>
          </cell>
        </row>
        <row r="5417">
          <cell r="C5417" t="str">
            <v>электролит 1,28</v>
          </cell>
        </row>
        <row r="5418">
          <cell r="C5418" t="str">
            <v>электролит к амперометрическому датчику</v>
          </cell>
        </row>
        <row r="5419">
          <cell r="C5419" t="str">
            <v>электромуфта  ПЭ 100  д.160 эл. св.</v>
          </cell>
        </row>
        <row r="5420">
          <cell r="C5420" t="str">
            <v>Электронасос ЦМФ 50-10</v>
          </cell>
        </row>
        <row r="5421">
          <cell r="C5421" t="str">
            <v>Электроперфоратор 1100Вт</v>
          </cell>
        </row>
        <row r="5422">
          <cell r="C5422" t="str">
            <v>Электроперфоратор GBH 7-46</v>
          </cell>
        </row>
        <row r="5423">
          <cell r="C5423" t="str">
            <v>Электростанция бензиновая ESE 306 HS-GT112001</v>
          </cell>
        </row>
        <row r="5424">
          <cell r="C5424" t="str">
            <v>Электростанция бензиновая SDMO ALIZE 3000</v>
          </cell>
        </row>
        <row r="5425">
          <cell r="C5425" t="str">
            <v>Электростанция сварочная бензиновая ESE 1006 (220-380В)</v>
          </cell>
        </row>
        <row r="5426">
          <cell r="C5426" t="str">
            <v>Электрофен MAKITA 5012</v>
          </cell>
        </row>
        <row r="5427">
          <cell r="C5427" t="str">
            <v>элемент  ДТ 75-1109560</v>
          </cell>
        </row>
        <row r="5428">
          <cell r="C5428" t="str">
            <v>элемент 201-1117038</v>
          </cell>
        </row>
        <row r="5429">
          <cell r="C5429" t="str">
            <v>элемент 3 R12</v>
          </cell>
        </row>
        <row r="5430">
          <cell r="C5430" t="str">
            <v>Элемент 316 Durascell</v>
          </cell>
        </row>
        <row r="5431">
          <cell r="C5431" t="str">
            <v>элемент 740-1012040</v>
          </cell>
        </row>
        <row r="5432">
          <cell r="C5432" t="str">
            <v>элемент 740-1117040</v>
          </cell>
        </row>
        <row r="5433">
          <cell r="C5433" t="str">
            <v>элемент 7405-1109560</v>
          </cell>
        </row>
        <row r="5434">
          <cell r="C5434" t="str">
            <v>элемент 7405.10-1017040</v>
          </cell>
        </row>
        <row r="5435">
          <cell r="C5435" t="str">
            <v>элемент 75А-1117040</v>
          </cell>
        </row>
        <row r="5436">
          <cell r="C5436" t="str">
            <v>элемент Duracell MN2400/LR03</v>
          </cell>
        </row>
        <row r="5437">
          <cell r="C5437" t="str">
            <v>элемент ВФ(В4226)  31110-1109013</v>
          </cell>
        </row>
        <row r="5438">
          <cell r="C5438" t="str">
            <v>элемент масляного фильтра</v>
          </cell>
        </row>
        <row r="5439">
          <cell r="C5439" t="str">
            <v>элемент питания Camelion R14 SR-2</v>
          </cell>
        </row>
        <row r="5440">
          <cell r="C5440" t="str">
            <v>элемент питания Duracell  LR06</v>
          </cell>
        </row>
        <row r="5441">
          <cell r="C5441" t="str">
            <v>эмаль  белая Вика</v>
          </cell>
        </row>
        <row r="5442">
          <cell r="C5442" t="str">
            <v>эмаль  МЛ-12  бежевый</v>
          </cell>
        </row>
        <row r="5443">
          <cell r="C5443" t="str">
            <v>эмаль  МЛ-12  вишневый</v>
          </cell>
        </row>
        <row r="5444">
          <cell r="C5444" t="str">
            <v>эмаль  МЛ-12  желтая</v>
          </cell>
        </row>
        <row r="5445">
          <cell r="C5445" t="str">
            <v>эмаль  МЛ-12  защитная</v>
          </cell>
        </row>
        <row r="5446">
          <cell r="C5446" t="str">
            <v>эмаль  МЛ-12  мурена</v>
          </cell>
        </row>
        <row r="5447">
          <cell r="C5447" t="str">
            <v>эмаль  МЛ-12  оранжевая</v>
          </cell>
        </row>
        <row r="5448">
          <cell r="C5448" t="str">
            <v>эмаль  МЛ-12  синяя</v>
          </cell>
        </row>
        <row r="5449">
          <cell r="C5449" t="str">
            <v>эмаль  МЛ-12 белая</v>
          </cell>
        </row>
        <row r="5450">
          <cell r="C5450" t="str">
            <v>эмаль  МЛ-12 серая</v>
          </cell>
        </row>
        <row r="5451">
          <cell r="C5451" t="str">
            <v>эмаль  МЛ-12 черная</v>
          </cell>
        </row>
        <row r="5452">
          <cell r="C5452" t="str">
            <v>эмаль  НЦ 132 голубая</v>
          </cell>
        </row>
        <row r="5453">
          <cell r="C5453" t="str">
            <v>эмаль  НЦ 132 синяя</v>
          </cell>
        </row>
        <row r="5454">
          <cell r="C5454" t="str">
            <v>эмаль  НЦ 132 черная</v>
          </cell>
        </row>
        <row r="5455">
          <cell r="C5455" t="str">
            <v>эмаль  ПФ  115  черная</v>
          </cell>
        </row>
        <row r="5456">
          <cell r="C5456" t="str">
            <v>эмаль  ПФ 115  бежевая</v>
          </cell>
        </row>
        <row r="5457">
          <cell r="C5457" t="str">
            <v>эмаль  ПФ 115  желтая</v>
          </cell>
        </row>
        <row r="5458">
          <cell r="C5458" t="str">
            <v>эмаль  ПФ 115  зеленая</v>
          </cell>
        </row>
        <row r="5459">
          <cell r="C5459" t="str">
            <v>эмаль  ПФ 115  красная</v>
          </cell>
        </row>
        <row r="5460">
          <cell r="C5460" t="str">
            <v>эмаль  ПФ 115  синяя</v>
          </cell>
        </row>
        <row r="5461">
          <cell r="C5461" t="str">
            <v>эмаль  ПФ 115 белая</v>
          </cell>
        </row>
        <row r="5462">
          <cell r="C5462" t="str">
            <v>эмаль  ПФ 115 голубая</v>
          </cell>
        </row>
        <row r="5463">
          <cell r="C5463" t="str">
            <v>эмаль  ПФ 115 коричневая</v>
          </cell>
        </row>
        <row r="5464">
          <cell r="C5464" t="str">
            <v>эмаль  ПФ 266 красно-коричневая</v>
          </cell>
        </row>
        <row r="5465">
          <cell r="C5465" t="str">
            <v>эмаль  хаки Вика</v>
          </cell>
        </row>
        <row r="5466">
          <cell r="C5466" t="str">
            <v>эмаль ПФ-115 салатовая</v>
          </cell>
        </row>
        <row r="5467">
          <cell r="C5467" t="str">
            <v>эмаль ПФ-115 ярко-зеленая</v>
          </cell>
        </row>
        <row r="5468">
          <cell r="C5468" t="str">
            <v>эмаль черная Вика</v>
          </cell>
        </row>
        <row r="5469">
          <cell r="C5469" t="str">
            <v>эналаприл №20</v>
          </cell>
        </row>
        <row r="5470">
          <cell r="C5470" t="str">
            <v>энергоаккумулятор</v>
          </cell>
        </row>
        <row r="5471">
          <cell r="C5471" t="str">
            <v>энергоаккумулятор   100-3519100-10 тип 20 /20</v>
          </cell>
        </row>
        <row r="5472">
          <cell r="C5472" t="str">
            <v>эриохром черный Т (чда)</v>
          </cell>
        </row>
        <row r="5473">
          <cell r="C5473" t="str">
            <v>эфир петролейный</v>
          </cell>
        </row>
        <row r="5474">
          <cell r="C5474" t="str">
            <v>якорь стартера</v>
          </cell>
        </row>
        <row r="5475">
          <cell r="C5475" t="str">
            <v>ящик для инструмента</v>
          </cell>
        </row>
        <row r="5476">
          <cell r="C5476" t="str">
            <v>Ящик для инструмента Хамер</v>
          </cell>
        </row>
        <row r="5477">
          <cell r="C5477" t="str">
            <v>ящик для песка 0,1м3</v>
          </cell>
        </row>
        <row r="5478">
          <cell r="C5478" t="str">
            <v>Ящик сил. ЯБПВУ-250А IP 54</v>
          </cell>
        </row>
        <row r="5479">
          <cell r="C5479" t="str">
            <v>Ящик сил. ЯРВ-250А IP 54</v>
          </cell>
        </row>
      </sheetData>
      <sheetData sheetId="7"/>
      <sheetData sheetId="8">
        <row r="9">
          <cell r="B9" t="str">
            <v>Baltech HI-1630 нагреватель индукционный</v>
          </cell>
        </row>
        <row r="10">
          <cell r="B10" t="str">
            <v>Baltech TR-01100-камера тепловизионная</v>
          </cell>
        </row>
        <row r="11">
          <cell r="B11" t="str">
            <v>Fixturlaser XA Standart система для центровки вал.</v>
          </cell>
        </row>
        <row r="12">
          <cell r="B12" t="str">
            <v>MФУ НР LaserJet 2727(принтер,сканер,копир)</v>
          </cell>
        </row>
        <row r="13">
          <cell r="B13" t="str">
            <v>MФУ НР LaserJet 2727(принтер,сканер,копир)</v>
          </cell>
        </row>
        <row r="14">
          <cell r="B14" t="str">
            <v>MФУ НР LaserJet M1522(принтер,сканер,копир)</v>
          </cell>
        </row>
        <row r="15">
          <cell r="B15" t="str">
            <v>MФУ НР LaserJet M1522(принтер,сканер,копир)</v>
          </cell>
        </row>
        <row r="16">
          <cell r="B16" t="str">
            <v>MФУ НР LaserJet M1522(принтер,сканер,копир)</v>
          </cell>
        </row>
        <row r="17">
          <cell r="B17" t="str">
            <v>MФУ НР LaserJet M1522(принтер,сканер,копир)</v>
          </cell>
        </row>
        <row r="18">
          <cell r="B18" t="str">
            <v>Автопогрузчик ДВ 1792,33,20</v>
          </cell>
        </row>
        <row r="19">
          <cell r="B19" t="str">
            <v>Аквадистиллятор электрический ДЭ-4</v>
          </cell>
        </row>
        <row r="20">
          <cell r="B20" t="str">
            <v>Аквадистилятор электрический ДЭ-25</v>
          </cell>
        </row>
        <row r="21">
          <cell r="B21" t="str">
            <v>Аквадистилятор электрический ДЭ-4</v>
          </cell>
        </row>
        <row r="22">
          <cell r="B22" t="str">
            <v>Анализатор "Флюорат-02-3м"</v>
          </cell>
        </row>
        <row r="23">
          <cell r="B23" t="str">
            <v>Анализатор паров эталона Lion Alkometer SD -400P</v>
          </cell>
        </row>
        <row r="24">
          <cell r="B24" t="str">
            <v>Анализатор паров эталона Lion Alkometer SD -400P</v>
          </cell>
        </row>
        <row r="25">
          <cell r="B25" t="str">
            <v>Анализатор растворенного кислорода МАРК-302Э</v>
          </cell>
        </row>
        <row r="26">
          <cell r="B26" t="str">
            <v>Аппарат для сварки муфт "ПРОТВА"</v>
          </cell>
        </row>
        <row r="27">
          <cell r="B27" t="str">
            <v>Аппарат для сварки полиэтиленовых труб "ПРОТВА"</v>
          </cell>
        </row>
        <row r="28">
          <cell r="B28" t="str">
            <v>АРМ</v>
          </cell>
        </row>
        <row r="29">
          <cell r="B29" t="str">
            <v>АРМ</v>
          </cell>
        </row>
        <row r="30">
          <cell r="B30" t="str">
            <v>АРМ</v>
          </cell>
        </row>
        <row r="31">
          <cell r="B31" t="str">
            <v>АРМ</v>
          </cell>
        </row>
        <row r="32">
          <cell r="B32" t="str">
            <v>АРМ</v>
          </cell>
        </row>
        <row r="33">
          <cell r="B33" t="str">
            <v>АРМ "ОРСиС"</v>
          </cell>
        </row>
        <row r="34">
          <cell r="B34" t="str">
            <v>Ассамблея на 30 участников, включены 5 докладчиков в 2-х конференциях, подключение по ISDN</v>
          </cell>
        </row>
        <row r="35">
          <cell r="B35" t="str">
            <v>АСУ ПП на Метелевском ВЗУ (Внедрение АСУ ПП на МВЗУ)</v>
          </cell>
        </row>
        <row r="36">
          <cell r="B36" t="str">
            <v>АСУ скорых фильтров (Модер.водоочистн.сооружений НС 1-го подъема с РП)</v>
          </cell>
        </row>
        <row r="37">
          <cell r="B37" t="str">
            <v>АТС PANASONIC KX-TDA 100</v>
          </cell>
        </row>
        <row r="38">
          <cell r="B38" t="str">
            <v>АТС Panasonik KX-TDA600RU цифровая</v>
          </cell>
        </row>
        <row r="39">
          <cell r="B39" t="str">
            <v>БАВп-01-"Ламинар-С"-1,2(27.120)бокс абактериальн.</v>
          </cell>
        </row>
        <row r="40">
          <cell r="B40" t="str">
            <v>Балансировочный станок БМ200</v>
          </cell>
        </row>
        <row r="41">
          <cell r="B41" t="str">
            <v>Барьерная стойка</v>
          </cell>
        </row>
        <row r="42">
          <cell r="B42" t="str">
            <v>Батометр классический БРм-1</v>
          </cell>
        </row>
        <row r="43">
          <cell r="B43" t="str">
            <v>Бетонолом гидравлический РМГ-85</v>
          </cell>
        </row>
        <row r="44">
          <cell r="B44" t="str">
            <v>Бетонолом гидравлический РМГ-85</v>
          </cell>
        </row>
        <row r="45">
          <cell r="B45" t="str">
            <v>Бокс ламинарный БАВп-01-"Ламинар"-С-1,2</v>
          </cell>
        </row>
        <row r="46">
          <cell r="B46" t="str">
            <v>Брошюровочная машина RENZ COMBI-S/25л.</v>
          </cell>
        </row>
        <row r="47">
          <cell r="B47" t="str">
            <v>Буровая система</v>
          </cell>
        </row>
        <row r="48">
          <cell r="B48" t="str">
            <v>Вагон-бытовка 2,5*9,0</v>
          </cell>
        </row>
        <row r="49">
          <cell r="B49" t="str">
            <v>Вакуумный регулятор хлора "Галоген-Р" в комплекте с подставкой ЯВФИ.406151.001ТУ</v>
          </cell>
        </row>
        <row r="50">
          <cell r="B50" t="str">
            <v>Вакуумный регулятор хлора "Галоген-Р" в комплекте с подставкой ЯВФИ.406151.001ТУ</v>
          </cell>
        </row>
        <row r="51">
          <cell r="B51" t="str">
            <v>Вентилятор ВР-1236</v>
          </cell>
        </row>
        <row r="52">
          <cell r="B52" t="str">
            <v>Вентилятор ВЦ-14-46-5</v>
          </cell>
        </row>
        <row r="53">
          <cell r="B53" t="str">
            <v>Вентилятор ВЦ-4-75-10</v>
          </cell>
        </row>
        <row r="54">
          <cell r="B54" t="str">
            <v>Вентилятор ВЦ-4-75-10</v>
          </cell>
        </row>
        <row r="55">
          <cell r="B55" t="str">
            <v>Вентилятор центробежный ЦВД-16-46</v>
          </cell>
        </row>
        <row r="56">
          <cell r="B56" t="str">
            <v>Вентилятор центробежный ЦВД-16-46</v>
          </cell>
        </row>
        <row r="57">
          <cell r="B57" t="str">
            <v>Вентилятор центробежный ЦВД-16-46</v>
          </cell>
        </row>
        <row r="58">
          <cell r="B58" t="str">
            <v>Вентилятор центробежный ЦВД-16-46</v>
          </cell>
        </row>
        <row r="59">
          <cell r="B59" t="str">
            <v>Весы аналитические ONAUS PA-214C</v>
          </cell>
        </row>
        <row r="60">
          <cell r="B60" t="str">
            <v>Весы лабораторные "Sartorius Competence"CPA2202S</v>
          </cell>
        </row>
        <row r="61">
          <cell r="B61" t="str">
            <v>Весы лабораторные "Sartorius Competence"CPA2202S</v>
          </cell>
        </row>
        <row r="62">
          <cell r="B62" t="str">
            <v>Весы лабораторные "Sartorius Competence"CPA2202S</v>
          </cell>
        </row>
        <row r="63">
          <cell r="B63" t="str">
            <v>Весы лабораторные "Sartorius Competence"CPA224S</v>
          </cell>
        </row>
        <row r="64">
          <cell r="B64" t="str">
            <v>Весы лабораторные "Sartorius Competence"CPA224S</v>
          </cell>
        </row>
        <row r="65">
          <cell r="B65" t="str">
            <v>Весы лабораторные "Sartorius Competence"CPA224S</v>
          </cell>
        </row>
        <row r="66">
          <cell r="B66" t="str">
            <v>Весы лабораторные OHAUS RV214</v>
          </cell>
        </row>
        <row r="67">
          <cell r="B67" t="str">
            <v>Весы лабораторные OHAUS RV214</v>
          </cell>
        </row>
        <row r="68">
          <cell r="B68" t="str">
            <v>Весы электронные  4D-P-7-2000 c индикацией до 2т</v>
          </cell>
        </row>
        <row r="69">
          <cell r="B69" t="str">
            <v>Весы электронные  4D-P-7-2000 c индикацией до 2т</v>
          </cell>
        </row>
        <row r="70">
          <cell r="B70" t="str">
            <v>Весы электронные  4D-P-7-2000 c индикацией до 2т</v>
          </cell>
        </row>
        <row r="71">
          <cell r="B71" t="str">
            <v>Весы электронные AJH-620CE</v>
          </cell>
        </row>
        <row r="72">
          <cell r="B72" t="str">
            <v>Весы электронные AJH-620CE</v>
          </cell>
        </row>
        <row r="73">
          <cell r="B73" t="str">
            <v>Видеокамера Panasonic DVR-D 150 EES</v>
          </cell>
        </row>
        <row r="74">
          <cell r="B74" t="str">
            <v>Видеокуб 60 с акриловым антибл-ым экраном VITRON</v>
          </cell>
        </row>
        <row r="75">
          <cell r="B75" t="str">
            <v>Видеокуб 60 с акриловым антибл-ым экраном VITRON</v>
          </cell>
        </row>
        <row r="76">
          <cell r="B76" t="str">
            <v>Видеокуб 60 с акриловым антибл-ым экраном VITRON</v>
          </cell>
        </row>
        <row r="77">
          <cell r="B77" t="str">
            <v>Видеокуб 60 с акриловым антибл-ым экраном VITRON</v>
          </cell>
        </row>
        <row r="78">
          <cell r="B78" t="str">
            <v>Видеокуб 60 с акриловым антибл-ым экраном VITRON</v>
          </cell>
        </row>
        <row r="79">
          <cell r="B79" t="str">
            <v>Видеокуб 60 с акриловым антибл-ым экраном VITRON</v>
          </cell>
        </row>
        <row r="80">
          <cell r="B80" t="str">
            <v>Видеопроцессор для постр.видеостены ПО в комплекте</v>
          </cell>
        </row>
        <row r="81">
          <cell r="B81" t="str">
            <v>Водовод Мельникайте-Одесская</v>
          </cell>
        </row>
        <row r="82">
          <cell r="B82" t="str">
            <v>Водопровод Амурская</v>
          </cell>
        </row>
        <row r="83">
          <cell r="B83" t="str">
            <v>Водопровод Кубасова</v>
          </cell>
        </row>
        <row r="84">
          <cell r="B84" t="str">
            <v>Водопровод Л.Чайкиной</v>
          </cell>
        </row>
        <row r="85">
          <cell r="B85" t="str">
            <v>Водопровод Октябрьская</v>
          </cell>
        </row>
        <row r="86">
          <cell r="B86" t="str">
            <v>Водопровод Рационализаторов до ул.Волочаевской</v>
          </cell>
        </row>
        <row r="87">
          <cell r="B87" t="str">
            <v>Водопровод Тимирязева-Магнитогорская</v>
          </cell>
        </row>
        <row r="88">
          <cell r="B88" t="str">
            <v>Водопровод Цукановой и ул.Хусаинова</v>
          </cell>
        </row>
        <row r="89">
          <cell r="B89" t="str">
            <v>Водопровод Широтная в районе МЖК</v>
          </cell>
        </row>
        <row r="90">
          <cell r="B90" t="str">
            <v>Водопровод Щербакова</v>
          </cell>
        </row>
        <row r="91">
          <cell r="B91" t="str">
            <v>Водопровод. Распределительная сеть. Транспортная-вп3. Протяженностть 105,8м</v>
          </cell>
        </row>
        <row r="92">
          <cell r="B92" t="str">
            <v>Водопроводная сеть вп-1 Амурская, 2, включающая 1 смотровой колодец</v>
          </cell>
        </row>
        <row r="93">
          <cell r="B93" t="str">
            <v>Вращатель задвижек с гидралическим приводом ВЗ-300</v>
          </cell>
        </row>
        <row r="94">
          <cell r="B94" t="str">
            <v>Вращатель задвижек с гидралическим приводом ВЗ-300</v>
          </cell>
        </row>
        <row r="95">
          <cell r="B95" t="str">
            <v>Врезка в водопровод Затюменский лыжная база</v>
          </cell>
        </row>
        <row r="96">
          <cell r="B96" t="str">
            <v>Врезка к сетям водоснабжения 2-эт. административного здания, ул.Дачная, 2</v>
          </cell>
        </row>
        <row r="97">
          <cell r="B97" t="str">
            <v>Врезка к сетям водоснабжения 2-эт. офисного здания, ул.Сакко, 25</v>
          </cell>
        </row>
        <row r="98">
          <cell r="B98" t="str">
            <v>Выпрямитель сварочный  ВД-306М</v>
          </cell>
        </row>
        <row r="99">
          <cell r="B99" t="str">
            <v>Выпрямитель сварочный  ВД-306М</v>
          </cell>
        </row>
        <row r="100">
          <cell r="B100" t="str">
            <v>Выпрямитель сварочный ПДГО-510 сВДУ-506с</v>
          </cell>
        </row>
        <row r="101">
          <cell r="B101" t="str">
            <v>Выпрямитель сварочный РМ-IV (инвертор)</v>
          </cell>
        </row>
        <row r="102">
          <cell r="B102" t="str">
            <v>Газоанализатор "ДЕГА СН4"</v>
          </cell>
        </row>
        <row r="103">
          <cell r="B103" t="str">
            <v>Газоанализатор "Хоббит-Т-С12" (2х канал)</v>
          </cell>
        </row>
        <row r="104">
          <cell r="B104" t="str">
            <v>Газоанализатор "Хоббит-Т-С12" (2х канал)</v>
          </cell>
        </row>
        <row r="105">
          <cell r="B105" t="str">
            <v>Газоанализатор "Хоббит-Т-С12" (4х канал)</v>
          </cell>
        </row>
        <row r="106">
          <cell r="B106" t="str">
            <v>Газоанализатор "Хоббит-Т"(О2,СН4,Н2S,СО2,NН3)</v>
          </cell>
        </row>
        <row r="107">
          <cell r="B107" t="str">
            <v>Газоанализатор "Хоббит-Т"(О2,СН4,Н2S,СО2,NН3)</v>
          </cell>
        </row>
        <row r="108">
          <cell r="B108" t="str">
            <v>Газоанализатор "Хоббит-Т"(О2,СН4,Н2S,СО2,NН3)</v>
          </cell>
        </row>
        <row r="109">
          <cell r="B109" t="str">
            <v>Газоанализатор "Хоббит-Т"(О2,СН4,Н2S,СО2,NН3)</v>
          </cell>
        </row>
        <row r="110">
          <cell r="B110" t="str">
            <v>Газоанализатор "Хоббит-Т"(О2,СН4,Н2S,СО2,NН3)</v>
          </cell>
        </row>
        <row r="111">
          <cell r="B111" t="str">
            <v>Газоанализатор "Хоббит-Т"(О2,СН4,Н2S,СО2,NН3)</v>
          </cell>
        </row>
        <row r="112">
          <cell r="B112" t="str">
            <v>Газоанализатор "Хоббит-Т"(О2,СН4,Н2S,СО2,NН3)</v>
          </cell>
        </row>
        <row r="113">
          <cell r="B113" t="str">
            <v>Газоанализатор "Хоббит-Т"(О2,СН4,Н2S,СО2,NН3)</v>
          </cell>
        </row>
        <row r="114">
          <cell r="B114" t="str">
            <v>Газоанализатор "Хоббит-Т"(О2,СН4,Н2S,СО2,NН3)</v>
          </cell>
        </row>
        <row r="115">
          <cell r="B115" t="str">
            <v>Газоанализатор-датчик ДАХ-М-03-02-30</v>
          </cell>
        </row>
        <row r="116">
          <cell r="B116" t="str">
            <v>Газонокосилка 6,0 л.с. ER 195517B</v>
          </cell>
        </row>
        <row r="117">
          <cell r="B117" t="str">
            <v>Гайковерт динамич. ударный с гидроприв ГДГ50/150</v>
          </cell>
        </row>
        <row r="118">
          <cell r="B118" t="str">
            <v>Гайковерт динамич. ударный с гидроприв ГДГ50/150</v>
          </cell>
        </row>
        <row r="119">
          <cell r="B119" t="str">
            <v>Гайковерт ударный ГДГ 2000 "ДИНРУС"</v>
          </cell>
        </row>
        <row r="120">
          <cell r="B120" t="str">
            <v>Гардероб FLOR/CAMMES</v>
          </cell>
        </row>
        <row r="121">
          <cell r="B121" t="str">
            <v>Гардероб FLOR/CAMMES</v>
          </cell>
        </row>
        <row r="122">
          <cell r="B122" t="str">
            <v>Генератор GFG-8219A</v>
          </cell>
        </row>
        <row r="123">
          <cell r="B123" t="str">
            <v>Генератор АДП 8-230 ВЛ-БС "ВЕПРЬ"</v>
          </cell>
        </row>
        <row r="124">
          <cell r="B124" t="str">
            <v>Генератор бензиновый Praktika SPG 3000</v>
          </cell>
        </row>
        <row r="125">
          <cell r="B125" t="str">
            <v>Генератор хлор-возд.смеси "ГХ-120-01"</v>
          </cell>
        </row>
        <row r="126">
          <cell r="B126" t="str">
            <v>Гильотина Н 3121 (12*2000)</v>
          </cell>
        </row>
        <row r="127">
          <cell r="B127" t="str">
            <v>Грунторез длина 2,2м</v>
          </cell>
        </row>
        <row r="128">
          <cell r="B128" t="str">
            <v>Дверь алюминиевая одинарный витраж, откатная, стек</v>
          </cell>
        </row>
        <row r="129">
          <cell r="B129" t="str">
            <v>Дверь металлическая ВНС 50лет ВЛКСМ 107</v>
          </cell>
        </row>
        <row r="130">
          <cell r="B130" t="str">
            <v>Дверь металлическая ВНС 50летОктября63а</v>
          </cell>
        </row>
        <row r="131">
          <cell r="B131" t="str">
            <v>Дверь металлическая ВНС 50летОктября70</v>
          </cell>
        </row>
        <row r="132">
          <cell r="B132" t="str">
            <v>Дверь металлическая ВНС Механическая23</v>
          </cell>
        </row>
        <row r="133">
          <cell r="B133" t="str">
            <v>Дверь металлическая ВНС Первомайская23</v>
          </cell>
        </row>
        <row r="134">
          <cell r="B134" t="str">
            <v>Дверь металлическая ВНС проезд Майский1</v>
          </cell>
        </row>
        <row r="135">
          <cell r="B135" t="str">
            <v>Дверь металлическая ВНС Профсоюзная,65</v>
          </cell>
        </row>
        <row r="136">
          <cell r="B136" t="str">
            <v>Дверь металлическая ВНС Республики,219</v>
          </cell>
        </row>
        <row r="137">
          <cell r="B137" t="str">
            <v>Дверь металлическая ВНС Широтная,104</v>
          </cell>
        </row>
        <row r="138">
          <cell r="B138" t="str">
            <v>Диван-кровать 3-х местный</v>
          </cell>
        </row>
        <row r="139">
          <cell r="B139" t="str">
            <v>Задвижка д. 500 Ру-10</v>
          </cell>
        </row>
        <row r="140">
          <cell r="B140" t="str">
            <v>Измеритель показателей качества эл.энерг. "Ресурс"</v>
          </cell>
        </row>
        <row r="141">
          <cell r="B141" t="str">
            <v>Измерительн.преобразователь уровня WATERPILOT 3(1)</v>
          </cell>
        </row>
        <row r="142">
          <cell r="B142" t="str">
            <v>Измерительн.преобразователь уровня WATERPILOT 3(2)</v>
          </cell>
        </row>
        <row r="143">
          <cell r="B143" t="str">
            <v>Измерительн.преобразователь уровня WATERPILOT 4(1)</v>
          </cell>
        </row>
        <row r="144">
          <cell r="B144" t="str">
            <v>Измерительн.преобразователь уровня WATERPILOT 4(4)</v>
          </cell>
        </row>
        <row r="145">
          <cell r="B145" t="str">
            <v>Измерительн.преобразователь уровня WATERPILOT 6(1)</v>
          </cell>
        </row>
        <row r="146">
          <cell r="B146" t="str">
            <v>Измерительн.преобразователь уровня WATERPILOT 9(2)</v>
          </cell>
        </row>
        <row r="147">
          <cell r="B147" t="str">
            <v>Измерительн.преобразователь уровня WATERPILOT10(1)</v>
          </cell>
        </row>
        <row r="148">
          <cell r="B148" t="str">
            <v>Измерительн.преобразователь уровня WATERPILOT14(4)</v>
          </cell>
        </row>
        <row r="149">
          <cell r="B149" t="str">
            <v>Измерительн.преобразователь уровня WATERPILOT16(4)</v>
          </cell>
        </row>
        <row r="150">
          <cell r="B150" t="str">
            <v>Измерительн.преобразователь уровня WATERPILOT18(2)</v>
          </cell>
        </row>
        <row r="151">
          <cell r="B151" t="str">
            <v>Измерительн.преобразователь уровня WATERPILOT19(2)</v>
          </cell>
        </row>
        <row r="152">
          <cell r="B152" t="str">
            <v>Измерительн.преобразователь уровня WATERPILOT23(2)</v>
          </cell>
        </row>
        <row r="153">
          <cell r="B153" t="str">
            <v>Измерительн.преобразователь уровня WATERPILOT25(4)</v>
          </cell>
        </row>
        <row r="154">
          <cell r="B154" t="str">
            <v>Измерительн.преобразователь уровня WATERPILOT2а(4)</v>
          </cell>
        </row>
        <row r="155">
          <cell r="B155" t="str">
            <v>Измерительн.преобразователь уровня WATERPILOT4а(4)</v>
          </cell>
        </row>
        <row r="156">
          <cell r="B156" t="str">
            <v>Илосос ИВР-40 С/2</v>
          </cell>
        </row>
        <row r="157">
          <cell r="B157" t="str">
            <v>Интерфейсная плата Dialogic с лицензиями Voice</v>
          </cell>
        </row>
        <row r="158">
          <cell r="B158" t="str">
            <v>Иономер Анион 7051 с сенсором кислорода</v>
          </cell>
        </row>
        <row r="159">
          <cell r="B159" t="str">
            <v>Источник б/питания Smart-UPS</v>
          </cell>
        </row>
        <row r="160">
          <cell r="B160" t="str">
            <v>Источник бесперебойного питания  АРС SUA 220RMI2U</v>
          </cell>
        </row>
        <row r="161">
          <cell r="B161" t="str">
            <v>Канализ. коллектор Немцова</v>
          </cell>
        </row>
        <row r="162">
          <cell r="B162" t="str">
            <v>Канализационная сеть кп-1 Амурская, 2, d 220мм, включающая 6 смотровых колодцев</v>
          </cell>
        </row>
        <row r="163">
          <cell r="B163" t="str">
            <v>Кассовый аппарат ККТ АМС-110к вер 01</v>
          </cell>
        </row>
        <row r="164">
          <cell r="B164" t="str">
            <v>Кассовый аппарат ККТ ЭКР 2102К</v>
          </cell>
        </row>
        <row r="165">
          <cell r="B165" t="str">
            <v>Кассовый аппарат ККТ ЭКР 2102К зав.№1506264</v>
          </cell>
        </row>
        <row r="166">
          <cell r="B166" t="str">
            <v>Кассовый аппарат ККТ ЭКР 2102К зав.№1520444</v>
          </cell>
        </row>
        <row r="167">
          <cell r="B167" t="str">
            <v>Кислородомер YSI ProODO</v>
          </cell>
        </row>
        <row r="168">
          <cell r="B168" t="str">
            <v>КМА Canon iR 1018J цифровой</v>
          </cell>
        </row>
        <row r="169">
          <cell r="B169" t="str">
            <v>КМА Canon iR 2016</v>
          </cell>
        </row>
        <row r="170">
          <cell r="B170" t="str">
            <v>КМА Canon iR 2016</v>
          </cell>
        </row>
        <row r="171">
          <cell r="B171" t="str">
            <v>КМА Canon iR 2016J цифровой</v>
          </cell>
        </row>
        <row r="172">
          <cell r="B172" t="str">
            <v>Коммутатор управляемый 2 уровня Allied Telesyn</v>
          </cell>
        </row>
        <row r="173">
          <cell r="B173" t="str">
            <v>Коммутатор управляемый 2 уровня Allied Telesyn</v>
          </cell>
        </row>
        <row r="174">
          <cell r="B174" t="str">
            <v>Комплект для измерения мутности с датч.НТ1</v>
          </cell>
        </row>
        <row r="175">
          <cell r="B175" t="str">
            <v>Комплект КОБ для работы с болтовыми и фланц.соед.</v>
          </cell>
        </row>
        <row r="176">
          <cell r="B176" t="str">
            <v>Комплект КОБ для работы с болтовыми и фланц.соед.</v>
          </cell>
        </row>
        <row r="177">
          <cell r="B177" t="str">
            <v>Комплект лабораторного оборудования</v>
          </cell>
        </row>
        <row r="178">
          <cell r="B178" t="str">
            <v>Компрессорная установка ВВП-6/10 на шасси ГАЗ 331063 (Валдай)</v>
          </cell>
        </row>
        <row r="179">
          <cell r="B179" t="str">
            <v>Компьютер  Apple iMac + 27" с монитором, клав. и м</v>
          </cell>
        </row>
        <row r="180">
          <cell r="B180" t="str">
            <v>Компьютер  CPU Intel  Core 2 Duo E 6300</v>
          </cell>
        </row>
        <row r="181">
          <cell r="B181" t="str">
            <v>Компьютер  CPU Intel  Core 2 Duo E 6300 с мон.LG "</v>
          </cell>
        </row>
        <row r="182">
          <cell r="B182" t="str">
            <v>Компьютер  CPU Intel  Core 2 Duo E 6300 с мон.LG "</v>
          </cell>
        </row>
        <row r="183">
          <cell r="B183" t="str">
            <v>Компьютер  CPU Intel  Core 2 Duo E 6300 с мон.LG "</v>
          </cell>
        </row>
        <row r="184">
          <cell r="B184" t="str">
            <v>Компьютер  НР 500ВМТ  + 20" с монитором</v>
          </cell>
        </row>
        <row r="185">
          <cell r="B185" t="str">
            <v>Компьютер  НР 500ВМТ  + 20" с монитором</v>
          </cell>
        </row>
        <row r="186">
          <cell r="B186" t="str">
            <v>Компьютер  НР 500ВМТ  + 20" с монитором</v>
          </cell>
        </row>
        <row r="187">
          <cell r="B187" t="str">
            <v>Компьютер  НР 500ВМТ  + 20" с монитором</v>
          </cell>
        </row>
        <row r="188">
          <cell r="B188" t="str">
            <v>Компьютер  НР 500ВМТ  + 20" с монитором</v>
          </cell>
        </row>
        <row r="189">
          <cell r="B189" t="str">
            <v>Компьютер  НР 500ВМТ  + 20" с монитором</v>
          </cell>
        </row>
        <row r="190">
          <cell r="B190" t="str">
            <v>Компьютер  НР 500ВМТ  + 20" с монитором</v>
          </cell>
        </row>
        <row r="191">
          <cell r="B191" t="str">
            <v>Компьютер  НР 500ВМТ  + 20" с монитором</v>
          </cell>
        </row>
        <row r="192">
          <cell r="B192" t="str">
            <v>Компьютер  НР 500ВМТ  + 20" с монитором</v>
          </cell>
        </row>
        <row r="193">
          <cell r="B193" t="str">
            <v>Компьютер  НР Pro 3120M  + 20" с монитором</v>
          </cell>
        </row>
        <row r="194">
          <cell r="B194" t="str">
            <v>Компьютер  НР Pro 3120M  + 20" с монитором</v>
          </cell>
        </row>
        <row r="195">
          <cell r="B195" t="str">
            <v>Компьютер  НР Pro 3120M  + 20" с монитором</v>
          </cell>
        </row>
        <row r="196">
          <cell r="B196" t="str">
            <v>Компьютер  НР Pro 3120M  + 20" с монитором</v>
          </cell>
        </row>
        <row r="197">
          <cell r="B197" t="str">
            <v>Компьютер  НР Pro 3120M  + 20" с монитором</v>
          </cell>
        </row>
        <row r="198">
          <cell r="B198" t="str">
            <v>Компьютер  НР Pro 3120M  + 20" с монитором</v>
          </cell>
        </row>
        <row r="199">
          <cell r="B199" t="str">
            <v>Компьютер Apple Mac mini Server MC936RS/A</v>
          </cell>
        </row>
        <row r="200">
          <cell r="B200" t="str">
            <v>Компьютер Core 2 Duo E6600 с монитором Samsung "19</v>
          </cell>
        </row>
        <row r="201">
          <cell r="B201" t="str">
            <v>Компьютер Core 2 Duo E6600 с монитором Samsung "19</v>
          </cell>
        </row>
        <row r="202">
          <cell r="B202" t="str">
            <v>Компьютер Intel Core 2 Duo E7400 с 2-мя ЖК Монитор</v>
          </cell>
        </row>
        <row r="203">
          <cell r="B203" t="str">
            <v>Компьютер Intel Pentium 4640 без монитора</v>
          </cell>
        </row>
        <row r="204">
          <cell r="B204" t="str">
            <v>Компьютнр  НР РАСК с монитором НР LE1901w</v>
          </cell>
        </row>
        <row r="205">
          <cell r="B205" t="str">
            <v>Компьютнр  НР РАСК с монитором НР LE1901w</v>
          </cell>
        </row>
        <row r="206">
          <cell r="B206" t="str">
            <v>Компьютнр  НР РАСК с монитором НР LE1901w</v>
          </cell>
        </row>
        <row r="207">
          <cell r="B207" t="str">
            <v>Компьютнр  НР РАСК с монитором НР LE1901w</v>
          </cell>
        </row>
        <row r="208">
          <cell r="B208" t="str">
            <v>Кондиционер Ballu BSV-12Н</v>
          </cell>
        </row>
        <row r="209">
          <cell r="B209" t="str">
            <v>Кондиционер General 12 RSJ</v>
          </cell>
        </row>
        <row r="210">
          <cell r="B210" t="str">
            <v>Кондиционер General 7 RSC</v>
          </cell>
        </row>
        <row r="211">
          <cell r="B211" t="str">
            <v>Кондиционер General 7 RSC</v>
          </cell>
        </row>
        <row r="212">
          <cell r="B212" t="str">
            <v>Кондиционер General 7 RSC</v>
          </cell>
        </row>
        <row r="213">
          <cell r="B213" t="str">
            <v>Кондиционер General 7 RSC</v>
          </cell>
        </row>
        <row r="214">
          <cell r="B214" t="str">
            <v>Кондиционер General 7 RSC</v>
          </cell>
        </row>
        <row r="215">
          <cell r="B215" t="str">
            <v>Кондиционер General 7 RSC</v>
          </cell>
        </row>
        <row r="216">
          <cell r="B216" t="str">
            <v>Кондиционер General 7 RSC</v>
          </cell>
        </row>
        <row r="217">
          <cell r="B217" t="str">
            <v>Кондиционер General 9 RSJC</v>
          </cell>
        </row>
        <row r="218">
          <cell r="B218" t="str">
            <v>Кондиционер General ASH 12 USCC-W</v>
          </cell>
        </row>
        <row r="219">
          <cell r="B219" t="str">
            <v>Кондиционер General ASH 7 RSC</v>
          </cell>
        </row>
        <row r="220">
          <cell r="B220" t="str">
            <v>Кондиционер General ASH 7 RSC</v>
          </cell>
        </row>
        <row r="221">
          <cell r="B221" t="str">
            <v>Кондиционер General ASH 7 RSC/1</v>
          </cell>
        </row>
        <row r="222">
          <cell r="B222" t="str">
            <v>Кондиционер General ASH 7 RSC/1</v>
          </cell>
        </row>
        <row r="223">
          <cell r="B223" t="str">
            <v>Контрольно-измерит. аппаратура 1 и 2 уровня 10(1)</v>
          </cell>
        </row>
        <row r="224">
          <cell r="B224" t="str">
            <v>Контрольно-измерит. аппаратура 1 и 2 уровня 14(4)</v>
          </cell>
        </row>
        <row r="225">
          <cell r="B225" t="str">
            <v>Контрольно-измерит. аппаратура 1 и 2 уровня 16(4)</v>
          </cell>
        </row>
        <row r="226">
          <cell r="B226" t="str">
            <v>Контрольно-измерит. аппаратура 1 и 2 уровня 18(2)</v>
          </cell>
        </row>
        <row r="227">
          <cell r="B227" t="str">
            <v>Контрольно-измерит. аппаратура 1 и 2 уровня 19(2)</v>
          </cell>
        </row>
        <row r="228">
          <cell r="B228" t="str">
            <v>Контрольно-измерит. аппаратура 1 и 2 уровня 23(2)</v>
          </cell>
        </row>
        <row r="229">
          <cell r="B229" t="str">
            <v>Контрольно-измерит. аппаратура 1 и 2 уровня 25(4)</v>
          </cell>
        </row>
        <row r="230">
          <cell r="B230" t="str">
            <v>Контрольно-измерит. аппаратура 1 и 2 уровня 2а(4)</v>
          </cell>
        </row>
        <row r="231">
          <cell r="B231" t="str">
            <v>Контрольно-измерит. аппаратура 1 и 2 уровня 3(1)</v>
          </cell>
        </row>
        <row r="232">
          <cell r="B232" t="str">
            <v>Контрольно-измерит. аппаратура 1 и 2 уровня 3(2)</v>
          </cell>
        </row>
        <row r="233">
          <cell r="B233" t="str">
            <v>Контрольно-измерит. аппаратура 1 и 2 уровня 4(1)</v>
          </cell>
        </row>
        <row r="234">
          <cell r="B234" t="str">
            <v>Контрольно-измерит. аппаратура 1 и 2 уровня 4(4)</v>
          </cell>
        </row>
        <row r="235">
          <cell r="B235" t="str">
            <v>Контрольно-измерит. аппаратура 1 и 2 уровня 4а(4)</v>
          </cell>
        </row>
        <row r="236">
          <cell r="B236" t="str">
            <v>Контрольно-измерит. аппаратура 1 и 2 уровня 6(1)</v>
          </cell>
        </row>
        <row r="237">
          <cell r="B237" t="str">
            <v>Контрольно-измерит. аппаратура 1 и 2 уровня 9(2)</v>
          </cell>
        </row>
        <row r="238">
          <cell r="B238" t="str">
            <v>Конференц-стол 3600х1550х760 орех</v>
          </cell>
        </row>
        <row r="239">
          <cell r="B239" t="str">
            <v>Копир-принтер +плата сканера TASKafa</v>
          </cell>
        </row>
        <row r="240">
          <cell r="B240" t="str">
            <v>Копир-принтер TASKafa</v>
          </cell>
        </row>
        <row r="241">
          <cell r="B241" t="str">
            <v>Копир-принтер МФУ TASKalfa221</v>
          </cell>
        </row>
        <row r="242">
          <cell r="B242" t="str">
            <v>Косилка роторная КРН-2,1</v>
          </cell>
        </row>
        <row r="243">
          <cell r="B243" t="str">
            <v>Кресло SABRINA</v>
          </cell>
        </row>
        <row r="244">
          <cell r="B244" t="str">
            <v>Кресло SABRINA</v>
          </cell>
        </row>
        <row r="245">
          <cell r="B245" t="str">
            <v>Кресло SABRINA</v>
          </cell>
        </row>
        <row r="246">
          <cell r="B246" t="str">
            <v>Кресло Орион</v>
          </cell>
        </row>
        <row r="247">
          <cell r="B247" t="str">
            <v>Кухонный гарнитур</v>
          </cell>
        </row>
        <row r="248">
          <cell r="B248" t="str">
            <v>Лазерный МФУ HP Laser Jet 3052</v>
          </cell>
        </row>
        <row r="249">
          <cell r="B249" t="str">
            <v>Лазерный МФУ Xerox WorkCentre PE120(принтер,копир)</v>
          </cell>
        </row>
        <row r="250">
          <cell r="B250" t="str">
            <v>Лазерный МФУ Xerox WorkCentre М20i(пр,копир,ск,фа)</v>
          </cell>
        </row>
        <row r="251">
          <cell r="B251" t="str">
            <v>Лебедка электрич.ЛЭСБ-040/9,0</v>
          </cell>
        </row>
        <row r="252">
          <cell r="B252" t="str">
            <v>Локальная вычислительная сеть</v>
          </cell>
        </row>
        <row r="253">
          <cell r="B253" t="str">
            <v>Локальная вычислительная сеть ВОЛС</v>
          </cell>
        </row>
        <row r="254">
          <cell r="B254" t="str">
            <v>Маршрутизатор CPUTM-EDGE-XGU-EU</v>
          </cell>
        </row>
        <row r="255">
          <cell r="B255" t="str">
            <v>Маслостанция МСА-2х20,1*30/40</v>
          </cell>
        </row>
        <row r="256">
          <cell r="B256" t="str">
            <v>Маслостанция МСА-2х20,1*30/40</v>
          </cell>
        </row>
        <row r="257">
          <cell r="B257" t="str">
            <v>Маслостанция-20/2 "ДИНРУС" (2х20, 1х30-40) станция гидравлическая</v>
          </cell>
        </row>
        <row r="258">
          <cell r="B258" t="str">
            <v>Металлическая ограда из колючей проволоки Егоза</v>
          </cell>
        </row>
        <row r="259">
          <cell r="B259" t="str">
            <v>Металлические ворота и ограждение</v>
          </cell>
        </row>
        <row r="260">
          <cell r="B260" t="str">
            <v>Металлические раздвижные ворота</v>
          </cell>
        </row>
        <row r="261">
          <cell r="B261" t="str">
            <v>Микрокомпьютерный расходомер-скоростемер МКРС</v>
          </cell>
        </row>
        <row r="262">
          <cell r="B262" t="str">
            <v>Микрокомпьютерный расходомер-скоростемер МКРС</v>
          </cell>
        </row>
        <row r="263">
          <cell r="B263" t="str">
            <v>Микроскои бинокулярный/тринокулярный Olympys CX-41</v>
          </cell>
        </row>
        <row r="264">
          <cell r="B264" t="str">
            <v>Микроскоп Биомед-4 бинокуляр</v>
          </cell>
        </row>
        <row r="265">
          <cell r="B265" t="str">
            <v>Модер.водопровода Холодильная</v>
          </cell>
        </row>
        <row r="266">
          <cell r="B266" t="str">
            <v>Модер.сборных водоводов ВЗУ</v>
          </cell>
        </row>
        <row r="267">
          <cell r="B267" t="str">
            <v>Модернизация скважины 1-го участка №1</v>
          </cell>
        </row>
        <row r="268">
          <cell r="B268" t="str">
            <v>Молоток отбойный гидравлический МГЗ-40</v>
          </cell>
        </row>
        <row r="269">
          <cell r="B269" t="str">
            <v>Молоток отбойный МГЗ-40-2 "ДИНРУС"</v>
          </cell>
        </row>
        <row r="270">
          <cell r="B270" t="str">
            <v>Молоток отбойный НМ 1304В 1500 Вт</v>
          </cell>
        </row>
        <row r="271">
          <cell r="B271" t="str">
            <v>Молоток отбойный РМГ-40</v>
          </cell>
        </row>
        <row r="272">
          <cell r="B272" t="str">
            <v>Молоток отбойный РМГ-40</v>
          </cell>
        </row>
        <row r="273">
          <cell r="B273" t="str">
            <v>Моноблок ММ 24В</v>
          </cell>
        </row>
        <row r="274">
          <cell r="B274" t="str">
            <v>Мотопомпа Robin PTG 305T</v>
          </cell>
        </row>
        <row r="275">
          <cell r="B275" t="str">
            <v>Мотопомпа Robin PTG 307</v>
          </cell>
        </row>
        <row r="276">
          <cell r="B276" t="str">
            <v>Мотопомпа Robin PTG 307</v>
          </cell>
        </row>
        <row r="277">
          <cell r="B277" t="str">
            <v>Мотопомпа Robin PTG 307</v>
          </cell>
        </row>
        <row r="278">
          <cell r="B278" t="str">
            <v>Мультиметр АМ-7030</v>
          </cell>
        </row>
        <row r="279">
          <cell r="B279" t="str">
            <v>МФУ лазерное Xerox WorkCentre 3635MFP/X</v>
          </cell>
        </row>
        <row r="280">
          <cell r="B280" t="str">
            <v>Насос NК86-4 с мотором NU611-2/34</v>
          </cell>
        </row>
        <row r="281">
          <cell r="B281" t="str">
            <v>Насос NК86-4 с мотором NU611-2/34</v>
          </cell>
        </row>
        <row r="282">
          <cell r="B282" t="str">
            <v>Насос NК86-4 с мотором NU611-2/34</v>
          </cell>
        </row>
        <row r="283">
          <cell r="B283" t="str">
            <v>Насос S-151 В/7 N=18,5кВт (рабочее колесо нержав.) ол5</v>
          </cell>
        </row>
        <row r="284">
          <cell r="B284" t="str">
            <v>Насос S-181 А/5 N=26кВт (рабочее колесо нержав.) ол1,ол3,ол4,ол6,ол7,ол9,ол12,ол14,ол15</v>
          </cell>
        </row>
        <row r="285">
          <cell r="B285" t="str">
            <v>Насос S-181 А/5 N=26кВт (рабочее колесо нержав.) ол1,ол3,ол4,ол6,ол7,ол9,ол12,ол14,ол15</v>
          </cell>
        </row>
        <row r="286">
          <cell r="B286" t="str">
            <v>Насос S-181 А/5 N=26кВт (рабочее колесо нержав.) ол1,ол3,ол4,ол6,ол7,ол9,ол12,ол14,ол15</v>
          </cell>
        </row>
        <row r="287">
          <cell r="B287" t="str">
            <v>Насос S-181 А/5 N=26кВт (рабочее колесо нержав.) ол1,ол3,ол4,ол6,ол7,ол9,ол12,ол14,ол15</v>
          </cell>
        </row>
        <row r="288">
          <cell r="B288" t="str">
            <v>Насос S-181 А/5 N=26кВт (рабочее колесо нержав.) ол1,ол3,ол4,ол6,ол7,ол9,ол12,ол14,ол15</v>
          </cell>
        </row>
        <row r="289">
          <cell r="B289" t="str">
            <v>Насос S-181 А/5 N=26кВт (рабочее колесо нержав.) ол1,ол3,ол4,ол6,ол7,ол9,ол12,ол14,ол15</v>
          </cell>
        </row>
        <row r="290">
          <cell r="B290" t="str">
            <v>Насос S-181 А/5 N=26кВт (рабочее колесо нержав.) ол1,ол3,ол4,ол6,ол7,ол9,ол12,ол14,ол15</v>
          </cell>
        </row>
        <row r="291">
          <cell r="B291" t="str">
            <v>Насос S-181 А/5 N=26кВт (рабочее колесо нержав.) ол1,ол3,ол4,ол6,ол7,ол9,ол12,ол14,ол15</v>
          </cell>
        </row>
        <row r="292">
          <cell r="B292" t="str">
            <v>Насос S-181 А/5 N=26кВт (рабочее колесо нержав.) ол1,ол3,ол4,ол6,ол7,ол9,ол12,ол14,ол15</v>
          </cell>
        </row>
        <row r="293">
          <cell r="B293" t="str">
            <v>Насос SEG 40.15.2.50В 2,3квт</v>
          </cell>
        </row>
        <row r="294">
          <cell r="B294" t="str">
            <v>Насос SEG 40.15.2.50В 3*400 3,8А</v>
          </cell>
        </row>
        <row r="295">
          <cell r="B295" t="str">
            <v>Насос SEG 40.15.2.50В 3*400 3,8А</v>
          </cell>
        </row>
        <row r="296">
          <cell r="B296" t="str">
            <v>Насос SIA 074 H1 7.5kW</v>
          </cell>
        </row>
        <row r="297">
          <cell r="B297" t="str">
            <v>Насос TECFLOW-1451 эксц.шнековый с сборе с элприв.</v>
          </cell>
        </row>
        <row r="298">
          <cell r="B298" t="str">
            <v>Насос TECFLOW-1451 эксц.шнековый с сборе с элприв.</v>
          </cell>
        </row>
        <row r="299">
          <cell r="B299" t="str">
            <v>Насос TECFLOW-1451.72/09377</v>
          </cell>
        </row>
        <row r="300">
          <cell r="B300" t="str">
            <v>Насос WILO-CronoLine 65/160-7.5/2 2033343</v>
          </cell>
        </row>
        <row r="301">
          <cell r="B301" t="str">
            <v>Насос WILO-CronoLine 65/160-7.5/2 2033343</v>
          </cell>
        </row>
        <row r="302">
          <cell r="B302" t="str">
            <v>Насос Ах40-25-160КСД с эл.двиг.4*3000</v>
          </cell>
        </row>
        <row r="303">
          <cell r="B303" t="str">
            <v>Насос Д2000-21УХЛ4</v>
          </cell>
        </row>
        <row r="304">
          <cell r="B304" t="str">
            <v>Насос Иртыш  ПФ2 65/250</v>
          </cell>
        </row>
        <row r="305">
          <cell r="B305" t="str">
            <v>Насос Иртыш  ПФС 65/160</v>
          </cell>
        </row>
        <row r="306">
          <cell r="B306" t="str">
            <v>Насос Иртыш  ПФС 65/160</v>
          </cell>
        </row>
        <row r="307">
          <cell r="B307" t="str">
            <v>Насос Иртыш 30 ПФ-026</v>
          </cell>
        </row>
        <row r="308">
          <cell r="B308" t="str">
            <v>Насос Иртыш 30 ПФ-026</v>
          </cell>
        </row>
        <row r="309">
          <cell r="B309" t="str">
            <v>Насос Иртыш ПФ2 65/250.258-7.5/4-016</v>
          </cell>
        </row>
        <row r="310">
          <cell r="B310" t="str">
            <v>Насос Иртыш ПФ2 65/250.258-7.5/4-016</v>
          </cell>
        </row>
        <row r="311">
          <cell r="B311" t="str">
            <v>Насос Иртыш ПФС 65/160</v>
          </cell>
        </row>
        <row r="312">
          <cell r="B312" t="str">
            <v>Насос Иртыш ЦМК 2 80/160-7,5/2</v>
          </cell>
        </row>
        <row r="313">
          <cell r="B313" t="str">
            <v>Насос Иртыш ЦМК1  80/160   11/2</v>
          </cell>
        </row>
        <row r="314">
          <cell r="B314" t="str">
            <v>Насос Иртыш ЦМК1  80/160   11/2</v>
          </cell>
        </row>
        <row r="315">
          <cell r="B315" t="str">
            <v>Насос К84-4 с мотором NU611-2/22</v>
          </cell>
        </row>
        <row r="316">
          <cell r="B316" t="str">
            <v>Насос К84-4 с мотором NU611-2/22</v>
          </cell>
        </row>
        <row r="317">
          <cell r="B317" t="str">
            <v>Насос К84-4 с мотором NU611-2/22</v>
          </cell>
        </row>
        <row r="318">
          <cell r="B318" t="str">
            <v>Насос К84-4 с мотором NU611-2/22</v>
          </cell>
        </row>
        <row r="319">
          <cell r="B319" t="str">
            <v>Насос К84-4 с мотором NU611-2/22</v>
          </cell>
        </row>
        <row r="320">
          <cell r="B320" t="str">
            <v>Насос К84-4 с мотором NU611-2/22</v>
          </cell>
        </row>
        <row r="321">
          <cell r="B321" t="str">
            <v>Насос КМ 100-65-250а с двиг А200м2жу2</v>
          </cell>
        </row>
        <row r="322">
          <cell r="B322" t="str">
            <v>Насос КМ 65-50-160-5,5 квт</v>
          </cell>
        </row>
        <row r="323">
          <cell r="B323" t="str">
            <v>Насос КМ 65-50-160-5,5 квт</v>
          </cell>
        </row>
        <row r="324">
          <cell r="B324" t="str">
            <v>Насос КМ 65-50-160-5,5 квт</v>
          </cell>
        </row>
        <row r="325">
          <cell r="B325" t="str">
            <v>Насос КМ 65-50-160-5,5 квт</v>
          </cell>
        </row>
        <row r="326">
          <cell r="B326" t="str">
            <v>Насос КМ 65-50-160-5,5 квт/3000</v>
          </cell>
        </row>
        <row r="327">
          <cell r="B327" t="str">
            <v>Насос КМ 65-50-160-5,5 квт/3000</v>
          </cell>
        </row>
        <row r="328">
          <cell r="B328" t="str">
            <v>Насос КМ 65-50-160-5,5 квт/3000</v>
          </cell>
        </row>
        <row r="329">
          <cell r="B329" t="str">
            <v>Насос КМ 65-50-160-5,5 квт/3000</v>
          </cell>
        </row>
        <row r="330">
          <cell r="B330" t="str">
            <v>Насос НК86-4 с мотором NU611-2/34</v>
          </cell>
        </row>
        <row r="331">
          <cell r="B331" t="str">
            <v>Насос НК86-4 с мотором NU611-2/34</v>
          </cell>
        </row>
        <row r="332">
          <cell r="B332" t="str">
            <v>Насос НК86-4 с мотором NU611-2/34</v>
          </cell>
        </row>
        <row r="333">
          <cell r="B333" t="str">
            <v>Насос ПБ 63/22,5 15/1500</v>
          </cell>
        </row>
        <row r="334">
          <cell r="B334" t="str">
            <v>Насос погружной в наборе с рукавом НП-45 "ДИНРУС"</v>
          </cell>
        </row>
        <row r="335">
          <cell r="B335" t="str">
            <v>Насос ПФС для перекачки бытовых и сточных вод 50/125,98-1,1/026</v>
          </cell>
        </row>
        <row r="336">
          <cell r="B336" t="str">
            <v>Насос СД800/32 "Б"без электродвигателя и рамы</v>
          </cell>
        </row>
        <row r="337">
          <cell r="B337" t="str">
            <v>Насос СД800/32 без электродвигателя и рамы</v>
          </cell>
        </row>
        <row r="338">
          <cell r="B338" t="str">
            <v>Насос СМ 100-65-200-2</v>
          </cell>
        </row>
        <row r="339">
          <cell r="B339" t="str">
            <v>Насос СМ 150-125-315/4  37/1500</v>
          </cell>
        </row>
        <row r="340">
          <cell r="B340" t="str">
            <v>Насос СМ 250-200-400/6  б/рамы. б/дв</v>
          </cell>
        </row>
        <row r="341">
          <cell r="B341" t="str">
            <v>Насос Х100-160-ТЛ-55 с эл.двиг.15кВт</v>
          </cell>
        </row>
        <row r="342">
          <cell r="B342" t="str">
            <v>Насос Х80-65-160аК с двиг.11 квт 3000 об.</v>
          </cell>
        </row>
        <row r="343">
          <cell r="B343" t="str">
            <v>Насос ЦМФ 100-20</v>
          </cell>
        </row>
        <row r="344">
          <cell r="B344" t="str">
            <v>Насос ЦМФ 100/20</v>
          </cell>
        </row>
        <row r="345">
          <cell r="B345" t="str">
            <v>Насос ЦМФ 25/12</v>
          </cell>
        </row>
        <row r="346">
          <cell r="B346" t="str">
            <v>Насос ЦМФ 25/12</v>
          </cell>
        </row>
        <row r="347">
          <cell r="B347" t="str">
            <v>Насос ЦМФ 50/10</v>
          </cell>
        </row>
        <row r="348">
          <cell r="B348" t="str">
            <v>Насос ЦМФ 50/10</v>
          </cell>
        </row>
        <row r="349">
          <cell r="B349" t="str">
            <v>Насос ЭЦВ 5-6,5-80лн</v>
          </cell>
        </row>
        <row r="350">
          <cell r="B350" t="str">
            <v>Насос ЭЦВ 8-65-90</v>
          </cell>
        </row>
        <row r="351">
          <cell r="B351" t="str">
            <v>Насосный агрегат 450Д32А с эл.двиг.160 ква 1500об</v>
          </cell>
        </row>
        <row r="352">
          <cell r="B352" t="str">
            <v>Насосный агрегат EMF K 85-4+NU501-2/30</v>
          </cell>
        </row>
        <row r="353">
          <cell r="B353" t="str">
            <v>Насосный агрегат EMF K 85-4+NU501-2/30</v>
          </cell>
        </row>
        <row r="354">
          <cell r="B354" t="str">
            <v>Насосный агрегат EMF K 85-4+NU501-2/30</v>
          </cell>
        </row>
        <row r="355">
          <cell r="B355" t="str">
            <v>Насосный агрегат EMF K 85-4+NU501-2/30</v>
          </cell>
        </row>
        <row r="356">
          <cell r="B356" t="str">
            <v>Насосный агрегат EMF K 85-4+NU501-2/30</v>
          </cell>
        </row>
        <row r="357">
          <cell r="B357" t="str">
            <v>Насосный агрегат EMF K 85-4+NU501-2/30</v>
          </cell>
        </row>
        <row r="358">
          <cell r="B358" t="str">
            <v>Насосный агрегат EMF K 85-4+NU501-2/30</v>
          </cell>
        </row>
        <row r="359">
          <cell r="B359" t="str">
            <v>Насосный агрегат EMF K 85-4+NU501-2/30 10 (1)</v>
          </cell>
        </row>
        <row r="360">
          <cell r="B360" t="str">
            <v>Насосный агрегат EMF K 85-4+NU501-2/30 14 (4)</v>
          </cell>
        </row>
        <row r="361">
          <cell r="B361" t="str">
            <v>Насосный агрегат EMF K 85-4+NU501-2/30 16 (4)</v>
          </cell>
        </row>
        <row r="362">
          <cell r="B362" t="str">
            <v>Насосный агрегат EMF K 85-4+NU501-2/30 25 (4)</v>
          </cell>
        </row>
        <row r="363">
          <cell r="B363" t="str">
            <v>Насосный агрегат EMF K 85-4+NU501-2/30 2а (4)</v>
          </cell>
        </row>
        <row r="364">
          <cell r="B364" t="str">
            <v>Насосный агрегат EMF K 85-4+NU501-2/30 4 (1)</v>
          </cell>
        </row>
        <row r="365">
          <cell r="B365" t="str">
            <v>Насосный агрегат EMF K 85-4+NU501-2/30 4 (4)</v>
          </cell>
        </row>
        <row r="366">
          <cell r="B366" t="str">
            <v>Насосный агрегат EMF K 85-4+NU501-2/30 4а (4)</v>
          </cell>
        </row>
        <row r="367">
          <cell r="B367" t="str">
            <v>Насосный агрегат КМ 100-65-200 (30/2900)</v>
          </cell>
        </row>
        <row r="368">
          <cell r="B368" t="str">
            <v>Насосный агрегат на ВНС с обвязкой</v>
          </cell>
        </row>
        <row r="369">
          <cell r="B369" t="str">
            <v>Насосный агрегат на ВНС с обвязкой</v>
          </cell>
        </row>
        <row r="370">
          <cell r="B370" t="str">
            <v>Насосный агрегат на ВНС с обвязкой</v>
          </cell>
        </row>
        <row r="371">
          <cell r="B371" t="str">
            <v>Насосный агрегат на ВНС с обвязкой</v>
          </cell>
        </row>
        <row r="372">
          <cell r="B372" t="str">
            <v>Насосный агрегат на ВНС с обвязкой</v>
          </cell>
        </row>
        <row r="373">
          <cell r="B373" t="str">
            <v>Насосный агрегат на ВНС с обвязкой</v>
          </cell>
        </row>
        <row r="374">
          <cell r="B374" t="str">
            <v>Насосный агрегат на ВНС с обвязкой</v>
          </cell>
        </row>
        <row r="375">
          <cell r="B375" t="str">
            <v>Насосный агрегат на ВНС с обвязкой</v>
          </cell>
        </row>
        <row r="376">
          <cell r="B376" t="str">
            <v>Насосный агрегат на ВНС с обвязкой</v>
          </cell>
        </row>
        <row r="377">
          <cell r="B377" t="str">
            <v>Насосный агрегат СД450/22,5 с электродвигателем 75кВт, 1000 об/мин</v>
          </cell>
        </row>
        <row r="378">
          <cell r="B378" t="str">
            <v>Насосный агрегат СД800/32а с электродвигателем 110кВт, 1000 об/мин</v>
          </cell>
        </row>
        <row r="379">
          <cell r="B379" t="str">
            <v>Насосный агрегат СД800/32а с электродвигателем 110кВт, 1000 об/мин</v>
          </cell>
        </row>
        <row r="380">
          <cell r="B380" t="str">
            <v>Насосный агрегат ЭЦВ 6-10-80</v>
          </cell>
        </row>
        <row r="381">
          <cell r="B381" t="str">
            <v>Насосный агрегат ЭЦВ 6-10-80</v>
          </cell>
        </row>
        <row r="382">
          <cell r="B382" t="str">
            <v>Ноутбук Apple MacBook</v>
          </cell>
        </row>
        <row r="383">
          <cell r="B383" t="str">
            <v>Ноутбук Apple MacBook Air MC 9661 RS/A</v>
          </cell>
        </row>
        <row r="384">
          <cell r="B384" t="str">
            <v>Ноутбук Apple MacBook Pro MC374RS/A</v>
          </cell>
        </row>
        <row r="385">
          <cell r="B385" t="str">
            <v>Ноутбук Apple MacBook Pro MC374RS/A</v>
          </cell>
        </row>
        <row r="386">
          <cell r="B386" t="str">
            <v>Ноутбук Apple MacBook Pro MC724RS/A</v>
          </cell>
        </row>
        <row r="387">
          <cell r="B387" t="str">
            <v>Ноутбук ASUS UX 30 SU 3500</v>
          </cell>
        </row>
        <row r="388">
          <cell r="B388" t="str">
            <v>Ноутбук HP Compaq nx 7400 RH405EA</v>
          </cell>
        </row>
        <row r="389">
          <cell r="B389" t="str">
            <v>Ноутбук HP nx 8220 PM 770 2.3 GHz Mb/80Gb</v>
          </cell>
        </row>
        <row r="390">
          <cell r="B390" t="str">
            <v>Ноутбук HP nx 8220 PM 770 2.3 GHz Mb/80Gb</v>
          </cell>
        </row>
        <row r="391">
          <cell r="B391" t="str">
            <v>Ноутбук HP ProBook4515sNX505EA</v>
          </cell>
        </row>
        <row r="392">
          <cell r="B392" t="str">
            <v>Ноутбук MacBookPro 13 MB 990RS/A</v>
          </cell>
        </row>
        <row r="393">
          <cell r="B393" t="str">
            <v>Ноутбук Sony VALO VPC-X11Z1R/X</v>
          </cell>
        </row>
        <row r="394">
          <cell r="B394" t="str">
            <v>Ноутбук SONYVaio VPCEB1E1R/BJ RU3</v>
          </cell>
        </row>
        <row r="395">
          <cell r="B395" t="str">
            <v>Ноутбук НР 6730s Т5670</v>
          </cell>
        </row>
        <row r="396">
          <cell r="B396" t="str">
            <v>Ноутбук НР Compag 6710b</v>
          </cell>
        </row>
        <row r="397">
          <cell r="B397" t="str">
            <v>Ноутбук НР Compag nx 7400 RH 402 EA</v>
          </cell>
        </row>
        <row r="398">
          <cell r="B398" t="str">
            <v>Оборуд.для контроля очистки сточных вод(аквариум)</v>
          </cell>
        </row>
        <row r="399">
          <cell r="B399" t="str">
            <v>Огнетушитель ОУ-80</v>
          </cell>
        </row>
        <row r="400">
          <cell r="B400" t="str">
            <v>Огнетушитель ОУ-80</v>
          </cell>
        </row>
        <row r="401">
          <cell r="B401" t="str">
            <v>Огнетушитель ОУ-80</v>
          </cell>
        </row>
        <row r="402">
          <cell r="B402" t="str">
            <v>Огнетушитель ОУ-80</v>
          </cell>
        </row>
        <row r="403">
          <cell r="B403" t="str">
            <v>Огнетушитель ОУ-80</v>
          </cell>
        </row>
        <row r="404">
          <cell r="B404" t="str">
            <v>Огнетушитель ОУ-80</v>
          </cell>
        </row>
        <row r="405">
          <cell r="B405" t="str">
            <v>Огнетушитель ОУ-80</v>
          </cell>
        </row>
        <row r="406">
          <cell r="B406" t="str">
            <v>Огнетушитель ОУ-80</v>
          </cell>
        </row>
        <row r="407">
          <cell r="B407" t="str">
            <v>Огнетушитель ОУ-80</v>
          </cell>
        </row>
        <row r="408">
          <cell r="B408" t="str">
            <v>Огнетушитель ОУ-80</v>
          </cell>
        </row>
        <row r="409">
          <cell r="B409" t="str">
            <v>Ограждение из профнастила на ВВОС</v>
          </cell>
        </row>
        <row r="410">
          <cell r="B410" t="str">
            <v>Охранная сигнализация "Рубеж" (восстановление на ВВОС)</v>
          </cell>
        </row>
        <row r="411">
          <cell r="B411" t="str">
            <v>Охранная сигнализация "Рубеж" МВОС (восстановление)</v>
          </cell>
        </row>
        <row r="412">
          <cell r="B412" t="str">
            <v>Охранная сигнализация в помещении хлораторной МВОС</v>
          </cell>
        </row>
        <row r="413">
          <cell r="B413" t="str">
            <v>Охранная сигнализация и СКУД</v>
          </cell>
        </row>
        <row r="414">
          <cell r="B414" t="str">
            <v>Охранно-пожарная сигнализация</v>
          </cell>
        </row>
        <row r="415">
          <cell r="B415" t="str">
            <v>Охранно-пожарная сигнализация</v>
          </cell>
        </row>
        <row r="416">
          <cell r="B416" t="str">
            <v>Охранное оборудование на 15 скв. с АСУТП ВВЗ</v>
          </cell>
        </row>
        <row r="417">
          <cell r="B417" t="str">
            <v>Парогенератор ПДУ на одноосном прицепе ИАПЗ-738</v>
          </cell>
        </row>
        <row r="418">
          <cell r="B418" t="str">
            <v>Парогенератор ПДУ на одноосном прицепе ИАПЗ-738</v>
          </cell>
        </row>
        <row r="419">
          <cell r="B419" t="str">
            <v>Парогенератор ПДУ на одноосном прицепе ИАПЗ-738</v>
          </cell>
        </row>
        <row r="420">
          <cell r="B420" t="str">
            <v>Перегородка мобильная стекло матовое с дверью</v>
          </cell>
        </row>
        <row r="421">
          <cell r="B421" t="str">
            <v>Перегородка стеклянная Nayada Stan Dart двойной ви</v>
          </cell>
        </row>
        <row r="422">
          <cell r="B422" t="str">
            <v>Персональный компьютер Intel Celeron D 325</v>
          </cell>
        </row>
        <row r="423">
          <cell r="B423" t="str">
            <v>Персональный компьютер Intel Celeron D 326</v>
          </cell>
        </row>
        <row r="424">
          <cell r="B424" t="str">
            <v>Персональный компьютер Intel Celeron D 326</v>
          </cell>
        </row>
        <row r="425">
          <cell r="B425" t="str">
            <v>Персональный компьютер Intel Celeron D 336</v>
          </cell>
        </row>
        <row r="426">
          <cell r="B426" t="str">
            <v>Персональный компьютер Intel Celeron D 336</v>
          </cell>
        </row>
        <row r="427">
          <cell r="B427" t="str">
            <v>Перфоратор GBH 4DFE Bosch</v>
          </cell>
        </row>
        <row r="428">
          <cell r="B428" t="str">
            <v>Пила дисковая гидравлическая ПРД-300</v>
          </cell>
        </row>
        <row r="429">
          <cell r="B429" t="str">
            <v>Пила дисковая гидравлическая ПРД-300</v>
          </cell>
        </row>
        <row r="430">
          <cell r="B430" t="str">
            <v>Пила ленточная по металлу HVBS-812RT</v>
          </cell>
        </row>
        <row r="431">
          <cell r="B431" t="str">
            <v>ПК HP d*2200uT с монитором HP L1706</v>
          </cell>
        </row>
        <row r="432">
          <cell r="B432" t="str">
            <v>ПК HP d*2200uT с монитором HP L1706</v>
          </cell>
        </row>
        <row r="433">
          <cell r="B433" t="str">
            <v>ПК HP d*2200uT с монитором HP L1706</v>
          </cell>
        </row>
        <row r="434">
          <cell r="B434" t="str">
            <v>ПК HP d*2200uT с монитором HP L1706</v>
          </cell>
        </row>
        <row r="435">
          <cell r="B435" t="str">
            <v>ПК HP d*2200uT с монитором HP L1706</v>
          </cell>
        </row>
        <row r="436">
          <cell r="B436" t="str">
            <v>ПК HP d*2200uT с монитором HP L1706 ИБП АРС</v>
          </cell>
        </row>
        <row r="437">
          <cell r="B437" t="str">
            <v>ПК HP d*2200uT с монитором HP L1706 ИБП АРС</v>
          </cell>
        </row>
        <row r="438">
          <cell r="B438" t="str">
            <v>ПК HP d*2200uT с монитором HP L1706 ИБП АРС</v>
          </cell>
        </row>
        <row r="439">
          <cell r="B439" t="str">
            <v>ПК HP d*2200uT с монитором HP L1706 ИБП АРС</v>
          </cell>
        </row>
        <row r="440">
          <cell r="B440" t="str">
            <v>ПК HP d*2200uT с монитором HP L1706 ИБП АРС</v>
          </cell>
        </row>
        <row r="441">
          <cell r="B441" t="str">
            <v>ПК HP d*2400МT с монитором HP L1908</v>
          </cell>
        </row>
        <row r="442">
          <cell r="B442" t="str">
            <v>ПК HP d*2400МT с монитором HP L1908</v>
          </cell>
        </row>
        <row r="443">
          <cell r="B443" t="str">
            <v>ПК HP d*2400МT с монитором HP L1908</v>
          </cell>
        </row>
        <row r="444">
          <cell r="B444" t="str">
            <v>ПК HP d*2400МT с монитором HP L1908</v>
          </cell>
        </row>
        <row r="445">
          <cell r="B445" t="str">
            <v>ПК HP d*2400МT с монитором HP L1908</v>
          </cell>
        </row>
        <row r="446">
          <cell r="B446" t="str">
            <v>ПК HP d*2400МT с монитором HP L1908</v>
          </cell>
        </row>
        <row r="447">
          <cell r="B447" t="str">
            <v>ПК HP d*2400МT с монитором HP L1908</v>
          </cell>
        </row>
        <row r="448">
          <cell r="B448" t="str">
            <v>ПК HP d*2400МT с монитором HP L1908</v>
          </cell>
        </row>
        <row r="449">
          <cell r="B449" t="str">
            <v>ПК HP d*2400МT с монитором HP L1908</v>
          </cell>
        </row>
        <row r="450">
          <cell r="B450" t="str">
            <v>ПК HP d*2400МT с монитором HP L1908</v>
          </cell>
        </row>
        <row r="451">
          <cell r="B451" t="str">
            <v>ПК HP dc7600CMT/H4 с монит.LCD 17 ИБП</v>
          </cell>
        </row>
        <row r="452">
          <cell r="B452" t="str">
            <v>ПК HP dc7600CMT/H4 с монит.LCD 17 ИБП</v>
          </cell>
        </row>
        <row r="453">
          <cell r="B453" t="str">
            <v>ПК HP dc7600CMT/H4 с монит.LCD 17 ИБП</v>
          </cell>
        </row>
        <row r="454">
          <cell r="B454" t="str">
            <v>ПК Opti Plex GX 620 SFF 945H4 с монит.LCD"19" ИБП</v>
          </cell>
        </row>
        <row r="455">
          <cell r="B455" t="str">
            <v>ПК НР d*2300 МТ Е2160 с монитором НР L1906 19" LC</v>
          </cell>
        </row>
        <row r="456">
          <cell r="B456" t="str">
            <v>ПК НР d*2300 МТ Е2160 с монитором НР L1906 19" LC</v>
          </cell>
        </row>
        <row r="457">
          <cell r="B457" t="str">
            <v>ПК НР d*2300 МТ Е2160 с монитором НР L1906 19" LCD</v>
          </cell>
        </row>
        <row r="458">
          <cell r="B458" t="str">
            <v>ПК НР d*2300 МТ Е2160 с монитором НР L1906 19" LCD</v>
          </cell>
        </row>
        <row r="459">
          <cell r="B459" t="str">
            <v>ПК НР d*2300 МТ Е2160 с монитором НР L1906 19" LCD</v>
          </cell>
        </row>
        <row r="460">
          <cell r="B460" t="str">
            <v>ПК НР d*2300 МТ Е2160 с монитором НР L1906 19" LCD</v>
          </cell>
        </row>
        <row r="461">
          <cell r="B461" t="str">
            <v>ПК НР d*2300 МТ Е2160 с монитором НР L1906 19" LCD</v>
          </cell>
        </row>
        <row r="462">
          <cell r="B462" t="str">
            <v>ПК НР d*2300 МТ Е2160 с монитором НР L1906 19" LCD</v>
          </cell>
        </row>
        <row r="463">
          <cell r="B463" t="str">
            <v>ПК НР d*2300 МТ Е2160 с монитором НР L1906 19" LCD</v>
          </cell>
        </row>
        <row r="464">
          <cell r="B464" t="str">
            <v>ПК НР d*2300 МТ Е2160 с монитором НР L1906 19" LCD</v>
          </cell>
        </row>
        <row r="465">
          <cell r="B465" t="str">
            <v>ПК НР dc 7600 CMT с монитором  HPL 1755 с ИПБ АРС</v>
          </cell>
        </row>
        <row r="466">
          <cell r="B466" t="str">
            <v>ПК НР dc 7600 CMT с монитором  HPL 1755 с ИПБ АРС</v>
          </cell>
        </row>
        <row r="467">
          <cell r="B467" t="str">
            <v>ПК НР dc 7600 CMT с монитором  HPL 1755 с ИПБ АРС</v>
          </cell>
        </row>
        <row r="468">
          <cell r="B468" t="str">
            <v>ПК НР dc 7600 CMT с монитором  HPL 1755 с ИПБ АРС</v>
          </cell>
        </row>
        <row r="469">
          <cell r="B469" t="str">
            <v>ПК НР dc 7600 CMT с монитором  HPL 1755 с ИПБ АРС</v>
          </cell>
        </row>
        <row r="470">
          <cell r="B470" t="str">
            <v>ПК НР dc 7600 SFF с монитором  HPL 1706 с ИПБ АРС</v>
          </cell>
        </row>
        <row r="471">
          <cell r="B471" t="str">
            <v>ПК НР dc 7600 SFF с монитором  HPL 1706 с ИПБ АРС</v>
          </cell>
        </row>
        <row r="472">
          <cell r="B472" t="str">
            <v>ПК НР dc 7600 SFF с монитором  HPL 1706 с ИПБ АРС</v>
          </cell>
        </row>
        <row r="473">
          <cell r="B473" t="str">
            <v>ПК НР dc 7600 SFF с монитором  HPL 1706 с ИПБ АРС</v>
          </cell>
        </row>
        <row r="474">
          <cell r="B474" t="str">
            <v>ПК НР dc 7600 SFF с монитором  HPL 1706 с ИПБ АРС</v>
          </cell>
        </row>
        <row r="475">
          <cell r="B475" t="str">
            <v>ПК НР dc 7600 SFF с монитором  HPL 1706 с ИПБ АРС</v>
          </cell>
        </row>
        <row r="476">
          <cell r="B476" t="str">
            <v>ПК НР dc 7600 SFF с монитором  HPL 1706 с ИПБ АРС</v>
          </cell>
        </row>
        <row r="477">
          <cell r="B477" t="str">
            <v>ПК НР dc 7600 SFF с монитором  HPL 1706 с ИПБ АРС</v>
          </cell>
        </row>
        <row r="478">
          <cell r="B478" t="str">
            <v>ПК НР dc 7600 SFF с монитором  HPL 1706 с ИПБ АРС</v>
          </cell>
        </row>
        <row r="479">
          <cell r="B479" t="str">
            <v>ПК НР dc 7600 SFF с монитором  HPL 1706 с ИПБ АРС</v>
          </cell>
        </row>
        <row r="480">
          <cell r="B480" t="str">
            <v>ПК НР dc 7600 SFF с монитором  HPL 1706 с ИПБ АРС</v>
          </cell>
        </row>
        <row r="481">
          <cell r="B481" t="str">
            <v>ПК НР dx2300 MTс монит.HP L1706 "17" и ИБП АРС</v>
          </cell>
        </row>
        <row r="482">
          <cell r="B482" t="str">
            <v>ПК НР dx2300 MTс монит.HP L1706 "17" и ИБП АРС</v>
          </cell>
        </row>
        <row r="483">
          <cell r="B483" t="str">
            <v>ПК НР dx2300 MTс монит.HP L1706 "17" и ИБП АРС</v>
          </cell>
        </row>
        <row r="484">
          <cell r="B484" t="str">
            <v>ПК НР dx2300 MTс монит.HP L1706 "17" и ИБП АРС</v>
          </cell>
        </row>
        <row r="485">
          <cell r="B485" t="str">
            <v>ПК НР dx2300 MTс монит.HP L1706 "17" и ИБП АРС</v>
          </cell>
        </row>
        <row r="486">
          <cell r="B486" t="str">
            <v>ПК НР dx2300 MTс монит.HP L1706 "17" и ИБП АРС</v>
          </cell>
        </row>
        <row r="487">
          <cell r="B487" t="str">
            <v>ПК НР dx2300 MTс монит.HP L1706 "17" и ИБП АРС</v>
          </cell>
        </row>
        <row r="488">
          <cell r="B488" t="str">
            <v>ПК НР dx2300 MTс монит.HP L1706 "17" и ИБП АРС</v>
          </cell>
        </row>
        <row r="489">
          <cell r="B489" t="str">
            <v>ПК НР dx2300 MTс монит.HP L1706 "17" и ИБП АРС</v>
          </cell>
        </row>
        <row r="490">
          <cell r="B490" t="str">
            <v>ПК НР dx2300 MTс монит.HP L1706 "17" и ИБП АРС</v>
          </cell>
        </row>
        <row r="491">
          <cell r="B491" t="str">
            <v>ПК НР dx2300 MTс монит.HP L1706 "17" и ИБП АРС</v>
          </cell>
        </row>
        <row r="492">
          <cell r="B492" t="str">
            <v>ПК НР dx2300 MTс монит.HP L1706 "17" и ИБП АРС</v>
          </cell>
        </row>
        <row r="493">
          <cell r="B493" t="str">
            <v>ПК НР dx2300 MTс монит.HP L1706 "17" и ИБП АРС</v>
          </cell>
        </row>
        <row r="494">
          <cell r="B494" t="str">
            <v>ПК НР dx2300 MTс монит.HP L1706 "17" и ИБП АРС</v>
          </cell>
        </row>
        <row r="495">
          <cell r="B495" t="str">
            <v>ПК НР dx2300 MTс монит.HP L1706 "17" и ИБП АРС</v>
          </cell>
        </row>
        <row r="496">
          <cell r="B496" t="str">
            <v>ПК НР dx2300 MTс монит.HP L1706 "17" и ИБП АРС</v>
          </cell>
        </row>
        <row r="497">
          <cell r="B497" t="str">
            <v>ПК НР dx2300 MTс монит.HP L1706 "17" и ИБП АРС</v>
          </cell>
        </row>
        <row r="498">
          <cell r="B498" t="str">
            <v>ПК НР dx2300 MTс монит.HP L1706 "17" и ИБП АРС</v>
          </cell>
        </row>
        <row r="499">
          <cell r="B499" t="str">
            <v>ПК НР dx2300 MTс монит.HP L1706 "17" и ИБП АРС</v>
          </cell>
        </row>
        <row r="500">
          <cell r="B500" t="str">
            <v>ПК НР dx2300 MTс монит.HP L1706 "17" и ИБП АРС</v>
          </cell>
        </row>
        <row r="501">
          <cell r="B501" t="str">
            <v>ПК НР dx2300 MTс монит.HP L1706 "17" и ИБП АРС</v>
          </cell>
        </row>
        <row r="502">
          <cell r="B502" t="str">
            <v>ПК НР dx2300 MTс монит.HP L1706 "17" и ИБП АРС</v>
          </cell>
        </row>
        <row r="503">
          <cell r="B503" t="str">
            <v>ПК НР dx2300 MTс монит.HP L1706 "17" и ИБП АРС</v>
          </cell>
        </row>
        <row r="504">
          <cell r="B504" t="str">
            <v>ПК НР dx2400МТ с монитором LCD 22"</v>
          </cell>
        </row>
        <row r="505">
          <cell r="B505" t="str">
            <v>ПК С 550 с монитором LCD BenQ "17"</v>
          </cell>
        </row>
        <row r="506">
          <cell r="B506" t="str">
            <v>ПК Скат Прогресс 644FR5 c монитор BenQ 19 жк</v>
          </cell>
        </row>
        <row r="507">
          <cell r="B507" t="str">
            <v>Плата ТЕ420В</v>
          </cell>
        </row>
        <row r="508">
          <cell r="B508" t="str">
            <v>Платформа нагревательная ПМД-2002</v>
          </cell>
        </row>
        <row r="509">
          <cell r="B509" t="str">
            <v>Платформа нагревательная ПМД-2002</v>
          </cell>
        </row>
        <row r="510">
          <cell r="B510" t="str">
            <v>Платформа нагревательная ПМД-2002</v>
          </cell>
        </row>
        <row r="511">
          <cell r="B511" t="str">
            <v>Платформа нагревательная ПМД-2002</v>
          </cell>
        </row>
        <row r="512">
          <cell r="B512" t="str">
            <v>Платформа нагревательная ПМД-2002</v>
          </cell>
        </row>
        <row r="513">
          <cell r="B513" t="str">
            <v>Плоттер HP Designjet T770 Формат 44</v>
          </cell>
        </row>
        <row r="514">
          <cell r="B514" t="str">
            <v>Пневмокамера АСП-Т объем.0,5л с ЗИПом</v>
          </cell>
        </row>
        <row r="515">
          <cell r="B515" t="str">
            <v>Пневмокамера АСП-Т объем.0,5л с ЗИПом</v>
          </cell>
        </row>
        <row r="516">
          <cell r="B516" t="str">
            <v>Пневмокамера ПК 200*50 объем.0,25л с ЗИПом</v>
          </cell>
        </row>
        <row r="517">
          <cell r="B517" t="str">
            <v>Помпа ГНП-10/100</v>
          </cell>
        </row>
        <row r="518">
          <cell r="B518" t="str">
            <v>Помпа ГНП-10/100</v>
          </cell>
        </row>
        <row r="519">
          <cell r="B519" t="str">
            <v>Портативный газоанализатор Х-аm 2000</v>
          </cell>
        </row>
        <row r="520">
          <cell r="B520" t="str">
            <v>Портативный газоанализатор Х-аm 2000</v>
          </cell>
        </row>
        <row r="521">
          <cell r="B521" t="str">
            <v>Портативный газоанализатор Х-аm 2000</v>
          </cell>
        </row>
        <row r="522">
          <cell r="B522" t="str">
            <v>Портативный газоанализатор Х-аm 2000</v>
          </cell>
        </row>
        <row r="523">
          <cell r="B523" t="str">
            <v>Портативный газоанализатор Х-аm 2000</v>
          </cell>
        </row>
        <row r="524">
          <cell r="B524" t="str">
            <v>Портативный газоанализатор Х-аm 2000</v>
          </cell>
        </row>
        <row r="525">
          <cell r="B525" t="str">
            <v>Портативный газоанализатор Х-аm 2000</v>
          </cell>
        </row>
        <row r="526">
          <cell r="B526" t="str">
            <v>Портативный газоанализатор Х-аm 2000</v>
          </cell>
        </row>
        <row r="527">
          <cell r="B527" t="str">
            <v>Портативный газоанализатор Х-аm 2000</v>
          </cell>
        </row>
        <row r="528">
          <cell r="B528" t="str">
            <v>Портативный газоанализатор Х-аm 2000</v>
          </cell>
        </row>
        <row r="529">
          <cell r="B529" t="str">
            <v>Портативный газоанализатор Х-аm 2000</v>
          </cell>
        </row>
        <row r="530">
          <cell r="B530" t="str">
            <v>Портативный газоанализатор Х-аm 2000</v>
          </cell>
        </row>
        <row r="531">
          <cell r="B531" t="str">
            <v>Портативный газоанализатор Х-аm 2000</v>
          </cell>
        </row>
        <row r="532">
          <cell r="B532" t="str">
            <v>Портативный газоанализатор Х-аm 2000</v>
          </cell>
        </row>
        <row r="533">
          <cell r="B533" t="str">
            <v>Портативный газоанализатор Х-аm 2000</v>
          </cell>
        </row>
        <row r="534">
          <cell r="B534" t="str">
            <v>Портативный газоанализатор Х-аm 2000</v>
          </cell>
        </row>
        <row r="535">
          <cell r="B535" t="str">
            <v>Портативный газоанализатор Х-аm 2000</v>
          </cell>
        </row>
        <row r="536">
          <cell r="B536" t="str">
            <v>Портативный газоанализатор Х-аm 2000</v>
          </cell>
        </row>
        <row r="537">
          <cell r="B537" t="str">
            <v>Портативный газоанализатор Х-аm 2000</v>
          </cell>
        </row>
        <row r="538">
          <cell r="B538" t="str">
            <v>Портативный газоанализатор Х-аm 2000</v>
          </cell>
        </row>
        <row r="539">
          <cell r="B539" t="str">
            <v>Портативный газоанализатор Х-аm 2000</v>
          </cell>
        </row>
        <row r="540">
          <cell r="B540" t="str">
            <v>Портативный газоанализатор Х-аm 2000</v>
          </cell>
        </row>
        <row r="541">
          <cell r="B541" t="str">
            <v>Портативный газоанализатор Х-аm 2000</v>
          </cell>
        </row>
        <row r="542">
          <cell r="B542" t="str">
            <v>Портативный газоанализатор Х-аm 2000</v>
          </cell>
        </row>
        <row r="543">
          <cell r="B543" t="str">
            <v>Портативный газоанализатор Х-аm 2000</v>
          </cell>
        </row>
        <row r="544">
          <cell r="B544" t="str">
            <v>Портативный газоанализатор Х-аm 2000</v>
          </cell>
        </row>
        <row r="545">
          <cell r="B545" t="str">
            <v>Портативный газоанализатор Х-аm 2000</v>
          </cell>
        </row>
        <row r="546">
          <cell r="B546" t="str">
            <v>Портативный газоанализатор Х-аm 2000</v>
          </cell>
        </row>
        <row r="547">
          <cell r="B547" t="str">
            <v>Портативный газоанализатор Х-аm 2000</v>
          </cell>
        </row>
        <row r="548">
          <cell r="B548" t="str">
            <v>Портативный газоанализатор Х-аm 2000</v>
          </cell>
        </row>
        <row r="549">
          <cell r="B549" t="str">
            <v>Портативный газоанализатор Х-аm 2000</v>
          </cell>
        </row>
        <row r="550">
          <cell r="B550" t="str">
            <v>Портативный газоанализатор Х-аm 2000</v>
          </cell>
        </row>
        <row r="551">
          <cell r="B551" t="str">
            <v>Портативный газоанализатор Х-аm 2000</v>
          </cell>
        </row>
        <row r="552">
          <cell r="B552" t="str">
            <v>Преобразователь частоты FC202 160 kW</v>
          </cell>
        </row>
        <row r="553">
          <cell r="B553" t="str">
            <v>Преобразователь частоты FC202 45kW</v>
          </cell>
        </row>
        <row r="554">
          <cell r="B554" t="str">
            <v>Преобразователь частоты FC202 45kW</v>
          </cell>
        </row>
        <row r="555">
          <cell r="B555" t="str">
            <v>Преобразователь частоты FC202 45kW</v>
          </cell>
        </row>
        <row r="556">
          <cell r="B556" t="str">
            <v>Преобразователь частоты FC202 45kW</v>
          </cell>
        </row>
        <row r="557">
          <cell r="B557" t="str">
            <v>Преобразователь частоты FC202 55 kW</v>
          </cell>
        </row>
        <row r="558">
          <cell r="B558" t="str">
            <v>Преобразователь частоты FC202 75 kW</v>
          </cell>
        </row>
        <row r="559">
          <cell r="B559" t="str">
            <v>Прибор вакуумного фильтров.воды ПВФ 142/ЭБ</v>
          </cell>
        </row>
        <row r="560">
          <cell r="B560" t="str">
            <v>Прибор вакуумного фильтрования ПВФ-47/6</v>
          </cell>
        </row>
        <row r="561">
          <cell r="B561" t="str">
            <v>Принтер лазерный НР LaserJet 5200</v>
          </cell>
        </row>
        <row r="562">
          <cell r="B562" t="str">
            <v>Прицеп 821303 "Крепыж" Нива оц (в/т Автотент)</v>
          </cell>
        </row>
        <row r="563">
          <cell r="B563" t="str">
            <v>Прицеп 821303 "Крепыж" Нива оц (в/т Автотент)</v>
          </cell>
        </row>
        <row r="564">
          <cell r="B564" t="str">
            <v>Прицеп тракторный 1ПТЦ-1,7 с битумоваркой БД1,0</v>
          </cell>
        </row>
        <row r="565">
          <cell r="B565" t="str">
            <v>Проектор портативный Sony VPL-DX11</v>
          </cell>
        </row>
        <row r="566">
          <cell r="B566" t="str">
            <v>ПРОТОН-Баланс-II-виброметр-тахометр-балансировщик</v>
          </cell>
        </row>
        <row r="567">
          <cell r="B567" t="str">
            <v>Пульт-считыватель ПС-200</v>
          </cell>
        </row>
        <row r="568">
          <cell r="B568" t="str">
            <v>Пъедестал для кубов (высота 1000 мм)</v>
          </cell>
        </row>
        <row r="569">
          <cell r="B569" t="str">
            <v>Пъедестал для кубов (высота 1000 мм)</v>
          </cell>
        </row>
        <row r="570">
          <cell r="B570" t="str">
            <v>Пъедестал для кубов (высота 1000 мм)</v>
          </cell>
        </row>
        <row r="571">
          <cell r="B571" t="str">
            <v>Пылесос THOMAS TWIN AQUAFILTER 1600вт с функц.влаж</v>
          </cell>
        </row>
        <row r="572">
          <cell r="B572" t="str">
            <v>Радиосистема Shure PGX 24/58 c микрофоном SM 58</v>
          </cell>
        </row>
        <row r="573">
          <cell r="B573" t="str">
            <v>Расходомер-счетчик ультразвуковой РСЛ-212 в комплекте с акустической системой АС-811-110</v>
          </cell>
        </row>
        <row r="574">
          <cell r="B574" t="str">
            <v>Резчик швов РШ-150</v>
          </cell>
        </row>
        <row r="575">
          <cell r="B575" t="str">
            <v>Реконструкция 1 очереди станции обезжелезивания</v>
          </cell>
        </row>
        <row r="576">
          <cell r="B576" t="str">
            <v>Реконструкция водопровода Д=300мм по пер.Ленинградский-ул.Фрунзе-ул.Мира</v>
          </cell>
        </row>
        <row r="577">
          <cell r="B577" t="str">
            <v>Реконструкция водопровода Московский тракт Д=300(200)мм протяженностью 0,32п.км</v>
          </cell>
        </row>
        <row r="578">
          <cell r="B578" t="str">
            <v>Реконструкция канал.коллект.Парфенова от Энергетиков</v>
          </cell>
        </row>
        <row r="579">
          <cell r="B579" t="str">
            <v>Реконструкция канализации Гагарина Д.300-400</v>
          </cell>
        </row>
        <row r="580">
          <cell r="B580" t="str">
            <v>Реконструкция Н.С. II-го подъема Метелевского в/з</v>
          </cell>
        </row>
        <row r="581">
          <cell r="B581" t="str">
            <v>Реконструкция НС 2-го подъема с устройством регулирования работы насососов Велижанского водозабора</v>
          </cell>
        </row>
        <row r="582">
          <cell r="B582" t="str">
            <v>Реконструкция НС 2-го подъема, РЧВ, локальный диспетчерский пункт с АРМ Велижанского водозабора</v>
          </cell>
        </row>
        <row r="583">
          <cell r="B583" t="str">
            <v>Реконструкция первичного радиального отстойника КОС г.Тюмени</v>
          </cell>
        </row>
        <row r="584">
          <cell r="B584" t="str">
            <v>рН-метр/ионометр/кондуктометр проф. РР-50-Р11</v>
          </cell>
        </row>
        <row r="585">
          <cell r="B585" t="str">
            <v>Робот-тренажер "Гоша" с компьютерными программами</v>
          </cell>
        </row>
        <row r="586">
          <cell r="B586" t="str">
            <v>Ручной виброкаток AMMANN ARW 65, HATZ 1B40</v>
          </cell>
        </row>
        <row r="587">
          <cell r="B587" t="str">
            <v>Сварочная машина ССПТ-315Э с прибором протоколирования</v>
          </cell>
        </row>
        <row r="588">
          <cell r="B588" t="str">
            <v>Сейф TOPAZ 140-BST в1400ш700гл645/320кг</v>
          </cell>
        </row>
        <row r="589">
          <cell r="B589" t="str">
            <v>Сервер DL380G7E5620 с процессором</v>
          </cell>
        </row>
        <row r="590">
          <cell r="B590" t="str">
            <v>Сервер DL380G7E5630 с монит. LCD20 HP</v>
          </cell>
        </row>
        <row r="591">
          <cell r="B591" t="str">
            <v>Сервер DL380p Gen8</v>
          </cell>
        </row>
        <row r="592">
          <cell r="B592" t="str">
            <v>Сервер Fujitsu PRIMERGY RX300S5 2U</v>
          </cell>
        </row>
        <row r="593">
          <cell r="B593" t="str">
            <v>Сервер Fujitsu PRIMERGY RX300S5 2U</v>
          </cell>
        </row>
        <row r="594">
          <cell r="B594" t="str">
            <v>Сервер HP DL 380G7 в комплекте</v>
          </cell>
        </row>
        <row r="595">
          <cell r="B595" t="str">
            <v>Сервер HP Rack ProLiant DL 380 G5</v>
          </cell>
        </row>
        <row r="596">
          <cell r="B596" t="str">
            <v>Сервер HP Rack ProLiant ML 370 G5</v>
          </cell>
        </row>
        <row r="597">
          <cell r="B597" t="str">
            <v>Сервер НР Proliant DL 380G5 с 8-ю дисками</v>
          </cell>
        </row>
        <row r="598">
          <cell r="B598" t="str">
            <v>Сети водоснабжения для подключ. укрепление и благоустройство откоса правого берега р.Тура (2-я оч.)</v>
          </cell>
        </row>
        <row r="599">
          <cell r="B599" t="str">
            <v>Сети водоснабжения для подключения 14эт.195кв.жилого дома ГП-88 по ул.Магаданская</v>
          </cell>
        </row>
        <row r="600">
          <cell r="B600" t="str">
            <v>Сети водоснабжения для подключения 9эт.ж/д для военнослужащих в/ч3059 по ул.Камчатская, 50</v>
          </cell>
        </row>
        <row r="601">
          <cell r="B601" t="str">
            <v>Сети водоснабжения для подключения АЖК со встр.-пристроенными помещ. и подземн.паркингом ул.Малыгина</v>
          </cell>
        </row>
        <row r="602">
          <cell r="B602" t="str">
            <v>Сети водоснабжения для подключения АЗС, расположенной: г.Тюмень, ул.30 лет Победы, 31</v>
          </cell>
        </row>
        <row r="603">
          <cell r="B603" t="str">
            <v>Сети водоснабжения Малиновского 14-16эт. 179кв.жилой дом ГП-1,2</v>
          </cell>
        </row>
        <row r="604">
          <cell r="B604" t="str">
            <v>Сети канализации для подключения 14эт.195кв.жилого дома ГП-88, расположенного по ул.Магаданская</v>
          </cell>
        </row>
        <row r="605">
          <cell r="B605" t="str">
            <v>Сети канализации для подключения АЖК со встр.-пристроенными помещениями и подз.паркингом ул.Малыгина</v>
          </cell>
        </row>
        <row r="606">
          <cell r="B606" t="str">
            <v>Сети канализации к многоэтажному ж/д ГП-30 по проезду Заречный</v>
          </cell>
        </row>
        <row r="607">
          <cell r="B607" t="str">
            <v>Сети канализации Малиновского 14-16эт. 179кв.жилой дом ГП-1,2</v>
          </cell>
        </row>
        <row r="608">
          <cell r="B608" t="str">
            <v>Система АИИС КУЭ</v>
          </cell>
        </row>
        <row r="609">
          <cell r="B609" t="str">
            <v>Система аккустическая 150Вт Ektron</v>
          </cell>
        </row>
        <row r="610">
          <cell r="B610" t="str">
            <v>Система видеонаблюдения</v>
          </cell>
        </row>
        <row r="611">
          <cell r="B611" t="str">
            <v>Система видеонаблюдения</v>
          </cell>
        </row>
        <row r="612">
          <cell r="B612" t="str">
            <v>Система видеонаблюдения (3-й этаж 5-ти этаж.здания)</v>
          </cell>
        </row>
        <row r="613">
          <cell r="B613" t="str">
            <v>Система видеонаблюдения и СКУД на 4-м этаже БЦ "Парус"</v>
          </cell>
        </row>
        <row r="614">
          <cell r="B614" t="str">
            <v>Система видеонаблюдения Приемная, холл, 3 этаж</v>
          </cell>
        </row>
        <row r="615">
          <cell r="B615" t="str">
            <v>Система видеонаблюдения ул.30 лет Победы, 31 (цветн.)</v>
          </cell>
        </row>
        <row r="616">
          <cell r="B616" t="str">
            <v>Система контроля доступа и учета рабочего времени по объектам</v>
          </cell>
        </row>
        <row r="617">
          <cell r="B617" t="str">
            <v>Система контроля доступа ул.30 лет Победы, 31 (ЦДП)</v>
          </cell>
        </row>
        <row r="618">
          <cell r="B618" t="str">
            <v>Система охранно- пожарной сигнализации ул.Судостроителей, 19 (комната приема пищи)</v>
          </cell>
        </row>
        <row r="619">
          <cell r="B619" t="str">
            <v>Система охранно-пожарной сигнализации (секретная комната)</v>
          </cell>
        </row>
        <row r="620">
          <cell r="B620" t="str">
            <v>Система очистки воды Elix 10 S.Kit (EU)</v>
          </cell>
        </row>
        <row r="621">
          <cell r="B621" t="str">
            <v>Сканер HP Designjet 4500</v>
          </cell>
        </row>
        <row r="622">
          <cell r="B622" t="str">
            <v>Скважинный насос 8" S-151 В/9 Q=60м3/ч, Н=80м, Р2=22кВт</v>
          </cell>
        </row>
        <row r="623">
          <cell r="B623" t="str">
            <v>Скважинный насос 8" S-181 А/5, 22кВт, 3*400В, фланц. с рабочим колесом из нерж.стали 22240068</v>
          </cell>
        </row>
        <row r="624">
          <cell r="B624" t="str">
            <v>Скважинный насос 8" S-181 А/5, 22кВт, 3*400В, фланц. с рабочим колесом из нерж.стали 22240068</v>
          </cell>
        </row>
        <row r="625">
          <cell r="B625" t="str">
            <v>Скважинный насос 8" S-181 А/5, 22кВт, 3*400В, фланц. с рабочим колесом из нерж.стали 22240068</v>
          </cell>
        </row>
        <row r="626">
          <cell r="B626" t="str">
            <v>Скважинный насос 8" S-181 А/6, Q=81м3/ч, Н=91м, Р2=26кВт</v>
          </cell>
        </row>
        <row r="627">
          <cell r="B627" t="str">
            <v>Скважинный насос 8" S-181 А/7, Q=90м3/ч, Н=90м, Р2=30кВт</v>
          </cell>
        </row>
        <row r="628">
          <cell r="B628" t="str">
            <v>Скважинный насос 8" S-181 А/7, Q=90м3/ч, Н=90м, Р2=30кВт</v>
          </cell>
        </row>
        <row r="629">
          <cell r="B629" t="str">
            <v>Скважинный насос 8" S-181 В/4, 26кВт, 3*480В, фланц. с рабочим колесом из нерж.стали 22240303</v>
          </cell>
        </row>
        <row r="630">
          <cell r="B630" t="str">
            <v>Скважинный насос 8" S-181 В/4, 26кВт, 3*480В, фланц. с рабочим колесом из нерж.стали 22240303</v>
          </cell>
        </row>
        <row r="631">
          <cell r="B631" t="str">
            <v>Скважинный насос 8" S-181 В/4, 26кВт, 3*480В, фланц. с рабочим колесом из нерж.стали 22240303</v>
          </cell>
        </row>
        <row r="632">
          <cell r="B632" t="str">
            <v>Сотовый телефон Nokia E 65</v>
          </cell>
        </row>
        <row r="633">
          <cell r="B633" t="str">
            <v>Сотовый телефон NOKIA N-80</v>
          </cell>
        </row>
        <row r="634">
          <cell r="B634" t="str">
            <v>Спектрометр AANALYST 800</v>
          </cell>
        </row>
        <row r="635">
          <cell r="B635" t="str">
            <v>Спектрофотометр ЮНИКО1201 в комп. набор кювет</v>
          </cell>
        </row>
        <row r="636">
          <cell r="B636" t="str">
            <v>Спектрофотометр ЮНИКО1201 в комп. набор кювет</v>
          </cell>
        </row>
        <row r="637">
          <cell r="B637" t="str">
            <v>Сплит-система CS/CU-C18 (Panasonic)</v>
          </cell>
        </row>
        <row r="638">
          <cell r="B638" t="str">
            <v>Сплит-система CS/CU-C18 HKD (Panasonik)</v>
          </cell>
        </row>
        <row r="639">
          <cell r="B639" t="str">
            <v>Сплит-система CS/CU-C18 HKD (Panasonik)</v>
          </cell>
        </row>
        <row r="640">
          <cell r="B640" t="str">
            <v>Сплит-система CS/CU-C7 HKD (Panasonic)</v>
          </cell>
        </row>
        <row r="641">
          <cell r="B641" t="str">
            <v>Сплит-система CS/CU-C7 HKD (Panasonic)</v>
          </cell>
        </row>
        <row r="642">
          <cell r="B642" t="str">
            <v>Сплит-система CS/CU-C7 HKD (Panasonic)</v>
          </cell>
        </row>
        <row r="643">
          <cell r="B643" t="str">
            <v>Сплит-система CS/CU-C9 (Panasonic) с подогревом</v>
          </cell>
        </row>
        <row r="644">
          <cell r="B644" t="str">
            <v>Станок деревообрабат.МД 250/85</v>
          </cell>
        </row>
        <row r="645">
          <cell r="B645" t="str">
            <v>Станок токарно-винторезный CU 582*2000 д.104 мм</v>
          </cell>
        </row>
        <row r="646">
          <cell r="B646" t="str">
            <v>Станция гидравлическая SH45/3,0/23,8/1200-0</v>
          </cell>
        </row>
        <row r="647">
          <cell r="B647" t="str">
            <v>Станция гидравлическая МС-20 "ДИНРУС" с комплектом подключения гидроинструмента 10м</v>
          </cell>
        </row>
        <row r="648">
          <cell r="B648" t="str">
            <v>Стенд</v>
          </cell>
        </row>
        <row r="649">
          <cell r="B649" t="str">
            <v>стенд информационный</v>
          </cell>
        </row>
        <row r="650">
          <cell r="B650" t="str">
            <v>стенд информационный</v>
          </cell>
        </row>
        <row r="651">
          <cell r="B651" t="str">
            <v>стенд информационный</v>
          </cell>
        </row>
        <row r="652">
          <cell r="B652" t="str">
            <v>Стерилизатор паровой ВК-75-01</v>
          </cell>
        </row>
        <row r="653">
          <cell r="B653" t="str">
            <v>Стерилизатор паровой ВК-75-01</v>
          </cell>
        </row>
        <row r="654">
          <cell r="B654" t="str">
            <v>Стерилизатор паровой ВК-75-01</v>
          </cell>
        </row>
        <row r="655">
          <cell r="B655" t="str">
            <v>Стерилизатор паровой СПВА-75-1-НН</v>
          </cell>
        </row>
        <row r="656">
          <cell r="B656" t="str">
            <v>Стиральная машина Ardo FL 105 S</v>
          </cell>
        </row>
        <row r="657">
          <cell r="B657" t="str">
            <v>Стиральная машина Electrolux</v>
          </cell>
        </row>
        <row r="658">
          <cell r="B658" t="str">
            <v>Стиральная машина WFO 1642 OE</v>
          </cell>
        </row>
        <row r="659">
          <cell r="B659" t="str">
            <v>Стол -мойка 1200*700*900 ЛАБ</v>
          </cell>
        </row>
        <row r="660">
          <cell r="B660" t="str">
            <v>Стол -мойка двойная  ЛАБ 1200*650*900</v>
          </cell>
        </row>
        <row r="661">
          <cell r="B661" t="str">
            <v>Стол -мойка одинарная  ЛАБ 1200*750*900</v>
          </cell>
        </row>
        <row r="662">
          <cell r="B662" t="str">
            <v>Стол -островной ЛАБ- 1200*1500*900</v>
          </cell>
        </row>
        <row r="663">
          <cell r="B663" t="str">
            <v>Стол -островной ЛАБ- 1200*1500*900</v>
          </cell>
        </row>
        <row r="664">
          <cell r="B664" t="str">
            <v>Стол ARKO</v>
          </cell>
        </row>
        <row r="665">
          <cell r="B665" t="str">
            <v>Стол для весов ЛАБ 1200*600*750</v>
          </cell>
        </row>
        <row r="666">
          <cell r="B666" t="str">
            <v>Стол для тирования ЛАБ-PRO-СТ120-F20</v>
          </cell>
        </row>
        <row r="667">
          <cell r="B667" t="str">
            <v>Стол островной  1500*1500*900 ЛАБ</v>
          </cell>
        </row>
        <row r="668">
          <cell r="B668" t="str">
            <v>Стол островной  1500*1500*900 ЛАБ</v>
          </cell>
        </row>
        <row r="669">
          <cell r="B669" t="str">
            <v>Стол островной ЛАБ-PRO 1500*1500*900</v>
          </cell>
        </row>
        <row r="670">
          <cell r="B670" t="str">
            <v>Стол островной ЛАБ-PRO 1500*1500*900</v>
          </cell>
        </row>
        <row r="671">
          <cell r="B671" t="str">
            <v>Стол пристенный 1200*850*900 ЛАБ</v>
          </cell>
        </row>
        <row r="672">
          <cell r="B672" t="str">
            <v>Стол пристенный 1200*850*900 ЛАБ</v>
          </cell>
        </row>
        <row r="673">
          <cell r="B673" t="str">
            <v>Стол пристенный 1200*850*900 ЛАБ</v>
          </cell>
        </row>
        <row r="674">
          <cell r="B674" t="str">
            <v>Стол пристенный 1200*850*900 ЛАБ</v>
          </cell>
        </row>
        <row r="675">
          <cell r="B675" t="str">
            <v>Стол пристенный 900*850*900 ЛАБ</v>
          </cell>
        </row>
        <row r="676">
          <cell r="B676" t="str">
            <v>Стол пристенный 900*850*900 ЛАБ</v>
          </cell>
        </row>
        <row r="677">
          <cell r="B677" t="str">
            <v>Стол пристенный ЛАБ-PRO-СПв150-F20</v>
          </cell>
        </row>
        <row r="678">
          <cell r="B678" t="str">
            <v>Стол пристенный ЛАБ-PRO-СПв150-TR</v>
          </cell>
        </row>
        <row r="679">
          <cell r="B679" t="str">
            <v>Стол пристенный ЛАБ-PRO-СПв150-TR</v>
          </cell>
        </row>
        <row r="680">
          <cell r="B680" t="str">
            <v>Стол рабочий</v>
          </cell>
        </row>
        <row r="681">
          <cell r="B681" t="str">
            <v>Стол рабочий</v>
          </cell>
        </row>
        <row r="682">
          <cell r="B682" t="str">
            <v>Стол рабочий правый 204*187*76 венге</v>
          </cell>
        </row>
        <row r="683">
          <cell r="B683" t="str">
            <v>Стол руководителя 2700х2010х760 орех</v>
          </cell>
        </row>
        <row r="684">
          <cell r="B684" t="str">
            <v>Стол-мойка ЛАБ-PRO-МО150-РР</v>
          </cell>
        </row>
        <row r="685">
          <cell r="B685" t="str">
            <v>Стол-тумба под мойку</v>
          </cell>
        </row>
        <row r="686">
          <cell r="B686" t="str">
            <v>Столешница б/бортика KERAPLAN</v>
          </cell>
        </row>
        <row r="687">
          <cell r="B687" t="str">
            <v>Стр.сетей водоснабжения Д=110мм, протяж.0,037п.км к 10эт.жилому дому по ул.Гагарина, 1, п.ММС</v>
          </cell>
        </row>
        <row r="688">
          <cell r="B688" t="str">
            <v>Стр.сетей водоснабжения для подключения 2эт.здания "Овощи-фрукты" по адресу: ул.Чаплина, 115</v>
          </cell>
        </row>
        <row r="689">
          <cell r="B689" t="str">
            <v>Стр.сетей водоснабжения для подключения 4эт.фитнес-центра по адресу: г.Тюмень, ул.30 лет Победы,4мкр</v>
          </cell>
        </row>
        <row r="690">
          <cell r="B690" t="str">
            <v>Стр.сетей водоснабжения для подключения 7эт.офисно-складск.здания по адресу: ул.30 лет Победы, 27/1</v>
          </cell>
        </row>
        <row r="691">
          <cell r="B691" t="str">
            <v>Стр.сетей водоснабжения для подключения 9эт.26кв.жилой вставки по адресу: Паровозная-Московский трак</v>
          </cell>
        </row>
        <row r="692">
          <cell r="B692" t="str">
            <v>Стр.сетей канализации Д=200мм, протяж.0,02п.км к 10эт. жилому дому по ул.Гагарина,1, п.ММС</v>
          </cell>
        </row>
        <row r="693">
          <cell r="B693" t="str">
            <v>Стр.сетей канализации для подключения 4эт.фитнес-центра по адресу: г.Тюмень, ул.30 лет Победы, 4мкр.</v>
          </cell>
        </row>
        <row r="694">
          <cell r="B694" t="str">
            <v>Стр.сети водопр. Антипино п. частный сектор</v>
          </cell>
        </row>
        <row r="695">
          <cell r="B695" t="str">
            <v>Стр.сети водопр. Заречный №3 20эт. 152кв. ж/д ГП-26а</v>
          </cell>
        </row>
        <row r="696">
          <cell r="B696" t="str">
            <v>Стр.сети водопровода 30 лет Победы, к автомойке</v>
          </cell>
        </row>
        <row r="697">
          <cell r="B697" t="str">
            <v>Стр.сети водопровода 30 лет Победы,121</v>
          </cell>
        </row>
        <row r="698">
          <cell r="B698" t="str">
            <v>Стр.сети водопровода 50 летВЛКСМ-М.Тореза</v>
          </cell>
        </row>
        <row r="699">
          <cell r="B699" t="str">
            <v>Стр.сети водопровода 9-е января-Московский тракт</v>
          </cell>
        </row>
        <row r="700">
          <cell r="B700" t="str">
            <v>Стр.сети водопровода Авторемонтная,21</v>
          </cell>
        </row>
        <row r="701">
          <cell r="B701" t="str">
            <v>Стр.сети водопровода Ватутина-Ветеранов труда 5эт</v>
          </cell>
        </row>
        <row r="702">
          <cell r="B702" t="str">
            <v>Стр.сети водопровода Водопроводная -Сакко</v>
          </cell>
        </row>
        <row r="703">
          <cell r="B703" t="str">
            <v>Стр.сети водопровода Водопроводная-Сакко Губернтск</v>
          </cell>
        </row>
        <row r="704">
          <cell r="B704" t="str">
            <v>Стр.сети водопровода Волочаевская, 13</v>
          </cell>
        </row>
        <row r="705">
          <cell r="B705" t="str">
            <v>Стр.сети водопровода Гилевская роща лыжная база</v>
          </cell>
        </row>
        <row r="706">
          <cell r="B706" t="str">
            <v>Стр.сети водопровода Заречный м/р №1 ГП14</v>
          </cell>
        </row>
        <row r="707">
          <cell r="B707" t="str">
            <v>Стр.сети водопровода Заречный, к ж/д</v>
          </cell>
        </row>
        <row r="708">
          <cell r="B708" t="str">
            <v>Стр.сети водопровода Заречный№2 Солнечный</v>
          </cell>
        </row>
        <row r="709">
          <cell r="B709" t="str">
            <v>Стр.сети водопровода Киевская,62,64</v>
          </cell>
        </row>
        <row r="710">
          <cell r="B710" t="str">
            <v>Стр.сети водопровода Киевская,74а/1 ГП-1</v>
          </cell>
        </row>
        <row r="711">
          <cell r="B711" t="str">
            <v>Стр.сети водопровода Ленина,23 ТГУ</v>
          </cell>
        </row>
        <row r="712">
          <cell r="B712" t="str">
            <v>Стр.сети водопровода Малыгина Дворец Бракосочетания</v>
          </cell>
        </row>
        <row r="713">
          <cell r="B713" t="str">
            <v>Стр.сети водопровода Матросова к д/с</v>
          </cell>
        </row>
        <row r="714">
          <cell r="B714" t="str">
            <v>Стр.сети водопровода Мелиораторов,4 к ж/д 295к</v>
          </cell>
        </row>
        <row r="715">
          <cell r="B715" t="str">
            <v>Стр.сети водопровода МЖК ГП-56</v>
          </cell>
        </row>
        <row r="716">
          <cell r="B716" t="str">
            <v>Стр.сети водопровода МЖК ГП8 к ж/д</v>
          </cell>
        </row>
        <row r="717">
          <cell r="B717" t="str">
            <v>Стр.сети водопровода Минская ГП-9, ГП-9</v>
          </cell>
        </row>
        <row r="718">
          <cell r="B718" t="str">
            <v>Стр.сети водопровода Муравленко ГП3 16эт.</v>
          </cell>
        </row>
        <row r="719">
          <cell r="B719" t="str">
            <v>Стр.сети водопровода Мурманская</v>
          </cell>
        </row>
        <row r="720">
          <cell r="B720" t="str">
            <v>Стр.сети водопровода Пароходская-Водников-Усиевича</v>
          </cell>
        </row>
        <row r="721">
          <cell r="B721" t="str">
            <v>Стр.сети водопровода Первомайская,14</v>
          </cell>
        </row>
        <row r="722">
          <cell r="B722" t="str">
            <v>Стр.сети водопровода Пермякова,1 Нобель</v>
          </cell>
        </row>
        <row r="723">
          <cell r="B723" t="str">
            <v>Стр.сети водопровода Пермякова,6 к автом.центру</v>
          </cell>
        </row>
        <row r="724">
          <cell r="B724" t="str">
            <v>Стр.сети водопровода Промышленный пер. 10эт ж/д</v>
          </cell>
        </row>
        <row r="725">
          <cell r="B725" t="str">
            <v>Стр.сети водопровода Республика-Профсоюзная-Тореза</v>
          </cell>
        </row>
        <row r="726">
          <cell r="B726" t="str">
            <v>Стр.сети водопровода Республики,147</v>
          </cell>
        </row>
        <row r="727">
          <cell r="B727" t="str">
            <v>Стр.сети водопровода Рижская-Севастопольск,9эт.</v>
          </cell>
        </row>
        <row r="728">
          <cell r="B728" t="str">
            <v>Стр.сети водопровода Сакко,37</v>
          </cell>
        </row>
        <row r="729">
          <cell r="B729" t="str">
            <v>Стр.сети водопровода Севастопольская-Энергетиков</v>
          </cell>
        </row>
        <row r="730">
          <cell r="B730" t="str">
            <v>Стр.сети водопровода Станционная-Таллинская</v>
          </cell>
        </row>
        <row r="731">
          <cell r="B731" t="str">
            <v>Стр.сети водопровода Харьковская общ.гост.типа</v>
          </cell>
        </row>
        <row r="732">
          <cell r="B732" t="str">
            <v>Стр.сети водопровода ЦР "Родник"</v>
          </cell>
        </row>
        <row r="733">
          <cell r="B733" t="str">
            <v>Стр.сети водопровода Червишевский тракт,7а</v>
          </cell>
        </row>
        <row r="734">
          <cell r="B734" t="str">
            <v>Стр.сети водопровода Широтная к Инфинити</v>
          </cell>
        </row>
        <row r="735">
          <cell r="B735" t="str">
            <v>Стр.сети водопровода Широтная,65 (АЗС)</v>
          </cell>
        </row>
        <row r="736">
          <cell r="B736" t="str">
            <v>Стр.сети водопровода Шишкова Менжинского М.Сибиряк</v>
          </cell>
        </row>
        <row r="737">
          <cell r="B737" t="str">
            <v>Стр.сети водопроводной перемычки в створе Гастелло</v>
          </cell>
        </row>
        <row r="738">
          <cell r="B738" t="str">
            <v>Стр.сети канализации 30 лет Победы,121</v>
          </cell>
        </row>
        <row r="739">
          <cell r="B739" t="str">
            <v>Стр.сети канализации 9-е января-Московский тракт</v>
          </cell>
        </row>
        <row r="740">
          <cell r="B740" t="str">
            <v>Стр.сети канализации Авторемонтная,21</v>
          </cell>
        </row>
        <row r="741">
          <cell r="B741" t="str">
            <v>Стр.сети канализации Ватутина-Ветеранов труда 5эт</v>
          </cell>
        </row>
        <row r="742">
          <cell r="B742" t="str">
            <v>Стр.сети канализации Водопроводная -Сакко</v>
          </cell>
        </row>
        <row r="743">
          <cell r="B743" t="str">
            <v>Стр.сети канализации Водопроводная-Сакко Губернтск</v>
          </cell>
        </row>
        <row r="744">
          <cell r="B744" t="str">
            <v>Стр.сети канализации Гнаровской-Федорова</v>
          </cell>
        </row>
        <row r="745">
          <cell r="B745" t="str">
            <v>Стр.сети канализации Заречный №1 ГП-14</v>
          </cell>
        </row>
        <row r="746">
          <cell r="B746" t="str">
            <v>Стр.сети канализации Заречный №2 Солнечный</v>
          </cell>
        </row>
        <row r="747">
          <cell r="B747" t="str">
            <v>Стр.сети канализации Киевская,62,64</v>
          </cell>
        </row>
        <row r="748">
          <cell r="B748" t="str">
            <v>Стр.сети канализации Киевская,74а/1 ГП-1</v>
          </cell>
        </row>
        <row r="749">
          <cell r="B749" t="str">
            <v>Стр.сети канализации Ленина от Орджоникидзе</v>
          </cell>
        </row>
        <row r="750">
          <cell r="B750" t="str">
            <v>Стр.сети канализации Малыгина Дворец Бракосочетания</v>
          </cell>
        </row>
        <row r="751">
          <cell r="B751" t="str">
            <v>Стр.сети канализации Мелиораторов,4 к ж/д 295к</v>
          </cell>
        </row>
        <row r="752">
          <cell r="B752" t="str">
            <v>Стр.сети канализации МЖК ГП-56 мкр</v>
          </cell>
        </row>
        <row r="753">
          <cell r="B753" t="str">
            <v>Стр.сети канализации Минская ГП-8, ГП-9</v>
          </cell>
        </row>
        <row r="754">
          <cell r="B754" t="str">
            <v>Стр.сети канализации Муравленко ГП3 16эт.</v>
          </cell>
        </row>
        <row r="755">
          <cell r="B755" t="str">
            <v>Стр.сети канализации Муравленко Нефтяник (1,2,3оч)</v>
          </cell>
        </row>
        <row r="756">
          <cell r="B756" t="str">
            <v>Стр.сети канализации Мурманская, к ж/д</v>
          </cell>
        </row>
        <row r="757">
          <cell r="B757" t="str">
            <v>Стр.сети канализации Осипенко,34</v>
          </cell>
        </row>
        <row r="758">
          <cell r="B758" t="str">
            <v>Стр.сети канализации Параходская-Водников-Усиевича</v>
          </cell>
        </row>
        <row r="759">
          <cell r="B759" t="str">
            <v>Стр.сети канализации Первомайская,14</v>
          </cell>
        </row>
        <row r="760">
          <cell r="B760" t="str">
            <v>Стр.сети канализации Пермякова,1 Нобель</v>
          </cell>
        </row>
        <row r="761">
          <cell r="B761" t="str">
            <v>Стр.сети канализации Пермякова,6 к автом.центру</v>
          </cell>
        </row>
        <row r="762">
          <cell r="B762" t="str">
            <v>Стр.сети канализации Полевая,2</v>
          </cell>
        </row>
        <row r="763">
          <cell r="B763" t="str">
            <v>Стр.сети канализации Промышленный пер. 10эт ж/д</v>
          </cell>
        </row>
        <row r="764">
          <cell r="B764" t="str">
            <v>Стр.сети канализации Республики,147</v>
          </cell>
        </row>
        <row r="765">
          <cell r="B765" t="str">
            <v>Стр.сети канализации Рижская-Севастопольская</v>
          </cell>
        </row>
        <row r="766">
          <cell r="B766" t="str">
            <v>Стр.сети канализации Сакко,37</v>
          </cell>
        </row>
        <row r="767">
          <cell r="B767" t="str">
            <v>Стр.сети канализации Станционная-Таллинская</v>
          </cell>
        </row>
        <row r="768">
          <cell r="B768" t="str">
            <v>Стр.сети канализации Харьковская общ.гост.типа</v>
          </cell>
        </row>
        <row r="769">
          <cell r="B769" t="str">
            <v>Стр.сети канализации Червишевский тракт,7а</v>
          </cell>
        </row>
        <row r="770">
          <cell r="B770" t="str">
            <v>Стр.сети канализации Широтная к Инфинити</v>
          </cell>
        </row>
        <row r="771">
          <cell r="B771" t="str">
            <v>Стр.сети канализации Шишкова,6</v>
          </cell>
        </row>
        <row r="772">
          <cell r="B772" t="str">
            <v>Счетчик воды (ВВЗ водовод1 куст)</v>
          </cell>
        </row>
        <row r="773">
          <cell r="B773" t="str">
            <v>Счетчик воды (ВВЗ водовод1)</v>
          </cell>
        </row>
        <row r="774">
          <cell r="B774" t="str">
            <v>Счетчик воды (ВВЗ водовод2  куст)</v>
          </cell>
        </row>
        <row r="775">
          <cell r="B775" t="str">
            <v>Счетчик воды (ВВЗ водовод2)</v>
          </cell>
        </row>
        <row r="776">
          <cell r="B776" t="str">
            <v>Счетчик воды (ВВЗ водовод3 куст)</v>
          </cell>
        </row>
        <row r="777">
          <cell r="B777" t="str">
            <v>Счетчик воды (ВВЗ водовод4 куст)</v>
          </cell>
        </row>
        <row r="778">
          <cell r="B778" t="str">
            <v>Счетчик воды (Геологоразведчиков,4)</v>
          </cell>
        </row>
        <row r="779">
          <cell r="B779" t="str">
            <v>Счетчик воды (МВЗ водовод1)</v>
          </cell>
        </row>
        <row r="780">
          <cell r="B780" t="str">
            <v>Счетчик воды (МВЗ водовод1)</v>
          </cell>
        </row>
        <row r="781">
          <cell r="B781" t="str">
            <v>Счетчик воды (МВЗ водовод2)</v>
          </cell>
        </row>
        <row r="782">
          <cell r="B782" t="str">
            <v>Счетчик воды (МВЗ водовод2)</v>
          </cell>
        </row>
        <row r="783">
          <cell r="B783" t="str">
            <v>Счетчик воды (МВЗ водовод3)</v>
          </cell>
        </row>
        <row r="784">
          <cell r="B784" t="str">
            <v>Счетчик воды (Народная 10)</v>
          </cell>
        </row>
        <row r="785">
          <cell r="B785" t="str">
            <v>Счетчик воды (Народная 10)</v>
          </cell>
        </row>
        <row r="786">
          <cell r="B786" t="str">
            <v>Счетчик воды (Народная 10)</v>
          </cell>
        </row>
        <row r="787">
          <cell r="B787" t="str">
            <v>Счетчик воды (Народная 2)</v>
          </cell>
        </row>
        <row r="788">
          <cell r="B788" t="str">
            <v>Счетчик воды (Народная 2)</v>
          </cell>
        </row>
        <row r="789">
          <cell r="B789" t="str">
            <v>Счетчик воды (Народная 2)</v>
          </cell>
        </row>
        <row r="790">
          <cell r="B790" t="str">
            <v>Счетчик воды (Народная 4/6)</v>
          </cell>
        </row>
        <row r="791">
          <cell r="B791" t="str">
            <v>Счетчик воды (Народная 8 подъезд 3)</v>
          </cell>
        </row>
        <row r="792">
          <cell r="B792" t="str">
            <v>Счетчик воды (Народная 8 подъезд 3)</v>
          </cell>
        </row>
        <row r="793">
          <cell r="B793" t="str">
            <v>Счетчик воды (Народная 8 подъезд 3)</v>
          </cell>
        </row>
        <row r="794">
          <cell r="B794" t="str">
            <v>Счетчик воды (Народная 8 подъезд 6)</v>
          </cell>
        </row>
        <row r="795">
          <cell r="B795" t="str">
            <v>Счетчик воды (Олимпийская 37)</v>
          </cell>
        </row>
        <row r="796">
          <cell r="B796" t="str">
            <v>Счетчик воды (пр.Майский 1)</v>
          </cell>
        </row>
        <row r="797">
          <cell r="B797" t="str">
            <v>Счетчик воды (пр.Майский 1/1)</v>
          </cell>
        </row>
        <row r="798">
          <cell r="B798" t="str">
            <v>Счетчик воды (пр.Майский 3, подъезд №1)</v>
          </cell>
        </row>
        <row r="799">
          <cell r="B799" t="str">
            <v>Счетчик воды (пр.Майский 3, подъезд №1)</v>
          </cell>
        </row>
        <row r="800">
          <cell r="B800" t="str">
            <v>Счетчик воды (пр.Майский 3, подъезд №1)</v>
          </cell>
        </row>
        <row r="801">
          <cell r="B801" t="str">
            <v>Счетчик воды (пр.Майский 3, подъезд №2)</v>
          </cell>
        </row>
        <row r="802">
          <cell r="B802" t="str">
            <v>Счетчик воды (пр.Майский 3, подъезд №2)</v>
          </cell>
        </row>
        <row r="803">
          <cell r="B803" t="str">
            <v>Счетчик воды (пр.Майский 3, подъезд №2)</v>
          </cell>
        </row>
        <row r="804">
          <cell r="B804" t="str">
            <v>Счетчик воды (Сакко 5)</v>
          </cell>
        </row>
        <row r="805">
          <cell r="B805" t="str">
            <v>Счетчик воды (Стахановцев 3)</v>
          </cell>
        </row>
        <row r="806">
          <cell r="B806" t="str">
            <v>Счетчик воды (Широтная 100)</v>
          </cell>
        </row>
        <row r="807">
          <cell r="B807" t="str">
            <v>Счетчик воды (Широтная 100)</v>
          </cell>
        </row>
        <row r="808">
          <cell r="B808" t="str">
            <v>Счетчик воды (Широтная 100/1)</v>
          </cell>
        </row>
        <row r="809">
          <cell r="B809" t="str">
            <v>Счетчик воды (Широтная 100/1)</v>
          </cell>
        </row>
        <row r="810">
          <cell r="B810" t="str">
            <v>Счетчик воды (Широтная 100/2,3,4)</v>
          </cell>
        </row>
        <row r="811">
          <cell r="B811" t="str">
            <v>Счетчик воды (Широтная 100/2,3,4)</v>
          </cell>
        </row>
        <row r="812">
          <cell r="B812" t="str">
            <v>Счетчик воды (Широтная 163)</v>
          </cell>
        </row>
        <row r="813">
          <cell r="B813" t="str">
            <v>Счетчик воды (Широтная 163)</v>
          </cell>
        </row>
        <row r="814">
          <cell r="B814" t="str">
            <v>Счетчик воды (Широтная 163)</v>
          </cell>
        </row>
        <row r="815">
          <cell r="B815" t="str">
            <v>Счетчик воды (Широтная 163/1)</v>
          </cell>
        </row>
        <row r="816">
          <cell r="B816" t="str">
            <v>Счетчик воды (Широтная 163/1)</v>
          </cell>
        </row>
        <row r="817">
          <cell r="B817" t="str">
            <v>Счетчик воды (Широтная 163/1)</v>
          </cell>
        </row>
        <row r="818">
          <cell r="B818" t="str">
            <v>Счетчик воды на ГВЗ</v>
          </cell>
        </row>
        <row r="819">
          <cell r="B819" t="str">
            <v>Счетчик газа ИРВИС с измерит.участком и модемом</v>
          </cell>
        </row>
        <row r="820">
          <cell r="B820" t="str">
            <v>Таль электрическая г/п 2 тн в/п 12м</v>
          </cell>
        </row>
        <row r="821">
          <cell r="B821" t="str">
            <v>Таль электрическая г/п 2 тн в/п 12м</v>
          </cell>
        </row>
        <row r="822">
          <cell r="B822" t="str">
            <v>Таль электрическая г/п 3,2 тн Н12м</v>
          </cell>
        </row>
        <row r="823">
          <cell r="B823" t="str">
            <v>Таль электрическая ТЭ-200 2тн.6м</v>
          </cell>
        </row>
        <row r="824">
          <cell r="B824" t="str">
            <v>Телевизор Panasonic TX-20LA60P</v>
          </cell>
        </row>
        <row r="825">
          <cell r="B825" t="str">
            <v>Телевизор плазменный PDP 508 XD Pioner</v>
          </cell>
        </row>
        <row r="826">
          <cell r="B826" t="str">
            <v>Телефонная сеть</v>
          </cell>
        </row>
        <row r="827">
          <cell r="B827" t="str">
            <v>Телефонный центр обслуживания вызовов (CALL-центр)</v>
          </cell>
        </row>
        <row r="828">
          <cell r="B828" t="str">
            <v>Тепловычислитель СПТ 943 (прибор учета тепла)</v>
          </cell>
        </row>
        <row r="829">
          <cell r="B829" t="str">
            <v>Термостат ТСО 1/80 СПУ (с охлаждением до +5*С)</v>
          </cell>
        </row>
        <row r="830">
          <cell r="B830" t="str">
            <v>Термостат ТСО 1/80 СПУ (с охлаждением до +5*С)</v>
          </cell>
        </row>
        <row r="831">
          <cell r="B831" t="str">
            <v>Термостат ТСО 1/80 СПУ (с охлаждением до +5*С)</v>
          </cell>
        </row>
        <row r="832">
          <cell r="B832" t="str">
            <v>Термостат ТСО-1/80 СПУ(с охлаждением до +5*С)</v>
          </cell>
        </row>
        <row r="833">
          <cell r="B833" t="str">
            <v>Универс. аппарат для конференц-связи Konftel 300</v>
          </cell>
        </row>
        <row r="834">
          <cell r="B834" t="str">
            <v>Усилитель Behringer EP 1500-EU с акустической сист</v>
          </cell>
        </row>
        <row r="835">
          <cell r="B835" t="str">
            <v>Установка для проведения лабораторных исследований</v>
          </cell>
        </row>
        <row r="836">
          <cell r="B836" t="str">
            <v>Устройство для очистки внутр.полости трубопровода</v>
          </cell>
        </row>
        <row r="837">
          <cell r="B837" t="str">
            <v>Устройство для очистки внутр.полости трубопровода</v>
          </cell>
        </row>
        <row r="838">
          <cell r="B838" t="str">
            <v>Устройство для очистки внутр.полости трубопровода</v>
          </cell>
        </row>
        <row r="839">
          <cell r="B839" t="str">
            <v>Устройство записи и хранения телефонных перегов.</v>
          </cell>
        </row>
        <row r="840">
          <cell r="B840" t="str">
            <v>Устройство ЛОКК с системой видеонаблюдения</v>
          </cell>
        </row>
        <row r="841">
          <cell r="B841" t="str">
            <v>Флокулятор ПЭ-0244 шестиместный "Э"</v>
          </cell>
        </row>
        <row r="842">
          <cell r="B842" t="str">
            <v>Фотовспышка Canon Speedlite 580 EX</v>
          </cell>
        </row>
        <row r="843">
          <cell r="B843" t="str">
            <v>Фотоколориметр КФК 3-01</v>
          </cell>
        </row>
        <row r="844">
          <cell r="B844" t="str">
            <v>Фотоколориметр КФК 3-01</v>
          </cell>
        </row>
        <row r="845">
          <cell r="B845" t="str">
            <v>Фотоколориметр КФК 3-01</v>
          </cell>
        </row>
        <row r="846">
          <cell r="B846" t="str">
            <v>Фотоколориметр КФК 3-01</v>
          </cell>
        </row>
        <row r="847">
          <cell r="B847" t="str">
            <v>Фотоколориметр КФК 3-01</v>
          </cell>
        </row>
        <row r="848">
          <cell r="B848" t="str">
            <v>Фотоколориметр КФК 3-01</v>
          </cell>
        </row>
        <row r="849">
          <cell r="B849" t="str">
            <v>Хлоратор АВХ-1000/Р06-см</v>
          </cell>
        </row>
        <row r="850">
          <cell r="B850" t="str">
            <v>Хлоратор АВХ-1000/Р12-см</v>
          </cell>
        </row>
        <row r="851">
          <cell r="B851" t="str">
            <v>Хлоратор АВХ-1000/Р12-см</v>
          </cell>
        </row>
        <row r="852">
          <cell r="B852" t="str">
            <v>Хлоратор АВХ-1000/Р12-см</v>
          </cell>
        </row>
        <row r="853">
          <cell r="B853" t="str">
            <v>Хлоратор АХВ-1000/Р-СМ-12-1Р-0</v>
          </cell>
        </row>
        <row r="854">
          <cell r="B854" t="str">
            <v>Хлоратор АХВ-1000/Р-СМ-12-1Р-0</v>
          </cell>
        </row>
        <row r="855">
          <cell r="B855" t="str">
            <v>Хлоратор АХВ-1000/Р-СМ-12-1Р-0</v>
          </cell>
        </row>
        <row r="856">
          <cell r="B856" t="str">
            <v>Хлоратор АХВ-1000/Р12-СМ-1Р-0</v>
          </cell>
        </row>
        <row r="857">
          <cell r="B857" t="str">
            <v>Хлоратор АХВ-1000/Р12-СМ-5-2Р-ВР</v>
          </cell>
        </row>
        <row r="858">
          <cell r="B858" t="str">
            <v>Хлоратор АХВ-1000/Р12-СМ-5-2Р-ВР</v>
          </cell>
        </row>
        <row r="859">
          <cell r="B859" t="str">
            <v>Хлоратор АХВ-1000/Р12-СМ-5-2Р-ВР</v>
          </cell>
        </row>
        <row r="860">
          <cell r="B860" t="str">
            <v>Хлоратор АХВ-1000/Р12-СМ-5-2Р-ВР</v>
          </cell>
        </row>
        <row r="861">
          <cell r="B861" t="str">
            <v>Холодильник Spezial-432</v>
          </cell>
        </row>
        <row r="862">
          <cell r="B862" t="str">
            <v>Холодильник Spezial-432</v>
          </cell>
        </row>
        <row r="863">
          <cell r="B863" t="str">
            <v>Холодильник Spezial-432</v>
          </cell>
        </row>
        <row r="864">
          <cell r="B864" t="str">
            <v>Холодильник Spezial-432</v>
          </cell>
        </row>
        <row r="865">
          <cell r="B865" t="str">
            <v>Холодильник лабораторный Labo 85</v>
          </cell>
        </row>
        <row r="866">
          <cell r="B866" t="str">
            <v>Хроматограф"Хроматэк-Кристалл 5000,2" с комплектущ</v>
          </cell>
        </row>
        <row r="867">
          <cell r="B867" t="str">
            <v>Центрифуга ОПН-3М</v>
          </cell>
        </row>
        <row r="868">
          <cell r="B868" t="str">
            <v>Цифровая фотокамера Panasonic DMC-TZ3EE-K</v>
          </cell>
        </row>
        <row r="869">
          <cell r="B869" t="str">
            <v>Цифровой фотоаппарат Sony Cyber-shot DSC-H5/S</v>
          </cell>
        </row>
        <row r="870">
          <cell r="B870" t="str">
            <v>Частотомер ЧЗ-63/1</v>
          </cell>
        </row>
        <row r="871">
          <cell r="B871" t="str">
            <v>Шкаф "19"</v>
          </cell>
        </row>
        <row r="872">
          <cell r="B872" t="str">
            <v>Шкаф 2 ящика Сахара</v>
          </cell>
        </row>
        <row r="873">
          <cell r="B873" t="str">
            <v>Шкаф 2 ящика Сахара</v>
          </cell>
        </row>
        <row r="874">
          <cell r="B874" t="str">
            <v>Шкаф LCD 108.400/1,6 5,0 А</v>
          </cell>
        </row>
        <row r="875">
          <cell r="B875" t="str">
            <v>Шкаф АВР</v>
          </cell>
        </row>
        <row r="876">
          <cell r="B876" t="str">
            <v>Шкаф АВР</v>
          </cell>
        </row>
        <row r="877">
          <cell r="B877" t="str">
            <v>Шкаф АВР</v>
          </cell>
        </row>
        <row r="878">
          <cell r="B878" t="str">
            <v>Шкаф АВР</v>
          </cell>
        </row>
        <row r="879">
          <cell r="B879" t="str">
            <v>Шкаф АВР</v>
          </cell>
        </row>
        <row r="880">
          <cell r="B880" t="str">
            <v>Шкаф АВР</v>
          </cell>
        </row>
        <row r="881">
          <cell r="B881" t="str">
            <v>Шкаф АВР</v>
          </cell>
        </row>
        <row r="882">
          <cell r="B882" t="str">
            <v>Шкаф АВР</v>
          </cell>
        </row>
        <row r="883">
          <cell r="B883" t="str">
            <v>Шкаф АВР</v>
          </cell>
        </row>
        <row r="884">
          <cell r="B884" t="str">
            <v>Шкаф вытяжной  ЛАБ- 1500*740*2250</v>
          </cell>
        </row>
        <row r="885">
          <cell r="B885" t="str">
            <v>Шкаф вытяжной для работы с ЛВЖ ЛАБ-PRO-ШВЛВЖ-120 керамика 8мм</v>
          </cell>
        </row>
        <row r="886">
          <cell r="B886" t="str">
            <v>Шкаф вытяжной для работы с ЛВЖ ЛАБ-PRO-ШВЛВЖ-120 керамика 8мм</v>
          </cell>
        </row>
        <row r="887">
          <cell r="B887" t="str">
            <v>Шкаф вытяжной ЛАБ-PRO-ШВ120/70-KG</v>
          </cell>
        </row>
        <row r="888">
          <cell r="B888" t="str">
            <v>Шкаф вытяжной химический ШВ-К1500к</v>
          </cell>
        </row>
        <row r="889">
          <cell r="B889" t="str">
            <v>Шкаф вытяжной химический ШВ-К1500к</v>
          </cell>
        </row>
        <row r="890">
          <cell r="B890" t="str">
            <v>Шкаф вытяжной химический ШВ-К1500к</v>
          </cell>
        </row>
        <row r="891">
          <cell r="B891" t="str">
            <v>Шкаф вытяжной химический ШВ-К1500к</v>
          </cell>
        </row>
        <row r="892">
          <cell r="B892" t="str">
            <v>Шкаф вытяжной химический ШВ-К1500к</v>
          </cell>
        </row>
        <row r="893">
          <cell r="B893" t="str">
            <v>Шкаф вытяжной химический ШВ-К1500к1</v>
          </cell>
        </row>
        <row r="894">
          <cell r="B894" t="str">
            <v>Шкаф вытяжной химический ШВ-К1500к2</v>
          </cell>
        </row>
        <row r="895">
          <cell r="B895" t="str">
            <v>Шкаф вытяжной химический ШВ-К900к</v>
          </cell>
        </row>
        <row r="896">
          <cell r="B896" t="str">
            <v>Шкаф вытяжной ШВ-1,0 Ламинар-С</v>
          </cell>
        </row>
        <row r="897">
          <cell r="B897" t="str">
            <v>Шкаф контроля и управлен. насосн скважинами 10(1)</v>
          </cell>
        </row>
        <row r="898">
          <cell r="B898" t="str">
            <v>Шкаф контроля и управлен. насосн. скважинами 14(4)</v>
          </cell>
        </row>
        <row r="899">
          <cell r="B899" t="str">
            <v>Шкаф контроля и управлен. насосн. скважинами 16(4)</v>
          </cell>
        </row>
        <row r="900">
          <cell r="B900" t="str">
            <v>Шкаф контроля и управлен. насосн. скважинами 18(2)</v>
          </cell>
        </row>
        <row r="901">
          <cell r="B901" t="str">
            <v>Шкаф контроля и управлен. насосн. скважинами 19(2)</v>
          </cell>
        </row>
        <row r="902">
          <cell r="B902" t="str">
            <v>Шкаф контроля и управлен. насосн. скважинами 23(2)</v>
          </cell>
        </row>
        <row r="903">
          <cell r="B903" t="str">
            <v>Шкаф контроля и управлен. насосн. скважинами 25(4)</v>
          </cell>
        </row>
        <row r="904">
          <cell r="B904" t="str">
            <v>Шкаф контроля и управлен. насосн. скважинами 2а(4)</v>
          </cell>
        </row>
        <row r="905">
          <cell r="B905" t="str">
            <v>Шкаф контроля и управлен. насосн. скважинами 3(1)</v>
          </cell>
        </row>
        <row r="906">
          <cell r="B906" t="str">
            <v>Шкаф контроля и управлен. насосн. скважинами 3(2)</v>
          </cell>
        </row>
        <row r="907">
          <cell r="B907" t="str">
            <v>Шкаф контроля и управлен. насосн. скважинами 4(1)</v>
          </cell>
        </row>
        <row r="908">
          <cell r="B908" t="str">
            <v>Шкаф контроля и управлен. насосн. скважинами 4(4)</v>
          </cell>
        </row>
        <row r="909">
          <cell r="B909" t="str">
            <v>Шкаф контроля и управлен. насосн. скважинами 4а(4)</v>
          </cell>
        </row>
        <row r="910">
          <cell r="B910" t="str">
            <v>Шкаф контроля и управлен. насосн. скважинами 6(1)</v>
          </cell>
        </row>
        <row r="911">
          <cell r="B911" t="str">
            <v>Шкаф контроля и управлен. насосн. скважинами 9(2)</v>
          </cell>
        </row>
        <row r="912">
          <cell r="B912" t="str">
            <v>Шкаф контроля и управления  ВНС</v>
          </cell>
        </row>
        <row r="913">
          <cell r="B913" t="str">
            <v>Шкаф контроля и управления  ВНС</v>
          </cell>
        </row>
        <row r="914">
          <cell r="B914" t="str">
            <v>Шкаф контроля и управления  ВНС</v>
          </cell>
        </row>
        <row r="915">
          <cell r="B915" t="str">
            <v>Шкаф контроля и управления  ВНС</v>
          </cell>
        </row>
        <row r="916">
          <cell r="B916" t="str">
            <v>Шкаф контроля и управления  ВНС</v>
          </cell>
        </row>
        <row r="917">
          <cell r="B917" t="str">
            <v>Шкаф контроля и управления  ВНС</v>
          </cell>
        </row>
        <row r="918">
          <cell r="B918" t="str">
            <v>Шкаф контроля и управления  ВНС</v>
          </cell>
        </row>
        <row r="919">
          <cell r="B919" t="str">
            <v>Шкаф контроля и управления  ВНС</v>
          </cell>
        </row>
        <row r="920">
          <cell r="B920" t="str">
            <v>Шкаф контроля и управления  ВНС</v>
          </cell>
        </row>
        <row r="921">
          <cell r="B921" t="str">
            <v>Шкаф концентратор для организации каналов связи</v>
          </cell>
        </row>
        <row r="922">
          <cell r="B922" t="str">
            <v>Шкаф корпусный</v>
          </cell>
        </row>
        <row r="923">
          <cell r="B923" t="str">
            <v>Шкаф навесной</v>
          </cell>
        </row>
        <row r="924">
          <cell r="B924" t="str">
            <v>Шкаф напольный 1519*600*800 , стеклянная дверь</v>
          </cell>
        </row>
        <row r="925">
          <cell r="B925" t="str">
            <v>Шкаф под систему контроля загазованности помещений</v>
          </cell>
        </row>
        <row r="926">
          <cell r="B926" t="str">
            <v>Шкаф под систему контроля загазованности помещений</v>
          </cell>
        </row>
        <row r="927">
          <cell r="B927" t="str">
            <v>Шкаф со стеклом и ящиками на опорах</v>
          </cell>
        </row>
        <row r="928">
          <cell r="B928" t="str">
            <v>Шкаф со стеклом и ящиками на опорах</v>
          </cell>
        </row>
        <row r="929">
          <cell r="B929" t="str">
            <v>Шкаф сушильный Binder FD53</v>
          </cell>
        </row>
        <row r="930">
          <cell r="B930" t="str">
            <v>Шкаф сушильный Binder FD53</v>
          </cell>
        </row>
        <row r="931">
          <cell r="B931" t="str">
            <v>Шкаф сушильный Binder FD53</v>
          </cell>
        </row>
        <row r="932">
          <cell r="B932" t="str">
            <v>Шкаф сушильный СНОЛ-3,5.5.3,5/3,5-И1</v>
          </cell>
        </row>
        <row r="933">
          <cell r="B933" t="str">
            <v>Шкаф сушильный СНОЛ-58/35ОН</v>
          </cell>
        </row>
        <row r="934">
          <cell r="B934" t="str">
            <v>Шкаф управления LCD 108,400/6,3,20/</v>
          </cell>
        </row>
        <row r="935">
          <cell r="B935" t="str">
            <v>Шкаф управления насосами с уст.част. регулирования</v>
          </cell>
        </row>
        <row r="936">
          <cell r="B936" t="str">
            <v>Шкаф холодильный ШХ-1,4</v>
          </cell>
        </row>
        <row r="937">
          <cell r="B937" t="str">
            <v>Шкаф-купе системы "Командор" 2300*2500*600</v>
          </cell>
        </row>
        <row r="938">
          <cell r="B938" t="str">
            <v>Щит ВРУ-1-18-80</v>
          </cell>
        </row>
        <row r="939">
          <cell r="B939" t="str">
            <v>Щит ВРУ-1-26-63</v>
          </cell>
        </row>
        <row r="940">
          <cell r="B940" t="str">
            <v>Щит распределительный с блоками защиты двигателя</v>
          </cell>
        </row>
        <row r="941">
          <cell r="B941" t="str">
            <v>Эжектор ЭУ-04Ф</v>
          </cell>
        </row>
        <row r="942">
          <cell r="B942" t="str">
            <v>Эл.двигатель АИР 315 М2 у2 200/3000 IM 1001 380/660В</v>
          </cell>
        </row>
        <row r="943">
          <cell r="B943" t="str">
            <v>Эл.двигатель АИР 315 М6 у2 IM 1001 132/1000 380/660</v>
          </cell>
        </row>
        <row r="944">
          <cell r="B944" t="str">
            <v>Электроагрегат АБП 6-230ВР</v>
          </cell>
        </row>
        <row r="945">
          <cell r="B945" t="str">
            <v>Электроагрегат АБП 6-230ВР</v>
          </cell>
        </row>
        <row r="946">
          <cell r="B946" t="str">
            <v>Электрогенератор дизельный Lester АД 16С-Т400-1РМ13</v>
          </cell>
        </row>
        <row r="947">
          <cell r="B947" t="str">
            <v>Электродвигатель А13-62-8УХЛ4, 630х750</v>
          </cell>
        </row>
        <row r="948">
          <cell r="B948" t="str">
            <v>Электродвигатель А4-450 Х-6МУЗ</v>
          </cell>
        </row>
        <row r="949">
          <cell r="B949" t="str">
            <v>Электронасос КИТ ЭЦВ 10.120/60.100.32.380СВ</v>
          </cell>
        </row>
        <row r="950">
          <cell r="B950" t="str">
            <v>Электронасос КИТ ЭЦВ 10.65/110.100.32.380СВ</v>
          </cell>
        </row>
        <row r="951">
          <cell r="B951" t="str">
            <v>Электронасос КИТ ЭЦВ 10.65/110.100.32.380СВ</v>
          </cell>
        </row>
        <row r="952">
          <cell r="B952" t="str">
            <v>Электронасос КИТ ЭЦВ 10.65/110.100.32.380СВ</v>
          </cell>
        </row>
        <row r="953">
          <cell r="B953" t="str">
            <v>Электронасос КИТ ЭЦВ 10.65/110.100.32.380СВ</v>
          </cell>
        </row>
        <row r="954">
          <cell r="B954" t="str">
            <v>Электронасос КИТ ЭЦВ 10.65/110.100.32.380СВ</v>
          </cell>
        </row>
        <row r="955">
          <cell r="B955" t="str">
            <v>Электронасос КИТ ЭЦВ 10.65/110.100.32.380СВ</v>
          </cell>
        </row>
        <row r="956">
          <cell r="B956" t="str">
            <v>Электронасос КИТ ЭЦВ 8.63/96.80.30.380СВ</v>
          </cell>
        </row>
        <row r="957">
          <cell r="B957" t="str">
            <v>Электронасос КИТ ЭЦВ 8.63/96.80.30.380СВ</v>
          </cell>
        </row>
        <row r="958">
          <cell r="B958" t="str">
            <v>Электронасос КИТ ЭЦВ 8.63/96.80.30.380СВ</v>
          </cell>
        </row>
        <row r="959">
          <cell r="B959" t="str">
            <v>Электронасос КИТ ЭЦВ 8.63/96.80.30.380СВ</v>
          </cell>
        </row>
        <row r="960">
          <cell r="B960" t="str">
            <v>Электронасос КИТ ЭЦВ 8.63/96.80.30.380СВ</v>
          </cell>
        </row>
        <row r="961">
          <cell r="B961" t="str">
            <v>Электронасос КИТ ЭЦВ 8.63/96.80.30.380СВ</v>
          </cell>
        </row>
        <row r="962">
          <cell r="B962" t="str">
            <v>Электронасос КИТ ЭЦВ 8.63/96.80.30.380СВ</v>
          </cell>
        </row>
        <row r="963">
          <cell r="B963" t="str">
            <v>Электропривод Н-В 06</v>
          </cell>
        </row>
        <row r="964">
          <cell r="B964" t="str">
            <v>Электропривод Н-В 06</v>
          </cell>
        </row>
        <row r="965">
          <cell r="B965" t="str">
            <v>Электропривод Н-В 06</v>
          </cell>
        </row>
        <row r="966">
          <cell r="B966" t="str">
            <v>Электропривод Н-В 06</v>
          </cell>
        </row>
        <row r="967">
          <cell r="B967" t="str">
            <v>Электропривод НГ-03</v>
          </cell>
        </row>
        <row r="968">
          <cell r="B968" t="str">
            <v>Электропривод НГ-03</v>
          </cell>
        </row>
        <row r="969">
          <cell r="B969" t="str">
            <v>Электропривод НГ-03</v>
          </cell>
        </row>
        <row r="970">
          <cell r="B970" t="str">
            <v>Электроустановка ЕВ 13,5/400-SLE</v>
          </cell>
        </row>
      </sheetData>
      <sheetData sheetId="9" refreshError="1"/>
      <sheetData sheetId="10" refreshError="1"/>
      <sheetData sheetId="11" refreshError="1"/>
      <sheetData sheetId="12">
        <row r="7">
          <cell r="C7" t="str">
            <v>Врезка трубы Ø 32-150 мм в трубу стальную Ø до 1000 мм</v>
          </cell>
        </row>
        <row r="8">
          <cell r="C8" t="str">
            <v>Врезка трубы Ø 150-300 мм в трубу стальную Ø 300-500 мм</v>
          </cell>
        </row>
        <row r="9">
          <cell r="C9" t="str">
            <v>Врезка трубы Ø 150-300 мм в трубу стальную Ø 600-1200 мм</v>
          </cell>
        </row>
        <row r="10">
          <cell r="C10" t="str">
            <v>Врезка трубы Ø 400-1000 мм в трубу стальную Ø до 1200 мм</v>
          </cell>
        </row>
        <row r="11">
          <cell r="C11" t="str">
            <v>Врезка трубы Ø 32-200 мм в трубу п/эт Ø до 300 мм</v>
          </cell>
        </row>
        <row r="12">
          <cell r="C12" t="str">
            <v>Врезка трубы Ø 32-300 мм в трубу п/эт Ø 300-600 мм</v>
          </cell>
        </row>
        <row r="13">
          <cell r="C13" t="str">
            <v>Врезка трубы Ø 400-600 мм в трубу п/эт Ø 400-600 мм</v>
          </cell>
        </row>
        <row r="14">
          <cell r="C14" t="str">
            <v>Врезка трубы Ø 32-150 мм в трубу чугунную Ø до 300 мм</v>
          </cell>
        </row>
        <row r="15">
          <cell r="C15" t="str">
            <v>Врезка трубы Ø 32-150 мм в трубу чугунную Ø 400-600 мм</v>
          </cell>
        </row>
        <row r="16">
          <cell r="C16" t="str">
            <v>Врезка трубы Ø 200-300 мм в трубу чугунную Ø 300-600 мм</v>
          </cell>
        </row>
        <row r="17">
          <cell r="C17" t="str">
            <v>Врезка трубы Ø 400-600 мм в трубу чугунную Ø до 600 мм</v>
          </cell>
        </row>
        <row r="18">
          <cell r="C18" t="str">
            <v>Врезка частных жилых домов</v>
          </cell>
        </row>
        <row r="19">
          <cell r="C19" t="str">
            <v>Врезка летнего водопровода</v>
          </cell>
        </row>
        <row r="20">
          <cell r="C20" t="str">
            <v>Установка пожарного гидранта</v>
          </cell>
        </row>
        <row r="21">
          <cell r="C21" t="str">
            <v>Замена пожарного гидранта</v>
          </cell>
        </row>
        <row r="22">
          <cell r="C22" t="str">
            <v>Вызов представителя для осмотра сетей водопровода</v>
          </cell>
        </row>
        <row r="23">
          <cell r="C23" t="str">
            <v>Освидетельствование врезки</v>
          </cell>
        </row>
        <row r="24">
          <cell r="C24" t="str">
            <v>Отключение и включение водопровода от 32мм до 150мм</v>
          </cell>
        </row>
        <row r="25">
          <cell r="C25" t="str">
            <v>Отключение и включение водопровода от 150мм до 300мм</v>
          </cell>
        </row>
        <row r="26">
          <cell r="C26" t="str">
            <v>Отключение и включение водопровода от 300мм до 600мм</v>
          </cell>
        </row>
        <row r="27">
          <cell r="C27" t="str">
            <v>Отключение и включение водопровода от 600мм до 1000мм</v>
          </cell>
        </row>
        <row r="28">
          <cell r="C28" t="str">
            <v>Обследование сетей канализации - выезд представителя</v>
          </cell>
        </row>
        <row r="29">
          <cell r="C29" t="str">
            <v>Обследование сетей канализации - выезд бригады</v>
          </cell>
        </row>
        <row r="30">
          <cell r="C30" t="str">
            <v>Чистка канализационного колодца (1 колодец)</v>
          </cell>
        </row>
        <row r="31">
          <cell r="C31" t="str">
            <v>Чистка сетей канализации Ø150-200мм а/м Камаз 53215 КО (1 пролет)</v>
          </cell>
        </row>
        <row r="32">
          <cell r="C32" t="str">
            <v>Чистка сетей канализации свыше Ø300мм а/м Камаз 53215 КО (1 пролет)</v>
          </cell>
        </row>
        <row r="33">
          <cell r="C33" t="str">
            <v>Чистка сетей канализации а/м Камаз 53215 с компрессором (1 пролет)</v>
          </cell>
        </row>
        <row r="34">
          <cell r="C34" t="str">
            <v>Откачка стоков из колодца спец. а/м ГАЗ 3309 КО (1 бочка)</v>
          </cell>
        </row>
        <row r="35">
          <cell r="C35" t="str">
            <v>Откачка стоков из колодца спец. а/м Камаз 53215 КО (1 бочка)</v>
          </cell>
        </row>
        <row r="36">
          <cell r="C36" t="str">
            <v>Откачка стоков из колодца спец. а/м ЗИЛ-130 КО (1 бочка)</v>
          </cell>
        </row>
      </sheetData>
      <sheetData sheetId="13" refreshError="1"/>
      <sheetData sheetId="14" refreshError="1"/>
      <sheetData sheetId="15">
        <row r="16">
          <cell r="C16" t="str">
            <v>Анализ природной и питьевой воды:</v>
          </cell>
        </row>
        <row r="17">
          <cell r="C17" t="str">
            <v>Водородный показатель PH</v>
          </cell>
        </row>
        <row r="18">
          <cell r="C18" t="str">
            <v>Окисляемость перманганатная</v>
          </cell>
        </row>
        <row r="19">
          <cell r="C19" t="str">
            <v>Кремний</v>
          </cell>
        </row>
        <row r="20">
          <cell r="C20" t="str">
            <v>Марганец</v>
          </cell>
        </row>
        <row r="21">
          <cell r="C21" t="str">
            <v>Медь</v>
          </cell>
        </row>
        <row r="22">
          <cell r="C22" t="str">
            <v>Никель</v>
          </cell>
        </row>
        <row r="23">
          <cell r="C23" t="str">
            <v>Цинк</v>
          </cell>
        </row>
        <row r="24">
          <cell r="C24" t="str">
            <v>Цветность</v>
          </cell>
        </row>
        <row r="25">
          <cell r="C25" t="str">
            <v>Мутность</v>
          </cell>
        </row>
        <row r="26">
          <cell r="C26" t="str">
            <v>Прозрачность</v>
          </cell>
        </row>
        <row r="27">
          <cell r="C27" t="str">
            <v>Запах при 20С0 / 60С0</v>
          </cell>
        </row>
        <row r="28">
          <cell r="C28" t="str">
            <v>Привкус</v>
          </cell>
        </row>
        <row r="29">
          <cell r="C29" t="str">
            <v>Железо общее</v>
          </cell>
        </row>
        <row r="30">
          <cell r="C30" t="str">
            <v>Жесткость общая</v>
          </cell>
        </row>
        <row r="31">
          <cell r="C31" t="str">
            <v>Кальций</v>
          </cell>
        </row>
        <row r="32">
          <cell r="C32" t="str">
            <v>Магний (жесткость и кальций)</v>
          </cell>
        </row>
        <row r="33">
          <cell r="C33" t="str">
            <v>Щелочность</v>
          </cell>
        </row>
        <row r="34">
          <cell r="C34" t="str">
            <v>Бикарбонаты</v>
          </cell>
        </row>
        <row r="35">
          <cell r="C35" t="str">
            <v>Взвешенные вещества</v>
          </cell>
        </row>
        <row r="36">
          <cell r="C36" t="str">
            <v>Аммиак и ионы аммония</v>
          </cell>
        </row>
        <row r="37">
          <cell r="C37" t="str">
            <v>Нитриты</v>
          </cell>
        </row>
        <row r="38">
          <cell r="C38" t="str">
            <v>Нитраты</v>
          </cell>
        </row>
        <row r="39">
          <cell r="C39" t="str">
            <v>Сульфаты</v>
          </cell>
        </row>
        <row r="40">
          <cell r="C40" t="str">
            <v>Хлориды</v>
          </cell>
        </row>
        <row r="41">
          <cell r="C41" t="str">
            <v>Остаточный хлор</v>
          </cell>
        </row>
        <row r="42">
          <cell r="C42" t="str">
            <v>Алюминий</v>
          </cell>
        </row>
        <row r="43">
          <cell r="C43" t="str">
            <v>Сухой остаток</v>
          </cell>
        </row>
        <row r="44">
          <cell r="C44" t="str">
            <v>Бор</v>
          </cell>
        </row>
        <row r="45">
          <cell r="C45" t="str">
            <v xml:space="preserve">Хром </v>
          </cell>
        </row>
        <row r="46">
          <cell r="C46" t="str">
            <v xml:space="preserve">Селен </v>
          </cell>
        </row>
        <row r="47">
          <cell r="C47" t="str">
            <v>Серебро</v>
          </cell>
        </row>
        <row r="48">
          <cell r="C48" t="str">
            <v>Кобальт</v>
          </cell>
        </row>
        <row r="49">
          <cell r="C49" t="str">
            <v>Сурьма</v>
          </cell>
        </row>
        <row r="50">
          <cell r="C50" t="str">
            <v xml:space="preserve">Берилий </v>
          </cell>
        </row>
        <row r="51">
          <cell r="C51" t="str">
            <v>Мышьяк</v>
          </cell>
        </row>
        <row r="52">
          <cell r="C52" t="str">
            <v xml:space="preserve">Молибден </v>
          </cell>
        </row>
        <row r="53">
          <cell r="C53" t="str">
            <v>Полифосфаты</v>
          </cell>
        </row>
        <row r="54">
          <cell r="C54" t="str">
            <v>Фториды</v>
          </cell>
        </row>
        <row r="55">
          <cell r="C55" t="str">
            <v xml:space="preserve">Свинец </v>
          </cell>
        </row>
        <row r="56">
          <cell r="C56" t="str">
            <v>Кадмий</v>
          </cell>
        </row>
        <row r="57">
          <cell r="C57" t="str">
            <v xml:space="preserve">Нефтепродукты </v>
          </cell>
        </row>
        <row r="58">
          <cell r="C58" t="str">
            <v xml:space="preserve">Фенолы </v>
          </cell>
        </row>
        <row r="59">
          <cell r="C59" t="str">
            <v>АПАВ</v>
          </cell>
        </row>
        <row r="60">
          <cell r="C60" t="str">
            <v>ХПК</v>
          </cell>
        </row>
        <row r="61">
          <cell r="C61" t="str">
            <v>Хлорорганические соединения (пестициды):Альфа-ГХЦГ, Гамма-ГХЦГ (линдан), ГептахлорАльдрин, ДДЭ, ДДД, ДДТ (стоимость 1 вещества)</v>
          </cell>
        </row>
        <row r="62">
          <cell r="C62" t="str">
            <v>Летучие галогенорганические соединения:1,1-дихлорэтилен, трихлорэтилен, тетрахлорэтилен, хлороформ, бромоформ, бромдихлорметан, дибромхлорметан, 1,2-дихлорэтан, тетрахлорметан (стоимость 1 вещества)</v>
          </cell>
        </row>
        <row r="63">
          <cell r="C63" t="str">
            <v>Анализ промышленных стоков:</v>
          </cell>
        </row>
        <row r="64">
          <cell r="C64" t="str">
            <v>Водородный показатель PH</v>
          </cell>
        </row>
        <row r="65">
          <cell r="C65" t="str">
            <v>Взвешенные  вещества</v>
          </cell>
        </row>
        <row r="66">
          <cell r="C66" t="str">
            <v>Нефтепродукты</v>
          </cell>
        </row>
        <row r="67">
          <cell r="C67" t="str">
            <v>Железо общее</v>
          </cell>
        </row>
        <row r="68">
          <cell r="C68" t="str">
            <v>Нитрат - ионы</v>
          </cell>
        </row>
        <row r="69">
          <cell r="C69" t="str">
            <v>Нитрит - ионы</v>
          </cell>
        </row>
        <row r="70">
          <cell r="C70" t="str">
            <v>Хлориды</v>
          </cell>
        </row>
        <row r="71">
          <cell r="C71" t="str">
            <v>Сухой остаток</v>
          </cell>
        </row>
        <row r="72">
          <cell r="C72" t="str">
            <v>Сульфат - ионы</v>
          </cell>
        </row>
        <row r="73">
          <cell r="C73" t="str">
            <v>Ионы - аммония</v>
          </cell>
        </row>
        <row r="74">
          <cell r="C74" t="str">
            <v>Жиры</v>
          </cell>
        </row>
        <row r="75">
          <cell r="C75" t="str">
            <v>Фосфат - ионы</v>
          </cell>
        </row>
        <row r="76">
          <cell r="C76" t="str">
            <v>Фенолы</v>
          </cell>
        </row>
        <row r="77">
          <cell r="C77" t="str">
            <v>АПАВ</v>
          </cell>
        </row>
        <row r="78">
          <cell r="C78" t="str">
            <v>Хром</v>
          </cell>
        </row>
        <row r="79">
          <cell r="C79" t="str">
            <v>ХПК</v>
          </cell>
        </row>
        <row r="80">
          <cell r="C80" t="str">
            <v>БПК</v>
          </cell>
        </row>
        <row r="81">
          <cell r="C81" t="str">
            <v>Медь</v>
          </cell>
        </row>
        <row r="82">
          <cell r="C82" t="str">
            <v>Цинк</v>
          </cell>
        </row>
        <row r="83">
          <cell r="C83" t="str">
            <v>Никель</v>
          </cell>
        </row>
        <row r="84">
          <cell r="C84" t="str">
            <v>Кадмий</v>
          </cell>
        </row>
        <row r="85">
          <cell r="C85" t="str">
            <v>Марганец</v>
          </cell>
        </row>
        <row r="86">
          <cell r="C86" t="str">
            <v>Свинец</v>
          </cell>
        </row>
        <row r="87">
          <cell r="C87" t="str">
            <v>Запах</v>
          </cell>
        </row>
        <row r="88">
          <cell r="C88" t="str">
            <v>Прозрачность</v>
          </cell>
        </row>
        <row r="89">
          <cell r="C89" t="str">
            <v>Температура</v>
          </cell>
        </row>
        <row r="90">
          <cell r="C90" t="str">
            <v>Окраска</v>
          </cell>
        </row>
        <row r="91">
          <cell r="C91" t="str">
            <v>Микробиологические исследования:</v>
          </cell>
        </row>
        <row r="92">
          <cell r="C92" t="str">
            <v>ОКБ</v>
          </cell>
        </row>
        <row r="93">
          <cell r="C93" t="str">
            <v>ТКБ</v>
          </cell>
        </row>
        <row r="94">
          <cell r="C94" t="str">
            <v>ОМЧ</v>
          </cell>
        </row>
        <row r="95">
          <cell r="C95" t="str">
            <v xml:space="preserve">Колифаги </v>
          </cell>
        </row>
        <row r="96">
          <cell r="C96" t="str">
            <v>Сульфитредуцирующие клостридии</v>
          </cell>
        </row>
        <row r="97">
          <cell r="C97" t="str">
            <v>Санитарно-паразитологическое исследование. Цисты лямблий</v>
          </cell>
        </row>
        <row r="98">
          <cell r="C98" t="str">
            <v>Определение синегной палочки</v>
          </cell>
        </row>
        <row r="99">
          <cell r="C99" t="str">
            <v>Определение наличия антигена вируса гепатита А, включая пробоподготовку</v>
          </cell>
        </row>
        <row r="100">
          <cell r="C100" t="str">
            <v>Определение наличия антигена Ротавируса, включая пробоподготовку</v>
          </cell>
        </row>
        <row r="101">
          <cell r="C101" t="str">
            <v>Анализ дистилированной воды:</v>
          </cell>
        </row>
        <row r="102">
          <cell r="C102" t="str">
            <v>Массовая концентрация остатка после выпаривания</v>
          </cell>
        </row>
        <row r="103">
          <cell r="C103" t="str">
            <v>Массовая концентрация аммиака и аммонийных солей</v>
          </cell>
        </row>
        <row r="104">
          <cell r="C104" t="str">
            <v>Массовая концентрация нитратов</v>
          </cell>
        </row>
        <row r="105">
          <cell r="C105" t="str">
            <v>Массовая концентрация сульфатов</v>
          </cell>
        </row>
        <row r="106">
          <cell r="C106" t="str">
            <v>Массовая концентрация хлоридов</v>
          </cell>
        </row>
        <row r="107">
          <cell r="C107" t="str">
            <v>Массовая концентрация алюминия</v>
          </cell>
        </row>
        <row r="108">
          <cell r="C108" t="str">
            <v>Массовая концентрация железа</v>
          </cell>
        </row>
        <row r="109">
          <cell r="C109" t="str">
            <v>Массовая концентрация кальция</v>
          </cell>
        </row>
        <row r="110">
          <cell r="C110" t="str">
            <v>Массовая концентрация меди</v>
          </cell>
        </row>
        <row r="111">
          <cell r="C111" t="str">
            <v>Массовая концентрация свинца</v>
          </cell>
        </row>
        <row r="112">
          <cell r="C112" t="str">
            <v>Массовая концентрация цинка</v>
          </cell>
        </row>
        <row r="113">
          <cell r="C113" t="str">
            <v>Водородный показатель PH</v>
          </cell>
        </row>
        <row r="114">
          <cell r="C114" t="str">
            <v>Массовая концентрация веществ, восстанавливающих марганцовокислый калий</v>
          </cell>
        </row>
        <row r="115">
          <cell r="C115" t="str">
            <v>Удельная электропроводность</v>
          </cell>
        </row>
        <row r="116">
          <cell r="C116" t="str">
            <v>Деионизированная вода*</v>
          </cell>
        </row>
      </sheetData>
      <sheetData sheetId="16"/>
      <sheetData sheetId="17"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Л."/>
      <sheetName val="ПОЯСН"/>
      <sheetName val="Список лист"/>
      <sheetName val="ПАС"/>
      <sheetName val="ОУ"/>
      <sheetName val="Тех"/>
      <sheetName val="ИВ"/>
      <sheetName val="Эл"/>
      <sheetName val="Эл (2)"/>
      <sheetName val="ТАР"/>
      <sheetName val="ПП-М"/>
      <sheetName val="НАС-1гр 2016"/>
      <sheetName val="НАС-1гр 2017"/>
      <sheetName val="НАС-1гр 2018"/>
      <sheetName val="НАС-2гр 2018-2020"/>
      <sheetName val="НАС-2гр 2019"/>
      <sheetName val="НАС-2гр 2020"/>
      <sheetName val="НАС-2гр "/>
      <sheetName val="СобП"/>
      <sheetName val="ПрН"/>
      <sheetName val="Бюдж"/>
      <sheetName val="Проч"/>
      <sheetName val="Утеч"/>
      <sheetName val="Хим"/>
      <sheetName val="Мероп свод"/>
      <sheetName val="МеропЭФ"/>
      <sheetName val="МеропКАЧ"/>
      <sheetName val="ЦелП"/>
      <sheetName val="Расч.Эф"/>
      <sheetName val="ФинП-ХВс"/>
      <sheetName val="ФинП-ТрВс"/>
      <sheetName val="ФинП-Подвоз"/>
      <sheetName val="ФинП-ГВС"/>
      <sheetName val="ФинП-ТрГВС"/>
      <sheetName val="ФинП-ВО"/>
      <sheetName val="ФинП-ТрСт"/>
      <sheetName val="ФинП-ОчСт"/>
      <sheetName val="расчет ПрН"/>
      <sheetName val="Расч. Эф"/>
      <sheetName val="Лист3"/>
      <sheetName val="Лист1"/>
      <sheetName val="Лист2"/>
      <sheetName val="Лист4"/>
      <sheetName val="Лист5"/>
      <sheetName val="Лист6"/>
      <sheetName val="Лист7"/>
    </sheetNames>
    <sheetDataSet>
      <sheetData sheetId="0" refreshError="1"/>
      <sheetData sheetId="1" refreshError="1"/>
      <sheetData sheetId="2" refreshError="1"/>
      <sheetData sheetId="3">
        <row r="1">
          <cell r="BB1" t="str">
            <v>питьевая</v>
          </cell>
        </row>
        <row r="2">
          <cell r="BB2" t="str">
            <v>техническая</v>
          </cell>
        </row>
        <row r="3">
          <cell r="AS3" t="str">
            <v>да</v>
          </cell>
        </row>
        <row r="4">
          <cell r="AS4" t="str">
            <v>нет</v>
          </cell>
        </row>
        <row r="8">
          <cell r="BB8" t="str">
            <v>1 год</v>
          </cell>
        </row>
        <row r="9">
          <cell r="BB9" t="str">
            <v>2 года</v>
          </cell>
        </row>
        <row r="10">
          <cell r="BB10" t="str">
            <v>3 года</v>
          </cell>
        </row>
        <row r="11">
          <cell r="BB11" t="str">
            <v xml:space="preserve">4 года </v>
          </cell>
        </row>
        <row r="12">
          <cell r="BB12" t="str">
            <v>5 лет</v>
          </cell>
        </row>
        <row r="17">
          <cell r="BC17" t="str">
            <v>г.Тюмень</v>
          </cell>
        </row>
        <row r="18">
          <cell r="BC18" t="str">
            <v>г.Тобольск</v>
          </cell>
        </row>
        <row r="19">
          <cell r="BC19" t="str">
            <v>г.Ялуторовск</v>
          </cell>
        </row>
        <row r="20">
          <cell r="BC20" t="str">
            <v>Заводоуковский городской округ</v>
          </cell>
        </row>
        <row r="21">
          <cell r="BC21" t="str">
            <v>Абатский муниципальный район</v>
          </cell>
        </row>
        <row r="22">
          <cell r="BC22" t="str">
            <v>Армизонский муниципальный район</v>
          </cell>
        </row>
        <row r="23">
          <cell r="BC23" t="str">
            <v>Аромашевский муниципальный район</v>
          </cell>
        </row>
        <row r="24">
          <cell r="BC24" t="str">
            <v>Бердюжский муниципальный район</v>
          </cell>
        </row>
        <row r="25">
          <cell r="BC25" t="str">
            <v>Вагайский муниципальный район</v>
          </cell>
        </row>
        <row r="26">
          <cell r="BC26" t="str">
            <v>Викуловский муниципальный район</v>
          </cell>
        </row>
        <row r="27">
          <cell r="BC27" t="str">
            <v>Голышмановский муниципальный район</v>
          </cell>
        </row>
        <row r="28">
          <cell r="BC28" t="str">
            <v>Исетский муниципальный район</v>
          </cell>
        </row>
        <row r="29">
          <cell r="BC29" t="str">
            <v>Ишимский муниципальный район</v>
          </cell>
        </row>
        <row r="30">
          <cell r="BC30" t="str">
            <v>Казанский муниципальный район</v>
          </cell>
        </row>
        <row r="31">
          <cell r="BC31" t="str">
            <v>Нижнетавдинский муниципальный район</v>
          </cell>
        </row>
        <row r="32">
          <cell r="BC32" t="str">
            <v>Омутинский муниципальный район</v>
          </cell>
        </row>
        <row r="33">
          <cell r="BC33" t="str">
            <v>Сладковский муниципальный район</v>
          </cell>
        </row>
        <row r="34">
          <cell r="BC34" t="str">
            <v>Сорокинский муниципальный район</v>
          </cell>
        </row>
        <row r="35">
          <cell r="BC35" t="str">
            <v>Тобольский муниципальный район</v>
          </cell>
        </row>
        <row r="36">
          <cell r="BC36" t="str">
            <v>Тюменский муниципальный район</v>
          </cell>
        </row>
        <row r="37">
          <cell r="BB37" t="str">
            <v>ОСНО</v>
          </cell>
          <cell r="BC37" t="str">
            <v>Уватский муниципальный район</v>
          </cell>
        </row>
        <row r="38">
          <cell r="BB38" t="str">
            <v>ЕСХН</v>
          </cell>
          <cell r="BC38" t="str">
            <v>Упоровский муниципальный район</v>
          </cell>
        </row>
        <row r="39">
          <cell r="BB39" t="str">
            <v>УСНО</v>
          </cell>
          <cell r="BC39" t="str">
            <v>Юргинский муниципальный район</v>
          </cell>
        </row>
        <row r="40">
          <cell r="BC40" t="str">
            <v>Ялуторовский муниципальный район</v>
          </cell>
        </row>
        <row r="41">
          <cell r="BC41" t="str">
            <v>Ярковский муниципальный район</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лист"/>
      <sheetName val="ПАС"/>
      <sheetName val="ОУ"/>
      <sheetName val="Тех"/>
      <sheetName val="ИВ"/>
      <sheetName val="Эл"/>
      <sheetName val="ТАР"/>
      <sheetName val="ПП"/>
      <sheetName val="НАС - 1гр"/>
      <sheetName val="СобП"/>
      <sheetName val="ПрН"/>
      <sheetName val="Бюдж"/>
      <sheetName val="Проч"/>
      <sheetName val="Утеч"/>
      <sheetName val="Хим"/>
      <sheetName val="Проб"/>
      <sheetName val="МеропЭФ"/>
      <sheetName val="ЦелП"/>
      <sheetName val="МеропКАЧ"/>
      <sheetName val="ФинП"/>
      <sheetName val="Расч. Эф"/>
      <sheetName val="ОтчетПП"/>
      <sheetName val="ОтчетФинП"/>
      <sheetName val="ОтчетМероп"/>
      <sheetName val="Лист3"/>
    </sheetNames>
    <sheetDataSet>
      <sheetData sheetId="0" refreshError="1"/>
      <sheetData sheetId="1">
        <row r="3">
          <cell r="I3" t="str">
            <v>да</v>
          </cell>
        </row>
        <row r="4">
          <cell r="I4" t="str">
            <v>нет</v>
          </cell>
        </row>
        <row r="8">
          <cell r="R8" t="str">
            <v>1 год</v>
          </cell>
        </row>
        <row r="9">
          <cell r="R9" t="str">
            <v>2 года</v>
          </cell>
        </row>
        <row r="10">
          <cell r="R10" t="str">
            <v>3 года</v>
          </cell>
        </row>
        <row r="11">
          <cell r="R11" t="str">
            <v xml:space="preserve">4 года </v>
          </cell>
        </row>
        <row r="12">
          <cell r="R12" t="str">
            <v>5 лет</v>
          </cell>
        </row>
        <row r="17">
          <cell r="S17" t="str">
            <v>Абатский муниципальный район</v>
          </cell>
        </row>
        <row r="18">
          <cell r="S18" t="str">
            <v>Армизонский муниципальный район</v>
          </cell>
        </row>
        <row r="19">
          <cell r="S19" t="str">
            <v>Аромашевский муниципальный район</v>
          </cell>
        </row>
        <row r="20">
          <cell r="S20" t="str">
            <v>Бердюжский муниципальный район</v>
          </cell>
        </row>
        <row r="21">
          <cell r="S21" t="str">
            <v>Вагайский муниципальный район</v>
          </cell>
        </row>
        <row r="22">
          <cell r="S22" t="str">
            <v>Викуловский муниципальный район</v>
          </cell>
        </row>
        <row r="23">
          <cell r="S23" t="str">
            <v>Голышмановский муниципальный район</v>
          </cell>
        </row>
        <row r="24">
          <cell r="S24" t="str">
            <v>Исетский муниципальный район</v>
          </cell>
        </row>
        <row r="25">
          <cell r="S25" t="str">
            <v>Ишимский муниципальный район</v>
          </cell>
        </row>
        <row r="26">
          <cell r="S26" t="str">
            <v>Казанский муниципальный район</v>
          </cell>
        </row>
        <row r="27">
          <cell r="S27" t="str">
            <v>Нижнетавдинский муниципальный район</v>
          </cell>
        </row>
        <row r="28">
          <cell r="S28" t="str">
            <v>Омутинский муниципальный район</v>
          </cell>
        </row>
        <row r="29">
          <cell r="S29" t="str">
            <v>Сладковский муниципальный район</v>
          </cell>
        </row>
        <row r="30">
          <cell r="S30" t="str">
            <v>Сорокинский муниципальный район</v>
          </cell>
        </row>
        <row r="31">
          <cell r="S31" t="str">
            <v>Тобольский муниципальный район</v>
          </cell>
        </row>
        <row r="32">
          <cell r="S32" t="str">
            <v>Тюменский муниципальный район</v>
          </cell>
        </row>
        <row r="33">
          <cell r="S33" t="str">
            <v>Уватский муниципальный район</v>
          </cell>
        </row>
        <row r="34">
          <cell r="S34" t="str">
            <v>Упоровский муниципальный район</v>
          </cell>
        </row>
        <row r="35">
          <cell r="S35" t="str">
            <v>Юргинский муниципальный район</v>
          </cell>
        </row>
        <row r="36">
          <cell r="S36" t="str">
            <v>Ялуторовский муниципальный район</v>
          </cell>
        </row>
        <row r="37">
          <cell r="R37" t="str">
            <v>ОСНО</v>
          </cell>
          <cell r="S37" t="str">
            <v>Ярковский муниципальный район</v>
          </cell>
        </row>
        <row r="38">
          <cell r="R38" t="str">
            <v>УСНО</v>
          </cell>
        </row>
      </sheetData>
      <sheetData sheetId="2" refreshError="1"/>
      <sheetData sheetId="3" refreshError="1"/>
      <sheetData sheetId="4">
        <row r="5">
          <cell r="J5" t="str">
            <v>подземный</v>
          </cell>
        </row>
        <row r="6">
          <cell r="J6" t="str">
            <v>открытый</v>
          </cell>
        </row>
        <row r="7">
          <cell r="J7" t="str">
            <v>смешанный</v>
          </cell>
        </row>
      </sheetData>
      <sheetData sheetId="5" refreshError="1"/>
      <sheetData sheetId="6">
        <row r="8">
          <cell r="O8" t="str">
            <v>с НДС</v>
          </cell>
        </row>
        <row r="9">
          <cell r="O9" t="str">
            <v>без НДС</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Л."/>
      <sheetName val="ПОЯСН"/>
      <sheetName val="Список лист"/>
      <sheetName val="ПАС"/>
      <sheetName val="ОУ"/>
      <sheetName val="Тех"/>
      <sheetName val="ИВ"/>
      <sheetName val="Эл"/>
      <sheetName val="ТАР"/>
      <sheetName val="ПП-М(Красн)"/>
      <sheetName val="НАС-1гр"/>
      <sheetName val="НАС-2гр(Красн)"/>
      <sheetName val="СобП"/>
      <sheetName val="ПрН"/>
      <sheetName val="Бюдж(Красн)"/>
      <sheetName val="Проч(Красн)"/>
      <sheetName val="Утеч"/>
      <sheetName val="Хим"/>
      <sheetName val="Проб"/>
      <sheetName val="МеропЭФ"/>
      <sheetName val="ЦелП"/>
      <sheetName val="МеропКАЧ"/>
      <sheetName val="ФинП-ХВс"/>
      <sheetName val="ФинП-ТрВс"/>
      <sheetName val="ФинП-Подвоз"/>
      <sheetName val="ФинП-ГВС"/>
      <sheetName val="ФинП-ТрГВС"/>
      <sheetName val="ФинП-ВО"/>
      <sheetName val="ФинП-ТрСт"/>
      <sheetName val="ФинП-ОчСт"/>
      <sheetName val="Расч. Эф"/>
      <sheetName val="Лист3"/>
      <sheetName val="Расч.Эф"/>
      <sheetName val="Лист1"/>
    </sheetNames>
    <sheetDataSet>
      <sheetData sheetId="0"/>
      <sheetData sheetId="1"/>
      <sheetData sheetId="2"/>
      <sheetData sheetId="3">
        <row r="1">
          <cell r="BB1" t="str">
            <v>питьевая</v>
          </cell>
        </row>
        <row r="2">
          <cell r="BB2" t="str">
            <v>техническая</v>
          </cell>
        </row>
        <row r="3">
          <cell r="AS3" t="str">
            <v>да</v>
          </cell>
        </row>
        <row r="4">
          <cell r="AS4" t="str">
            <v>нет</v>
          </cell>
        </row>
        <row r="8">
          <cell r="BB8" t="str">
            <v>1 год</v>
          </cell>
        </row>
        <row r="9">
          <cell r="BB9" t="str">
            <v>2 года</v>
          </cell>
        </row>
        <row r="10">
          <cell r="BB10" t="str">
            <v>3 года</v>
          </cell>
        </row>
        <row r="11">
          <cell r="BB11" t="str">
            <v xml:space="preserve">4 года </v>
          </cell>
        </row>
        <row r="12">
          <cell r="BB12" t="str">
            <v>5 лет</v>
          </cell>
        </row>
        <row r="17">
          <cell r="BC17" t="str">
            <v>г.Тюмень</v>
          </cell>
        </row>
        <row r="18">
          <cell r="BC18" t="str">
            <v>г.Тобольск</v>
          </cell>
        </row>
        <row r="19">
          <cell r="BC19" t="str">
            <v>г.Ялуторовск</v>
          </cell>
        </row>
        <row r="20">
          <cell r="BC20" t="str">
            <v>Заводоуковский городской округ</v>
          </cell>
        </row>
        <row r="21">
          <cell r="BC21" t="str">
            <v>Абатский муниципальный район</v>
          </cell>
        </row>
        <row r="22">
          <cell r="BC22" t="str">
            <v>Армизонский муниципальный район</v>
          </cell>
        </row>
        <row r="23">
          <cell r="BC23" t="str">
            <v>Аромашевский муниципальный район</v>
          </cell>
        </row>
        <row r="24">
          <cell r="BC24" t="str">
            <v>Бердюжский муниципальный район</v>
          </cell>
        </row>
        <row r="25">
          <cell r="BC25" t="str">
            <v>Вагайский муниципальный район</v>
          </cell>
        </row>
        <row r="26">
          <cell r="BC26" t="str">
            <v>Викуловский муниципальный район</v>
          </cell>
        </row>
        <row r="27">
          <cell r="BC27" t="str">
            <v>Голышмановский муниципальный район</v>
          </cell>
        </row>
        <row r="28">
          <cell r="BC28" t="str">
            <v>Исетский муниципальный район</v>
          </cell>
        </row>
        <row r="29">
          <cell r="BC29" t="str">
            <v>Ишимский муниципальный район</v>
          </cell>
        </row>
        <row r="30">
          <cell r="BC30" t="str">
            <v>Казанский муниципальный район</v>
          </cell>
        </row>
        <row r="31">
          <cell r="BC31" t="str">
            <v>Нижнетавдинский муниципальный район</v>
          </cell>
        </row>
        <row r="32">
          <cell r="BC32" t="str">
            <v>Омутинский муниципальный район</v>
          </cell>
        </row>
        <row r="33">
          <cell r="BC33" t="str">
            <v>Сладковский муниципальный район</v>
          </cell>
        </row>
        <row r="34">
          <cell r="BC34" t="str">
            <v>Сорокинский муниципальный район</v>
          </cell>
        </row>
        <row r="35">
          <cell r="BC35" t="str">
            <v>Тобольский муниципальный район</v>
          </cell>
        </row>
        <row r="36">
          <cell r="BC36" t="str">
            <v>Тюменский муниципальный район</v>
          </cell>
        </row>
        <row r="37">
          <cell r="BB37" t="str">
            <v>ОСНО</v>
          </cell>
          <cell r="BC37" t="str">
            <v>Уватский муниципальный район</v>
          </cell>
        </row>
        <row r="38">
          <cell r="BB38" t="str">
            <v>ЕСХН</v>
          </cell>
          <cell r="BC38" t="str">
            <v>Упоровский муниципальный район</v>
          </cell>
        </row>
        <row r="39">
          <cell r="BB39" t="str">
            <v>УСНО</v>
          </cell>
          <cell r="BC39" t="str">
            <v>Юргинский муниципальный район</v>
          </cell>
        </row>
        <row r="40">
          <cell r="BC40" t="str">
            <v>Ялуторовский муниципальный район</v>
          </cell>
        </row>
        <row r="41">
          <cell r="BC41" t="str">
            <v>Ярковский муниципальный район</v>
          </cell>
        </row>
      </sheetData>
      <sheetData sheetId="4"/>
      <sheetData sheetId="5"/>
      <sheetData sheetId="6">
        <row r="5">
          <cell r="I5" t="str">
            <v>подземный</v>
          </cell>
        </row>
        <row r="7">
          <cell r="I7" t="str">
            <v>открытый</v>
          </cell>
        </row>
        <row r="8">
          <cell r="I8" t="str">
            <v>смешанный</v>
          </cell>
        </row>
      </sheetData>
      <sheetData sheetId="7"/>
      <sheetData sheetId="8">
        <row r="7">
          <cell r="J7" t="str">
            <v>с 01.01.15-30.06.2015</v>
          </cell>
        </row>
        <row r="9">
          <cell r="S9" t="str">
            <v>с НДС</v>
          </cell>
        </row>
        <row r="10">
          <cell r="S10" t="str">
            <v>без НДС</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Л."/>
      <sheetName val="ПОЯСН"/>
      <sheetName val="Список лист"/>
      <sheetName val="ПАС"/>
      <sheetName val="ОУ"/>
      <sheetName val="Тех"/>
      <sheetName val="ИВ"/>
      <sheetName val="Эл"/>
      <sheetName val="ТАР"/>
      <sheetName val="ПП-М(Омут)"/>
      <sheetName val="НАС-1гр"/>
      <sheetName val="НАС-2гр(Омут)"/>
      <sheetName val="СобП"/>
      <sheetName val="ПрН"/>
      <sheetName val="Бюдж(Омут)"/>
      <sheetName val="Проч(Омут)"/>
      <sheetName val="Утеч"/>
      <sheetName val="Хим"/>
      <sheetName val="Проб"/>
      <sheetName val="МеропЭФ"/>
      <sheetName val="ЦелП"/>
      <sheetName val="МеропКАЧ"/>
      <sheetName val="ФинП-ХВс"/>
      <sheetName val="ФинП-ТрВс"/>
      <sheetName val="ФинП-Подвоз"/>
      <sheetName val="ФинП-ГВС"/>
      <sheetName val="ФинП-ТрГВС"/>
      <sheetName val="ФинП-ВО"/>
      <sheetName val="ФинП-ТрСт"/>
      <sheetName val="ФинП-ОчСт"/>
      <sheetName val="Расч. Эф"/>
      <sheetName val="Лист3"/>
      <sheetName val="Расч.Эф"/>
      <sheetName val="Лист1"/>
    </sheetNames>
    <sheetDataSet>
      <sheetData sheetId="0"/>
      <sheetData sheetId="1"/>
      <sheetData sheetId="2"/>
      <sheetData sheetId="3">
        <row r="1">
          <cell r="BB1" t="str">
            <v>питьевая</v>
          </cell>
        </row>
        <row r="2">
          <cell r="A2" t="str">
            <v>по холодному водоснабжению  на 2015-2017 года</v>
          </cell>
          <cell r="BB2" t="str">
            <v>техническая</v>
          </cell>
        </row>
        <row r="3">
          <cell r="AS3" t="str">
            <v>да</v>
          </cell>
        </row>
        <row r="4">
          <cell r="AS4" t="str">
            <v>нет</v>
          </cell>
        </row>
        <row r="8">
          <cell r="BB8" t="str">
            <v>1 год</v>
          </cell>
        </row>
        <row r="9">
          <cell r="BB9" t="str">
            <v>2 года</v>
          </cell>
        </row>
        <row r="10">
          <cell r="BB10" t="str">
            <v>3 года</v>
          </cell>
        </row>
        <row r="11">
          <cell r="BB11" t="str">
            <v xml:space="preserve">4 года </v>
          </cell>
        </row>
        <row r="12">
          <cell r="BB12" t="str">
            <v>5 лет</v>
          </cell>
        </row>
        <row r="17">
          <cell r="BC17" t="str">
            <v>г.Тюмень</v>
          </cell>
        </row>
        <row r="18">
          <cell r="BC18" t="str">
            <v>г.Тобольск</v>
          </cell>
        </row>
        <row r="19">
          <cell r="BC19" t="str">
            <v>г.Ялуторовск</v>
          </cell>
        </row>
        <row r="20">
          <cell r="BC20" t="str">
            <v>Заводоуковский городской округ</v>
          </cell>
        </row>
        <row r="21">
          <cell r="BC21" t="str">
            <v>Абатский муниципальный район</v>
          </cell>
        </row>
        <row r="22">
          <cell r="BC22" t="str">
            <v>Армизонский муниципальный район</v>
          </cell>
        </row>
        <row r="23">
          <cell r="BC23" t="str">
            <v>Аромашевский муниципальный район</v>
          </cell>
        </row>
        <row r="24">
          <cell r="BC24" t="str">
            <v>Бердюжский муниципальный район</v>
          </cell>
        </row>
        <row r="25">
          <cell r="BC25" t="str">
            <v>Вагайский муниципальный район</v>
          </cell>
        </row>
        <row r="26">
          <cell r="BC26" t="str">
            <v>Викуловский муниципальный район</v>
          </cell>
        </row>
        <row r="27">
          <cell r="BC27" t="str">
            <v>Голышмановский муниципальный район</v>
          </cell>
        </row>
        <row r="28">
          <cell r="BC28" t="str">
            <v>Исетский муниципальный район</v>
          </cell>
        </row>
        <row r="29">
          <cell r="BC29" t="str">
            <v>Ишимский муниципальный район</v>
          </cell>
        </row>
        <row r="30">
          <cell r="BC30" t="str">
            <v>Казанский муниципальный район</v>
          </cell>
        </row>
        <row r="31">
          <cell r="BC31" t="str">
            <v>Нижнетавдинский муниципальный район</v>
          </cell>
        </row>
        <row r="32">
          <cell r="BC32" t="str">
            <v>Омутинский муниципальный район</v>
          </cell>
        </row>
        <row r="33">
          <cell r="BC33" t="str">
            <v>Сладковский муниципальный район</v>
          </cell>
        </row>
        <row r="34">
          <cell r="BC34" t="str">
            <v>Сорокинский муниципальный район</v>
          </cell>
        </row>
        <row r="35">
          <cell r="BC35" t="str">
            <v>Тобольский муниципальный район</v>
          </cell>
        </row>
        <row r="36">
          <cell r="BC36" t="str">
            <v>Тюменский муниципальный район</v>
          </cell>
        </row>
        <row r="37">
          <cell r="BB37" t="str">
            <v>ОСНО</v>
          </cell>
          <cell r="BC37" t="str">
            <v>Уватский муниципальный район</v>
          </cell>
        </row>
        <row r="38">
          <cell r="BB38" t="str">
            <v>ЕСХН</v>
          </cell>
          <cell r="BC38" t="str">
            <v>Упоровский муниципальный район</v>
          </cell>
        </row>
        <row r="39">
          <cell r="BB39" t="str">
            <v>УСНО</v>
          </cell>
          <cell r="BC39" t="str">
            <v>Юргинский муниципальный район</v>
          </cell>
        </row>
        <row r="40">
          <cell r="BC40" t="str">
            <v>Ялуторовский муниципальный район</v>
          </cell>
        </row>
        <row r="41">
          <cell r="BC41" t="str">
            <v>Ярковский муниципальный район</v>
          </cell>
        </row>
      </sheetData>
      <sheetData sheetId="4"/>
      <sheetData sheetId="5"/>
      <sheetData sheetId="6">
        <row r="5">
          <cell r="I5" t="str">
            <v>подземный</v>
          </cell>
        </row>
        <row r="7">
          <cell r="I7" t="str">
            <v>открытый</v>
          </cell>
        </row>
        <row r="8">
          <cell r="I8" t="str">
            <v>смешанный</v>
          </cell>
        </row>
      </sheetData>
      <sheetData sheetId="7">
        <row r="65">
          <cell r="S65">
            <v>0</v>
          </cell>
        </row>
        <row r="124">
          <cell r="S124">
            <v>0</v>
          </cell>
        </row>
        <row r="183">
          <cell r="S183">
            <v>0</v>
          </cell>
        </row>
      </sheetData>
      <sheetData sheetId="8">
        <row r="7">
          <cell r="J7" t="str">
            <v>с 01.01.15-30.06.2015</v>
          </cell>
        </row>
        <row r="9">
          <cell r="S9" t="str">
            <v>с НДС</v>
          </cell>
        </row>
        <row r="10">
          <cell r="S10" t="str">
            <v>без НДС</v>
          </cell>
        </row>
      </sheetData>
      <sheetData sheetId="9"/>
      <sheetData sheetId="10"/>
      <sheetData sheetId="11"/>
      <sheetData sheetId="12"/>
      <sheetData sheetId="13"/>
      <sheetData sheetId="14">
        <row r="58">
          <cell r="T58">
            <v>0</v>
          </cell>
          <cell r="U58">
            <v>0</v>
          </cell>
        </row>
      </sheetData>
      <sheetData sheetId="15">
        <row r="53">
          <cell r="T53">
            <v>0</v>
          </cell>
          <cell r="U53">
            <v>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Список организаций"/>
      <sheetName val="Баланс"/>
      <sheetName val="Расходы организации"/>
      <sheetName val="Расходы на реализацию"/>
      <sheetName val="Комментарии"/>
      <sheetName val="Проверка"/>
      <sheetName val="modProt"/>
      <sheetName val="modHyp"/>
      <sheetName val="modAddUpdOrg"/>
      <sheetName val="Диапазоны"/>
      <sheetName val="Свод"/>
      <sheetName val="Ошибки загрузки"/>
      <sheetName val="TEHSHEET"/>
      <sheetName val="REESTR_START"/>
      <sheetName val="REESTR"/>
      <sheetName val="modProv"/>
      <sheetName val="REESTR_ORG"/>
      <sheetName val="для свода"/>
    </sheetNames>
    <sheetDataSet>
      <sheetData sheetId="0"/>
      <sheetData sheetId="1"/>
      <sheetData sheetId="2"/>
      <sheetData sheetId="3" refreshError="1">
        <row r="10">
          <cell r="G10" t="str">
            <v>A</v>
          </cell>
          <cell r="H10" t="str">
            <v>1</v>
          </cell>
          <cell r="I10" t="str">
            <v>2</v>
          </cell>
          <cell r="J10" t="str">
            <v>3</v>
          </cell>
          <cell r="K10" t="str">
            <v>4</v>
          </cell>
          <cell r="L10" t="str">
            <v>5</v>
          </cell>
          <cell r="M10" t="str">
            <v>5.1</v>
          </cell>
          <cell r="N10" t="str">
            <v>5.1.1</v>
          </cell>
          <cell r="O10" t="str">
            <v>5.1.2</v>
          </cell>
          <cell r="P10" t="str">
            <v>5.1.3</v>
          </cell>
          <cell r="Q10" t="str">
            <v>5.2</v>
          </cell>
          <cell r="R10" t="str">
            <v>5.2.1</v>
          </cell>
          <cell r="S10" t="str">
            <v>5.2.1.1</v>
          </cell>
          <cell r="T10" t="str">
            <v>5.2.1.2</v>
          </cell>
          <cell r="U10" t="str">
            <v>5.2.2</v>
          </cell>
          <cell r="V10" t="str">
            <v>5.2.2.</v>
          </cell>
          <cell r="W10" t="str">
            <v>5.2.2.1</v>
          </cell>
          <cell r="X10" t="str">
            <v>5.2.2.</v>
          </cell>
          <cell r="Y10" t="str">
            <v>5.2.3</v>
          </cell>
          <cell r="Z10" t="str">
            <v>5.2.3.1</v>
          </cell>
          <cell r="AA10" t="str">
            <v>5.2.3.2</v>
          </cell>
          <cell r="AB10" t="str">
            <v>5.2.3.3</v>
          </cell>
          <cell r="AC10" t="str">
            <v>6.1</v>
          </cell>
          <cell r="AD10" t="str">
            <v>6.2</v>
          </cell>
        </row>
        <row r="11">
          <cell r="G11" t="str">
            <v>Всего по МО</v>
          </cell>
          <cell r="H11">
            <v>9060585</v>
          </cell>
          <cell r="I11">
            <v>599385</v>
          </cell>
          <cell r="J11">
            <v>0</v>
          </cell>
          <cell r="K11">
            <v>9015400</v>
          </cell>
          <cell r="L11">
            <v>8461200</v>
          </cell>
          <cell r="M11">
            <v>1482900</v>
          </cell>
          <cell r="N11">
            <v>677000</v>
          </cell>
          <cell r="O11">
            <v>805900</v>
          </cell>
          <cell r="P11">
            <v>0</v>
          </cell>
          <cell r="Q11">
            <v>6978300</v>
          </cell>
          <cell r="R11">
            <v>1021000</v>
          </cell>
          <cell r="S11">
            <v>0</v>
          </cell>
          <cell r="T11">
            <v>1021000</v>
          </cell>
          <cell r="U11">
            <v>0</v>
          </cell>
          <cell r="V11">
            <v>0</v>
          </cell>
          <cell r="W11">
            <v>0</v>
          </cell>
          <cell r="X11">
            <v>0</v>
          </cell>
          <cell r="Y11">
            <v>5957300</v>
          </cell>
          <cell r="Z11">
            <v>516400</v>
          </cell>
          <cell r="AA11">
            <v>4010000</v>
          </cell>
          <cell r="AB11">
            <v>1430900</v>
          </cell>
          <cell r="AC11">
            <v>2201000</v>
          </cell>
          <cell r="AD11">
            <v>3756300</v>
          </cell>
        </row>
        <row r="13">
          <cell r="F13">
            <v>1</v>
          </cell>
          <cell r="G13" t="str">
            <v>МУП "Тобольский водоканал"</v>
          </cell>
          <cell r="H13">
            <v>9060585</v>
          </cell>
          <cell r="I13">
            <v>599385</v>
          </cell>
          <cell r="K13">
            <v>9015400</v>
          </cell>
          <cell r="L13">
            <v>8461200</v>
          </cell>
          <cell r="M13">
            <v>1482900</v>
          </cell>
          <cell r="N13">
            <v>677000</v>
          </cell>
          <cell r="O13">
            <v>805900</v>
          </cell>
          <cell r="Q13">
            <v>6978300</v>
          </cell>
          <cell r="R13">
            <v>1021000</v>
          </cell>
          <cell r="T13">
            <v>1021000</v>
          </cell>
          <cell r="U13">
            <v>0</v>
          </cell>
          <cell r="Y13">
            <v>5957300</v>
          </cell>
          <cell r="Z13">
            <v>516400</v>
          </cell>
          <cell r="AA13">
            <v>4010000</v>
          </cell>
          <cell r="AB13">
            <v>1430900</v>
          </cell>
          <cell r="AC13">
            <v>2201000</v>
          </cell>
          <cell r="AD13">
            <v>3756300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Л."/>
      <sheetName val="ПОЯСН"/>
      <sheetName val="Список лист"/>
      <sheetName val="ПАС"/>
      <sheetName val="ОУ"/>
      <sheetName val="Тех"/>
      <sheetName val="ИВ"/>
      <sheetName val="Эл-Ситн"/>
      <sheetName val="ТАР"/>
      <sheetName val="ПП-М -СИТ"/>
      <sheetName val="НАС-1гр"/>
      <sheetName val="НАС-2гр-СИТ"/>
      <sheetName val="СобП"/>
      <sheetName val="ПрН"/>
      <sheetName val="Бюдж"/>
      <sheetName val="Проч"/>
      <sheetName val="Утеч"/>
      <sheetName val="Хим"/>
      <sheetName val="Проб"/>
      <sheetName val="МеропЭФ"/>
      <sheetName val="ЦелП"/>
      <sheetName val="МеропКАЧ"/>
      <sheetName val="ФинП-ХВс"/>
      <sheetName val="ФинП-ТрВс"/>
      <sheetName val="ФинП-Подвоз"/>
      <sheetName val="ФинП-ГВС"/>
      <sheetName val="ФинП-ТрГВС"/>
      <sheetName val="ФинП-ВО"/>
      <sheetName val="ФинП-ТрСт"/>
      <sheetName val="ФинП-ОчСт"/>
      <sheetName val="Расч. Эф"/>
      <sheetName val="Лист3"/>
      <sheetName val="Расч.Эф"/>
      <sheetName val="Лист1"/>
    </sheetNames>
    <sheetDataSet>
      <sheetData sheetId="0"/>
      <sheetData sheetId="1"/>
      <sheetData sheetId="2"/>
      <sheetData sheetId="3">
        <row r="1">
          <cell r="BB1" t="str">
            <v>питьевая</v>
          </cell>
        </row>
        <row r="2">
          <cell r="BB2" t="str">
            <v>техническая</v>
          </cell>
        </row>
        <row r="3">
          <cell r="AS3" t="str">
            <v>да</v>
          </cell>
        </row>
        <row r="4">
          <cell r="AS4" t="str">
            <v>нет</v>
          </cell>
        </row>
        <row r="8">
          <cell r="BB8" t="str">
            <v>1 год</v>
          </cell>
        </row>
        <row r="9">
          <cell r="BB9" t="str">
            <v>2 года</v>
          </cell>
        </row>
        <row r="10">
          <cell r="BB10" t="str">
            <v>3 года</v>
          </cell>
        </row>
        <row r="11">
          <cell r="BB11" t="str">
            <v xml:space="preserve">4 года </v>
          </cell>
        </row>
        <row r="12">
          <cell r="BB12" t="str">
            <v>5 лет</v>
          </cell>
        </row>
        <row r="17">
          <cell r="BC17" t="str">
            <v>г.Тюмень</v>
          </cell>
        </row>
        <row r="18">
          <cell r="BC18" t="str">
            <v>г.Тобольск</v>
          </cell>
        </row>
        <row r="19">
          <cell r="BC19" t="str">
            <v>г.Ялуторовск</v>
          </cell>
        </row>
        <row r="20">
          <cell r="BC20" t="str">
            <v>Заводоуковский городской округ</v>
          </cell>
        </row>
        <row r="21">
          <cell r="BC21" t="str">
            <v>Абатский муниципальный район</v>
          </cell>
        </row>
        <row r="22">
          <cell r="BC22" t="str">
            <v>Армизонский муниципальный район</v>
          </cell>
        </row>
        <row r="23">
          <cell r="BC23" t="str">
            <v>Аромашевский муниципальный район</v>
          </cell>
        </row>
        <row r="24">
          <cell r="BC24" t="str">
            <v>Бердюжский муниципальный район</v>
          </cell>
        </row>
        <row r="25">
          <cell r="BC25" t="str">
            <v>Вагайский муниципальный район</v>
          </cell>
        </row>
        <row r="26">
          <cell r="BC26" t="str">
            <v>Викуловский муниципальный район</v>
          </cell>
        </row>
        <row r="27">
          <cell r="BC27" t="str">
            <v>Голышмановский муниципальный район</v>
          </cell>
        </row>
        <row r="28">
          <cell r="BC28" t="str">
            <v>Исетский муниципальный район</v>
          </cell>
        </row>
        <row r="29">
          <cell r="BC29" t="str">
            <v>Ишимский муниципальный район</v>
          </cell>
        </row>
        <row r="30">
          <cell r="BC30" t="str">
            <v>Казанский муниципальный район</v>
          </cell>
        </row>
        <row r="31">
          <cell r="BC31" t="str">
            <v>Нижнетавдинский муниципальный район</v>
          </cell>
        </row>
        <row r="32">
          <cell r="BC32" t="str">
            <v>Омутинский муниципальный район</v>
          </cell>
        </row>
        <row r="33">
          <cell r="BC33" t="str">
            <v>Сладковский муниципальный район</v>
          </cell>
        </row>
        <row r="34">
          <cell r="BC34" t="str">
            <v>Сорокинский муниципальный район</v>
          </cell>
        </row>
        <row r="35">
          <cell r="BC35" t="str">
            <v>Тобольский муниципальный район</v>
          </cell>
        </row>
        <row r="36">
          <cell r="BC36" t="str">
            <v>Тюменский муниципальный район</v>
          </cell>
        </row>
        <row r="37">
          <cell r="BB37" t="str">
            <v>ОСНО</v>
          </cell>
          <cell r="BC37" t="str">
            <v>Уватский муниципальный район</v>
          </cell>
        </row>
        <row r="38">
          <cell r="BB38" t="str">
            <v>ЕСХН</v>
          </cell>
          <cell r="BC38" t="str">
            <v>Упоровский муниципальный район</v>
          </cell>
        </row>
        <row r="39">
          <cell r="BB39" t="str">
            <v>УСНО</v>
          </cell>
          <cell r="BC39" t="str">
            <v>Юргинский муниципальный район</v>
          </cell>
        </row>
        <row r="40">
          <cell r="BC40" t="str">
            <v>Ялуторовский муниципальный район</v>
          </cell>
        </row>
        <row r="41">
          <cell r="BC41" t="str">
            <v>Ярковский муниципальный район</v>
          </cell>
        </row>
        <row r="51">
          <cell r="C51" t="str">
            <v>Омутинский муниципальный район</v>
          </cell>
        </row>
        <row r="52">
          <cell r="C52" t="str">
            <v>Омутинское</v>
          </cell>
        </row>
        <row r="56">
          <cell r="B56" t="str">
            <v>ООО "Ромист"</v>
          </cell>
        </row>
      </sheetData>
      <sheetData sheetId="4"/>
      <sheetData sheetId="5"/>
      <sheetData sheetId="6">
        <row r="5">
          <cell r="I5" t="str">
            <v>подземный</v>
          </cell>
        </row>
        <row r="7">
          <cell r="I7" t="str">
            <v>открытый</v>
          </cell>
        </row>
        <row r="8">
          <cell r="I8" t="str">
            <v>смешанный</v>
          </cell>
        </row>
      </sheetData>
      <sheetData sheetId="7">
        <row r="36">
          <cell r="S36">
            <v>3.4309999999999996</v>
          </cell>
        </row>
        <row r="63">
          <cell r="S63">
            <v>0</v>
          </cell>
        </row>
        <row r="122">
          <cell r="S122">
            <v>0</v>
          </cell>
        </row>
        <row r="181">
          <cell r="S181">
            <v>0</v>
          </cell>
        </row>
      </sheetData>
      <sheetData sheetId="8">
        <row r="9">
          <cell r="S9" t="str">
            <v>с НДС</v>
          </cell>
        </row>
        <row r="10">
          <cell r="S10" t="str">
            <v>без НДС</v>
          </cell>
        </row>
      </sheetData>
      <sheetData sheetId="9"/>
      <sheetData sheetId="10"/>
      <sheetData sheetId="11"/>
      <sheetData sheetId="12"/>
      <sheetData sheetId="13"/>
      <sheetData sheetId="14">
        <row r="16">
          <cell r="T16">
            <v>0</v>
          </cell>
          <cell r="U16">
            <v>0</v>
          </cell>
        </row>
      </sheetData>
      <sheetData sheetId="15">
        <row r="16">
          <cell r="T16">
            <v>0</v>
          </cell>
          <cell r="U16">
            <v>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Л."/>
      <sheetName val="ПОЯСН"/>
      <sheetName val="Список лист"/>
      <sheetName val="ПАС"/>
      <sheetName val="ОУ"/>
      <sheetName val="Тех"/>
      <sheetName val="ИВ"/>
      <sheetName val="Эл"/>
      <sheetName val="ТАР"/>
      <sheetName val="ПП-М"/>
      <sheetName val="НАС-1гр"/>
      <sheetName val="НАС-2гр"/>
      <sheetName val="СобП"/>
      <sheetName val="ПрН"/>
      <sheetName val="Бюдж"/>
      <sheetName val="Проч"/>
      <sheetName val="Утеч"/>
      <sheetName val="Хим"/>
      <sheetName val="Проб"/>
      <sheetName val="МеропЭФ"/>
      <sheetName val="ЦелП"/>
      <sheetName val="МеропКАЧ"/>
      <sheetName val="ФинП-ХВс"/>
      <sheetName val="ФинП-ТрВс"/>
      <sheetName val="ФинП-Подвоз"/>
      <sheetName val="ФинП-ГВС"/>
      <sheetName val="ФинП-ТрГВС"/>
      <sheetName val="ФинП-ВО"/>
      <sheetName val="ФинП-ТрСт"/>
      <sheetName val="ФинП-ОчСт"/>
      <sheetName val="Расч. Эф"/>
      <sheetName val="Лист3"/>
      <sheetName val="Расч.Эф"/>
      <sheetName val="Лист1"/>
    </sheetNames>
    <sheetDataSet>
      <sheetData sheetId="0"/>
      <sheetData sheetId="1"/>
      <sheetData sheetId="2"/>
      <sheetData sheetId="3">
        <row r="1">
          <cell r="BB1" t="str">
            <v>питьевая</v>
          </cell>
        </row>
        <row r="2">
          <cell r="BB2" t="str">
            <v>техническая</v>
          </cell>
        </row>
        <row r="3">
          <cell r="AS3" t="str">
            <v>да</v>
          </cell>
        </row>
        <row r="4">
          <cell r="AS4" t="str">
            <v>нет</v>
          </cell>
        </row>
        <row r="8">
          <cell r="BB8" t="str">
            <v>1 год</v>
          </cell>
        </row>
        <row r="9">
          <cell r="BB9" t="str">
            <v>2 года</v>
          </cell>
        </row>
        <row r="10">
          <cell r="BB10" t="str">
            <v>3 года</v>
          </cell>
        </row>
        <row r="11">
          <cell r="BB11" t="str">
            <v xml:space="preserve">4 года </v>
          </cell>
        </row>
        <row r="12">
          <cell r="BB12" t="str">
            <v>5 лет</v>
          </cell>
        </row>
        <row r="17">
          <cell r="BC17" t="str">
            <v>г.Тюмень</v>
          </cell>
        </row>
        <row r="18">
          <cell r="BC18" t="str">
            <v>г.Тобольск</v>
          </cell>
        </row>
        <row r="19">
          <cell r="BC19" t="str">
            <v>г.Ялуторовск</v>
          </cell>
        </row>
        <row r="20">
          <cell r="BC20" t="str">
            <v>Заводоуковский городской округ</v>
          </cell>
        </row>
        <row r="21">
          <cell r="BC21" t="str">
            <v>Абатский муниципальный район</v>
          </cell>
        </row>
        <row r="22">
          <cell r="BC22" t="str">
            <v>Армизонский муниципальный район</v>
          </cell>
        </row>
        <row r="23">
          <cell r="BC23" t="str">
            <v>Аромашевский муниципальный район</v>
          </cell>
        </row>
        <row r="24">
          <cell r="BC24" t="str">
            <v>Бердюжский муниципальный район</v>
          </cell>
        </row>
        <row r="25">
          <cell r="BC25" t="str">
            <v>Вагайский муниципальный район</v>
          </cell>
        </row>
        <row r="26">
          <cell r="BC26" t="str">
            <v>Викуловский муниципальный район</v>
          </cell>
        </row>
        <row r="27">
          <cell r="BC27" t="str">
            <v>Голышмановский муниципальный район</v>
          </cell>
        </row>
        <row r="28">
          <cell r="BC28" t="str">
            <v>Исетский муниципальный район</v>
          </cell>
        </row>
        <row r="29">
          <cell r="BC29" t="str">
            <v>Ишимский муниципальный район</v>
          </cell>
        </row>
        <row r="30">
          <cell r="BC30" t="str">
            <v>Казанский муниципальный район</v>
          </cell>
        </row>
        <row r="31">
          <cell r="BC31" t="str">
            <v>Нижнетавдинский муниципальный район</v>
          </cell>
        </row>
        <row r="32">
          <cell r="BC32" t="str">
            <v>Омутинский муниципальный район</v>
          </cell>
        </row>
        <row r="33">
          <cell r="BC33" t="str">
            <v>Сладковский муниципальный район</v>
          </cell>
        </row>
        <row r="34">
          <cell r="BC34" t="str">
            <v>Сорокинский муниципальный район</v>
          </cell>
        </row>
        <row r="35">
          <cell r="BC35" t="str">
            <v>Тобольский муниципальный район</v>
          </cell>
        </row>
        <row r="36">
          <cell r="BC36" t="str">
            <v>Тюменский муниципальный район</v>
          </cell>
        </row>
        <row r="37">
          <cell r="BB37" t="str">
            <v>ОСНО</v>
          </cell>
          <cell r="BC37" t="str">
            <v>Уватский муниципальный район</v>
          </cell>
        </row>
        <row r="38">
          <cell r="BB38" t="str">
            <v>ЕСХН</v>
          </cell>
          <cell r="BC38" t="str">
            <v>Упоровский муниципальный район</v>
          </cell>
        </row>
        <row r="39">
          <cell r="BB39" t="str">
            <v>УСНО</v>
          </cell>
          <cell r="BC39" t="str">
            <v>Юргинский муниципальный район</v>
          </cell>
        </row>
        <row r="40">
          <cell r="BC40" t="str">
            <v>Ялуторовский муниципальный район</v>
          </cell>
        </row>
        <row r="41">
          <cell r="BC41" t="str">
            <v>Ярковский муниципальный район</v>
          </cell>
        </row>
      </sheetData>
      <sheetData sheetId="4"/>
      <sheetData sheetId="5"/>
      <sheetData sheetId="6">
        <row r="5">
          <cell r="I5" t="str">
            <v>подземный</v>
          </cell>
        </row>
        <row r="6">
          <cell r="I6">
            <v>0</v>
          </cell>
        </row>
        <row r="7">
          <cell r="I7" t="str">
            <v>открытый</v>
          </cell>
        </row>
        <row r="8">
          <cell r="I8" t="str">
            <v>смешанный</v>
          </cell>
        </row>
      </sheetData>
      <sheetData sheetId="7"/>
      <sheetData sheetId="8">
        <row r="9">
          <cell r="S9" t="str">
            <v>с НДС</v>
          </cell>
        </row>
        <row r="10">
          <cell r="S10" t="str">
            <v>без НДС</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Л."/>
      <sheetName val="ПОЯСН"/>
      <sheetName val="Список лист"/>
      <sheetName val="ПАС"/>
      <sheetName val="ОУ"/>
      <sheetName val="Тех"/>
      <sheetName val="ИВ"/>
      <sheetName val="Эл"/>
      <sheetName val="ТАР"/>
      <sheetName val="ПП-М"/>
      <sheetName val="НАС-1гр"/>
      <sheetName val="НАС-2гр"/>
      <sheetName val="СобП"/>
      <sheetName val="ПрН"/>
      <sheetName val="Бюдж"/>
      <sheetName val="Проч"/>
      <sheetName val="Утеч"/>
      <sheetName val="Хим"/>
      <sheetName val="Проб"/>
      <sheetName val="МеропЭФ"/>
      <sheetName val="ЦелП"/>
      <sheetName val="МеропКАЧ"/>
      <sheetName val="ФинП-ХВс"/>
      <sheetName val="ФинП-ТрВс"/>
      <sheetName val="ФинП-Подвоз"/>
      <sheetName val="ФинП-ГВС"/>
      <sheetName val="ФинП-ТрГВС"/>
      <sheetName val="ФинП-ВО"/>
      <sheetName val="ФинП-ТрСт"/>
      <sheetName val="ФинП-ОчСт"/>
      <sheetName val="Расч. Эф"/>
      <sheetName val="Лист3"/>
      <sheetName val="Расч.Эф"/>
      <sheetName val="Лист1"/>
    </sheetNames>
    <sheetDataSet>
      <sheetData sheetId="0"/>
      <sheetData sheetId="1"/>
      <sheetData sheetId="2"/>
      <sheetData sheetId="3">
        <row r="1">
          <cell r="BB1" t="str">
            <v>питьевая</v>
          </cell>
        </row>
        <row r="2">
          <cell r="BB2" t="str">
            <v>техническая</v>
          </cell>
        </row>
        <row r="3">
          <cell r="AS3" t="str">
            <v>да</v>
          </cell>
        </row>
        <row r="4">
          <cell r="AS4" t="str">
            <v>нет</v>
          </cell>
        </row>
        <row r="8">
          <cell r="BB8" t="str">
            <v>1 год</v>
          </cell>
        </row>
        <row r="9">
          <cell r="BB9" t="str">
            <v>2 года</v>
          </cell>
        </row>
        <row r="10">
          <cell r="BB10" t="str">
            <v>3 года</v>
          </cell>
        </row>
        <row r="11">
          <cell r="BB11" t="str">
            <v xml:space="preserve">4 года </v>
          </cell>
        </row>
        <row r="12">
          <cell r="BB12" t="str">
            <v>5 лет</v>
          </cell>
        </row>
        <row r="17">
          <cell r="BC17" t="str">
            <v>г.Тюмень</v>
          </cell>
        </row>
        <row r="18">
          <cell r="BC18" t="str">
            <v>г.Тобольск</v>
          </cell>
        </row>
        <row r="19">
          <cell r="BC19" t="str">
            <v>г.Ялуторовск</v>
          </cell>
        </row>
        <row r="20">
          <cell r="BC20" t="str">
            <v>Заводоуковский городской округ</v>
          </cell>
        </row>
        <row r="21">
          <cell r="BC21" t="str">
            <v>Абатский муниципальный район</v>
          </cell>
        </row>
        <row r="22">
          <cell r="BC22" t="str">
            <v>Армизонский муниципальный район</v>
          </cell>
        </row>
        <row r="23">
          <cell r="BC23" t="str">
            <v>Аромашевский муниципальный район</v>
          </cell>
        </row>
        <row r="24">
          <cell r="BC24" t="str">
            <v>Бердюжский муниципальный район</v>
          </cell>
        </row>
        <row r="25">
          <cell r="BC25" t="str">
            <v>Вагайский муниципальный район</v>
          </cell>
        </row>
        <row r="26">
          <cell r="BC26" t="str">
            <v>Викуловский муниципальный район</v>
          </cell>
        </row>
        <row r="27">
          <cell r="BC27" t="str">
            <v>Голышмановский муниципальный район</v>
          </cell>
        </row>
        <row r="28">
          <cell r="BC28" t="str">
            <v>Исетский муниципальный район</v>
          </cell>
        </row>
        <row r="29">
          <cell r="BC29" t="str">
            <v>Ишимский муниципальный район</v>
          </cell>
        </row>
        <row r="30">
          <cell r="BC30" t="str">
            <v>Казанский муниципальный район</v>
          </cell>
        </row>
        <row r="31">
          <cell r="BC31" t="str">
            <v>Нижнетавдинский муниципальный район</v>
          </cell>
        </row>
        <row r="32">
          <cell r="BC32" t="str">
            <v>Омутинский муниципальный район</v>
          </cell>
        </row>
        <row r="33">
          <cell r="BC33" t="str">
            <v>Сладковский муниципальный район</v>
          </cell>
        </row>
        <row r="34">
          <cell r="BC34" t="str">
            <v>Сорокинский муниципальный район</v>
          </cell>
        </row>
        <row r="35">
          <cell r="BC35" t="str">
            <v>Тобольский муниципальный район</v>
          </cell>
        </row>
        <row r="36">
          <cell r="BC36" t="str">
            <v>Тюменский муниципальный район</v>
          </cell>
        </row>
        <row r="37">
          <cell r="BB37" t="str">
            <v>ОСНО</v>
          </cell>
          <cell r="BC37" t="str">
            <v>Уватский муниципальный район</v>
          </cell>
        </row>
        <row r="38">
          <cell r="BB38" t="str">
            <v>ЕСХН</v>
          </cell>
          <cell r="BC38" t="str">
            <v>Упоровский муниципальный район</v>
          </cell>
        </row>
        <row r="39">
          <cell r="BB39" t="str">
            <v>УСНО</v>
          </cell>
          <cell r="BC39" t="str">
            <v>Юргинский муниципальный район</v>
          </cell>
        </row>
        <row r="40">
          <cell r="BC40" t="str">
            <v>Ялуторовский муниципальный район</v>
          </cell>
        </row>
        <row r="41">
          <cell r="BC41" t="str">
            <v>Ярковский муниципальный район</v>
          </cell>
        </row>
      </sheetData>
      <sheetData sheetId="4"/>
      <sheetData sheetId="5"/>
      <sheetData sheetId="6">
        <row r="11">
          <cell r="BR11" t="str">
            <v>подземный</v>
          </cell>
        </row>
        <row r="12">
          <cell r="BR12">
            <v>0</v>
          </cell>
        </row>
        <row r="13">
          <cell r="BR13" t="str">
            <v>открытый</v>
          </cell>
        </row>
        <row r="14">
          <cell r="BR14" t="str">
            <v>смешанный</v>
          </cell>
        </row>
      </sheetData>
      <sheetData sheetId="7"/>
      <sheetData sheetId="8">
        <row r="9">
          <cell r="S9" t="str">
            <v>с НДС</v>
          </cell>
        </row>
        <row r="10">
          <cell r="S10" t="str">
            <v>без НДС</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Л."/>
      <sheetName val="ПОЯСН"/>
      <sheetName val="Список лист"/>
      <sheetName val="ПАС"/>
      <sheetName val="ОУ"/>
      <sheetName val="ИВ"/>
      <sheetName val="Тех"/>
      <sheetName val="Эл"/>
      <sheetName val="Эл (2)"/>
      <sheetName val="ТАР"/>
      <sheetName val="ПП-М"/>
      <sheetName val="НАС-2гр"/>
      <sheetName val="Бюдж"/>
      <sheetName val="Проч"/>
      <sheetName val="Утеч"/>
      <sheetName val="Проб"/>
      <sheetName val="МеропЭФ"/>
      <sheetName val="МеропКАЧ"/>
      <sheetName val="Расч. Эф"/>
      <sheetName val="Лист3"/>
      <sheetName val="ЦелП"/>
      <sheetName val="Расчет ЭФ"/>
      <sheetName val="ФинП-ХВс "/>
      <sheetName val="Лист2"/>
      <sheetName val="Лист1"/>
    </sheetNames>
    <sheetDataSet>
      <sheetData sheetId="0" refreshError="1"/>
      <sheetData sheetId="1" refreshError="1"/>
      <sheetData sheetId="2" refreshError="1"/>
      <sheetData sheetId="3">
        <row r="1">
          <cell r="BB1" t="str">
            <v>питьевая</v>
          </cell>
        </row>
        <row r="2">
          <cell r="BB2" t="str">
            <v>техническая</v>
          </cell>
        </row>
        <row r="3">
          <cell r="AS3" t="str">
            <v>да</v>
          </cell>
        </row>
        <row r="4">
          <cell r="AS4" t="str">
            <v>нет</v>
          </cell>
        </row>
        <row r="7">
          <cell r="BB7" t="str">
            <v>1 год</v>
          </cell>
        </row>
        <row r="8">
          <cell r="BB8" t="str">
            <v>3 года</v>
          </cell>
        </row>
        <row r="13">
          <cell r="BC13" t="str">
            <v>г.Тюмень</v>
          </cell>
        </row>
        <row r="14">
          <cell r="BC14" t="str">
            <v>г.Тобольск</v>
          </cell>
        </row>
        <row r="15">
          <cell r="BC15" t="str">
            <v>г.Ялуторовск</v>
          </cell>
        </row>
        <row r="16">
          <cell r="BC16" t="str">
            <v>Заводоуковский городской округ</v>
          </cell>
        </row>
        <row r="17">
          <cell r="BC17" t="str">
            <v>Абатский муниципальный район</v>
          </cell>
        </row>
      </sheetData>
      <sheetData sheetId="4" refreshError="1"/>
      <sheetData sheetId="5">
        <row r="5">
          <cell r="H5" t="str">
            <v>подземный</v>
          </cell>
        </row>
        <row r="7">
          <cell r="H7" t="str">
            <v>открытый</v>
          </cell>
        </row>
      </sheetData>
      <sheetData sheetId="6" refreshError="1"/>
      <sheetData sheetId="7" refreshError="1"/>
      <sheetData sheetId="8" refreshError="1"/>
      <sheetData sheetId="9">
        <row r="9">
          <cell r="R9" t="str">
            <v>с НДС</v>
          </cell>
        </row>
        <row r="10">
          <cell r="R10" t="str">
            <v>без НДС</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лист"/>
      <sheetName val="ПАС"/>
      <sheetName val="ОУ"/>
      <sheetName val="Тех"/>
      <sheetName val="ИВ"/>
      <sheetName val="Эл15"/>
      <sheetName val="ТАР"/>
      <sheetName val="ПП"/>
      <sheetName val="НАС-1гр"/>
      <sheetName val="НАС-2гр"/>
      <sheetName val="СобП"/>
      <sheetName val="ПрН"/>
      <sheetName val="Бюдж"/>
      <sheetName val="Проч"/>
      <sheetName val="Утеч"/>
      <sheetName val="Хим"/>
      <sheetName val="Проб"/>
      <sheetName val="МеропЭФ"/>
      <sheetName val="ЦелП"/>
      <sheetName val="МеропКАЧ"/>
      <sheetName val="ОтчетФинП-ХВс"/>
      <sheetName val="ОтчетФинП-ТрВс"/>
      <sheetName val="ОтчетФинП-Подвоз"/>
      <sheetName val="ОтчетФинП-ГВС"/>
      <sheetName val="ОтчетФинП-ТрГВС"/>
      <sheetName val="ОтчетФинП-ВО"/>
      <sheetName val="ОтчетФинП-ТрСт"/>
      <sheetName val="ОтчетФинП-ОчСт"/>
      <sheetName val="Расч. Эф"/>
      <sheetName val="Лист3"/>
      <sheetName val="Расч.Эф"/>
      <sheetName val="Лист1"/>
      <sheetName val="Титульный"/>
    </sheetNames>
    <sheetDataSet>
      <sheetData sheetId="0"/>
      <sheetData sheetId="1">
        <row r="1">
          <cell r="BB1" t="str">
            <v>питьевая</v>
          </cell>
        </row>
        <row r="2">
          <cell r="BB2" t="str">
            <v>техническая</v>
          </cell>
        </row>
        <row r="3">
          <cell r="AS3" t="str">
            <v>да</v>
          </cell>
        </row>
        <row r="4">
          <cell r="AS4" t="str">
            <v>нет</v>
          </cell>
        </row>
        <row r="8">
          <cell r="BB8" t="str">
            <v>1 год</v>
          </cell>
        </row>
        <row r="9">
          <cell r="BB9" t="str">
            <v>2 года</v>
          </cell>
        </row>
        <row r="10">
          <cell r="BB10" t="str">
            <v>3 года</v>
          </cell>
        </row>
        <row r="11">
          <cell r="BB11" t="str">
            <v xml:space="preserve">4 года </v>
          </cell>
        </row>
        <row r="12">
          <cell r="BB12" t="str">
            <v>5 лет</v>
          </cell>
        </row>
        <row r="17">
          <cell r="BC17" t="str">
            <v>Абатский муниципальный район</v>
          </cell>
        </row>
        <row r="18">
          <cell r="BC18" t="str">
            <v>Армизонский муниципальный район</v>
          </cell>
        </row>
        <row r="19">
          <cell r="BC19" t="str">
            <v>Аромашевский муниципальный район</v>
          </cell>
        </row>
        <row r="20">
          <cell r="BC20" t="str">
            <v>Бердюжский муниципальный район</v>
          </cell>
        </row>
        <row r="21">
          <cell r="BC21" t="str">
            <v>Вагайский муниципальный район</v>
          </cell>
        </row>
        <row r="22">
          <cell r="BC22" t="str">
            <v>Викуловский муниципальный район</v>
          </cell>
        </row>
        <row r="23">
          <cell r="BC23" t="str">
            <v>Голышмановский муниципальный район</v>
          </cell>
        </row>
        <row r="24">
          <cell r="BC24" t="str">
            <v>Исетский муниципальный район</v>
          </cell>
        </row>
        <row r="25">
          <cell r="BC25" t="str">
            <v>Ишимский муниципальный район</v>
          </cell>
        </row>
        <row r="26">
          <cell r="BC26" t="str">
            <v>Казанский муниципальный район</v>
          </cell>
        </row>
        <row r="27">
          <cell r="BC27" t="str">
            <v>Нижнетавдинский муниципальный район</v>
          </cell>
        </row>
        <row r="28">
          <cell r="BC28" t="str">
            <v>Омутинский муниципальный район</v>
          </cell>
        </row>
        <row r="29">
          <cell r="BC29" t="str">
            <v>Сладковский муниципальный район</v>
          </cell>
        </row>
        <row r="30">
          <cell r="BC30" t="str">
            <v>Сорокинский муниципальный район</v>
          </cell>
        </row>
        <row r="31">
          <cell r="BC31" t="str">
            <v>Тобольский муниципальный район</v>
          </cell>
        </row>
        <row r="32">
          <cell r="BC32" t="str">
            <v>Тюменский муниципальный район</v>
          </cell>
        </row>
        <row r="33">
          <cell r="BC33" t="str">
            <v>Уватский муниципальный район</v>
          </cell>
        </row>
        <row r="34">
          <cell r="BC34" t="str">
            <v>Упоровский муниципальный район</v>
          </cell>
        </row>
        <row r="35">
          <cell r="BC35" t="str">
            <v>Юргинский муниципальный район</v>
          </cell>
        </row>
        <row r="36">
          <cell r="BC36" t="str">
            <v>Ялуторовский муниципальный район</v>
          </cell>
        </row>
        <row r="37">
          <cell r="BB37" t="str">
            <v>ОСНО</v>
          </cell>
          <cell r="BC37" t="str">
            <v>Ярковский муниципальный район</v>
          </cell>
        </row>
        <row r="38">
          <cell r="BB38" t="str">
            <v>УСНО</v>
          </cell>
        </row>
      </sheetData>
      <sheetData sheetId="2"/>
      <sheetData sheetId="3"/>
      <sheetData sheetId="4">
        <row r="5">
          <cell r="J5" t="str">
            <v>подземный</v>
          </cell>
        </row>
        <row r="7">
          <cell r="J7" t="str">
            <v>открытый</v>
          </cell>
        </row>
        <row r="8">
          <cell r="J8" t="str">
            <v>смешанный</v>
          </cell>
        </row>
      </sheetData>
      <sheetData sheetId="5"/>
      <sheetData sheetId="6">
        <row r="9">
          <cell r="O9" t="str">
            <v>с НДС</v>
          </cell>
        </row>
        <row r="10">
          <cell r="O10" t="str">
            <v>без НДС</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лист"/>
      <sheetName val="ПАС"/>
      <sheetName val="ОУ"/>
      <sheetName val="Тех"/>
      <sheetName val="ИВ"/>
      <sheetName val="Эл15"/>
      <sheetName val="ТАР"/>
      <sheetName val="ПП"/>
      <sheetName val="НАС-1гр"/>
      <sheetName val="НАС-2гр"/>
      <sheetName val="СобП"/>
      <sheetName val="ПрН"/>
      <sheetName val="Бюдж"/>
      <sheetName val="Проч"/>
      <sheetName val="Утеч"/>
      <sheetName val="Хим"/>
      <sheetName val="Проб"/>
      <sheetName val="МеропЭФ"/>
      <sheetName val="ЦелП"/>
      <sheetName val="МеропКАЧ"/>
      <sheetName val="ОтчетФинП-ХВс"/>
      <sheetName val="ОтчетФинП-ТрВс"/>
      <sheetName val="ОтчетФинП-Подвоз"/>
      <sheetName val="ОтчетФинП-ГВС"/>
      <sheetName val="ОтчетФинП-ТрГВС"/>
      <sheetName val="ОтчетФинП-ВО"/>
      <sheetName val="ОтчетФинП-ТрСт"/>
      <sheetName val="ОтчетФинП-ОчСт"/>
      <sheetName val="Расч. Эф"/>
      <sheetName val="Лист3"/>
      <sheetName val="Расч.Эф"/>
      <sheetName val="Лист1"/>
    </sheetNames>
    <sheetDataSet>
      <sheetData sheetId="0"/>
      <sheetData sheetId="1">
        <row r="1">
          <cell r="BB1" t="str">
            <v>питьевая</v>
          </cell>
        </row>
        <row r="2">
          <cell r="BB2" t="str">
            <v>техническая</v>
          </cell>
        </row>
        <row r="3">
          <cell r="AS3" t="str">
            <v>да</v>
          </cell>
        </row>
        <row r="4">
          <cell r="AS4" t="str">
            <v>нет</v>
          </cell>
        </row>
        <row r="8">
          <cell r="BB8" t="str">
            <v>1 год</v>
          </cell>
        </row>
        <row r="9">
          <cell r="BB9" t="str">
            <v>2 года</v>
          </cell>
        </row>
        <row r="10">
          <cell r="BB10" t="str">
            <v>3 года</v>
          </cell>
        </row>
        <row r="11">
          <cell r="BB11" t="str">
            <v xml:space="preserve">4 года </v>
          </cell>
        </row>
        <row r="12">
          <cell r="BB12" t="str">
            <v>5 лет</v>
          </cell>
        </row>
        <row r="17">
          <cell r="BC17" t="str">
            <v>Абатский муниципальный район</v>
          </cell>
        </row>
        <row r="18">
          <cell r="BC18" t="str">
            <v>Армизонский муниципальный район</v>
          </cell>
        </row>
        <row r="19">
          <cell r="BC19" t="str">
            <v>Аромашевский муниципальный район</v>
          </cell>
        </row>
        <row r="20">
          <cell r="BC20" t="str">
            <v>Бердюжский муниципальный район</v>
          </cell>
        </row>
        <row r="21">
          <cell r="BC21" t="str">
            <v>Вагайский муниципальный район</v>
          </cell>
        </row>
        <row r="22">
          <cell r="BC22" t="str">
            <v>Викуловский муниципальный район</v>
          </cell>
        </row>
        <row r="23">
          <cell r="BC23" t="str">
            <v>Голышмановский муниципальный район</v>
          </cell>
        </row>
        <row r="24">
          <cell r="BC24" t="str">
            <v>Исетский муниципальный район</v>
          </cell>
        </row>
        <row r="25">
          <cell r="BC25" t="str">
            <v>Ишимский муниципальный район</v>
          </cell>
        </row>
        <row r="26">
          <cell r="BC26" t="str">
            <v>Казанский муниципальный район</v>
          </cell>
        </row>
        <row r="27">
          <cell r="BC27" t="str">
            <v>Нижнетавдинский муниципальный район</v>
          </cell>
        </row>
        <row r="28">
          <cell r="BC28" t="str">
            <v>Омутинский муниципальный район</v>
          </cell>
        </row>
        <row r="29">
          <cell r="BC29" t="str">
            <v>Сладковский муниципальный район</v>
          </cell>
        </row>
        <row r="30">
          <cell r="BC30" t="str">
            <v>Сорокинский муниципальный район</v>
          </cell>
        </row>
        <row r="31">
          <cell r="BC31" t="str">
            <v>Тобольский муниципальный район</v>
          </cell>
        </row>
        <row r="32">
          <cell r="BC32" t="str">
            <v>Тюменский муниципальный район</v>
          </cell>
        </row>
        <row r="33">
          <cell r="BC33" t="str">
            <v>Уватский муниципальный район</v>
          </cell>
        </row>
        <row r="34">
          <cell r="BC34" t="str">
            <v>Упоровский муниципальный район</v>
          </cell>
        </row>
        <row r="35">
          <cell r="BC35" t="str">
            <v>Юргинский муниципальный район</v>
          </cell>
        </row>
        <row r="36">
          <cell r="BC36" t="str">
            <v>Ялуторовский муниципальный район</v>
          </cell>
        </row>
        <row r="37">
          <cell r="BB37" t="str">
            <v>ОСНО</v>
          </cell>
          <cell r="BC37" t="str">
            <v>Ярковский муниципальный район</v>
          </cell>
        </row>
        <row r="38">
          <cell r="BB38" t="str">
            <v>УСНО</v>
          </cell>
        </row>
      </sheetData>
      <sheetData sheetId="2"/>
      <sheetData sheetId="3"/>
      <sheetData sheetId="4">
        <row r="5">
          <cell r="J5" t="str">
            <v>подземный</v>
          </cell>
        </row>
        <row r="7">
          <cell r="J7" t="str">
            <v>открытый</v>
          </cell>
        </row>
        <row r="8">
          <cell r="J8" t="str">
            <v>смешанный</v>
          </cell>
        </row>
      </sheetData>
      <sheetData sheetId="5"/>
      <sheetData sheetId="6">
        <row r="9">
          <cell r="O9" t="str">
            <v>с НДС</v>
          </cell>
        </row>
        <row r="10">
          <cell r="O10" t="str">
            <v>без НДС</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тев граф"/>
      <sheetName val="С гр пост"/>
      <sheetName val="Вода для ГВС"/>
      <sheetName val="БДДС РКХП"/>
      <sheetName val="Отопление"/>
      <sheetName val="ADJ"/>
      <sheetName val="HADJ"/>
      <sheetName val="Смета"/>
      <sheetName val="даты"/>
      <sheetName val="OS01_6OZ"/>
      <sheetName val="Приложение 3"/>
      <sheetName val="ПАС"/>
      <sheetName val="ТАР"/>
      <sheetName val="ИВ"/>
      <sheetName val="Свод"/>
      <sheetName val="Проводки'02"/>
      <sheetName val="RJE"/>
      <sheetName val="valuations"/>
      <sheetName val="#REF"/>
      <sheetName val="ras bs"/>
      <sheetName val="results_assumptions"/>
      <sheetName val="Управление"/>
      <sheetName val="IS-$"/>
      <sheetName val="1999-ve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чет06"/>
      <sheetName val="МБП (2)"/>
      <sheetName val="МБП"/>
      <sheetName val="БДДС РКХП"/>
      <sheetName val="УАЗПЕР2Д"/>
      <sheetName val="Вода для ГВС"/>
    </sheetNames>
    <sheetDataSet>
      <sheetData sheetId="0"/>
      <sheetData sheetId="1"/>
      <sheetData sheetId="2"/>
      <sheetData sheetId="3" refreshError="1"/>
      <sheetData sheetId="4" refreshError="1"/>
      <sheetData sheetId="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S01_6OZ"/>
      <sheetName val="Лист1"/>
      <sheetName val="Лист2"/>
      <sheetName val="Лист4"/>
      <sheetName val="Лист8"/>
      <sheetName val="Лист6"/>
      <sheetName val="Лист5"/>
      <sheetName val="Лист3"/>
      <sheetName val="Смета"/>
      <sheetName val="Отопление"/>
      <sheetName val="1.2.1"/>
      <sheetName val="2.2.4"/>
      <sheetName val="Вода для ГВС"/>
      <sheetName val="Приложение 3"/>
      <sheetName val="БДДС РКХП"/>
      <sheetName val="даты"/>
      <sheetName val="МБП"/>
      <sheetName val="RJE"/>
      <sheetName val="форма сетевой график эрсб"/>
      <sheetName val="Справочники"/>
      <sheetName val="TEHSHEET"/>
      <sheetName val="прогноз_1"/>
      <sheetName val="fes"/>
      <sheetName val="Проводки'02"/>
      <sheetName val="УрРасч"/>
      <sheetName val="АКРасч"/>
      <sheetName val="par diff expl "/>
      <sheetName val="Контроль"/>
      <sheetName val="cb rus prelim"/>
      <sheetName val="ES-RUR"/>
    </sheetNames>
    <sheetDataSet>
      <sheetData sheetId="0" refreshError="1">
        <row r="3">
          <cell r="A3" t="str">
            <v xml:space="preserve"> N |</v>
          </cell>
          <cell r="B3" t="str">
            <v xml:space="preserve">  Наименование</v>
          </cell>
          <cell r="C3" t="str">
            <v xml:space="preserve">   N  </v>
          </cell>
          <cell r="D3" t="str">
            <v xml:space="preserve">  Остаток </v>
          </cell>
          <cell r="E3" t="str">
            <v xml:space="preserve">  Износ  </v>
          </cell>
          <cell r="F3" t="str">
            <v xml:space="preserve">   %  </v>
          </cell>
          <cell r="G3" t="str">
            <v xml:space="preserve">  Приход  </v>
          </cell>
          <cell r="H3" t="str">
            <v xml:space="preserve">  Расход </v>
          </cell>
          <cell r="I3" t="str">
            <v xml:space="preserve">  Остаток </v>
          </cell>
          <cell r="J3" t="str">
            <v xml:space="preserve">  Шифр </v>
          </cell>
          <cell r="K3" t="str">
            <v xml:space="preserve">   %  </v>
          </cell>
          <cell r="L3" t="str">
            <v xml:space="preserve">  Износ </v>
          </cell>
          <cell r="M3" t="str">
            <v xml:space="preserve">  Износ  </v>
          </cell>
          <cell r="N3" t="str">
            <v xml:space="preserve">  Год  </v>
          </cell>
        </row>
        <row r="4">
          <cell r="A4" t="str">
            <v xml:space="preserve"> п |</v>
          </cell>
          <cell r="B4" t="str">
            <v>основных</v>
          </cell>
          <cell r="C4" t="str">
            <v>инв.</v>
          </cell>
          <cell r="D4" t="str">
            <v xml:space="preserve">     на   </v>
          </cell>
          <cell r="E4" t="str">
            <v xml:space="preserve"> фактич. </v>
          </cell>
          <cell r="H4">
            <v>0</v>
          </cell>
          <cell r="I4" t="str">
            <v xml:space="preserve">     на   </v>
          </cell>
          <cell r="J4" t="str">
            <v xml:space="preserve"> аморт.</v>
          </cell>
          <cell r="K4" t="str">
            <v>амо</v>
          </cell>
          <cell r="L4" t="str">
            <v xml:space="preserve">   за   </v>
          </cell>
          <cell r="M4" t="str">
            <v xml:space="preserve"> фактич. </v>
          </cell>
          <cell r="N4" t="str">
            <v>вып.</v>
          </cell>
        </row>
        <row r="5">
          <cell r="A5" t="str">
            <v xml:space="preserve"> / |</v>
          </cell>
          <cell r="B5" t="str">
            <v>средств</v>
          </cell>
          <cell r="D5" t="str">
            <v>01.03.02</v>
          </cell>
          <cell r="E5" t="str">
            <v xml:space="preserve">    на   </v>
          </cell>
          <cell r="F5" t="str">
            <v>из-</v>
          </cell>
          <cell r="H5">
            <v>0</v>
          </cell>
          <cell r="I5" t="str">
            <v>01.04.02</v>
          </cell>
          <cell r="K5" t="str">
            <v>рти</v>
          </cell>
          <cell r="L5" t="str">
            <v xml:space="preserve">  месяц </v>
          </cell>
          <cell r="M5" t="str">
            <v xml:space="preserve">    на   </v>
          </cell>
          <cell r="N5">
            <v>0</v>
          </cell>
          <cell r="O5" t="str">
            <v>Счет</v>
          </cell>
        </row>
        <row r="6">
          <cell r="A6" t="str">
            <v xml:space="preserve"> п |</v>
          </cell>
          <cell r="B6" t="str">
            <v xml:space="preserve">                          |</v>
          </cell>
          <cell r="C6">
            <v>0</v>
          </cell>
          <cell r="D6" t="str">
            <v xml:space="preserve">          |</v>
          </cell>
          <cell r="E6" t="str">
            <v>01.04.02</v>
          </cell>
          <cell r="F6" t="str">
            <v>носа</v>
          </cell>
          <cell r="H6">
            <v>0</v>
          </cell>
          <cell r="K6" t="str">
            <v>за</v>
          </cell>
          <cell r="L6" t="str">
            <v>апрель</v>
          </cell>
          <cell r="M6" t="str">
            <v>01.05.02</v>
          </cell>
          <cell r="N6">
            <v>0</v>
          </cell>
        </row>
        <row r="7">
          <cell r="K7" t="str">
            <v>ции</v>
          </cell>
        </row>
        <row r="8">
          <cell r="A8">
            <v>1</v>
          </cell>
          <cell r="B8">
            <v>2</v>
          </cell>
          <cell r="C8">
            <v>3</v>
          </cell>
          <cell r="D8">
            <v>4</v>
          </cell>
          <cell r="E8">
            <v>5</v>
          </cell>
          <cell r="F8">
            <v>6</v>
          </cell>
          <cell r="G8">
            <v>7</v>
          </cell>
          <cell r="H8">
            <v>8</v>
          </cell>
          <cell r="I8">
            <v>9</v>
          </cell>
          <cell r="J8">
            <v>10</v>
          </cell>
          <cell r="K8">
            <v>11</v>
          </cell>
          <cell r="L8">
            <v>12</v>
          </cell>
          <cell r="M8">
            <v>13</v>
          </cell>
          <cell r="N8">
            <v>14</v>
          </cell>
          <cell r="O8">
            <v>15</v>
          </cell>
          <cell r="P8" t="str">
            <v>Анадырь</v>
          </cell>
        </row>
        <row r="10">
          <cell r="A10">
            <v>1</v>
          </cell>
        </row>
        <row r="11">
          <cell r="A11">
            <v>2</v>
          </cell>
        </row>
        <row r="12">
          <cell r="A12">
            <v>3</v>
          </cell>
        </row>
        <row r="13">
          <cell r="A13">
            <v>4</v>
          </cell>
        </row>
        <row r="14">
          <cell r="A14">
            <v>5</v>
          </cell>
        </row>
        <row r="15">
          <cell r="A15">
            <v>6</v>
          </cell>
        </row>
        <row r="16">
          <cell r="A16">
            <v>7</v>
          </cell>
        </row>
        <row r="17">
          <cell r="A17">
            <v>8</v>
          </cell>
        </row>
        <row r="19">
          <cell r="A19">
            <v>9</v>
          </cell>
        </row>
        <row r="21">
          <cell r="A21">
            <v>10</v>
          </cell>
        </row>
        <row r="22">
          <cell r="A22">
            <v>11</v>
          </cell>
        </row>
        <row r="23">
          <cell r="A23">
            <v>12</v>
          </cell>
        </row>
        <row r="24">
          <cell r="A24">
            <v>13</v>
          </cell>
        </row>
        <row r="25">
          <cell r="A25">
            <v>14</v>
          </cell>
        </row>
        <row r="26">
          <cell r="A26">
            <v>15</v>
          </cell>
        </row>
        <row r="27">
          <cell r="A27">
            <v>16</v>
          </cell>
        </row>
        <row r="28">
          <cell r="A28">
            <v>17</v>
          </cell>
        </row>
        <row r="29">
          <cell r="A29">
            <v>18</v>
          </cell>
        </row>
        <row r="30">
          <cell r="A30">
            <v>19</v>
          </cell>
        </row>
        <row r="31">
          <cell r="A31">
            <v>20</v>
          </cell>
        </row>
        <row r="32">
          <cell r="A32">
            <v>21</v>
          </cell>
        </row>
        <row r="33">
          <cell r="A33">
            <v>22</v>
          </cell>
        </row>
        <row r="34">
          <cell r="A34">
            <v>23</v>
          </cell>
        </row>
        <row r="35">
          <cell r="A35">
            <v>24</v>
          </cell>
        </row>
        <row r="36">
          <cell r="A36">
            <v>25</v>
          </cell>
        </row>
        <row r="37">
          <cell r="A37">
            <v>26</v>
          </cell>
        </row>
        <row r="38">
          <cell r="A38">
            <v>27</v>
          </cell>
        </row>
        <row r="39">
          <cell r="A39">
            <v>28</v>
          </cell>
        </row>
        <row r="40">
          <cell r="A40">
            <v>29</v>
          </cell>
        </row>
        <row r="41">
          <cell r="A41">
            <v>30</v>
          </cell>
        </row>
        <row r="42">
          <cell r="A42">
            <v>31</v>
          </cell>
        </row>
        <row r="43">
          <cell r="A43">
            <v>32</v>
          </cell>
        </row>
        <row r="44">
          <cell r="A44">
            <v>33</v>
          </cell>
        </row>
        <row r="45">
          <cell r="A45">
            <v>34</v>
          </cell>
        </row>
        <row r="46">
          <cell r="A46">
            <v>35</v>
          </cell>
        </row>
        <row r="47">
          <cell r="A47">
            <v>1</v>
          </cell>
        </row>
        <row r="48">
          <cell r="A48">
            <v>2</v>
          </cell>
        </row>
        <row r="49">
          <cell r="A49">
            <v>3</v>
          </cell>
        </row>
        <row r="50">
          <cell r="A50">
            <v>4</v>
          </cell>
        </row>
        <row r="51">
          <cell r="A51">
            <v>5</v>
          </cell>
        </row>
        <row r="52">
          <cell r="A52">
            <v>6</v>
          </cell>
        </row>
        <row r="53">
          <cell r="A53">
            <v>7</v>
          </cell>
        </row>
        <row r="54">
          <cell r="A54">
            <v>8</v>
          </cell>
        </row>
        <row r="55">
          <cell r="A55">
            <v>9</v>
          </cell>
        </row>
        <row r="56">
          <cell r="A56">
            <v>10</v>
          </cell>
        </row>
        <row r="57">
          <cell r="A57">
            <v>11</v>
          </cell>
        </row>
        <row r="58">
          <cell r="A58">
            <v>12</v>
          </cell>
        </row>
        <row r="59">
          <cell r="A59">
            <v>13</v>
          </cell>
        </row>
        <row r="60">
          <cell r="A60">
            <v>14</v>
          </cell>
        </row>
        <row r="61">
          <cell r="A61">
            <v>15</v>
          </cell>
        </row>
        <row r="62">
          <cell r="A62">
            <v>16</v>
          </cell>
        </row>
        <row r="63">
          <cell r="A63">
            <v>17</v>
          </cell>
        </row>
        <row r="64">
          <cell r="A64">
            <v>18</v>
          </cell>
        </row>
        <row r="65">
          <cell r="A65">
            <v>19</v>
          </cell>
        </row>
        <row r="66">
          <cell r="A66">
            <v>20</v>
          </cell>
        </row>
        <row r="67">
          <cell r="A67">
            <v>21</v>
          </cell>
        </row>
        <row r="68">
          <cell r="A68">
            <v>22</v>
          </cell>
        </row>
        <row r="69">
          <cell r="A69">
            <v>23</v>
          </cell>
        </row>
        <row r="70">
          <cell r="A70">
            <v>24</v>
          </cell>
        </row>
        <row r="71">
          <cell r="A71">
            <v>25</v>
          </cell>
        </row>
        <row r="72">
          <cell r="A72">
            <v>26</v>
          </cell>
        </row>
        <row r="73">
          <cell r="A73">
            <v>27</v>
          </cell>
        </row>
        <row r="74">
          <cell r="A74">
            <v>28</v>
          </cell>
        </row>
        <row r="75">
          <cell r="A75">
            <v>29</v>
          </cell>
        </row>
        <row r="76">
          <cell r="A76">
            <v>30</v>
          </cell>
        </row>
        <row r="77">
          <cell r="A77">
            <v>31</v>
          </cell>
        </row>
        <row r="78">
          <cell r="A78">
            <v>32</v>
          </cell>
        </row>
        <row r="79">
          <cell r="A79">
            <v>33</v>
          </cell>
        </row>
        <row r="80">
          <cell r="A80">
            <v>34</v>
          </cell>
        </row>
        <row r="81">
          <cell r="A81">
            <v>1</v>
          </cell>
        </row>
        <row r="82">
          <cell r="A82">
            <v>2</v>
          </cell>
        </row>
        <row r="83">
          <cell r="A83">
            <v>3</v>
          </cell>
        </row>
        <row r="84">
          <cell r="A84">
            <v>4</v>
          </cell>
        </row>
        <row r="85">
          <cell r="A85">
            <v>5</v>
          </cell>
        </row>
        <row r="86">
          <cell r="A86">
            <v>6</v>
          </cell>
        </row>
        <row r="87">
          <cell r="A87">
            <v>7</v>
          </cell>
        </row>
        <row r="88">
          <cell r="A88">
            <v>8</v>
          </cell>
        </row>
        <row r="89">
          <cell r="A89">
            <v>9</v>
          </cell>
        </row>
        <row r="90">
          <cell r="A90">
            <v>10</v>
          </cell>
        </row>
        <row r="91">
          <cell r="A91">
            <v>11</v>
          </cell>
        </row>
        <row r="92">
          <cell r="A92">
            <v>12</v>
          </cell>
        </row>
        <row r="93">
          <cell r="A93">
            <v>13</v>
          </cell>
        </row>
        <row r="94">
          <cell r="A94">
            <v>14</v>
          </cell>
        </row>
        <row r="95">
          <cell r="A95">
            <v>15</v>
          </cell>
        </row>
        <row r="96">
          <cell r="A96">
            <v>16</v>
          </cell>
        </row>
        <row r="97">
          <cell r="A97">
            <v>17</v>
          </cell>
        </row>
        <row r="98">
          <cell r="A98">
            <v>18</v>
          </cell>
        </row>
        <row r="99">
          <cell r="A99">
            <v>19</v>
          </cell>
        </row>
        <row r="100">
          <cell r="A100">
            <v>20</v>
          </cell>
        </row>
        <row r="101">
          <cell r="A101">
            <v>21</v>
          </cell>
        </row>
        <row r="102">
          <cell r="A102">
            <v>22</v>
          </cell>
        </row>
        <row r="103">
          <cell r="A103">
            <v>23</v>
          </cell>
        </row>
        <row r="104">
          <cell r="A104">
            <v>24</v>
          </cell>
        </row>
        <row r="105">
          <cell r="A105">
            <v>25</v>
          </cell>
        </row>
        <row r="106">
          <cell r="A106">
            <v>26</v>
          </cell>
        </row>
        <row r="107">
          <cell r="A107">
            <v>27</v>
          </cell>
        </row>
        <row r="108">
          <cell r="A108">
            <v>28</v>
          </cell>
        </row>
        <row r="109">
          <cell r="A109">
            <v>29</v>
          </cell>
        </row>
        <row r="111">
          <cell r="A111">
            <v>30</v>
          </cell>
        </row>
        <row r="112">
          <cell r="A112">
            <v>31</v>
          </cell>
        </row>
        <row r="113">
          <cell r="A113">
            <v>32</v>
          </cell>
        </row>
        <row r="114">
          <cell r="A114">
            <v>33</v>
          </cell>
        </row>
        <row r="115">
          <cell r="A115">
            <v>34</v>
          </cell>
        </row>
        <row r="116">
          <cell r="A116">
            <v>35</v>
          </cell>
        </row>
        <row r="117">
          <cell r="A117">
            <v>36</v>
          </cell>
        </row>
        <row r="118">
          <cell r="A118">
            <v>37</v>
          </cell>
        </row>
        <row r="119">
          <cell r="A119">
            <v>38</v>
          </cell>
        </row>
        <row r="120">
          <cell r="A120">
            <v>39</v>
          </cell>
        </row>
        <row r="121">
          <cell r="A121">
            <v>40</v>
          </cell>
        </row>
        <row r="122">
          <cell r="A122">
            <v>41</v>
          </cell>
        </row>
        <row r="123">
          <cell r="A123">
            <v>42</v>
          </cell>
        </row>
        <row r="124">
          <cell r="A124">
            <v>43</v>
          </cell>
        </row>
        <row r="125">
          <cell r="A125">
            <v>44</v>
          </cell>
        </row>
        <row r="126">
          <cell r="A126">
            <v>45</v>
          </cell>
        </row>
        <row r="127">
          <cell r="A127">
            <v>46</v>
          </cell>
        </row>
        <row r="128">
          <cell r="A128">
            <v>47</v>
          </cell>
        </row>
        <row r="129">
          <cell r="A129">
            <v>48</v>
          </cell>
        </row>
        <row r="130">
          <cell r="A130">
            <v>49</v>
          </cell>
        </row>
        <row r="131">
          <cell r="A131">
            <v>50</v>
          </cell>
        </row>
        <row r="132">
          <cell r="A132">
            <v>51</v>
          </cell>
        </row>
        <row r="133">
          <cell r="A133">
            <v>52</v>
          </cell>
        </row>
        <row r="134">
          <cell r="A134">
            <v>53</v>
          </cell>
        </row>
        <row r="135">
          <cell r="A135">
            <v>54</v>
          </cell>
        </row>
        <row r="136">
          <cell r="A136">
            <v>55</v>
          </cell>
        </row>
        <row r="137">
          <cell r="A137">
            <v>56</v>
          </cell>
        </row>
        <row r="138">
          <cell r="A138">
            <v>57</v>
          </cell>
        </row>
        <row r="139">
          <cell r="A139">
            <v>58</v>
          </cell>
        </row>
        <row r="140">
          <cell r="A140">
            <v>59</v>
          </cell>
        </row>
        <row r="141">
          <cell r="A141">
            <v>60</v>
          </cell>
        </row>
        <row r="142">
          <cell r="A142">
            <v>61</v>
          </cell>
        </row>
        <row r="143">
          <cell r="A143">
            <v>62</v>
          </cell>
        </row>
        <row r="144">
          <cell r="A144">
            <v>63</v>
          </cell>
        </row>
        <row r="145">
          <cell r="A145">
            <v>64</v>
          </cell>
        </row>
        <row r="146">
          <cell r="A146">
            <v>65</v>
          </cell>
        </row>
        <row r="147">
          <cell r="A147">
            <v>66</v>
          </cell>
        </row>
        <row r="148">
          <cell r="A148">
            <v>67</v>
          </cell>
        </row>
        <row r="149">
          <cell r="A149">
            <v>68</v>
          </cell>
        </row>
        <row r="150">
          <cell r="A150">
            <v>69</v>
          </cell>
        </row>
        <row r="151">
          <cell r="A151">
            <v>70</v>
          </cell>
        </row>
        <row r="152">
          <cell r="A152">
            <v>71</v>
          </cell>
        </row>
        <row r="153">
          <cell r="A153">
            <v>72</v>
          </cell>
        </row>
        <row r="154">
          <cell r="A154">
            <v>73</v>
          </cell>
        </row>
        <row r="155">
          <cell r="A155">
            <v>74</v>
          </cell>
        </row>
        <row r="156">
          <cell r="A156">
            <v>75</v>
          </cell>
        </row>
        <row r="157">
          <cell r="A157">
            <v>76</v>
          </cell>
        </row>
        <row r="158">
          <cell r="A158">
            <v>77</v>
          </cell>
        </row>
        <row r="159">
          <cell r="A159">
            <v>78</v>
          </cell>
        </row>
        <row r="160">
          <cell r="A160">
            <v>79</v>
          </cell>
        </row>
        <row r="161">
          <cell r="A161">
            <v>80</v>
          </cell>
        </row>
        <row r="162">
          <cell r="A162">
            <v>81</v>
          </cell>
        </row>
        <row r="163">
          <cell r="A163">
            <v>82</v>
          </cell>
        </row>
        <row r="164">
          <cell r="A164">
            <v>83</v>
          </cell>
        </row>
        <row r="165">
          <cell r="A165">
            <v>84</v>
          </cell>
        </row>
        <row r="166">
          <cell r="A166">
            <v>85</v>
          </cell>
        </row>
        <row r="167">
          <cell r="A167">
            <v>86</v>
          </cell>
        </row>
        <row r="168">
          <cell r="A168">
            <v>87</v>
          </cell>
        </row>
        <row r="169">
          <cell r="A169">
            <v>88</v>
          </cell>
        </row>
        <row r="170">
          <cell r="A170">
            <v>89</v>
          </cell>
        </row>
        <row r="171">
          <cell r="A171">
            <v>90</v>
          </cell>
        </row>
        <row r="172">
          <cell r="A172">
            <v>91</v>
          </cell>
        </row>
        <row r="173">
          <cell r="A173">
            <v>92</v>
          </cell>
        </row>
        <row r="174">
          <cell r="A174">
            <v>93</v>
          </cell>
        </row>
        <row r="175">
          <cell r="A175">
            <v>94</v>
          </cell>
        </row>
        <row r="176">
          <cell r="A176">
            <v>95</v>
          </cell>
        </row>
        <row r="177">
          <cell r="A177">
            <v>96</v>
          </cell>
        </row>
        <row r="178">
          <cell r="A178">
            <v>97</v>
          </cell>
        </row>
        <row r="179">
          <cell r="A179">
            <v>98</v>
          </cell>
        </row>
        <row r="180">
          <cell r="A180">
            <v>99</v>
          </cell>
        </row>
        <row r="181">
          <cell r="A181">
            <v>100</v>
          </cell>
        </row>
        <row r="182">
          <cell r="A182">
            <v>101</v>
          </cell>
        </row>
        <row r="183">
          <cell r="A183">
            <v>102</v>
          </cell>
        </row>
        <row r="184">
          <cell r="A184">
            <v>103</v>
          </cell>
        </row>
        <row r="185">
          <cell r="A185">
            <v>104</v>
          </cell>
        </row>
        <row r="186">
          <cell r="A186">
            <v>105</v>
          </cell>
        </row>
        <row r="187">
          <cell r="A187">
            <v>106</v>
          </cell>
        </row>
        <row r="188">
          <cell r="A188">
            <v>107</v>
          </cell>
        </row>
        <row r="189">
          <cell r="A189">
            <v>108</v>
          </cell>
        </row>
        <row r="190">
          <cell r="A190">
            <v>109</v>
          </cell>
        </row>
        <row r="191">
          <cell r="A191">
            <v>110</v>
          </cell>
        </row>
        <row r="192">
          <cell r="A192">
            <v>111</v>
          </cell>
        </row>
        <row r="193">
          <cell r="A193">
            <v>112</v>
          </cell>
        </row>
        <row r="194">
          <cell r="A194">
            <v>113</v>
          </cell>
        </row>
        <row r="195">
          <cell r="A195">
            <v>114</v>
          </cell>
        </row>
        <row r="196">
          <cell r="A196">
            <v>115</v>
          </cell>
        </row>
        <row r="197">
          <cell r="A197">
            <v>116</v>
          </cell>
        </row>
      </sheetData>
      <sheetData sheetId="1">
        <row r="3">
          <cell r="A3" t="str">
            <v xml:space="preserve"> N |</v>
          </cell>
        </row>
      </sheetData>
      <sheetData sheetId="2">
        <row r="3">
          <cell r="A3" t="str">
            <v xml:space="preserve"> N |</v>
          </cell>
        </row>
      </sheetData>
      <sheetData sheetId="3">
        <row r="3">
          <cell r="A3" t="str">
            <v xml:space="preserve"> N |</v>
          </cell>
        </row>
      </sheetData>
      <sheetData sheetId="4">
        <row r="3">
          <cell r="A3" t="str">
            <v xml:space="preserve"> N |</v>
          </cell>
        </row>
      </sheetData>
      <sheetData sheetId="5">
        <row r="3">
          <cell r="A3" t="str">
            <v xml:space="preserve"> N |</v>
          </cell>
        </row>
      </sheetData>
      <sheetData sheetId="6">
        <row r="3">
          <cell r="A3" t="str">
            <v xml:space="preserve"> N |</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производство"/>
      <sheetName val="реализация"/>
      <sheetName val="P&amp;L"/>
      <sheetName val="CF "/>
      <sheetName val="Бюджет "/>
      <sheetName val="баланс"/>
      <sheetName val="1"/>
      <sheetName val="влад-таблица"/>
      <sheetName val="Новая сводка (до бюджета) (2)"/>
      <sheetName val="Что пришло"/>
      <sheetName val="влад-таблица (2)"/>
      <sheetName val="Новая сводка (до бюджета)"/>
      <sheetName val="Сводка"/>
      <sheetName val="Новая сводка"/>
      <sheetName val="Бю-т"/>
      <sheetName val="ПерехОстатки"/>
      <sheetName val="Общие расходы"/>
      <sheetName val="Новая сводка (по бюджету)"/>
      <sheetName val="влад_таблица"/>
      <sheetName val="Отопление"/>
      <sheetName val="OS01_6OZ"/>
      <sheetName val="1.2.1"/>
      <sheetName val="2.2.4"/>
      <sheetName val="References"/>
      <sheetName val="Adjustment schedule"/>
      <sheetName val="Вода для ГВС"/>
      <sheetName val="Смета"/>
      <sheetName val="TODAY1"/>
      <sheetName val="Тюмень (СиС)_вк"/>
      <sheetName val="Тюмень (СиС)_ст"/>
      <sheetName val="Тюмень (О)_вк"/>
      <sheetName val="Без программ"/>
      <sheetName val="âëàä-òàáëèöà"/>
      <sheetName val="Íîâàÿ ñâîäêà (äî áþäæåòà) (2)"/>
      <sheetName val="×òî ïðèøëî"/>
      <sheetName val="âëàä-òàáëèöà (2)"/>
      <sheetName val="Íîâàÿ ñâîäêà (äî áþäæåòà)"/>
      <sheetName val="Ñâîäêà"/>
      <sheetName val="Íîâàÿ ñâîäêà"/>
      <sheetName val="Áþ-ò"/>
      <sheetName val="ÏåðåõÎñòàòêè"/>
      <sheetName val="Îáùèå ðàñõîäû"/>
      <sheetName val="Íîâàÿ ñâîäêà (ïî áþäæåòó)"/>
      <sheetName val="Лист1"/>
      <sheetName val="6.14"/>
      <sheetName val="ОБЩЕСТВА"/>
      <sheetName val="6.10.1"/>
      <sheetName val="Лист2"/>
      <sheetName val="Стр1По"/>
      <sheetName val="январь"/>
      <sheetName val="6_11_1  сторонние"/>
      <sheetName val="Восстановл_Лист4"/>
      <sheetName val="Восстановл_Лист12"/>
      <sheetName val="Восстановл_Лист18"/>
      <sheetName val="Восстановл_Лист10"/>
      <sheetName val="Восстановл_Лист6"/>
      <sheetName val="Восстановл_Лист14"/>
      <sheetName val="Восстановл_Лист20"/>
      <sheetName val="Восстановл_Лист16"/>
      <sheetName val="Восстановл_Лист1"/>
      <sheetName val="Восстановл_Лист5"/>
      <sheetName val="Восстановл_Лист13"/>
      <sheetName val="Восстановл_Лист19"/>
      <sheetName val="Восстановл_Лист11"/>
      <sheetName val="Восстановл_Лист7"/>
      <sheetName val="Восстановл_Лист15"/>
      <sheetName val="Восстановл_Лист21"/>
      <sheetName val="Восстановл_Лист17"/>
      <sheetName val="6.3.1"/>
      <sheetName val="6.7.3_ТН"/>
      <sheetName val="6.1"/>
      <sheetName val="НДС"/>
      <sheetName val="Гр5(о)"/>
      <sheetName val="пр_5_1"/>
      <sheetName val="Россия"/>
      <sheetName val="Украина"/>
      <sheetName val="Белорусия"/>
      <sheetName val="6.52-свод"/>
      <sheetName val="2002(v2)"/>
      <sheetName val="Новая_сводка_(до_бюджета)_(2)"/>
      <sheetName val="Что_пришло"/>
      <sheetName val="влад-таблица_(2)"/>
      <sheetName val="Новая_сводка_(до_бюджета)"/>
      <sheetName val="Новая_сводка"/>
      <sheetName val="Общие_расходы"/>
      <sheetName val="Новая_сводка_(по_бюджету)"/>
      <sheetName val="Íîâàÿ_ñâîäêà_(äî_áþäæåòà)_(2)"/>
      <sheetName val="×òî_ïðèøëî"/>
      <sheetName val="âëàä-òàáëèöà_(2)"/>
      <sheetName val="Íîâàÿ_ñâîäêà_(äî_áþäæåòà)"/>
      <sheetName val="Íîâàÿ_ñâîäêà"/>
      <sheetName val="Îáùèå_ðàñõîäû"/>
      <sheetName val="Íîâàÿ_ñâîäêà_(ïî_áþäæåòó)"/>
      <sheetName val="6_14"/>
      <sheetName val="6_10_1"/>
      <sheetName val="6_11_1__сторонние"/>
      <sheetName val="6_3_1"/>
      <sheetName val="6_7_3_ТН"/>
      <sheetName val="6_1"/>
      <sheetName val="топография"/>
      <sheetName val="ПРОГНОЗ_1"/>
      <sheetName val="ЦО"/>
      <sheetName val="Статьи"/>
      <sheetName val="2"/>
      <sheetName val="Прилож"/>
      <sheetName val="Стр1"/>
      <sheetName val="Список"/>
      <sheetName val="Тел_Рос"/>
      <sheetName val="Тел_Укр"/>
      <sheetName val="Тел_Бел"/>
      <sheetName val="ПИР14"/>
      <sheetName val="ЮЗТНП_Укр"/>
      <sheetName val="Данные для расчёта сметы"/>
      <sheetName val="Коэф КВ"/>
      <sheetName val="Восстановл_Лист23"/>
      <sheetName val="Восстановл_Лист25"/>
      <sheetName val="Восстановл_Лист31"/>
      <sheetName val="Восстановл_Лист37"/>
      <sheetName val="Восстановл_Лист29"/>
      <sheetName val="Восстановл_Лист27"/>
      <sheetName val="Восстановл_Лист33"/>
      <sheetName val="Восстановл_Лист39"/>
      <sheetName val="Восстановл_Лист35"/>
      <sheetName val="Восстановл_Лист24"/>
      <sheetName val="Восстановл_Лист26"/>
      <sheetName val="Восстановл_Лист32"/>
      <sheetName val="Восстановл_Лист38"/>
      <sheetName val="Восстановл_Лист30"/>
      <sheetName val="Восстановл_Лист28"/>
      <sheetName val="Восстановл_Лист34"/>
      <sheetName val="Восстановл_Лист40"/>
      <sheetName val="Восстановл_Лист36"/>
      <sheetName val="Справочники"/>
      <sheetName val="шаблон"/>
      <sheetName val="Страхование"/>
      <sheetName val="Новая_сводка_(до_бюджета)_(2)1"/>
      <sheetName val="Что_пришло1"/>
      <sheetName val="влад-таблица_(2)1"/>
      <sheetName val="Новая_сводка_(до_бюджета)1"/>
      <sheetName val="Новая_сводка1"/>
      <sheetName val="Общие_расходы1"/>
      <sheetName val="Новая_сводка_(по_бюджету)1"/>
      <sheetName val="Íîâàÿ_ñâîäêà_(äî_áþäæåòà)_(2)1"/>
      <sheetName val="×òî_ïðèøëî1"/>
      <sheetName val="âëàä-òàáëèöà_(2)1"/>
      <sheetName val="Íîâàÿ_ñâîäêà_(äî_áþäæåòà)1"/>
      <sheetName val="Íîâàÿ_ñâîäêà1"/>
      <sheetName val="Îáùèå_ðàñõîäû1"/>
      <sheetName val="Íîâàÿ_ñâîäêà_(ïî_áþäæåòó)1"/>
      <sheetName val="6_141"/>
      <sheetName val="6_10_11"/>
      <sheetName val="6_11_1__сторонние1"/>
      <sheetName val="6_3_11"/>
      <sheetName val="6_7_3_ТН1"/>
      <sheetName val="6_11"/>
      <sheetName val="6_52-свод"/>
      <sheetName val="Данные_для_расчёта_сметы"/>
      <sheetName val="Коэф_КВ"/>
      <sheetName val="Dimensions"/>
      <sheetName val="даты"/>
      <sheetName val="М_1"/>
      <sheetName val="Лист3"/>
      <sheetName val="#ССЫЛКА"/>
      <sheetName val="Материалы"/>
      <sheetName val="Об-15"/>
      <sheetName val="Подрядчики"/>
      <sheetName val="Новая_сводка_(до_бюджета)_(2)2"/>
      <sheetName val="Что_пришло2"/>
      <sheetName val="влад-таблица_(2)2"/>
      <sheetName val="Новая_сводка_(до_бюджета)2"/>
      <sheetName val="Новая_сводка2"/>
      <sheetName val="Общие_расходы2"/>
      <sheetName val="Новая_сводка_(по_бюджету)2"/>
      <sheetName val="6_142"/>
      <sheetName val="6_7_3_ТН2"/>
      <sheetName val="6_3_12"/>
      <sheetName val="6_12"/>
      <sheetName val="Данные_для_расчёта_сметы1"/>
      <sheetName val="2002_v2_"/>
      <sheetName val="Расшифровка новая"/>
      <sheetName val="Оплата_труда"/>
      <sheetName val="Командировочные"/>
      <sheetName val="База"/>
      <sheetName val="См 1 наруж.водопровод"/>
      <sheetName val="доплата к отп"/>
      <sheetName val="2014"/>
      <sheetName val="з.пл.,страх. (гРНУ)"/>
      <sheetName val="A54НДС"/>
      <sheetName val="Исх данные затр"/>
      <sheetName val="Коэф Мес"/>
      <sheetName val="Кредит месяц"/>
      <sheetName val="Коэф Год"/>
      <sheetName val="Капзатраты"/>
      <sheetName val="Календ график"/>
      <sheetName val="Выход продукции"/>
      <sheetName val="Натуральный расход"/>
      <sheetName val="Цены"/>
      <sheetName val="Операц КВ"/>
      <sheetName val="Налоги"/>
      <sheetName val="Амортизация"/>
      <sheetName val="УПБС"/>
      <sheetName val="печать"/>
      <sheetName val="Эффект КВ"/>
      <sheetName val="Ком Эф"/>
      <sheetName val="Эффект ГОД"/>
      <sheetName val="чувствительн"/>
      <sheetName val="Граф-таб"/>
      <sheetName val="Граф-рис"/>
      <sheetName val="СБ"/>
      <sheetName val="ГР (СЗМН)"/>
      <sheetName val="№ 32-НОВЫЙ"/>
      <sheetName val="OtSobstOil_short"/>
      <sheetName val="Списки"/>
      <sheetName val="Íîâàÿ_ñâîäêà_(äî_áþäæåòà)_(2)2"/>
      <sheetName val="×òî_ïðèøëî2"/>
      <sheetName val="âëàä-òàáëèöà_(2)2"/>
      <sheetName val="Íîâàÿ_ñâîäêà_(äî_áþäæåòà)2"/>
      <sheetName val="Íîâàÿ_ñâîäêà2"/>
      <sheetName val="Îáùèå_ðàñõîäû2"/>
      <sheetName val="Íîâàÿ_ñâîäêà_(ïî_áþäæåòó)2"/>
      <sheetName val="6_10_12"/>
      <sheetName val="6_11_1__сторонние2"/>
      <sheetName val="6_52-свод1"/>
      <sheetName val="Коэф_КВ1"/>
      <sheetName val="Расшифровка_новая"/>
      <sheetName val="Титульный лист"/>
      <sheetName val="cb rus prelim"/>
      <sheetName val="results_assumptions"/>
      <sheetName val="Проводки_02"/>
      <sheetName val="АКРасч"/>
      <sheetName val="vari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Список организаций"/>
      <sheetName val="Баланс"/>
      <sheetName val="Расходы организации"/>
      <sheetName val="Расходы на реализацию"/>
      <sheetName val="Комментарии"/>
      <sheetName val="Проверка"/>
      <sheetName val="modProt"/>
      <sheetName val="modHyp"/>
      <sheetName val="modAddUpdOrg"/>
      <sheetName val="Диапазоны"/>
      <sheetName val="Свод"/>
      <sheetName val="Ошибки загрузки"/>
      <sheetName val="TEHSHEET"/>
      <sheetName val="REESTR_START"/>
      <sheetName val="REESTR"/>
      <sheetName val="modProv"/>
      <sheetName val="REESTR_ORG"/>
      <sheetName val="для свода"/>
    </sheetNames>
    <sheetDataSet>
      <sheetData sheetId="0"/>
      <sheetData sheetId="1"/>
      <sheetData sheetId="2"/>
      <sheetData sheetId="3" refreshError="1">
        <row r="10">
          <cell r="G10" t="str">
            <v>A</v>
          </cell>
          <cell r="H10" t="str">
            <v>1</v>
          </cell>
          <cell r="I10" t="str">
            <v>2</v>
          </cell>
          <cell r="J10" t="str">
            <v>3</v>
          </cell>
          <cell r="K10" t="str">
            <v>4</v>
          </cell>
          <cell r="L10" t="str">
            <v>5</v>
          </cell>
          <cell r="M10" t="str">
            <v>5.1</v>
          </cell>
          <cell r="N10" t="str">
            <v>5.1.1</v>
          </cell>
          <cell r="O10" t="str">
            <v>5.1.2</v>
          </cell>
          <cell r="P10" t="str">
            <v>5.1.3</v>
          </cell>
          <cell r="Q10" t="str">
            <v>5.2</v>
          </cell>
          <cell r="R10" t="str">
            <v>5.2.1</v>
          </cell>
          <cell r="S10" t="str">
            <v>5.2.1.1</v>
          </cell>
          <cell r="T10" t="str">
            <v>5.2.1.2</v>
          </cell>
          <cell r="U10" t="str">
            <v>5.2.2</v>
          </cell>
          <cell r="V10" t="str">
            <v>5.2.2.</v>
          </cell>
          <cell r="W10" t="str">
            <v>5.2.2.1</v>
          </cell>
          <cell r="X10" t="str">
            <v>5.2.2.</v>
          </cell>
          <cell r="Y10" t="str">
            <v>5.2.3</v>
          </cell>
          <cell r="Z10" t="str">
            <v>5.2.3.1</v>
          </cell>
          <cell r="AA10" t="str">
            <v>5.2.3.2</v>
          </cell>
          <cell r="AB10" t="str">
            <v>5.2.3.3</v>
          </cell>
          <cell r="AC10" t="str">
            <v>6.1</v>
          </cell>
          <cell r="AD10" t="str">
            <v>6.2</v>
          </cell>
        </row>
        <row r="11">
          <cell r="G11" t="str">
            <v>Всего по МО</v>
          </cell>
          <cell r="H11">
            <v>9060585</v>
          </cell>
          <cell r="I11">
            <v>599385</v>
          </cell>
          <cell r="J11">
            <v>0</v>
          </cell>
          <cell r="K11">
            <v>9015400</v>
          </cell>
          <cell r="L11">
            <v>8461200</v>
          </cell>
          <cell r="M11">
            <v>1482900</v>
          </cell>
          <cell r="N11">
            <v>677000</v>
          </cell>
          <cell r="O11">
            <v>805900</v>
          </cell>
          <cell r="P11">
            <v>0</v>
          </cell>
          <cell r="Q11">
            <v>6978300</v>
          </cell>
          <cell r="R11">
            <v>1021000</v>
          </cell>
          <cell r="S11">
            <v>0</v>
          </cell>
          <cell r="T11">
            <v>1021000</v>
          </cell>
          <cell r="U11">
            <v>0</v>
          </cell>
          <cell r="V11">
            <v>0</v>
          </cell>
          <cell r="W11">
            <v>0</v>
          </cell>
          <cell r="X11">
            <v>0</v>
          </cell>
          <cell r="Y11">
            <v>5957300</v>
          </cell>
          <cell r="Z11">
            <v>516400</v>
          </cell>
          <cell r="AA11">
            <v>4010000</v>
          </cell>
          <cell r="AB11">
            <v>1430900</v>
          </cell>
          <cell r="AC11">
            <v>2201000</v>
          </cell>
          <cell r="AD11">
            <v>3756300</v>
          </cell>
        </row>
        <row r="13">
          <cell r="F13">
            <v>1</v>
          </cell>
          <cell r="G13" t="str">
            <v>МУП "Тобольский водоканал"</v>
          </cell>
          <cell r="H13">
            <v>9060585</v>
          </cell>
          <cell r="I13">
            <v>599385</v>
          </cell>
          <cell r="K13">
            <v>9015400</v>
          </cell>
          <cell r="L13">
            <v>8461200</v>
          </cell>
          <cell r="M13">
            <v>1482900</v>
          </cell>
          <cell r="N13">
            <v>677000</v>
          </cell>
          <cell r="O13">
            <v>805900</v>
          </cell>
          <cell r="Q13">
            <v>6978300</v>
          </cell>
          <cell r="R13">
            <v>1021000</v>
          </cell>
          <cell r="T13">
            <v>1021000</v>
          </cell>
          <cell r="U13">
            <v>0</v>
          </cell>
          <cell r="Y13">
            <v>5957300</v>
          </cell>
          <cell r="Z13">
            <v>516400</v>
          </cell>
          <cell r="AA13">
            <v>4010000</v>
          </cell>
          <cell r="AB13">
            <v>1430900</v>
          </cell>
          <cell r="AC13">
            <v>2201000</v>
          </cell>
          <cell r="AD13">
            <v>3756300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ез программ"/>
      <sheetName val="Оглавл"/>
      <sheetName val="Сибэлектросталь"/>
      <sheetName val="ЧЕАЗ"/>
      <sheetName val="Новые проекты"/>
      <sheetName val="Без программ ДПС"/>
      <sheetName val="Без программ ДПФ"/>
      <sheetName val="Нефтепродукты"/>
      <sheetName val="Без программ ЭД"/>
      <sheetName val="Реализация остатков"/>
      <sheetName val="УФС"/>
      <sheetName val="Зерно"/>
      <sheetName val="Пиломатериалы"/>
      <sheetName val="Мясо"/>
      <sheetName val="КБ - Остатки"/>
      <sheetName val="Без программ ИБ"/>
      <sheetName val="Волга"/>
      <sheetName val="Телекомуникации"/>
      <sheetName val="Мегафон"/>
      <sheetName val="Без программ БУА"/>
      <sheetName val="РКХП"/>
      <sheetName val="Кама"/>
      <sheetName val="Петросах"/>
      <sheetName val="Уголь агентские соглашения"/>
      <sheetName val="Работа с ПДЗ"/>
      <sheetName val="Космос"/>
      <sheetName val="Электросвязь"/>
      <sheetName val="Амурметалл"/>
      <sheetName val="Шереметьево"/>
      <sheetName val="СРО"/>
      <sheetName val="Смирновъ"/>
      <sheetName val="УКР"/>
      <sheetName val="Теплоэнергетика"/>
      <sheetName val="Итого (по программам)"/>
      <sheetName val="Итого"/>
      <sheetName val="Проч Долг проекты"/>
      <sheetName val="Агентские"/>
      <sheetName val="Краткосрочные проекты"/>
      <sheetName val="Долгосрочные проекты"/>
      <sheetName val="влад-таблица"/>
      <sheetName val="Отопление"/>
      <sheetName val="УСЛОВИЯ"/>
      <sheetName val="Январь"/>
      <sheetName val="RJE"/>
      <sheetName val="влад_таблица"/>
      <sheetName val="ТоКС-э"/>
      <sheetName val="2002(v2)"/>
      <sheetName val="2002_v2_"/>
      <sheetName val="OS01_6OZ"/>
      <sheetName val="Справочник (прочее)"/>
      <sheetName val="Справочник статей PL"/>
      <sheetName val="Справочник статей CF"/>
      <sheetName val="Бизнес-план 2004_4"/>
      <sheetName val="ES-RUR"/>
      <sheetName val="3"/>
      <sheetName val="24"/>
      <sheetName val="4-12 (p&amp;l)"/>
      <sheetName val="28"/>
      <sheetName val="21"/>
      <sheetName val="29"/>
      <sheetName val="Adj2002"/>
      <sheetName val="Проводки'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
      <sheetName val="Сибэлектросталь"/>
      <sheetName val="ЧЕАЗ"/>
      <sheetName val="Новые проекты"/>
      <sheetName val="Без программ ДПС"/>
      <sheetName val="Без программ ДПФ"/>
      <sheetName val="Нефтепродукты"/>
      <sheetName val="Без программ ЭД"/>
      <sheetName val="Реализация остатков"/>
      <sheetName val="УФС"/>
      <sheetName val="Зерно"/>
      <sheetName val="Пиломатериалы"/>
      <sheetName val="Мясо"/>
      <sheetName val="КБ - Остатки"/>
      <sheetName val="Без программ ИБ"/>
      <sheetName val="Волга"/>
      <sheetName val="Телекомуникации"/>
      <sheetName val="Мегафон"/>
      <sheetName val="Без программ БУА"/>
      <sheetName val="РКХП"/>
      <sheetName val="Кама"/>
      <sheetName val="Петросах"/>
      <sheetName val="Уголь агентские соглашения"/>
      <sheetName val="Работа с ПДЗ"/>
      <sheetName val="Космос"/>
      <sheetName val="Электросвязь"/>
      <sheetName val="Амурметалл"/>
      <sheetName val="Шереметьево"/>
      <sheetName val="СРО"/>
      <sheetName val="Смирновъ"/>
      <sheetName val="УКР"/>
      <sheetName val="Теплоэнергетика"/>
      <sheetName val="Без программ"/>
      <sheetName val="Итого (по программам)"/>
      <sheetName val="Итого"/>
      <sheetName val="Проч Долг проекты"/>
      <sheetName val="Агентские"/>
      <sheetName val="Краткосрочные проекты"/>
      <sheetName val="Долгосрочные проекты"/>
      <sheetName val="влад-таблица"/>
      <sheetName val="Отопление"/>
      <sheetName val="УСЛОВИЯ"/>
      <sheetName val="Январь"/>
      <sheetName val="RJE"/>
      <sheetName val="влад_таблица"/>
      <sheetName val="ТоКС-э"/>
      <sheetName val="2002(v2)"/>
      <sheetName val="2002_v2_"/>
      <sheetName val="Справочник (прочее)"/>
      <sheetName val="Справочник статей PL"/>
      <sheetName val="Справочник статей CF"/>
      <sheetName val="OS01_6O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sheetData sheetId="48" refreshError="1"/>
      <sheetData sheetId="49" refreshError="1"/>
      <sheetData sheetId="50" refreshError="1"/>
      <sheetData sheetId="51"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
      <sheetName val="Сибэлектросталь"/>
      <sheetName val="ЧЕАЗ"/>
      <sheetName val="Новые проекты"/>
      <sheetName val="Без программ ДПС"/>
      <sheetName val="Без программ ДПФ"/>
      <sheetName val="Нефтепродукты"/>
      <sheetName val="Без программ ЭД"/>
      <sheetName val="Реализация остатков"/>
      <sheetName val="УФС"/>
      <sheetName val="Зерно"/>
      <sheetName val="Пиломатериалы"/>
      <sheetName val="Мясо"/>
      <sheetName val="КБ - Остатки"/>
      <sheetName val="Без программ ИБ"/>
      <sheetName val="Волга"/>
      <sheetName val="Телекомуникации"/>
      <sheetName val="Мегафон"/>
      <sheetName val="Без программ БУА"/>
      <sheetName val="РКХП"/>
      <sheetName val="Кама"/>
      <sheetName val="Петросах"/>
      <sheetName val="Уголь агентские соглашения"/>
      <sheetName val="Работа с ПДЗ"/>
      <sheetName val="Космос"/>
      <sheetName val="Электросвязь"/>
      <sheetName val="Амурметалл"/>
      <sheetName val="Шереметьево"/>
      <sheetName val="СРО"/>
      <sheetName val="Смирновъ"/>
      <sheetName val="УКР"/>
      <sheetName val="Теплоэнергетика"/>
      <sheetName val="Без программ"/>
      <sheetName val="Итого (по программам)"/>
      <sheetName val="Итого"/>
      <sheetName val="Проч Долг проекты"/>
      <sheetName val="Агентские"/>
      <sheetName val="Краткосрочные проекты"/>
      <sheetName val="Долгосрочные проекты"/>
      <sheetName val="влад-таблица"/>
      <sheetName val="Отопление"/>
      <sheetName val="УСЛОВИЯ"/>
      <sheetName val="Январь"/>
      <sheetName val="RJE"/>
      <sheetName val="влад_таблица"/>
      <sheetName val="ТоКС-э"/>
      <sheetName val="2002(v2)"/>
      <sheetName val="2002_v2_"/>
      <sheetName val="Справочник (прочее)"/>
      <sheetName val="Справочник статей PL"/>
      <sheetName val="Справочник статей CF"/>
      <sheetName val="OS01_6O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sheetData sheetId="48" refreshError="1"/>
      <sheetData sheetId="49" refreshError="1"/>
      <sheetData sheetId="50" refreshError="1"/>
      <sheetData sheetId="5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
      <sheetName val="Мегафон"/>
      <sheetName val="Сибэлектросталь"/>
      <sheetName val="Новые проекты"/>
      <sheetName val="Без программ ДПС"/>
      <sheetName val="Без программ ДПФ"/>
      <sheetName val="ЧЕАЗ"/>
      <sheetName val="Проч Долг проекты"/>
      <sheetName val="Нефтепродукты"/>
      <sheetName val="Без программ ЭД"/>
      <sheetName val="Реализация остатков"/>
      <sheetName val="УФС"/>
      <sheetName val="Зерно"/>
      <sheetName val="Пиломатериалы"/>
      <sheetName val="Мясо"/>
      <sheetName val="КБ - Остатки"/>
      <sheetName val="Агентские"/>
      <sheetName val="Краткосрочные проекты"/>
      <sheetName val="Долгосрочные проекты"/>
      <sheetName val="Волга"/>
      <sheetName val="Телекомуникации"/>
      <sheetName val="Без программ БУА"/>
      <sheetName val="РКХП"/>
      <sheetName val="Кама"/>
      <sheetName val="Петросах"/>
      <sheetName val="Уголь агентские соглашения"/>
      <sheetName val="Работа с ПДЗ"/>
      <sheetName val="Космос"/>
      <sheetName val="Электросвязь"/>
      <sheetName val="Амурметалл"/>
      <sheetName val="СРО"/>
      <sheetName val="Шереметьево"/>
      <sheetName val="Смирновъ"/>
      <sheetName val="УКР"/>
      <sheetName val="Теплоэнергетика"/>
      <sheetName val="Без программ"/>
      <sheetName val="Итого (по программам)"/>
      <sheetName val="Итого"/>
      <sheetName val="Итого new"/>
      <sheetName val="Итого (по программам) new"/>
      <sheetName val="Итого new (new)"/>
      <sheetName val="Итого (по программам) new (new)"/>
      <sheetName val="Для ворда 1"/>
      <sheetName val="для ворда 2"/>
      <sheetName val="УСЛОВ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446">
          <cell r="B446">
            <v>11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
      <sheetName val="Мегафон"/>
      <sheetName val="Сибэлектросталь"/>
      <sheetName val="Новые проекты"/>
      <sheetName val="Без программ ДПС"/>
      <sheetName val="Без программ ДПФ"/>
      <sheetName val="ЧЕАЗ"/>
      <sheetName val="Проч Долг проекты"/>
      <sheetName val="Нефтепродукты"/>
      <sheetName val="Без программ ЭД"/>
      <sheetName val="Реализация остатков"/>
      <sheetName val="УФС"/>
      <sheetName val="Зерно"/>
      <sheetName val="Пиломатериалы"/>
      <sheetName val="Мясо"/>
      <sheetName val="КБ - Остатки"/>
      <sheetName val="Агентские"/>
      <sheetName val="Краткосрочные проекты"/>
      <sheetName val="Долгосрочные проекты"/>
      <sheetName val="Волга"/>
      <sheetName val="Телекомуникации"/>
      <sheetName val="Без программ БУА"/>
      <sheetName val="РКХП"/>
      <sheetName val="Кама"/>
      <sheetName val="Петросах"/>
      <sheetName val="Уголь агентские соглашения"/>
      <sheetName val="Работа с ПДЗ"/>
      <sheetName val="Космос"/>
      <sheetName val="Электросвязь"/>
      <sheetName val="Амурметалл"/>
      <sheetName val="СРО"/>
      <sheetName val="Шереметьево"/>
      <sheetName val="Смирновъ"/>
      <sheetName val="УКР"/>
      <sheetName val="Теплоэнергетика"/>
      <sheetName val="Без программ"/>
      <sheetName val="Итого (по программам)"/>
      <sheetName val="Итого"/>
      <sheetName val="Итого new"/>
      <sheetName val="Итого (по программам) new"/>
      <sheetName val="Итого new (new)"/>
      <sheetName val="Итого (по программам) new (new)"/>
      <sheetName val="Для ворда 1"/>
      <sheetName val="для ворда 2"/>
      <sheetName val="УСЛОВИЯ"/>
      <sheetName val="1.2.1"/>
      <sheetName val="2.2.4"/>
      <sheetName val="Valu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446">
          <cell r="B446">
            <v>11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
      <sheetName val="производство "/>
      <sheetName val="реализация "/>
      <sheetName val="P&amp;L "/>
      <sheetName val="CF  "/>
      <sheetName val="баланс "/>
      <sheetName val="1.2.1"/>
      <sheetName val="2.2.4"/>
      <sheetName val="БДДС РКХП"/>
      <sheetName val="Без программ"/>
      <sheetName val="УСЛОВИЯ"/>
      <sheetName val="1_2_1"/>
      <sheetName val="2_2_4"/>
      <sheetName val="2002(v2)"/>
      <sheetName val="PNL октябрь план"/>
      <sheetName val="OS01_6OZ"/>
      <sheetName val="Вода для ГВС"/>
      <sheetName val="CF_VK из PL"/>
      <sheetName val="CF_VK из CF "/>
      <sheetName val="Справочник статей ОС и НМА"/>
      <sheetName val="Справочник (прочее)"/>
      <sheetName val="Справочник статей CF"/>
      <sheetName val="Справочник статей PL"/>
      <sheetName val="Приложение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
      <sheetName val="производство "/>
      <sheetName val="реализация "/>
      <sheetName val="P&amp;L "/>
      <sheetName val="CF  "/>
      <sheetName val="баланс "/>
      <sheetName val="1.2.1"/>
      <sheetName val="2.2.4"/>
      <sheetName val="БДДС РКХП"/>
      <sheetName val="Без программ"/>
      <sheetName val="УСЛОВИЯ"/>
      <sheetName val="1_2_1"/>
      <sheetName val="2_2_4"/>
      <sheetName val="2002(v2)"/>
      <sheetName val="PNL октябрь план"/>
      <sheetName val="OS01_6OZ"/>
      <sheetName val="Вода для ГВС"/>
      <sheetName val="CF_VK из PL"/>
      <sheetName val="CF_VK из CF "/>
      <sheetName val="Справочник статей ОС и НМА"/>
      <sheetName val="Справочник (прочее)"/>
      <sheetName val="Справочник статей CF"/>
      <sheetName val="Справочник статей PL"/>
      <sheetName val="Приложение 3"/>
      <sheetName val="fes"/>
      <sheetName val="43"/>
      <sheetName val="21"/>
      <sheetName val="tickmarks"/>
      <sheetName val="Заголовок"/>
      <sheetName val="Справочни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Содержание"/>
      <sheetName val="Список"/>
      <sheetName val="Произв.план"/>
      <sheetName val="График V"/>
      <sheetName val="Графиг ТЗ"/>
      <sheetName val="БДР-АЭ"/>
      <sheetName val="БДР-ДП"/>
      <sheetName val="БДР"/>
      <sheetName val="АУР"/>
      <sheetName val="Смета"/>
      <sheetName val="БДДС"/>
      <sheetName val="Приложение 1"/>
      <sheetName val="Приложение 2"/>
      <sheetName val="Приложение 3"/>
      <sheetName val="Приложение 4"/>
      <sheetName val="Приложение 5"/>
      <sheetName val="Приложение 6"/>
      <sheetName val="Приложение 7"/>
      <sheetName val="Приложение 8 (СРО)"/>
      <sheetName val="Приложение 9"/>
      <sheetName val="Приложение 9 (РВК)"/>
      <sheetName val="Приложение 9 (РКХП)"/>
      <sheetName val="БДДС РКХП"/>
      <sheetName val="1.2.1"/>
      <sheetName val="2.2.4"/>
      <sheetName val="УСЛОВИЯ"/>
      <sheetName val="даты"/>
      <sheetName val="влад-таблица"/>
      <sheetName val="Без програм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40">
          <cell r="BD40">
            <v>32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Содержание"/>
      <sheetName val="Список"/>
      <sheetName val="Произв.план"/>
      <sheetName val="График V"/>
      <sheetName val="Графиг ТЗ"/>
      <sheetName val="БДР-АЭ"/>
      <sheetName val="БДР-ДП"/>
      <sheetName val="БДР"/>
      <sheetName val="АУР"/>
      <sheetName val="Смета"/>
      <sheetName val="БДДС"/>
      <sheetName val="Приложение 1"/>
      <sheetName val="Приложение 2"/>
      <sheetName val="Приложение 3"/>
      <sheetName val="Приложение 4"/>
      <sheetName val="Приложение 5"/>
      <sheetName val="Приложение 6"/>
      <sheetName val="Приложение 7"/>
      <sheetName val="Приложение 8 (СРО)"/>
      <sheetName val="Приложение 9"/>
      <sheetName val="Приложение 9 (РВК)"/>
      <sheetName val="Приложение 9 (РКХП)"/>
      <sheetName val="БДДС РКХП"/>
      <sheetName val="1.2.1"/>
      <sheetName val="2.2.4"/>
      <sheetName val="УСЛОВИЯ"/>
      <sheetName val="даты"/>
      <sheetName val="влад-таблица"/>
      <sheetName val="Без программ"/>
      <sheetName val="Форма сетевой график ЭРСБ"/>
      <sheetName val="tickmarks"/>
      <sheetName val="adj norilsk"/>
      <sheetName val="is norilsk"/>
      <sheetName val="reconciliation"/>
      <sheetName val="Базы распределения "/>
      <sheetName val="Исходник доходы знач."/>
      <sheetName val="Исходник затраты знач."/>
      <sheetName val="Исходник Нат.Показатели Знач."/>
      <sheetName val="Формат лист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40">
          <cell r="BD40">
            <v>32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Л."/>
      <sheetName val="ПОЯСН"/>
      <sheetName val="Список лист"/>
      <sheetName val="ПАС"/>
      <sheetName val="ОУ"/>
      <sheetName val="Тех"/>
      <sheetName val="ИВ"/>
      <sheetName val="Эл"/>
      <sheetName val="Эл (2)"/>
      <sheetName val="ТАР"/>
      <sheetName val="ПП-М"/>
      <sheetName val="НАС-1гр 2016"/>
      <sheetName val="НАС-1гр 2017"/>
      <sheetName val="НАС-1гр 2018"/>
      <sheetName val="НАС-2гр 2016"/>
      <sheetName val="НАС-2гр 2017"/>
      <sheetName val="НАС-2гр 2018"/>
      <sheetName val="СобП"/>
      <sheetName val="ПрН"/>
      <sheetName val="Бюдж"/>
      <sheetName val="Проч"/>
      <sheetName val="Утеч"/>
      <sheetName val="Хим"/>
      <sheetName val="Мероп свод"/>
      <sheetName val="МеропЭФ"/>
      <sheetName val="МеропКАЧ"/>
      <sheetName val="ЦелП"/>
      <sheetName val="Расч.Эф"/>
      <sheetName val="ФинП-ХВс"/>
      <sheetName val="ФинП-ТрВс"/>
      <sheetName val="ФинП-Подвоз"/>
      <sheetName val="ФинП-ГВС"/>
      <sheetName val="ФинП-ТрГВС"/>
      <sheetName val="ФинП-ВО"/>
      <sheetName val="ФинП-ТрСт"/>
      <sheetName val="ФинП-ОчСт"/>
      <sheetName val="расчет ПрН"/>
      <sheetName val="Расч. Эф"/>
      <sheetName val="Лист3"/>
      <sheetName val="Лист1"/>
      <sheetName val="Лист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7">
          <cell r="Q17">
            <v>0</v>
          </cell>
        </row>
        <row r="24">
          <cell r="Q24">
            <v>0</v>
          </cell>
          <cell r="R24">
            <v>0</v>
          </cell>
        </row>
        <row r="31">
          <cell r="Q31">
            <v>0</v>
          </cell>
          <cell r="R31">
            <v>0</v>
          </cell>
        </row>
        <row r="35">
          <cell r="Q35">
            <v>0</v>
          </cell>
        </row>
        <row r="83">
          <cell r="Q83">
            <v>0</v>
          </cell>
        </row>
        <row r="90">
          <cell r="Q90">
            <v>0</v>
          </cell>
        </row>
        <row r="94">
          <cell r="Q94">
            <v>0</v>
          </cell>
        </row>
        <row r="142">
          <cell r="Q142">
            <v>0</v>
          </cell>
        </row>
        <row r="149">
          <cell r="Q149">
            <v>0</v>
          </cell>
        </row>
        <row r="153">
          <cell r="Q153">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Список организаций"/>
      <sheetName val="Баланс"/>
      <sheetName val="Расходы организации"/>
      <sheetName val="Расходы на реализацию"/>
      <sheetName val="Комментарии"/>
      <sheetName val="Проверка"/>
      <sheetName val="modProt"/>
      <sheetName val="modHyp"/>
      <sheetName val="modAddUpdOrg"/>
      <sheetName val="Диапазоны"/>
      <sheetName val="Свод"/>
      <sheetName val="Ошибки загрузки"/>
      <sheetName val="TEHSHEET"/>
      <sheetName val="REESTR_START"/>
      <sheetName val="REESTR"/>
      <sheetName val="modProv"/>
      <sheetName val="REESTR_ORG"/>
      <sheetName val="для свода"/>
    </sheetNames>
    <sheetDataSet>
      <sheetData sheetId="0"/>
      <sheetData sheetId="1"/>
      <sheetData sheetId="2"/>
      <sheetData sheetId="3" refreshError="1">
        <row r="10">
          <cell r="G10" t="str">
            <v>A</v>
          </cell>
          <cell r="H10" t="str">
            <v>1</v>
          </cell>
          <cell r="I10" t="str">
            <v>2</v>
          </cell>
          <cell r="J10" t="str">
            <v>3</v>
          </cell>
          <cell r="K10" t="str">
            <v>4</v>
          </cell>
          <cell r="L10" t="str">
            <v>5</v>
          </cell>
          <cell r="M10" t="str">
            <v>5.1</v>
          </cell>
          <cell r="N10" t="str">
            <v>5.1.1</v>
          </cell>
          <cell r="O10" t="str">
            <v>5.1.2</v>
          </cell>
          <cell r="P10" t="str">
            <v>5.1.3</v>
          </cell>
          <cell r="Q10" t="str">
            <v>5.2</v>
          </cell>
          <cell r="R10" t="str">
            <v>5.2.1</v>
          </cell>
          <cell r="S10" t="str">
            <v>5.2.1.1</v>
          </cell>
          <cell r="T10" t="str">
            <v>5.2.1.2</v>
          </cell>
          <cell r="U10" t="str">
            <v>5.2.2</v>
          </cell>
          <cell r="V10" t="str">
            <v>5.2.2.</v>
          </cell>
          <cell r="W10" t="str">
            <v>5.2.2.1</v>
          </cell>
          <cell r="X10" t="str">
            <v>5.2.2.</v>
          </cell>
          <cell r="Y10" t="str">
            <v>5.2.3</v>
          </cell>
          <cell r="Z10" t="str">
            <v>5.2.3.1</v>
          </cell>
          <cell r="AA10" t="str">
            <v>5.2.3.2</v>
          </cell>
          <cell r="AB10" t="str">
            <v>5.2.3.3</v>
          </cell>
          <cell r="AC10" t="str">
            <v>6.1</v>
          </cell>
          <cell r="AD10" t="str">
            <v>6.2</v>
          </cell>
        </row>
        <row r="11">
          <cell r="G11" t="str">
            <v>Всего по МО</v>
          </cell>
          <cell r="H11">
            <v>9060585</v>
          </cell>
          <cell r="I11">
            <v>599385</v>
          </cell>
          <cell r="J11">
            <v>0</v>
          </cell>
          <cell r="K11">
            <v>9015400</v>
          </cell>
          <cell r="L11">
            <v>8461200</v>
          </cell>
          <cell r="M11">
            <v>1482900</v>
          </cell>
          <cell r="N11">
            <v>677000</v>
          </cell>
          <cell r="O11">
            <v>805900</v>
          </cell>
          <cell r="P11">
            <v>0</v>
          </cell>
          <cell r="Q11">
            <v>6978300</v>
          </cell>
          <cell r="R11">
            <v>1021000</v>
          </cell>
          <cell r="S11">
            <v>0</v>
          </cell>
          <cell r="T11">
            <v>1021000</v>
          </cell>
          <cell r="U11">
            <v>0</v>
          </cell>
          <cell r="V11">
            <v>0</v>
          </cell>
          <cell r="W11">
            <v>0</v>
          </cell>
          <cell r="X11">
            <v>0</v>
          </cell>
          <cell r="Y11">
            <v>5957300</v>
          </cell>
          <cell r="Z11">
            <v>516400</v>
          </cell>
          <cell r="AA11">
            <v>4010000</v>
          </cell>
          <cell r="AB11">
            <v>1430900</v>
          </cell>
          <cell r="AC11">
            <v>2201000</v>
          </cell>
          <cell r="AD11">
            <v>3756300</v>
          </cell>
        </row>
        <row r="13">
          <cell r="F13">
            <v>1</v>
          </cell>
          <cell r="G13" t="str">
            <v>МУП "Тобольский водоканал"</v>
          </cell>
          <cell r="H13">
            <v>9060585</v>
          </cell>
          <cell r="I13">
            <v>599385</v>
          </cell>
          <cell r="K13">
            <v>9015400</v>
          </cell>
          <cell r="L13">
            <v>8461200</v>
          </cell>
          <cell r="M13">
            <v>1482900</v>
          </cell>
          <cell r="N13">
            <v>677000</v>
          </cell>
          <cell r="O13">
            <v>805900</v>
          </cell>
          <cell r="Q13">
            <v>6978300</v>
          </cell>
          <cell r="R13">
            <v>1021000</v>
          </cell>
          <cell r="T13">
            <v>1021000</v>
          </cell>
          <cell r="U13">
            <v>0</v>
          </cell>
          <cell r="Y13">
            <v>5957300</v>
          </cell>
          <cell r="Z13">
            <v>516400</v>
          </cell>
          <cell r="AA13">
            <v>4010000</v>
          </cell>
          <cell r="AB13">
            <v>1430900</v>
          </cell>
          <cell r="AC13">
            <v>2201000</v>
          </cell>
          <cell r="AD13">
            <v>3756300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Л."/>
      <sheetName val="ПОЯСН"/>
      <sheetName val="Список лист"/>
      <sheetName val="ПАС"/>
      <sheetName val="ОУ"/>
      <sheetName val="Тех"/>
      <sheetName val="ИВ"/>
      <sheetName val="Эл"/>
      <sheetName val="ТАР"/>
      <sheetName val="ПП-М"/>
      <sheetName val="НАС-1гр"/>
      <sheetName val="НАС-2гр"/>
      <sheetName val="СобП"/>
      <sheetName val="ПрН"/>
      <sheetName val="Бюдж"/>
      <sheetName val="Проч"/>
      <sheetName val="Утеч"/>
      <sheetName val="Хим"/>
      <sheetName val="Проб"/>
      <sheetName val="МеропЭФ"/>
      <sheetName val="ЦелП"/>
      <sheetName val="МеропКАЧ"/>
      <sheetName val="ФинП-ХВс"/>
      <sheetName val="ФинП-ТрВс"/>
      <sheetName val="ФинП-Подвоз"/>
      <sheetName val="ФинП-ГВС"/>
      <sheetName val="ФинП-ТрГВС"/>
      <sheetName val="ФинП-ВО"/>
      <sheetName val="ФинП-ТрСт"/>
      <sheetName val="ФинП-ОчСт"/>
      <sheetName val="Расч. Эф"/>
      <sheetName val="Лист3"/>
      <sheetName val="Расч.Эф"/>
      <sheetName val="Лист1"/>
    </sheetNames>
    <sheetDataSet>
      <sheetData sheetId="0"/>
      <sheetData sheetId="1"/>
      <sheetData sheetId="2"/>
      <sheetData sheetId="3">
        <row r="51">
          <cell r="C51" t="str">
            <v>Омутинский муниципальный район</v>
          </cell>
        </row>
        <row r="52">
          <cell r="C52" t="str">
            <v>Омутинское</v>
          </cell>
        </row>
        <row r="56">
          <cell r="B56" t="str">
            <v>ООО "Ромист"</v>
          </cell>
        </row>
      </sheetData>
      <sheetData sheetId="4"/>
      <sheetData sheetId="5"/>
      <sheetData sheetId="6"/>
      <sheetData sheetId="7"/>
      <sheetData sheetId="8">
        <row r="7">
          <cell r="J7" t="str">
            <v>с 01.01.15-30.06.2015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Л."/>
      <sheetName val="ПОЯСН"/>
      <sheetName val="Список лист"/>
      <sheetName val="ПАС"/>
      <sheetName val="ОУ"/>
      <sheetName val="Тех"/>
      <sheetName val="ИВ"/>
      <sheetName val="ТАР"/>
      <sheetName val="Эл"/>
      <sheetName val="Эл (2)"/>
      <sheetName val="ПП-М"/>
      <sheetName val="НАС-2гр 2018."/>
      <sheetName val="СобП"/>
      <sheetName val="ПрН"/>
      <sheetName val="ПрН (2)"/>
      <sheetName val="Бюдж"/>
      <sheetName val="Проч"/>
      <sheetName val="Утеч"/>
      <sheetName val="МеропЭФ"/>
      <sheetName val="МеропКАЧ"/>
      <sheetName val="ЦелП"/>
      <sheetName val="Расч.Эф"/>
      <sheetName val="ФинП-ХВс"/>
      <sheetName val="расчет ПрН"/>
      <sheetName val="Расч. Эф"/>
      <sheetName val="Лист3"/>
      <sheetName val="Лист1"/>
      <sheetName val="Лист2"/>
    </sheetNames>
    <sheetDataSet>
      <sheetData sheetId="0" refreshError="1"/>
      <sheetData sheetId="1" refreshError="1"/>
      <sheetData sheetId="2" refreshError="1"/>
      <sheetData sheetId="3">
        <row r="27">
          <cell r="C27" t="str">
            <v>Тюменский муниципальный район</v>
          </cell>
        </row>
      </sheetData>
      <sheetData sheetId="4" refreshError="1"/>
      <sheetData sheetId="5" refreshError="1"/>
      <sheetData sheetId="6" refreshError="1"/>
      <sheetData sheetId="7" refreshError="1"/>
      <sheetData sheetId="8" refreshError="1"/>
      <sheetData sheetId="9" refreshError="1"/>
      <sheetData sheetId="10">
        <row r="23">
          <cell r="L23">
            <v>154.50099999999998</v>
          </cell>
          <cell r="M23">
            <v>154.50099999999998</v>
          </cell>
          <cell r="N23">
            <v>154.50099999999998</v>
          </cell>
          <cell r="O23">
            <v>154.50099999999998</v>
          </cell>
          <cell r="P23">
            <v>154.50099999999998</v>
          </cell>
        </row>
      </sheetData>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Л."/>
      <sheetName val="тит.лист"/>
      <sheetName val="ПОЯСН"/>
      <sheetName val="Список лист"/>
      <sheetName val="ПАС"/>
      <sheetName val="ОУ"/>
      <sheetName val="Тех"/>
      <sheetName val="ИВ"/>
      <sheetName val="Эл"/>
      <sheetName val="Эл(2)"/>
      <sheetName val="ТАР"/>
      <sheetName val="ПП-М"/>
      <sheetName val="СобП"/>
      <sheetName val="Собств"/>
      <sheetName val="ПрН"/>
      <sheetName val="Проч"/>
      <sheetName val="Утеч"/>
      <sheetName val="Хим"/>
      <sheetName val="Мероп Свод"/>
      <sheetName val="МеропЭФ (2)"/>
      <sheetName val="МеропЭФ"/>
      <sheetName val="МеропКАЧ"/>
      <sheetName val="ЦелП"/>
      <sheetName val="Расч.Эф"/>
      <sheetName val="ФинП-ХВс"/>
      <sheetName val="ФинП-ВО"/>
      <sheetName val="ФинП Водоснабжение "/>
      <sheetName val="ФинП Водоотведение "/>
      <sheetName val="ПП-М (2017)"/>
      <sheetName val="смета"/>
      <sheetName val="НАС-1гр"/>
      <sheetName val="НАС-2гр"/>
      <sheetName val="Бюдж"/>
      <sheetName val="ФинП-ТрВс"/>
      <sheetName val="ФинП-Подвоз"/>
      <sheetName val="ФинП-ГВС"/>
      <sheetName val="ФинП-ТрГВС"/>
      <sheetName val="ФинП-ТрСт"/>
      <sheetName val="ФинП-ОчСт"/>
    </sheetNames>
    <sheetDataSet>
      <sheetData sheetId="0"/>
      <sheetData sheetId="1"/>
      <sheetData sheetId="2"/>
      <sheetData sheetId="3"/>
      <sheetData sheetId="4">
        <row r="51">
          <cell r="C51" t="str">
            <v>Тюменский муниципальный район</v>
          </cell>
        </row>
      </sheetData>
      <sheetData sheetId="5"/>
      <sheetData sheetId="6"/>
      <sheetData sheetId="7"/>
      <sheetData sheetId="8"/>
      <sheetData sheetId="9"/>
      <sheetData sheetId="10"/>
      <sheetData sheetId="11">
        <row r="18">
          <cell r="N18">
            <v>198</v>
          </cell>
          <cell r="O18">
            <v>198</v>
          </cell>
          <cell r="P18">
            <v>198</v>
          </cell>
        </row>
        <row r="216">
          <cell r="N216">
            <v>198</v>
          </cell>
          <cell r="O216">
            <v>198</v>
          </cell>
          <cell r="P216">
            <v>198</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Л."/>
      <sheetName val="ПОЯСН"/>
      <sheetName val="Список лист"/>
      <sheetName val="ПАС"/>
      <sheetName val="ОУ"/>
      <sheetName val="Тех"/>
      <sheetName val="ИВ"/>
      <sheetName val="Эл"/>
      <sheetName val="ТАР"/>
      <sheetName val="ПП-М"/>
      <sheetName val="НАС-1гр"/>
      <sheetName val="НАС-2гр"/>
      <sheetName val="СобП"/>
      <sheetName val="ПрН"/>
      <sheetName val="Бюдж"/>
      <sheetName val="Проч"/>
      <sheetName val="Утеч"/>
      <sheetName val="Хим"/>
      <sheetName val="Проб"/>
      <sheetName val="МеропЭФ"/>
      <sheetName val="ЦелП"/>
      <sheetName val="МеропКАЧ"/>
      <sheetName val="ФинП-ХВсВагай "/>
      <sheetName val="ФинП-ХВсОмут"/>
      <sheetName val="ФинП-ТрВс"/>
      <sheetName val="ФинП-Подвоз"/>
      <sheetName val="ФинП-ГВС"/>
      <sheetName val="ФинП-ТрГВС"/>
      <sheetName val="ФинП-ВО"/>
      <sheetName val="ФинП-ТрСт"/>
      <sheetName val="ФинП-ОчСт"/>
      <sheetName val="Расч. Эф"/>
      <sheetName val="Лист3"/>
      <sheetName val="Расч.Эф"/>
      <sheetName val="Лист1"/>
    </sheetNames>
    <sheetDataSet>
      <sheetData sheetId="0"/>
      <sheetData sheetId="1"/>
      <sheetData sheetId="2"/>
      <sheetData sheetId="3">
        <row r="51">
          <cell r="C51" t="str">
            <v>Омутинский муниципальный район</v>
          </cell>
        </row>
        <row r="52">
          <cell r="C52" t="str">
            <v>Омутинское</v>
          </cell>
        </row>
        <row r="56">
          <cell r="B56" t="str">
            <v>ООО "Ромист" (сОмутинское)</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Л."/>
      <sheetName val="ПОЯСН"/>
      <sheetName val="Список лист"/>
      <sheetName val="ПАС"/>
      <sheetName val="ОУ"/>
      <sheetName val="Тех"/>
      <sheetName val="ИВ"/>
      <sheetName val="Эл"/>
      <sheetName val="ТАР"/>
      <sheetName val="ПП-М"/>
      <sheetName val="НАС-1гр"/>
      <sheetName val="НАС-2гр"/>
      <sheetName val="СобП"/>
      <sheetName val="ПрН"/>
      <sheetName val="Бюдж"/>
      <sheetName val="Проч"/>
      <sheetName val="Утеч"/>
      <sheetName val="Хим"/>
      <sheetName val="Проб"/>
      <sheetName val="МеропЭФ"/>
      <sheetName val="ЦелП"/>
      <sheetName val="МеропКАЧ"/>
      <sheetName val="ФинП-ХВс"/>
      <sheetName val="ФинП-ТрВс"/>
      <sheetName val="ФинП-Подвоз"/>
      <sheetName val="ФинП-ГВС"/>
      <sheetName val="ФинП-ТрГВС"/>
      <sheetName val="ФинП-ВО"/>
      <sheetName val="ФинП-ТрСт"/>
      <sheetName val="ФинП-ОчСт"/>
      <sheetName val="Расч. Эф"/>
      <sheetName val="Лист3"/>
      <sheetName val="Расч.Эф"/>
      <sheetName val="Лист1"/>
    </sheetNames>
    <sheetDataSet>
      <sheetData sheetId="0"/>
      <sheetData sheetId="1"/>
      <sheetData sheetId="2"/>
      <sheetData sheetId="3">
        <row r="51">
          <cell r="C51" t="str">
            <v>Омутинский муниципальный район</v>
          </cell>
        </row>
        <row r="52">
          <cell r="C52" t="str">
            <v>Омутинское</v>
          </cell>
        </row>
        <row r="56">
          <cell r="B56" t="str">
            <v>ООО"Ромист"</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Список организаций"/>
      <sheetName val="Баланс"/>
      <sheetName val="Расходы организации"/>
      <sheetName val="Расходы на реализацию"/>
      <sheetName val="Комментарии"/>
      <sheetName val="Проверка"/>
      <sheetName val="modProt"/>
      <sheetName val="modHyp"/>
      <sheetName val="modAddUpdOrg"/>
      <sheetName val="Диапазоны"/>
      <sheetName val="Свод"/>
      <sheetName val="Ошибки загрузки"/>
      <sheetName val="TEHSHEET"/>
      <sheetName val="REESTR_START"/>
      <sheetName val="REESTR"/>
      <sheetName val="modProv"/>
      <sheetName val="REESTR_ORG"/>
      <sheetName val="для свода"/>
      <sheetName val="Титул"/>
      <sheetName val="6.Кредиты и займы"/>
      <sheetName val="Группа"/>
      <sheetName val="Тобольскe.vodosn.2009.fact_v1"/>
    </sheetNames>
    <sheetDataSet>
      <sheetData sheetId="0"/>
      <sheetData sheetId="1"/>
      <sheetData sheetId="2"/>
      <sheetData sheetId="3" refreshError="1">
        <row r="10">
          <cell r="G10" t="str">
            <v>A</v>
          </cell>
          <cell r="H10" t="str">
            <v>1</v>
          </cell>
          <cell r="I10" t="str">
            <v>2</v>
          </cell>
          <cell r="J10" t="str">
            <v>3</v>
          </cell>
          <cell r="K10" t="str">
            <v>4</v>
          </cell>
          <cell r="L10" t="str">
            <v>5</v>
          </cell>
          <cell r="M10" t="str">
            <v>5.1</v>
          </cell>
          <cell r="N10" t="str">
            <v>5.1.1</v>
          </cell>
          <cell r="O10" t="str">
            <v>5.1.2</v>
          </cell>
          <cell r="P10" t="str">
            <v>5.1.3</v>
          </cell>
          <cell r="Q10" t="str">
            <v>5.2</v>
          </cell>
          <cell r="R10" t="str">
            <v>5.2.1</v>
          </cell>
          <cell r="S10" t="str">
            <v>5.2.1.1</v>
          </cell>
          <cell r="T10" t="str">
            <v>5.2.1.2</v>
          </cell>
          <cell r="U10" t="str">
            <v>5.2.2</v>
          </cell>
          <cell r="V10" t="str">
            <v>5.2.2.</v>
          </cell>
          <cell r="W10" t="str">
            <v>5.2.2.1</v>
          </cell>
          <cell r="X10" t="str">
            <v>5.2.2.</v>
          </cell>
          <cell r="Y10" t="str">
            <v>5.2.3</v>
          </cell>
          <cell r="Z10" t="str">
            <v>5.2.3.1</v>
          </cell>
          <cell r="AA10" t="str">
            <v>5.2.3.2</v>
          </cell>
          <cell r="AB10" t="str">
            <v>5.2.3.3</v>
          </cell>
          <cell r="AC10" t="str">
            <v>6.1</v>
          </cell>
          <cell r="AD10" t="str">
            <v>6.2</v>
          </cell>
        </row>
        <row r="11">
          <cell r="G11" t="str">
            <v>Всего по МО</v>
          </cell>
          <cell r="H11">
            <v>9060585</v>
          </cell>
          <cell r="I11">
            <v>599385</v>
          </cell>
          <cell r="J11">
            <v>0</v>
          </cell>
          <cell r="K11">
            <v>9015400</v>
          </cell>
          <cell r="L11">
            <v>8461200</v>
          </cell>
          <cell r="M11">
            <v>1482900</v>
          </cell>
          <cell r="N11">
            <v>677000</v>
          </cell>
          <cell r="O11">
            <v>805900</v>
          </cell>
          <cell r="P11">
            <v>0</v>
          </cell>
          <cell r="Q11">
            <v>6978300</v>
          </cell>
          <cell r="R11">
            <v>1021000</v>
          </cell>
          <cell r="S11">
            <v>0</v>
          </cell>
          <cell r="T11">
            <v>1021000</v>
          </cell>
          <cell r="U11">
            <v>0</v>
          </cell>
          <cell r="V11">
            <v>0</v>
          </cell>
          <cell r="W11">
            <v>0</v>
          </cell>
          <cell r="X11">
            <v>0</v>
          </cell>
          <cell r="Y11">
            <v>5957300</v>
          </cell>
          <cell r="Z11">
            <v>516400</v>
          </cell>
          <cell r="AA11">
            <v>4010000</v>
          </cell>
          <cell r="AB11">
            <v>1430900</v>
          </cell>
          <cell r="AC11">
            <v>2201000</v>
          </cell>
          <cell r="AD11">
            <v>3756300</v>
          </cell>
        </row>
        <row r="13">
          <cell r="F13">
            <v>1</v>
          </cell>
          <cell r="G13" t="str">
            <v>МУП "Тобольский водоканал"</v>
          </cell>
          <cell r="H13">
            <v>9060585</v>
          </cell>
          <cell r="I13">
            <v>599385</v>
          </cell>
          <cell r="K13">
            <v>9015400</v>
          </cell>
          <cell r="L13">
            <v>8461200</v>
          </cell>
          <cell r="M13">
            <v>1482900</v>
          </cell>
          <cell r="N13">
            <v>677000</v>
          </cell>
          <cell r="O13">
            <v>805900</v>
          </cell>
          <cell r="Q13">
            <v>6978300</v>
          </cell>
          <cell r="R13">
            <v>1021000</v>
          </cell>
          <cell r="T13">
            <v>1021000</v>
          </cell>
          <cell r="U13">
            <v>0</v>
          </cell>
          <cell r="Y13">
            <v>5957300</v>
          </cell>
          <cell r="Z13">
            <v>516400</v>
          </cell>
          <cell r="AA13">
            <v>4010000</v>
          </cell>
          <cell r="AB13">
            <v>1430900</v>
          </cell>
          <cell r="AC13">
            <v>2201000</v>
          </cell>
          <cell r="AD13">
            <v>3756300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Список организаций"/>
      <sheetName val="Баланс"/>
      <sheetName val="Расходы организации"/>
      <sheetName val="Расходы на реализацию"/>
      <sheetName val="Комментарии"/>
      <sheetName val="Проверка"/>
      <sheetName val="modProt"/>
      <sheetName val="modHyp"/>
      <sheetName val="modAddUpdOrg"/>
      <sheetName val="Диапазоны"/>
      <sheetName val="Свод"/>
      <sheetName val="Ошибки загрузки"/>
      <sheetName val="TEHSHEET"/>
      <sheetName val="REESTR_START"/>
      <sheetName val="REESTR"/>
      <sheetName val="modProv"/>
      <sheetName val="REESTR_ORG"/>
      <sheetName val="для свода"/>
    </sheetNames>
    <sheetDataSet>
      <sheetData sheetId="0"/>
      <sheetData sheetId="1"/>
      <sheetData sheetId="2"/>
      <sheetData sheetId="3" refreshError="1">
        <row r="10">
          <cell r="G10" t="str">
            <v>A</v>
          </cell>
          <cell r="H10" t="str">
            <v>1</v>
          </cell>
          <cell r="I10" t="str">
            <v>2</v>
          </cell>
          <cell r="J10" t="str">
            <v>3</v>
          </cell>
          <cell r="K10" t="str">
            <v>4</v>
          </cell>
          <cell r="L10" t="str">
            <v>5</v>
          </cell>
          <cell r="M10" t="str">
            <v>5.1</v>
          </cell>
          <cell r="N10" t="str">
            <v>5.1.1</v>
          </cell>
          <cell r="O10" t="str">
            <v>5.1.2</v>
          </cell>
          <cell r="P10" t="str">
            <v>5.1.3</v>
          </cell>
          <cell r="Q10" t="str">
            <v>5.2</v>
          </cell>
          <cell r="R10" t="str">
            <v>5.2.1</v>
          </cell>
          <cell r="S10" t="str">
            <v>5.2.1.1</v>
          </cell>
          <cell r="T10" t="str">
            <v>5.2.1.2</v>
          </cell>
          <cell r="U10" t="str">
            <v>5.2.2</v>
          </cell>
          <cell r="V10" t="str">
            <v>5.2.2.</v>
          </cell>
          <cell r="W10" t="str">
            <v>5.2.2.1</v>
          </cell>
          <cell r="X10" t="str">
            <v>5.2.2.</v>
          </cell>
          <cell r="Y10" t="str">
            <v>5.2.3</v>
          </cell>
          <cell r="Z10" t="str">
            <v>5.2.3.1</v>
          </cell>
          <cell r="AA10" t="str">
            <v>5.2.3.2</v>
          </cell>
          <cell r="AB10" t="str">
            <v>5.2.3.3</v>
          </cell>
          <cell r="AC10" t="str">
            <v>6.1</v>
          </cell>
          <cell r="AD10" t="str">
            <v>6.2</v>
          </cell>
        </row>
        <row r="11">
          <cell r="G11" t="str">
            <v>Всего по МО</v>
          </cell>
          <cell r="H11">
            <v>9060585</v>
          </cell>
          <cell r="I11">
            <v>599385</v>
          </cell>
          <cell r="J11">
            <v>0</v>
          </cell>
          <cell r="K11">
            <v>9015400</v>
          </cell>
          <cell r="L11">
            <v>8461200</v>
          </cell>
          <cell r="M11">
            <v>1482900</v>
          </cell>
          <cell r="N11">
            <v>677000</v>
          </cell>
          <cell r="O11">
            <v>805900</v>
          </cell>
          <cell r="P11">
            <v>0</v>
          </cell>
          <cell r="Q11">
            <v>6978300</v>
          </cell>
          <cell r="R11">
            <v>1021000</v>
          </cell>
          <cell r="S11">
            <v>0</v>
          </cell>
          <cell r="T11">
            <v>1021000</v>
          </cell>
          <cell r="U11">
            <v>0</v>
          </cell>
          <cell r="V11">
            <v>0</v>
          </cell>
          <cell r="W11">
            <v>0</v>
          </cell>
          <cell r="X11">
            <v>0</v>
          </cell>
          <cell r="Y11">
            <v>5957300</v>
          </cell>
          <cell r="Z11">
            <v>516400</v>
          </cell>
          <cell r="AA11">
            <v>4010000</v>
          </cell>
          <cell r="AB11">
            <v>1430900</v>
          </cell>
          <cell r="AC11">
            <v>2201000</v>
          </cell>
          <cell r="AD11">
            <v>3756300</v>
          </cell>
        </row>
        <row r="13">
          <cell r="F13">
            <v>1</v>
          </cell>
          <cell r="G13" t="str">
            <v>МУП "Тобольский водоканал"</v>
          </cell>
          <cell r="H13">
            <v>9060585</v>
          </cell>
          <cell r="I13">
            <v>599385</v>
          </cell>
          <cell r="K13">
            <v>9015400</v>
          </cell>
          <cell r="L13">
            <v>8461200</v>
          </cell>
          <cell r="M13">
            <v>1482900</v>
          </cell>
          <cell r="N13">
            <v>677000</v>
          </cell>
          <cell r="O13">
            <v>805900</v>
          </cell>
          <cell r="Q13">
            <v>6978300</v>
          </cell>
          <cell r="R13">
            <v>1021000</v>
          </cell>
          <cell r="T13">
            <v>1021000</v>
          </cell>
          <cell r="U13">
            <v>0</v>
          </cell>
          <cell r="Y13">
            <v>5957300</v>
          </cell>
          <cell r="Z13">
            <v>516400</v>
          </cell>
          <cell r="AA13">
            <v>4010000</v>
          </cell>
          <cell r="AB13">
            <v>1430900</v>
          </cell>
          <cell r="AC13">
            <v>2201000</v>
          </cell>
          <cell r="AD13">
            <v>3756300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Список проверок"/>
      <sheetName val="Справочники"/>
      <sheetName val="Титул"/>
      <sheetName val="Инструкции"/>
      <sheetName val="Оглавление"/>
      <sheetName val="Ф-1"/>
      <sheetName val="Б110-1"/>
      <sheetName val="Б120-1"/>
      <sheetName val="Б120-2"/>
      <sheetName val="Б120-3"/>
      <sheetName val="Б130-1"/>
      <sheetName val="Б130-2"/>
      <sheetName val="Б130-3"/>
      <sheetName val="Б135-1"/>
      <sheetName val="Б135-2"/>
      <sheetName val="Б140-1"/>
      <sheetName val="Б140-2"/>
      <sheetName val="Б140-3"/>
      <sheetName val="Б140-4"/>
      <sheetName val="Б145-1"/>
      <sheetName val="Б150-1"/>
      <sheetName val="Б210-1"/>
      <sheetName val="Б210-2"/>
      <sheetName val="Б240-1"/>
      <sheetName val="Б240-2"/>
      <sheetName val="Б240-3"/>
      <sheetName val="Б250-1"/>
      <sheetName val="Б250-2"/>
      <sheetName val="Б250-3"/>
      <sheetName val="Б250-4"/>
      <sheetName val="Б260-1"/>
      <sheetName val="Б270-1"/>
      <sheetName val="Б400-1"/>
      <sheetName val="Б400-2"/>
      <sheetName val="Б400-3"/>
      <sheetName val="Б510-1"/>
      <sheetName val="Б520-1"/>
      <sheetName val="Б610-1"/>
      <sheetName val="Б620-1"/>
      <sheetName val="Б620-2"/>
      <sheetName val="Б620-3"/>
      <sheetName val="Б620-4"/>
      <sheetName val="Б630-1"/>
      <sheetName val="Б640-1"/>
      <sheetName val="Б650-1"/>
      <sheetName val="Б660-1"/>
      <sheetName val="ОДН"/>
      <sheetName val="Ф-2"/>
      <sheetName val="П-1"/>
      <sheetName val="П-2"/>
      <sheetName val="П-3"/>
      <sheetName val="П-4"/>
      <sheetName val="П-5"/>
      <sheetName val="П-6"/>
      <sheetName val="П-7.1"/>
      <sheetName val="П-7.2"/>
      <sheetName val="П-7.3"/>
      <sheetName val="Р-1"/>
      <sheetName val="Р-2"/>
      <sheetName val="СИ"/>
      <sheetName val="ГВ"/>
      <sheetName val="IS-$"/>
      <sheetName val="Group Structure"/>
      <sheetName val="Справочник статей PL"/>
      <sheetName val="Справочник (прочее)"/>
      <sheetName val="Antenna"/>
      <sheetName val="CIV_WORKS"/>
      <sheetName val="Names"/>
    </sheetNames>
    <sheetDataSet>
      <sheetData sheetId="0" refreshError="1"/>
      <sheetData sheetId="1" refreshError="1"/>
      <sheetData sheetId="2" refreshError="1">
        <row r="5">
          <cell r="AD5" t="str">
            <v>Объект на консервации</v>
          </cell>
          <cell r="AL5" t="str">
            <v>В стадии строительства</v>
          </cell>
        </row>
        <row r="6">
          <cell r="AD6" t="str">
            <v>Функционирующий объект</v>
          </cell>
          <cell r="AL6" t="str">
            <v>Строительство закончено - эксплуатация начата</v>
          </cell>
        </row>
        <row r="7">
          <cell r="AD7" t="str">
            <v>Выбрать из списка</v>
          </cell>
          <cell r="AL7" t="str">
            <v>Строительство закончено - эксплуатация не начата</v>
          </cell>
        </row>
        <row r="8">
          <cell r="AL8" t="str">
            <v>Строительство заморожено</v>
          </cell>
        </row>
        <row r="9">
          <cell r="AL9" t="str">
            <v>Фин вложения на стадии формирования стоимости</v>
          </cell>
        </row>
        <row r="10">
          <cell r="AL10" t="str">
            <v>Выбрать из списка</v>
          </cell>
        </row>
      </sheetData>
      <sheetData sheetId="3" refreshError="1"/>
      <sheetData sheetId="4" refreshError="1"/>
      <sheetData sheetId="5" refreshError="1"/>
      <sheetData sheetId="6" refreshError="1">
        <row r="17">
          <cell r="C17">
            <v>110</v>
          </cell>
          <cell r="D17">
            <v>326</v>
          </cell>
          <cell r="E17">
            <v>0</v>
          </cell>
          <cell r="F17">
            <v>326</v>
          </cell>
          <cell r="G17">
            <v>293</v>
          </cell>
        </row>
        <row r="18">
          <cell r="C18">
            <v>111</v>
          </cell>
          <cell r="D18">
            <v>326</v>
          </cell>
          <cell r="E18">
            <v>0</v>
          </cell>
          <cell r="F18">
            <v>326</v>
          </cell>
          <cell r="G18">
            <v>293</v>
          </cell>
        </row>
        <row r="19">
          <cell r="C19">
            <v>112</v>
          </cell>
          <cell r="E19">
            <v>0</v>
          </cell>
        </row>
        <row r="20">
          <cell r="C20">
            <v>113</v>
          </cell>
          <cell r="E20">
            <v>0</v>
          </cell>
        </row>
        <row r="21">
          <cell r="C21">
            <v>114</v>
          </cell>
        </row>
        <row r="22">
          <cell r="C22">
            <v>120</v>
          </cell>
          <cell r="D22">
            <v>2411686</v>
          </cell>
          <cell r="E22">
            <v>0</v>
          </cell>
          <cell r="F22">
            <v>2411686</v>
          </cell>
          <cell r="G22">
            <v>2555864</v>
          </cell>
        </row>
        <row r="23">
          <cell r="C23">
            <v>121</v>
          </cell>
          <cell r="E23">
            <v>0</v>
          </cell>
        </row>
        <row r="24">
          <cell r="C24">
            <v>122</v>
          </cell>
          <cell r="D24">
            <v>2401862</v>
          </cell>
          <cell r="E24">
            <v>0</v>
          </cell>
          <cell r="F24">
            <v>2401862</v>
          </cell>
          <cell r="G24">
            <v>2501202</v>
          </cell>
        </row>
        <row r="25">
          <cell r="C25">
            <v>123</v>
          </cell>
          <cell r="D25">
            <v>9824</v>
          </cell>
          <cell r="E25">
            <v>0</v>
          </cell>
          <cell r="F25">
            <v>9824</v>
          </cell>
          <cell r="G25">
            <v>54662</v>
          </cell>
        </row>
        <row r="26">
          <cell r="C26">
            <v>130</v>
          </cell>
          <cell r="D26">
            <v>384822</v>
          </cell>
          <cell r="E26">
            <v>0</v>
          </cell>
          <cell r="F26">
            <v>384822</v>
          </cell>
          <cell r="G26">
            <v>305083</v>
          </cell>
        </row>
        <row r="27">
          <cell r="C27">
            <v>135</v>
          </cell>
          <cell r="E27">
            <v>0</v>
          </cell>
        </row>
        <row r="28">
          <cell r="C28">
            <v>140</v>
          </cell>
          <cell r="D28">
            <v>4354931</v>
          </cell>
          <cell r="E28">
            <v>0</v>
          </cell>
          <cell r="F28">
            <v>4354931</v>
          </cell>
          <cell r="G28">
            <v>2037796</v>
          </cell>
        </row>
        <row r="29">
          <cell r="C29">
            <v>141</v>
          </cell>
          <cell r="D29">
            <v>185946</v>
          </cell>
          <cell r="E29">
            <v>0</v>
          </cell>
          <cell r="F29">
            <v>185946</v>
          </cell>
          <cell r="G29">
            <v>185946</v>
          </cell>
        </row>
        <row r="30">
          <cell r="C30">
            <v>142</v>
          </cell>
          <cell r="D30">
            <v>1</v>
          </cell>
          <cell r="E30">
            <v>0</v>
          </cell>
          <cell r="F30">
            <v>1</v>
          </cell>
          <cell r="G30">
            <v>1</v>
          </cell>
        </row>
        <row r="31">
          <cell r="C31">
            <v>143</v>
          </cell>
          <cell r="D31">
            <v>3749476</v>
          </cell>
          <cell r="E31">
            <v>0</v>
          </cell>
          <cell r="F31">
            <v>3749476</v>
          </cell>
          <cell r="G31">
            <v>1432341</v>
          </cell>
        </row>
        <row r="32">
          <cell r="C32">
            <v>144</v>
          </cell>
          <cell r="D32">
            <v>419508</v>
          </cell>
          <cell r="E32">
            <v>0</v>
          </cell>
          <cell r="F32">
            <v>419508</v>
          </cell>
          <cell r="G32">
            <v>419508</v>
          </cell>
        </row>
        <row r="33">
          <cell r="C33">
            <v>145</v>
          </cell>
          <cell r="D33">
            <v>362782</v>
          </cell>
          <cell r="E33">
            <v>0</v>
          </cell>
          <cell r="F33">
            <v>362782</v>
          </cell>
          <cell r="G33">
            <v>432485</v>
          </cell>
        </row>
        <row r="34">
          <cell r="C34">
            <v>150</v>
          </cell>
          <cell r="E34">
            <v>0</v>
          </cell>
        </row>
        <row r="35">
          <cell r="C35">
            <v>190</v>
          </cell>
          <cell r="D35">
            <v>7514547</v>
          </cell>
          <cell r="E35">
            <v>0</v>
          </cell>
          <cell r="F35">
            <v>7514547</v>
          </cell>
          <cell r="G35">
            <v>5331521</v>
          </cell>
        </row>
        <row r="37">
          <cell r="C37">
            <v>210</v>
          </cell>
          <cell r="D37">
            <v>593904</v>
          </cell>
          <cell r="E37">
            <v>0</v>
          </cell>
          <cell r="F37">
            <v>593904</v>
          </cell>
          <cell r="G37">
            <v>555155</v>
          </cell>
        </row>
        <row r="38">
          <cell r="C38">
            <v>211</v>
          </cell>
          <cell r="D38">
            <v>314258</v>
          </cell>
          <cell r="E38">
            <v>0</v>
          </cell>
          <cell r="F38">
            <v>314258</v>
          </cell>
          <cell r="G38">
            <v>164340</v>
          </cell>
        </row>
        <row r="39">
          <cell r="C39">
            <v>212</v>
          </cell>
          <cell r="E39">
            <v>0</v>
          </cell>
        </row>
        <row r="40">
          <cell r="C40">
            <v>213</v>
          </cell>
          <cell r="E40">
            <v>0</v>
          </cell>
        </row>
        <row r="41">
          <cell r="C41">
            <v>214</v>
          </cell>
          <cell r="D41">
            <v>270445</v>
          </cell>
          <cell r="E41">
            <v>0</v>
          </cell>
          <cell r="F41">
            <v>270445</v>
          </cell>
          <cell r="G41">
            <v>372664</v>
          </cell>
        </row>
        <row r="42">
          <cell r="C42">
            <v>215</v>
          </cell>
          <cell r="E42">
            <v>0</v>
          </cell>
        </row>
        <row r="43">
          <cell r="C43">
            <v>216</v>
          </cell>
          <cell r="D43">
            <v>9201</v>
          </cell>
          <cell r="E43">
            <v>0</v>
          </cell>
          <cell r="F43">
            <v>9201</v>
          </cell>
          <cell r="G43">
            <v>18151</v>
          </cell>
        </row>
        <row r="44">
          <cell r="C44">
            <v>217</v>
          </cell>
          <cell r="E44">
            <v>0</v>
          </cell>
        </row>
        <row r="45">
          <cell r="C45">
            <v>220</v>
          </cell>
          <cell r="D45">
            <v>120998</v>
          </cell>
          <cell r="E45">
            <v>0</v>
          </cell>
          <cell r="F45">
            <v>120998</v>
          </cell>
          <cell r="G45">
            <v>77041</v>
          </cell>
        </row>
        <row r="46">
          <cell r="C46">
            <v>230</v>
          </cell>
          <cell r="D46">
            <v>717650</v>
          </cell>
          <cell r="E46">
            <v>0</v>
          </cell>
          <cell r="F46">
            <v>717650</v>
          </cell>
          <cell r="G46">
            <v>264159</v>
          </cell>
        </row>
        <row r="47">
          <cell r="C47">
            <v>231</v>
          </cell>
          <cell r="E47">
            <v>0</v>
          </cell>
        </row>
        <row r="48">
          <cell r="C48">
            <v>232</v>
          </cell>
          <cell r="E48">
            <v>0</v>
          </cell>
        </row>
        <row r="49">
          <cell r="C49">
            <v>233</v>
          </cell>
          <cell r="E49">
            <v>0</v>
          </cell>
        </row>
        <row r="50">
          <cell r="C50">
            <v>234</v>
          </cell>
          <cell r="E50">
            <v>0</v>
          </cell>
        </row>
        <row r="51">
          <cell r="C51">
            <v>235</v>
          </cell>
          <cell r="D51">
            <v>717650</v>
          </cell>
          <cell r="E51">
            <v>0</v>
          </cell>
          <cell r="F51">
            <v>717650</v>
          </cell>
          <cell r="G51">
            <v>264159</v>
          </cell>
        </row>
        <row r="52">
          <cell r="C52">
            <v>240</v>
          </cell>
          <cell r="D52">
            <v>875313</v>
          </cell>
          <cell r="E52">
            <v>0</v>
          </cell>
          <cell r="F52">
            <v>875313</v>
          </cell>
          <cell r="G52">
            <v>848596</v>
          </cell>
        </row>
        <row r="53">
          <cell r="C53">
            <v>241</v>
          </cell>
          <cell r="D53">
            <v>511579</v>
          </cell>
          <cell r="E53">
            <v>0</v>
          </cell>
          <cell r="F53">
            <v>511579</v>
          </cell>
          <cell r="G53">
            <v>660912</v>
          </cell>
        </row>
        <row r="54">
          <cell r="C54">
            <v>242</v>
          </cell>
          <cell r="E54">
            <v>0</v>
          </cell>
        </row>
        <row r="55">
          <cell r="C55">
            <v>243</v>
          </cell>
          <cell r="E55">
            <v>0</v>
          </cell>
        </row>
        <row r="56">
          <cell r="C56">
            <v>244</v>
          </cell>
          <cell r="E56">
            <v>0</v>
          </cell>
        </row>
        <row r="57">
          <cell r="C57">
            <v>245</v>
          </cell>
          <cell r="D57">
            <v>79978</v>
          </cell>
          <cell r="E57">
            <v>0</v>
          </cell>
          <cell r="F57">
            <v>79978</v>
          </cell>
          <cell r="G57">
            <v>77675</v>
          </cell>
        </row>
        <row r="58">
          <cell r="C58">
            <v>246</v>
          </cell>
          <cell r="D58">
            <v>283756</v>
          </cell>
          <cell r="E58">
            <v>0</v>
          </cell>
          <cell r="F58">
            <v>283756</v>
          </cell>
          <cell r="G58">
            <v>110009</v>
          </cell>
        </row>
        <row r="59">
          <cell r="C59">
            <v>250</v>
          </cell>
          <cell r="D59">
            <v>27909</v>
          </cell>
          <cell r="E59">
            <v>0</v>
          </cell>
          <cell r="F59">
            <v>27909</v>
          </cell>
          <cell r="G59">
            <v>816727</v>
          </cell>
        </row>
        <row r="60">
          <cell r="C60">
            <v>251</v>
          </cell>
          <cell r="D60">
            <v>27909</v>
          </cell>
          <cell r="E60">
            <v>0</v>
          </cell>
          <cell r="F60">
            <v>27909</v>
          </cell>
          <cell r="G60">
            <v>816727</v>
          </cell>
        </row>
        <row r="61">
          <cell r="C61">
            <v>252</v>
          </cell>
          <cell r="E61">
            <v>0</v>
          </cell>
        </row>
        <row r="62">
          <cell r="C62">
            <v>260</v>
          </cell>
          <cell r="D62">
            <v>156234</v>
          </cell>
          <cell r="E62">
            <v>0</v>
          </cell>
          <cell r="F62">
            <v>156234</v>
          </cell>
          <cell r="G62">
            <v>5697</v>
          </cell>
        </row>
        <row r="63">
          <cell r="C63">
            <v>261</v>
          </cell>
          <cell r="D63">
            <v>199</v>
          </cell>
          <cell r="E63">
            <v>0</v>
          </cell>
          <cell r="F63">
            <v>199</v>
          </cell>
          <cell r="G63">
            <v>200</v>
          </cell>
        </row>
        <row r="64">
          <cell r="C64">
            <v>262</v>
          </cell>
          <cell r="D64">
            <v>148766</v>
          </cell>
          <cell r="E64">
            <v>0</v>
          </cell>
          <cell r="F64">
            <v>148766</v>
          </cell>
          <cell r="G64">
            <v>5461</v>
          </cell>
        </row>
        <row r="65">
          <cell r="C65">
            <v>263</v>
          </cell>
          <cell r="D65">
            <v>7269</v>
          </cell>
          <cell r="E65">
            <v>0</v>
          </cell>
          <cell r="F65">
            <v>7269</v>
          </cell>
          <cell r="G65">
            <v>36</v>
          </cell>
        </row>
        <row r="66">
          <cell r="C66">
            <v>264</v>
          </cell>
          <cell r="E66">
            <v>0</v>
          </cell>
        </row>
        <row r="67">
          <cell r="C67">
            <v>270</v>
          </cell>
          <cell r="D67">
            <v>271</v>
          </cell>
          <cell r="E67">
            <v>0</v>
          </cell>
          <cell r="F67">
            <v>271</v>
          </cell>
          <cell r="G67">
            <v>717921</v>
          </cell>
        </row>
        <row r="68">
          <cell r="C68">
            <v>290</v>
          </cell>
          <cell r="D68">
            <v>2492279</v>
          </cell>
          <cell r="E68">
            <v>0</v>
          </cell>
          <cell r="F68">
            <v>2492279</v>
          </cell>
          <cell r="G68">
            <v>3285296</v>
          </cell>
        </row>
        <row r="69">
          <cell r="C69">
            <v>300</v>
          </cell>
          <cell r="D69">
            <v>10006826</v>
          </cell>
          <cell r="E69">
            <v>0</v>
          </cell>
          <cell r="F69">
            <v>10006826</v>
          </cell>
          <cell r="G69">
            <v>8616817</v>
          </cell>
        </row>
        <row r="72">
          <cell r="C72" t="str">
            <v xml:space="preserve"> Код стр.</v>
          </cell>
          <cell r="D72" t="str">
            <v>На конец предыдущего периода</v>
          </cell>
          <cell r="E72" t="str">
            <v>Изменение валюты баланса</v>
          </cell>
          <cell r="F72" t="str">
            <v xml:space="preserve"> На начало отчетного периода</v>
          </cell>
          <cell r="G72" t="str">
            <v>На конец отчетного периода</v>
          </cell>
        </row>
        <row r="73">
          <cell r="D73" t="str">
            <v>31.12.2004</v>
          </cell>
          <cell r="F73" t="str">
            <v>01.01.2005</v>
          </cell>
          <cell r="G73" t="str">
            <v>30.09.2005</v>
          </cell>
        </row>
        <row r="74">
          <cell r="C74">
            <v>2</v>
          </cell>
          <cell r="D74">
            <v>3</v>
          </cell>
          <cell r="E74">
            <v>4</v>
          </cell>
          <cell r="F74">
            <v>5</v>
          </cell>
          <cell r="G74">
            <v>6</v>
          </cell>
        </row>
        <row r="76">
          <cell r="C76">
            <v>410</v>
          </cell>
          <cell r="D76">
            <v>13348</v>
          </cell>
          <cell r="E76">
            <v>0</v>
          </cell>
          <cell r="F76">
            <v>13348</v>
          </cell>
          <cell r="G76">
            <v>13348</v>
          </cell>
        </row>
        <row r="77">
          <cell r="C77">
            <v>420</v>
          </cell>
          <cell r="D77">
            <v>2634635</v>
          </cell>
          <cell r="E77">
            <v>0</v>
          </cell>
          <cell r="F77">
            <v>2634635</v>
          </cell>
          <cell r="G77">
            <v>2634635</v>
          </cell>
        </row>
        <row r="78">
          <cell r="C78">
            <v>430</v>
          </cell>
          <cell r="D78">
            <v>34312</v>
          </cell>
          <cell r="E78">
            <v>0</v>
          </cell>
          <cell r="F78">
            <v>34312</v>
          </cell>
          <cell r="G78">
            <v>34312</v>
          </cell>
        </row>
        <row r="79">
          <cell r="C79">
            <v>431</v>
          </cell>
          <cell r="E79">
            <v>0</v>
          </cell>
        </row>
        <row r="80">
          <cell r="C80">
            <v>432</v>
          </cell>
          <cell r="D80">
            <v>34312</v>
          </cell>
          <cell r="E80">
            <v>0</v>
          </cell>
          <cell r="F80">
            <v>34312</v>
          </cell>
          <cell r="G80">
            <v>34312</v>
          </cell>
        </row>
        <row r="81">
          <cell r="C81">
            <v>440</v>
          </cell>
          <cell r="E81">
            <v>0</v>
          </cell>
        </row>
        <row r="82">
          <cell r="C82">
            <v>450</v>
          </cell>
          <cell r="E82">
            <v>0</v>
          </cell>
        </row>
        <row r="83">
          <cell r="C83">
            <v>460</v>
          </cell>
          <cell r="D83">
            <v>252255</v>
          </cell>
          <cell r="E83">
            <v>0</v>
          </cell>
          <cell r="F83">
            <v>252255</v>
          </cell>
          <cell r="G83">
            <v>-12503</v>
          </cell>
        </row>
        <row r="84">
          <cell r="C84">
            <v>490</v>
          </cell>
          <cell r="D84">
            <v>2934550</v>
          </cell>
          <cell r="E84">
            <v>0</v>
          </cell>
          <cell r="F84">
            <v>2934550</v>
          </cell>
          <cell r="G84">
            <v>2669792</v>
          </cell>
        </row>
        <row r="86">
          <cell r="C86">
            <v>510</v>
          </cell>
          <cell r="D86">
            <v>5104023</v>
          </cell>
          <cell r="E86">
            <v>0</v>
          </cell>
          <cell r="F86">
            <v>5104023</v>
          </cell>
          <cell r="G86">
            <v>4168266</v>
          </cell>
        </row>
        <row r="87">
          <cell r="C87">
            <v>511</v>
          </cell>
          <cell r="D87">
            <v>5104023</v>
          </cell>
          <cell r="E87">
            <v>0</v>
          </cell>
          <cell r="F87">
            <v>5104023</v>
          </cell>
          <cell r="G87">
            <v>4168266</v>
          </cell>
        </row>
        <row r="88">
          <cell r="C88">
            <v>512</v>
          </cell>
          <cell r="E88">
            <v>0</v>
          </cell>
        </row>
        <row r="89">
          <cell r="C89">
            <v>515</v>
          </cell>
          <cell r="D89">
            <v>145033</v>
          </cell>
          <cell r="E89">
            <v>0</v>
          </cell>
          <cell r="F89">
            <v>145033</v>
          </cell>
          <cell r="G89">
            <v>173578</v>
          </cell>
        </row>
        <row r="90">
          <cell r="C90">
            <v>520</v>
          </cell>
          <cell r="E90">
            <v>0</v>
          </cell>
        </row>
        <row r="91">
          <cell r="C91">
            <v>590</v>
          </cell>
          <cell r="D91">
            <v>5249056</v>
          </cell>
          <cell r="E91">
            <v>0</v>
          </cell>
          <cell r="F91">
            <v>5249056</v>
          </cell>
          <cell r="G91">
            <v>4341844</v>
          </cell>
        </row>
        <row r="93">
          <cell r="C93">
            <v>610</v>
          </cell>
          <cell r="D93">
            <v>1310000</v>
          </cell>
          <cell r="E93">
            <v>0</v>
          </cell>
          <cell r="F93">
            <v>1310000</v>
          </cell>
          <cell r="G93">
            <v>907459</v>
          </cell>
        </row>
        <row r="94">
          <cell r="C94">
            <v>611</v>
          </cell>
          <cell r="D94">
            <v>1310000</v>
          </cell>
          <cell r="E94">
            <v>0</v>
          </cell>
          <cell r="F94">
            <v>1310000</v>
          </cell>
          <cell r="G94">
            <v>900000</v>
          </cell>
        </row>
        <row r="95">
          <cell r="C95">
            <v>612</v>
          </cell>
          <cell r="E95">
            <v>0</v>
          </cell>
          <cell r="G95">
            <v>7459</v>
          </cell>
        </row>
        <row r="96">
          <cell r="C96">
            <v>620</v>
          </cell>
          <cell r="D96">
            <v>512338</v>
          </cell>
          <cell r="E96">
            <v>0</v>
          </cell>
          <cell r="F96">
            <v>512338</v>
          </cell>
          <cell r="G96">
            <v>696924</v>
          </cell>
        </row>
        <row r="97">
          <cell r="C97">
            <v>621</v>
          </cell>
          <cell r="D97">
            <v>233673</v>
          </cell>
          <cell r="E97">
            <v>0</v>
          </cell>
          <cell r="F97">
            <v>233673</v>
          </cell>
          <cell r="G97">
            <v>213922</v>
          </cell>
        </row>
        <row r="98">
          <cell r="C98">
            <v>622</v>
          </cell>
          <cell r="E98">
            <v>0</v>
          </cell>
        </row>
        <row r="99">
          <cell r="C99">
            <v>623</v>
          </cell>
          <cell r="E99">
            <v>0</v>
          </cell>
        </row>
        <row r="100">
          <cell r="C100">
            <v>624</v>
          </cell>
          <cell r="D100">
            <v>17650</v>
          </cell>
          <cell r="E100">
            <v>0</v>
          </cell>
          <cell r="F100">
            <v>17650</v>
          </cell>
          <cell r="G100">
            <v>19956</v>
          </cell>
        </row>
        <row r="101">
          <cell r="C101">
            <v>625</v>
          </cell>
          <cell r="D101">
            <v>1909</v>
          </cell>
          <cell r="E101">
            <v>0</v>
          </cell>
          <cell r="F101">
            <v>1909</v>
          </cell>
          <cell r="G101">
            <v>4919</v>
          </cell>
        </row>
        <row r="102">
          <cell r="C102">
            <v>626</v>
          </cell>
          <cell r="D102">
            <v>177975</v>
          </cell>
          <cell r="E102">
            <v>0</v>
          </cell>
          <cell r="F102">
            <v>177975</v>
          </cell>
          <cell r="G102">
            <v>339702</v>
          </cell>
        </row>
        <row r="103">
          <cell r="C103">
            <v>627</v>
          </cell>
          <cell r="D103">
            <v>42</v>
          </cell>
          <cell r="E103">
            <v>0</v>
          </cell>
          <cell r="F103">
            <v>42</v>
          </cell>
          <cell r="G103">
            <v>6853</v>
          </cell>
        </row>
        <row r="104">
          <cell r="C104">
            <v>628</v>
          </cell>
          <cell r="D104">
            <v>81089</v>
          </cell>
          <cell r="E104">
            <v>0</v>
          </cell>
          <cell r="F104">
            <v>81089</v>
          </cell>
          <cell r="G104">
            <v>111572</v>
          </cell>
        </row>
        <row r="105">
          <cell r="C105">
            <v>630</v>
          </cell>
          <cell r="D105">
            <v>882</v>
          </cell>
          <cell r="E105">
            <v>0</v>
          </cell>
          <cell r="F105">
            <v>882</v>
          </cell>
          <cell r="G105">
            <v>798</v>
          </cell>
        </row>
        <row r="106">
          <cell r="C106">
            <v>640</v>
          </cell>
          <cell r="E106">
            <v>0</v>
          </cell>
        </row>
        <row r="107">
          <cell r="C107">
            <v>650</v>
          </cell>
          <cell r="E107">
            <v>0</v>
          </cell>
        </row>
        <row r="108">
          <cell r="C108">
            <v>660</v>
          </cell>
          <cell r="E10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2007"/>
      <sheetName val="RJE"/>
      <sheetName val="AJE"/>
      <sheetName val="REV"/>
      <sheetName val="ИНСТРУКЦИЯ"/>
      <sheetName val="Info"/>
      <sheetName val="Перечень документов для аудитор"/>
      <sheetName val="Реестр дог аренды"/>
      <sheetName val="Сведения о поруч и гарантиях"/>
      <sheetName val="Судебные и налог иски"/>
      <sheetName val="Резерв по отпускам"/>
      <sheetName val="Сверка ОСВ на 01.01.08"/>
      <sheetName val="ОСВ"/>
      <sheetName val="ф.1"/>
      <sheetName val="ф.2"/>
      <sheetName val="Список Группы"/>
      <sheetName val="TB-2004"/>
      <sheetName val="Список дочерних пред-тий Группы"/>
      <sheetName val="04-НМА"/>
      <sheetName val="10-СМ-Р"/>
      <sheetName val="НЗП"/>
      <sheetName val="58_ДолгФинВл_Акции"/>
      <sheetName val="58_ДолгФинВл_Займы_Векселя "/>
      <sheetName val="58_КраткФинВл_Акции"/>
      <sheetName val="58_КратФинВл_Займы_Векселя"/>
      <sheetName val="19,68-Налоги"/>
      <sheetName val="ДЗ_сч 62_Резерв"/>
      <sheetName val="ДЗ_сч 60_Резерв"/>
      <sheetName val="ДЗ_сч 76_Резерв"/>
      <sheetName val="51-ДС"/>
      <sheetName val="Прочие Активы"/>
      <sheetName val="66_Кр_КредЗаймы"/>
      <sheetName val="67_Долг_КредЗаймы"/>
      <sheetName val="60,62,76-КЗ"/>
      <sheetName val="80_УК,Доб,Рез,НП"/>
      <sheetName val="96-Резервы предст р-дов и плат"/>
      <sheetName val="97-РБП"/>
      <sheetName val="98_ДБП "/>
      <sheetName val="ПрочПассивы"/>
      <sheetName val="90-В"/>
      <sheetName val="90-В-ВСК"/>
      <sheetName val="90-В-П"/>
      <sheetName val="90-С"/>
      <sheetName val="51-С-П"/>
      <sheetName val="90-КР"/>
      <sheetName val="90-УР"/>
      <sheetName val="91-ПДР"/>
      <sheetName val="56-НП"/>
      <sheetName val="НРегистры"/>
      <sheetName val="CC1"/>
      <sheetName val="СС2"/>
      <sheetName val="Tickmarks"/>
      <sheetName val="Январь 08"/>
      <sheetName val="Февр."/>
      <sheetName val="Март"/>
      <sheetName val="Апр."/>
      <sheetName val="Май"/>
      <sheetName val="Июнь 08"/>
      <sheetName val="Июль 08"/>
      <sheetName val="Август 08"/>
      <sheetName val="Сент.08"/>
      <sheetName val="Октябрь 08"/>
      <sheetName val="Ноябрь 08"/>
      <sheetName val="Декабрь"/>
      <sheetName val="Восстановл_Лист16"/>
      <sheetName val="Восстановл_Лист10"/>
      <sheetName val="Восстановл_Лист3"/>
      <sheetName val="Реализация ИП"/>
      <sheetName val="Расшифровка PL"/>
      <sheetName val="Восстановл_Лист19"/>
      <sheetName val="Восстановл_Лист11"/>
      <sheetName val="Восстановл_Лист25"/>
      <sheetName val="Восстановл_Лист20"/>
      <sheetName val="Восстановл_Лист15"/>
      <sheetName val="Восстановл_Лист13"/>
      <sheetName val="Восстановл_Лист21"/>
      <sheetName val="Восстановл_Лист8"/>
    </sheetNames>
    <sheetDataSet>
      <sheetData sheetId="0"/>
      <sheetData sheetId="1"/>
      <sheetData sheetId="2"/>
      <sheetData sheetId="3"/>
      <sheetData sheetId="4"/>
      <sheetData sheetId="5"/>
      <sheetData sheetId="6"/>
      <sheetData sheetId="7"/>
      <sheetData sheetId="8"/>
      <sheetData sheetId="9"/>
      <sheetData sheetId="10">
        <row r="2">
          <cell r="C2">
            <v>39083</v>
          </cell>
        </row>
        <row r="3">
          <cell r="C3">
            <v>39447</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2007"/>
      <sheetName val="RJE"/>
      <sheetName val="AJE"/>
      <sheetName val="REV"/>
      <sheetName val="ИНСТРУКЦИЯ"/>
      <sheetName val="Info"/>
      <sheetName val="Перечень документов для аудитор"/>
      <sheetName val="Реестр дог аренды"/>
      <sheetName val="Сведения о поруч и гарантиях"/>
      <sheetName val="Судебные и налог иски"/>
      <sheetName val="Резерв по отпускам"/>
      <sheetName val="Сверка ОСВ на 01.01.08"/>
      <sheetName val="ОСВ"/>
      <sheetName val="ф.1"/>
      <sheetName val="ф.2"/>
      <sheetName val="Список Группы"/>
      <sheetName val="TB-2004"/>
      <sheetName val="Список дочерних пред-тий Группы"/>
      <sheetName val="04-НМА"/>
      <sheetName val="10-СМ-Р"/>
      <sheetName val="НЗП"/>
      <sheetName val="58_ДолгФинВл_Акции"/>
      <sheetName val="58_ДолгФинВл_Займы_Векселя "/>
      <sheetName val="58_КраткФинВл_Акции"/>
      <sheetName val="58_КратФинВл_Займы_Векселя"/>
      <sheetName val="19,68-Налоги"/>
      <sheetName val="ДЗ_сч 62_Резерв"/>
      <sheetName val="ДЗ_сч 60_Резерв"/>
      <sheetName val="ДЗ_сч 76_Резерв"/>
      <sheetName val="51-ДС"/>
      <sheetName val="Прочие Активы"/>
      <sheetName val="66_Кр_КредЗаймы"/>
      <sheetName val="67_Долг_КредЗаймы"/>
      <sheetName val="60,62,76-КЗ"/>
      <sheetName val="80_УК,Доб,Рез,НП"/>
      <sheetName val="96-Резервы предст р-дов и плат"/>
      <sheetName val="97-РБП"/>
      <sheetName val="98_ДБП "/>
      <sheetName val="ПрочПассивы"/>
      <sheetName val="90-В"/>
      <sheetName val="90-В-ВСК"/>
      <sheetName val="90-В-П"/>
      <sheetName val="90-С"/>
      <sheetName val="51-С-П"/>
      <sheetName val="90-КР"/>
      <sheetName val="90-УР"/>
      <sheetName val="91-ПДР"/>
      <sheetName val="56-НП"/>
      <sheetName val="НРегистры"/>
      <sheetName val="CC1"/>
      <sheetName val="СС2"/>
      <sheetName val="Tickmarks"/>
      <sheetName val="Январь 08"/>
      <sheetName val="Февр."/>
      <sheetName val="Март"/>
      <sheetName val="Апр."/>
      <sheetName val="Май"/>
      <sheetName val="Июнь 08"/>
      <sheetName val="Июль 08"/>
      <sheetName val="Август 08"/>
      <sheetName val="Сент.08"/>
      <sheetName val="Октябрь 08"/>
      <sheetName val="Ноябрь 08"/>
      <sheetName val="Декабрь"/>
      <sheetName val="Восстановл_Лист16"/>
      <sheetName val="Восстановл_Лист10"/>
      <sheetName val="Восстановл_Лист3"/>
      <sheetName val="Реализация ИП"/>
      <sheetName val="Расшифровка PL"/>
      <sheetName val="Восстановл_Лист19"/>
      <sheetName val="Восстановл_Лист11"/>
      <sheetName val="Восстановл_Лист25"/>
      <sheetName val="Восстановл_Лист20"/>
      <sheetName val="Восстановл_Лист15"/>
      <sheetName val="Восстановл_Лист13"/>
      <sheetName val="Восстановл_Лист21"/>
      <sheetName val="Восстановл_Лист8"/>
    </sheetNames>
    <sheetDataSet>
      <sheetData sheetId="0"/>
      <sheetData sheetId="1"/>
      <sheetData sheetId="2"/>
      <sheetData sheetId="3"/>
      <sheetData sheetId="4"/>
      <sheetData sheetId="5"/>
      <sheetData sheetId="6"/>
      <sheetData sheetId="7"/>
      <sheetData sheetId="8"/>
      <sheetData sheetId="9"/>
      <sheetData sheetId="10">
        <row r="2">
          <cell r="C2">
            <v>39083</v>
          </cell>
        </row>
        <row r="3">
          <cell r="C3">
            <v>39447</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PL"/>
      <sheetName val="PL CF"/>
      <sheetName val="Расчет на 2011 год"/>
    </sheetNames>
    <sheetDataSet>
      <sheetData sheetId="0">
        <row r="11">
          <cell r="D11">
            <v>0.1</v>
          </cell>
        </row>
        <row r="12">
          <cell r="D12">
            <v>0.34200000000000003</v>
          </cell>
        </row>
      </sheetData>
      <sheetData sheetId="1" refreshError="1"/>
      <sheetData sheetId="2" refreshError="1"/>
      <sheetData sheetId="3">
        <row r="5">
          <cell r="B5" t="str">
            <v>Услуги по сетям и канализации</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
      <sheetName val="CFS"/>
      <sheetName val="EQ"/>
      <sheetName val="3"/>
      <sheetName val="4"/>
      <sheetName val="5-10"/>
      <sheetName val="CC2003"/>
      <sheetName val="CC2004"/>
      <sheetName val="5-10 (2004)"/>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0-exe"/>
      <sheetName val="31"/>
      <sheetName val="32"/>
      <sheetName val="33"/>
      <sheetName val="Consolidated"/>
      <sheetName val="WD+ADJs"/>
      <sheetName val="PP2004"/>
      <sheetName val="34"/>
      <sheetName val="35"/>
      <sheetName val="Moscow2004Q1"/>
      <sheetName val="35.ex"/>
      <sheetName val="36"/>
      <sheetName val="37"/>
      <sheetName val="38"/>
      <sheetName val="39"/>
      <sheetName val="40"/>
      <sheetName val="41"/>
      <sheetName val="42"/>
      <sheetName val="43"/>
      <sheetName val="44"/>
      <sheetName val="45"/>
      <sheetName val="для УпрМСФО"/>
      <sheetName val="46.1"/>
      <sheetName val="46.2"/>
      <sheetName val="46"/>
      <sheetName val="47"/>
      <sheetName val="50"/>
      <sheetName val="ER"/>
      <sheetName val="2005Q1"/>
      <sheetName val="2004Q1"/>
      <sheetName val="2004"/>
      <sheetName val="ex-rates"/>
      <sheetName val="Tickmarks"/>
      <sheetName val="BS-wt HfS"/>
      <sheetName val="18(1)"/>
      <sheetName val="48"/>
      <sheetName val="28.1"/>
      <sheetName val="Расшифровка BS"/>
      <sheetName val="PL 2010"/>
      <sheetName val="CF 2010"/>
      <sheetName val="TB"/>
      <sheetName val="ex_rates"/>
      <sheetName val="Приложение 1"/>
      <sheetName val="FES"/>
      <sheetName val="итого"/>
      <sheetName val="фзп"/>
      <sheetName val="Справочник (прочее)"/>
      <sheetName val="Справочник статей PL"/>
      <sheetName val="Справочник статей CF"/>
      <sheetName val="Worksheet in 2240 NN - 1Q 2005 "/>
      <sheetName val="Справочник статей ОС и НМА"/>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row r="9">
          <cell r="D9">
            <v>27.825600000000001</v>
          </cell>
          <cell r="F9">
            <v>28.485299999999999</v>
          </cell>
        </row>
        <row r="10">
          <cell r="D10">
            <v>27.837461111111125</v>
          </cell>
          <cell r="F10">
            <v>28.661185714285708</v>
          </cell>
        </row>
      </sheetData>
      <sheetData sheetId="62" refreshError="1">
        <row r="207">
          <cell r="H207">
            <v>498370.82209999999</v>
          </cell>
        </row>
      </sheetData>
      <sheetData sheetId="63"/>
      <sheetData sheetId="64"/>
      <sheetData sheetId="65"/>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CommonProcedures"/>
      <sheetName val="modBalPr"/>
      <sheetName val="modVLDProv"/>
      <sheetName val="modVLDProvTM"/>
      <sheetName val="Инструкция"/>
      <sheetName val="modInstruction"/>
      <sheetName val="Лог обновления"/>
      <sheetName val="Список организаций"/>
      <sheetName val="TECHSHEET"/>
      <sheetName val="TECH_VERTICAL"/>
      <sheetName val="TECH_HORISONTAL"/>
      <sheetName val="REESTR_ORG"/>
      <sheetName val="REESTR_SOURCE"/>
      <sheetName val="modGetGeoBase"/>
      <sheetName val="ТС.БПр"/>
      <sheetName val="ТС.БТр"/>
      <sheetName val="ТС.К год"/>
      <sheetName val="ТС.К 1 янв"/>
      <sheetName val="ТС.К 1 июл"/>
      <sheetName val="ТС.К (к) 1 янв"/>
      <sheetName val="ТС.К (к) 1 июл"/>
      <sheetName val="ТС.Т 1 янв"/>
      <sheetName val="ТС.Т 1 июл"/>
      <sheetName val="ТС.ТМ1 1 янв"/>
      <sheetName val="ТС.ТМ1 1 июл"/>
      <sheetName val="ТС.ТМ2 1 янв"/>
      <sheetName val="ТС.ТМ2 1 июл"/>
      <sheetName val="БПр"/>
      <sheetName val="БТр"/>
      <sheetName val="К год"/>
      <sheetName val="К 1 янв"/>
      <sheetName val="К 1 июл"/>
      <sheetName val="ТМ1 1 янв"/>
      <sheetName val="ТМ1 1 июл"/>
      <sheetName val="ТМ2 1 янв"/>
      <sheetName val="ТМ2 1 июл"/>
      <sheetName val="ВО.БПр"/>
      <sheetName val="ВО.БТр"/>
      <sheetName val="ВО.К год"/>
      <sheetName val="ВО.К 1 янв"/>
      <sheetName val="ВО.К 1 июл"/>
      <sheetName val="ВО.ТМ1 1 янв"/>
      <sheetName val="ВО.ТМ1 1 июл"/>
      <sheetName val="ВО.ТМ2 1 янв"/>
      <sheetName val="ВО.ТМ2 1 июл"/>
      <sheetName val="ТБО.К год"/>
      <sheetName val="ТБО.К 1 янв"/>
      <sheetName val="ТБО.К 1 июл"/>
      <sheetName val="Свод"/>
      <sheetName val="Результаты загрузки"/>
      <sheetName val="Комментарии"/>
      <sheetName val="Проверка"/>
      <sheetName val="REESTR_MO"/>
      <sheetName val="AUTHORISATION"/>
      <sheetName val="PLAN1X_LIST_ORG"/>
      <sheetName val="PLAN1X_BPR"/>
      <sheetName val="PLAN1X_BPR_DETAILED"/>
      <sheetName val="PLAN1X_MXPP"/>
      <sheetName val="PLAN1X_MXPP_DETAILED"/>
      <sheetName val="PLAN1X_BTR"/>
      <sheetName val="PLAN1X_BTR_DETAILED"/>
      <sheetName val="PLAN1X_MXTR"/>
      <sheetName val="PLAN1X_MXTR_DETAILED"/>
      <sheetName val="PLAN1X_FUEL"/>
      <sheetName val="PLAN1X_FUEL_GAS"/>
      <sheetName val="PLAN1X_FUEL_TR_1"/>
      <sheetName val="PLAN1X_FUEL_TR_2"/>
      <sheetName val="PLAN1X_FUEL_TR_3"/>
      <sheetName val="PLAN1X_FUEL_EE"/>
      <sheetName val="PLAN1X_CALC"/>
      <sheetName val="PLAN1X_TM1"/>
      <sheetName val="PLAN1X_TM2"/>
      <sheetName val="modLoad"/>
      <sheetName val="modLoadResults"/>
      <sheetName val="modLoadFiles"/>
      <sheetName val="modSvodButtons"/>
      <sheetName val="modVLDCommonProv"/>
      <sheetName val="modVLDIntegrityProv"/>
      <sheetName val="modDataRegion"/>
      <sheetName val="modBalTr"/>
      <sheetName val="modCalc"/>
      <sheetName val="modCalcCombi"/>
      <sheetName val="modCalcYear"/>
      <sheetName val="modFuel"/>
      <sheetName val="modListOrg"/>
      <sheetName val="modCommandButton"/>
      <sheetName val="modfrmRegion"/>
      <sheetName val="modVLDProvGeneralProc"/>
      <sheetName val="modfrmCheckInIsInProgress"/>
      <sheetName val="modfrmPLAN1XUpdateIsInProgress"/>
      <sheetName val="modVLDOrgUniqueness"/>
      <sheetName val="modTM1"/>
      <sheetName val="modTM2"/>
      <sheetName val="modfrmReestr"/>
      <sheetName val="modfrmOrg"/>
      <sheetName val="modUpdTemplMain"/>
      <sheetName val="modfrmCheckUpdates"/>
      <sheetName val="modfrmDateChoose"/>
      <sheetName val="modIHLCommandBar"/>
      <sheetName val="modfrmHEATINGAdditionalOrgData"/>
      <sheetName val="modfrmVSNAVOTVAdditionalOrgData"/>
      <sheetName val="modGeneralProcedures"/>
      <sheetName val="modOpen"/>
      <sheetName val="modfrmReportMo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
          <cell r="G6" t="str">
            <v>водоснабжения</v>
          </cell>
        </row>
        <row r="20">
          <cell r="G20" t="str">
            <v>Вид воды</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CommonProcedures"/>
      <sheetName val="modBalPr"/>
      <sheetName val="modVLDProv"/>
      <sheetName val="modVLDProvTM"/>
      <sheetName val="Инструкция"/>
      <sheetName val="modInstruction"/>
      <sheetName val="Лог обновления"/>
      <sheetName val="Список организаций"/>
      <sheetName val="TECHSHEET"/>
      <sheetName val="TECH_VERTICAL"/>
      <sheetName val="TECH_HORISONTAL"/>
      <sheetName val="REESTR_ORG"/>
      <sheetName val="REESTR_SOURCE"/>
      <sheetName val="modGetGeoBase"/>
      <sheetName val="ТС.БПр"/>
      <sheetName val="ТС.БТр"/>
      <sheetName val="ТС.К год"/>
      <sheetName val="ТС.К 1 янв"/>
      <sheetName val="ТС.К 1 июл"/>
      <sheetName val="ТС.К (к) 1 янв"/>
      <sheetName val="ТС.К (к) 1 июл"/>
      <sheetName val="ТС.Т 1 янв"/>
      <sheetName val="ТС.Т 1 июл"/>
      <sheetName val="ТС.ТМ1 1 янв"/>
      <sheetName val="ТС.ТМ1 1 июл"/>
      <sheetName val="ТС.ТМ2 1 янв"/>
      <sheetName val="ТС.ТМ2 1 июл"/>
      <sheetName val="БПр"/>
      <sheetName val="БТр"/>
      <sheetName val="К год"/>
      <sheetName val="К 1 янв"/>
      <sheetName val="К 1 июл"/>
      <sheetName val="ТМ1 1 янв"/>
      <sheetName val="ТМ1 1 июл"/>
      <sheetName val="ТМ2 1 янв"/>
      <sheetName val="ТМ2 1 июл"/>
      <sheetName val="ВО.БПр"/>
      <sheetName val="ВО.БТр"/>
      <sheetName val="ВО.К год"/>
      <sheetName val="ВО.К 1 янв"/>
      <sheetName val="ВО.К 1 июл"/>
      <sheetName val="ВО.ТМ1 1 янв"/>
      <sheetName val="ВО.ТМ1 1 июл"/>
      <sheetName val="ВО.ТМ2 1 янв"/>
      <sheetName val="ВО.ТМ2 1 июл"/>
      <sheetName val="ТБО.К год"/>
      <sheetName val="ТБО.К 1 янв"/>
      <sheetName val="ТБО.К 1 июл"/>
      <sheetName val="Свод"/>
      <sheetName val="Результаты загрузки"/>
      <sheetName val="Комментарии"/>
      <sheetName val="Проверка"/>
      <sheetName val="REESTR_MO"/>
      <sheetName val="AUTHORISATION"/>
      <sheetName val="PLAN1X_LIST_ORG"/>
      <sheetName val="PLAN1X_BPR"/>
      <sheetName val="PLAN1X_BPR_DETAILED"/>
      <sheetName val="PLAN1X_MXPP"/>
      <sheetName val="PLAN1X_MXPP_DETAILED"/>
      <sheetName val="PLAN1X_BTR"/>
      <sheetName val="PLAN1X_BTR_DETAILED"/>
      <sheetName val="PLAN1X_MXTR"/>
      <sheetName val="PLAN1X_MXTR_DETAILED"/>
      <sheetName val="PLAN1X_FUEL"/>
      <sheetName val="PLAN1X_FUEL_GAS"/>
      <sheetName val="PLAN1X_FUEL_TR_1"/>
      <sheetName val="PLAN1X_FUEL_TR_2"/>
      <sheetName val="PLAN1X_FUEL_TR_3"/>
      <sheetName val="PLAN1X_FUEL_EE"/>
      <sheetName val="PLAN1X_CALC"/>
      <sheetName val="PLAN1X_TM1"/>
      <sheetName val="PLAN1X_TM2"/>
      <sheetName val="modLoad"/>
      <sheetName val="modLoadResults"/>
      <sheetName val="modLoadFiles"/>
      <sheetName val="modSvodButtons"/>
      <sheetName val="modVLDCommonProv"/>
      <sheetName val="modVLDIntegrityProv"/>
      <sheetName val="modDataRegion"/>
      <sheetName val="modBalTr"/>
      <sheetName val="modCalc"/>
      <sheetName val="modCalcCombi"/>
      <sheetName val="modCalcYear"/>
      <sheetName val="modFuel"/>
      <sheetName val="modListOrg"/>
      <sheetName val="modCommandButton"/>
      <sheetName val="modfrmRegion"/>
      <sheetName val="modVLDProvGeneralProc"/>
      <sheetName val="modfrmCheckInIsInProgress"/>
      <sheetName val="modfrmPLAN1XUpdateIsInProgress"/>
      <sheetName val="modVLDOrgUniqueness"/>
      <sheetName val="modTM1"/>
      <sheetName val="modTM2"/>
      <sheetName val="modfrmReestr"/>
      <sheetName val="modfrmOrg"/>
      <sheetName val="modUpdTemplMain"/>
      <sheetName val="modfrmCheckUpdates"/>
      <sheetName val="modfrmDateChoose"/>
      <sheetName val="modIHLCommandBar"/>
      <sheetName val="modfrmHEATINGAdditionalOrgData"/>
      <sheetName val="modfrmVSNAVOTVAdditionalOrgData"/>
      <sheetName val="modGeneralProcedures"/>
      <sheetName val="modOpen"/>
      <sheetName val="modfrmReportMo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
          <cell r="G6" t="str">
            <v>водоснабжения</v>
          </cell>
        </row>
        <row r="20">
          <cell r="G20" t="str">
            <v>Вид воды</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CommonProcedures"/>
      <sheetName val="modBalPr"/>
      <sheetName val="modVLDProv"/>
      <sheetName val="modVLDProvTM"/>
      <sheetName val="Инструкция"/>
      <sheetName val="modInstruction"/>
      <sheetName val="Лог обновления"/>
      <sheetName val="Список организаций"/>
      <sheetName val="TECHSHEET"/>
      <sheetName val="TECH_VERTICAL"/>
      <sheetName val="TECH_HORISONTAL"/>
      <sheetName val="REESTR_ORG"/>
      <sheetName val="REESTR_SOURCE"/>
      <sheetName val="modGetGeoBase"/>
      <sheetName val="ТС.БПр"/>
      <sheetName val="ТС.БТр"/>
      <sheetName val="ТС.К год"/>
      <sheetName val="ТС.К 1 янв"/>
      <sheetName val="ТС.К 1 июл"/>
      <sheetName val="ТС.К (к) 1 янв"/>
      <sheetName val="ТС.К (к) 1 июл"/>
      <sheetName val="ТС.Т 1 янв"/>
      <sheetName val="ТС.Т 1 июл"/>
      <sheetName val="ТС.ТМ1 1 янв"/>
      <sheetName val="ТС.ТМ1 1 июл"/>
      <sheetName val="ТС.ТМ2 1 янв"/>
      <sheetName val="ТС.ТМ2 1 июл"/>
      <sheetName val="БПр"/>
      <sheetName val="БТр"/>
      <sheetName val="К год"/>
      <sheetName val="К 1 янв"/>
      <sheetName val="К 1 июл"/>
      <sheetName val="ТМ1 1 янв"/>
      <sheetName val="ТМ1 1 июл"/>
      <sheetName val="ТМ2 1 янв"/>
      <sheetName val="ТМ2 1 июл"/>
      <sheetName val="ВО.БПр"/>
      <sheetName val="ВО.БТр"/>
      <sheetName val="ВО.К год"/>
      <sheetName val="ВО.К 1 янв"/>
      <sheetName val="ВО.К 1 июл"/>
      <sheetName val="ВО.ТМ1 1 янв"/>
      <sheetName val="ВО.ТМ1 1 июл"/>
      <sheetName val="ВО.ТМ2 1 янв"/>
      <sheetName val="ВО.ТМ2 1 июл"/>
      <sheetName val="ТБО.К год"/>
      <sheetName val="ТБО.К 1 янв"/>
      <sheetName val="ТБО.К 1 июл"/>
      <sheetName val="Свод"/>
      <sheetName val="Результаты загрузки"/>
      <sheetName val="Комментарии"/>
      <sheetName val="Проверка"/>
      <sheetName val="REESTR_MO"/>
      <sheetName val="AUTHORISATION"/>
      <sheetName val="PLAN1X_LIST_ORG"/>
      <sheetName val="PLAN1X_BPR"/>
      <sheetName val="PLAN1X_BPR_DETAILED"/>
      <sheetName val="PLAN1X_MXPP"/>
      <sheetName val="PLAN1X_MXPP_DETAILED"/>
      <sheetName val="PLAN1X_BTR"/>
      <sheetName val="PLAN1X_BTR_DETAILED"/>
      <sheetName val="PLAN1X_MXTR"/>
      <sheetName val="PLAN1X_MXTR_DETAILED"/>
      <sheetName val="PLAN1X_FUEL"/>
      <sheetName val="PLAN1X_FUEL_GAS"/>
      <sheetName val="PLAN1X_FUEL_TR_1"/>
      <sheetName val="PLAN1X_FUEL_TR_2"/>
      <sheetName val="PLAN1X_FUEL_TR_3"/>
      <sheetName val="PLAN1X_FUEL_EE"/>
      <sheetName val="PLAN1X_CALC"/>
      <sheetName val="PLAN1X_TM1"/>
      <sheetName val="PLAN1X_TM2"/>
      <sheetName val="modLoad"/>
      <sheetName val="modLoadResults"/>
      <sheetName val="modLoadFiles"/>
      <sheetName val="modSvodButtons"/>
      <sheetName val="modVLDCommonProv"/>
      <sheetName val="modVLDIntegrityProv"/>
      <sheetName val="modDataRegion"/>
      <sheetName val="modBalTr"/>
      <sheetName val="modCalc"/>
      <sheetName val="modCalcCombi"/>
      <sheetName val="modCalcYear"/>
      <sheetName val="modFuel"/>
      <sheetName val="modListOrg"/>
      <sheetName val="modCommandButton"/>
      <sheetName val="modfrmRegion"/>
      <sheetName val="modVLDProvGeneralProc"/>
      <sheetName val="modfrmCheckInIsInProgress"/>
      <sheetName val="modfrmPLAN1XUpdateIsInProgress"/>
      <sheetName val="modVLDOrgUniqueness"/>
      <sheetName val="modTM1"/>
      <sheetName val="modTM2"/>
      <sheetName val="modfrmReestr"/>
      <sheetName val="modfrmOrg"/>
      <sheetName val="modUpdTemplMain"/>
      <sheetName val="modfrmCheckUpdates"/>
      <sheetName val="modfrmDateChoose"/>
      <sheetName val="modIHLCommandBar"/>
      <sheetName val="modfrmHEATINGAdditionalOrgData"/>
      <sheetName val="modfrmVSNAVOTVAdditionalOrgData"/>
      <sheetName val="modGeneralProcedures"/>
      <sheetName val="modOpen"/>
      <sheetName val="modfrmReportMo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
          <cell r="G6" t="str">
            <v>водоснабжения</v>
          </cell>
        </row>
        <row r="20">
          <cell r="G20" t="str">
            <v>Вид воды</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нСредства"/>
      <sheetName val="ТМЦ"/>
      <sheetName val="РБП"/>
      <sheetName val="ОТПУСК"/>
      <sheetName val="списки"/>
      <sheetName val="Резерв по отпускам"/>
      <sheetName val="ф.2"/>
      <sheetName val="AJE"/>
      <sheetName val="RJE"/>
      <sheetName val="Ф-1"/>
      <sheetName val="Справочники"/>
      <sheetName val="Assumptions"/>
      <sheetName val="DDA"/>
      <sheetName val="Taxes"/>
      <sheetName val="OPEXRental"/>
      <sheetName val="OPEXSecurities"/>
      <sheetName val="RevenueSecurities"/>
      <sheetName val="RevenueRental"/>
      <sheetName val="Sensitivity"/>
      <sheetName val="Бюджет ЦТВ"/>
      <sheetName val="#ссылка"/>
      <sheetName val="TECHSHEET"/>
      <sheetName val="Баланс"/>
      <sheetName val="расчет"/>
      <sheetName val="fes"/>
      <sheetName val="44"/>
      <sheetName val="tickmarks"/>
      <sheetName val="ex-rates"/>
    </sheetNames>
    <sheetDataSet>
      <sheetData sheetId="0">
        <row r="1">
          <cell r="A1" t="str">
            <v>USD</v>
          </cell>
        </row>
      </sheetData>
      <sheetData sheetId="1">
        <row r="1">
          <cell r="A1" t="str">
            <v>USD</v>
          </cell>
        </row>
      </sheetData>
      <sheetData sheetId="2">
        <row r="1">
          <cell r="A1" t="str">
            <v>USD</v>
          </cell>
        </row>
      </sheetData>
      <sheetData sheetId="3">
        <row r="1">
          <cell r="A1" t="str">
            <v>USD</v>
          </cell>
        </row>
      </sheetData>
      <sheetData sheetId="4">
        <row r="1">
          <cell r="A1" t="str">
            <v>USD</v>
          </cell>
          <cell r="B1" t="str">
            <v>ТЕК</v>
          </cell>
        </row>
        <row r="2">
          <cell r="A2" t="str">
            <v>EUR</v>
          </cell>
          <cell r="B2" t="str">
            <v>ДИП</v>
          </cell>
        </row>
        <row r="3">
          <cell r="A3" t="str">
            <v>RUR</v>
          </cell>
          <cell r="B3" t="str">
            <v>Проч</v>
          </cell>
        </row>
        <row r="4">
          <cell r="A4" t="str">
            <v>UH</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Лист1"/>
      <sheetName val="база_данных"/>
      <sheetName val="InterestCap 9m 2009"/>
      <sheetName val="расчет доли заемных средств"/>
      <sheetName val="Резерв по отпускам"/>
      <sheetName val="RJE"/>
    </sheetNames>
    <sheetDataSet>
      <sheetData sheetId="0">
        <row r="2">
          <cell r="C2">
            <v>39813</v>
          </cell>
        </row>
      </sheetData>
      <sheetData sheetId="1"/>
      <sheetData sheetId="2">
        <row r="1">
          <cell r="H1" t="str">
            <v>Инв-номер</v>
          </cell>
        </row>
      </sheetData>
      <sheetData sheetId="3"/>
      <sheetData sheetId="4"/>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Лист1"/>
      <sheetName val="база_данных"/>
      <sheetName val="InterestCap 9m 2009"/>
      <sheetName val="расчет доли заемных средств"/>
      <sheetName val="Резерв по отпускам"/>
      <sheetName val="RJE"/>
    </sheetNames>
    <sheetDataSet>
      <sheetData sheetId="0">
        <row r="2">
          <cell r="C2">
            <v>39813</v>
          </cell>
        </row>
      </sheetData>
      <sheetData sheetId="1"/>
      <sheetData sheetId="2">
        <row r="1">
          <cell r="H1" t="str">
            <v>Инв-номер</v>
          </cell>
        </row>
      </sheetData>
      <sheetData sheetId="3"/>
      <sheetData sheetId="4"/>
      <sheetData sheetId="5" refreshError="1"/>
      <sheetData sheetId="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checks_adj"/>
      <sheetName val="Info"/>
      <sheetName val="Control"/>
      <sheetName val="ф1"/>
      <sheetName val="ф2"/>
      <sheetName val="Grouplist"/>
      <sheetName val="T1"/>
      <sheetName val="T2"/>
      <sheetName val="Act"/>
      <sheetName val="A1"/>
      <sheetName val="A2"/>
      <sheetName val="A2-1"/>
      <sheetName val="A3"/>
      <sheetName val="A3-1"/>
      <sheetName val="A4"/>
      <sheetName val="A5"/>
      <sheetName val="O1"/>
      <sheetName val="O2"/>
      <sheetName val="O3"/>
      <sheetName val="O3 валюта"/>
      <sheetName val="O4"/>
      <sheetName val="O5"/>
      <sheetName val="K1"/>
      <sheetName val="K2"/>
      <sheetName val="P1"/>
      <sheetName val="P2"/>
      <sheetName val="Сегменты"/>
      <sheetName val="P3"/>
      <sheetName val="C1"/>
      <sheetName val="C2"/>
      <sheetName val="C3"/>
      <sheetName val="C4"/>
      <sheetName val="C5"/>
      <sheetName val="C6"/>
      <sheetName val="C7"/>
      <sheetName val="Акт"/>
      <sheetName val="свод"/>
      <sheetName val="Баланс"/>
      <sheetName val="бюджет цтв"/>
      <sheetName val="расчет"/>
      <sheetName val="IS-$"/>
      <sheetName val="fes"/>
      <sheetName val="Sheet2"/>
      <sheetName val="Прил 2"/>
      <sheetName val="group structure"/>
      <sheetName val="Резерв по отпускам"/>
      <sheetName val="ex-rates"/>
      <sheetName val="Variables"/>
    </sheetNames>
    <sheetDataSet>
      <sheetData sheetId="0" refreshError="1"/>
      <sheetData sheetId="1" refreshError="1"/>
      <sheetData sheetId="2">
        <row r="2">
          <cell r="F2" t="str">
            <v>Кировский шинный завод ТД, ООО</v>
          </cell>
          <cell r="G2">
            <v>0</v>
          </cell>
        </row>
        <row r="5">
          <cell r="E5" t="str">
            <v>01 января 2009 года</v>
          </cell>
        </row>
        <row r="6">
          <cell r="E6" t="str">
            <v>31 декабря 2009 года</v>
          </cell>
        </row>
        <row r="7">
          <cell r="E7" t="str">
            <v>12 месяцев 2009 года</v>
          </cell>
        </row>
        <row r="38">
          <cell r="E38" t="str">
            <v>тыс. руб</v>
          </cell>
        </row>
      </sheetData>
      <sheetData sheetId="3" refreshError="1"/>
      <sheetData sheetId="4" refreshError="1"/>
      <sheetData sheetId="5" refreshError="1"/>
      <sheetData sheetId="6">
        <row r="3">
          <cell r="A3">
            <v>1002</v>
          </cell>
          <cell r="B3" t="str">
            <v>Шинный комплекс Амтел-Черноземье (Воронежский шинный завод), ОАО</v>
          </cell>
          <cell r="D3">
            <v>1002</v>
          </cell>
          <cell r="E3" t="str">
            <v>S</v>
          </cell>
        </row>
        <row r="4">
          <cell r="A4">
            <v>1003</v>
          </cell>
          <cell r="B4" t="str">
            <v>Кировский шинный завод (Шинный комплекс Амтел-Поволжье), ОАО</v>
          </cell>
          <cell r="D4">
            <v>1003</v>
          </cell>
          <cell r="E4" t="str">
            <v>S</v>
          </cell>
        </row>
        <row r="5">
          <cell r="A5">
            <v>1019</v>
          </cell>
          <cell r="B5" t="str">
            <v>Амтел-Фредештайн (Холдинговая компания Амтел), ООО</v>
          </cell>
          <cell r="D5">
            <v>1019</v>
          </cell>
          <cell r="E5" t="str">
            <v>S</v>
          </cell>
        </row>
        <row r="6">
          <cell r="A6">
            <v>1020</v>
          </cell>
          <cell r="B6" t="str">
            <v>Melina Investments</v>
          </cell>
          <cell r="D6">
            <v>1020</v>
          </cell>
          <cell r="E6" t="str">
            <v>S</v>
          </cell>
        </row>
        <row r="7">
          <cell r="A7">
            <v>1022</v>
          </cell>
          <cell r="B7" t="str">
            <v>Amtel Exports PTE Limited</v>
          </cell>
          <cell r="D7">
            <v>1022</v>
          </cell>
          <cell r="E7" t="str">
            <v>S</v>
          </cell>
        </row>
        <row r="8">
          <cell r="A8">
            <v>1029</v>
          </cell>
          <cell r="B8" t="str">
            <v>Tapistron Limited (Cyprus)</v>
          </cell>
          <cell r="D8">
            <v>1029</v>
          </cell>
          <cell r="E8" t="str">
            <v>S</v>
          </cell>
        </row>
        <row r="9">
          <cell r="A9">
            <v>1033</v>
          </cell>
          <cell r="B9" t="str">
            <v>Шинтех, ООО</v>
          </cell>
          <cell r="D9">
            <v>1033</v>
          </cell>
          <cell r="E9" t="str">
            <v>S</v>
          </cell>
        </row>
        <row r="10">
          <cell r="A10">
            <v>1034</v>
          </cell>
          <cell r="B10" t="str">
            <v>Вятская шина, ООО</v>
          </cell>
          <cell r="D10">
            <v>1034</v>
          </cell>
          <cell r="E10" t="str">
            <v>S</v>
          </cell>
        </row>
        <row r="11">
          <cell r="A11">
            <v>1035</v>
          </cell>
          <cell r="B11" t="str">
            <v>Технопарк, ООО</v>
          </cell>
          <cell r="D11">
            <v>1035</v>
          </cell>
          <cell r="E11" t="str">
            <v>S</v>
          </cell>
        </row>
        <row r="12">
          <cell r="A12">
            <v>1039</v>
          </cell>
          <cell r="B12" t="str">
            <v>Амтел-Черноземье (Воронежский шинный завод ПТП), ООО</v>
          </cell>
          <cell r="D12">
            <v>1039</v>
          </cell>
          <cell r="E12" t="str">
            <v>S</v>
          </cell>
        </row>
        <row r="13">
          <cell r="A13">
            <v>1053</v>
          </cell>
          <cell r="B13" t="str">
            <v>Amtel-Vredestein N.V. (Amtel Holdings Holland NV)</v>
          </cell>
          <cell r="D13">
            <v>1053</v>
          </cell>
          <cell r="E13" t="str">
            <v>S</v>
          </cell>
        </row>
        <row r="14">
          <cell r="A14">
            <v>1054</v>
          </cell>
          <cell r="B14" t="str">
            <v>Амтелшинпром, ООО</v>
          </cell>
          <cell r="D14">
            <v>1054</v>
          </cell>
          <cell r="E14" t="str">
            <v>S</v>
          </cell>
        </row>
        <row r="15">
          <cell r="A15">
            <v>1066</v>
          </cell>
          <cell r="B15" t="str">
            <v>Кировский шинный завод ТД, ООО</v>
          </cell>
          <cell r="D15">
            <v>1066</v>
          </cell>
          <cell r="E15" t="str">
            <v>S</v>
          </cell>
        </row>
        <row r="16">
          <cell r="A16">
            <v>1118</v>
          </cell>
          <cell r="B16" t="str">
            <v>Амтел-Лоджистик, ООО</v>
          </cell>
          <cell r="D16">
            <v>1118</v>
          </cell>
          <cell r="E16" t="str">
            <v>S</v>
          </cell>
        </row>
        <row r="17">
          <cell r="A17">
            <v>1200</v>
          </cell>
          <cell r="B17" t="str">
            <v>ООО АВ-ТО</v>
          </cell>
          <cell r="D17">
            <v>1200</v>
          </cell>
          <cell r="E17" t="str">
            <v>S</v>
          </cell>
        </row>
        <row r="18">
          <cell r="A18">
            <v>1203</v>
          </cell>
          <cell r="B18" t="str">
            <v>ООО Ламель</v>
          </cell>
          <cell r="D18">
            <v>1203</v>
          </cell>
          <cell r="E18" t="str">
            <v>S</v>
          </cell>
        </row>
        <row r="19">
          <cell r="A19">
            <v>1209</v>
          </cell>
          <cell r="B19" t="str">
            <v>Ав-то Пермь, ООО</v>
          </cell>
          <cell r="D19">
            <v>1209</v>
          </cell>
          <cell r="E19" t="str">
            <v>S</v>
          </cell>
        </row>
        <row r="20">
          <cell r="A20">
            <v>1210</v>
          </cell>
          <cell r="B20" t="str">
            <v>Ав-то Санкт-Петербург, ООО</v>
          </cell>
          <cell r="D20">
            <v>1210</v>
          </cell>
          <cell r="E20" t="str">
            <v>S</v>
          </cell>
        </row>
        <row r="21">
          <cell r="A21">
            <v>1213</v>
          </cell>
          <cell r="B21" t="str">
            <v>Ав-то Ростов-на-Дону, ООО</v>
          </cell>
          <cell r="D21">
            <v>1213</v>
          </cell>
          <cell r="E21" t="str">
            <v>S</v>
          </cell>
        </row>
        <row r="22">
          <cell r="A22">
            <v>1214</v>
          </cell>
          <cell r="B22" t="str">
            <v>Ав-то Нижний Новгород,ООО</v>
          </cell>
          <cell r="D22">
            <v>1214</v>
          </cell>
          <cell r="E22" t="str">
            <v>S</v>
          </cell>
        </row>
        <row r="23">
          <cell r="A23">
            <v>1215</v>
          </cell>
          <cell r="B23" t="str">
            <v>Ав-то Калуга, ООО</v>
          </cell>
          <cell r="D23">
            <v>1215</v>
          </cell>
          <cell r="E23" t="str">
            <v>S</v>
          </cell>
        </row>
        <row r="24">
          <cell r="A24">
            <v>1216</v>
          </cell>
          <cell r="B24" t="str">
            <v>Ав-то Волгоград, ООО</v>
          </cell>
          <cell r="D24">
            <v>1216</v>
          </cell>
          <cell r="E24" t="str">
            <v>S</v>
          </cell>
        </row>
        <row r="25">
          <cell r="A25">
            <v>1217</v>
          </cell>
          <cell r="B25" t="str">
            <v>Ав-то Самара, ООО</v>
          </cell>
          <cell r="D25">
            <v>1217</v>
          </cell>
          <cell r="E25" t="str">
            <v>S</v>
          </cell>
        </row>
        <row r="26">
          <cell r="A26">
            <v>1219</v>
          </cell>
          <cell r="B26" t="str">
            <v>Ав-то Уфа, ООО</v>
          </cell>
          <cell r="D26">
            <v>1219</v>
          </cell>
          <cell r="E26" t="str">
            <v>S</v>
          </cell>
        </row>
        <row r="27">
          <cell r="A27">
            <v>1221</v>
          </cell>
          <cell r="B27" t="str">
            <v>АВ-ТО Москва, ООО</v>
          </cell>
          <cell r="D27">
            <v>1221</v>
          </cell>
          <cell r="E27" t="str">
            <v>S</v>
          </cell>
        </row>
        <row r="28">
          <cell r="A28">
            <v>1223</v>
          </cell>
          <cell r="B28" t="str">
            <v>Торговый дом Мегашина, ООО</v>
          </cell>
          <cell r="D28">
            <v>1223</v>
          </cell>
          <cell r="E28" t="str">
            <v>S</v>
          </cell>
        </row>
        <row r="29">
          <cell r="A29">
            <v>1227</v>
          </cell>
          <cell r="B29" t="str">
            <v>Экспорт Запчасть, ООО</v>
          </cell>
          <cell r="D29">
            <v>1227</v>
          </cell>
          <cell r="E29" t="str">
            <v>S</v>
          </cell>
        </row>
        <row r="30">
          <cell r="A30">
            <v>1230</v>
          </cell>
          <cell r="B30" t="str">
            <v>СоюзАвто, ООО</v>
          </cell>
          <cell r="D30">
            <v>1230</v>
          </cell>
          <cell r="E30" t="str">
            <v>S</v>
          </cell>
        </row>
        <row r="31">
          <cell r="A31">
            <v>2002</v>
          </cell>
          <cell r="B31" t="str">
            <v>Vredestein-Banden B.V. (Фредештайн-Банден Б.В.)</v>
          </cell>
          <cell r="D31">
            <v>2002</v>
          </cell>
          <cell r="E31" t="str">
            <v>S</v>
          </cell>
          <cell r="G31">
            <v>39948</v>
          </cell>
        </row>
        <row r="32">
          <cell r="A32">
            <v>1237</v>
          </cell>
          <cell r="B32" t="str">
            <v>Дакар Плюс ЗАО</v>
          </cell>
          <cell r="D32">
            <v>1237</v>
          </cell>
          <cell r="E32" t="str">
            <v>S</v>
          </cell>
        </row>
        <row r="33">
          <cell r="A33">
            <v>1120</v>
          </cell>
          <cell r="B33" t="str">
            <v>Торговый дом "Шинная Компнаия Амтел", ООО</v>
          </cell>
          <cell r="D33">
            <v>1120</v>
          </cell>
          <cell r="F33">
            <v>39786</v>
          </cell>
          <cell r="G33">
            <v>40175</v>
          </cell>
        </row>
        <row r="34">
          <cell r="A34">
            <v>2003</v>
          </cell>
          <cell r="B34" t="str">
            <v>Critonia Holdings Ltd</v>
          </cell>
          <cell r="D34">
            <v>2003</v>
          </cell>
        </row>
        <row r="35">
          <cell r="D35">
            <v>0</v>
          </cell>
          <cell r="E35" t="str">
            <v>S</v>
          </cell>
        </row>
        <row r="36">
          <cell r="A36" t="str">
            <v>Связанные стороны</v>
          </cell>
          <cell r="D36" t="str">
            <v>Связанные стороны</v>
          </cell>
          <cell r="E36" t="str">
            <v>S</v>
          </cell>
        </row>
        <row r="37">
          <cell r="D37">
            <v>0</v>
          </cell>
          <cell r="E37" t="str">
            <v>S</v>
          </cell>
        </row>
        <row r="38">
          <cell r="A38">
            <v>1121</v>
          </cell>
          <cell r="B38" t="str">
            <v>Amtel-Development Limited</v>
          </cell>
          <cell r="D38">
            <v>1121</v>
          </cell>
          <cell r="E38" t="str">
            <v>S</v>
          </cell>
        </row>
        <row r="39">
          <cell r="A39">
            <v>1122</v>
          </cell>
          <cell r="B39" t="str">
            <v>Amtel-Investments Limited</v>
          </cell>
          <cell r="D39">
            <v>1122</v>
          </cell>
          <cell r="E39" t="str">
            <v>S</v>
          </cell>
        </row>
        <row r="40">
          <cell r="A40">
            <v>1123</v>
          </cell>
          <cell r="B40" t="str">
            <v>Vranova Holding Limited</v>
          </cell>
          <cell r="D40">
            <v>1123</v>
          </cell>
          <cell r="E40" t="str">
            <v>S</v>
          </cell>
        </row>
        <row r="41">
          <cell r="A41">
            <v>1125</v>
          </cell>
          <cell r="B41" t="str">
            <v>Шерл, ООО</v>
          </cell>
          <cell r="D41">
            <v>1125</v>
          </cell>
          <cell r="E41" t="str">
            <v>S</v>
          </cell>
        </row>
        <row r="42">
          <cell r="B42" t="str">
            <v>Крафт, ООО</v>
          </cell>
          <cell r="D42">
            <v>0</v>
          </cell>
          <cell r="E42" t="str">
            <v>S</v>
          </cell>
        </row>
        <row r="43">
          <cell r="B43" t="str">
            <v>Альфа Банк</v>
          </cell>
          <cell r="D43">
            <v>0</v>
          </cell>
          <cell r="E43" t="str">
            <v>S</v>
          </cell>
        </row>
        <row r="44">
          <cell r="B44" t="str">
            <v>Amsterdm Trade Bank</v>
          </cell>
          <cell r="D44">
            <v>0</v>
          </cell>
          <cell r="E44" t="str">
            <v>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efreshError="1"/>
      <sheetData sheetId="28" refreshError="1"/>
      <sheetData sheetId="29"/>
      <sheetData sheetId="30" refreshError="1"/>
      <sheetData sheetId="3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log"/>
      <sheetName val="Settings"/>
      <sheetName val="OB(sum_non-infl)"/>
      <sheetName val="OB(sum)"/>
      <sheetName val="OB(adj)"/>
      <sheetName val="Adj_OB"/>
      <sheetName val="CB(sum)"/>
      <sheetName val="СB(adj)"/>
      <sheetName val="Adj_CB"/>
      <sheetName val="Restructure"/>
      <sheetName val="Investments"/>
      <sheetName val="IntercSalesRAP"/>
      <sheetName val="Interc_Sales(sum)"/>
      <sheetName val="Interc_Sales(adj)"/>
      <sheetName val="SegmSales_Total"/>
      <sheetName val="BS"/>
      <sheetName val="P&amp;L"/>
      <sheetName val="Notes"/>
      <sheetName val="NotesAlien"/>
      <sheetName val="СB_FINAL(adj)"/>
      <sheetName val="BS(CONSOLIDATED)"/>
      <sheetName val="P&amp;L (CONSOLIDATED)"/>
      <sheetName val="NotesCONSOLIDATED"/>
      <sheetName val="Pensions"/>
      <sheetName val="FAnote"/>
      <sheetName val="FAnoteRUR"/>
      <sheetName val="FAnoteUSD"/>
      <sheetName val="leasedFA"/>
      <sheetName val="AlienGroup"/>
      <sheetName val="List of adjustments"/>
      <sheetName val="Smallsites-OB"/>
      <sheetName val="Smallsites-CB"/>
      <sheetName val="RATES"/>
      <sheetName val="FARAO"/>
      <sheetName val="FANorGMK"/>
      <sheetName val="FANorGorK"/>
      <sheetName val="FAKGMK"/>
      <sheetName val="FASevNik"/>
      <sheetName val="FAPechNik"/>
      <sheetName val="FADXONorTorg"/>
      <sheetName val="FATorginv"/>
      <sheetName val="FAOMZ"/>
      <sheetName val="FANTPO"/>
      <sheetName val="FAGiprNik"/>
      <sheetName val="FA-Smallsites"/>
      <sheetName val="CT-P&amp;L"/>
      <sheetName val="Svod2000-V38"/>
      <sheetName val="Russian BS97"/>
      <sheetName val="Group Structure"/>
      <sheetName val="св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log"/>
      <sheetName val="Settings"/>
      <sheetName val="OB(sum_non-infl)"/>
      <sheetName val="OB(sum)"/>
      <sheetName val="OB(adj)"/>
      <sheetName val="Adj_OB"/>
      <sheetName val="CB(sum)"/>
      <sheetName val="СB(adj)"/>
      <sheetName val="Adj_CB"/>
      <sheetName val="Restructure"/>
      <sheetName val="Investments"/>
      <sheetName val="IntercSalesRAP"/>
      <sheetName val="Interc_Sales(sum)"/>
      <sheetName val="Interc_Sales(adj)"/>
      <sheetName val="SegmSales_Total"/>
      <sheetName val="BS"/>
      <sheetName val="P&amp;L"/>
      <sheetName val="Notes"/>
      <sheetName val="NotesAlien"/>
      <sheetName val="СB_FINAL(adj)"/>
      <sheetName val="BS(CONSOLIDATED)"/>
      <sheetName val="P&amp;L (CONSOLIDATED)"/>
      <sheetName val="NotesCONSOLIDATED"/>
      <sheetName val="Pensions"/>
      <sheetName val="FAnote"/>
      <sheetName val="FAnoteRUR"/>
      <sheetName val="FAnoteUSD"/>
      <sheetName val="leasedFA"/>
      <sheetName val="AlienGroup"/>
      <sheetName val="List of adjustments"/>
      <sheetName val="Smallsites-OB"/>
      <sheetName val="Smallsites-CB"/>
      <sheetName val="RATES"/>
      <sheetName val="FARAO"/>
      <sheetName val="FANorGMK"/>
      <sheetName val="FANorGorK"/>
      <sheetName val="FAKGMK"/>
      <sheetName val="FASevNik"/>
      <sheetName val="FAPechNik"/>
      <sheetName val="FADXONorTorg"/>
      <sheetName val="FATorginv"/>
      <sheetName val="FAOMZ"/>
      <sheetName val="FANTPO"/>
      <sheetName val="FAGiprNik"/>
      <sheetName val="FA-Smallsites"/>
      <sheetName val="CT-P&amp;L"/>
      <sheetName val="Svod2000-V38"/>
      <sheetName val="Russian BS97"/>
      <sheetName val="Group Structure"/>
      <sheetName val="св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Note&amp;Disclosure"/>
      <sheetName val="Final schedule"/>
      <sheetName val="LPH8"/>
      <sheetName val="LPH6"/>
      <sheetName val="LPH3"/>
      <sheetName val="GLK1"/>
      <sheetName val="GLK2"/>
      <sheetName val="GLK3"/>
      <sheetName val="GLK4"/>
      <sheetName val="GLK5"/>
      <sheetName val="GLK6"/>
      <sheetName val="GLK7"/>
      <sheetName val="GLK8"/>
      <sheetName val="GLK9"/>
      <sheetName val="GLK10"/>
      <sheetName val="GLK11"/>
      <sheetName val="GLK12"/>
      <sheetName val="GLK13"/>
      <sheetName val="GLK14"/>
      <sheetName val="GLK15"/>
      <sheetName val="GLK16"/>
      <sheetName val="GLK17"/>
      <sheetName val="GLK18"/>
      <sheetName val="GLK19"/>
      <sheetName val="GLK21"/>
      <sheetName val="GLK22"/>
      <sheetName val="GLK23"/>
      <sheetName val="GLK24"/>
      <sheetName val="GLK25"/>
      <sheetName val="GLK30"/>
      <sheetName val="GLK31"/>
      <sheetName val="GLK32"/>
      <sheetName val="BOL1"/>
      <sheetName val="ActualPayments"/>
      <sheetName val="Ex-rate"/>
      <sheetName val="PPPI"/>
      <sheetName val="Tickmarks"/>
      <sheetName val="Russian BS97"/>
      <sheetName val="Input-TI"/>
      <sheetName val="Прочие ИП"/>
      <sheetName val="Info"/>
      <sheetName val="Grouplist"/>
      <sheetName val="Worksheet in   Worksheet in (C)"/>
    </sheetNames>
    <sheetDataSet>
      <sheetData sheetId="0" refreshError="1"/>
      <sheetData sheetId="1" refreshError="1"/>
      <sheetData sheetId="2" refreshError="1">
        <row r="3">
          <cell r="C3">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D2" t="str">
            <v>Coversion factors for 31/12/2001 Purchasing Power</v>
          </cell>
        </row>
        <row r="3">
          <cell r="D3" t="str">
            <v>Date</v>
          </cell>
          <cell r="E3" t="str">
            <v>Accumulated PPPI @ beginning of the month</v>
          </cell>
          <cell r="F3" t="str">
            <v>Date</v>
          </cell>
          <cell r="G3" t="str">
            <v>Accumulated PPPI @ middle of the month</v>
          </cell>
        </row>
        <row r="4">
          <cell r="D4">
            <v>33604</v>
          </cell>
          <cell r="E4">
            <v>10202.348033343016</v>
          </cell>
          <cell r="F4">
            <v>33618</v>
          </cell>
          <cell r="G4">
            <v>5492.7595396506031</v>
          </cell>
        </row>
        <row r="5">
          <cell r="D5">
            <v>33635</v>
          </cell>
          <cell r="E5">
            <v>2957.2023285052228</v>
          </cell>
          <cell r="F5">
            <v>33649</v>
          </cell>
          <cell r="G5">
            <v>2517.3377949150527</v>
          </cell>
        </row>
        <row r="6">
          <cell r="D6">
            <v>33664</v>
          </cell>
          <cell r="E6">
            <v>2142.9002380472639</v>
          </cell>
          <cell r="F6">
            <v>33678</v>
          </cell>
          <cell r="G6">
            <v>1879.4478383542951</v>
          </cell>
        </row>
        <row r="7">
          <cell r="D7">
            <v>33695</v>
          </cell>
          <cell r="E7">
            <v>1648.3847984978945</v>
          </cell>
          <cell r="F7">
            <v>33709</v>
          </cell>
          <cell r="G7">
            <v>1492.377474971536</v>
          </cell>
        </row>
        <row r="8">
          <cell r="D8">
            <v>33725</v>
          </cell>
          <cell r="E8">
            <v>1351.1350807359788</v>
          </cell>
          <cell r="F8">
            <v>33739</v>
          </cell>
          <cell r="G8">
            <v>1276.7026468866356</v>
          </cell>
        </row>
        <row r="9">
          <cell r="D9">
            <v>33756</v>
          </cell>
          <cell r="E9">
            <v>1206.3706077999816</v>
          </cell>
          <cell r="F9">
            <v>33770</v>
          </cell>
          <cell r="G9">
            <v>1105.8781230292532</v>
          </cell>
        </row>
        <row r="10">
          <cell r="D10">
            <v>33786</v>
          </cell>
          <cell r="E10">
            <v>1013.7568132772954</v>
          </cell>
          <cell r="F10">
            <v>33800</v>
          </cell>
          <cell r="G10">
            <v>962.21538507071853</v>
          </cell>
        </row>
        <row r="11">
          <cell r="D11">
            <v>33817</v>
          </cell>
          <cell r="E11">
            <v>913.29442637594082</v>
          </cell>
          <cell r="F11">
            <v>33831</v>
          </cell>
          <cell r="G11">
            <v>874.77740772885056</v>
          </cell>
        </row>
        <row r="12">
          <cell r="D12">
            <v>33848</v>
          </cell>
          <cell r="E12">
            <v>837.88479484031359</v>
          </cell>
          <cell r="F12">
            <v>33862</v>
          </cell>
          <cell r="G12">
            <v>791.72671231065908</v>
          </cell>
        </row>
        <row r="13">
          <cell r="D13">
            <v>33878</v>
          </cell>
          <cell r="E13">
            <v>748.11142396456614</v>
          </cell>
          <cell r="F13">
            <v>33892</v>
          </cell>
          <cell r="G13">
            <v>674.54935433666242</v>
          </cell>
        </row>
        <row r="14">
          <cell r="D14">
            <v>33909</v>
          </cell>
          <cell r="E14">
            <v>608.22066988989093</v>
          </cell>
          <cell r="F14">
            <v>33923</v>
          </cell>
          <cell r="G14">
            <v>541.84603863859627</v>
          </cell>
        </row>
        <row r="15">
          <cell r="D15">
            <v>33939</v>
          </cell>
          <cell r="E15">
            <v>482.7148173729293</v>
          </cell>
          <cell r="F15">
            <v>33953</v>
          </cell>
          <cell r="G15">
            <v>431.7532581569065</v>
          </cell>
        </row>
        <row r="16">
          <cell r="D16">
            <v>33970</v>
          </cell>
          <cell r="E16">
            <v>386.17185389834367</v>
          </cell>
          <cell r="F16">
            <v>33984</v>
          </cell>
          <cell r="G16">
            <v>344.02923088164852</v>
          </cell>
        </row>
        <row r="17">
          <cell r="D17">
            <v>34001</v>
          </cell>
          <cell r="E17">
            <v>306.48559833201836</v>
          </cell>
          <cell r="F17">
            <v>34015</v>
          </cell>
          <cell r="G17">
            <v>274.12905279803567</v>
          </cell>
        </row>
        <row r="18">
          <cell r="D18">
            <v>34029</v>
          </cell>
          <cell r="E18">
            <v>245.18847866561478</v>
          </cell>
          <cell r="F18">
            <v>34043</v>
          </cell>
          <cell r="G18">
            <v>223.8254343425524</v>
          </cell>
        </row>
        <row r="19">
          <cell r="D19">
            <v>34060</v>
          </cell>
          <cell r="E19">
            <v>204.32373222134572</v>
          </cell>
          <cell r="F19">
            <v>34074</v>
          </cell>
          <cell r="G19">
            <v>187.30325823450235</v>
          </cell>
        </row>
        <row r="20">
          <cell r="D20">
            <v>34090</v>
          </cell>
          <cell r="E20">
            <v>171.70061531205531</v>
          </cell>
          <cell r="F20">
            <v>34104</v>
          </cell>
          <cell r="G20">
            <v>158.06322833380219</v>
          </cell>
        </row>
        <row r="21">
          <cell r="D21">
            <v>34121</v>
          </cell>
          <cell r="E21">
            <v>145.50899602716552</v>
          </cell>
          <cell r="F21">
            <v>34135</v>
          </cell>
          <cell r="G21">
            <v>132.83093240668029</v>
          </cell>
        </row>
        <row r="22">
          <cell r="D22">
            <v>34151</v>
          </cell>
          <cell r="E22">
            <v>121.2574966893045</v>
          </cell>
          <cell r="F22">
            <v>34165</v>
          </cell>
          <cell r="G22">
            <v>109.78137926014412</v>
          </cell>
        </row>
        <row r="23">
          <cell r="D23">
            <v>34182</v>
          </cell>
          <cell r="E23">
            <v>99.39139072893812</v>
          </cell>
          <cell r="F23">
            <v>34196</v>
          </cell>
          <cell r="G23">
            <v>88.544888405396804</v>
          </cell>
        </row>
        <row r="24">
          <cell r="D24">
            <v>34213</v>
          </cell>
          <cell r="E24">
            <v>78.882056134077899</v>
          </cell>
          <cell r="F24">
            <v>34227</v>
          </cell>
          <cell r="G24">
            <v>71.125554736229944</v>
          </cell>
        </row>
        <row r="25">
          <cell r="D25">
            <v>34243</v>
          </cell>
          <cell r="E25">
            <v>64.131752954534832</v>
          </cell>
          <cell r="F25">
            <v>34257</v>
          </cell>
          <cell r="G25">
            <v>58.544012909245517</v>
          </cell>
        </row>
        <row r="26">
          <cell r="D26">
            <v>34274</v>
          </cell>
          <cell r="E26">
            <v>53.443127462112407</v>
          </cell>
          <cell r="F26">
            <v>34288</v>
          </cell>
          <cell r="G26">
            <v>49.620698136581275</v>
          </cell>
        </row>
        <row r="27">
          <cell r="D27">
            <v>34304</v>
          </cell>
          <cell r="E27">
            <v>46.071661605269327</v>
          </cell>
          <cell r="F27">
            <v>34318</v>
          </cell>
          <cell r="G27">
            <v>43.340573513184175</v>
          </cell>
        </row>
        <row r="28">
          <cell r="D28">
            <v>34335</v>
          </cell>
          <cell r="E28">
            <v>40.771381951565772</v>
          </cell>
          <cell r="F28">
            <v>34349</v>
          </cell>
          <cell r="G28">
            <v>37.533099361249263</v>
          </cell>
        </row>
        <row r="29">
          <cell r="D29">
            <v>34366</v>
          </cell>
          <cell r="E29">
            <v>34.552018603021864</v>
          </cell>
          <cell r="F29">
            <v>34380</v>
          </cell>
          <cell r="G29">
            <v>32.795324726447262</v>
          </cell>
        </row>
        <row r="30">
          <cell r="D30">
            <v>34394</v>
          </cell>
          <cell r="E30">
            <v>31.127944687407052</v>
          </cell>
          <cell r="F30">
            <v>34408</v>
          </cell>
          <cell r="G30">
            <v>30.092519958311517</v>
          </cell>
        </row>
        <row r="31">
          <cell r="D31">
            <v>34425</v>
          </cell>
          <cell r="E31">
            <v>29.091537091034624</v>
          </cell>
          <cell r="F31">
            <v>34439</v>
          </cell>
          <cell r="G31">
            <v>27.993344617748068</v>
          </cell>
        </row>
        <row r="32">
          <cell r="D32">
            <v>34455</v>
          </cell>
          <cell r="E32">
            <v>26.93660841762464</v>
          </cell>
          <cell r="F32">
            <v>34469</v>
          </cell>
          <cell r="G32">
            <v>26.040602248452348</v>
          </cell>
        </row>
        <row r="33">
          <cell r="D33">
            <v>34486</v>
          </cell>
          <cell r="E33">
            <v>25.174400390303418</v>
          </cell>
          <cell r="F33">
            <v>34500</v>
          </cell>
          <cell r="G33">
            <v>24.451539192422882</v>
          </cell>
        </row>
        <row r="34">
          <cell r="D34">
            <v>34516</v>
          </cell>
          <cell r="E34">
            <v>23.749434330474919</v>
          </cell>
          <cell r="F34">
            <v>34530</v>
          </cell>
          <cell r="G34">
            <v>23.177074695596893</v>
          </cell>
        </row>
        <row r="35">
          <cell r="D35">
            <v>34547</v>
          </cell>
          <cell r="E35">
            <v>22.61850888616658</v>
          </cell>
          <cell r="F35">
            <v>34561</v>
          </cell>
          <cell r="G35">
            <v>22.073404471997023</v>
          </cell>
        </row>
        <row r="36">
          <cell r="D36">
            <v>34578</v>
          </cell>
          <cell r="E36">
            <v>21.541437034444382</v>
          </cell>
          <cell r="F36">
            <v>34592</v>
          </cell>
          <cell r="G36">
            <v>20.728257450946394</v>
          </cell>
        </row>
        <row r="37">
          <cell r="D37">
            <v>34608</v>
          </cell>
          <cell r="E37">
            <v>19.945775031892914</v>
          </cell>
          <cell r="F37">
            <v>34622</v>
          </cell>
          <cell r="G37">
            <v>18.59953112131975</v>
          </cell>
        </row>
        <row r="38">
          <cell r="D38">
            <v>34639</v>
          </cell>
          <cell r="E38">
            <v>17.344152201646029</v>
          </cell>
          <cell r="F38">
            <v>34653</v>
          </cell>
          <cell r="G38">
            <v>16.173505322886733</v>
          </cell>
        </row>
        <row r="39">
          <cell r="D39">
            <v>34669</v>
          </cell>
          <cell r="E39">
            <v>15.081871479692198</v>
          </cell>
          <cell r="F39">
            <v>34683</v>
          </cell>
          <cell r="G39">
            <v>14.003166123821378</v>
          </cell>
        </row>
        <row r="40">
          <cell r="D40">
            <v>34700</v>
          </cell>
          <cell r="E40">
            <v>13.001613344562239</v>
          </cell>
          <cell r="F40">
            <v>34714</v>
          </cell>
          <cell r="G40">
            <v>11.968955236732125</v>
          </cell>
        </row>
        <row r="41">
          <cell r="D41">
            <v>34731</v>
          </cell>
          <cell r="E41">
            <v>11.01831639369682</v>
          </cell>
          <cell r="F41">
            <v>34745</v>
          </cell>
          <cell r="G41">
            <v>10.45812310480818</v>
          </cell>
        </row>
        <row r="42">
          <cell r="D42">
            <v>34759</v>
          </cell>
          <cell r="E42">
            <v>9.9264111654926204</v>
          </cell>
          <cell r="F42">
            <v>34773</v>
          </cell>
          <cell r="G42">
            <v>9.5077775322215672</v>
          </cell>
        </row>
        <row r="43">
          <cell r="D43">
            <v>34790</v>
          </cell>
          <cell r="E43">
            <v>9.1067992343969113</v>
          </cell>
          <cell r="F43">
            <v>34804</v>
          </cell>
          <cell r="G43">
            <v>8.7428070393227486</v>
          </cell>
        </row>
        <row r="44">
          <cell r="D44">
            <v>34820</v>
          </cell>
          <cell r="E44">
            <v>8.3933633496745621</v>
          </cell>
          <cell r="F44">
            <v>34834</v>
          </cell>
          <cell r="G44">
            <v>8.0802593760649675</v>
          </cell>
        </row>
        <row r="45">
          <cell r="D45">
            <v>34851</v>
          </cell>
          <cell r="E45">
            <v>7.7788353565102577</v>
          </cell>
          <cell r="F45">
            <v>34865</v>
          </cell>
          <cell r="G45">
            <v>7.530648375267277</v>
          </cell>
        </row>
        <row r="46">
          <cell r="D46">
            <v>34881</v>
          </cell>
          <cell r="E46">
            <v>7.2903799030086756</v>
          </cell>
          <cell r="F46">
            <v>34895</v>
          </cell>
          <cell r="G46">
            <v>7.1011691002479145</v>
          </cell>
        </row>
        <row r="47">
          <cell r="D47">
            <v>34912</v>
          </cell>
          <cell r="E47">
            <v>6.9168689781865922</v>
          </cell>
          <cell r="F47">
            <v>34926</v>
          </cell>
          <cell r="G47">
            <v>6.7630672653013395</v>
          </cell>
        </row>
        <row r="48">
          <cell r="D48">
            <v>34943</v>
          </cell>
          <cell r="E48">
            <v>6.6126854475971335</v>
          </cell>
          <cell r="F48">
            <v>34957</v>
          </cell>
          <cell r="G48">
            <v>6.4687403526581644</v>
          </cell>
        </row>
        <row r="49">
          <cell r="D49">
            <v>34973</v>
          </cell>
          <cell r="E49">
            <v>6.3279286579876866</v>
          </cell>
          <cell r="F49">
            <v>34987</v>
          </cell>
          <cell r="G49">
            <v>6.184267025630426</v>
          </cell>
        </row>
        <row r="50">
          <cell r="D50">
            <v>35004</v>
          </cell>
          <cell r="E50">
            <v>6.0438669130732441</v>
          </cell>
          <cell r="F50">
            <v>35018</v>
          </cell>
          <cell r="G50">
            <v>5.9123038735947882</v>
          </cell>
        </row>
        <row r="51">
          <cell r="D51">
            <v>35034</v>
          </cell>
          <cell r="E51">
            <v>5.783604701505495</v>
          </cell>
          <cell r="F51">
            <v>35048</v>
          </cell>
          <cell r="G51">
            <v>5.6932303182519544</v>
          </cell>
        </row>
        <row r="52">
          <cell r="D52">
            <v>35065</v>
          </cell>
          <cell r="E52">
            <v>5.6042681216138517</v>
          </cell>
          <cell r="F52">
            <v>35079</v>
          </cell>
          <cell r="G52">
            <v>5.4927968882054143</v>
          </cell>
        </row>
        <row r="53">
          <cell r="D53">
            <v>35096</v>
          </cell>
          <cell r="E53">
            <v>5.3835428641823766</v>
          </cell>
          <cell r="F53">
            <v>35110</v>
          </cell>
          <cell r="G53">
            <v>5.3097199771630335</v>
          </cell>
        </row>
        <row r="54">
          <cell r="D54">
            <v>35125</v>
          </cell>
          <cell r="E54">
            <v>5.2369094009556205</v>
          </cell>
          <cell r="F54">
            <v>35139</v>
          </cell>
          <cell r="G54">
            <v>5.1650972540496438</v>
          </cell>
        </row>
        <row r="55">
          <cell r="D55">
            <v>35156</v>
          </cell>
          <cell r="E55">
            <v>5.0942698452875712</v>
          </cell>
          <cell r="F55">
            <v>35170</v>
          </cell>
          <cell r="G55">
            <v>5.0391408557604258</v>
          </cell>
        </row>
        <row r="56">
          <cell r="D56">
            <v>35186</v>
          </cell>
          <cell r="E56">
            <v>4.9846084591854867</v>
          </cell>
          <cell r="F56">
            <v>35200</v>
          </cell>
          <cell r="G56">
            <v>4.9452038216817638</v>
          </cell>
        </row>
        <row r="57">
          <cell r="D57">
            <v>35217</v>
          </cell>
          <cell r="E57">
            <v>4.9061106881746941</v>
          </cell>
          <cell r="F57">
            <v>35231</v>
          </cell>
          <cell r="G57">
            <v>4.8769363322435177</v>
          </cell>
        </row>
        <row r="58">
          <cell r="D58">
            <v>35247</v>
          </cell>
          <cell r="E58">
            <v>4.8479354626232132</v>
          </cell>
          <cell r="F58">
            <v>35261</v>
          </cell>
          <cell r="G58">
            <v>4.8310562528429317</v>
          </cell>
        </row>
        <row r="59">
          <cell r="D59">
            <v>35278</v>
          </cell>
          <cell r="E59">
            <v>4.81423581193964</v>
          </cell>
          <cell r="F59">
            <v>35292</v>
          </cell>
          <cell r="G59">
            <v>4.8190572811619852</v>
          </cell>
        </row>
        <row r="60">
          <cell r="D60">
            <v>35309</v>
          </cell>
          <cell r="E60">
            <v>4.8238835790978305</v>
          </cell>
          <cell r="F60">
            <v>35323</v>
          </cell>
          <cell r="G60">
            <v>4.8166639937413009</v>
          </cell>
        </row>
        <row r="61">
          <cell r="D61">
            <v>35339</v>
          </cell>
          <cell r="E61">
            <v>4.8094552134574604</v>
          </cell>
          <cell r="F61">
            <v>35353</v>
          </cell>
          <cell r="G61">
            <v>4.7808556226307273</v>
          </cell>
        </row>
        <row r="62">
          <cell r="D62">
            <v>35370</v>
          </cell>
          <cell r="E62">
            <v>4.7524261002544064</v>
          </cell>
          <cell r="F62">
            <v>35384</v>
          </cell>
          <cell r="G62">
            <v>4.7079113919616864</v>
          </cell>
        </row>
        <row r="63">
          <cell r="D63">
            <v>35400</v>
          </cell>
          <cell r="E63">
            <v>4.6638136410740003</v>
          </cell>
          <cell r="F63">
            <v>35414</v>
          </cell>
          <cell r="G63">
            <v>4.6315057850498897</v>
          </cell>
        </row>
        <row r="64">
          <cell r="D64">
            <v>35431</v>
          </cell>
          <cell r="E64">
            <v>4.5994217367593677</v>
          </cell>
          <cell r="F64">
            <v>35445</v>
          </cell>
          <cell r="G64">
            <v>4.547423654018254</v>
          </cell>
        </row>
        <row r="65">
          <cell r="D65">
            <v>35462</v>
          </cell>
          <cell r="E65">
            <v>4.4960134279172719</v>
          </cell>
          <cell r="F65">
            <v>35476</v>
          </cell>
          <cell r="G65">
            <v>4.4626679978601986</v>
          </cell>
        </row>
        <row r="66">
          <cell r="D66">
            <v>35490</v>
          </cell>
          <cell r="E66">
            <v>4.429569879721452</v>
          </cell>
          <cell r="F66">
            <v>35504</v>
          </cell>
          <cell r="G66">
            <v>4.3988847115444019</v>
          </cell>
        </row>
        <row r="67">
          <cell r="D67">
            <v>35521</v>
          </cell>
          <cell r="E67">
            <v>4.3684121101789453</v>
          </cell>
          <cell r="F67">
            <v>35535</v>
          </cell>
          <cell r="G67">
            <v>4.3467325117917461</v>
          </cell>
        </row>
        <row r="68">
          <cell r="D68">
            <v>35551</v>
          </cell>
          <cell r="E68">
            <v>4.3251605051276707</v>
          </cell>
          <cell r="F68">
            <v>35565</v>
          </cell>
          <cell r="G68">
            <v>4.3058276819764147</v>
          </cell>
        </row>
        <row r="69">
          <cell r="D69">
            <v>35582</v>
          </cell>
          <cell r="E69">
            <v>4.2865812736646838</v>
          </cell>
          <cell r="F69">
            <v>35596</v>
          </cell>
          <cell r="G69">
            <v>4.2631978143276221</v>
          </cell>
        </row>
        <row r="70">
          <cell r="D70">
            <v>35612</v>
          </cell>
          <cell r="E70">
            <v>4.2399419126258042</v>
          </cell>
          <cell r="F70">
            <v>35626</v>
          </cell>
          <cell r="G70">
            <v>4.2209900038882635</v>
          </cell>
        </row>
        <row r="71">
          <cell r="D71">
            <v>35643</v>
          </cell>
          <cell r="E71">
            <v>4.2021228073595678</v>
          </cell>
          <cell r="F71">
            <v>35657</v>
          </cell>
          <cell r="G71">
            <v>4.2042254458736164</v>
          </cell>
        </row>
        <row r="72">
          <cell r="D72">
            <v>35674</v>
          </cell>
          <cell r="E72">
            <v>4.2063291364960653</v>
          </cell>
          <cell r="F72">
            <v>35688</v>
          </cell>
          <cell r="G72">
            <v>4.212652862145962</v>
          </cell>
        </row>
        <row r="73">
          <cell r="D73">
            <v>35704</v>
          </cell>
          <cell r="E73">
            <v>4.2189860947804059</v>
          </cell>
          <cell r="F73">
            <v>35718</v>
          </cell>
          <cell r="G73">
            <v>4.2147734266357286</v>
          </cell>
        </row>
        <row r="74">
          <cell r="D74">
            <v>35735</v>
          </cell>
          <cell r="E74">
            <v>4.2105649648507022</v>
          </cell>
          <cell r="F74">
            <v>35749</v>
          </cell>
          <cell r="G74">
            <v>4.1979898298541478</v>
          </cell>
        </row>
        <row r="75">
          <cell r="D75">
            <v>35765</v>
          </cell>
          <cell r="E75">
            <v>4.1854522513426478</v>
          </cell>
          <cell r="F75">
            <v>35779</v>
          </cell>
          <cell r="G75">
            <v>4.1646806479340608</v>
          </cell>
        </row>
        <row r="76">
          <cell r="D76">
            <v>35796</v>
          </cell>
          <cell r="E76">
            <v>4.1440121300422286</v>
          </cell>
          <cell r="F76">
            <v>35810</v>
          </cell>
          <cell r="G76">
            <v>4.1132773760532908</v>
          </cell>
        </row>
        <row r="77">
          <cell r="D77">
            <v>35827</v>
          </cell>
          <cell r="E77">
            <v>4.0827705714701734</v>
          </cell>
          <cell r="F77">
            <v>35841</v>
          </cell>
          <cell r="G77">
            <v>4.0645211952142386</v>
          </cell>
        </row>
        <row r="78">
          <cell r="D78">
            <v>35855</v>
          </cell>
          <cell r="E78">
            <v>4.0463533909516096</v>
          </cell>
          <cell r="F78">
            <v>35869</v>
          </cell>
          <cell r="G78">
            <v>4.0342686848469036</v>
          </cell>
        </row>
        <row r="79">
          <cell r="D79">
            <v>35886</v>
          </cell>
          <cell r="E79">
            <v>4.0222200705284399</v>
          </cell>
          <cell r="F79">
            <v>35900</v>
          </cell>
          <cell r="G79">
            <v>4.0141996835439473</v>
          </cell>
        </row>
        <row r="80">
          <cell r="D80">
            <v>35916</v>
          </cell>
          <cell r="E80">
            <v>4.0061952893709547</v>
          </cell>
          <cell r="F80">
            <v>35930</v>
          </cell>
          <cell r="G80">
            <v>3.9962172034179457</v>
          </cell>
        </row>
        <row r="81">
          <cell r="D81">
            <v>35947</v>
          </cell>
          <cell r="E81">
            <v>3.9862639695233408</v>
          </cell>
          <cell r="F81">
            <v>35961</v>
          </cell>
          <cell r="G81">
            <v>3.9842723311429475</v>
          </cell>
        </row>
        <row r="82">
          <cell r="D82">
            <v>35977</v>
          </cell>
          <cell r="E82">
            <v>3.982281687835501</v>
          </cell>
          <cell r="F82">
            <v>35991</v>
          </cell>
          <cell r="G82">
            <v>3.9783053696318871</v>
          </cell>
        </row>
        <row r="83">
          <cell r="D83">
            <v>36008</v>
          </cell>
          <cell r="E83">
            <v>3.9743330217919222</v>
          </cell>
          <cell r="F83">
            <v>36022</v>
          </cell>
          <cell r="G83">
            <v>3.9027872452496561</v>
          </cell>
        </row>
        <row r="84">
          <cell r="D84">
            <v>36039</v>
          </cell>
          <cell r="E84">
            <v>3.8325294327790962</v>
          </cell>
          <cell r="F84">
            <v>36053</v>
          </cell>
          <cell r="G84">
            <v>3.2577477517608142</v>
          </cell>
        </row>
        <row r="85">
          <cell r="D85">
            <v>36069</v>
          </cell>
          <cell r="E85">
            <v>2.7691686653028129</v>
          </cell>
          <cell r="F85">
            <v>36083</v>
          </cell>
          <cell r="G85">
            <v>2.7088893355830104</v>
          </cell>
        </row>
        <row r="86">
          <cell r="D86">
            <v>36100</v>
          </cell>
          <cell r="E86">
            <v>2.6499221677538873</v>
          </cell>
          <cell r="F86">
            <v>36114</v>
          </cell>
          <cell r="G86">
            <v>2.5774819022887052</v>
          </cell>
        </row>
        <row r="87">
          <cell r="D87">
            <v>36130</v>
          </cell>
          <cell r="E87">
            <v>2.5070219184048144</v>
          </cell>
          <cell r="F87">
            <v>36144</v>
          </cell>
          <cell r="G87">
            <v>2.3731546121246545</v>
          </cell>
        </row>
        <row r="88">
          <cell r="D88">
            <v>36161</v>
          </cell>
          <cell r="E88">
            <v>2.2464354107570026</v>
          </cell>
          <cell r="F88">
            <v>36175</v>
          </cell>
          <cell r="G88">
            <v>2.1566470081352205</v>
          </cell>
        </row>
        <row r="89">
          <cell r="D89">
            <v>36192</v>
          </cell>
          <cell r="E89">
            <v>2.0704473831861767</v>
          </cell>
          <cell r="F89">
            <v>36206</v>
          </cell>
          <cell r="G89">
            <v>2.0292653200687911</v>
          </cell>
        </row>
        <row r="90">
          <cell r="D90">
            <v>36220</v>
          </cell>
          <cell r="E90">
            <v>1.9889023853853762</v>
          </cell>
          <cell r="F90">
            <v>36234</v>
          </cell>
          <cell r="G90">
            <v>1.9616291714827496</v>
          </cell>
        </row>
        <row r="91">
          <cell r="D91">
            <v>36251</v>
          </cell>
          <cell r="E91">
            <v>1.9347299468729342</v>
          </cell>
          <cell r="F91">
            <v>36265</v>
          </cell>
          <cell r="G91">
            <v>1.9063460619951491</v>
          </cell>
        </row>
        <row r="92">
          <cell r="D92">
            <v>36281</v>
          </cell>
          <cell r="E92">
            <v>1.8783785891970239</v>
          </cell>
          <cell r="F92">
            <v>36295</v>
          </cell>
          <cell r="G92">
            <v>1.8580512181081841</v>
          </cell>
        </row>
        <row r="93">
          <cell r="D93">
            <v>36312</v>
          </cell>
          <cell r="E93">
            <v>1.8379438250460112</v>
          </cell>
          <cell r="F93">
            <v>36326</v>
          </cell>
          <cell r="G93">
            <v>1.8207282952293664</v>
          </cell>
        </row>
        <row r="94">
          <cell r="D94">
            <v>36342</v>
          </cell>
          <cell r="E94">
            <v>1.8036740186908842</v>
          </cell>
          <cell r="F94">
            <v>36356</v>
          </cell>
          <cell r="G94">
            <v>1.7789407850823213</v>
          </cell>
        </row>
        <row r="95">
          <cell r="D95">
            <v>36373</v>
          </cell>
          <cell r="E95">
            <v>1.7545467107887989</v>
          </cell>
          <cell r="F95">
            <v>36387</v>
          </cell>
          <cell r="G95">
            <v>1.7441132384332312</v>
          </cell>
        </row>
        <row r="96">
          <cell r="D96">
            <v>36404</v>
          </cell>
          <cell r="E96">
            <v>1.7337418090798395</v>
          </cell>
          <cell r="F96">
            <v>36418</v>
          </cell>
          <cell r="G96">
            <v>1.7208832251012591</v>
          </cell>
        </row>
        <row r="97">
          <cell r="D97">
            <v>36434</v>
          </cell>
          <cell r="E97">
            <v>1.708120008945655</v>
          </cell>
          <cell r="F97">
            <v>36448</v>
          </cell>
          <cell r="G97">
            <v>1.6962872687103034</v>
          </cell>
        </row>
        <row r="98">
          <cell r="D98">
            <v>36465</v>
          </cell>
          <cell r="E98">
            <v>1.6845364979740192</v>
          </cell>
          <cell r="F98">
            <v>36479</v>
          </cell>
          <cell r="G98">
            <v>1.6745193437566472</v>
          </cell>
        </row>
        <row r="99">
          <cell r="D99">
            <v>36495</v>
          </cell>
          <cell r="E99">
            <v>1.6645617568913231</v>
          </cell>
          <cell r="F99">
            <v>36509</v>
          </cell>
          <cell r="G99">
            <v>1.6538464670965289</v>
          </cell>
        </row>
        <row r="100">
          <cell r="D100">
            <v>36526</v>
          </cell>
          <cell r="E100">
            <v>1.64320015487791</v>
          </cell>
          <cell r="F100">
            <v>36540</v>
          </cell>
          <cell r="G100">
            <v>1.624623198359511</v>
          </cell>
        </row>
        <row r="101">
          <cell r="D101">
            <v>36557</v>
          </cell>
          <cell r="E101">
            <v>1.6062562608777218</v>
          </cell>
          <cell r="F101">
            <v>36571</v>
          </cell>
          <cell r="G101">
            <v>1.5982847165809717</v>
          </cell>
        </row>
        <row r="102">
          <cell r="D102">
            <v>36586</v>
          </cell>
          <cell r="E102">
            <v>1.5903527335423</v>
          </cell>
          <cell r="F102">
            <v>36600</v>
          </cell>
          <cell r="G102">
            <v>1.5856030383153217</v>
          </cell>
        </row>
        <row r="103">
          <cell r="D103">
            <v>36617</v>
          </cell>
          <cell r="E103">
            <v>1.5808675283720681</v>
          </cell>
          <cell r="F103">
            <v>36631</v>
          </cell>
          <cell r="G103">
            <v>1.5738012860175123</v>
          </cell>
        </row>
        <row r="104">
          <cell r="D104">
            <v>36647</v>
          </cell>
          <cell r="E104">
            <v>1.5667666287136441</v>
          </cell>
          <cell r="F104">
            <v>36661</v>
          </cell>
          <cell r="G104">
            <v>1.5528532800247457</v>
          </cell>
        </row>
        <row r="105">
          <cell r="D105">
            <v>36678</v>
          </cell>
          <cell r="E105">
            <v>1.5390634859662518</v>
          </cell>
          <cell r="F105">
            <v>36692</v>
          </cell>
          <cell r="G105">
            <v>1.51943754785351</v>
          </cell>
        </row>
        <row r="106">
          <cell r="D106">
            <v>36708</v>
          </cell>
          <cell r="E106">
            <v>1.5000618771600902</v>
          </cell>
          <cell r="F106">
            <v>36722</v>
          </cell>
          <cell r="G106">
            <v>1.4867408862930662</v>
          </cell>
        </row>
        <row r="107">
          <cell r="D107">
            <v>36739</v>
          </cell>
          <cell r="E107">
            <v>1.4735381897446851</v>
          </cell>
          <cell r="F107">
            <v>36753</v>
          </cell>
          <cell r="G107">
            <v>1.4662252999906649</v>
          </cell>
        </row>
        <row r="108">
          <cell r="D108">
            <v>36770</v>
          </cell>
          <cell r="E108">
            <v>1.4589487027175099</v>
          </cell>
          <cell r="F108">
            <v>36784</v>
          </cell>
          <cell r="G108">
            <v>1.4495570066265511</v>
          </cell>
        </row>
        <row r="109">
          <cell r="D109">
            <v>36800</v>
          </cell>
          <cell r="E109">
            <v>1.4402257677369295</v>
          </cell>
          <cell r="F109">
            <v>36814</v>
          </cell>
          <cell r="G109">
            <v>1.4253374815773472</v>
          </cell>
        </row>
        <row r="110">
          <cell r="D110">
            <v>36831</v>
          </cell>
          <cell r="E110">
            <v>1.4106031025826935</v>
          </cell>
          <cell r="F110">
            <v>36845</v>
          </cell>
          <cell r="G110">
            <v>1.4001411304712685</v>
          </cell>
        </row>
        <row r="111">
          <cell r="D111">
            <v>36861</v>
          </cell>
          <cell r="E111">
            <v>1.389756751312998</v>
          </cell>
          <cell r="F111">
            <v>36875</v>
          </cell>
          <cell r="G111">
            <v>1.3787703596129797</v>
          </cell>
        </row>
        <row r="112">
          <cell r="D112">
            <v>36892</v>
          </cell>
          <cell r="E112">
            <v>1.3678708182214552</v>
          </cell>
          <cell r="F112">
            <v>36906</v>
          </cell>
          <cell r="G112">
            <v>1.349113621442648</v>
          </cell>
        </row>
        <row r="113">
          <cell r="D113">
            <v>36923</v>
          </cell>
          <cell r="E113">
            <v>1.3306136364021941</v>
          </cell>
          <cell r="F113">
            <v>36937</v>
          </cell>
          <cell r="G113">
            <v>1.3155705805742997</v>
          </cell>
        </row>
        <row r="114">
          <cell r="D114">
            <v>36951</v>
          </cell>
          <cell r="E114">
            <v>1.3006975917910011</v>
          </cell>
          <cell r="F114">
            <v>36965</v>
          </cell>
          <cell r="G114">
            <v>1.2885143042123643</v>
          </cell>
        </row>
        <row r="115">
          <cell r="D115">
            <v>36982</v>
          </cell>
          <cell r="E115">
            <v>1.2764451342404333</v>
          </cell>
          <cell r="F115">
            <v>36996</v>
          </cell>
          <cell r="G115">
            <v>1.2651099258504539</v>
          </cell>
        </row>
        <row r="116">
          <cell r="D116">
            <v>37012</v>
          </cell>
          <cell r="E116">
            <v>1.2538753774463975</v>
          </cell>
          <cell r="F116">
            <v>37026</v>
          </cell>
          <cell r="G116">
            <v>1.2427405951379706</v>
          </cell>
        </row>
        <row r="117">
          <cell r="D117">
            <v>37043</v>
          </cell>
          <cell r="E117">
            <v>1.2317046929728865</v>
          </cell>
          <cell r="F117">
            <v>37057</v>
          </cell>
          <cell r="G117">
            <v>1.221967744256524</v>
          </cell>
        </row>
        <row r="118">
          <cell r="D118">
            <v>37073</v>
          </cell>
          <cell r="E118">
            <v>1.2123077686741008</v>
          </cell>
          <cell r="F118">
            <v>37087</v>
          </cell>
          <cell r="G118">
            <v>1.2092883174882278</v>
          </cell>
        </row>
        <row r="119">
          <cell r="D119">
            <v>37104</v>
          </cell>
          <cell r="E119">
            <v>1.2062763867403981</v>
          </cell>
          <cell r="F119">
            <v>37118</v>
          </cell>
          <cell r="G119">
            <v>1.2062763867403981</v>
          </cell>
        </row>
        <row r="120">
          <cell r="D120">
            <v>37135</v>
          </cell>
          <cell r="E120">
            <v>1.2062763867403981</v>
          </cell>
          <cell r="F120">
            <v>37149</v>
          </cell>
          <cell r="G120">
            <v>1.2026737613129206</v>
          </cell>
        </row>
        <row r="121">
          <cell r="D121">
            <v>37165</v>
          </cell>
          <cell r="E121">
            <v>1.1990818953681894</v>
          </cell>
          <cell r="F121">
            <v>37179</v>
          </cell>
          <cell r="G121">
            <v>1.1925408592948938</v>
          </cell>
        </row>
        <row r="122">
          <cell r="D122">
            <v>37196</v>
          </cell>
          <cell r="E122">
            <v>1.1860355048152218</v>
          </cell>
          <cell r="F122">
            <v>37210</v>
          </cell>
          <cell r="G122">
            <v>1.1778194251692466</v>
          </cell>
        </row>
        <row r="123">
          <cell r="D123">
            <v>37226</v>
          </cell>
          <cell r="E123">
            <v>1.1696602611589961</v>
          </cell>
          <cell r="F123">
            <v>37240</v>
          </cell>
          <cell r="G123">
            <v>1.1604137899525064</v>
          </cell>
        </row>
        <row r="124">
          <cell r="D124">
            <v>37257</v>
          </cell>
          <cell r="E124">
            <v>1.1512404145265707</v>
          </cell>
          <cell r="F124">
            <v>37271</v>
          </cell>
          <cell r="G124">
            <v>1.1338006315076257</v>
          </cell>
        </row>
        <row r="125">
          <cell r="D125">
            <v>37288</v>
          </cell>
          <cell r="E125">
            <v>1.1166250383380902</v>
          </cell>
          <cell r="F125">
            <v>37302</v>
          </cell>
          <cell r="G125">
            <v>1.1099849891462417</v>
          </cell>
        </row>
        <row r="126">
          <cell r="D126">
            <v>37316</v>
          </cell>
          <cell r="E126">
            <v>1.1033844252352669</v>
          </cell>
          <cell r="F126">
            <v>37330</v>
          </cell>
          <cell r="G126">
            <v>1.0973654223998015</v>
          </cell>
        </row>
        <row r="127">
          <cell r="D127">
            <v>37347</v>
          </cell>
          <cell r="E127">
            <v>1.0913792534473465</v>
          </cell>
          <cell r="F127">
            <v>37361</v>
          </cell>
          <cell r="G127">
            <v>1.0848893291835671</v>
          </cell>
        </row>
        <row r="128">
          <cell r="D128">
            <v>37377</v>
          </cell>
          <cell r="E128">
            <v>1.0784379974776146</v>
          </cell>
          <cell r="F128">
            <v>37391</v>
          </cell>
          <cell r="G128">
            <v>1.0693865187357718</v>
          </cell>
        </row>
        <row r="129">
          <cell r="D129">
            <v>37408</v>
          </cell>
          <cell r="E129">
            <v>1.0604110103024726</v>
          </cell>
          <cell r="F129">
            <v>37422</v>
          </cell>
          <cell r="G129">
            <v>1.0577698828880444</v>
          </cell>
        </row>
        <row r="130">
          <cell r="D130">
            <v>37438</v>
          </cell>
          <cell r="E130">
            <v>1.0551353336343015</v>
          </cell>
          <cell r="F130">
            <v>37452</v>
          </cell>
          <cell r="G130">
            <v>1.0514616356694033</v>
          </cell>
        </row>
        <row r="131">
          <cell r="D131">
            <v>37469</v>
          </cell>
          <cell r="E131">
            <v>1.0478007285345596</v>
          </cell>
          <cell r="F131">
            <v>37483</v>
          </cell>
          <cell r="G131">
            <v>1.0472772207684142</v>
          </cell>
        </row>
        <row r="132">
          <cell r="D132">
            <v>37500</v>
          </cell>
          <cell r="E132">
            <v>1.0467539745599999</v>
          </cell>
          <cell r="F132">
            <v>37514</v>
          </cell>
          <cell r="G132">
            <v>1.0446667262726574</v>
          </cell>
        </row>
        <row r="133">
          <cell r="D133">
            <v>37530</v>
          </cell>
          <cell r="E133">
            <v>1.0425836399999997</v>
          </cell>
          <cell r="F133">
            <v>37544</v>
          </cell>
          <cell r="G133">
            <v>1.0368963076960009</v>
          </cell>
        </row>
        <row r="134">
          <cell r="D134">
            <v>37561</v>
          </cell>
          <cell r="E134">
            <v>1.0312399999999999</v>
          </cell>
          <cell r="F134">
            <v>37575</v>
          </cell>
          <cell r="G134">
            <v>1.0230877772703573</v>
          </cell>
        </row>
        <row r="135">
          <cell r="D135">
            <v>37591</v>
          </cell>
          <cell r="E135">
            <v>1.0149999999999999</v>
          </cell>
          <cell r="F135">
            <v>37605</v>
          </cell>
          <cell r="G135">
            <v>1.0074720839804943</v>
          </cell>
        </row>
        <row r="136">
          <cell r="D136">
            <v>37622</v>
          </cell>
          <cell r="E136">
            <v>1</v>
          </cell>
          <cell r="F136">
            <v>37636</v>
          </cell>
          <cell r="G136">
            <v>1</v>
          </cell>
        </row>
        <row r="137">
          <cell r="D137">
            <v>37653</v>
          </cell>
          <cell r="E137">
            <v>1</v>
          </cell>
          <cell r="F137">
            <v>37667</v>
          </cell>
          <cell r="G137">
            <v>1</v>
          </cell>
        </row>
        <row r="138">
          <cell r="D138">
            <v>37681</v>
          </cell>
          <cell r="E138">
            <v>1</v>
          </cell>
          <cell r="F138">
            <v>37695</v>
          </cell>
          <cell r="G138">
            <v>1</v>
          </cell>
        </row>
        <row r="139">
          <cell r="D139">
            <v>37712</v>
          </cell>
          <cell r="E139">
            <v>1</v>
          </cell>
          <cell r="F139">
            <v>37726</v>
          </cell>
          <cell r="G139">
            <v>1</v>
          </cell>
        </row>
        <row r="140">
          <cell r="D140">
            <v>37742</v>
          </cell>
          <cell r="E140">
            <v>1</v>
          </cell>
          <cell r="F140">
            <v>37756</v>
          </cell>
          <cell r="G140">
            <v>1</v>
          </cell>
        </row>
        <row r="141">
          <cell r="D141">
            <v>37773</v>
          </cell>
          <cell r="E141">
            <v>1</v>
          </cell>
          <cell r="F141">
            <v>37787</v>
          </cell>
          <cell r="G141">
            <v>1</v>
          </cell>
        </row>
        <row r="142">
          <cell r="D142">
            <v>37803</v>
          </cell>
          <cell r="E142">
            <v>1</v>
          </cell>
          <cell r="F142">
            <v>37817</v>
          </cell>
          <cell r="G142">
            <v>1</v>
          </cell>
        </row>
        <row r="143">
          <cell r="D143">
            <v>37834</v>
          </cell>
          <cell r="E143">
            <v>1</v>
          </cell>
          <cell r="F143">
            <v>37848</v>
          </cell>
          <cell r="G143">
            <v>1</v>
          </cell>
        </row>
        <row r="144">
          <cell r="D144">
            <v>37865</v>
          </cell>
          <cell r="E144">
            <v>1</v>
          </cell>
          <cell r="F144">
            <v>37879</v>
          </cell>
          <cell r="G144">
            <v>1</v>
          </cell>
        </row>
        <row r="145">
          <cell r="D145">
            <v>37895</v>
          </cell>
          <cell r="E145">
            <v>1</v>
          </cell>
          <cell r="F145">
            <v>37909</v>
          </cell>
          <cell r="G145">
            <v>1</v>
          </cell>
        </row>
        <row r="146">
          <cell r="D146">
            <v>37926</v>
          </cell>
          <cell r="E146">
            <v>1</v>
          </cell>
          <cell r="F146">
            <v>37940</v>
          </cell>
          <cell r="G146">
            <v>1</v>
          </cell>
        </row>
        <row r="147">
          <cell r="D147">
            <v>37956</v>
          </cell>
          <cell r="E147">
            <v>1</v>
          </cell>
          <cell r="F147">
            <v>37970</v>
          </cell>
          <cell r="G147">
            <v>1</v>
          </cell>
        </row>
      </sheetData>
      <sheetData sheetId="37"/>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rates"/>
      <sheetName val="Notes preparation"/>
      <sheetName val="IS"/>
      <sheetName val="IS EpS"/>
      <sheetName val="BS"/>
      <sheetName val="CFS"/>
      <sheetName val="ES"/>
      <sheetName val="2006"/>
      <sheetName val="4"/>
      <sheetName val="5G"/>
      <sheetName val="5B"/>
      <sheetName val="6"/>
      <sheetName val="7-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del)"/>
      <sheetName val="35"/>
      <sheetName val="36"/>
      <sheetName val="37"/>
      <sheetName val="38"/>
      <sheetName val="40.1"/>
      <sheetName val="40.2"/>
      <sheetName val="41"/>
      <sheetName val="42 IS (IFRS 5)"/>
      <sheetName val="42 BS (IFRS 5)"/>
      <sheetName val="43"/>
      <sheetName val="Tickmarks"/>
      <sheetName val="2005"/>
      <sheetName val="disp"/>
      <sheetName val="39"/>
      <sheetName val="41.1"/>
      <sheetName val="41.2"/>
      <sheetName val="42"/>
      <sheetName val="42.1"/>
      <sheetName val="43 IS (IFRS 5)"/>
      <sheetName val="43 BS (IFRS 5)"/>
      <sheetName val="44"/>
      <sheetName val="13-2"/>
      <sheetName val="Worksheet in 2240-NN Report Y20"/>
      <sheetName val="ex_rates"/>
      <sheetName val="фзп"/>
      <sheetName val="Справочник статей PL"/>
      <sheetName val="Справочник (прочее)"/>
      <sheetName val="Справочник статей CF"/>
    </sheetNames>
    <sheetDataSet>
      <sheetData sheetId="0" refreshError="1">
        <row r="10">
          <cell r="F10">
            <v>27.185199999999998</v>
          </cell>
        </row>
      </sheetData>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Прибыль"/>
      <sheetName val="График платежей - расчет прибыл"/>
      <sheetName val="Прибыль2"/>
      <sheetName val="График платежей - расчет пр 2"/>
      <sheetName val="Прибыль3"/>
      <sheetName val="График платежей - расчет 3"/>
      <sheetName val="Расчет"/>
      <sheetName val="Расчет2"/>
      <sheetName val="Расчет3"/>
      <sheetName val="График платежей"/>
      <sheetName val="График платежей2.1"/>
      <sheetName val="График платежей2.2"/>
      <sheetName val="График платежей3"/>
      <sheetName val="Параметры-не удалять"/>
      <sheetName val="Перечень адресов"/>
      <sheetName val="накладные расходы - 1ввод"/>
      <sheetName val="накладные расходы - 2 ввод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9">
          <cell r="A9">
            <v>3</v>
          </cell>
        </row>
      </sheetData>
      <sheetData sheetId="15">
        <row r="2">
          <cell r="B2" t="str">
            <v>ул. Мельникайте, 100а</v>
          </cell>
        </row>
        <row r="3">
          <cell r="B3" t="str">
            <v>ул. Геологоразведчиков, 12А</v>
          </cell>
        </row>
        <row r="4">
          <cell r="B4" t="str">
            <v>ул. 50 лет ВЛКСМ, 71</v>
          </cell>
        </row>
        <row r="5">
          <cell r="B5" t="str">
            <v>ул. 50 лет ВЛКСМ, 73</v>
          </cell>
        </row>
        <row r="6">
          <cell r="B6" t="str">
            <v>ул. 50 лет ВЛКСМ, 91б</v>
          </cell>
        </row>
        <row r="7">
          <cell r="B7" t="str">
            <v>ул. 50 лет ВЛКСМ, 93а</v>
          </cell>
        </row>
        <row r="8">
          <cell r="B8" t="str">
            <v>ул. Тульская, 2а</v>
          </cell>
        </row>
        <row r="9">
          <cell r="B9" t="str">
            <v>ул. Тульская, 4</v>
          </cell>
        </row>
        <row r="10">
          <cell r="B10" t="str">
            <v>ул. Тульская, 6</v>
          </cell>
        </row>
        <row r="11">
          <cell r="B11" t="str">
            <v>ул. Республики, 172</v>
          </cell>
        </row>
        <row r="12">
          <cell r="B12" t="str">
            <v>ул. Республики, 174</v>
          </cell>
        </row>
        <row r="13">
          <cell r="B13" t="str">
            <v>ул. Республики, 186</v>
          </cell>
        </row>
        <row r="14">
          <cell r="B14" t="str">
            <v>ул. Республики, 188</v>
          </cell>
        </row>
        <row r="15">
          <cell r="B15" t="str">
            <v>ул. Республики, 192</v>
          </cell>
        </row>
        <row r="16">
          <cell r="B16" t="str">
            <v>ул. Пермякова, 2б</v>
          </cell>
        </row>
        <row r="17">
          <cell r="B17">
            <v>0</v>
          </cell>
        </row>
        <row r="18">
          <cell r="B18">
            <v>0</v>
          </cell>
        </row>
        <row r="19">
          <cell r="B19">
            <v>0</v>
          </cell>
        </row>
        <row r="20">
          <cell r="B20">
            <v>0</v>
          </cell>
        </row>
        <row r="21">
          <cell r="B21">
            <v>0</v>
          </cell>
        </row>
        <row r="22">
          <cell r="B22">
            <v>0</v>
          </cell>
        </row>
        <row r="23">
          <cell r="B23">
            <v>0</v>
          </cell>
        </row>
        <row r="24">
          <cell r="B24">
            <v>0</v>
          </cell>
        </row>
        <row r="25">
          <cell r="B25">
            <v>0</v>
          </cell>
        </row>
        <row r="26">
          <cell r="B26">
            <v>0</v>
          </cell>
        </row>
        <row r="27">
          <cell r="B27">
            <v>0</v>
          </cell>
        </row>
        <row r="28">
          <cell r="B28">
            <v>0</v>
          </cell>
        </row>
        <row r="29">
          <cell r="B29">
            <v>0</v>
          </cell>
        </row>
        <row r="30">
          <cell r="B30">
            <v>0</v>
          </cell>
        </row>
        <row r="31">
          <cell r="B31">
            <v>0</v>
          </cell>
        </row>
        <row r="32">
          <cell r="B32">
            <v>0</v>
          </cell>
        </row>
        <row r="33">
          <cell r="B33">
            <v>0</v>
          </cell>
        </row>
        <row r="34">
          <cell r="B34">
            <v>0</v>
          </cell>
        </row>
        <row r="35">
          <cell r="B35">
            <v>0</v>
          </cell>
        </row>
        <row r="36">
          <cell r="B36">
            <v>0</v>
          </cell>
        </row>
        <row r="37">
          <cell r="B37">
            <v>0</v>
          </cell>
        </row>
        <row r="38">
          <cell r="B38">
            <v>0</v>
          </cell>
        </row>
        <row r="39">
          <cell r="B39">
            <v>0</v>
          </cell>
        </row>
        <row r="40">
          <cell r="B40">
            <v>0</v>
          </cell>
        </row>
        <row r="41">
          <cell r="B41">
            <v>0</v>
          </cell>
        </row>
        <row r="42">
          <cell r="B42">
            <v>0</v>
          </cell>
        </row>
        <row r="43">
          <cell r="B43">
            <v>0</v>
          </cell>
        </row>
        <row r="44">
          <cell r="B44">
            <v>0</v>
          </cell>
        </row>
        <row r="45">
          <cell r="B45">
            <v>0</v>
          </cell>
        </row>
        <row r="46">
          <cell r="B46">
            <v>0</v>
          </cell>
        </row>
        <row r="47">
          <cell r="B47">
            <v>0</v>
          </cell>
        </row>
        <row r="48">
          <cell r="B48">
            <v>0</v>
          </cell>
        </row>
        <row r="49">
          <cell r="B49">
            <v>0</v>
          </cell>
        </row>
        <row r="50">
          <cell r="B50">
            <v>0</v>
          </cell>
        </row>
        <row r="51">
          <cell r="B51">
            <v>0</v>
          </cell>
        </row>
        <row r="52">
          <cell r="B52">
            <v>0</v>
          </cell>
        </row>
        <row r="53">
          <cell r="B53">
            <v>0</v>
          </cell>
        </row>
        <row r="54">
          <cell r="B54">
            <v>0</v>
          </cell>
        </row>
        <row r="55">
          <cell r="B55">
            <v>0</v>
          </cell>
        </row>
        <row r="56">
          <cell r="B56">
            <v>0</v>
          </cell>
        </row>
        <row r="57">
          <cell r="B57">
            <v>0</v>
          </cell>
        </row>
        <row r="58">
          <cell r="B58">
            <v>0</v>
          </cell>
        </row>
        <row r="59">
          <cell r="B59">
            <v>0</v>
          </cell>
        </row>
        <row r="60">
          <cell r="B60">
            <v>0</v>
          </cell>
        </row>
        <row r="61">
          <cell r="B61">
            <v>0</v>
          </cell>
        </row>
        <row r="62">
          <cell r="B62">
            <v>0</v>
          </cell>
        </row>
        <row r="63">
          <cell r="B63">
            <v>0</v>
          </cell>
        </row>
        <row r="64">
          <cell r="B64">
            <v>0</v>
          </cell>
        </row>
        <row r="65">
          <cell r="B65">
            <v>0</v>
          </cell>
        </row>
        <row r="66">
          <cell r="B66">
            <v>0</v>
          </cell>
        </row>
        <row r="67">
          <cell r="B67">
            <v>0</v>
          </cell>
        </row>
        <row r="68">
          <cell r="B68">
            <v>0</v>
          </cell>
        </row>
        <row r="69">
          <cell r="B69">
            <v>0</v>
          </cell>
        </row>
        <row r="70">
          <cell r="B70">
            <v>0</v>
          </cell>
        </row>
        <row r="71">
          <cell r="B71">
            <v>0</v>
          </cell>
        </row>
        <row r="72">
          <cell r="B72">
            <v>0</v>
          </cell>
        </row>
        <row r="73">
          <cell r="B73">
            <v>0</v>
          </cell>
        </row>
        <row r="74">
          <cell r="B74">
            <v>0</v>
          </cell>
        </row>
        <row r="75">
          <cell r="B75">
            <v>0</v>
          </cell>
        </row>
        <row r="76">
          <cell r="B76">
            <v>0</v>
          </cell>
        </row>
        <row r="77">
          <cell r="B77">
            <v>0</v>
          </cell>
        </row>
        <row r="78">
          <cell r="B78">
            <v>0</v>
          </cell>
        </row>
        <row r="79">
          <cell r="B79">
            <v>0</v>
          </cell>
        </row>
        <row r="80">
          <cell r="B80">
            <v>0</v>
          </cell>
        </row>
        <row r="81">
          <cell r="B81">
            <v>0</v>
          </cell>
        </row>
        <row r="82">
          <cell r="B82">
            <v>0</v>
          </cell>
        </row>
        <row r="83">
          <cell r="B83">
            <v>0</v>
          </cell>
        </row>
        <row r="84">
          <cell r="B84">
            <v>0</v>
          </cell>
        </row>
        <row r="85">
          <cell r="B85">
            <v>0</v>
          </cell>
        </row>
        <row r="86">
          <cell r="B86">
            <v>0</v>
          </cell>
        </row>
        <row r="87">
          <cell r="B87">
            <v>0</v>
          </cell>
        </row>
        <row r="88">
          <cell r="B88">
            <v>0</v>
          </cell>
        </row>
        <row r="89">
          <cell r="B89">
            <v>0</v>
          </cell>
        </row>
        <row r="90">
          <cell r="B90">
            <v>0</v>
          </cell>
        </row>
        <row r="91">
          <cell r="B91">
            <v>0</v>
          </cell>
        </row>
        <row r="92">
          <cell r="B92">
            <v>0</v>
          </cell>
        </row>
        <row r="93">
          <cell r="B93">
            <v>0</v>
          </cell>
        </row>
        <row r="94">
          <cell r="B94">
            <v>0</v>
          </cell>
        </row>
        <row r="95">
          <cell r="B95">
            <v>0</v>
          </cell>
        </row>
        <row r="96">
          <cell r="B96">
            <v>0</v>
          </cell>
        </row>
        <row r="97">
          <cell r="B97">
            <v>0</v>
          </cell>
        </row>
        <row r="98">
          <cell r="B98">
            <v>0</v>
          </cell>
        </row>
        <row r="99">
          <cell r="B99">
            <v>0</v>
          </cell>
        </row>
        <row r="100">
          <cell r="B100">
            <v>0</v>
          </cell>
        </row>
        <row r="101">
          <cell r="B101">
            <v>0</v>
          </cell>
        </row>
        <row r="102">
          <cell r="B102">
            <v>0</v>
          </cell>
        </row>
        <row r="103">
          <cell r="B103">
            <v>0</v>
          </cell>
        </row>
        <row r="104">
          <cell r="B104">
            <v>0</v>
          </cell>
        </row>
        <row r="105">
          <cell r="B105">
            <v>0</v>
          </cell>
        </row>
        <row r="106">
          <cell r="B106">
            <v>0</v>
          </cell>
        </row>
        <row r="107">
          <cell r="B107">
            <v>0</v>
          </cell>
        </row>
        <row r="108">
          <cell r="B108">
            <v>0</v>
          </cell>
        </row>
        <row r="109">
          <cell r="B109">
            <v>0</v>
          </cell>
        </row>
        <row r="110">
          <cell r="B110">
            <v>0</v>
          </cell>
        </row>
        <row r="111">
          <cell r="B111">
            <v>0</v>
          </cell>
        </row>
        <row r="112">
          <cell r="B112">
            <v>0</v>
          </cell>
        </row>
        <row r="113">
          <cell r="B113">
            <v>0</v>
          </cell>
        </row>
        <row r="114">
          <cell r="B114">
            <v>0</v>
          </cell>
        </row>
        <row r="115">
          <cell r="B115">
            <v>0</v>
          </cell>
        </row>
        <row r="116">
          <cell r="B116">
            <v>0</v>
          </cell>
        </row>
        <row r="117">
          <cell r="B117">
            <v>0</v>
          </cell>
        </row>
        <row r="118">
          <cell r="B118">
            <v>0</v>
          </cell>
        </row>
        <row r="119">
          <cell r="B119">
            <v>0</v>
          </cell>
        </row>
        <row r="120">
          <cell r="B120">
            <v>0</v>
          </cell>
        </row>
        <row r="121">
          <cell r="B121">
            <v>0</v>
          </cell>
        </row>
        <row r="122">
          <cell r="B122">
            <v>0</v>
          </cell>
        </row>
        <row r="123">
          <cell r="B123">
            <v>0</v>
          </cell>
        </row>
        <row r="124">
          <cell r="B124">
            <v>0</v>
          </cell>
        </row>
        <row r="125">
          <cell r="B125">
            <v>0</v>
          </cell>
        </row>
        <row r="126">
          <cell r="B126">
            <v>0</v>
          </cell>
        </row>
        <row r="127">
          <cell r="B127">
            <v>0</v>
          </cell>
        </row>
        <row r="128">
          <cell r="B128">
            <v>0</v>
          </cell>
        </row>
        <row r="129">
          <cell r="B129">
            <v>0</v>
          </cell>
        </row>
        <row r="130">
          <cell r="B130">
            <v>0</v>
          </cell>
        </row>
        <row r="131">
          <cell r="B131">
            <v>0</v>
          </cell>
        </row>
        <row r="132">
          <cell r="B132">
            <v>0</v>
          </cell>
        </row>
        <row r="133">
          <cell r="B133">
            <v>0</v>
          </cell>
        </row>
        <row r="134">
          <cell r="B134">
            <v>0</v>
          </cell>
        </row>
        <row r="135">
          <cell r="B135">
            <v>0</v>
          </cell>
        </row>
        <row r="136">
          <cell r="B136">
            <v>0</v>
          </cell>
        </row>
        <row r="137">
          <cell r="B137">
            <v>0</v>
          </cell>
        </row>
        <row r="138">
          <cell r="B138">
            <v>0</v>
          </cell>
        </row>
        <row r="139">
          <cell r="B139">
            <v>0</v>
          </cell>
        </row>
        <row r="140">
          <cell r="B140">
            <v>0</v>
          </cell>
        </row>
        <row r="141">
          <cell r="B141">
            <v>0</v>
          </cell>
        </row>
        <row r="142">
          <cell r="B142">
            <v>0</v>
          </cell>
        </row>
        <row r="143">
          <cell r="B143">
            <v>0</v>
          </cell>
        </row>
        <row r="144">
          <cell r="B144">
            <v>0</v>
          </cell>
        </row>
        <row r="145">
          <cell r="B145">
            <v>0</v>
          </cell>
        </row>
        <row r="146">
          <cell r="B146">
            <v>0</v>
          </cell>
        </row>
        <row r="147">
          <cell r="B147">
            <v>0</v>
          </cell>
        </row>
        <row r="148">
          <cell r="B148">
            <v>0</v>
          </cell>
        </row>
        <row r="149">
          <cell r="B149">
            <v>0</v>
          </cell>
        </row>
        <row r="150">
          <cell r="B150">
            <v>0</v>
          </cell>
        </row>
        <row r="151">
          <cell r="B151">
            <v>0</v>
          </cell>
        </row>
        <row r="152">
          <cell r="B152">
            <v>0</v>
          </cell>
        </row>
        <row r="153">
          <cell r="B153">
            <v>0</v>
          </cell>
        </row>
        <row r="154">
          <cell r="B154">
            <v>0</v>
          </cell>
        </row>
        <row r="155">
          <cell r="B155">
            <v>0</v>
          </cell>
        </row>
        <row r="156">
          <cell r="B156">
            <v>0</v>
          </cell>
        </row>
        <row r="157">
          <cell r="B157">
            <v>0</v>
          </cell>
        </row>
        <row r="158">
          <cell r="B158">
            <v>0</v>
          </cell>
        </row>
        <row r="159">
          <cell r="B159">
            <v>0</v>
          </cell>
        </row>
        <row r="160">
          <cell r="B160">
            <v>0</v>
          </cell>
        </row>
        <row r="161">
          <cell r="B161">
            <v>0</v>
          </cell>
        </row>
        <row r="162">
          <cell r="B162">
            <v>0</v>
          </cell>
        </row>
        <row r="163">
          <cell r="B163">
            <v>0</v>
          </cell>
        </row>
        <row r="164">
          <cell r="B164">
            <v>0</v>
          </cell>
        </row>
        <row r="165">
          <cell r="B165">
            <v>0</v>
          </cell>
        </row>
        <row r="166">
          <cell r="B166">
            <v>0</v>
          </cell>
        </row>
        <row r="167">
          <cell r="B167">
            <v>0</v>
          </cell>
        </row>
        <row r="168">
          <cell r="B168">
            <v>0</v>
          </cell>
        </row>
        <row r="169">
          <cell r="B169">
            <v>0</v>
          </cell>
        </row>
        <row r="170">
          <cell r="B170">
            <v>0</v>
          </cell>
        </row>
        <row r="171">
          <cell r="B171">
            <v>0</v>
          </cell>
        </row>
        <row r="172">
          <cell r="B172">
            <v>0</v>
          </cell>
        </row>
        <row r="173">
          <cell r="B173">
            <v>0</v>
          </cell>
        </row>
        <row r="174">
          <cell r="B174">
            <v>0</v>
          </cell>
        </row>
        <row r="175">
          <cell r="B175">
            <v>0</v>
          </cell>
        </row>
        <row r="176">
          <cell r="B176">
            <v>0</v>
          </cell>
        </row>
        <row r="177">
          <cell r="B177">
            <v>0</v>
          </cell>
        </row>
        <row r="178">
          <cell r="B178">
            <v>0</v>
          </cell>
        </row>
        <row r="179">
          <cell r="B179">
            <v>0</v>
          </cell>
        </row>
        <row r="180">
          <cell r="B180">
            <v>0</v>
          </cell>
        </row>
        <row r="181">
          <cell r="B181">
            <v>0</v>
          </cell>
        </row>
        <row r="182">
          <cell r="B182">
            <v>0</v>
          </cell>
        </row>
        <row r="183">
          <cell r="B183">
            <v>0</v>
          </cell>
        </row>
        <row r="184">
          <cell r="B184">
            <v>0</v>
          </cell>
        </row>
        <row r="185">
          <cell r="B185">
            <v>0</v>
          </cell>
        </row>
        <row r="186">
          <cell r="B186">
            <v>0</v>
          </cell>
        </row>
        <row r="187">
          <cell r="B187">
            <v>0</v>
          </cell>
        </row>
        <row r="188">
          <cell r="B188">
            <v>0</v>
          </cell>
        </row>
        <row r="189">
          <cell r="B189">
            <v>0</v>
          </cell>
        </row>
        <row r="190">
          <cell r="B190">
            <v>0</v>
          </cell>
        </row>
        <row r="191">
          <cell r="B191">
            <v>0</v>
          </cell>
        </row>
        <row r="192">
          <cell r="B192">
            <v>0</v>
          </cell>
        </row>
        <row r="193">
          <cell r="B193">
            <v>0</v>
          </cell>
        </row>
        <row r="194">
          <cell r="B194">
            <v>0</v>
          </cell>
        </row>
        <row r="195">
          <cell r="B195">
            <v>0</v>
          </cell>
        </row>
        <row r="196">
          <cell r="B196">
            <v>0</v>
          </cell>
        </row>
        <row r="197">
          <cell r="B197">
            <v>0</v>
          </cell>
        </row>
        <row r="198">
          <cell r="B198">
            <v>0</v>
          </cell>
        </row>
        <row r="199">
          <cell r="B199">
            <v>0</v>
          </cell>
        </row>
        <row r="200">
          <cell r="B200">
            <v>0</v>
          </cell>
        </row>
        <row r="201">
          <cell r="B201">
            <v>0</v>
          </cell>
        </row>
        <row r="202">
          <cell r="B202">
            <v>0</v>
          </cell>
        </row>
        <row r="203">
          <cell r="B203">
            <v>0</v>
          </cell>
        </row>
        <row r="204">
          <cell r="B204">
            <v>0</v>
          </cell>
        </row>
        <row r="205">
          <cell r="B205">
            <v>0</v>
          </cell>
        </row>
        <row r="206">
          <cell r="B206">
            <v>0</v>
          </cell>
        </row>
        <row r="207">
          <cell r="B207">
            <v>0</v>
          </cell>
        </row>
        <row r="208">
          <cell r="B208">
            <v>0</v>
          </cell>
        </row>
        <row r="209">
          <cell r="B209">
            <v>0</v>
          </cell>
        </row>
        <row r="210">
          <cell r="B210">
            <v>0</v>
          </cell>
        </row>
        <row r="211">
          <cell r="B211">
            <v>0</v>
          </cell>
        </row>
        <row r="212">
          <cell r="B212">
            <v>0</v>
          </cell>
        </row>
        <row r="213">
          <cell r="B213">
            <v>0</v>
          </cell>
        </row>
        <row r="214">
          <cell r="B214">
            <v>0</v>
          </cell>
        </row>
        <row r="215">
          <cell r="B215">
            <v>0</v>
          </cell>
        </row>
        <row r="216">
          <cell r="B216">
            <v>0</v>
          </cell>
        </row>
        <row r="217">
          <cell r="B217">
            <v>0</v>
          </cell>
        </row>
        <row r="218">
          <cell r="B218">
            <v>0</v>
          </cell>
        </row>
        <row r="219">
          <cell r="B219">
            <v>0</v>
          </cell>
        </row>
        <row r="220">
          <cell r="B220">
            <v>0</v>
          </cell>
        </row>
        <row r="221">
          <cell r="B221">
            <v>0</v>
          </cell>
        </row>
        <row r="222">
          <cell r="B222">
            <v>0</v>
          </cell>
        </row>
        <row r="223">
          <cell r="B223">
            <v>0</v>
          </cell>
        </row>
        <row r="224">
          <cell r="B224">
            <v>0</v>
          </cell>
        </row>
        <row r="225">
          <cell r="B225">
            <v>0</v>
          </cell>
        </row>
        <row r="226">
          <cell r="B226">
            <v>0</v>
          </cell>
        </row>
        <row r="227">
          <cell r="B227">
            <v>0</v>
          </cell>
        </row>
        <row r="228">
          <cell r="B228">
            <v>0</v>
          </cell>
        </row>
        <row r="229">
          <cell r="B229">
            <v>0</v>
          </cell>
        </row>
        <row r="230">
          <cell r="B230">
            <v>0</v>
          </cell>
        </row>
        <row r="231">
          <cell r="B231">
            <v>0</v>
          </cell>
        </row>
        <row r="232">
          <cell r="B232">
            <v>0</v>
          </cell>
        </row>
        <row r="233">
          <cell r="B233">
            <v>0</v>
          </cell>
        </row>
        <row r="234">
          <cell r="B234">
            <v>0</v>
          </cell>
        </row>
        <row r="235">
          <cell r="B235">
            <v>0</v>
          </cell>
        </row>
        <row r="236">
          <cell r="B236">
            <v>0</v>
          </cell>
        </row>
        <row r="237">
          <cell r="B237">
            <v>0</v>
          </cell>
        </row>
        <row r="238">
          <cell r="B238">
            <v>0</v>
          </cell>
        </row>
        <row r="239">
          <cell r="B239">
            <v>0</v>
          </cell>
        </row>
        <row r="240">
          <cell r="B240">
            <v>0</v>
          </cell>
        </row>
        <row r="241">
          <cell r="B241">
            <v>0</v>
          </cell>
        </row>
        <row r="242">
          <cell r="B242">
            <v>0</v>
          </cell>
        </row>
        <row r="243">
          <cell r="B243">
            <v>0</v>
          </cell>
        </row>
        <row r="244">
          <cell r="B244">
            <v>0</v>
          </cell>
        </row>
        <row r="245">
          <cell r="B245">
            <v>0</v>
          </cell>
        </row>
        <row r="246">
          <cell r="B246">
            <v>0</v>
          </cell>
        </row>
        <row r="247">
          <cell r="B247">
            <v>0</v>
          </cell>
        </row>
        <row r="248">
          <cell r="B248">
            <v>0</v>
          </cell>
        </row>
        <row r="249">
          <cell r="B249">
            <v>0</v>
          </cell>
        </row>
        <row r="250">
          <cell r="B250">
            <v>0</v>
          </cell>
        </row>
        <row r="251">
          <cell r="B251">
            <v>0</v>
          </cell>
        </row>
        <row r="252">
          <cell r="B252">
            <v>0</v>
          </cell>
        </row>
        <row r="253">
          <cell r="B253">
            <v>0</v>
          </cell>
        </row>
        <row r="254">
          <cell r="B254">
            <v>0</v>
          </cell>
        </row>
        <row r="255">
          <cell r="B255">
            <v>0</v>
          </cell>
        </row>
        <row r="256">
          <cell r="B256">
            <v>0</v>
          </cell>
        </row>
        <row r="257">
          <cell r="B257">
            <v>0</v>
          </cell>
        </row>
        <row r="258">
          <cell r="B258">
            <v>0</v>
          </cell>
        </row>
        <row r="259">
          <cell r="B259">
            <v>0</v>
          </cell>
        </row>
        <row r="260">
          <cell r="B260">
            <v>0</v>
          </cell>
        </row>
        <row r="261">
          <cell r="B261">
            <v>0</v>
          </cell>
        </row>
        <row r="262">
          <cell r="B262">
            <v>0</v>
          </cell>
        </row>
        <row r="263">
          <cell r="B263">
            <v>0</v>
          </cell>
        </row>
        <row r="264">
          <cell r="B264">
            <v>0</v>
          </cell>
        </row>
        <row r="265">
          <cell r="B265">
            <v>0</v>
          </cell>
        </row>
        <row r="266">
          <cell r="B266">
            <v>0</v>
          </cell>
        </row>
        <row r="267">
          <cell r="B267">
            <v>0</v>
          </cell>
        </row>
        <row r="268">
          <cell r="B268">
            <v>0</v>
          </cell>
        </row>
        <row r="269">
          <cell r="B269">
            <v>0</v>
          </cell>
        </row>
        <row r="270">
          <cell r="B270">
            <v>0</v>
          </cell>
        </row>
        <row r="271">
          <cell r="B271">
            <v>0</v>
          </cell>
        </row>
        <row r="272">
          <cell r="B272">
            <v>0</v>
          </cell>
        </row>
        <row r="273">
          <cell r="B273">
            <v>0</v>
          </cell>
        </row>
        <row r="274">
          <cell r="B274">
            <v>0</v>
          </cell>
        </row>
        <row r="275">
          <cell r="B275">
            <v>0</v>
          </cell>
        </row>
        <row r="276">
          <cell r="B276">
            <v>0</v>
          </cell>
        </row>
        <row r="277">
          <cell r="B277">
            <v>0</v>
          </cell>
        </row>
        <row r="278">
          <cell r="B278">
            <v>0</v>
          </cell>
        </row>
        <row r="279">
          <cell r="B279">
            <v>0</v>
          </cell>
        </row>
        <row r="280">
          <cell r="B280">
            <v>0</v>
          </cell>
        </row>
        <row r="281">
          <cell r="B281">
            <v>0</v>
          </cell>
        </row>
        <row r="282">
          <cell r="B282">
            <v>0</v>
          </cell>
        </row>
        <row r="283">
          <cell r="B283">
            <v>0</v>
          </cell>
        </row>
        <row r="284">
          <cell r="B284">
            <v>0</v>
          </cell>
        </row>
        <row r="285">
          <cell r="B285">
            <v>0</v>
          </cell>
        </row>
        <row r="286">
          <cell r="B286">
            <v>0</v>
          </cell>
        </row>
        <row r="287">
          <cell r="B287">
            <v>0</v>
          </cell>
        </row>
        <row r="288">
          <cell r="B288">
            <v>0</v>
          </cell>
        </row>
        <row r="289">
          <cell r="B289">
            <v>0</v>
          </cell>
        </row>
        <row r="290">
          <cell r="B290">
            <v>0</v>
          </cell>
        </row>
        <row r="291">
          <cell r="B291">
            <v>0</v>
          </cell>
        </row>
        <row r="292">
          <cell r="B292">
            <v>0</v>
          </cell>
        </row>
        <row r="293">
          <cell r="B293">
            <v>0</v>
          </cell>
        </row>
        <row r="294">
          <cell r="B294">
            <v>0</v>
          </cell>
        </row>
        <row r="295">
          <cell r="B295">
            <v>0</v>
          </cell>
        </row>
        <row r="296">
          <cell r="B296">
            <v>0</v>
          </cell>
        </row>
        <row r="297">
          <cell r="B297">
            <v>0</v>
          </cell>
        </row>
        <row r="298">
          <cell r="B298">
            <v>0</v>
          </cell>
        </row>
        <row r="299">
          <cell r="B299">
            <v>0</v>
          </cell>
        </row>
        <row r="300">
          <cell r="B300">
            <v>0</v>
          </cell>
        </row>
        <row r="301">
          <cell r="B301">
            <v>0</v>
          </cell>
        </row>
        <row r="302">
          <cell r="B302">
            <v>0</v>
          </cell>
        </row>
        <row r="303">
          <cell r="B303">
            <v>0</v>
          </cell>
        </row>
        <row r="304">
          <cell r="B304">
            <v>0</v>
          </cell>
        </row>
        <row r="305">
          <cell r="B305">
            <v>0</v>
          </cell>
        </row>
        <row r="306">
          <cell r="B306">
            <v>0</v>
          </cell>
        </row>
        <row r="307">
          <cell r="B307">
            <v>0</v>
          </cell>
        </row>
        <row r="308">
          <cell r="B308">
            <v>0</v>
          </cell>
        </row>
        <row r="309">
          <cell r="B309">
            <v>0</v>
          </cell>
        </row>
        <row r="310">
          <cell r="B310">
            <v>0</v>
          </cell>
        </row>
        <row r="311">
          <cell r="B311">
            <v>0</v>
          </cell>
        </row>
        <row r="312">
          <cell r="B312">
            <v>0</v>
          </cell>
        </row>
        <row r="313">
          <cell r="B313">
            <v>0</v>
          </cell>
        </row>
        <row r="314">
          <cell r="B314">
            <v>0</v>
          </cell>
        </row>
        <row r="315">
          <cell r="B315">
            <v>0</v>
          </cell>
        </row>
        <row r="316">
          <cell r="B316">
            <v>0</v>
          </cell>
        </row>
        <row r="317">
          <cell r="B317">
            <v>0</v>
          </cell>
        </row>
        <row r="318">
          <cell r="B318">
            <v>0</v>
          </cell>
        </row>
        <row r="319">
          <cell r="B319">
            <v>0</v>
          </cell>
        </row>
        <row r="320">
          <cell r="B320">
            <v>0</v>
          </cell>
        </row>
        <row r="321">
          <cell r="B321">
            <v>0</v>
          </cell>
        </row>
        <row r="322">
          <cell r="B322">
            <v>0</v>
          </cell>
        </row>
        <row r="323">
          <cell r="B323">
            <v>0</v>
          </cell>
        </row>
        <row r="324">
          <cell r="B324">
            <v>0</v>
          </cell>
        </row>
        <row r="325">
          <cell r="B325">
            <v>0</v>
          </cell>
        </row>
        <row r="326">
          <cell r="B326">
            <v>0</v>
          </cell>
        </row>
        <row r="327">
          <cell r="B327">
            <v>0</v>
          </cell>
        </row>
        <row r="328">
          <cell r="B328">
            <v>0</v>
          </cell>
        </row>
        <row r="329">
          <cell r="B329">
            <v>0</v>
          </cell>
        </row>
        <row r="330">
          <cell r="B330">
            <v>0</v>
          </cell>
        </row>
        <row r="331">
          <cell r="B331">
            <v>0</v>
          </cell>
        </row>
        <row r="332">
          <cell r="B332">
            <v>0</v>
          </cell>
        </row>
        <row r="333">
          <cell r="B333">
            <v>0</v>
          </cell>
        </row>
        <row r="334">
          <cell r="B334">
            <v>0</v>
          </cell>
        </row>
        <row r="335">
          <cell r="B335">
            <v>0</v>
          </cell>
        </row>
        <row r="336">
          <cell r="B336">
            <v>0</v>
          </cell>
        </row>
        <row r="337">
          <cell r="B337">
            <v>0</v>
          </cell>
        </row>
        <row r="338">
          <cell r="B338">
            <v>0</v>
          </cell>
        </row>
        <row r="339">
          <cell r="B339">
            <v>0</v>
          </cell>
        </row>
        <row r="340">
          <cell r="B340">
            <v>0</v>
          </cell>
        </row>
        <row r="341">
          <cell r="B341">
            <v>0</v>
          </cell>
        </row>
        <row r="342">
          <cell r="B342">
            <v>0</v>
          </cell>
        </row>
        <row r="343">
          <cell r="B343">
            <v>0</v>
          </cell>
        </row>
        <row r="344">
          <cell r="B344">
            <v>0</v>
          </cell>
        </row>
        <row r="345">
          <cell r="B345">
            <v>0</v>
          </cell>
        </row>
        <row r="346">
          <cell r="B346">
            <v>0</v>
          </cell>
        </row>
        <row r="347">
          <cell r="B347">
            <v>0</v>
          </cell>
        </row>
        <row r="348">
          <cell r="B348">
            <v>0</v>
          </cell>
        </row>
        <row r="349">
          <cell r="B349">
            <v>0</v>
          </cell>
        </row>
        <row r="350">
          <cell r="B350">
            <v>0</v>
          </cell>
        </row>
        <row r="351">
          <cell r="B351">
            <v>0</v>
          </cell>
        </row>
        <row r="352">
          <cell r="B352">
            <v>0</v>
          </cell>
        </row>
        <row r="353">
          <cell r="B353">
            <v>0</v>
          </cell>
        </row>
        <row r="354">
          <cell r="B354">
            <v>0</v>
          </cell>
        </row>
        <row r="355">
          <cell r="B355">
            <v>0</v>
          </cell>
        </row>
        <row r="356">
          <cell r="B356">
            <v>0</v>
          </cell>
        </row>
        <row r="357">
          <cell r="B357">
            <v>0</v>
          </cell>
        </row>
        <row r="358">
          <cell r="B358">
            <v>0</v>
          </cell>
        </row>
        <row r="359">
          <cell r="B359">
            <v>0</v>
          </cell>
        </row>
        <row r="360">
          <cell r="B360">
            <v>0</v>
          </cell>
        </row>
        <row r="361">
          <cell r="B361">
            <v>0</v>
          </cell>
        </row>
        <row r="362">
          <cell r="B362">
            <v>0</v>
          </cell>
        </row>
        <row r="363">
          <cell r="B363">
            <v>0</v>
          </cell>
        </row>
        <row r="364">
          <cell r="B364">
            <v>0</v>
          </cell>
        </row>
        <row r="365">
          <cell r="B365">
            <v>0</v>
          </cell>
        </row>
        <row r="366">
          <cell r="B366">
            <v>0</v>
          </cell>
        </row>
        <row r="367">
          <cell r="B367">
            <v>0</v>
          </cell>
        </row>
        <row r="368">
          <cell r="B368">
            <v>0</v>
          </cell>
        </row>
        <row r="369">
          <cell r="B369">
            <v>0</v>
          </cell>
        </row>
        <row r="370">
          <cell r="B370">
            <v>0</v>
          </cell>
        </row>
        <row r="371">
          <cell r="B371">
            <v>0</v>
          </cell>
        </row>
        <row r="372">
          <cell r="B372">
            <v>0</v>
          </cell>
        </row>
        <row r="373">
          <cell r="B373">
            <v>0</v>
          </cell>
        </row>
        <row r="374">
          <cell r="B374">
            <v>0</v>
          </cell>
        </row>
        <row r="375">
          <cell r="B375">
            <v>0</v>
          </cell>
        </row>
        <row r="376">
          <cell r="B376">
            <v>0</v>
          </cell>
        </row>
        <row r="377">
          <cell r="B377">
            <v>0</v>
          </cell>
        </row>
        <row r="378">
          <cell r="B378">
            <v>0</v>
          </cell>
        </row>
        <row r="379">
          <cell r="B379">
            <v>0</v>
          </cell>
        </row>
        <row r="380">
          <cell r="B380">
            <v>0</v>
          </cell>
        </row>
        <row r="381">
          <cell r="B381">
            <v>0</v>
          </cell>
        </row>
        <row r="382">
          <cell r="B382">
            <v>0</v>
          </cell>
        </row>
        <row r="383">
          <cell r="B383">
            <v>0</v>
          </cell>
        </row>
        <row r="384">
          <cell r="B384">
            <v>0</v>
          </cell>
        </row>
        <row r="385">
          <cell r="B385">
            <v>0</v>
          </cell>
        </row>
        <row r="386">
          <cell r="B386">
            <v>0</v>
          </cell>
        </row>
        <row r="387">
          <cell r="B387">
            <v>0</v>
          </cell>
        </row>
        <row r="388">
          <cell r="B388">
            <v>0</v>
          </cell>
        </row>
        <row r="389">
          <cell r="B389">
            <v>0</v>
          </cell>
        </row>
        <row r="390">
          <cell r="B390">
            <v>0</v>
          </cell>
        </row>
        <row r="391">
          <cell r="B391">
            <v>0</v>
          </cell>
        </row>
        <row r="392">
          <cell r="B392">
            <v>0</v>
          </cell>
        </row>
        <row r="393">
          <cell r="B393">
            <v>0</v>
          </cell>
        </row>
        <row r="394">
          <cell r="B394">
            <v>0</v>
          </cell>
        </row>
        <row r="395">
          <cell r="B395">
            <v>0</v>
          </cell>
        </row>
        <row r="396">
          <cell r="B396">
            <v>0</v>
          </cell>
        </row>
        <row r="397">
          <cell r="B397">
            <v>0</v>
          </cell>
        </row>
        <row r="398">
          <cell r="B398">
            <v>0</v>
          </cell>
        </row>
        <row r="399">
          <cell r="B399">
            <v>0</v>
          </cell>
        </row>
        <row r="400">
          <cell r="B400">
            <v>0</v>
          </cell>
        </row>
        <row r="401">
          <cell r="B401">
            <v>0</v>
          </cell>
        </row>
        <row r="402">
          <cell r="B402">
            <v>0</v>
          </cell>
        </row>
        <row r="403">
          <cell r="B403">
            <v>0</v>
          </cell>
        </row>
        <row r="404">
          <cell r="B404">
            <v>0</v>
          </cell>
        </row>
        <row r="405">
          <cell r="B405">
            <v>0</v>
          </cell>
        </row>
        <row r="406">
          <cell r="B406">
            <v>0</v>
          </cell>
        </row>
        <row r="407">
          <cell r="B407">
            <v>0</v>
          </cell>
        </row>
        <row r="408">
          <cell r="B408">
            <v>0</v>
          </cell>
        </row>
        <row r="409">
          <cell r="B409">
            <v>0</v>
          </cell>
        </row>
        <row r="410">
          <cell r="B410">
            <v>0</v>
          </cell>
        </row>
        <row r="411">
          <cell r="B411">
            <v>0</v>
          </cell>
        </row>
        <row r="412">
          <cell r="B412">
            <v>0</v>
          </cell>
        </row>
        <row r="413">
          <cell r="B413">
            <v>0</v>
          </cell>
        </row>
        <row r="414">
          <cell r="B414">
            <v>0</v>
          </cell>
        </row>
        <row r="415">
          <cell r="B415">
            <v>0</v>
          </cell>
        </row>
        <row r="416">
          <cell r="B416">
            <v>0</v>
          </cell>
        </row>
        <row r="417">
          <cell r="B417">
            <v>0</v>
          </cell>
        </row>
        <row r="418">
          <cell r="B418">
            <v>0</v>
          </cell>
        </row>
        <row r="419">
          <cell r="B419">
            <v>0</v>
          </cell>
        </row>
        <row r="420">
          <cell r="B420">
            <v>0</v>
          </cell>
        </row>
        <row r="421">
          <cell r="B421">
            <v>0</v>
          </cell>
        </row>
        <row r="422">
          <cell r="B422">
            <v>0</v>
          </cell>
        </row>
        <row r="423">
          <cell r="B423">
            <v>0</v>
          </cell>
        </row>
        <row r="424">
          <cell r="B424">
            <v>0</v>
          </cell>
        </row>
        <row r="425">
          <cell r="B425">
            <v>0</v>
          </cell>
        </row>
        <row r="426">
          <cell r="B426">
            <v>0</v>
          </cell>
        </row>
        <row r="427">
          <cell r="B427">
            <v>0</v>
          </cell>
        </row>
        <row r="428">
          <cell r="B428">
            <v>0</v>
          </cell>
        </row>
        <row r="429">
          <cell r="B429">
            <v>0</v>
          </cell>
        </row>
        <row r="430">
          <cell r="B430">
            <v>0</v>
          </cell>
        </row>
        <row r="431">
          <cell r="B431">
            <v>0</v>
          </cell>
        </row>
        <row r="432">
          <cell r="B432">
            <v>0</v>
          </cell>
        </row>
        <row r="433">
          <cell r="B433">
            <v>0</v>
          </cell>
        </row>
        <row r="434">
          <cell r="B434">
            <v>0</v>
          </cell>
        </row>
        <row r="435">
          <cell r="B435">
            <v>0</v>
          </cell>
        </row>
        <row r="436">
          <cell r="B436">
            <v>0</v>
          </cell>
        </row>
        <row r="437">
          <cell r="B437">
            <v>0</v>
          </cell>
        </row>
        <row r="438">
          <cell r="B438">
            <v>0</v>
          </cell>
        </row>
        <row r="439">
          <cell r="B439">
            <v>0</v>
          </cell>
        </row>
        <row r="440">
          <cell r="B440">
            <v>0</v>
          </cell>
        </row>
        <row r="441">
          <cell r="B441">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v>0</v>
          </cell>
        </row>
        <row r="453">
          <cell r="B453">
            <v>0</v>
          </cell>
        </row>
        <row r="454">
          <cell r="B454">
            <v>0</v>
          </cell>
        </row>
        <row r="455">
          <cell r="B455">
            <v>0</v>
          </cell>
        </row>
        <row r="456">
          <cell r="B456">
            <v>0</v>
          </cell>
        </row>
        <row r="457">
          <cell r="B457">
            <v>0</v>
          </cell>
        </row>
        <row r="458">
          <cell r="B458">
            <v>0</v>
          </cell>
        </row>
        <row r="459">
          <cell r="B459">
            <v>0</v>
          </cell>
        </row>
        <row r="460">
          <cell r="B460">
            <v>0</v>
          </cell>
        </row>
        <row r="461">
          <cell r="B461">
            <v>0</v>
          </cell>
        </row>
        <row r="462">
          <cell r="B462">
            <v>0</v>
          </cell>
        </row>
        <row r="463">
          <cell r="B463">
            <v>0</v>
          </cell>
        </row>
        <row r="464">
          <cell r="B464">
            <v>0</v>
          </cell>
        </row>
        <row r="465">
          <cell r="B465">
            <v>0</v>
          </cell>
        </row>
        <row r="466">
          <cell r="B466">
            <v>0</v>
          </cell>
        </row>
        <row r="467">
          <cell r="B467">
            <v>0</v>
          </cell>
        </row>
        <row r="468">
          <cell r="B468">
            <v>0</v>
          </cell>
        </row>
        <row r="469">
          <cell r="B469">
            <v>0</v>
          </cell>
        </row>
        <row r="470">
          <cell r="B470">
            <v>0</v>
          </cell>
        </row>
        <row r="471">
          <cell r="B471">
            <v>0</v>
          </cell>
        </row>
        <row r="472">
          <cell r="B472">
            <v>0</v>
          </cell>
        </row>
        <row r="473">
          <cell r="B473">
            <v>0</v>
          </cell>
        </row>
        <row r="474">
          <cell r="B474">
            <v>0</v>
          </cell>
        </row>
        <row r="475">
          <cell r="B475">
            <v>0</v>
          </cell>
        </row>
        <row r="476">
          <cell r="B476">
            <v>0</v>
          </cell>
        </row>
        <row r="477">
          <cell r="B477">
            <v>0</v>
          </cell>
        </row>
        <row r="478">
          <cell r="B478">
            <v>0</v>
          </cell>
        </row>
        <row r="479">
          <cell r="B479">
            <v>0</v>
          </cell>
        </row>
        <row r="480">
          <cell r="B480">
            <v>0</v>
          </cell>
        </row>
        <row r="481">
          <cell r="B481">
            <v>0</v>
          </cell>
        </row>
        <row r="482">
          <cell r="B482">
            <v>0</v>
          </cell>
        </row>
        <row r="483">
          <cell r="B483">
            <v>0</v>
          </cell>
        </row>
        <row r="484">
          <cell r="B484">
            <v>0</v>
          </cell>
        </row>
        <row r="485">
          <cell r="B485">
            <v>0</v>
          </cell>
        </row>
        <row r="486">
          <cell r="B486">
            <v>0</v>
          </cell>
        </row>
        <row r="487">
          <cell r="B487">
            <v>0</v>
          </cell>
        </row>
        <row r="488">
          <cell r="B488">
            <v>0</v>
          </cell>
        </row>
        <row r="489">
          <cell r="B489">
            <v>0</v>
          </cell>
        </row>
        <row r="490">
          <cell r="B490">
            <v>0</v>
          </cell>
        </row>
        <row r="491">
          <cell r="B491">
            <v>0</v>
          </cell>
        </row>
        <row r="492">
          <cell r="B492">
            <v>0</v>
          </cell>
        </row>
        <row r="493">
          <cell r="B493">
            <v>0</v>
          </cell>
        </row>
        <row r="494">
          <cell r="B494">
            <v>0</v>
          </cell>
        </row>
        <row r="495">
          <cell r="B495">
            <v>0</v>
          </cell>
        </row>
        <row r="496">
          <cell r="B496">
            <v>0</v>
          </cell>
        </row>
        <row r="497">
          <cell r="B497">
            <v>0</v>
          </cell>
        </row>
        <row r="498">
          <cell r="B498">
            <v>0</v>
          </cell>
        </row>
        <row r="499">
          <cell r="B499">
            <v>0</v>
          </cell>
        </row>
        <row r="500">
          <cell r="B500">
            <v>0</v>
          </cell>
        </row>
        <row r="501">
          <cell r="B501">
            <v>0</v>
          </cell>
        </row>
        <row r="502">
          <cell r="B502">
            <v>0</v>
          </cell>
        </row>
        <row r="503">
          <cell r="B503">
            <v>0</v>
          </cell>
        </row>
        <row r="504">
          <cell r="B504">
            <v>0</v>
          </cell>
        </row>
        <row r="505">
          <cell r="B505">
            <v>0</v>
          </cell>
        </row>
        <row r="506">
          <cell r="B506">
            <v>0</v>
          </cell>
        </row>
        <row r="507">
          <cell r="B507">
            <v>0</v>
          </cell>
        </row>
        <row r="508">
          <cell r="B508">
            <v>0</v>
          </cell>
        </row>
        <row r="509">
          <cell r="B509">
            <v>0</v>
          </cell>
        </row>
        <row r="510">
          <cell r="B510">
            <v>0</v>
          </cell>
        </row>
        <row r="511">
          <cell r="B511">
            <v>0</v>
          </cell>
        </row>
        <row r="512">
          <cell r="B512">
            <v>0</v>
          </cell>
        </row>
        <row r="513">
          <cell r="B513">
            <v>0</v>
          </cell>
        </row>
        <row r="514">
          <cell r="B514">
            <v>0</v>
          </cell>
        </row>
        <row r="515">
          <cell r="B515">
            <v>0</v>
          </cell>
        </row>
        <row r="516">
          <cell r="B516">
            <v>0</v>
          </cell>
        </row>
        <row r="517">
          <cell r="B517">
            <v>0</v>
          </cell>
        </row>
        <row r="518">
          <cell r="B518">
            <v>0</v>
          </cell>
        </row>
        <row r="519">
          <cell r="B519">
            <v>0</v>
          </cell>
        </row>
        <row r="520">
          <cell r="B520">
            <v>0</v>
          </cell>
        </row>
        <row r="521">
          <cell r="B521">
            <v>0</v>
          </cell>
        </row>
        <row r="522">
          <cell r="B522">
            <v>0</v>
          </cell>
        </row>
        <row r="523">
          <cell r="B523">
            <v>0</v>
          </cell>
        </row>
        <row r="524">
          <cell r="B524">
            <v>0</v>
          </cell>
        </row>
        <row r="525">
          <cell r="B525">
            <v>0</v>
          </cell>
        </row>
        <row r="526">
          <cell r="B526">
            <v>0</v>
          </cell>
        </row>
        <row r="527">
          <cell r="B527">
            <v>0</v>
          </cell>
        </row>
        <row r="528">
          <cell r="B528">
            <v>0</v>
          </cell>
        </row>
        <row r="529">
          <cell r="B529">
            <v>0</v>
          </cell>
        </row>
        <row r="530">
          <cell r="B530">
            <v>0</v>
          </cell>
        </row>
        <row r="531">
          <cell r="B531">
            <v>0</v>
          </cell>
        </row>
        <row r="532">
          <cell r="B532">
            <v>0</v>
          </cell>
        </row>
        <row r="533">
          <cell r="B533">
            <v>0</v>
          </cell>
        </row>
        <row r="534">
          <cell r="B534">
            <v>0</v>
          </cell>
        </row>
        <row r="535">
          <cell r="B535">
            <v>0</v>
          </cell>
        </row>
        <row r="536">
          <cell r="B536">
            <v>0</v>
          </cell>
        </row>
        <row r="537">
          <cell r="B537">
            <v>0</v>
          </cell>
        </row>
        <row r="538">
          <cell r="B538">
            <v>0</v>
          </cell>
        </row>
        <row r="539">
          <cell r="B539">
            <v>0</v>
          </cell>
        </row>
        <row r="540">
          <cell r="B540">
            <v>0</v>
          </cell>
        </row>
        <row r="541">
          <cell r="B541">
            <v>0</v>
          </cell>
        </row>
        <row r="542">
          <cell r="B542">
            <v>0</v>
          </cell>
        </row>
        <row r="543">
          <cell r="B543">
            <v>0</v>
          </cell>
        </row>
        <row r="544">
          <cell r="B544">
            <v>0</v>
          </cell>
        </row>
        <row r="545">
          <cell r="B545">
            <v>0</v>
          </cell>
        </row>
        <row r="546">
          <cell r="B546">
            <v>0</v>
          </cell>
        </row>
        <row r="547">
          <cell r="B547">
            <v>0</v>
          </cell>
        </row>
        <row r="548">
          <cell r="B548">
            <v>0</v>
          </cell>
        </row>
        <row r="549">
          <cell r="B549">
            <v>0</v>
          </cell>
        </row>
        <row r="550">
          <cell r="B550">
            <v>0</v>
          </cell>
        </row>
        <row r="551">
          <cell r="B551">
            <v>0</v>
          </cell>
        </row>
        <row r="552">
          <cell r="B552">
            <v>0</v>
          </cell>
        </row>
        <row r="553">
          <cell r="B553">
            <v>0</v>
          </cell>
        </row>
        <row r="554">
          <cell r="B554">
            <v>0</v>
          </cell>
        </row>
        <row r="555">
          <cell r="B555">
            <v>0</v>
          </cell>
        </row>
        <row r="556">
          <cell r="B556">
            <v>0</v>
          </cell>
        </row>
        <row r="557">
          <cell r="B557">
            <v>0</v>
          </cell>
        </row>
        <row r="558">
          <cell r="B558">
            <v>0</v>
          </cell>
        </row>
        <row r="559">
          <cell r="B559">
            <v>0</v>
          </cell>
        </row>
        <row r="560">
          <cell r="B560">
            <v>0</v>
          </cell>
        </row>
        <row r="561">
          <cell r="B561">
            <v>0</v>
          </cell>
        </row>
        <row r="562">
          <cell r="B562">
            <v>0</v>
          </cell>
        </row>
        <row r="563">
          <cell r="B563">
            <v>0</v>
          </cell>
        </row>
        <row r="564">
          <cell r="B564">
            <v>0</v>
          </cell>
        </row>
        <row r="565">
          <cell r="B565">
            <v>0</v>
          </cell>
        </row>
        <row r="566">
          <cell r="B566">
            <v>0</v>
          </cell>
        </row>
        <row r="567">
          <cell r="B567">
            <v>0</v>
          </cell>
        </row>
        <row r="568">
          <cell r="B568">
            <v>0</v>
          </cell>
        </row>
        <row r="569">
          <cell r="B569">
            <v>0</v>
          </cell>
        </row>
        <row r="570">
          <cell r="B570">
            <v>0</v>
          </cell>
        </row>
        <row r="571">
          <cell r="B571">
            <v>0</v>
          </cell>
        </row>
        <row r="572">
          <cell r="B572">
            <v>0</v>
          </cell>
        </row>
        <row r="573">
          <cell r="B573">
            <v>0</v>
          </cell>
        </row>
        <row r="574">
          <cell r="B574">
            <v>0</v>
          </cell>
        </row>
        <row r="575">
          <cell r="B575">
            <v>0</v>
          </cell>
        </row>
        <row r="576">
          <cell r="B576">
            <v>0</v>
          </cell>
        </row>
        <row r="577">
          <cell r="B577">
            <v>0</v>
          </cell>
        </row>
        <row r="578">
          <cell r="B578">
            <v>0</v>
          </cell>
        </row>
        <row r="579">
          <cell r="B579">
            <v>0</v>
          </cell>
        </row>
        <row r="580">
          <cell r="B580">
            <v>0</v>
          </cell>
        </row>
        <row r="581">
          <cell r="B581">
            <v>0</v>
          </cell>
        </row>
        <row r="582">
          <cell r="B582">
            <v>0</v>
          </cell>
        </row>
        <row r="583">
          <cell r="B583">
            <v>0</v>
          </cell>
        </row>
        <row r="584">
          <cell r="B584">
            <v>0</v>
          </cell>
        </row>
        <row r="585">
          <cell r="B585">
            <v>0</v>
          </cell>
        </row>
        <row r="586">
          <cell r="B586">
            <v>0</v>
          </cell>
        </row>
        <row r="587">
          <cell r="B587">
            <v>0</v>
          </cell>
        </row>
        <row r="588">
          <cell r="B588">
            <v>0</v>
          </cell>
        </row>
        <row r="589">
          <cell r="B589">
            <v>0</v>
          </cell>
        </row>
        <row r="590">
          <cell r="B590">
            <v>0</v>
          </cell>
        </row>
        <row r="591">
          <cell r="B591">
            <v>0</v>
          </cell>
        </row>
        <row r="592">
          <cell r="B592">
            <v>0</v>
          </cell>
        </row>
        <row r="593">
          <cell r="B593">
            <v>0</v>
          </cell>
        </row>
        <row r="594">
          <cell r="B594">
            <v>0</v>
          </cell>
        </row>
        <row r="595">
          <cell r="B595">
            <v>0</v>
          </cell>
        </row>
        <row r="596">
          <cell r="B596">
            <v>0</v>
          </cell>
        </row>
        <row r="597">
          <cell r="B597">
            <v>0</v>
          </cell>
        </row>
        <row r="598">
          <cell r="B598">
            <v>0</v>
          </cell>
        </row>
        <row r="599">
          <cell r="B599">
            <v>0</v>
          </cell>
        </row>
        <row r="600">
          <cell r="B600">
            <v>0</v>
          </cell>
        </row>
        <row r="601">
          <cell r="B601">
            <v>0</v>
          </cell>
        </row>
        <row r="602">
          <cell r="B602">
            <v>0</v>
          </cell>
        </row>
        <row r="603">
          <cell r="B603">
            <v>0</v>
          </cell>
        </row>
        <row r="604">
          <cell r="B604">
            <v>0</v>
          </cell>
        </row>
        <row r="605">
          <cell r="B605">
            <v>0</v>
          </cell>
        </row>
        <row r="606">
          <cell r="B606">
            <v>0</v>
          </cell>
        </row>
        <row r="607">
          <cell r="B607">
            <v>0</v>
          </cell>
        </row>
        <row r="608">
          <cell r="B608">
            <v>0</v>
          </cell>
        </row>
        <row r="609">
          <cell r="B609">
            <v>0</v>
          </cell>
        </row>
        <row r="610">
          <cell r="B610">
            <v>0</v>
          </cell>
        </row>
        <row r="611">
          <cell r="B611">
            <v>0</v>
          </cell>
        </row>
        <row r="612">
          <cell r="B612">
            <v>0</v>
          </cell>
        </row>
        <row r="613">
          <cell r="B613">
            <v>0</v>
          </cell>
        </row>
        <row r="614">
          <cell r="B614">
            <v>0</v>
          </cell>
        </row>
        <row r="615">
          <cell r="B615">
            <v>0</v>
          </cell>
        </row>
        <row r="616">
          <cell r="B616">
            <v>0</v>
          </cell>
        </row>
        <row r="617">
          <cell r="B617">
            <v>0</v>
          </cell>
        </row>
        <row r="618">
          <cell r="B618">
            <v>0</v>
          </cell>
        </row>
        <row r="619">
          <cell r="B619">
            <v>0</v>
          </cell>
        </row>
        <row r="620">
          <cell r="B620">
            <v>0</v>
          </cell>
        </row>
        <row r="621">
          <cell r="B621">
            <v>0</v>
          </cell>
        </row>
        <row r="622">
          <cell r="B622">
            <v>0</v>
          </cell>
        </row>
        <row r="623">
          <cell r="B623">
            <v>0</v>
          </cell>
        </row>
        <row r="624">
          <cell r="B624">
            <v>0</v>
          </cell>
        </row>
        <row r="625">
          <cell r="B625">
            <v>0</v>
          </cell>
        </row>
        <row r="626">
          <cell r="B626">
            <v>0</v>
          </cell>
        </row>
        <row r="627">
          <cell r="B627">
            <v>0</v>
          </cell>
        </row>
        <row r="628">
          <cell r="B628">
            <v>0</v>
          </cell>
        </row>
        <row r="629">
          <cell r="B629">
            <v>0</v>
          </cell>
        </row>
        <row r="630">
          <cell r="B630">
            <v>0</v>
          </cell>
        </row>
        <row r="631">
          <cell r="B631">
            <v>0</v>
          </cell>
        </row>
        <row r="632">
          <cell r="B632">
            <v>0</v>
          </cell>
        </row>
        <row r="633">
          <cell r="B633">
            <v>0</v>
          </cell>
        </row>
        <row r="634">
          <cell r="B634">
            <v>0</v>
          </cell>
        </row>
        <row r="635">
          <cell r="B635">
            <v>0</v>
          </cell>
        </row>
        <row r="636">
          <cell r="B636">
            <v>0</v>
          </cell>
        </row>
        <row r="637">
          <cell r="B637">
            <v>0</v>
          </cell>
        </row>
        <row r="638">
          <cell r="B638">
            <v>0</v>
          </cell>
        </row>
        <row r="639">
          <cell r="B639">
            <v>0</v>
          </cell>
        </row>
        <row r="640">
          <cell r="B640">
            <v>0</v>
          </cell>
        </row>
        <row r="641">
          <cell r="B641">
            <v>0</v>
          </cell>
        </row>
        <row r="642">
          <cell r="B642">
            <v>0</v>
          </cell>
        </row>
        <row r="643">
          <cell r="B643">
            <v>0</v>
          </cell>
        </row>
        <row r="644">
          <cell r="B644">
            <v>0</v>
          </cell>
        </row>
        <row r="645">
          <cell r="B645">
            <v>0</v>
          </cell>
        </row>
        <row r="646">
          <cell r="B646">
            <v>0</v>
          </cell>
        </row>
        <row r="647">
          <cell r="B647">
            <v>0</v>
          </cell>
        </row>
        <row r="648">
          <cell r="B648">
            <v>0</v>
          </cell>
        </row>
        <row r="649">
          <cell r="B649">
            <v>0</v>
          </cell>
        </row>
        <row r="650">
          <cell r="B650">
            <v>0</v>
          </cell>
        </row>
        <row r="651">
          <cell r="B651">
            <v>0</v>
          </cell>
        </row>
        <row r="652">
          <cell r="B652">
            <v>0</v>
          </cell>
        </row>
        <row r="653">
          <cell r="B653">
            <v>0</v>
          </cell>
        </row>
        <row r="654">
          <cell r="B654">
            <v>0</v>
          </cell>
        </row>
        <row r="655">
          <cell r="B655">
            <v>0</v>
          </cell>
        </row>
        <row r="656">
          <cell r="B656">
            <v>0</v>
          </cell>
        </row>
        <row r="657">
          <cell r="B657">
            <v>0</v>
          </cell>
        </row>
        <row r="658">
          <cell r="B658">
            <v>0</v>
          </cell>
        </row>
        <row r="659">
          <cell r="B659">
            <v>0</v>
          </cell>
        </row>
        <row r="660">
          <cell r="B660">
            <v>0</v>
          </cell>
        </row>
        <row r="661">
          <cell r="B661">
            <v>0</v>
          </cell>
        </row>
        <row r="662">
          <cell r="B662">
            <v>0</v>
          </cell>
        </row>
        <row r="663">
          <cell r="B663">
            <v>0</v>
          </cell>
        </row>
        <row r="664">
          <cell r="B664">
            <v>0</v>
          </cell>
        </row>
        <row r="665">
          <cell r="B665">
            <v>0</v>
          </cell>
        </row>
        <row r="666">
          <cell r="B666">
            <v>0</v>
          </cell>
        </row>
        <row r="667">
          <cell r="B667">
            <v>0</v>
          </cell>
        </row>
        <row r="668">
          <cell r="B668">
            <v>0</v>
          </cell>
        </row>
        <row r="669">
          <cell r="B669">
            <v>0</v>
          </cell>
        </row>
        <row r="670">
          <cell r="B670">
            <v>0</v>
          </cell>
        </row>
        <row r="671">
          <cell r="B671">
            <v>0</v>
          </cell>
        </row>
        <row r="672">
          <cell r="B672">
            <v>0</v>
          </cell>
        </row>
        <row r="673">
          <cell r="B673">
            <v>0</v>
          </cell>
        </row>
        <row r="674">
          <cell r="B674">
            <v>0</v>
          </cell>
        </row>
        <row r="675">
          <cell r="B675">
            <v>0</v>
          </cell>
        </row>
        <row r="676">
          <cell r="B676">
            <v>0</v>
          </cell>
        </row>
        <row r="677">
          <cell r="B677">
            <v>0</v>
          </cell>
        </row>
        <row r="678">
          <cell r="B678">
            <v>0</v>
          </cell>
        </row>
        <row r="679">
          <cell r="B679">
            <v>0</v>
          </cell>
        </row>
        <row r="680">
          <cell r="B680">
            <v>0</v>
          </cell>
        </row>
        <row r="681">
          <cell r="B681">
            <v>0</v>
          </cell>
        </row>
        <row r="682">
          <cell r="B682">
            <v>0</v>
          </cell>
        </row>
        <row r="683">
          <cell r="B683">
            <v>0</v>
          </cell>
        </row>
        <row r="684">
          <cell r="B684">
            <v>0</v>
          </cell>
        </row>
        <row r="685">
          <cell r="B685">
            <v>0</v>
          </cell>
        </row>
        <row r="686">
          <cell r="B686">
            <v>0</v>
          </cell>
        </row>
        <row r="687">
          <cell r="B687">
            <v>0</v>
          </cell>
        </row>
        <row r="688">
          <cell r="B688">
            <v>0</v>
          </cell>
        </row>
        <row r="689">
          <cell r="B689">
            <v>0</v>
          </cell>
        </row>
        <row r="690">
          <cell r="B690">
            <v>0</v>
          </cell>
        </row>
        <row r="691">
          <cell r="B691">
            <v>0</v>
          </cell>
        </row>
        <row r="692">
          <cell r="B692">
            <v>0</v>
          </cell>
        </row>
        <row r="693">
          <cell r="B693">
            <v>0</v>
          </cell>
        </row>
        <row r="694">
          <cell r="B694">
            <v>0</v>
          </cell>
        </row>
        <row r="695">
          <cell r="B695">
            <v>0</v>
          </cell>
        </row>
        <row r="696">
          <cell r="B696">
            <v>0</v>
          </cell>
        </row>
        <row r="697">
          <cell r="B697">
            <v>0</v>
          </cell>
        </row>
        <row r="698">
          <cell r="B698">
            <v>0</v>
          </cell>
        </row>
        <row r="699">
          <cell r="B699">
            <v>0</v>
          </cell>
        </row>
        <row r="700">
          <cell r="B700">
            <v>0</v>
          </cell>
        </row>
        <row r="701">
          <cell r="B701">
            <v>0</v>
          </cell>
        </row>
        <row r="702">
          <cell r="B702">
            <v>0</v>
          </cell>
        </row>
        <row r="703">
          <cell r="B703">
            <v>0</v>
          </cell>
        </row>
        <row r="704">
          <cell r="B704">
            <v>0</v>
          </cell>
        </row>
        <row r="705">
          <cell r="B705">
            <v>0</v>
          </cell>
        </row>
        <row r="706">
          <cell r="B706">
            <v>0</v>
          </cell>
        </row>
        <row r="707">
          <cell r="B707">
            <v>0</v>
          </cell>
        </row>
        <row r="708">
          <cell r="B708">
            <v>0</v>
          </cell>
        </row>
        <row r="709">
          <cell r="B709">
            <v>0</v>
          </cell>
        </row>
        <row r="710">
          <cell r="B710">
            <v>0</v>
          </cell>
        </row>
        <row r="711">
          <cell r="B711">
            <v>0</v>
          </cell>
        </row>
        <row r="712">
          <cell r="B712">
            <v>0</v>
          </cell>
        </row>
        <row r="713">
          <cell r="B713">
            <v>0</v>
          </cell>
        </row>
        <row r="714">
          <cell r="B714">
            <v>0</v>
          </cell>
        </row>
        <row r="715">
          <cell r="B715">
            <v>0</v>
          </cell>
        </row>
        <row r="716">
          <cell r="B716">
            <v>0</v>
          </cell>
        </row>
        <row r="717">
          <cell r="B717">
            <v>0</v>
          </cell>
        </row>
        <row r="718">
          <cell r="B718">
            <v>0</v>
          </cell>
        </row>
        <row r="719">
          <cell r="B719">
            <v>0</v>
          </cell>
        </row>
        <row r="720">
          <cell r="B720">
            <v>0</v>
          </cell>
        </row>
        <row r="721">
          <cell r="B721">
            <v>0</v>
          </cell>
        </row>
        <row r="722">
          <cell r="B722">
            <v>0</v>
          </cell>
        </row>
        <row r="723">
          <cell r="B723">
            <v>0</v>
          </cell>
        </row>
        <row r="724">
          <cell r="B724">
            <v>0</v>
          </cell>
        </row>
        <row r="725">
          <cell r="B725">
            <v>0</v>
          </cell>
        </row>
        <row r="726">
          <cell r="B726">
            <v>0</v>
          </cell>
        </row>
        <row r="727">
          <cell r="B727">
            <v>0</v>
          </cell>
        </row>
        <row r="728">
          <cell r="B728">
            <v>0</v>
          </cell>
        </row>
        <row r="729">
          <cell r="B729">
            <v>0</v>
          </cell>
        </row>
        <row r="730">
          <cell r="B730">
            <v>0</v>
          </cell>
        </row>
        <row r="731">
          <cell r="B731">
            <v>0</v>
          </cell>
        </row>
        <row r="732">
          <cell r="B732">
            <v>0</v>
          </cell>
        </row>
        <row r="733">
          <cell r="B733">
            <v>0</v>
          </cell>
        </row>
        <row r="734">
          <cell r="B734">
            <v>0</v>
          </cell>
        </row>
        <row r="735">
          <cell r="B735">
            <v>0</v>
          </cell>
        </row>
        <row r="736">
          <cell r="B736">
            <v>0</v>
          </cell>
        </row>
        <row r="737">
          <cell r="B737">
            <v>0</v>
          </cell>
        </row>
        <row r="738">
          <cell r="B738">
            <v>0</v>
          </cell>
        </row>
        <row r="739">
          <cell r="B739">
            <v>0</v>
          </cell>
        </row>
        <row r="740">
          <cell r="B740">
            <v>0</v>
          </cell>
        </row>
        <row r="741">
          <cell r="B741">
            <v>0</v>
          </cell>
        </row>
        <row r="742">
          <cell r="B742">
            <v>0</v>
          </cell>
        </row>
        <row r="743">
          <cell r="B743">
            <v>0</v>
          </cell>
        </row>
        <row r="744">
          <cell r="B744">
            <v>0</v>
          </cell>
        </row>
        <row r="745">
          <cell r="B745">
            <v>0</v>
          </cell>
        </row>
        <row r="746">
          <cell r="B746">
            <v>0</v>
          </cell>
        </row>
        <row r="747">
          <cell r="B747">
            <v>0</v>
          </cell>
        </row>
        <row r="748">
          <cell r="B748">
            <v>0</v>
          </cell>
        </row>
        <row r="749">
          <cell r="B749">
            <v>0</v>
          </cell>
        </row>
        <row r="750">
          <cell r="B750">
            <v>0</v>
          </cell>
        </row>
        <row r="751">
          <cell r="B751">
            <v>0</v>
          </cell>
        </row>
        <row r="752">
          <cell r="B752">
            <v>0</v>
          </cell>
        </row>
        <row r="753">
          <cell r="B753">
            <v>0</v>
          </cell>
        </row>
        <row r="754">
          <cell r="B754">
            <v>0</v>
          </cell>
        </row>
        <row r="755">
          <cell r="B755">
            <v>0</v>
          </cell>
        </row>
        <row r="756">
          <cell r="B756">
            <v>0</v>
          </cell>
        </row>
        <row r="757">
          <cell r="B757">
            <v>0</v>
          </cell>
        </row>
        <row r="758">
          <cell r="B758">
            <v>0</v>
          </cell>
        </row>
        <row r="759">
          <cell r="B759">
            <v>0</v>
          </cell>
        </row>
        <row r="760">
          <cell r="B760">
            <v>0</v>
          </cell>
        </row>
        <row r="761">
          <cell r="B761">
            <v>0</v>
          </cell>
        </row>
        <row r="762">
          <cell r="B762">
            <v>0</v>
          </cell>
        </row>
        <row r="763">
          <cell r="B763">
            <v>0</v>
          </cell>
        </row>
        <row r="764">
          <cell r="B764">
            <v>0</v>
          </cell>
        </row>
        <row r="765">
          <cell r="B765">
            <v>0</v>
          </cell>
        </row>
        <row r="766">
          <cell r="B766">
            <v>0</v>
          </cell>
        </row>
        <row r="767">
          <cell r="B767">
            <v>0</v>
          </cell>
        </row>
        <row r="768">
          <cell r="B768">
            <v>0</v>
          </cell>
        </row>
        <row r="769">
          <cell r="B769">
            <v>0</v>
          </cell>
        </row>
        <row r="770">
          <cell r="B770">
            <v>0</v>
          </cell>
        </row>
        <row r="771">
          <cell r="B771">
            <v>0</v>
          </cell>
        </row>
        <row r="772">
          <cell r="B772">
            <v>0</v>
          </cell>
        </row>
        <row r="773">
          <cell r="B773">
            <v>0</v>
          </cell>
        </row>
        <row r="774">
          <cell r="B774">
            <v>0</v>
          </cell>
        </row>
        <row r="775">
          <cell r="B775">
            <v>0</v>
          </cell>
        </row>
        <row r="776">
          <cell r="B776">
            <v>0</v>
          </cell>
        </row>
        <row r="777">
          <cell r="B777">
            <v>0</v>
          </cell>
        </row>
        <row r="778">
          <cell r="B778">
            <v>0</v>
          </cell>
        </row>
        <row r="779">
          <cell r="B779">
            <v>0</v>
          </cell>
        </row>
        <row r="780">
          <cell r="B780">
            <v>0</v>
          </cell>
        </row>
        <row r="781">
          <cell r="B781">
            <v>0</v>
          </cell>
        </row>
        <row r="782">
          <cell r="B782">
            <v>0</v>
          </cell>
        </row>
        <row r="783">
          <cell r="B783">
            <v>0</v>
          </cell>
        </row>
        <row r="784">
          <cell r="B784">
            <v>0</v>
          </cell>
        </row>
        <row r="785">
          <cell r="B785">
            <v>0</v>
          </cell>
        </row>
        <row r="786">
          <cell r="B786">
            <v>0</v>
          </cell>
        </row>
        <row r="787">
          <cell r="B787">
            <v>0</v>
          </cell>
        </row>
        <row r="788">
          <cell r="B788">
            <v>0</v>
          </cell>
        </row>
        <row r="789">
          <cell r="B789">
            <v>0</v>
          </cell>
        </row>
        <row r="790">
          <cell r="B790">
            <v>0</v>
          </cell>
        </row>
        <row r="791">
          <cell r="B791">
            <v>0</v>
          </cell>
        </row>
        <row r="792">
          <cell r="B792">
            <v>0</v>
          </cell>
        </row>
        <row r="793">
          <cell r="B793">
            <v>0</v>
          </cell>
        </row>
        <row r="794">
          <cell r="B794">
            <v>0</v>
          </cell>
        </row>
        <row r="795">
          <cell r="B795">
            <v>0</v>
          </cell>
        </row>
        <row r="796">
          <cell r="B796">
            <v>0</v>
          </cell>
        </row>
        <row r="797">
          <cell r="B797">
            <v>0</v>
          </cell>
        </row>
        <row r="798">
          <cell r="B798">
            <v>0</v>
          </cell>
        </row>
        <row r="799">
          <cell r="B799">
            <v>0</v>
          </cell>
        </row>
        <row r="800">
          <cell r="B800">
            <v>0</v>
          </cell>
        </row>
        <row r="801">
          <cell r="B801">
            <v>0</v>
          </cell>
        </row>
        <row r="802">
          <cell r="B802">
            <v>0</v>
          </cell>
        </row>
        <row r="803">
          <cell r="B803">
            <v>0</v>
          </cell>
        </row>
        <row r="804">
          <cell r="B804">
            <v>0</v>
          </cell>
        </row>
        <row r="805">
          <cell r="B805">
            <v>0</v>
          </cell>
        </row>
        <row r="806">
          <cell r="B806">
            <v>0</v>
          </cell>
        </row>
        <row r="807">
          <cell r="B807">
            <v>0</v>
          </cell>
        </row>
        <row r="808">
          <cell r="B808">
            <v>0</v>
          </cell>
        </row>
        <row r="809">
          <cell r="B809">
            <v>0</v>
          </cell>
        </row>
        <row r="810">
          <cell r="B810">
            <v>0</v>
          </cell>
        </row>
        <row r="811">
          <cell r="B811">
            <v>0</v>
          </cell>
        </row>
        <row r="812">
          <cell r="B812">
            <v>0</v>
          </cell>
        </row>
        <row r="813">
          <cell r="B813">
            <v>0</v>
          </cell>
        </row>
        <row r="814">
          <cell r="B814">
            <v>0</v>
          </cell>
        </row>
        <row r="815">
          <cell r="B815">
            <v>0</v>
          </cell>
        </row>
        <row r="816">
          <cell r="B816">
            <v>0</v>
          </cell>
        </row>
        <row r="817">
          <cell r="B817">
            <v>0</v>
          </cell>
        </row>
        <row r="818">
          <cell r="B818">
            <v>0</v>
          </cell>
        </row>
        <row r="819">
          <cell r="B819">
            <v>0</v>
          </cell>
        </row>
        <row r="820">
          <cell r="B820">
            <v>0</v>
          </cell>
        </row>
        <row r="821">
          <cell r="B821">
            <v>0</v>
          </cell>
        </row>
        <row r="822">
          <cell r="B822">
            <v>0</v>
          </cell>
        </row>
        <row r="823">
          <cell r="B823">
            <v>0</v>
          </cell>
        </row>
        <row r="824">
          <cell r="B824">
            <v>0</v>
          </cell>
        </row>
        <row r="825">
          <cell r="B825">
            <v>0</v>
          </cell>
        </row>
        <row r="826">
          <cell r="B826">
            <v>0</v>
          </cell>
        </row>
        <row r="827">
          <cell r="B827">
            <v>0</v>
          </cell>
        </row>
        <row r="828">
          <cell r="B828">
            <v>0</v>
          </cell>
        </row>
        <row r="829">
          <cell r="B829">
            <v>0</v>
          </cell>
        </row>
        <row r="830">
          <cell r="B830">
            <v>0</v>
          </cell>
        </row>
        <row r="831">
          <cell r="B831">
            <v>0</v>
          </cell>
        </row>
        <row r="832">
          <cell r="B832">
            <v>0</v>
          </cell>
        </row>
        <row r="833">
          <cell r="B833">
            <v>0</v>
          </cell>
        </row>
        <row r="834">
          <cell r="B834">
            <v>0</v>
          </cell>
        </row>
        <row r="835">
          <cell r="B835">
            <v>0</v>
          </cell>
        </row>
        <row r="836">
          <cell r="B836">
            <v>0</v>
          </cell>
        </row>
        <row r="837">
          <cell r="B837">
            <v>0</v>
          </cell>
        </row>
        <row r="838">
          <cell r="B838">
            <v>0</v>
          </cell>
        </row>
        <row r="839">
          <cell r="B839">
            <v>0</v>
          </cell>
        </row>
        <row r="840">
          <cell r="B840">
            <v>0</v>
          </cell>
        </row>
        <row r="841">
          <cell r="B841">
            <v>0</v>
          </cell>
        </row>
        <row r="842">
          <cell r="B842">
            <v>0</v>
          </cell>
        </row>
        <row r="843">
          <cell r="B843">
            <v>0</v>
          </cell>
        </row>
        <row r="844">
          <cell r="B844">
            <v>0</v>
          </cell>
        </row>
        <row r="845">
          <cell r="B845">
            <v>0</v>
          </cell>
        </row>
        <row r="846">
          <cell r="B846">
            <v>0</v>
          </cell>
        </row>
        <row r="847">
          <cell r="B847">
            <v>0</v>
          </cell>
        </row>
        <row r="848">
          <cell r="B848">
            <v>0</v>
          </cell>
        </row>
        <row r="849">
          <cell r="B849">
            <v>0</v>
          </cell>
        </row>
        <row r="850">
          <cell r="B850">
            <v>0</v>
          </cell>
        </row>
        <row r="851">
          <cell r="B851">
            <v>0</v>
          </cell>
        </row>
        <row r="852">
          <cell r="B852">
            <v>0</v>
          </cell>
        </row>
        <row r="853">
          <cell r="B853">
            <v>0</v>
          </cell>
        </row>
        <row r="854">
          <cell r="B854">
            <v>0</v>
          </cell>
        </row>
        <row r="855">
          <cell r="B855">
            <v>0</v>
          </cell>
        </row>
        <row r="856">
          <cell r="B856">
            <v>0</v>
          </cell>
        </row>
        <row r="857">
          <cell r="B857">
            <v>0</v>
          </cell>
        </row>
        <row r="858">
          <cell r="B858">
            <v>0</v>
          </cell>
        </row>
        <row r="859">
          <cell r="B859">
            <v>0</v>
          </cell>
        </row>
        <row r="860">
          <cell r="B860">
            <v>0</v>
          </cell>
        </row>
        <row r="861">
          <cell r="B861">
            <v>0</v>
          </cell>
        </row>
        <row r="862">
          <cell r="B862">
            <v>0</v>
          </cell>
        </row>
        <row r="863">
          <cell r="B863">
            <v>0</v>
          </cell>
        </row>
        <row r="864">
          <cell r="B864">
            <v>0</v>
          </cell>
        </row>
        <row r="865">
          <cell r="B865">
            <v>0</v>
          </cell>
        </row>
        <row r="866">
          <cell r="B866">
            <v>0</v>
          </cell>
        </row>
        <row r="867">
          <cell r="B867">
            <v>0</v>
          </cell>
        </row>
        <row r="868">
          <cell r="B868">
            <v>0</v>
          </cell>
        </row>
        <row r="869">
          <cell r="B869">
            <v>0</v>
          </cell>
        </row>
        <row r="870">
          <cell r="B870">
            <v>0</v>
          </cell>
        </row>
        <row r="871">
          <cell r="B871">
            <v>0</v>
          </cell>
        </row>
        <row r="872">
          <cell r="B872">
            <v>0</v>
          </cell>
        </row>
        <row r="873">
          <cell r="B873">
            <v>0</v>
          </cell>
        </row>
        <row r="874">
          <cell r="B874">
            <v>0</v>
          </cell>
        </row>
        <row r="875">
          <cell r="B875">
            <v>0</v>
          </cell>
        </row>
        <row r="876">
          <cell r="B876">
            <v>0</v>
          </cell>
        </row>
        <row r="877">
          <cell r="B877">
            <v>0</v>
          </cell>
        </row>
        <row r="878">
          <cell r="B878">
            <v>0</v>
          </cell>
        </row>
        <row r="879">
          <cell r="B879">
            <v>0</v>
          </cell>
        </row>
        <row r="880">
          <cell r="B880">
            <v>0</v>
          </cell>
        </row>
        <row r="881">
          <cell r="B881">
            <v>0</v>
          </cell>
        </row>
        <row r="882">
          <cell r="B882">
            <v>0</v>
          </cell>
        </row>
        <row r="883">
          <cell r="B883">
            <v>0</v>
          </cell>
        </row>
        <row r="884">
          <cell r="B884">
            <v>0</v>
          </cell>
        </row>
        <row r="885">
          <cell r="B885">
            <v>0</v>
          </cell>
        </row>
        <row r="886">
          <cell r="B886">
            <v>0</v>
          </cell>
        </row>
        <row r="887">
          <cell r="B887">
            <v>0</v>
          </cell>
        </row>
        <row r="888">
          <cell r="B888">
            <v>0</v>
          </cell>
        </row>
        <row r="889">
          <cell r="B889">
            <v>0</v>
          </cell>
        </row>
        <row r="890">
          <cell r="B890">
            <v>0</v>
          </cell>
        </row>
        <row r="891">
          <cell r="B891">
            <v>0</v>
          </cell>
        </row>
        <row r="892">
          <cell r="B892">
            <v>0</v>
          </cell>
        </row>
        <row r="893">
          <cell r="B893">
            <v>0</v>
          </cell>
        </row>
        <row r="894">
          <cell r="B894">
            <v>0</v>
          </cell>
        </row>
        <row r="895">
          <cell r="B895">
            <v>0</v>
          </cell>
        </row>
        <row r="896">
          <cell r="B896">
            <v>0</v>
          </cell>
        </row>
        <row r="897">
          <cell r="B897">
            <v>0</v>
          </cell>
        </row>
        <row r="898">
          <cell r="B898">
            <v>0</v>
          </cell>
        </row>
        <row r="899">
          <cell r="B899">
            <v>0</v>
          </cell>
        </row>
        <row r="900">
          <cell r="B900">
            <v>0</v>
          </cell>
        </row>
        <row r="901">
          <cell r="B901">
            <v>0</v>
          </cell>
        </row>
        <row r="902">
          <cell r="B902">
            <v>0</v>
          </cell>
        </row>
        <row r="903">
          <cell r="B903">
            <v>0</v>
          </cell>
        </row>
        <row r="904">
          <cell r="B904">
            <v>0</v>
          </cell>
        </row>
        <row r="905">
          <cell r="B905">
            <v>0</v>
          </cell>
        </row>
        <row r="906">
          <cell r="B906">
            <v>0</v>
          </cell>
        </row>
        <row r="907">
          <cell r="B907">
            <v>0</v>
          </cell>
        </row>
        <row r="908">
          <cell r="B908">
            <v>0</v>
          </cell>
        </row>
        <row r="909">
          <cell r="B909">
            <v>0</v>
          </cell>
        </row>
        <row r="910">
          <cell r="B910">
            <v>0</v>
          </cell>
        </row>
        <row r="911">
          <cell r="B911">
            <v>0</v>
          </cell>
        </row>
        <row r="912">
          <cell r="B912">
            <v>0</v>
          </cell>
        </row>
        <row r="913">
          <cell r="B913">
            <v>0</v>
          </cell>
        </row>
        <row r="914">
          <cell r="B914">
            <v>0</v>
          </cell>
        </row>
        <row r="915">
          <cell r="B915">
            <v>0</v>
          </cell>
        </row>
        <row r="916">
          <cell r="B916">
            <v>0</v>
          </cell>
        </row>
        <row r="917">
          <cell r="B917">
            <v>0</v>
          </cell>
        </row>
        <row r="918">
          <cell r="B918">
            <v>0</v>
          </cell>
        </row>
        <row r="919">
          <cell r="B919">
            <v>0</v>
          </cell>
        </row>
        <row r="920">
          <cell r="B920">
            <v>0</v>
          </cell>
        </row>
        <row r="921">
          <cell r="B921">
            <v>0</v>
          </cell>
        </row>
        <row r="922">
          <cell r="B922">
            <v>0</v>
          </cell>
        </row>
        <row r="923">
          <cell r="B923">
            <v>0</v>
          </cell>
        </row>
        <row r="924">
          <cell r="B924">
            <v>0</v>
          </cell>
        </row>
        <row r="925">
          <cell r="B925">
            <v>0</v>
          </cell>
        </row>
        <row r="926">
          <cell r="B926">
            <v>0</v>
          </cell>
        </row>
        <row r="927">
          <cell r="B927">
            <v>0</v>
          </cell>
        </row>
        <row r="928">
          <cell r="B928">
            <v>0</v>
          </cell>
        </row>
        <row r="929">
          <cell r="B929">
            <v>0</v>
          </cell>
        </row>
        <row r="930">
          <cell r="B930">
            <v>0</v>
          </cell>
        </row>
        <row r="931">
          <cell r="B931">
            <v>0</v>
          </cell>
        </row>
        <row r="932">
          <cell r="B932">
            <v>0</v>
          </cell>
        </row>
        <row r="933">
          <cell r="B933">
            <v>0</v>
          </cell>
        </row>
        <row r="934">
          <cell r="B934">
            <v>0</v>
          </cell>
        </row>
        <row r="935">
          <cell r="B935">
            <v>0</v>
          </cell>
        </row>
        <row r="936">
          <cell r="B936">
            <v>0</v>
          </cell>
        </row>
        <row r="937">
          <cell r="B937">
            <v>0</v>
          </cell>
        </row>
        <row r="938">
          <cell r="B938">
            <v>0</v>
          </cell>
        </row>
        <row r="939">
          <cell r="B939">
            <v>0</v>
          </cell>
        </row>
        <row r="940">
          <cell r="B940">
            <v>0</v>
          </cell>
        </row>
        <row r="941">
          <cell r="B941">
            <v>0</v>
          </cell>
        </row>
        <row r="942">
          <cell r="B942">
            <v>0</v>
          </cell>
        </row>
        <row r="943">
          <cell r="B943">
            <v>0</v>
          </cell>
        </row>
        <row r="944">
          <cell r="B944">
            <v>0</v>
          </cell>
        </row>
        <row r="945">
          <cell r="B945">
            <v>0</v>
          </cell>
        </row>
        <row r="946">
          <cell r="B946">
            <v>0</v>
          </cell>
        </row>
        <row r="947">
          <cell r="B947">
            <v>0</v>
          </cell>
        </row>
        <row r="948">
          <cell r="B948">
            <v>0</v>
          </cell>
        </row>
        <row r="949">
          <cell r="B949">
            <v>0</v>
          </cell>
        </row>
        <row r="950">
          <cell r="B950">
            <v>0</v>
          </cell>
        </row>
        <row r="951">
          <cell r="B951">
            <v>0</v>
          </cell>
        </row>
        <row r="952">
          <cell r="B952">
            <v>0</v>
          </cell>
        </row>
        <row r="953">
          <cell r="B953">
            <v>0</v>
          </cell>
        </row>
        <row r="954">
          <cell r="B954">
            <v>0</v>
          </cell>
        </row>
        <row r="955">
          <cell r="B955">
            <v>0</v>
          </cell>
        </row>
        <row r="956">
          <cell r="B956">
            <v>0</v>
          </cell>
        </row>
        <row r="957">
          <cell r="B957">
            <v>0</v>
          </cell>
        </row>
        <row r="958">
          <cell r="B958">
            <v>0</v>
          </cell>
        </row>
        <row r="959">
          <cell r="B959">
            <v>0</v>
          </cell>
        </row>
        <row r="960">
          <cell r="B960">
            <v>0</v>
          </cell>
        </row>
        <row r="961">
          <cell r="B961">
            <v>0</v>
          </cell>
        </row>
        <row r="962">
          <cell r="B962">
            <v>0</v>
          </cell>
        </row>
        <row r="963">
          <cell r="B963">
            <v>0</v>
          </cell>
        </row>
        <row r="964">
          <cell r="B964">
            <v>0</v>
          </cell>
        </row>
        <row r="965">
          <cell r="B965">
            <v>0</v>
          </cell>
        </row>
        <row r="966">
          <cell r="B966">
            <v>0</v>
          </cell>
        </row>
        <row r="967">
          <cell r="B967">
            <v>0</v>
          </cell>
        </row>
        <row r="968">
          <cell r="B968">
            <v>0</v>
          </cell>
        </row>
        <row r="969">
          <cell r="B969">
            <v>0</v>
          </cell>
        </row>
        <row r="970">
          <cell r="B970">
            <v>0</v>
          </cell>
        </row>
        <row r="971">
          <cell r="B971">
            <v>0</v>
          </cell>
        </row>
        <row r="972">
          <cell r="B972">
            <v>0</v>
          </cell>
        </row>
        <row r="973">
          <cell r="B973">
            <v>0</v>
          </cell>
        </row>
        <row r="974">
          <cell r="B974">
            <v>0</v>
          </cell>
        </row>
        <row r="975">
          <cell r="B975">
            <v>0</v>
          </cell>
        </row>
        <row r="976">
          <cell r="B976">
            <v>0</v>
          </cell>
        </row>
        <row r="977">
          <cell r="B977">
            <v>0</v>
          </cell>
        </row>
        <row r="978">
          <cell r="B978">
            <v>0</v>
          </cell>
        </row>
        <row r="979">
          <cell r="B979">
            <v>0</v>
          </cell>
        </row>
        <row r="980">
          <cell r="B980">
            <v>0</v>
          </cell>
        </row>
        <row r="981">
          <cell r="B981">
            <v>0</v>
          </cell>
        </row>
        <row r="982">
          <cell r="B982">
            <v>0</v>
          </cell>
        </row>
        <row r="983">
          <cell r="B983">
            <v>0</v>
          </cell>
        </row>
        <row r="984">
          <cell r="B984">
            <v>0</v>
          </cell>
        </row>
        <row r="985">
          <cell r="B985">
            <v>0</v>
          </cell>
        </row>
        <row r="986">
          <cell r="B986">
            <v>0</v>
          </cell>
        </row>
        <row r="987">
          <cell r="B987">
            <v>0</v>
          </cell>
        </row>
        <row r="988">
          <cell r="B988">
            <v>0</v>
          </cell>
        </row>
        <row r="989">
          <cell r="B989">
            <v>0</v>
          </cell>
        </row>
        <row r="990">
          <cell r="B990">
            <v>0</v>
          </cell>
        </row>
        <row r="991">
          <cell r="B991">
            <v>0</v>
          </cell>
        </row>
        <row r="992">
          <cell r="B992">
            <v>0</v>
          </cell>
        </row>
        <row r="993">
          <cell r="B993">
            <v>0</v>
          </cell>
        </row>
        <row r="994">
          <cell r="B994">
            <v>0</v>
          </cell>
        </row>
        <row r="995">
          <cell r="B995">
            <v>0</v>
          </cell>
        </row>
        <row r="996">
          <cell r="B996">
            <v>0</v>
          </cell>
        </row>
        <row r="997">
          <cell r="B997">
            <v>0</v>
          </cell>
        </row>
        <row r="998">
          <cell r="B998">
            <v>0</v>
          </cell>
        </row>
        <row r="999">
          <cell r="B999">
            <v>0</v>
          </cell>
        </row>
        <row r="1000">
          <cell r="B1000">
            <v>0</v>
          </cell>
        </row>
        <row r="1001">
          <cell r="B1001">
            <v>0</v>
          </cell>
        </row>
        <row r="1002">
          <cell r="B1002">
            <v>0</v>
          </cell>
        </row>
        <row r="1003">
          <cell r="B1003">
            <v>0</v>
          </cell>
        </row>
        <row r="1004">
          <cell r="B1004">
            <v>0</v>
          </cell>
        </row>
        <row r="1005">
          <cell r="B1005">
            <v>0</v>
          </cell>
        </row>
        <row r="1006">
          <cell r="B1006">
            <v>0</v>
          </cell>
        </row>
        <row r="1007">
          <cell r="B1007">
            <v>0</v>
          </cell>
        </row>
        <row r="1008">
          <cell r="B1008">
            <v>0</v>
          </cell>
        </row>
        <row r="1009">
          <cell r="B1009">
            <v>0</v>
          </cell>
        </row>
        <row r="1010">
          <cell r="B1010">
            <v>0</v>
          </cell>
        </row>
        <row r="1011">
          <cell r="B1011">
            <v>0</v>
          </cell>
        </row>
        <row r="1012">
          <cell r="B1012">
            <v>0</v>
          </cell>
        </row>
        <row r="1013">
          <cell r="B1013">
            <v>0</v>
          </cell>
        </row>
        <row r="1014">
          <cell r="B1014">
            <v>0</v>
          </cell>
        </row>
        <row r="1015">
          <cell r="B1015">
            <v>0</v>
          </cell>
        </row>
        <row r="1016">
          <cell r="B1016">
            <v>0</v>
          </cell>
        </row>
        <row r="1017">
          <cell r="B1017">
            <v>0</v>
          </cell>
        </row>
        <row r="1018">
          <cell r="B1018">
            <v>0</v>
          </cell>
        </row>
        <row r="1019">
          <cell r="B1019">
            <v>0</v>
          </cell>
        </row>
        <row r="1020">
          <cell r="B1020">
            <v>0</v>
          </cell>
        </row>
        <row r="1021">
          <cell r="B1021">
            <v>0</v>
          </cell>
        </row>
        <row r="1022">
          <cell r="B1022">
            <v>0</v>
          </cell>
        </row>
        <row r="1023">
          <cell r="B1023">
            <v>0</v>
          </cell>
        </row>
        <row r="1024">
          <cell r="B1024">
            <v>0</v>
          </cell>
        </row>
        <row r="1025">
          <cell r="B1025">
            <v>0</v>
          </cell>
        </row>
        <row r="1026">
          <cell r="B1026">
            <v>0</v>
          </cell>
        </row>
        <row r="1027">
          <cell r="B1027">
            <v>0</v>
          </cell>
        </row>
        <row r="1028">
          <cell r="B1028">
            <v>0</v>
          </cell>
        </row>
        <row r="1029">
          <cell r="B1029">
            <v>0</v>
          </cell>
        </row>
        <row r="1030">
          <cell r="B1030">
            <v>0</v>
          </cell>
        </row>
        <row r="1031">
          <cell r="B1031">
            <v>0</v>
          </cell>
        </row>
        <row r="1032">
          <cell r="B1032">
            <v>0</v>
          </cell>
        </row>
        <row r="1033">
          <cell r="B1033">
            <v>0</v>
          </cell>
        </row>
        <row r="1034">
          <cell r="B1034">
            <v>0</v>
          </cell>
        </row>
        <row r="1035">
          <cell r="B1035">
            <v>0</v>
          </cell>
        </row>
        <row r="1036">
          <cell r="B1036">
            <v>0</v>
          </cell>
        </row>
        <row r="1037">
          <cell r="B1037">
            <v>0</v>
          </cell>
        </row>
        <row r="1038">
          <cell r="B1038">
            <v>0</v>
          </cell>
        </row>
        <row r="1039">
          <cell r="B1039">
            <v>0</v>
          </cell>
        </row>
        <row r="1040">
          <cell r="B1040">
            <v>0</v>
          </cell>
        </row>
        <row r="1041">
          <cell r="B1041">
            <v>0</v>
          </cell>
        </row>
        <row r="1042">
          <cell r="B1042">
            <v>0</v>
          </cell>
        </row>
        <row r="1043">
          <cell r="B1043">
            <v>0</v>
          </cell>
        </row>
        <row r="1044">
          <cell r="B1044">
            <v>0</v>
          </cell>
        </row>
        <row r="1045">
          <cell r="B1045">
            <v>0</v>
          </cell>
        </row>
        <row r="1046">
          <cell r="B1046">
            <v>0</v>
          </cell>
        </row>
        <row r="1047">
          <cell r="B1047">
            <v>0</v>
          </cell>
        </row>
        <row r="1048">
          <cell r="B1048">
            <v>0</v>
          </cell>
        </row>
        <row r="1049">
          <cell r="B1049">
            <v>0</v>
          </cell>
        </row>
        <row r="1050">
          <cell r="B1050">
            <v>0</v>
          </cell>
        </row>
        <row r="1051">
          <cell r="B1051">
            <v>0</v>
          </cell>
        </row>
        <row r="1052">
          <cell r="B1052">
            <v>0</v>
          </cell>
        </row>
        <row r="1053">
          <cell r="B1053">
            <v>0</v>
          </cell>
        </row>
        <row r="1054">
          <cell r="B1054">
            <v>0</v>
          </cell>
        </row>
        <row r="1055">
          <cell r="B1055">
            <v>0</v>
          </cell>
        </row>
        <row r="1056">
          <cell r="B1056">
            <v>0</v>
          </cell>
        </row>
        <row r="1057">
          <cell r="B1057">
            <v>0</v>
          </cell>
        </row>
        <row r="1058">
          <cell r="B1058">
            <v>0</v>
          </cell>
        </row>
        <row r="1059">
          <cell r="B1059">
            <v>0</v>
          </cell>
        </row>
        <row r="1060">
          <cell r="B1060">
            <v>0</v>
          </cell>
        </row>
        <row r="1061">
          <cell r="B1061">
            <v>0</v>
          </cell>
        </row>
        <row r="1062">
          <cell r="B1062">
            <v>0</v>
          </cell>
        </row>
        <row r="1063">
          <cell r="B1063">
            <v>0</v>
          </cell>
        </row>
        <row r="1064">
          <cell r="B1064">
            <v>0</v>
          </cell>
        </row>
        <row r="1065">
          <cell r="B1065">
            <v>0</v>
          </cell>
        </row>
        <row r="1066">
          <cell r="B1066">
            <v>0</v>
          </cell>
        </row>
        <row r="1067">
          <cell r="B1067">
            <v>0</v>
          </cell>
        </row>
        <row r="1068">
          <cell r="B1068">
            <v>0</v>
          </cell>
        </row>
        <row r="1069">
          <cell r="B1069">
            <v>0</v>
          </cell>
        </row>
        <row r="1070">
          <cell r="B1070">
            <v>0</v>
          </cell>
        </row>
        <row r="1071">
          <cell r="B1071">
            <v>0</v>
          </cell>
        </row>
        <row r="1072">
          <cell r="B1072">
            <v>0</v>
          </cell>
        </row>
        <row r="1073">
          <cell r="B1073">
            <v>0</v>
          </cell>
        </row>
        <row r="1074">
          <cell r="B1074">
            <v>0</v>
          </cell>
        </row>
        <row r="1075">
          <cell r="B1075">
            <v>0</v>
          </cell>
        </row>
        <row r="1076">
          <cell r="B1076">
            <v>0</v>
          </cell>
        </row>
        <row r="1077">
          <cell r="B1077">
            <v>0</v>
          </cell>
        </row>
        <row r="1078">
          <cell r="B1078">
            <v>0</v>
          </cell>
        </row>
        <row r="1079">
          <cell r="B1079">
            <v>0</v>
          </cell>
        </row>
        <row r="1080">
          <cell r="B1080">
            <v>0</v>
          </cell>
        </row>
        <row r="1081">
          <cell r="B1081">
            <v>0</v>
          </cell>
        </row>
        <row r="1082">
          <cell r="B1082">
            <v>0</v>
          </cell>
        </row>
        <row r="1083">
          <cell r="B1083">
            <v>0</v>
          </cell>
        </row>
        <row r="1084">
          <cell r="B1084">
            <v>0</v>
          </cell>
        </row>
        <row r="1085">
          <cell r="B1085">
            <v>0</v>
          </cell>
        </row>
        <row r="1086">
          <cell r="B1086">
            <v>0</v>
          </cell>
        </row>
        <row r="1087">
          <cell r="B1087">
            <v>0</v>
          </cell>
        </row>
        <row r="1088">
          <cell r="B1088">
            <v>0</v>
          </cell>
        </row>
        <row r="1089">
          <cell r="B1089">
            <v>0</v>
          </cell>
        </row>
        <row r="1090">
          <cell r="B1090">
            <v>0</v>
          </cell>
        </row>
        <row r="1091">
          <cell r="B1091">
            <v>0</v>
          </cell>
        </row>
        <row r="1092">
          <cell r="B1092">
            <v>0</v>
          </cell>
        </row>
        <row r="1093">
          <cell r="B1093">
            <v>0</v>
          </cell>
        </row>
        <row r="1094">
          <cell r="B1094">
            <v>0</v>
          </cell>
        </row>
        <row r="1095">
          <cell r="B1095">
            <v>0</v>
          </cell>
        </row>
        <row r="1096">
          <cell r="B1096">
            <v>0</v>
          </cell>
        </row>
        <row r="1097">
          <cell r="B1097">
            <v>0</v>
          </cell>
        </row>
        <row r="1098">
          <cell r="B1098">
            <v>0</v>
          </cell>
        </row>
        <row r="1099">
          <cell r="B1099">
            <v>0</v>
          </cell>
        </row>
        <row r="1100">
          <cell r="B1100">
            <v>0</v>
          </cell>
        </row>
        <row r="1101">
          <cell r="B1101">
            <v>0</v>
          </cell>
        </row>
        <row r="1102">
          <cell r="B1102">
            <v>0</v>
          </cell>
        </row>
        <row r="1103">
          <cell r="B1103">
            <v>0</v>
          </cell>
        </row>
        <row r="1104">
          <cell r="B1104">
            <v>0</v>
          </cell>
        </row>
        <row r="1105">
          <cell r="B1105">
            <v>0</v>
          </cell>
        </row>
        <row r="1106">
          <cell r="B1106">
            <v>0</v>
          </cell>
        </row>
        <row r="1107">
          <cell r="B1107">
            <v>0</v>
          </cell>
        </row>
        <row r="1108">
          <cell r="B1108">
            <v>0</v>
          </cell>
        </row>
        <row r="1109">
          <cell r="B1109">
            <v>0</v>
          </cell>
        </row>
        <row r="1110">
          <cell r="B1110">
            <v>0</v>
          </cell>
        </row>
        <row r="1111">
          <cell r="B1111">
            <v>0</v>
          </cell>
        </row>
        <row r="1112">
          <cell r="B1112">
            <v>0</v>
          </cell>
        </row>
        <row r="1113">
          <cell r="B1113">
            <v>0</v>
          </cell>
        </row>
        <row r="1114">
          <cell r="B1114">
            <v>0</v>
          </cell>
        </row>
        <row r="1115">
          <cell r="B1115">
            <v>0</v>
          </cell>
        </row>
        <row r="1116">
          <cell r="B1116">
            <v>0</v>
          </cell>
        </row>
        <row r="1117">
          <cell r="B1117">
            <v>0</v>
          </cell>
        </row>
        <row r="1118">
          <cell r="B1118">
            <v>0</v>
          </cell>
        </row>
        <row r="1119">
          <cell r="B1119">
            <v>0</v>
          </cell>
        </row>
        <row r="1120">
          <cell r="B1120">
            <v>0</v>
          </cell>
        </row>
        <row r="1121">
          <cell r="B1121">
            <v>0</v>
          </cell>
        </row>
        <row r="1122">
          <cell r="B1122">
            <v>0</v>
          </cell>
        </row>
        <row r="1123">
          <cell r="B1123">
            <v>0</v>
          </cell>
        </row>
        <row r="1124">
          <cell r="B1124">
            <v>0</v>
          </cell>
        </row>
        <row r="1125">
          <cell r="B1125">
            <v>0</v>
          </cell>
        </row>
        <row r="1126">
          <cell r="B1126">
            <v>0</v>
          </cell>
        </row>
        <row r="1127">
          <cell r="B1127">
            <v>0</v>
          </cell>
        </row>
        <row r="1128">
          <cell r="B1128">
            <v>0</v>
          </cell>
        </row>
        <row r="1129">
          <cell r="B1129">
            <v>0</v>
          </cell>
        </row>
        <row r="1130">
          <cell r="B1130">
            <v>0</v>
          </cell>
        </row>
        <row r="1131">
          <cell r="B1131">
            <v>0</v>
          </cell>
        </row>
        <row r="1132">
          <cell r="B1132">
            <v>0</v>
          </cell>
        </row>
        <row r="1133">
          <cell r="B1133">
            <v>0</v>
          </cell>
        </row>
        <row r="1134">
          <cell r="B1134">
            <v>0</v>
          </cell>
        </row>
        <row r="1135">
          <cell r="B1135">
            <v>0</v>
          </cell>
        </row>
        <row r="1136">
          <cell r="B1136">
            <v>0</v>
          </cell>
        </row>
        <row r="1137">
          <cell r="B1137">
            <v>0</v>
          </cell>
        </row>
        <row r="1138">
          <cell r="B1138">
            <v>0</v>
          </cell>
        </row>
        <row r="1139">
          <cell r="B1139">
            <v>0</v>
          </cell>
        </row>
        <row r="1140">
          <cell r="B1140">
            <v>0</v>
          </cell>
        </row>
        <row r="1141">
          <cell r="B1141">
            <v>0</v>
          </cell>
        </row>
        <row r="1142">
          <cell r="B1142">
            <v>0</v>
          </cell>
        </row>
        <row r="1143">
          <cell r="B1143">
            <v>0</v>
          </cell>
        </row>
        <row r="1144">
          <cell r="B1144">
            <v>0</v>
          </cell>
        </row>
        <row r="1145">
          <cell r="B1145">
            <v>0</v>
          </cell>
        </row>
        <row r="1146">
          <cell r="B1146">
            <v>0</v>
          </cell>
        </row>
        <row r="1147">
          <cell r="B1147">
            <v>0</v>
          </cell>
        </row>
        <row r="1148">
          <cell r="B1148">
            <v>0</v>
          </cell>
        </row>
        <row r="1149">
          <cell r="B1149">
            <v>0</v>
          </cell>
        </row>
        <row r="1150">
          <cell r="B1150">
            <v>0</v>
          </cell>
        </row>
        <row r="1151">
          <cell r="B1151">
            <v>0</v>
          </cell>
        </row>
        <row r="1152">
          <cell r="B1152">
            <v>0</v>
          </cell>
        </row>
        <row r="1153">
          <cell r="B1153">
            <v>0</v>
          </cell>
        </row>
        <row r="1154">
          <cell r="B1154">
            <v>0</v>
          </cell>
        </row>
        <row r="1155">
          <cell r="B1155">
            <v>0</v>
          </cell>
        </row>
        <row r="1156">
          <cell r="B1156">
            <v>0</v>
          </cell>
        </row>
        <row r="1157">
          <cell r="B1157">
            <v>0</v>
          </cell>
        </row>
        <row r="1158">
          <cell r="B1158">
            <v>0</v>
          </cell>
        </row>
        <row r="1159">
          <cell r="B1159">
            <v>0</v>
          </cell>
        </row>
        <row r="1160">
          <cell r="B1160">
            <v>0</v>
          </cell>
        </row>
        <row r="1161">
          <cell r="B1161">
            <v>0</v>
          </cell>
        </row>
        <row r="1162">
          <cell r="B1162">
            <v>0</v>
          </cell>
        </row>
        <row r="1163">
          <cell r="B1163">
            <v>0</v>
          </cell>
        </row>
        <row r="1164">
          <cell r="B1164">
            <v>0</v>
          </cell>
        </row>
        <row r="1165">
          <cell r="B1165">
            <v>0</v>
          </cell>
        </row>
        <row r="1166">
          <cell r="B1166">
            <v>0</v>
          </cell>
        </row>
        <row r="1167">
          <cell r="B1167">
            <v>0</v>
          </cell>
        </row>
        <row r="1168">
          <cell r="B1168">
            <v>0</v>
          </cell>
        </row>
        <row r="1169">
          <cell r="B1169">
            <v>0</v>
          </cell>
        </row>
        <row r="1170">
          <cell r="B1170">
            <v>0</v>
          </cell>
        </row>
        <row r="1171">
          <cell r="B1171">
            <v>0</v>
          </cell>
        </row>
        <row r="1172">
          <cell r="B1172">
            <v>0</v>
          </cell>
        </row>
        <row r="1173">
          <cell r="B1173">
            <v>0</v>
          </cell>
        </row>
        <row r="1174">
          <cell r="B1174">
            <v>0</v>
          </cell>
        </row>
        <row r="1175">
          <cell r="B1175">
            <v>0</v>
          </cell>
        </row>
        <row r="1176">
          <cell r="B1176">
            <v>0</v>
          </cell>
        </row>
        <row r="1177">
          <cell r="B1177">
            <v>0</v>
          </cell>
        </row>
        <row r="1178">
          <cell r="B1178">
            <v>0</v>
          </cell>
        </row>
        <row r="1179">
          <cell r="B1179">
            <v>0</v>
          </cell>
        </row>
        <row r="1180">
          <cell r="B1180">
            <v>0</v>
          </cell>
        </row>
        <row r="1181">
          <cell r="B1181">
            <v>0</v>
          </cell>
        </row>
        <row r="1182">
          <cell r="B1182">
            <v>0</v>
          </cell>
        </row>
        <row r="1183">
          <cell r="B1183">
            <v>0</v>
          </cell>
        </row>
        <row r="1184">
          <cell r="B1184">
            <v>0</v>
          </cell>
        </row>
        <row r="1185">
          <cell r="B1185">
            <v>0</v>
          </cell>
        </row>
        <row r="1186">
          <cell r="B1186">
            <v>0</v>
          </cell>
        </row>
        <row r="1187">
          <cell r="B1187">
            <v>0</v>
          </cell>
        </row>
        <row r="1188">
          <cell r="B1188">
            <v>0</v>
          </cell>
        </row>
        <row r="1189">
          <cell r="B1189">
            <v>0</v>
          </cell>
        </row>
        <row r="1190">
          <cell r="B1190">
            <v>0</v>
          </cell>
        </row>
        <row r="1191">
          <cell r="B1191">
            <v>0</v>
          </cell>
        </row>
        <row r="1192">
          <cell r="B1192">
            <v>0</v>
          </cell>
        </row>
        <row r="1193">
          <cell r="B1193">
            <v>0</v>
          </cell>
        </row>
        <row r="1194">
          <cell r="B1194">
            <v>0</v>
          </cell>
        </row>
        <row r="1195">
          <cell r="B1195">
            <v>0</v>
          </cell>
        </row>
        <row r="1196">
          <cell r="B1196">
            <v>0</v>
          </cell>
        </row>
        <row r="1197">
          <cell r="B1197">
            <v>0</v>
          </cell>
        </row>
        <row r="1198">
          <cell r="B1198">
            <v>0</v>
          </cell>
        </row>
        <row r="1199">
          <cell r="B1199">
            <v>0</v>
          </cell>
        </row>
        <row r="1200">
          <cell r="B1200">
            <v>0</v>
          </cell>
        </row>
        <row r="1201">
          <cell r="B1201">
            <v>0</v>
          </cell>
        </row>
        <row r="1202">
          <cell r="B1202">
            <v>0</v>
          </cell>
        </row>
        <row r="1203">
          <cell r="B1203">
            <v>0</v>
          </cell>
        </row>
        <row r="1204">
          <cell r="B1204">
            <v>0</v>
          </cell>
        </row>
        <row r="1205">
          <cell r="B1205">
            <v>0</v>
          </cell>
        </row>
        <row r="1206">
          <cell r="B1206">
            <v>0</v>
          </cell>
        </row>
        <row r="1207">
          <cell r="B1207">
            <v>0</v>
          </cell>
        </row>
        <row r="1208">
          <cell r="B1208">
            <v>0</v>
          </cell>
        </row>
        <row r="1209">
          <cell r="B1209">
            <v>0</v>
          </cell>
        </row>
        <row r="1210">
          <cell r="B1210">
            <v>0</v>
          </cell>
        </row>
        <row r="1211">
          <cell r="B1211">
            <v>0</v>
          </cell>
        </row>
        <row r="1212">
          <cell r="B1212">
            <v>0</v>
          </cell>
        </row>
        <row r="1213">
          <cell r="B1213">
            <v>0</v>
          </cell>
        </row>
        <row r="1214">
          <cell r="B1214">
            <v>0</v>
          </cell>
        </row>
        <row r="1215">
          <cell r="B1215">
            <v>0</v>
          </cell>
        </row>
        <row r="1216">
          <cell r="B1216">
            <v>0</v>
          </cell>
        </row>
        <row r="1217">
          <cell r="B1217">
            <v>0</v>
          </cell>
        </row>
        <row r="1218">
          <cell r="B1218">
            <v>0</v>
          </cell>
        </row>
        <row r="1219">
          <cell r="B1219">
            <v>0</v>
          </cell>
        </row>
        <row r="1220">
          <cell r="B1220">
            <v>0</v>
          </cell>
        </row>
        <row r="1221">
          <cell r="B1221">
            <v>0</v>
          </cell>
        </row>
        <row r="1222">
          <cell r="B1222">
            <v>0</v>
          </cell>
        </row>
        <row r="1223">
          <cell r="B1223">
            <v>0</v>
          </cell>
        </row>
        <row r="1224">
          <cell r="B1224">
            <v>0</v>
          </cell>
        </row>
        <row r="1225">
          <cell r="B1225">
            <v>0</v>
          </cell>
        </row>
        <row r="1226">
          <cell r="B1226">
            <v>0</v>
          </cell>
        </row>
        <row r="1227">
          <cell r="B1227">
            <v>0</v>
          </cell>
        </row>
        <row r="1228">
          <cell r="B1228">
            <v>0</v>
          </cell>
        </row>
        <row r="1229">
          <cell r="B1229">
            <v>0</v>
          </cell>
        </row>
        <row r="1230">
          <cell r="B1230">
            <v>0</v>
          </cell>
        </row>
        <row r="1231">
          <cell r="B1231">
            <v>0</v>
          </cell>
        </row>
        <row r="1232">
          <cell r="B1232">
            <v>0</v>
          </cell>
        </row>
        <row r="1233">
          <cell r="B1233">
            <v>0</v>
          </cell>
        </row>
        <row r="1234">
          <cell r="B1234">
            <v>0</v>
          </cell>
        </row>
        <row r="1235">
          <cell r="B1235">
            <v>0</v>
          </cell>
        </row>
        <row r="1236">
          <cell r="B1236">
            <v>0</v>
          </cell>
        </row>
        <row r="1237">
          <cell r="B1237">
            <v>0</v>
          </cell>
        </row>
        <row r="1238">
          <cell r="B1238">
            <v>0</v>
          </cell>
        </row>
        <row r="1239">
          <cell r="B1239">
            <v>0</v>
          </cell>
        </row>
        <row r="1240">
          <cell r="B1240">
            <v>0</v>
          </cell>
        </row>
        <row r="1241">
          <cell r="B1241">
            <v>0</v>
          </cell>
        </row>
        <row r="1242">
          <cell r="B1242">
            <v>0</v>
          </cell>
        </row>
        <row r="1243">
          <cell r="B1243">
            <v>0</v>
          </cell>
        </row>
        <row r="1244">
          <cell r="B1244">
            <v>0</v>
          </cell>
        </row>
        <row r="1245">
          <cell r="B1245">
            <v>0</v>
          </cell>
        </row>
        <row r="1246">
          <cell r="B1246">
            <v>0</v>
          </cell>
        </row>
        <row r="1247">
          <cell r="B1247">
            <v>0</v>
          </cell>
        </row>
        <row r="1248">
          <cell r="B1248">
            <v>0</v>
          </cell>
        </row>
        <row r="1249">
          <cell r="B1249">
            <v>0</v>
          </cell>
        </row>
        <row r="1250">
          <cell r="B1250">
            <v>0</v>
          </cell>
        </row>
        <row r="1251">
          <cell r="B1251">
            <v>0</v>
          </cell>
        </row>
        <row r="1252">
          <cell r="B1252">
            <v>0</v>
          </cell>
        </row>
        <row r="1253">
          <cell r="B1253">
            <v>0</v>
          </cell>
        </row>
        <row r="1254">
          <cell r="B1254">
            <v>0</v>
          </cell>
        </row>
        <row r="1255">
          <cell r="B1255">
            <v>0</v>
          </cell>
        </row>
        <row r="1256">
          <cell r="B1256">
            <v>0</v>
          </cell>
        </row>
        <row r="1257">
          <cell r="B1257">
            <v>0</v>
          </cell>
        </row>
        <row r="1258">
          <cell r="B1258">
            <v>0</v>
          </cell>
        </row>
        <row r="1259">
          <cell r="B1259">
            <v>0</v>
          </cell>
        </row>
        <row r="1260">
          <cell r="B1260">
            <v>0</v>
          </cell>
        </row>
        <row r="1261">
          <cell r="B1261">
            <v>0</v>
          </cell>
        </row>
        <row r="1262">
          <cell r="B1262">
            <v>0</v>
          </cell>
        </row>
        <row r="1263">
          <cell r="B1263">
            <v>0</v>
          </cell>
        </row>
        <row r="1264">
          <cell r="B1264">
            <v>0</v>
          </cell>
        </row>
        <row r="1265">
          <cell r="B1265">
            <v>0</v>
          </cell>
        </row>
        <row r="1266">
          <cell r="B1266">
            <v>0</v>
          </cell>
        </row>
        <row r="1267">
          <cell r="B1267">
            <v>0</v>
          </cell>
        </row>
        <row r="1268">
          <cell r="B1268">
            <v>0</v>
          </cell>
        </row>
        <row r="1269">
          <cell r="B1269">
            <v>0</v>
          </cell>
        </row>
        <row r="1270">
          <cell r="B1270">
            <v>0</v>
          </cell>
        </row>
        <row r="1271">
          <cell r="B1271">
            <v>0</v>
          </cell>
        </row>
        <row r="1272">
          <cell r="B1272">
            <v>0</v>
          </cell>
        </row>
        <row r="1273">
          <cell r="B1273">
            <v>0</v>
          </cell>
        </row>
        <row r="1274">
          <cell r="B1274">
            <v>0</v>
          </cell>
        </row>
        <row r="1275">
          <cell r="B1275">
            <v>0</v>
          </cell>
        </row>
        <row r="1276">
          <cell r="B1276">
            <v>0</v>
          </cell>
        </row>
        <row r="1277">
          <cell r="B1277">
            <v>0</v>
          </cell>
        </row>
        <row r="1278">
          <cell r="B1278">
            <v>0</v>
          </cell>
        </row>
        <row r="1279">
          <cell r="B1279">
            <v>0</v>
          </cell>
        </row>
        <row r="1280">
          <cell r="B1280">
            <v>0</v>
          </cell>
        </row>
        <row r="1281">
          <cell r="B1281">
            <v>0</v>
          </cell>
        </row>
        <row r="1282">
          <cell r="B1282">
            <v>0</v>
          </cell>
        </row>
        <row r="1283">
          <cell r="B1283">
            <v>0</v>
          </cell>
        </row>
        <row r="1284">
          <cell r="B1284">
            <v>0</v>
          </cell>
        </row>
        <row r="1285">
          <cell r="B1285">
            <v>0</v>
          </cell>
        </row>
        <row r="1286">
          <cell r="B1286">
            <v>0</v>
          </cell>
        </row>
        <row r="1287">
          <cell r="B1287">
            <v>0</v>
          </cell>
        </row>
        <row r="1288">
          <cell r="B1288">
            <v>0</v>
          </cell>
        </row>
        <row r="1289">
          <cell r="B1289">
            <v>0</v>
          </cell>
        </row>
        <row r="1290">
          <cell r="B1290">
            <v>0</v>
          </cell>
        </row>
        <row r="1291">
          <cell r="B1291">
            <v>0</v>
          </cell>
        </row>
        <row r="1292">
          <cell r="B1292">
            <v>0</v>
          </cell>
        </row>
        <row r="1293">
          <cell r="B1293">
            <v>0</v>
          </cell>
        </row>
        <row r="1294">
          <cell r="B1294">
            <v>0</v>
          </cell>
        </row>
        <row r="1295">
          <cell r="B1295">
            <v>0</v>
          </cell>
        </row>
        <row r="1296">
          <cell r="B1296">
            <v>0</v>
          </cell>
        </row>
        <row r="1297">
          <cell r="B1297">
            <v>0</v>
          </cell>
        </row>
        <row r="1298">
          <cell r="B1298">
            <v>0</v>
          </cell>
        </row>
        <row r="1299">
          <cell r="B1299">
            <v>0</v>
          </cell>
        </row>
        <row r="1300">
          <cell r="B1300">
            <v>0</v>
          </cell>
        </row>
        <row r="1301">
          <cell r="B1301">
            <v>0</v>
          </cell>
        </row>
        <row r="1302">
          <cell r="B1302">
            <v>0</v>
          </cell>
        </row>
        <row r="1303">
          <cell r="B1303">
            <v>0</v>
          </cell>
        </row>
        <row r="1304">
          <cell r="B1304">
            <v>0</v>
          </cell>
        </row>
        <row r="1305">
          <cell r="B1305">
            <v>0</v>
          </cell>
        </row>
        <row r="1306">
          <cell r="B1306">
            <v>0</v>
          </cell>
        </row>
        <row r="1307">
          <cell r="B1307">
            <v>0</v>
          </cell>
        </row>
        <row r="1308">
          <cell r="B1308">
            <v>0</v>
          </cell>
        </row>
        <row r="1309">
          <cell r="B1309">
            <v>0</v>
          </cell>
        </row>
        <row r="1310">
          <cell r="B1310">
            <v>0</v>
          </cell>
        </row>
        <row r="1311">
          <cell r="B1311">
            <v>0</v>
          </cell>
        </row>
        <row r="1312">
          <cell r="B1312">
            <v>0</v>
          </cell>
        </row>
        <row r="1313">
          <cell r="B1313">
            <v>0</v>
          </cell>
        </row>
        <row r="1314">
          <cell r="B1314">
            <v>0</v>
          </cell>
        </row>
        <row r="1315">
          <cell r="B1315">
            <v>0</v>
          </cell>
        </row>
        <row r="1316">
          <cell r="B1316">
            <v>0</v>
          </cell>
        </row>
        <row r="1317">
          <cell r="B1317">
            <v>0</v>
          </cell>
        </row>
        <row r="1318">
          <cell r="B1318">
            <v>0</v>
          </cell>
        </row>
        <row r="1319">
          <cell r="B1319">
            <v>0</v>
          </cell>
        </row>
        <row r="1320">
          <cell r="B1320">
            <v>0</v>
          </cell>
        </row>
        <row r="1321">
          <cell r="B1321">
            <v>0</v>
          </cell>
        </row>
        <row r="1322">
          <cell r="B1322">
            <v>0</v>
          </cell>
        </row>
        <row r="1323">
          <cell r="B1323">
            <v>0</v>
          </cell>
        </row>
        <row r="1324">
          <cell r="B1324">
            <v>0</v>
          </cell>
        </row>
        <row r="1325">
          <cell r="B1325">
            <v>0</v>
          </cell>
        </row>
        <row r="1326">
          <cell r="B1326">
            <v>0</v>
          </cell>
        </row>
        <row r="1327">
          <cell r="B1327">
            <v>0</v>
          </cell>
        </row>
        <row r="1328">
          <cell r="B1328">
            <v>0</v>
          </cell>
        </row>
        <row r="1329">
          <cell r="B1329">
            <v>0</v>
          </cell>
        </row>
        <row r="1330">
          <cell r="B1330">
            <v>0</v>
          </cell>
        </row>
        <row r="1331">
          <cell r="B1331">
            <v>0</v>
          </cell>
        </row>
        <row r="1332">
          <cell r="B1332">
            <v>0</v>
          </cell>
        </row>
        <row r="1333">
          <cell r="B1333">
            <v>0</v>
          </cell>
        </row>
        <row r="1334">
          <cell r="B1334">
            <v>0</v>
          </cell>
        </row>
        <row r="1335">
          <cell r="B1335">
            <v>0</v>
          </cell>
        </row>
        <row r="1336">
          <cell r="B1336">
            <v>0</v>
          </cell>
        </row>
        <row r="1337">
          <cell r="B1337">
            <v>0</v>
          </cell>
        </row>
        <row r="1338">
          <cell r="B1338">
            <v>0</v>
          </cell>
        </row>
        <row r="1339">
          <cell r="B1339">
            <v>0</v>
          </cell>
        </row>
        <row r="1340">
          <cell r="B1340">
            <v>0</v>
          </cell>
        </row>
        <row r="1341">
          <cell r="B1341">
            <v>0</v>
          </cell>
        </row>
        <row r="1342">
          <cell r="B1342">
            <v>0</v>
          </cell>
        </row>
        <row r="1343">
          <cell r="B1343">
            <v>0</v>
          </cell>
        </row>
        <row r="1344">
          <cell r="B1344">
            <v>0</v>
          </cell>
        </row>
        <row r="1345">
          <cell r="B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row r="1457">
          <cell r="B1457">
            <v>0</v>
          </cell>
        </row>
        <row r="1458">
          <cell r="B1458">
            <v>0</v>
          </cell>
        </row>
        <row r="1459">
          <cell r="B1459">
            <v>0</v>
          </cell>
        </row>
        <row r="1460">
          <cell r="B1460">
            <v>0</v>
          </cell>
        </row>
        <row r="1461">
          <cell r="B1461">
            <v>0</v>
          </cell>
        </row>
        <row r="1462">
          <cell r="B1462">
            <v>0</v>
          </cell>
        </row>
        <row r="1463">
          <cell r="B1463">
            <v>0</v>
          </cell>
        </row>
        <row r="1464">
          <cell r="B1464">
            <v>0</v>
          </cell>
        </row>
        <row r="1465">
          <cell r="B1465">
            <v>0</v>
          </cell>
        </row>
        <row r="1466">
          <cell r="B1466">
            <v>0</v>
          </cell>
        </row>
        <row r="1467">
          <cell r="B1467">
            <v>0</v>
          </cell>
        </row>
        <row r="1468">
          <cell r="B1468">
            <v>0</v>
          </cell>
        </row>
        <row r="1469">
          <cell r="B1469">
            <v>0</v>
          </cell>
        </row>
        <row r="1470">
          <cell r="B1470">
            <v>0</v>
          </cell>
        </row>
        <row r="1471">
          <cell r="B1471">
            <v>0</v>
          </cell>
        </row>
        <row r="1472">
          <cell r="B1472">
            <v>0</v>
          </cell>
        </row>
        <row r="1473">
          <cell r="B1473">
            <v>0</v>
          </cell>
        </row>
        <row r="1474">
          <cell r="B1474">
            <v>0</v>
          </cell>
        </row>
        <row r="1475">
          <cell r="B1475">
            <v>0</v>
          </cell>
        </row>
        <row r="1476">
          <cell r="B1476">
            <v>0</v>
          </cell>
        </row>
        <row r="1477">
          <cell r="B1477">
            <v>0</v>
          </cell>
        </row>
        <row r="1478">
          <cell r="B1478">
            <v>0</v>
          </cell>
        </row>
        <row r="1479">
          <cell r="B1479">
            <v>0</v>
          </cell>
        </row>
        <row r="1480">
          <cell r="B1480">
            <v>0</v>
          </cell>
        </row>
        <row r="1481">
          <cell r="B1481">
            <v>0</v>
          </cell>
        </row>
        <row r="1482">
          <cell r="B1482">
            <v>0</v>
          </cell>
        </row>
        <row r="1483">
          <cell r="B1483">
            <v>0</v>
          </cell>
        </row>
        <row r="1484">
          <cell r="B1484">
            <v>0</v>
          </cell>
        </row>
        <row r="1485">
          <cell r="B1485">
            <v>0</v>
          </cell>
        </row>
        <row r="1486">
          <cell r="B1486">
            <v>0</v>
          </cell>
        </row>
        <row r="1487">
          <cell r="B1487">
            <v>0</v>
          </cell>
        </row>
        <row r="1488">
          <cell r="B1488">
            <v>0</v>
          </cell>
        </row>
        <row r="1489">
          <cell r="B1489">
            <v>0</v>
          </cell>
        </row>
        <row r="1490">
          <cell r="B1490">
            <v>0</v>
          </cell>
        </row>
        <row r="1491">
          <cell r="B1491">
            <v>0</v>
          </cell>
        </row>
        <row r="1492">
          <cell r="B1492">
            <v>0</v>
          </cell>
        </row>
        <row r="1493">
          <cell r="B1493">
            <v>0</v>
          </cell>
        </row>
        <row r="1494">
          <cell r="B1494">
            <v>0</v>
          </cell>
        </row>
        <row r="1495">
          <cell r="B1495">
            <v>0</v>
          </cell>
        </row>
        <row r="1496">
          <cell r="B1496">
            <v>0</v>
          </cell>
        </row>
        <row r="1497">
          <cell r="B1497">
            <v>0</v>
          </cell>
        </row>
        <row r="1498">
          <cell r="B1498">
            <v>0</v>
          </cell>
        </row>
        <row r="1499">
          <cell r="B1499">
            <v>0</v>
          </cell>
        </row>
        <row r="1500">
          <cell r="B1500">
            <v>0</v>
          </cell>
        </row>
        <row r="1501">
          <cell r="B1501">
            <v>0</v>
          </cell>
        </row>
        <row r="1502">
          <cell r="B1502">
            <v>0</v>
          </cell>
        </row>
        <row r="1503">
          <cell r="B1503">
            <v>0</v>
          </cell>
        </row>
        <row r="1504">
          <cell r="B1504">
            <v>0</v>
          </cell>
        </row>
        <row r="1505">
          <cell r="B1505">
            <v>0</v>
          </cell>
        </row>
        <row r="1506">
          <cell r="B1506">
            <v>0</v>
          </cell>
        </row>
        <row r="1507">
          <cell r="B1507">
            <v>0</v>
          </cell>
        </row>
        <row r="1508">
          <cell r="B1508">
            <v>0</v>
          </cell>
        </row>
        <row r="1509">
          <cell r="B1509">
            <v>0</v>
          </cell>
        </row>
        <row r="1510">
          <cell r="B1510">
            <v>0</v>
          </cell>
        </row>
        <row r="1511">
          <cell r="B1511">
            <v>0</v>
          </cell>
        </row>
        <row r="1512">
          <cell r="B1512">
            <v>0</v>
          </cell>
        </row>
        <row r="1513">
          <cell r="B1513">
            <v>0</v>
          </cell>
        </row>
        <row r="1514">
          <cell r="B1514">
            <v>0</v>
          </cell>
        </row>
        <row r="1515">
          <cell r="B1515">
            <v>0</v>
          </cell>
        </row>
        <row r="1516">
          <cell r="B1516">
            <v>0</v>
          </cell>
        </row>
        <row r="1517">
          <cell r="B1517">
            <v>0</v>
          </cell>
        </row>
        <row r="1518">
          <cell r="B1518">
            <v>0</v>
          </cell>
        </row>
        <row r="1519">
          <cell r="B1519">
            <v>0</v>
          </cell>
        </row>
        <row r="1520">
          <cell r="B1520">
            <v>0</v>
          </cell>
        </row>
        <row r="1521">
          <cell r="B1521">
            <v>0</v>
          </cell>
        </row>
        <row r="1522">
          <cell r="B1522">
            <v>0</v>
          </cell>
        </row>
        <row r="1523">
          <cell r="B1523">
            <v>0</v>
          </cell>
        </row>
        <row r="1524">
          <cell r="B1524">
            <v>0</v>
          </cell>
        </row>
        <row r="1525">
          <cell r="B1525">
            <v>0</v>
          </cell>
        </row>
        <row r="1526">
          <cell r="B1526">
            <v>0</v>
          </cell>
        </row>
        <row r="1527">
          <cell r="B1527">
            <v>0</v>
          </cell>
        </row>
        <row r="1528">
          <cell r="B1528">
            <v>0</v>
          </cell>
        </row>
        <row r="1529">
          <cell r="B1529">
            <v>0</v>
          </cell>
        </row>
        <row r="1530">
          <cell r="B1530">
            <v>0</v>
          </cell>
        </row>
        <row r="1531">
          <cell r="B1531">
            <v>0</v>
          </cell>
        </row>
        <row r="1532">
          <cell r="B1532">
            <v>0</v>
          </cell>
        </row>
        <row r="1533">
          <cell r="B1533">
            <v>0</v>
          </cell>
        </row>
        <row r="1534">
          <cell r="B1534">
            <v>0</v>
          </cell>
        </row>
        <row r="1535">
          <cell r="B1535">
            <v>0</v>
          </cell>
        </row>
      </sheetData>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Прибыль"/>
      <sheetName val="График платежей - расчет прибыл"/>
      <sheetName val="Прибыль2"/>
      <sheetName val="График платежей - расчет пр 2"/>
      <sheetName val="Прибыль3"/>
      <sheetName val="График платежей - расчет 3"/>
      <sheetName val="Расчет"/>
      <sheetName val="Расчет2"/>
      <sheetName val="Расчет3"/>
      <sheetName val="График платежей"/>
      <sheetName val="График платежей2.1"/>
      <sheetName val="График платежей2.2"/>
      <sheetName val="График платежей3"/>
      <sheetName val="Параметры-не удалять"/>
      <sheetName val="Перечень адресов"/>
      <sheetName val="накладные расходы - 1ввод"/>
      <sheetName val="накладные расходы - 2 ввод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9">
          <cell r="A9">
            <v>3</v>
          </cell>
        </row>
        <row r="10">
          <cell r="A10">
            <v>6</v>
          </cell>
        </row>
        <row r="11">
          <cell r="A11">
            <v>12</v>
          </cell>
        </row>
        <row r="12">
          <cell r="A12">
            <v>24</v>
          </cell>
        </row>
        <row r="13">
          <cell r="A13">
            <v>36</v>
          </cell>
        </row>
        <row r="14">
          <cell r="A14">
            <v>48</v>
          </cell>
        </row>
        <row r="15">
          <cell r="A15">
            <v>60</v>
          </cell>
        </row>
      </sheetData>
      <sheetData sheetId="15">
        <row r="2">
          <cell r="B2" t="str">
            <v>ул. Мельникайте, 100а</v>
          </cell>
        </row>
        <row r="3">
          <cell r="B3" t="str">
            <v>ул. Геологоразведчиков, 12А</v>
          </cell>
        </row>
        <row r="4">
          <cell r="B4" t="str">
            <v>ул. 50 лет ВЛКСМ, 71</v>
          </cell>
        </row>
        <row r="5">
          <cell r="B5" t="str">
            <v>ул. 50 лет ВЛКСМ, 73</v>
          </cell>
        </row>
        <row r="6">
          <cell r="B6" t="str">
            <v>ул. 50 лет ВЛКСМ, 91б</v>
          </cell>
        </row>
        <row r="7">
          <cell r="B7" t="str">
            <v>ул. 50 лет ВЛКСМ, 93а</v>
          </cell>
        </row>
        <row r="8">
          <cell r="B8" t="str">
            <v>ул. Тульская, 2а</v>
          </cell>
        </row>
        <row r="9">
          <cell r="B9" t="str">
            <v>ул. Тульская, 4</v>
          </cell>
        </row>
        <row r="10">
          <cell r="B10" t="str">
            <v>ул. Тульская, 6</v>
          </cell>
        </row>
        <row r="11">
          <cell r="B11" t="str">
            <v>ул. Республики, 172</v>
          </cell>
        </row>
        <row r="12">
          <cell r="B12" t="str">
            <v>ул. Республики, 174</v>
          </cell>
        </row>
        <row r="13">
          <cell r="B13" t="str">
            <v>ул. Республики, 186</v>
          </cell>
        </row>
        <row r="14">
          <cell r="B14" t="str">
            <v>ул. Республики, 188</v>
          </cell>
        </row>
        <row r="15">
          <cell r="B15" t="str">
            <v>ул. Республики, 192</v>
          </cell>
        </row>
        <row r="16">
          <cell r="B16" t="str">
            <v>ул. Пермякова, 2б</v>
          </cell>
        </row>
        <row r="17">
          <cell r="B17">
            <v>0</v>
          </cell>
        </row>
        <row r="18">
          <cell r="B18">
            <v>0</v>
          </cell>
        </row>
        <row r="19">
          <cell r="B19">
            <v>0</v>
          </cell>
        </row>
        <row r="20">
          <cell r="B20">
            <v>0</v>
          </cell>
        </row>
        <row r="21">
          <cell r="B21">
            <v>0</v>
          </cell>
        </row>
        <row r="22">
          <cell r="B22">
            <v>0</v>
          </cell>
        </row>
        <row r="23">
          <cell r="B23">
            <v>0</v>
          </cell>
        </row>
        <row r="24">
          <cell r="B24">
            <v>0</v>
          </cell>
        </row>
        <row r="25">
          <cell r="B25">
            <v>0</v>
          </cell>
        </row>
        <row r="26">
          <cell r="B26">
            <v>0</v>
          </cell>
        </row>
        <row r="27">
          <cell r="B27">
            <v>0</v>
          </cell>
        </row>
        <row r="28">
          <cell r="B28">
            <v>0</v>
          </cell>
        </row>
        <row r="29">
          <cell r="B29">
            <v>0</v>
          </cell>
        </row>
        <row r="30">
          <cell r="B30">
            <v>0</v>
          </cell>
        </row>
        <row r="31">
          <cell r="B31">
            <v>0</v>
          </cell>
        </row>
        <row r="32">
          <cell r="B32">
            <v>0</v>
          </cell>
        </row>
        <row r="33">
          <cell r="B33">
            <v>0</v>
          </cell>
        </row>
        <row r="34">
          <cell r="B34">
            <v>0</v>
          </cell>
        </row>
        <row r="35">
          <cell r="B35">
            <v>0</v>
          </cell>
        </row>
        <row r="36">
          <cell r="B36">
            <v>0</v>
          </cell>
        </row>
        <row r="37">
          <cell r="B37">
            <v>0</v>
          </cell>
        </row>
        <row r="38">
          <cell r="B38">
            <v>0</v>
          </cell>
        </row>
        <row r="39">
          <cell r="B39">
            <v>0</v>
          </cell>
        </row>
        <row r="40">
          <cell r="B40">
            <v>0</v>
          </cell>
        </row>
        <row r="41">
          <cell r="B41">
            <v>0</v>
          </cell>
        </row>
        <row r="42">
          <cell r="B42">
            <v>0</v>
          </cell>
        </row>
        <row r="43">
          <cell r="B43">
            <v>0</v>
          </cell>
        </row>
        <row r="44">
          <cell r="B44">
            <v>0</v>
          </cell>
        </row>
        <row r="45">
          <cell r="B45">
            <v>0</v>
          </cell>
        </row>
        <row r="46">
          <cell r="B46">
            <v>0</v>
          </cell>
        </row>
        <row r="47">
          <cell r="B47">
            <v>0</v>
          </cell>
        </row>
        <row r="48">
          <cell r="B48">
            <v>0</v>
          </cell>
        </row>
        <row r="49">
          <cell r="B49">
            <v>0</v>
          </cell>
        </row>
        <row r="50">
          <cell r="B50">
            <v>0</v>
          </cell>
        </row>
        <row r="51">
          <cell r="B51">
            <v>0</v>
          </cell>
        </row>
        <row r="52">
          <cell r="B52">
            <v>0</v>
          </cell>
        </row>
        <row r="53">
          <cell r="B53">
            <v>0</v>
          </cell>
        </row>
        <row r="54">
          <cell r="B54">
            <v>0</v>
          </cell>
        </row>
        <row r="55">
          <cell r="B55">
            <v>0</v>
          </cell>
        </row>
        <row r="56">
          <cell r="B56">
            <v>0</v>
          </cell>
        </row>
        <row r="57">
          <cell r="B57">
            <v>0</v>
          </cell>
        </row>
        <row r="58">
          <cell r="B58">
            <v>0</v>
          </cell>
        </row>
        <row r="59">
          <cell r="B59">
            <v>0</v>
          </cell>
        </row>
        <row r="60">
          <cell r="B60">
            <v>0</v>
          </cell>
        </row>
        <row r="61">
          <cell r="B61">
            <v>0</v>
          </cell>
        </row>
        <row r="62">
          <cell r="B62">
            <v>0</v>
          </cell>
        </row>
        <row r="63">
          <cell r="B63">
            <v>0</v>
          </cell>
        </row>
        <row r="64">
          <cell r="B64">
            <v>0</v>
          </cell>
        </row>
        <row r="65">
          <cell r="B65">
            <v>0</v>
          </cell>
        </row>
        <row r="66">
          <cell r="B66">
            <v>0</v>
          </cell>
        </row>
        <row r="67">
          <cell r="B67">
            <v>0</v>
          </cell>
        </row>
        <row r="68">
          <cell r="B68">
            <v>0</v>
          </cell>
        </row>
        <row r="69">
          <cell r="B69">
            <v>0</v>
          </cell>
        </row>
        <row r="70">
          <cell r="B70">
            <v>0</v>
          </cell>
        </row>
        <row r="71">
          <cell r="B71">
            <v>0</v>
          </cell>
        </row>
        <row r="72">
          <cell r="B72">
            <v>0</v>
          </cell>
        </row>
        <row r="73">
          <cell r="B73">
            <v>0</v>
          </cell>
        </row>
        <row r="74">
          <cell r="B74">
            <v>0</v>
          </cell>
        </row>
        <row r="75">
          <cell r="B75">
            <v>0</v>
          </cell>
        </row>
        <row r="76">
          <cell r="B76">
            <v>0</v>
          </cell>
        </row>
        <row r="77">
          <cell r="B77">
            <v>0</v>
          </cell>
        </row>
        <row r="78">
          <cell r="B78">
            <v>0</v>
          </cell>
        </row>
        <row r="79">
          <cell r="B79">
            <v>0</v>
          </cell>
        </row>
        <row r="80">
          <cell r="B80">
            <v>0</v>
          </cell>
        </row>
        <row r="81">
          <cell r="B81">
            <v>0</v>
          </cell>
        </row>
        <row r="82">
          <cell r="B82">
            <v>0</v>
          </cell>
        </row>
        <row r="83">
          <cell r="B83">
            <v>0</v>
          </cell>
        </row>
        <row r="84">
          <cell r="B84">
            <v>0</v>
          </cell>
        </row>
        <row r="85">
          <cell r="B85">
            <v>0</v>
          </cell>
        </row>
        <row r="86">
          <cell r="B86">
            <v>0</v>
          </cell>
        </row>
        <row r="87">
          <cell r="B87">
            <v>0</v>
          </cell>
        </row>
        <row r="88">
          <cell r="B88">
            <v>0</v>
          </cell>
        </row>
        <row r="89">
          <cell r="B89">
            <v>0</v>
          </cell>
        </row>
        <row r="90">
          <cell r="B90">
            <v>0</v>
          </cell>
        </row>
        <row r="91">
          <cell r="B91">
            <v>0</v>
          </cell>
        </row>
        <row r="92">
          <cell r="B92">
            <v>0</v>
          </cell>
        </row>
        <row r="93">
          <cell r="B93">
            <v>0</v>
          </cell>
        </row>
        <row r="94">
          <cell r="B94">
            <v>0</v>
          </cell>
        </row>
        <row r="95">
          <cell r="B95">
            <v>0</v>
          </cell>
        </row>
        <row r="96">
          <cell r="B96">
            <v>0</v>
          </cell>
        </row>
        <row r="97">
          <cell r="B97">
            <v>0</v>
          </cell>
        </row>
        <row r="98">
          <cell r="B98">
            <v>0</v>
          </cell>
        </row>
        <row r="99">
          <cell r="B99">
            <v>0</v>
          </cell>
        </row>
        <row r="100">
          <cell r="B100">
            <v>0</v>
          </cell>
        </row>
        <row r="101">
          <cell r="B101">
            <v>0</v>
          </cell>
        </row>
        <row r="102">
          <cell r="B102">
            <v>0</v>
          </cell>
        </row>
        <row r="103">
          <cell r="B103">
            <v>0</v>
          </cell>
        </row>
        <row r="104">
          <cell r="B104">
            <v>0</v>
          </cell>
        </row>
        <row r="105">
          <cell r="B105">
            <v>0</v>
          </cell>
        </row>
        <row r="106">
          <cell r="B106">
            <v>0</v>
          </cell>
        </row>
        <row r="107">
          <cell r="B107">
            <v>0</v>
          </cell>
        </row>
        <row r="108">
          <cell r="B108">
            <v>0</v>
          </cell>
        </row>
        <row r="109">
          <cell r="B109">
            <v>0</v>
          </cell>
        </row>
        <row r="110">
          <cell r="B110">
            <v>0</v>
          </cell>
        </row>
        <row r="111">
          <cell r="B111">
            <v>0</v>
          </cell>
        </row>
        <row r="112">
          <cell r="B112">
            <v>0</v>
          </cell>
        </row>
        <row r="113">
          <cell r="B113">
            <v>0</v>
          </cell>
        </row>
        <row r="114">
          <cell r="B114">
            <v>0</v>
          </cell>
        </row>
        <row r="115">
          <cell r="B115">
            <v>0</v>
          </cell>
        </row>
        <row r="116">
          <cell r="B116">
            <v>0</v>
          </cell>
        </row>
        <row r="117">
          <cell r="B117">
            <v>0</v>
          </cell>
        </row>
        <row r="118">
          <cell r="B118">
            <v>0</v>
          </cell>
        </row>
        <row r="119">
          <cell r="B119">
            <v>0</v>
          </cell>
        </row>
        <row r="120">
          <cell r="B120">
            <v>0</v>
          </cell>
        </row>
        <row r="121">
          <cell r="B121">
            <v>0</v>
          </cell>
        </row>
        <row r="122">
          <cell r="B122">
            <v>0</v>
          </cell>
        </row>
        <row r="123">
          <cell r="B123">
            <v>0</v>
          </cell>
        </row>
        <row r="124">
          <cell r="B124">
            <v>0</v>
          </cell>
        </row>
        <row r="125">
          <cell r="B125">
            <v>0</v>
          </cell>
        </row>
        <row r="126">
          <cell r="B126">
            <v>0</v>
          </cell>
        </row>
        <row r="127">
          <cell r="B127">
            <v>0</v>
          </cell>
        </row>
        <row r="128">
          <cell r="B128">
            <v>0</v>
          </cell>
        </row>
        <row r="129">
          <cell r="B129">
            <v>0</v>
          </cell>
        </row>
        <row r="130">
          <cell r="B130">
            <v>0</v>
          </cell>
        </row>
        <row r="131">
          <cell r="B131">
            <v>0</v>
          </cell>
        </row>
        <row r="132">
          <cell r="B132">
            <v>0</v>
          </cell>
        </row>
        <row r="133">
          <cell r="B133">
            <v>0</v>
          </cell>
        </row>
        <row r="134">
          <cell r="B134">
            <v>0</v>
          </cell>
        </row>
        <row r="135">
          <cell r="B135">
            <v>0</v>
          </cell>
        </row>
        <row r="136">
          <cell r="B136">
            <v>0</v>
          </cell>
        </row>
        <row r="137">
          <cell r="B137">
            <v>0</v>
          </cell>
        </row>
        <row r="138">
          <cell r="B138">
            <v>0</v>
          </cell>
        </row>
        <row r="139">
          <cell r="B139">
            <v>0</v>
          </cell>
        </row>
        <row r="140">
          <cell r="B140">
            <v>0</v>
          </cell>
        </row>
        <row r="141">
          <cell r="B141">
            <v>0</v>
          </cell>
        </row>
        <row r="142">
          <cell r="B142">
            <v>0</v>
          </cell>
        </row>
        <row r="143">
          <cell r="B143">
            <v>0</v>
          </cell>
        </row>
        <row r="144">
          <cell r="B144">
            <v>0</v>
          </cell>
        </row>
        <row r="145">
          <cell r="B145">
            <v>0</v>
          </cell>
        </row>
        <row r="146">
          <cell r="B146">
            <v>0</v>
          </cell>
        </row>
        <row r="147">
          <cell r="B147">
            <v>0</v>
          </cell>
        </row>
        <row r="148">
          <cell r="B148">
            <v>0</v>
          </cell>
        </row>
        <row r="149">
          <cell r="B149">
            <v>0</v>
          </cell>
        </row>
        <row r="150">
          <cell r="B150">
            <v>0</v>
          </cell>
        </row>
        <row r="151">
          <cell r="B151">
            <v>0</v>
          </cell>
        </row>
        <row r="152">
          <cell r="B152">
            <v>0</v>
          </cell>
        </row>
        <row r="153">
          <cell r="B153">
            <v>0</v>
          </cell>
        </row>
        <row r="154">
          <cell r="B154">
            <v>0</v>
          </cell>
        </row>
        <row r="155">
          <cell r="B155">
            <v>0</v>
          </cell>
        </row>
        <row r="156">
          <cell r="B156">
            <v>0</v>
          </cell>
        </row>
        <row r="157">
          <cell r="B157">
            <v>0</v>
          </cell>
        </row>
        <row r="158">
          <cell r="B158">
            <v>0</v>
          </cell>
        </row>
        <row r="159">
          <cell r="B159">
            <v>0</v>
          </cell>
        </row>
        <row r="160">
          <cell r="B160">
            <v>0</v>
          </cell>
        </row>
        <row r="161">
          <cell r="B161">
            <v>0</v>
          </cell>
        </row>
        <row r="162">
          <cell r="B162">
            <v>0</v>
          </cell>
        </row>
        <row r="163">
          <cell r="B163">
            <v>0</v>
          </cell>
        </row>
        <row r="164">
          <cell r="B164">
            <v>0</v>
          </cell>
        </row>
        <row r="165">
          <cell r="B165">
            <v>0</v>
          </cell>
        </row>
        <row r="166">
          <cell r="B166">
            <v>0</v>
          </cell>
        </row>
        <row r="167">
          <cell r="B167">
            <v>0</v>
          </cell>
        </row>
        <row r="168">
          <cell r="B168">
            <v>0</v>
          </cell>
        </row>
        <row r="169">
          <cell r="B169">
            <v>0</v>
          </cell>
        </row>
        <row r="170">
          <cell r="B170">
            <v>0</v>
          </cell>
        </row>
        <row r="171">
          <cell r="B171">
            <v>0</v>
          </cell>
        </row>
        <row r="172">
          <cell r="B172">
            <v>0</v>
          </cell>
        </row>
        <row r="173">
          <cell r="B173">
            <v>0</v>
          </cell>
        </row>
        <row r="174">
          <cell r="B174">
            <v>0</v>
          </cell>
        </row>
        <row r="175">
          <cell r="B175">
            <v>0</v>
          </cell>
        </row>
        <row r="176">
          <cell r="B176">
            <v>0</v>
          </cell>
        </row>
        <row r="177">
          <cell r="B177">
            <v>0</v>
          </cell>
        </row>
        <row r="178">
          <cell r="B178">
            <v>0</v>
          </cell>
        </row>
        <row r="179">
          <cell r="B179">
            <v>0</v>
          </cell>
        </row>
        <row r="180">
          <cell r="B180">
            <v>0</v>
          </cell>
        </row>
        <row r="181">
          <cell r="B181">
            <v>0</v>
          </cell>
        </row>
        <row r="182">
          <cell r="B182">
            <v>0</v>
          </cell>
        </row>
        <row r="183">
          <cell r="B183">
            <v>0</v>
          </cell>
        </row>
        <row r="184">
          <cell r="B184">
            <v>0</v>
          </cell>
        </row>
        <row r="185">
          <cell r="B185">
            <v>0</v>
          </cell>
        </row>
        <row r="186">
          <cell r="B186">
            <v>0</v>
          </cell>
        </row>
        <row r="187">
          <cell r="B187">
            <v>0</v>
          </cell>
        </row>
        <row r="188">
          <cell r="B188">
            <v>0</v>
          </cell>
        </row>
        <row r="189">
          <cell r="B189">
            <v>0</v>
          </cell>
        </row>
        <row r="190">
          <cell r="B190">
            <v>0</v>
          </cell>
        </row>
        <row r="191">
          <cell r="B191">
            <v>0</v>
          </cell>
        </row>
        <row r="192">
          <cell r="B192">
            <v>0</v>
          </cell>
        </row>
        <row r="193">
          <cell r="B193">
            <v>0</v>
          </cell>
        </row>
        <row r="194">
          <cell r="B194">
            <v>0</v>
          </cell>
        </row>
        <row r="195">
          <cell r="B195">
            <v>0</v>
          </cell>
        </row>
        <row r="196">
          <cell r="B196">
            <v>0</v>
          </cell>
        </row>
        <row r="197">
          <cell r="B197">
            <v>0</v>
          </cell>
        </row>
        <row r="198">
          <cell r="B198">
            <v>0</v>
          </cell>
        </row>
        <row r="199">
          <cell r="B199">
            <v>0</v>
          </cell>
        </row>
        <row r="200">
          <cell r="B200">
            <v>0</v>
          </cell>
        </row>
        <row r="201">
          <cell r="B201">
            <v>0</v>
          </cell>
        </row>
        <row r="202">
          <cell r="B202">
            <v>0</v>
          </cell>
        </row>
        <row r="203">
          <cell r="B203">
            <v>0</v>
          </cell>
        </row>
        <row r="204">
          <cell r="B204">
            <v>0</v>
          </cell>
        </row>
        <row r="205">
          <cell r="B205">
            <v>0</v>
          </cell>
        </row>
        <row r="206">
          <cell r="B206">
            <v>0</v>
          </cell>
        </row>
        <row r="207">
          <cell r="B207">
            <v>0</v>
          </cell>
        </row>
        <row r="208">
          <cell r="B208">
            <v>0</v>
          </cell>
        </row>
        <row r="209">
          <cell r="B209">
            <v>0</v>
          </cell>
        </row>
        <row r="210">
          <cell r="B210">
            <v>0</v>
          </cell>
        </row>
        <row r="211">
          <cell r="B211">
            <v>0</v>
          </cell>
        </row>
        <row r="212">
          <cell r="B212">
            <v>0</v>
          </cell>
        </row>
        <row r="213">
          <cell r="B213">
            <v>0</v>
          </cell>
        </row>
        <row r="214">
          <cell r="B214">
            <v>0</v>
          </cell>
        </row>
        <row r="215">
          <cell r="B215">
            <v>0</v>
          </cell>
        </row>
        <row r="216">
          <cell r="B216">
            <v>0</v>
          </cell>
        </row>
        <row r="217">
          <cell r="B217">
            <v>0</v>
          </cell>
        </row>
        <row r="218">
          <cell r="B218">
            <v>0</v>
          </cell>
        </row>
        <row r="219">
          <cell r="B219">
            <v>0</v>
          </cell>
        </row>
        <row r="220">
          <cell r="B220">
            <v>0</v>
          </cell>
        </row>
        <row r="221">
          <cell r="B221">
            <v>0</v>
          </cell>
        </row>
        <row r="222">
          <cell r="B222">
            <v>0</v>
          </cell>
        </row>
        <row r="223">
          <cell r="B223">
            <v>0</v>
          </cell>
        </row>
        <row r="224">
          <cell r="B224">
            <v>0</v>
          </cell>
        </row>
        <row r="225">
          <cell r="B225">
            <v>0</v>
          </cell>
        </row>
        <row r="226">
          <cell r="B226">
            <v>0</v>
          </cell>
        </row>
        <row r="227">
          <cell r="B227">
            <v>0</v>
          </cell>
        </row>
        <row r="228">
          <cell r="B228">
            <v>0</v>
          </cell>
        </row>
        <row r="229">
          <cell r="B229">
            <v>0</v>
          </cell>
        </row>
        <row r="230">
          <cell r="B230">
            <v>0</v>
          </cell>
        </row>
        <row r="231">
          <cell r="B231">
            <v>0</v>
          </cell>
        </row>
        <row r="232">
          <cell r="B232">
            <v>0</v>
          </cell>
        </row>
        <row r="233">
          <cell r="B233">
            <v>0</v>
          </cell>
        </row>
        <row r="234">
          <cell r="B234">
            <v>0</v>
          </cell>
        </row>
        <row r="235">
          <cell r="B235">
            <v>0</v>
          </cell>
        </row>
        <row r="236">
          <cell r="B236">
            <v>0</v>
          </cell>
        </row>
        <row r="237">
          <cell r="B237">
            <v>0</v>
          </cell>
        </row>
        <row r="238">
          <cell r="B238">
            <v>0</v>
          </cell>
        </row>
        <row r="239">
          <cell r="B239">
            <v>0</v>
          </cell>
        </row>
        <row r="240">
          <cell r="B240">
            <v>0</v>
          </cell>
        </row>
        <row r="241">
          <cell r="B241">
            <v>0</v>
          </cell>
        </row>
        <row r="242">
          <cell r="B242">
            <v>0</v>
          </cell>
        </row>
        <row r="243">
          <cell r="B243">
            <v>0</v>
          </cell>
        </row>
        <row r="244">
          <cell r="B244">
            <v>0</v>
          </cell>
        </row>
        <row r="245">
          <cell r="B245">
            <v>0</v>
          </cell>
        </row>
        <row r="246">
          <cell r="B246">
            <v>0</v>
          </cell>
        </row>
        <row r="247">
          <cell r="B247">
            <v>0</v>
          </cell>
        </row>
        <row r="248">
          <cell r="B248">
            <v>0</v>
          </cell>
        </row>
        <row r="249">
          <cell r="B249">
            <v>0</v>
          </cell>
        </row>
        <row r="250">
          <cell r="B250">
            <v>0</v>
          </cell>
        </row>
        <row r="251">
          <cell r="B251">
            <v>0</v>
          </cell>
        </row>
        <row r="252">
          <cell r="B252">
            <v>0</v>
          </cell>
        </row>
        <row r="253">
          <cell r="B253">
            <v>0</v>
          </cell>
        </row>
        <row r="254">
          <cell r="B254">
            <v>0</v>
          </cell>
        </row>
        <row r="255">
          <cell r="B255">
            <v>0</v>
          </cell>
        </row>
        <row r="256">
          <cell r="B256">
            <v>0</v>
          </cell>
        </row>
        <row r="257">
          <cell r="B257">
            <v>0</v>
          </cell>
        </row>
        <row r="258">
          <cell r="B258">
            <v>0</v>
          </cell>
        </row>
        <row r="259">
          <cell r="B259">
            <v>0</v>
          </cell>
        </row>
        <row r="260">
          <cell r="B260">
            <v>0</v>
          </cell>
        </row>
        <row r="261">
          <cell r="B261">
            <v>0</v>
          </cell>
        </row>
        <row r="262">
          <cell r="B262">
            <v>0</v>
          </cell>
        </row>
        <row r="263">
          <cell r="B263">
            <v>0</v>
          </cell>
        </row>
        <row r="264">
          <cell r="B264">
            <v>0</v>
          </cell>
        </row>
        <row r="265">
          <cell r="B265">
            <v>0</v>
          </cell>
        </row>
        <row r="266">
          <cell r="B266">
            <v>0</v>
          </cell>
        </row>
        <row r="267">
          <cell r="B267">
            <v>0</v>
          </cell>
        </row>
        <row r="268">
          <cell r="B268">
            <v>0</v>
          </cell>
        </row>
        <row r="269">
          <cell r="B269">
            <v>0</v>
          </cell>
        </row>
        <row r="270">
          <cell r="B270">
            <v>0</v>
          </cell>
        </row>
        <row r="271">
          <cell r="B271">
            <v>0</v>
          </cell>
        </row>
        <row r="272">
          <cell r="B272">
            <v>0</v>
          </cell>
        </row>
        <row r="273">
          <cell r="B273">
            <v>0</v>
          </cell>
        </row>
        <row r="274">
          <cell r="B274">
            <v>0</v>
          </cell>
        </row>
        <row r="275">
          <cell r="B275">
            <v>0</v>
          </cell>
        </row>
        <row r="276">
          <cell r="B276">
            <v>0</v>
          </cell>
        </row>
        <row r="277">
          <cell r="B277">
            <v>0</v>
          </cell>
        </row>
        <row r="278">
          <cell r="B278">
            <v>0</v>
          </cell>
        </row>
        <row r="279">
          <cell r="B279">
            <v>0</v>
          </cell>
        </row>
        <row r="280">
          <cell r="B280">
            <v>0</v>
          </cell>
        </row>
        <row r="281">
          <cell r="B281">
            <v>0</v>
          </cell>
        </row>
        <row r="282">
          <cell r="B282">
            <v>0</v>
          </cell>
        </row>
        <row r="283">
          <cell r="B283">
            <v>0</v>
          </cell>
        </row>
        <row r="284">
          <cell r="B284">
            <v>0</v>
          </cell>
        </row>
        <row r="285">
          <cell r="B285">
            <v>0</v>
          </cell>
        </row>
        <row r="286">
          <cell r="B286">
            <v>0</v>
          </cell>
        </row>
        <row r="287">
          <cell r="B287">
            <v>0</v>
          </cell>
        </row>
        <row r="288">
          <cell r="B288">
            <v>0</v>
          </cell>
        </row>
        <row r="289">
          <cell r="B289">
            <v>0</v>
          </cell>
        </row>
        <row r="290">
          <cell r="B290">
            <v>0</v>
          </cell>
        </row>
        <row r="291">
          <cell r="B291">
            <v>0</v>
          </cell>
        </row>
        <row r="292">
          <cell r="B292">
            <v>0</v>
          </cell>
        </row>
        <row r="293">
          <cell r="B293">
            <v>0</v>
          </cell>
        </row>
        <row r="294">
          <cell r="B294">
            <v>0</v>
          </cell>
        </row>
        <row r="295">
          <cell r="B295">
            <v>0</v>
          </cell>
        </row>
        <row r="296">
          <cell r="B296">
            <v>0</v>
          </cell>
        </row>
        <row r="297">
          <cell r="B297">
            <v>0</v>
          </cell>
        </row>
        <row r="298">
          <cell r="B298">
            <v>0</v>
          </cell>
        </row>
        <row r="299">
          <cell r="B299">
            <v>0</v>
          </cell>
        </row>
        <row r="300">
          <cell r="B300">
            <v>0</v>
          </cell>
        </row>
        <row r="301">
          <cell r="B301">
            <v>0</v>
          </cell>
        </row>
        <row r="302">
          <cell r="B302">
            <v>0</v>
          </cell>
        </row>
        <row r="303">
          <cell r="B303">
            <v>0</v>
          </cell>
        </row>
        <row r="304">
          <cell r="B304">
            <v>0</v>
          </cell>
        </row>
        <row r="305">
          <cell r="B305">
            <v>0</v>
          </cell>
        </row>
        <row r="306">
          <cell r="B306">
            <v>0</v>
          </cell>
        </row>
        <row r="307">
          <cell r="B307">
            <v>0</v>
          </cell>
        </row>
        <row r="308">
          <cell r="B308">
            <v>0</v>
          </cell>
        </row>
        <row r="309">
          <cell r="B309">
            <v>0</v>
          </cell>
        </row>
        <row r="310">
          <cell r="B310">
            <v>0</v>
          </cell>
        </row>
        <row r="311">
          <cell r="B311">
            <v>0</v>
          </cell>
        </row>
        <row r="312">
          <cell r="B312">
            <v>0</v>
          </cell>
        </row>
        <row r="313">
          <cell r="B313">
            <v>0</v>
          </cell>
        </row>
        <row r="314">
          <cell r="B314">
            <v>0</v>
          </cell>
        </row>
        <row r="315">
          <cell r="B315">
            <v>0</v>
          </cell>
        </row>
        <row r="316">
          <cell r="B316">
            <v>0</v>
          </cell>
        </row>
        <row r="317">
          <cell r="B317">
            <v>0</v>
          </cell>
        </row>
        <row r="318">
          <cell r="B318">
            <v>0</v>
          </cell>
        </row>
        <row r="319">
          <cell r="B319">
            <v>0</v>
          </cell>
        </row>
        <row r="320">
          <cell r="B320">
            <v>0</v>
          </cell>
        </row>
        <row r="321">
          <cell r="B321">
            <v>0</v>
          </cell>
        </row>
        <row r="322">
          <cell r="B322">
            <v>0</v>
          </cell>
        </row>
        <row r="323">
          <cell r="B323">
            <v>0</v>
          </cell>
        </row>
        <row r="324">
          <cell r="B324">
            <v>0</v>
          </cell>
        </row>
        <row r="325">
          <cell r="B325">
            <v>0</v>
          </cell>
        </row>
        <row r="326">
          <cell r="B326">
            <v>0</v>
          </cell>
        </row>
        <row r="327">
          <cell r="B327">
            <v>0</v>
          </cell>
        </row>
        <row r="328">
          <cell r="B328">
            <v>0</v>
          </cell>
        </row>
        <row r="329">
          <cell r="B329">
            <v>0</v>
          </cell>
        </row>
        <row r="330">
          <cell r="B330">
            <v>0</v>
          </cell>
        </row>
        <row r="331">
          <cell r="B331">
            <v>0</v>
          </cell>
        </row>
        <row r="332">
          <cell r="B332">
            <v>0</v>
          </cell>
        </row>
        <row r="333">
          <cell r="B333">
            <v>0</v>
          </cell>
        </row>
        <row r="334">
          <cell r="B334">
            <v>0</v>
          </cell>
        </row>
        <row r="335">
          <cell r="B335">
            <v>0</v>
          </cell>
        </row>
        <row r="336">
          <cell r="B336">
            <v>0</v>
          </cell>
        </row>
        <row r="337">
          <cell r="B337">
            <v>0</v>
          </cell>
        </row>
        <row r="338">
          <cell r="B338">
            <v>0</v>
          </cell>
        </row>
        <row r="339">
          <cell r="B339">
            <v>0</v>
          </cell>
        </row>
        <row r="340">
          <cell r="B340">
            <v>0</v>
          </cell>
        </row>
        <row r="341">
          <cell r="B341">
            <v>0</v>
          </cell>
        </row>
        <row r="342">
          <cell r="B342">
            <v>0</v>
          </cell>
        </row>
        <row r="343">
          <cell r="B343">
            <v>0</v>
          </cell>
        </row>
        <row r="344">
          <cell r="B344">
            <v>0</v>
          </cell>
        </row>
        <row r="345">
          <cell r="B345">
            <v>0</v>
          </cell>
        </row>
        <row r="346">
          <cell r="B346">
            <v>0</v>
          </cell>
        </row>
        <row r="347">
          <cell r="B347">
            <v>0</v>
          </cell>
        </row>
        <row r="348">
          <cell r="B348">
            <v>0</v>
          </cell>
        </row>
        <row r="349">
          <cell r="B349">
            <v>0</v>
          </cell>
        </row>
        <row r="350">
          <cell r="B350">
            <v>0</v>
          </cell>
        </row>
        <row r="351">
          <cell r="B351">
            <v>0</v>
          </cell>
        </row>
        <row r="352">
          <cell r="B352">
            <v>0</v>
          </cell>
        </row>
        <row r="353">
          <cell r="B353">
            <v>0</v>
          </cell>
        </row>
        <row r="354">
          <cell r="B354">
            <v>0</v>
          </cell>
        </row>
        <row r="355">
          <cell r="B355">
            <v>0</v>
          </cell>
        </row>
        <row r="356">
          <cell r="B356">
            <v>0</v>
          </cell>
        </row>
        <row r="357">
          <cell r="B357">
            <v>0</v>
          </cell>
        </row>
        <row r="358">
          <cell r="B358">
            <v>0</v>
          </cell>
        </row>
        <row r="359">
          <cell r="B359">
            <v>0</v>
          </cell>
        </row>
        <row r="360">
          <cell r="B360">
            <v>0</v>
          </cell>
        </row>
        <row r="361">
          <cell r="B361">
            <v>0</v>
          </cell>
        </row>
        <row r="362">
          <cell r="B362">
            <v>0</v>
          </cell>
        </row>
        <row r="363">
          <cell r="B363">
            <v>0</v>
          </cell>
        </row>
        <row r="364">
          <cell r="B364">
            <v>0</v>
          </cell>
        </row>
        <row r="365">
          <cell r="B365">
            <v>0</v>
          </cell>
        </row>
        <row r="366">
          <cell r="B366">
            <v>0</v>
          </cell>
        </row>
        <row r="367">
          <cell r="B367">
            <v>0</v>
          </cell>
        </row>
        <row r="368">
          <cell r="B368">
            <v>0</v>
          </cell>
        </row>
        <row r="369">
          <cell r="B369">
            <v>0</v>
          </cell>
        </row>
        <row r="370">
          <cell r="B370">
            <v>0</v>
          </cell>
        </row>
        <row r="371">
          <cell r="B371">
            <v>0</v>
          </cell>
        </row>
        <row r="372">
          <cell r="B372">
            <v>0</v>
          </cell>
        </row>
        <row r="373">
          <cell r="B373">
            <v>0</v>
          </cell>
        </row>
        <row r="374">
          <cell r="B374">
            <v>0</v>
          </cell>
        </row>
        <row r="375">
          <cell r="B375">
            <v>0</v>
          </cell>
        </row>
        <row r="376">
          <cell r="B376">
            <v>0</v>
          </cell>
        </row>
        <row r="377">
          <cell r="B377">
            <v>0</v>
          </cell>
        </row>
        <row r="378">
          <cell r="B378">
            <v>0</v>
          </cell>
        </row>
        <row r="379">
          <cell r="B379">
            <v>0</v>
          </cell>
        </row>
        <row r="380">
          <cell r="B380">
            <v>0</v>
          </cell>
        </row>
        <row r="381">
          <cell r="B381">
            <v>0</v>
          </cell>
        </row>
        <row r="382">
          <cell r="B382">
            <v>0</v>
          </cell>
        </row>
        <row r="383">
          <cell r="B383">
            <v>0</v>
          </cell>
        </row>
        <row r="384">
          <cell r="B384">
            <v>0</v>
          </cell>
        </row>
        <row r="385">
          <cell r="B385">
            <v>0</v>
          </cell>
        </row>
        <row r="386">
          <cell r="B386">
            <v>0</v>
          </cell>
        </row>
        <row r="387">
          <cell r="B387">
            <v>0</v>
          </cell>
        </row>
        <row r="388">
          <cell r="B388">
            <v>0</v>
          </cell>
        </row>
        <row r="389">
          <cell r="B389">
            <v>0</v>
          </cell>
        </row>
        <row r="390">
          <cell r="B390">
            <v>0</v>
          </cell>
        </row>
        <row r="391">
          <cell r="B391">
            <v>0</v>
          </cell>
        </row>
        <row r="392">
          <cell r="B392">
            <v>0</v>
          </cell>
        </row>
        <row r="393">
          <cell r="B393">
            <v>0</v>
          </cell>
        </row>
        <row r="394">
          <cell r="B394">
            <v>0</v>
          </cell>
        </row>
        <row r="395">
          <cell r="B395">
            <v>0</v>
          </cell>
        </row>
        <row r="396">
          <cell r="B396">
            <v>0</v>
          </cell>
        </row>
        <row r="397">
          <cell r="B397">
            <v>0</v>
          </cell>
        </row>
        <row r="398">
          <cell r="B398">
            <v>0</v>
          </cell>
        </row>
        <row r="399">
          <cell r="B399">
            <v>0</v>
          </cell>
        </row>
        <row r="400">
          <cell r="B400">
            <v>0</v>
          </cell>
        </row>
        <row r="401">
          <cell r="B401">
            <v>0</v>
          </cell>
        </row>
        <row r="402">
          <cell r="B402">
            <v>0</v>
          </cell>
        </row>
        <row r="403">
          <cell r="B403">
            <v>0</v>
          </cell>
        </row>
        <row r="404">
          <cell r="B404">
            <v>0</v>
          </cell>
        </row>
        <row r="405">
          <cell r="B405">
            <v>0</v>
          </cell>
        </row>
        <row r="406">
          <cell r="B406">
            <v>0</v>
          </cell>
        </row>
        <row r="407">
          <cell r="B407">
            <v>0</v>
          </cell>
        </row>
        <row r="408">
          <cell r="B408">
            <v>0</v>
          </cell>
        </row>
        <row r="409">
          <cell r="B409">
            <v>0</v>
          </cell>
        </row>
        <row r="410">
          <cell r="B410">
            <v>0</v>
          </cell>
        </row>
        <row r="411">
          <cell r="B411">
            <v>0</v>
          </cell>
        </row>
        <row r="412">
          <cell r="B412">
            <v>0</v>
          </cell>
        </row>
        <row r="413">
          <cell r="B413">
            <v>0</v>
          </cell>
        </row>
        <row r="414">
          <cell r="B414">
            <v>0</v>
          </cell>
        </row>
        <row r="415">
          <cell r="B415">
            <v>0</v>
          </cell>
        </row>
        <row r="416">
          <cell r="B416">
            <v>0</v>
          </cell>
        </row>
        <row r="417">
          <cell r="B417">
            <v>0</v>
          </cell>
        </row>
        <row r="418">
          <cell r="B418">
            <v>0</v>
          </cell>
        </row>
        <row r="419">
          <cell r="B419">
            <v>0</v>
          </cell>
        </row>
        <row r="420">
          <cell r="B420">
            <v>0</v>
          </cell>
        </row>
        <row r="421">
          <cell r="B421">
            <v>0</v>
          </cell>
        </row>
        <row r="422">
          <cell r="B422">
            <v>0</v>
          </cell>
        </row>
        <row r="423">
          <cell r="B423">
            <v>0</v>
          </cell>
        </row>
        <row r="424">
          <cell r="B424">
            <v>0</v>
          </cell>
        </row>
        <row r="425">
          <cell r="B425">
            <v>0</v>
          </cell>
        </row>
        <row r="426">
          <cell r="B426">
            <v>0</v>
          </cell>
        </row>
        <row r="427">
          <cell r="B427">
            <v>0</v>
          </cell>
        </row>
        <row r="428">
          <cell r="B428">
            <v>0</v>
          </cell>
        </row>
        <row r="429">
          <cell r="B429">
            <v>0</v>
          </cell>
        </row>
        <row r="430">
          <cell r="B430">
            <v>0</v>
          </cell>
        </row>
        <row r="431">
          <cell r="B431">
            <v>0</v>
          </cell>
        </row>
        <row r="432">
          <cell r="B432">
            <v>0</v>
          </cell>
        </row>
        <row r="433">
          <cell r="B433">
            <v>0</v>
          </cell>
        </row>
        <row r="434">
          <cell r="B434">
            <v>0</v>
          </cell>
        </row>
        <row r="435">
          <cell r="B435">
            <v>0</v>
          </cell>
        </row>
        <row r="436">
          <cell r="B436">
            <v>0</v>
          </cell>
        </row>
        <row r="437">
          <cell r="B437">
            <v>0</v>
          </cell>
        </row>
        <row r="438">
          <cell r="B438">
            <v>0</v>
          </cell>
        </row>
        <row r="439">
          <cell r="B439">
            <v>0</v>
          </cell>
        </row>
        <row r="440">
          <cell r="B440">
            <v>0</v>
          </cell>
        </row>
        <row r="441">
          <cell r="B441">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v>0</v>
          </cell>
        </row>
        <row r="453">
          <cell r="B453">
            <v>0</v>
          </cell>
        </row>
        <row r="454">
          <cell r="B454">
            <v>0</v>
          </cell>
        </row>
        <row r="455">
          <cell r="B455">
            <v>0</v>
          </cell>
        </row>
        <row r="456">
          <cell r="B456">
            <v>0</v>
          </cell>
        </row>
        <row r="457">
          <cell r="B457">
            <v>0</v>
          </cell>
        </row>
        <row r="458">
          <cell r="B458">
            <v>0</v>
          </cell>
        </row>
        <row r="459">
          <cell r="B459">
            <v>0</v>
          </cell>
        </row>
        <row r="460">
          <cell r="B460">
            <v>0</v>
          </cell>
        </row>
        <row r="461">
          <cell r="B461">
            <v>0</v>
          </cell>
        </row>
        <row r="462">
          <cell r="B462">
            <v>0</v>
          </cell>
        </row>
        <row r="463">
          <cell r="B463">
            <v>0</v>
          </cell>
        </row>
        <row r="464">
          <cell r="B464">
            <v>0</v>
          </cell>
        </row>
        <row r="465">
          <cell r="B465">
            <v>0</v>
          </cell>
        </row>
        <row r="466">
          <cell r="B466">
            <v>0</v>
          </cell>
        </row>
        <row r="467">
          <cell r="B467">
            <v>0</v>
          </cell>
        </row>
        <row r="468">
          <cell r="B468">
            <v>0</v>
          </cell>
        </row>
        <row r="469">
          <cell r="B469">
            <v>0</v>
          </cell>
        </row>
        <row r="470">
          <cell r="B470">
            <v>0</v>
          </cell>
        </row>
        <row r="471">
          <cell r="B471">
            <v>0</v>
          </cell>
        </row>
        <row r="472">
          <cell r="B472">
            <v>0</v>
          </cell>
        </row>
        <row r="473">
          <cell r="B473">
            <v>0</v>
          </cell>
        </row>
        <row r="474">
          <cell r="B474">
            <v>0</v>
          </cell>
        </row>
        <row r="475">
          <cell r="B475">
            <v>0</v>
          </cell>
        </row>
        <row r="476">
          <cell r="B476">
            <v>0</v>
          </cell>
        </row>
        <row r="477">
          <cell r="B477">
            <v>0</v>
          </cell>
        </row>
        <row r="478">
          <cell r="B478">
            <v>0</v>
          </cell>
        </row>
        <row r="479">
          <cell r="B479">
            <v>0</v>
          </cell>
        </row>
        <row r="480">
          <cell r="B480">
            <v>0</v>
          </cell>
        </row>
        <row r="481">
          <cell r="B481">
            <v>0</v>
          </cell>
        </row>
        <row r="482">
          <cell r="B482">
            <v>0</v>
          </cell>
        </row>
        <row r="483">
          <cell r="B483">
            <v>0</v>
          </cell>
        </row>
        <row r="484">
          <cell r="B484">
            <v>0</v>
          </cell>
        </row>
        <row r="485">
          <cell r="B485">
            <v>0</v>
          </cell>
        </row>
        <row r="486">
          <cell r="B486">
            <v>0</v>
          </cell>
        </row>
        <row r="487">
          <cell r="B487">
            <v>0</v>
          </cell>
        </row>
        <row r="488">
          <cell r="B488">
            <v>0</v>
          </cell>
        </row>
        <row r="489">
          <cell r="B489">
            <v>0</v>
          </cell>
        </row>
        <row r="490">
          <cell r="B490">
            <v>0</v>
          </cell>
        </row>
        <row r="491">
          <cell r="B491">
            <v>0</v>
          </cell>
        </row>
        <row r="492">
          <cell r="B492">
            <v>0</v>
          </cell>
        </row>
        <row r="493">
          <cell r="B493">
            <v>0</v>
          </cell>
        </row>
        <row r="494">
          <cell r="B494">
            <v>0</v>
          </cell>
        </row>
        <row r="495">
          <cell r="B495">
            <v>0</v>
          </cell>
        </row>
        <row r="496">
          <cell r="B496">
            <v>0</v>
          </cell>
        </row>
        <row r="497">
          <cell r="B497">
            <v>0</v>
          </cell>
        </row>
        <row r="498">
          <cell r="B498">
            <v>0</v>
          </cell>
        </row>
        <row r="499">
          <cell r="B499">
            <v>0</v>
          </cell>
        </row>
        <row r="500">
          <cell r="B500">
            <v>0</v>
          </cell>
        </row>
        <row r="501">
          <cell r="B501">
            <v>0</v>
          </cell>
        </row>
        <row r="502">
          <cell r="B502">
            <v>0</v>
          </cell>
        </row>
        <row r="503">
          <cell r="B503">
            <v>0</v>
          </cell>
        </row>
        <row r="504">
          <cell r="B504">
            <v>0</v>
          </cell>
        </row>
        <row r="505">
          <cell r="B505">
            <v>0</v>
          </cell>
        </row>
        <row r="506">
          <cell r="B506">
            <v>0</v>
          </cell>
        </row>
        <row r="507">
          <cell r="B507">
            <v>0</v>
          </cell>
        </row>
        <row r="508">
          <cell r="B508">
            <v>0</v>
          </cell>
        </row>
        <row r="509">
          <cell r="B509">
            <v>0</v>
          </cell>
        </row>
        <row r="510">
          <cell r="B510">
            <v>0</v>
          </cell>
        </row>
        <row r="511">
          <cell r="B511">
            <v>0</v>
          </cell>
        </row>
        <row r="512">
          <cell r="B512">
            <v>0</v>
          </cell>
        </row>
        <row r="513">
          <cell r="B513">
            <v>0</v>
          </cell>
        </row>
        <row r="514">
          <cell r="B514">
            <v>0</v>
          </cell>
        </row>
        <row r="515">
          <cell r="B515">
            <v>0</v>
          </cell>
        </row>
        <row r="516">
          <cell r="B516">
            <v>0</v>
          </cell>
        </row>
        <row r="517">
          <cell r="B517">
            <v>0</v>
          </cell>
        </row>
        <row r="518">
          <cell r="B518">
            <v>0</v>
          </cell>
        </row>
        <row r="519">
          <cell r="B519">
            <v>0</v>
          </cell>
        </row>
        <row r="520">
          <cell r="B520">
            <v>0</v>
          </cell>
        </row>
        <row r="521">
          <cell r="B521">
            <v>0</v>
          </cell>
        </row>
        <row r="522">
          <cell r="B522">
            <v>0</v>
          </cell>
        </row>
        <row r="523">
          <cell r="B523">
            <v>0</v>
          </cell>
        </row>
        <row r="524">
          <cell r="B524">
            <v>0</v>
          </cell>
        </row>
        <row r="525">
          <cell r="B525">
            <v>0</v>
          </cell>
        </row>
        <row r="526">
          <cell r="B526">
            <v>0</v>
          </cell>
        </row>
        <row r="527">
          <cell r="B527">
            <v>0</v>
          </cell>
        </row>
        <row r="528">
          <cell r="B528">
            <v>0</v>
          </cell>
        </row>
        <row r="529">
          <cell r="B529">
            <v>0</v>
          </cell>
        </row>
        <row r="530">
          <cell r="B530">
            <v>0</v>
          </cell>
        </row>
        <row r="531">
          <cell r="B531">
            <v>0</v>
          </cell>
        </row>
        <row r="532">
          <cell r="B532">
            <v>0</v>
          </cell>
        </row>
        <row r="533">
          <cell r="B533">
            <v>0</v>
          </cell>
        </row>
        <row r="534">
          <cell r="B534">
            <v>0</v>
          </cell>
        </row>
        <row r="535">
          <cell r="B535">
            <v>0</v>
          </cell>
        </row>
        <row r="536">
          <cell r="B536">
            <v>0</v>
          </cell>
        </row>
        <row r="537">
          <cell r="B537">
            <v>0</v>
          </cell>
        </row>
        <row r="538">
          <cell r="B538">
            <v>0</v>
          </cell>
        </row>
        <row r="539">
          <cell r="B539">
            <v>0</v>
          </cell>
        </row>
        <row r="540">
          <cell r="B540">
            <v>0</v>
          </cell>
        </row>
        <row r="541">
          <cell r="B541">
            <v>0</v>
          </cell>
        </row>
        <row r="542">
          <cell r="B542">
            <v>0</v>
          </cell>
        </row>
        <row r="543">
          <cell r="B543">
            <v>0</v>
          </cell>
        </row>
        <row r="544">
          <cell r="B544">
            <v>0</v>
          </cell>
        </row>
        <row r="545">
          <cell r="B545">
            <v>0</v>
          </cell>
        </row>
        <row r="546">
          <cell r="B546">
            <v>0</v>
          </cell>
        </row>
        <row r="547">
          <cell r="B547">
            <v>0</v>
          </cell>
        </row>
        <row r="548">
          <cell r="B548">
            <v>0</v>
          </cell>
        </row>
        <row r="549">
          <cell r="B549">
            <v>0</v>
          </cell>
        </row>
        <row r="550">
          <cell r="B550">
            <v>0</v>
          </cell>
        </row>
        <row r="551">
          <cell r="B551">
            <v>0</v>
          </cell>
        </row>
        <row r="552">
          <cell r="B552">
            <v>0</v>
          </cell>
        </row>
        <row r="553">
          <cell r="B553">
            <v>0</v>
          </cell>
        </row>
        <row r="554">
          <cell r="B554">
            <v>0</v>
          </cell>
        </row>
        <row r="555">
          <cell r="B555">
            <v>0</v>
          </cell>
        </row>
        <row r="556">
          <cell r="B556">
            <v>0</v>
          </cell>
        </row>
        <row r="557">
          <cell r="B557">
            <v>0</v>
          </cell>
        </row>
        <row r="558">
          <cell r="B558">
            <v>0</v>
          </cell>
        </row>
        <row r="559">
          <cell r="B559">
            <v>0</v>
          </cell>
        </row>
        <row r="560">
          <cell r="B560">
            <v>0</v>
          </cell>
        </row>
        <row r="561">
          <cell r="B561">
            <v>0</v>
          </cell>
        </row>
        <row r="562">
          <cell r="B562">
            <v>0</v>
          </cell>
        </row>
        <row r="563">
          <cell r="B563">
            <v>0</v>
          </cell>
        </row>
        <row r="564">
          <cell r="B564">
            <v>0</v>
          </cell>
        </row>
        <row r="565">
          <cell r="B565">
            <v>0</v>
          </cell>
        </row>
        <row r="566">
          <cell r="B566">
            <v>0</v>
          </cell>
        </row>
        <row r="567">
          <cell r="B567">
            <v>0</v>
          </cell>
        </row>
        <row r="568">
          <cell r="B568">
            <v>0</v>
          </cell>
        </row>
        <row r="569">
          <cell r="B569">
            <v>0</v>
          </cell>
        </row>
        <row r="570">
          <cell r="B570">
            <v>0</v>
          </cell>
        </row>
        <row r="571">
          <cell r="B571">
            <v>0</v>
          </cell>
        </row>
        <row r="572">
          <cell r="B572">
            <v>0</v>
          </cell>
        </row>
        <row r="573">
          <cell r="B573">
            <v>0</v>
          </cell>
        </row>
        <row r="574">
          <cell r="B574">
            <v>0</v>
          </cell>
        </row>
        <row r="575">
          <cell r="B575">
            <v>0</v>
          </cell>
        </row>
        <row r="576">
          <cell r="B576">
            <v>0</v>
          </cell>
        </row>
        <row r="577">
          <cell r="B577">
            <v>0</v>
          </cell>
        </row>
        <row r="578">
          <cell r="B578">
            <v>0</v>
          </cell>
        </row>
        <row r="579">
          <cell r="B579">
            <v>0</v>
          </cell>
        </row>
        <row r="580">
          <cell r="B580">
            <v>0</v>
          </cell>
        </row>
        <row r="581">
          <cell r="B581">
            <v>0</v>
          </cell>
        </row>
        <row r="582">
          <cell r="B582">
            <v>0</v>
          </cell>
        </row>
        <row r="583">
          <cell r="B583">
            <v>0</v>
          </cell>
        </row>
        <row r="584">
          <cell r="B584">
            <v>0</v>
          </cell>
        </row>
        <row r="585">
          <cell r="B585">
            <v>0</v>
          </cell>
        </row>
        <row r="586">
          <cell r="B586">
            <v>0</v>
          </cell>
        </row>
        <row r="587">
          <cell r="B587">
            <v>0</v>
          </cell>
        </row>
        <row r="588">
          <cell r="B588">
            <v>0</v>
          </cell>
        </row>
        <row r="589">
          <cell r="B589">
            <v>0</v>
          </cell>
        </row>
        <row r="590">
          <cell r="B590">
            <v>0</v>
          </cell>
        </row>
        <row r="591">
          <cell r="B591">
            <v>0</v>
          </cell>
        </row>
        <row r="592">
          <cell r="B592">
            <v>0</v>
          </cell>
        </row>
        <row r="593">
          <cell r="B593">
            <v>0</v>
          </cell>
        </row>
        <row r="594">
          <cell r="B594">
            <v>0</v>
          </cell>
        </row>
        <row r="595">
          <cell r="B595">
            <v>0</v>
          </cell>
        </row>
        <row r="596">
          <cell r="B596">
            <v>0</v>
          </cell>
        </row>
        <row r="597">
          <cell r="B597">
            <v>0</v>
          </cell>
        </row>
        <row r="598">
          <cell r="B598">
            <v>0</v>
          </cell>
        </row>
        <row r="599">
          <cell r="B599">
            <v>0</v>
          </cell>
        </row>
        <row r="600">
          <cell r="B600">
            <v>0</v>
          </cell>
        </row>
        <row r="601">
          <cell r="B601">
            <v>0</v>
          </cell>
        </row>
        <row r="602">
          <cell r="B602">
            <v>0</v>
          </cell>
        </row>
        <row r="603">
          <cell r="B603">
            <v>0</v>
          </cell>
        </row>
        <row r="604">
          <cell r="B604">
            <v>0</v>
          </cell>
        </row>
        <row r="605">
          <cell r="B605">
            <v>0</v>
          </cell>
        </row>
        <row r="606">
          <cell r="B606">
            <v>0</v>
          </cell>
        </row>
        <row r="607">
          <cell r="B607">
            <v>0</v>
          </cell>
        </row>
        <row r="608">
          <cell r="B608">
            <v>0</v>
          </cell>
        </row>
        <row r="609">
          <cell r="B609">
            <v>0</v>
          </cell>
        </row>
        <row r="610">
          <cell r="B610">
            <v>0</v>
          </cell>
        </row>
        <row r="611">
          <cell r="B611">
            <v>0</v>
          </cell>
        </row>
        <row r="612">
          <cell r="B612">
            <v>0</v>
          </cell>
        </row>
        <row r="613">
          <cell r="B613">
            <v>0</v>
          </cell>
        </row>
        <row r="614">
          <cell r="B614">
            <v>0</v>
          </cell>
        </row>
        <row r="615">
          <cell r="B615">
            <v>0</v>
          </cell>
        </row>
        <row r="616">
          <cell r="B616">
            <v>0</v>
          </cell>
        </row>
        <row r="617">
          <cell r="B617">
            <v>0</v>
          </cell>
        </row>
        <row r="618">
          <cell r="B618">
            <v>0</v>
          </cell>
        </row>
        <row r="619">
          <cell r="B619">
            <v>0</v>
          </cell>
        </row>
        <row r="620">
          <cell r="B620">
            <v>0</v>
          </cell>
        </row>
        <row r="621">
          <cell r="B621">
            <v>0</v>
          </cell>
        </row>
        <row r="622">
          <cell r="B622">
            <v>0</v>
          </cell>
        </row>
        <row r="623">
          <cell r="B623">
            <v>0</v>
          </cell>
        </row>
        <row r="624">
          <cell r="B624">
            <v>0</v>
          </cell>
        </row>
        <row r="625">
          <cell r="B625">
            <v>0</v>
          </cell>
        </row>
        <row r="626">
          <cell r="B626">
            <v>0</v>
          </cell>
        </row>
        <row r="627">
          <cell r="B627">
            <v>0</v>
          </cell>
        </row>
        <row r="628">
          <cell r="B628">
            <v>0</v>
          </cell>
        </row>
        <row r="629">
          <cell r="B629">
            <v>0</v>
          </cell>
        </row>
        <row r="630">
          <cell r="B630">
            <v>0</v>
          </cell>
        </row>
        <row r="631">
          <cell r="B631">
            <v>0</v>
          </cell>
        </row>
        <row r="632">
          <cell r="B632">
            <v>0</v>
          </cell>
        </row>
        <row r="633">
          <cell r="B633">
            <v>0</v>
          </cell>
        </row>
        <row r="634">
          <cell r="B634">
            <v>0</v>
          </cell>
        </row>
        <row r="635">
          <cell r="B635">
            <v>0</v>
          </cell>
        </row>
        <row r="636">
          <cell r="B636">
            <v>0</v>
          </cell>
        </row>
        <row r="637">
          <cell r="B637">
            <v>0</v>
          </cell>
        </row>
        <row r="638">
          <cell r="B638">
            <v>0</v>
          </cell>
        </row>
        <row r="639">
          <cell r="B639">
            <v>0</v>
          </cell>
        </row>
        <row r="640">
          <cell r="B640">
            <v>0</v>
          </cell>
        </row>
        <row r="641">
          <cell r="B641">
            <v>0</v>
          </cell>
        </row>
        <row r="642">
          <cell r="B642">
            <v>0</v>
          </cell>
        </row>
        <row r="643">
          <cell r="B643">
            <v>0</v>
          </cell>
        </row>
        <row r="644">
          <cell r="B644">
            <v>0</v>
          </cell>
        </row>
        <row r="645">
          <cell r="B645">
            <v>0</v>
          </cell>
        </row>
        <row r="646">
          <cell r="B646">
            <v>0</v>
          </cell>
        </row>
        <row r="647">
          <cell r="B647">
            <v>0</v>
          </cell>
        </row>
        <row r="648">
          <cell r="B648">
            <v>0</v>
          </cell>
        </row>
        <row r="649">
          <cell r="B649">
            <v>0</v>
          </cell>
        </row>
        <row r="650">
          <cell r="B650">
            <v>0</v>
          </cell>
        </row>
        <row r="651">
          <cell r="B651">
            <v>0</v>
          </cell>
        </row>
        <row r="652">
          <cell r="B652">
            <v>0</v>
          </cell>
        </row>
        <row r="653">
          <cell r="B653">
            <v>0</v>
          </cell>
        </row>
        <row r="654">
          <cell r="B654">
            <v>0</v>
          </cell>
        </row>
        <row r="655">
          <cell r="B655">
            <v>0</v>
          </cell>
        </row>
        <row r="656">
          <cell r="B656">
            <v>0</v>
          </cell>
        </row>
        <row r="657">
          <cell r="B657">
            <v>0</v>
          </cell>
        </row>
        <row r="658">
          <cell r="B658">
            <v>0</v>
          </cell>
        </row>
        <row r="659">
          <cell r="B659">
            <v>0</v>
          </cell>
        </row>
        <row r="660">
          <cell r="B660">
            <v>0</v>
          </cell>
        </row>
        <row r="661">
          <cell r="B661">
            <v>0</v>
          </cell>
        </row>
        <row r="662">
          <cell r="B662">
            <v>0</v>
          </cell>
        </row>
        <row r="663">
          <cell r="B663">
            <v>0</v>
          </cell>
        </row>
        <row r="664">
          <cell r="B664">
            <v>0</v>
          </cell>
        </row>
        <row r="665">
          <cell r="B665">
            <v>0</v>
          </cell>
        </row>
        <row r="666">
          <cell r="B666">
            <v>0</v>
          </cell>
        </row>
        <row r="667">
          <cell r="B667">
            <v>0</v>
          </cell>
        </row>
        <row r="668">
          <cell r="B668">
            <v>0</v>
          </cell>
        </row>
        <row r="669">
          <cell r="B669">
            <v>0</v>
          </cell>
        </row>
        <row r="670">
          <cell r="B670">
            <v>0</v>
          </cell>
        </row>
        <row r="671">
          <cell r="B671">
            <v>0</v>
          </cell>
        </row>
        <row r="672">
          <cell r="B672">
            <v>0</v>
          </cell>
        </row>
        <row r="673">
          <cell r="B673">
            <v>0</v>
          </cell>
        </row>
        <row r="674">
          <cell r="B674">
            <v>0</v>
          </cell>
        </row>
        <row r="675">
          <cell r="B675">
            <v>0</v>
          </cell>
        </row>
        <row r="676">
          <cell r="B676">
            <v>0</v>
          </cell>
        </row>
        <row r="677">
          <cell r="B677">
            <v>0</v>
          </cell>
        </row>
        <row r="678">
          <cell r="B678">
            <v>0</v>
          </cell>
        </row>
        <row r="679">
          <cell r="B679">
            <v>0</v>
          </cell>
        </row>
        <row r="680">
          <cell r="B680">
            <v>0</v>
          </cell>
        </row>
        <row r="681">
          <cell r="B681">
            <v>0</v>
          </cell>
        </row>
        <row r="682">
          <cell r="B682">
            <v>0</v>
          </cell>
        </row>
        <row r="683">
          <cell r="B683">
            <v>0</v>
          </cell>
        </row>
        <row r="684">
          <cell r="B684">
            <v>0</v>
          </cell>
        </row>
        <row r="685">
          <cell r="B685">
            <v>0</v>
          </cell>
        </row>
        <row r="686">
          <cell r="B686">
            <v>0</v>
          </cell>
        </row>
        <row r="687">
          <cell r="B687">
            <v>0</v>
          </cell>
        </row>
        <row r="688">
          <cell r="B688">
            <v>0</v>
          </cell>
        </row>
        <row r="689">
          <cell r="B689">
            <v>0</v>
          </cell>
        </row>
        <row r="690">
          <cell r="B690">
            <v>0</v>
          </cell>
        </row>
        <row r="691">
          <cell r="B691">
            <v>0</v>
          </cell>
        </row>
        <row r="692">
          <cell r="B692">
            <v>0</v>
          </cell>
        </row>
        <row r="693">
          <cell r="B693">
            <v>0</v>
          </cell>
        </row>
        <row r="694">
          <cell r="B694">
            <v>0</v>
          </cell>
        </row>
        <row r="695">
          <cell r="B695">
            <v>0</v>
          </cell>
        </row>
        <row r="696">
          <cell r="B696">
            <v>0</v>
          </cell>
        </row>
        <row r="697">
          <cell r="B697">
            <v>0</v>
          </cell>
        </row>
        <row r="698">
          <cell r="B698">
            <v>0</v>
          </cell>
        </row>
        <row r="699">
          <cell r="B699">
            <v>0</v>
          </cell>
        </row>
        <row r="700">
          <cell r="B700">
            <v>0</v>
          </cell>
        </row>
        <row r="701">
          <cell r="B701">
            <v>0</v>
          </cell>
        </row>
        <row r="702">
          <cell r="B702">
            <v>0</v>
          </cell>
        </row>
        <row r="703">
          <cell r="B703">
            <v>0</v>
          </cell>
        </row>
        <row r="704">
          <cell r="B704">
            <v>0</v>
          </cell>
        </row>
        <row r="705">
          <cell r="B705">
            <v>0</v>
          </cell>
        </row>
        <row r="706">
          <cell r="B706">
            <v>0</v>
          </cell>
        </row>
        <row r="707">
          <cell r="B707">
            <v>0</v>
          </cell>
        </row>
        <row r="708">
          <cell r="B708">
            <v>0</v>
          </cell>
        </row>
        <row r="709">
          <cell r="B709">
            <v>0</v>
          </cell>
        </row>
        <row r="710">
          <cell r="B710">
            <v>0</v>
          </cell>
        </row>
        <row r="711">
          <cell r="B711">
            <v>0</v>
          </cell>
        </row>
        <row r="712">
          <cell r="B712">
            <v>0</v>
          </cell>
        </row>
        <row r="713">
          <cell r="B713">
            <v>0</v>
          </cell>
        </row>
        <row r="714">
          <cell r="B714">
            <v>0</v>
          </cell>
        </row>
        <row r="715">
          <cell r="B715">
            <v>0</v>
          </cell>
        </row>
        <row r="716">
          <cell r="B716">
            <v>0</v>
          </cell>
        </row>
        <row r="717">
          <cell r="B717">
            <v>0</v>
          </cell>
        </row>
        <row r="718">
          <cell r="B718">
            <v>0</v>
          </cell>
        </row>
        <row r="719">
          <cell r="B719">
            <v>0</v>
          </cell>
        </row>
        <row r="720">
          <cell r="B720">
            <v>0</v>
          </cell>
        </row>
        <row r="721">
          <cell r="B721">
            <v>0</v>
          </cell>
        </row>
        <row r="722">
          <cell r="B722">
            <v>0</v>
          </cell>
        </row>
        <row r="723">
          <cell r="B723">
            <v>0</v>
          </cell>
        </row>
        <row r="724">
          <cell r="B724">
            <v>0</v>
          </cell>
        </row>
        <row r="725">
          <cell r="B725">
            <v>0</v>
          </cell>
        </row>
        <row r="726">
          <cell r="B726">
            <v>0</v>
          </cell>
        </row>
        <row r="727">
          <cell r="B727">
            <v>0</v>
          </cell>
        </row>
        <row r="728">
          <cell r="B728">
            <v>0</v>
          </cell>
        </row>
        <row r="729">
          <cell r="B729">
            <v>0</v>
          </cell>
        </row>
        <row r="730">
          <cell r="B730">
            <v>0</v>
          </cell>
        </row>
        <row r="731">
          <cell r="B731">
            <v>0</v>
          </cell>
        </row>
        <row r="732">
          <cell r="B732">
            <v>0</v>
          </cell>
        </row>
        <row r="733">
          <cell r="B733">
            <v>0</v>
          </cell>
        </row>
        <row r="734">
          <cell r="B734">
            <v>0</v>
          </cell>
        </row>
        <row r="735">
          <cell r="B735">
            <v>0</v>
          </cell>
        </row>
        <row r="736">
          <cell r="B736">
            <v>0</v>
          </cell>
        </row>
        <row r="737">
          <cell r="B737">
            <v>0</v>
          </cell>
        </row>
        <row r="738">
          <cell r="B738">
            <v>0</v>
          </cell>
        </row>
        <row r="739">
          <cell r="B739">
            <v>0</v>
          </cell>
        </row>
        <row r="740">
          <cell r="B740">
            <v>0</v>
          </cell>
        </row>
        <row r="741">
          <cell r="B741">
            <v>0</v>
          </cell>
        </row>
        <row r="742">
          <cell r="B742">
            <v>0</v>
          </cell>
        </row>
        <row r="743">
          <cell r="B743">
            <v>0</v>
          </cell>
        </row>
        <row r="744">
          <cell r="B744">
            <v>0</v>
          </cell>
        </row>
        <row r="745">
          <cell r="B745">
            <v>0</v>
          </cell>
        </row>
        <row r="746">
          <cell r="B746">
            <v>0</v>
          </cell>
        </row>
        <row r="747">
          <cell r="B747">
            <v>0</v>
          </cell>
        </row>
        <row r="748">
          <cell r="B748">
            <v>0</v>
          </cell>
        </row>
        <row r="749">
          <cell r="B749">
            <v>0</v>
          </cell>
        </row>
        <row r="750">
          <cell r="B750">
            <v>0</v>
          </cell>
        </row>
        <row r="751">
          <cell r="B751">
            <v>0</v>
          </cell>
        </row>
        <row r="752">
          <cell r="B752">
            <v>0</v>
          </cell>
        </row>
        <row r="753">
          <cell r="B753">
            <v>0</v>
          </cell>
        </row>
        <row r="754">
          <cell r="B754">
            <v>0</v>
          </cell>
        </row>
        <row r="755">
          <cell r="B755">
            <v>0</v>
          </cell>
        </row>
        <row r="756">
          <cell r="B756">
            <v>0</v>
          </cell>
        </row>
        <row r="757">
          <cell r="B757">
            <v>0</v>
          </cell>
        </row>
        <row r="758">
          <cell r="B758">
            <v>0</v>
          </cell>
        </row>
        <row r="759">
          <cell r="B759">
            <v>0</v>
          </cell>
        </row>
        <row r="760">
          <cell r="B760">
            <v>0</v>
          </cell>
        </row>
        <row r="761">
          <cell r="B761">
            <v>0</v>
          </cell>
        </row>
        <row r="762">
          <cell r="B762">
            <v>0</v>
          </cell>
        </row>
        <row r="763">
          <cell r="B763">
            <v>0</v>
          </cell>
        </row>
        <row r="764">
          <cell r="B764">
            <v>0</v>
          </cell>
        </row>
        <row r="765">
          <cell r="B765">
            <v>0</v>
          </cell>
        </row>
        <row r="766">
          <cell r="B766">
            <v>0</v>
          </cell>
        </row>
        <row r="767">
          <cell r="B767">
            <v>0</v>
          </cell>
        </row>
        <row r="768">
          <cell r="B768">
            <v>0</v>
          </cell>
        </row>
        <row r="769">
          <cell r="B769">
            <v>0</v>
          </cell>
        </row>
        <row r="770">
          <cell r="B770">
            <v>0</v>
          </cell>
        </row>
        <row r="771">
          <cell r="B771">
            <v>0</v>
          </cell>
        </row>
        <row r="772">
          <cell r="B772">
            <v>0</v>
          </cell>
        </row>
        <row r="773">
          <cell r="B773">
            <v>0</v>
          </cell>
        </row>
        <row r="774">
          <cell r="B774">
            <v>0</v>
          </cell>
        </row>
        <row r="775">
          <cell r="B775">
            <v>0</v>
          </cell>
        </row>
        <row r="776">
          <cell r="B776">
            <v>0</v>
          </cell>
        </row>
        <row r="777">
          <cell r="B777">
            <v>0</v>
          </cell>
        </row>
        <row r="778">
          <cell r="B778">
            <v>0</v>
          </cell>
        </row>
        <row r="779">
          <cell r="B779">
            <v>0</v>
          </cell>
        </row>
        <row r="780">
          <cell r="B780">
            <v>0</v>
          </cell>
        </row>
        <row r="781">
          <cell r="B781">
            <v>0</v>
          </cell>
        </row>
        <row r="782">
          <cell r="B782">
            <v>0</v>
          </cell>
        </row>
        <row r="783">
          <cell r="B783">
            <v>0</v>
          </cell>
        </row>
        <row r="784">
          <cell r="B784">
            <v>0</v>
          </cell>
        </row>
        <row r="785">
          <cell r="B785">
            <v>0</v>
          </cell>
        </row>
        <row r="786">
          <cell r="B786">
            <v>0</v>
          </cell>
        </row>
        <row r="787">
          <cell r="B787">
            <v>0</v>
          </cell>
        </row>
        <row r="788">
          <cell r="B788">
            <v>0</v>
          </cell>
        </row>
        <row r="789">
          <cell r="B789">
            <v>0</v>
          </cell>
        </row>
        <row r="790">
          <cell r="B790">
            <v>0</v>
          </cell>
        </row>
        <row r="791">
          <cell r="B791">
            <v>0</v>
          </cell>
        </row>
        <row r="792">
          <cell r="B792">
            <v>0</v>
          </cell>
        </row>
        <row r="793">
          <cell r="B793">
            <v>0</v>
          </cell>
        </row>
        <row r="794">
          <cell r="B794">
            <v>0</v>
          </cell>
        </row>
        <row r="795">
          <cell r="B795">
            <v>0</v>
          </cell>
        </row>
        <row r="796">
          <cell r="B796">
            <v>0</v>
          </cell>
        </row>
        <row r="797">
          <cell r="B797">
            <v>0</v>
          </cell>
        </row>
        <row r="798">
          <cell r="B798">
            <v>0</v>
          </cell>
        </row>
        <row r="799">
          <cell r="B799">
            <v>0</v>
          </cell>
        </row>
        <row r="800">
          <cell r="B800">
            <v>0</v>
          </cell>
        </row>
        <row r="801">
          <cell r="B801">
            <v>0</v>
          </cell>
        </row>
        <row r="802">
          <cell r="B802">
            <v>0</v>
          </cell>
        </row>
        <row r="803">
          <cell r="B803">
            <v>0</v>
          </cell>
        </row>
        <row r="804">
          <cell r="B804">
            <v>0</v>
          </cell>
        </row>
        <row r="805">
          <cell r="B805">
            <v>0</v>
          </cell>
        </row>
        <row r="806">
          <cell r="B806">
            <v>0</v>
          </cell>
        </row>
        <row r="807">
          <cell r="B807">
            <v>0</v>
          </cell>
        </row>
        <row r="808">
          <cell r="B808">
            <v>0</v>
          </cell>
        </row>
        <row r="809">
          <cell r="B809">
            <v>0</v>
          </cell>
        </row>
        <row r="810">
          <cell r="B810">
            <v>0</v>
          </cell>
        </row>
        <row r="811">
          <cell r="B811">
            <v>0</v>
          </cell>
        </row>
        <row r="812">
          <cell r="B812">
            <v>0</v>
          </cell>
        </row>
        <row r="813">
          <cell r="B813">
            <v>0</v>
          </cell>
        </row>
        <row r="814">
          <cell r="B814">
            <v>0</v>
          </cell>
        </row>
        <row r="815">
          <cell r="B815">
            <v>0</v>
          </cell>
        </row>
        <row r="816">
          <cell r="B816">
            <v>0</v>
          </cell>
        </row>
        <row r="817">
          <cell r="B817">
            <v>0</v>
          </cell>
        </row>
        <row r="818">
          <cell r="B818">
            <v>0</v>
          </cell>
        </row>
        <row r="819">
          <cell r="B819">
            <v>0</v>
          </cell>
        </row>
        <row r="820">
          <cell r="B820">
            <v>0</v>
          </cell>
        </row>
        <row r="821">
          <cell r="B821">
            <v>0</v>
          </cell>
        </row>
        <row r="822">
          <cell r="B822">
            <v>0</v>
          </cell>
        </row>
        <row r="823">
          <cell r="B823">
            <v>0</v>
          </cell>
        </row>
        <row r="824">
          <cell r="B824">
            <v>0</v>
          </cell>
        </row>
        <row r="825">
          <cell r="B825">
            <v>0</v>
          </cell>
        </row>
        <row r="826">
          <cell r="B826">
            <v>0</v>
          </cell>
        </row>
        <row r="827">
          <cell r="B827">
            <v>0</v>
          </cell>
        </row>
        <row r="828">
          <cell r="B828">
            <v>0</v>
          </cell>
        </row>
        <row r="829">
          <cell r="B829">
            <v>0</v>
          </cell>
        </row>
        <row r="830">
          <cell r="B830">
            <v>0</v>
          </cell>
        </row>
        <row r="831">
          <cell r="B831">
            <v>0</v>
          </cell>
        </row>
        <row r="832">
          <cell r="B832">
            <v>0</v>
          </cell>
        </row>
        <row r="833">
          <cell r="B833">
            <v>0</v>
          </cell>
        </row>
        <row r="834">
          <cell r="B834">
            <v>0</v>
          </cell>
        </row>
        <row r="835">
          <cell r="B835">
            <v>0</v>
          </cell>
        </row>
        <row r="836">
          <cell r="B836">
            <v>0</v>
          </cell>
        </row>
        <row r="837">
          <cell r="B837">
            <v>0</v>
          </cell>
        </row>
        <row r="838">
          <cell r="B838">
            <v>0</v>
          </cell>
        </row>
        <row r="839">
          <cell r="B839">
            <v>0</v>
          </cell>
        </row>
        <row r="840">
          <cell r="B840">
            <v>0</v>
          </cell>
        </row>
        <row r="841">
          <cell r="B841">
            <v>0</v>
          </cell>
        </row>
        <row r="842">
          <cell r="B842">
            <v>0</v>
          </cell>
        </row>
        <row r="843">
          <cell r="B843">
            <v>0</v>
          </cell>
        </row>
        <row r="844">
          <cell r="B844">
            <v>0</v>
          </cell>
        </row>
        <row r="845">
          <cell r="B845">
            <v>0</v>
          </cell>
        </row>
        <row r="846">
          <cell r="B846">
            <v>0</v>
          </cell>
        </row>
        <row r="847">
          <cell r="B847">
            <v>0</v>
          </cell>
        </row>
        <row r="848">
          <cell r="B848">
            <v>0</v>
          </cell>
        </row>
        <row r="849">
          <cell r="B849">
            <v>0</v>
          </cell>
        </row>
        <row r="850">
          <cell r="B850">
            <v>0</v>
          </cell>
        </row>
        <row r="851">
          <cell r="B851">
            <v>0</v>
          </cell>
        </row>
        <row r="852">
          <cell r="B852">
            <v>0</v>
          </cell>
        </row>
        <row r="853">
          <cell r="B853">
            <v>0</v>
          </cell>
        </row>
        <row r="854">
          <cell r="B854">
            <v>0</v>
          </cell>
        </row>
        <row r="855">
          <cell r="B855">
            <v>0</v>
          </cell>
        </row>
        <row r="856">
          <cell r="B856">
            <v>0</v>
          </cell>
        </row>
        <row r="857">
          <cell r="B857">
            <v>0</v>
          </cell>
        </row>
        <row r="858">
          <cell r="B858">
            <v>0</v>
          </cell>
        </row>
        <row r="859">
          <cell r="B859">
            <v>0</v>
          </cell>
        </row>
        <row r="860">
          <cell r="B860">
            <v>0</v>
          </cell>
        </row>
        <row r="861">
          <cell r="B861">
            <v>0</v>
          </cell>
        </row>
        <row r="862">
          <cell r="B862">
            <v>0</v>
          </cell>
        </row>
        <row r="863">
          <cell r="B863">
            <v>0</v>
          </cell>
        </row>
        <row r="864">
          <cell r="B864">
            <v>0</v>
          </cell>
        </row>
        <row r="865">
          <cell r="B865">
            <v>0</v>
          </cell>
        </row>
        <row r="866">
          <cell r="B866">
            <v>0</v>
          </cell>
        </row>
        <row r="867">
          <cell r="B867">
            <v>0</v>
          </cell>
        </row>
        <row r="868">
          <cell r="B868">
            <v>0</v>
          </cell>
        </row>
        <row r="869">
          <cell r="B869">
            <v>0</v>
          </cell>
        </row>
        <row r="870">
          <cell r="B870">
            <v>0</v>
          </cell>
        </row>
        <row r="871">
          <cell r="B871">
            <v>0</v>
          </cell>
        </row>
        <row r="872">
          <cell r="B872">
            <v>0</v>
          </cell>
        </row>
        <row r="873">
          <cell r="B873">
            <v>0</v>
          </cell>
        </row>
        <row r="874">
          <cell r="B874">
            <v>0</v>
          </cell>
        </row>
        <row r="875">
          <cell r="B875">
            <v>0</v>
          </cell>
        </row>
        <row r="876">
          <cell r="B876">
            <v>0</v>
          </cell>
        </row>
        <row r="877">
          <cell r="B877">
            <v>0</v>
          </cell>
        </row>
        <row r="878">
          <cell r="B878">
            <v>0</v>
          </cell>
        </row>
        <row r="879">
          <cell r="B879">
            <v>0</v>
          </cell>
        </row>
        <row r="880">
          <cell r="B880">
            <v>0</v>
          </cell>
        </row>
        <row r="881">
          <cell r="B881">
            <v>0</v>
          </cell>
        </row>
        <row r="882">
          <cell r="B882">
            <v>0</v>
          </cell>
        </row>
        <row r="883">
          <cell r="B883">
            <v>0</v>
          </cell>
        </row>
        <row r="884">
          <cell r="B884">
            <v>0</v>
          </cell>
        </row>
        <row r="885">
          <cell r="B885">
            <v>0</v>
          </cell>
        </row>
        <row r="886">
          <cell r="B886">
            <v>0</v>
          </cell>
        </row>
        <row r="887">
          <cell r="B887">
            <v>0</v>
          </cell>
        </row>
        <row r="888">
          <cell r="B888">
            <v>0</v>
          </cell>
        </row>
        <row r="889">
          <cell r="B889">
            <v>0</v>
          </cell>
        </row>
        <row r="890">
          <cell r="B890">
            <v>0</v>
          </cell>
        </row>
        <row r="891">
          <cell r="B891">
            <v>0</v>
          </cell>
        </row>
        <row r="892">
          <cell r="B892">
            <v>0</v>
          </cell>
        </row>
        <row r="893">
          <cell r="B893">
            <v>0</v>
          </cell>
        </row>
        <row r="894">
          <cell r="B894">
            <v>0</v>
          </cell>
        </row>
        <row r="895">
          <cell r="B895">
            <v>0</v>
          </cell>
        </row>
        <row r="896">
          <cell r="B896">
            <v>0</v>
          </cell>
        </row>
        <row r="897">
          <cell r="B897">
            <v>0</v>
          </cell>
        </row>
        <row r="898">
          <cell r="B898">
            <v>0</v>
          </cell>
        </row>
        <row r="899">
          <cell r="B899">
            <v>0</v>
          </cell>
        </row>
        <row r="900">
          <cell r="B900">
            <v>0</v>
          </cell>
        </row>
        <row r="901">
          <cell r="B901">
            <v>0</v>
          </cell>
        </row>
        <row r="902">
          <cell r="B902">
            <v>0</v>
          </cell>
        </row>
        <row r="903">
          <cell r="B903">
            <v>0</v>
          </cell>
        </row>
        <row r="904">
          <cell r="B904">
            <v>0</v>
          </cell>
        </row>
        <row r="905">
          <cell r="B905">
            <v>0</v>
          </cell>
        </row>
        <row r="906">
          <cell r="B906">
            <v>0</v>
          </cell>
        </row>
        <row r="907">
          <cell r="B907">
            <v>0</v>
          </cell>
        </row>
        <row r="908">
          <cell r="B908">
            <v>0</v>
          </cell>
        </row>
        <row r="909">
          <cell r="B909">
            <v>0</v>
          </cell>
        </row>
        <row r="910">
          <cell r="B910">
            <v>0</v>
          </cell>
        </row>
        <row r="911">
          <cell r="B911">
            <v>0</v>
          </cell>
        </row>
        <row r="912">
          <cell r="B912">
            <v>0</v>
          </cell>
        </row>
        <row r="913">
          <cell r="B913">
            <v>0</v>
          </cell>
        </row>
        <row r="914">
          <cell r="B914">
            <v>0</v>
          </cell>
        </row>
        <row r="915">
          <cell r="B915">
            <v>0</v>
          </cell>
        </row>
        <row r="916">
          <cell r="B916">
            <v>0</v>
          </cell>
        </row>
        <row r="917">
          <cell r="B917">
            <v>0</v>
          </cell>
        </row>
        <row r="918">
          <cell r="B918">
            <v>0</v>
          </cell>
        </row>
        <row r="919">
          <cell r="B919">
            <v>0</v>
          </cell>
        </row>
        <row r="920">
          <cell r="B920">
            <v>0</v>
          </cell>
        </row>
        <row r="921">
          <cell r="B921">
            <v>0</v>
          </cell>
        </row>
        <row r="922">
          <cell r="B922">
            <v>0</v>
          </cell>
        </row>
        <row r="923">
          <cell r="B923">
            <v>0</v>
          </cell>
        </row>
        <row r="924">
          <cell r="B924">
            <v>0</v>
          </cell>
        </row>
        <row r="925">
          <cell r="B925">
            <v>0</v>
          </cell>
        </row>
        <row r="926">
          <cell r="B926">
            <v>0</v>
          </cell>
        </row>
        <row r="927">
          <cell r="B927">
            <v>0</v>
          </cell>
        </row>
        <row r="928">
          <cell r="B928">
            <v>0</v>
          </cell>
        </row>
        <row r="929">
          <cell r="B929">
            <v>0</v>
          </cell>
        </row>
        <row r="930">
          <cell r="B930">
            <v>0</v>
          </cell>
        </row>
        <row r="931">
          <cell r="B931">
            <v>0</v>
          </cell>
        </row>
        <row r="932">
          <cell r="B932">
            <v>0</v>
          </cell>
        </row>
        <row r="933">
          <cell r="B933">
            <v>0</v>
          </cell>
        </row>
        <row r="934">
          <cell r="B934">
            <v>0</v>
          </cell>
        </row>
        <row r="935">
          <cell r="B935">
            <v>0</v>
          </cell>
        </row>
        <row r="936">
          <cell r="B936">
            <v>0</v>
          </cell>
        </row>
        <row r="937">
          <cell r="B937">
            <v>0</v>
          </cell>
        </row>
        <row r="938">
          <cell r="B938">
            <v>0</v>
          </cell>
        </row>
        <row r="939">
          <cell r="B939">
            <v>0</v>
          </cell>
        </row>
        <row r="940">
          <cell r="B940">
            <v>0</v>
          </cell>
        </row>
        <row r="941">
          <cell r="B941">
            <v>0</v>
          </cell>
        </row>
        <row r="942">
          <cell r="B942">
            <v>0</v>
          </cell>
        </row>
        <row r="943">
          <cell r="B943">
            <v>0</v>
          </cell>
        </row>
        <row r="944">
          <cell r="B944">
            <v>0</v>
          </cell>
        </row>
        <row r="945">
          <cell r="B945">
            <v>0</v>
          </cell>
        </row>
        <row r="946">
          <cell r="B946">
            <v>0</v>
          </cell>
        </row>
        <row r="947">
          <cell r="B947">
            <v>0</v>
          </cell>
        </row>
        <row r="948">
          <cell r="B948">
            <v>0</v>
          </cell>
        </row>
        <row r="949">
          <cell r="B949">
            <v>0</v>
          </cell>
        </row>
        <row r="950">
          <cell r="B950">
            <v>0</v>
          </cell>
        </row>
        <row r="951">
          <cell r="B951">
            <v>0</v>
          </cell>
        </row>
        <row r="952">
          <cell r="B952">
            <v>0</v>
          </cell>
        </row>
        <row r="953">
          <cell r="B953">
            <v>0</v>
          </cell>
        </row>
        <row r="954">
          <cell r="B954">
            <v>0</v>
          </cell>
        </row>
        <row r="955">
          <cell r="B955">
            <v>0</v>
          </cell>
        </row>
        <row r="956">
          <cell r="B956">
            <v>0</v>
          </cell>
        </row>
        <row r="957">
          <cell r="B957">
            <v>0</v>
          </cell>
        </row>
        <row r="958">
          <cell r="B958">
            <v>0</v>
          </cell>
        </row>
        <row r="959">
          <cell r="B959">
            <v>0</v>
          </cell>
        </row>
        <row r="960">
          <cell r="B960">
            <v>0</v>
          </cell>
        </row>
        <row r="961">
          <cell r="B961">
            <v>0</v>
          </cell>
        </row>
        <row r="962">
          <cell r="B962">
            <v>0</v>
          </cell>
        </row>
        <row r="963">
          <cell r="B963">
            <v>0</v>
          </cell>
        </row>
        <row r="964">
          <cell r="B964">
            <v>0</v>
          </cell>
        </row>
        <row r="965">
          <cell r="B965">
            <v>0</v>
          </cell>
        </row>
        <row r="966">
          <cell r="B966">
            <v>0</v>
          </cell>
        </row>
        <row r="967">
          <cell r="B967">
            <v>0</v>
          </cell>
        </row>
        <row r="968">
          <cell r="B968">
            <v>0</v>
          </cell>
        </row>
        <row r="969">
          <cell r="B969">
            <v>0</v>
          </cell>
        </row>
        <row r="970">
          <cell r="B970">
            <v>0</v>
          </cell>
        </row>
        <row r="971">
          <cell r="B971">
            <v>0</v>
          </cell>
        </row>
        <row r="972">
          <cell r="B972">
            <v>0</v>
          </cell>
        </row>
        <row r="973">
          <cell r="B973">
            <v>0</v>
          </cell>
        </row>
        <row r="974">
          <cell r="B974">
            <v>0</v>
          </cell>
        </row>
        <row r="975">
          <cell r="B975">
            <v>0</v>
          </cell>
        </row>
        <row r="976">
          <cell r="B976">
            <v>0</v>
          </cell>
        </row>
        <row r="977">
          <cell r="B977">
            <v>0</v>
          </cell>
        </row>
        <row r="978">
          <cell r="B978">
            <v>0</v>
          </cell>
        </row>
        <row r="979">
          <cell r="B979">
            <v>0</v>
          </cell>
        </row>
        <row r="980">
          <cell r="B980">
            <v>0</v>
          </cell>
        </row>
        <row r="981">
          <cell r="B981">
            <v>0</v>
          </cell>
        </row>
        <row r="982">
          <cell r="B982">
            <v>0</v>
          </cell>
        </row>
        <row r="983">
          <cell r="B983">
            <v>0</v>
          </cell>
        </row>
        <row r="984">
          <cell r="B984">
            <v>0</v>
          </cell>
        </row>
        <row r="985">
          <cell r="B985">
            <v>0</v>
          </cell>
        </row>
        <row r="986">
          <cell r="B986">
            <v>0</v>
          </cell>
        </row>
        <row r="987">
          <cell r="B987">
            <v>0</v>
          </cell>
        </row>
        <row r="988">
          <cell r="B988">
            <v>0</v>
          </cell>
        </row>
        <row r="989">
          <cell r="B989">
            <v>0</v>
          </cell>
        </row>
        <row r="990">
          <cell r="B990">
            <v>0</v>
          </cell>
        </row>
        <row r="991">
          <cell r="B991">
            <v>0</v>
          </cell>
        </row>
        <row r="992">
          <cell r="B992">
            <v>0</v>
          </cell>
        </row>
        <row r="993">
          <cell r="B993">
            <v>0</v>
          </cell>
        </row>
        <row r="994">
          <cell r="B994">
            <v>0</v>
          </cell>
        </row>
        <row r="995">
          <cell r="B995">
            <v>0</v>
          </cell>
        </row>
        <row r="996">
          <cell r="B996">
            <v>0</v>
          </cell>
        </row>
        <row r="997">
          <cell r="B997">
            <v>0</v>
          </cell>
        </row>
        <row r="998">
          <cell r="B998">
            <v>0</v>
          </cell>
        </row>
        <row r="999">
          <cell r="B999">
            <v>0</v>
          </cell>
        </row>
        <row r="1000">
          <cell r="B1000">
            <v>0</v>
          </cell>
        </row>
        <row r="1001">
          <cell r="B1001">
            <v>0</v>
          </cell>
        </row>
        <row r="1002">
          <cell r="B1002">
            <v>0</v>
          </cell>
        </row>
        <row r="1003">
          <cell r="B1003">
            <v>0</v>
          </cell>
        </row>
        <row r="1004">
          <cell r="B1004">
            <v>0</v>
          </cell>
        </row>
        <row r="1005">
          <cell r="B1005">
            <v>0</v>
          </cell>
        </row>
        <row r="1006">
          <cell r="B1006">
            <v>0</v>
          </cell>
        </row>
        <row r="1007">
          <cell r="B1007">
            <v>0</v>
          </cell>
        </row>
        <row r="1008">
          <cell r="B1008">
            <v>0</v>
          </cell>
        </row>
        <row r="1009">
          <cell r="B1009">
            <v>0</v>
          </cell>
        </row>
        <row r="1010">
          <cell r="B1010">
            <v>0</v>
          </cell>
        </row>
        <row r="1011">
          <cell r="B1011">
            <v>0</v>
          </cell>
        </row>
        <row r="1012">
          <cell r="B1012">
            <v>0</v>
          </cell>
        </row>
        <row r="1013">
          <cell r="B1013">
            <v>0</v>
          </cell>
        </row>
        <row r="1014">
          <cell r="B1014">
            <v>0</v>
          </cell>
        </row>
        <row r="1015">
          <cell r="B1015">
            <v>0</v>
          </cell>
        </row>
        <row r="1016">
          <cell r="B1016">
            <v>0</v>
          </cell>
        </row>
        <row r="1017">
          <cell r="B1017">
            <v>0</v>
          </cell>
        </row>
        <row r="1018">
          <cell r="B1018">
            <v>0</v>
          </cell>
        </row>
        <row r="1019">
          <cell r="B1019">
            <v>0</v>
          </cell>
        </row>
        <row r="1020">
          <cell r="B1020">
            <v>0</v>
          </cell>
        </row>
        <row r="1021">
          <cell r="B1021">
            <v>0</v>
          </cell>
        </row>
        <row r="1022">
          <cell r="B1022">
            <v>0</v>
          </cell>
        </row>
        <row r="1023">
          <cell r="B1023">
            <v>0</v>
          </cell>
        </row>
        <row r="1024">
          <cell r="B1024">
            <v>0</v>
          </cell>
        </row>
        <row r="1025">
          <cell r="B1025">
            <v>0</v>
          </cell>
        </row>
        <row r="1026">
          <cell r="B1026">
            <v>0</v>
          </cell>
        </row>
        <row r="1027">
          <cell r="B1027">
            <v>0</v>
          </cell>
        </row>
        <row r="1028">
          <cell r="B1028">
            <v>0</v>
          </cell>
        </row>
        <row r="1029">
          <cell r="B1029">
            <v>0</v>
          </cell>
        </row>
        <row r="1030">
          <cell r="B1030">
            <v>0</v>
          </cell>
        </row>
        <row r="1031">
          <cell r="B1031">
            <v>0</v>
          </cell>
        </row>
        <row r="1032">
          <cell r="B1032">
            <v>0</v>
          </cell>
        </row>
        <row r="1033">
          <cell r="B1033">
            <v>0</v>
          </cell>
        </row>
        <row r="1034">
          <cell r="B1034">
            <v>0</v>
          </cell>
        </row>
        <row r="1035">
          <cell r="B1035">
            <v>0</v>
          </cell>
        </row>
        <row r="1036">
          <cell r="B1036">
            <v>0</v>
          </cell>
        </row>
        <row r="1037">
          <cell r="B1037">
            <v>0</v>
          </cell>
        </row>
        <row r="1038">
          <cell r="B1038">
            <v>0</v>
          </cell>
        </row>
        <row r="1039">
          <cell r="B1039">
            <v>0</v>
          </cell>
        </row>
        <row r="1040">
          <cell r="B1040">
            <v>0</v>
          </cell>
        </row>
        <row r="1041">
          <cell r="B1041">
            <v>0</v>
          </cell>
        </row>
        <row r="1042">
          <cell r="B1042">
            <v>0</v>
          </cell>
        </row>
        <row r="1043">
          <cell r="B1043">
            <v>0</v>
          </cell>
        </row>
        <row r="1044">
          <cell r="B1044">
            <v>0</v>
          </cell>
        </row>
        <row r="1045">
          <cell r="B1045">
            <v>0</v>
          </cell>
        </row>
        <row r="1046">
          <cell r="B1046">
            <v>0</v>
          </cell>
        </row>
        <row r="1047">
          <cell r="B1047">
            <v>0</v>
          </cell>
        </row>
        <row r="1048">
          <cell r="B1048">
            <v>0</v>
          </cell>
        </row>
        <row r="1049">
          <cell r="B1049">
            <v>0</v>
          </cell>
        </row>
        <row r="1050">
          <cell r="B1050">
            <v>0</v>
          </cell>
        </row>
        <row r="1051">
          <cell r="B1051">
            <v>0</v>
          </cell>
        </row>
        <row r="1052">
          <cell r="B1052">
            <v>0</v>
          </cell>
        </row>
        <row r="1053">
          <cell r="B1053">
            <v>0</v>
          </cell>
        </row>
        <row r="1054">
          <cell r="B1054">
            <v>0</v>
          </cell>
        </row>
        <row r="1055">
          <cell r="B1055">
            <v>0</v>
          </cell>
        </row>
        <row r="1056">
          <cell r="B1056">
            <v>0</v>
          </cell>
        </row>
        <row r="1057">
          <cell r="B1057">
            <v>0</v>
          </cell>
        </row>
        <row r="1058">
          <cell r="B1058">
            <v>0</v>
          </cell>
        </row>
        <row r="1059">
          <cell r="B1059">
            <v>0</v>
          </cell>
        </row>
        <row r="1060">
          <cell r="B1060">
            <v>0</v>
          </cell>
        </row>
        <row r="1061">
          <cell r="B1061">
            <v>0</v>
          </cell>
        </row>
        <row r="1062">
          <cell r="B1062">
            <v>0</v>
          </cell>
        </row>
        <row r="1063">
          <cell r="B1063">
            <v>0</v>
          </cell>
        </row>
        <row r="1064">
          <cell r="B1064">
            <v>0</v>
          </cell>
        </row>
        <row r="1065">
          <cell r="B1065">
            <v>0</v>
          </cell>
        </row>
        <row r="1066">
          <cell r="B1066">
            <v>0</v>
          </cell>
        </row>
        <row r="1067">
          <cell r="B1067">
            <v>0</v>
          </cell>
        </row>
        <row r="1068">
          <cell r="B1068">
            <v>0</v>
          </cell>
        </row>
        <row r="1069">
          <cell r="B1069">
            <v>0</v>
          </cell>
        </row>
        <row r="1070">
          <cell r="B1070">
            <v>0</v>
          </cell>
        </row>
        <row r="1071">
          <cell r="B1071">
            <v>0</v>
          </cell>
        </row>
        <row r="1072">
          <cell r="B1072">
            <v>0</v>
          </cell>
        </row>
        <row r="1073">
          <cell r="B1073">
            <v>0</v>
          </cell>
        </row>
        <row r="1074">
          <cell r="B1074">
            <v>0</v>
          </cell>
        </row>
        <row r="1075">
          <cell r="B1075">
            <v>0</v>
          </cell>
        </row>
        <row r="1076">
          <cell r="B1076">
            <v>0</v>
          </cell>
        </row>
        <row r="1077">
          <cell r="B1077">
            <v>0</v>
          </cell>
        </row>
        <row r="1078">
          <cell r="B1078">
            <v>0</v>
          </cell>
        </row>
        <row r="1079">
          <cell r="B1079">
            <v>0</v>
          </cell>
        </row>
        <row r="1080">
          <cell r="B1080">
            <v>0</v>
          </cell>
        </row>
        <row r="1081">
          <cell r="B1081">
            <v>0</v>
          </cell>
        </row>
        <row r="1082">
          <cell r="B1082">
            <v>0</v>
          </cell>
        </row>
        <row r="1083">
          <cell r="B1083">
            <v>0</v>
          </cell>
        </row>
        <row r="1084">
          <cell r="B1084">
            <v>0</v>
          </cell>
        </row>
        <row r="1085">
          <cell r="B1085">
            <v>0</v>
          </cell>
        </row>
        <row r="1086">
          <cell r="B1086">
            <v>0</v>
          </cell>
        </row>
        <row r="1087">
          <cell r="B1087">
            <v>0</v>
          </cell>
        </row>
        <row r="1088">
          <cell r="B1088">
            <v>0</v>
          </cell>
        </row>
        <row r="1089">
          <cell r="B1089">
            <v>0</v>
          </cell>
        </row>
        <row r="1090">
          <cell r="B1090">
            <v>0</v>
          </cell>
        </row>
        <row r="1091">
          <cell r="B1091">
            <v>0</v>
          </cell>
        </row>
        <row r="1092">
          <cell r="B1092">
            <v>0</v>
          </cell>
        </row>
        <row r="1093">
          <cell r="B1093">
            <v>0</v>
          </cell>
        </row>
        <row r="1094">
          <cell r="B1094">
            <v>0</v>
          </cell>
        </row>
        <row r="1095">
          <cell r="B1095">
            <v>0</v>
          </cell>
        </row>
        <row r="1096">
          <cell r="B1096">
            <v>0</v>
          </cell>
        </row>
        <row r="1097">
          <cell r="B1097">
            <v>0</v>
          </cell>
        </row>
        <row r="1098">
          <cell r="B1098">
            <v>0</v>
          </cell>
        </row>
        <row r="1099">
          <cell r="B1099">
            <v>0</v>
          </cell>
        </row>
        <row r="1100">
          <cell r="B1100">
            <v>0</v>
          </cell>
        </row>
        <row r="1101">
          <cell r="B1101">
            <v>0</v>
          </cell>
        </row>
        <row r="1102">
          <cell r="B1102">
            <v>0</v>
          </cell>
        </row>
        <row r="1103">
          <cell r="B1103">
            <v>0</v>
          </cell>
        </row>
        <row r="1104">
          <cell r="B1104">
            <v>0</v>
          </cell>
        </row>
        <row r="1105">
          <cell r="B1105">
            <v>0</v>
          </cell>
        </row>
        <row r="1106">
          <cell r="B1106">
            <v>0</v>
          </cell>
        </row>
        <row r="1107">
          <cell r="B1107">
            <v>0</v>
          </cell>
        </row>
        <row r="1108">
          <cell r="B1108">
            <v>0</v>
          </cell>
        </row>
        <row r="1109">
          <cell r="B1109">
            <v>0</v>
          </cell>
        </row>
        <row r="1110">
          <cell r="B1110">
            <v>0</v>
          </cell>
        </row>
        <row r="1111">
          <cell r="B1111">
            <v>0</v>
          </cell>
        </row>
        <row r="1112">
          <cell r="B1112">
            <v>0</v>
          </cell>
        </row>
        <row r="1113">
          <cell r="B1113">
            <v>0</v>
          </cell>
        </row>
        <row r="1114">
          <cell r="B1114">
            <v>0</v>
          </cell>
        </row>
        <row r="1115">
          <cell r="B1115">
            <v>0</v>
          </cell>
        </row>
        <row r="1116">
          <cell r="B1116">
            <v>0</v>
          </cell>
        </row>
        <row r="1117">
          <cell r="B1117">
            <v>0</v>
          </cell>
        </row>
        <row r="1118">
          <cell r="B1118">
            <v>0</v>
          </cell>
        </row>
        <row r="1119">
          <cell r="B1119">
            <v>0</v>
          </cell>
        </row>
        <row r="1120">
          <cell r="B1120">
            <v>0</v>
          </cell>
        </row>
        <row r="1121">
          <cell r="B1121">
            <v>0</v>
          </cell>
        </row>
        <row r="1122">
          <cell r="B1122">
            <v>0</v>
          </cell>
        </row>
        <row r="1123">
          <cell r="B1123">
            <v>0</v>
          </cell>
        </row>
        <row r="1124">
          <cell r="B1124">
            <v>0</v>
          </cell>
        </row>
        <row r="1125">
          <cell r="B1125">
            <v>0</v>
          </cell>
        </row>
        <row r="1126">
          <cell r="B1126">
            <v>0</v>
          </cell>
        </row>
        <row r="1127">
          <cell r="B1127">
            <v>0</v>
          </cell>
        </row>
        <row r="1128">
          <cell r="B1128">
            <v>0</v>
          </cell>
        </row>
        <row r="1129">
          <cell r="B1129">
            <v>0</v>
          </cell>
        </row>
        <row r="1130">
          <cell r="B1130">
            <v>0</v>
          </cell>
        </row>
        <row r="1131">
          <cell r="B1131">
            <v>0</v>
          </cell>
        </row>
        <row r="1132">
          <cell r="B1132">
            <v>0</v>
          </cell>
        </row>
        <row r="1133">
          <cell r="B1133">
            <v>0</v>
          </cell>
        </row>
        <row r="1134">
          <cell r="B1134">
            <v>0</v>
          </cell>
        </row>
        <row r="1135">
          <cell r="B1135">
            <v>0</v>
          </cell>
        </row>
        <row r="1136">
          <cell r="B1136">
            <v>0</v>
          </cell>
        </row>
        <row r="1137">
          <cell r="B1137">
            <v>0</v>
          </cell>
        </row>
        <row r="1138">
          <cell r="B1138">
            <v>0</v>
          </cell>
        </row>
        <row r="1139">
          <cell r="B1139">
            <v>0</v>
          </cell>
        </row>
        <row r="1140">
          <cell r="B1140">
            <v>0</v>
          </cell>
        </row>
        <row r="1141">
          <cell r="B1141">
            <v>0</v>
          </cell>
        </row>
        <row r="1142">
          <cell r="B1142">
            <v>0</v>
          </cell>
        </row>
        <row r="1143">
          <cell r="B1143">
            <v>0</v>
          </cell>
        </row>
        <row r="1144">
          <cell r="B1144">
            <v>0</v>
          </cell>
        </row>
        <row r="1145">
          <cell r="B1145">
            <v>0</v>
          </cell>
        </row>
        <row r="1146">
          <cell r="B1146">
            <v>0</v>
          </cell>
        </row>
        <row r="1147">
          <cell r="B1147">
            <v>0</v>
          </cell>
        </row>
        <row r="1148">
          <cell r="B1148">
            <v>0</v>
          </cell>
        </row>
        <row r="1149">
          <cell r="B1149">
            <v>0</v>
          </cell>
        </row>
        <row r="1150">
          <cell r="B1150">
            <v>0</v>
          </cell>
        </row>
        <row r="1151">
          <cell r="B1151">
            <v>0</v>
          </cell>
        </row>
        <row r="1152">
          <cell r="B1152">
            <v>0</v>
          </cell>
        </row>
        <row r="1153">
          <cell r="B1153">
            <v>0</v>
          </cell>
        </row>
        <row r="1154">
          <cell r="B1154">
            <v>0</v>
          </cell>
        </row>
        <row r="1155">
          <cell r="B1155">
            <v>0</v>
          </cell>
        </row>
        <row r="1156">
          <cell r="B1156">
            <v>0</v>
          </cell>
        </row>
        <row r="1157">
          <cell r="B1157">
            <v>0</v>
          </cell>
        </row>
        <row r="1158">
          <cell r="B1158">
            <v>0</v>
          </cell>
        </row>
        <row r="1159">
          <cell r="B1159">
            <v>0</v>
          </cell>
        </row>
        <row r="1160">
          <cell r="B1160">
            <v>0</v>
          </cell>
        </row>
        <row r="1161">
          <cell r="B1161">
            <v>0</v>
          </cell>
        </row>
        <row r="1162">
          <cell r="B1162">
            <v>0</v>
          </cell>
        </row>
        <row r="1163">
          <cell r="B1163">
            <v>0</v>
          </cell>
        </row>
        <row r="1164">
          <cell r="B1164">
            <v>0</v>
          </cell>
        </row>
        <row r="1165">
          <cell r="B1165">
            <v>0</v>
          </cell>
        </row>
        <row r="1166">
          <cell r="B1166">
            <v>0</v>
          </cell>
        </row>
        <row r="1167">
          <cell r="B1167">
            <v>0</v>
          </cell>
        </row>
        <row r="1168">
          <cell r="B1168">
            <v>0</v>
          </cell>
        </row>
        <row r="1169">
          <cell r="B1169">
            <v>0</v>
          </cell>
        </row>
        <row r="1170">
          <cell r="B1170">
            <v>0</v>
          </cell>
        </row>
        <row r="1171">
          <cell r="B1171">
            <v>0</v>
          </cell>
        </row>
        <row r="1172">
          <cell r="B1172">
            <v>0</v>
          </cell>
        </row>
        <row r="1173">
          <cell r="B1173">
            <v>0</v>
          </cell>
        </row>
        <row r="1174">
          <cell r="B1174">
            <v>0</v>
          </cell>
        </row>
        <row r="1175">
          <cell r="B1175">
            <v>0</v>
          </cell>
        </row>
        <row r="1176">
          <cell r="B1176">
            <v>0</v>
          </cell>
        </row>
        <row r="1177">
          <cell r="B1177">
            <v>0</v>
          </cell>
        </row>
        <row r="1178">
          <cell r="B1178">
            <v>0</v>
          </cell>
        </row>
        <row r="1179">
          <cell r="B1179">
            <v>0</v>
          </cell>
        </row>
        <row r="1180">
          <cell r="B1180">
            <v>0</v>
          </cell>
        </row>
        <row r="1181">
          <cell r="B1181">
            <v>0</v>
          </cell>
        </row>
        <row r="1182">
          <cell r="B1182">
            <v>0</v>
          </cell>
        </row>
        <row r="1183">
          <cell r="B1183">
            <v>0</v>
          </cell>
        </row>
        <row r="1184">
          <cell r="B1184">
            <v>0</v>
          </cell>
        </row>
        <row r="1185">
          <cell r="B1185">
            <v>0</v>
          </cell>
        </row>
        <row r="1186">
          <cell r="B1186">
            <v>0</v>
          </cell>
        </row>
        <row r="1187">
          <cell r="B1187">
            <v>0</v>
          </cell>
        </row>
        <row r="1188">
          <cell r="B1188">
            <v>0</v>
          </cell>
        </row>
        <row r="1189">
          <cell r="B1189">
            <v>0</v>
          </cell>
        </row>
        <row r="1190">
          <cell r="B1190">
            <v>0</v>
          </cell>
        </row>
        <row r="1191">
          <cell r="B1191">
            <v>0</v>
          </cell>
        </row>
        <row r="1192">
          <cell r="B1192">
            <v>0</v>
          </cell>
        </row>
        <row r="1193">
          <cell r="B1193">
            <v>0</v>
          </cell>
        </row>
        <row r="1194">
          <cell r="B1194">
            <v>0</v>
          </cell>
        </row>
        <row r="1195">
          <cell r="B1195">
            <v>0</v>
          </cell>
        </row>
        <row r="1196">
          <cell r="B1196">
            <v>0</v>
          </cell>
        </row>
        <row r="1197">
          <cell r="B1197">
            <v>0</v>
          </cell>
        </row>
        <row r="1198">
          <cell r="B1198">
            <v>0</v>
          </cell>
        </row>
        <row r="1199">
          <cell r="B1199">
            <v>0</v>
          </cell>
        </row>
        <row r="1200">
          <cell r="B1200">
            <v>0</v>
          </cell>
        </row>
        <row r="1201">
          <cell r="B1201">
            <v>0</v>
          </cell>
        </row>
        <row r="1202">
          <cell r="B1202">
            <v>0</v>
          </cell>
        </row>
        <row r="1203">
          <cell r="B1203">
            <v>0</v>
          </cell>
        </row>
        <row r="1204">
          <cell r="B1204">
            <v>0</v>
          </cell>
        </row>
        <row r="1205">
          <cell r="B1205">
            <v>0</v>
          </cell>
        </row>
        <row r="1206">
          <cell r="B1206">
            <v>0</v>
          </cell>
        </row>
        <row r="1207">
          <cell r="B1207">
            <v>0</v>
          </cell>
        </row>
        <row r="1208">
          <cell r="B1208">
            <v>0</v>
          </cell>
        </row>
        <row r="1209">
          <cell r="B1209">
            <v>0</v>
          </cell>
        </row>
        <row r="1210">
          <cell r="B1210">
            <v>0</v>
          </cell>
        </row>
        <row r="1211">
          <cell r="B1211">
            <v>0</v>
          </cell>
        </row>
        <row r="1212">
          <cell r="B1212">
            <v>0</v>
          </cell>
        </row>
        <row r="1213">
          <cell r="B1213">
            <v>0</v>
          </cell>
        </row>
        <row r="1214">
          <cell r="B1214">
            <v>0</v>
          </cell>
        </row>
        <row r="1215">
          <cell r="B1215">
            <v>0</v>
          </cell>
        </row>
        <row r="1216">
          <cell r="B1216">
            <v>0</v>
          </cell>
        </row>
        <row r="1217">
          <cell r="B1217">
            <v>0</v>
          </cell>
        </row>
        <row r="1218">
          <cell r="B1218">
            <v>0</v>
          </cell>
        </row>
        <row r="1219">
          <cell r="B1219">
            <v>0</v>
          </cell>
        </row>
        <row r="1220">
          <cell r="B1220">
            <v>0</v>
          </cell>
        </row>
        <row r="1221">
          <cell r="B1221">
            <v>0</v>
          </cell>
        </row>
        <row r="1222">
          <cell r="B1222">
            <v>0</v>
          </cell>
        </row>
        <row r="1223">
          <cell r="B1223">
            <v>0</v>
          </cell>
        </row>
        <row r="1224">
          <cell r="B1224">
            <v>0</v>
          </cell>
        </row>
        <row r="1225">
          <cell r="B1225">
            <v>0</v>
          </cell>
        </row>
        <row r="1226">
          <cell r="B1226">
            <v>0</v>
          </cell>
        </row>
        <row r="1227">
          <cell r="B1227">
            <v>0</v>
          </cell>
        </row>
        <row r="1228">
          <cell r="B1228">
            <v>0</v>
          </cell>
        </row>
        <row r="1229">
          <cell r="B1229">
            <v>0</v>
          </cell>
        </row>
        <row r="1230">
          <cell r="B1230">
            <v>0</v>
          </cell>
        </row>
        <row r="1231">
          <cell r="B1231">
            <v>0</v>
          </cell>
        </row>
        <row r="1232">
          <cell r="B1232">
            <v>0</v>
          </cell>
        </row>
        <row r="1233">
          <cell r="B1233">
            <v>0</v>
          </cell>
        </row>
        <row r="1234">
          <cell r="B1234">
            <v>0</v>
          </cell>
        </row>
        <row r="1235">
          <cell r="B1235">
            <v>0</v>
          </cell>
        </row>
        <row r="1236">
          <cell r="B1236">
            <v>0</v>
          </cell>
        </row>
        <row r="1237">
          <cell r="B1237">
            <v>0</v>
          </cell>
        </row>
        <row r="1238">
          <cell r="B1238">
            <v>0</v>
          </cell>
        </row>
        <row r="1239">
          <cell r="B1239">
            <v>0</v>
          </cell>
        </row>
        <row r="1240">
          <cell r="B1240">
            <v>0</v>
          </cell>
        </row>
        <row r="1241">
          <cell r="B1241">
            <v>0</v>
          </cell>
        </row>
        <row r="1242">
          <cell r="B1242">
            <v>0</v>
          </cell>
        </row>
        <row r="1243">
          <cell r="B1243">
            <v>0</v>
          </cell>
        </row>
        <row r="1244">
          <cell r="B1244">
            <v>0</v>
          </cell>
        </row>
        <row r="1245">
          <cell r="B1245">
            <v>0</v>
          </cell>
        </row>
        <row r="1246">
          <cell r="B1246">
            <v>0</v>
          </cell>
        </row>
        <row r="1247">
          <cell r="B1247">
            <v>0</v>
          </cell>
        </row>
        <row r="1248">
          <cell r="B1248">
            <v>0</v>
          </cell>
        </row>
        <row r="1249">
          <cell r="B1249">
            <v>0</v>
          </cell>
        </row>
        <row r="1250">
          <cell r="B1250">
            <v>0</v>
          </cell>
        </row>
        <row r="1251">
          <cell r="B1251">
            <v>0</v>
          </cell>
        </row>
        <row r="1252">
          <cell r="B1252">
            <v>0</v>
          </cell>
        </row>
        <row r="1253">
          <cell r="B1253">
            <v>0</v>
          </cell>
        </row>
        <row r="1254">
          <cell r="B1254">
            <v>0</v>
          </cell>
        </row>
        <row r="1255">
          <cell r="B1255">
            <v>0</v>
          </cell>
        </row>
        <row r="1256">
          <cell r="B1256">
            <v>0</v>
          </cell>
        </row>
        <row r="1257">
          <cell r="B1257">
            <v>0</v>
          </cell>
        </row>
        <row r="1258">
          <cell r="B1258">
            <v>0</v>
          </cell>
        </row>
        <row r="1259">
          <cell r="B1259">
            <v>0</v>
          </cell>
        </row>
        <row r="1260">
          <cell r="B1260">
            <v>0</v>
          </cell>
        </row>
        <row r="1261">
          <cell r="B1261">
            <v>0</v>
          </cell>
        </row>
        <row r="1262">
          <cell r="B1262">
            <v>0</v>
          </cell>
        </row>
        <row r="1263">
          <cell r="B1263">
            <v>0</v>
          </cell>
        </row>
        <row r="1264">
          <cell r="B1264">
            <v>0</v>
          </cell>
        </row>
        <row r="1265">
          <cell r="B1265">
            <v>0</v>
          </cell>
        </row>
        <row r="1266">
          <cell r="B1266">
            <v>0</v>
          </cell>
        </row>
        <row r="1267">
          <cell r="B1267">
            <v>0</v>
          </cell>
        </row>
        <row r="1268">
          <cell r="B1268">
            <v>0</v>
          </cell>
        </row>
        <row r="1269">
          <cell r="B1269">
            <v>0</v>
          </cell>
        </row>
        <row r="1270">
          <cell r="B1270">
            <v>0</v>
          </cell>
        </row>
        <row r="1271">
          <cell r="B1271">
            <v>0</v>
          </cell>
        </row>
        <row r="1272">
          <cell r="B1272">
            <v>0</v>
          </cell>
        </row>
        <row r="1273">
          <cell r="B1273">
            <v>0</v>
          </cell>
        </row>
        <row r="1274">
          <cell r="B1274">
            <v>0</v>
          </cell>
        </row>
        <row r="1275">
          <cell r="B1275">
            <v>0</v>
          </cell>
        </row>
        <row r="1276">
          <cell r="B1276">
            <v>0</v>
          </cell>
        </row>
        <row r="1277">
          <cell r="B1277">
            <v>0</v>
          </cell>
        </row>
        <row r="1278">
          <cell r="B1278">
            <v>0</v>
          </cell>
        </row>
        <row r="1279">
          <cell r="B1279">
            <v>0</v>
          </cell>
        </row>
        <row r="1280">
          <cell r="B1280">
            <v>0</v>
          </cell>
        </row>
        <row r="1281">
          <cell r="B1281">
            <v>0</v>
          </cell>
        </row>
        <row r="1282">
          <cell r="B1282">
            <v>0</v>
          </cell>
        </row>
        <row r="1283">
          <cell r="B1283">
            <v>0</v>
          </cell>
        </row>
        <row r="1284">
          <cell r="B1284">
            <v>0</v>
          </cell>
        </row>
        <row r="1285">
          <cell r="B1285">
            <v>0</v>
          </cell>
        </row>
        <row r="1286">
          <cell r="B1286">
            <v>0</v>
          </cell>
        </row>
        <row r="1287">
          <cell r="B1287">
            <v>0</v>
          </cell>
        </row>
        <row r="1288">
          <cell r="B1288">
            <v>0</v>
          </cell>
        </row>
        <row r="1289">
          <cell r="B1289">
            <v>0</v>
          </cell>
        </row>
        <row r="1290">
          <cell r="B1290">
            <v>0</v>
          </cell>
        </row>
        <row r="1291">
          <cell r="B1291">
            <v>0</v>
          </cell>
        </row>
        <row r="1292">
          <cell r="B1292">
            <v>0</v>
          </cell>
        </row>
        <row r="1293">
          <cell r="B1293">
            <v>0</v>
          </cell>
        </row>
        <row r="1294">
          <cell r="B1294">
            <v>0</v>
          </cell>
        </row>
        <row r="1295">
          <cell r="B1295">
            <v>0</v>
          </cell>
        </row>
        <row r="1296">
          <cell r="B1296">
            <v>0</v>
          </cell>
        </row>
        <row r="1297">
          <cell r="B1297">
            <v>0</v>
          </cell>
        </row>
        <row r="1298">
          <cell r="B1298">
            <v>0</v>
          </cell>
        </row>
        <row r="1299">
          <cell r="B1299">
            <v>0</v>
          </cell>
        </row>
        <row r="1300">
          <cell r="B1300">
            <v>0</v>
          </cell>
        </row>
        <row r="1301">
          <cell r="B1301">
            <v>0</v>
          </cell>
        </row>
        <row r="1302">
          <cell r="B1302">
            <v>0</v>
          </cell>
        </row>
        <row r="1303">
          <cell r="B1303">
            <v>0</v>
          </cell>
        </row>
        <row r="1304">
          <cell r="B1304">
            <v>0</v>
          </cell>
        </row>
        <row r="1305">
          <cell r="B1305">
            <v>0</v>
          </cell>
        </row>
        <row r="1306">
          <cell r="B1306">
            <v>0</v>
          </cell>
        </row>
        <row r="1307">
          <cell r="B1307">
            <v>0</v>
          </cell>
        </row>
        <row r="1308">
          <cell r="B1308">
            <v>0</v>
          </cell>
        </row>
        <row r="1309">
          <cell r="B1309">
            <v>0</v>
          </cell>
        </row>
        <row r="1310">
          <cell r="B1310">
            <v>0</v>
          </cell>
        </row>
        <row r="1311">
          <cell r="B1311">
            <v>0</v>
          </cell>
        </row>
        <row r="1312">
          <cell r="B1312">
            <v>0</v>
          </cell>
        </row>
        <row r="1313">
          <cell r="B1313">
            <v>0</v>
          </cell>
        </row>
        <row r="1314">
          <cell r="B1314">
            <v>0</v>
          </cell>
        </row>
        <row r="1315">
          <cell r="B1315">
            <v>0</v>
          </cell>
        </row>
        <row r="1316">
          <cell r="B1316">
            <v>0</v>
          </cell>
        </row>
        <row r="1317">
          <cell r="B1317">
            <v>0</v>
          </cell>
        </row>
        <row r="1318">
          <cell r="B1318">
            <v>0</v>
          </cell>
        </row>
        <row r="1319">
          <cell r="B1319">
            <v>0</v>
          </cell>
        </row>
        <row r="1320">
          <cell r="B1320">
            <v>0</v>
          </cell>
        </row>
        <row r="1321">
          <cell r="B1321">
            <v>0</v>
          </cell>
        </row>
        <row r="1322">
          <cell r="B1322">
            <v>0</v>
          </cell>
        </row>
        <row r="1323">
          <cell r="B1323">
            <v>0</v>
          </cell>
        </row>
        <row r="1324">
          <cell r="B1324">
            <v>0</v>
          </cell>
        </row>
        <row r="1325">
          <cell r="B1325">
            <v>0</v>
          </cell>
        </row>
        <row r="1326">
          <cell r="B1326">
            <v>0</v>
          </cell>
        </row>
        <row r="1327">
          <cell r="B1327">
            <v>0</v>
          </cell>
        </row>
        <row r="1328">
          <cell r="B1328">
            <v>0</v>
          </cell>
        </row>
        <row r="1329">
          <cell r="B1329">
            <v>0</v>
          </cell>
        </row>
        <row r="1330">
          <cell r="B1330">
            <v>0</v>
          </cell>
        </row>
        <row r="1331">
          <cell r="B1331">
            <v>0</v>
          </cell>
        </row>
        <row r="1332">
          <cell r="B1332">
            <v>0</v>
          </cell>
        </row>
        <row r="1333">
          <cell r="B1333">
            <v>0</v>
          </cell>
        </row>
        <row r="1334">
          <cell r="B1334">
            <v>0</v>
          </cell>
        </row>
        <row r="1335">
          <cell r="B1335">
            <v>0</v>
          </cell>
        </row>
        <row r="1336">
          <cell r="B1336">
            <v>0</v>
          </cell>
        </row>
        <row r="1337">
          <cell r="B1337">
            <v>0</v>
          </cell>
        </row>
        <row r="1338">
          <cell r="B1338">
            <v>0</v>
          </cell>
        </row>
        <row r="1339">
          <cell r="B1339">
            <v>0</v>
          </cell>
        </row>
        <row r="1340">
          <cell r="B1340">
            <v>0</v>
          </cell>
        </row>
        <row r="1341">
          <cell r="B1341">
            <v>0</v>
          </cell>
        </row>
        <row r="1342">
          <cell r="B1342">
            <v>0</v>
          </cell>
        </row>
        <row r="1343">
          <cell r="B1343">
            <v>0</v>
          </cell>
        </row>
        <row r="1344">
          <cell r="B1344">
            <v>0</v>
          </cell>
        </row>
        <row r="1345">
          <cell r="B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row r="1457">
          <cell r="B1457">
            <v>0</v>
          </cell>
        </row>
        <row r="1458">
          <cell r="B1458">
            <v>0</v>
          </cell>
        </row>
        <row r="1459">
          <cell r="B1459">
            <v>0</v>
          </cell>
        </row>
        <row r="1460">
          <cell r="B1460">
            <v>0</v>
          </cell>
        </row>
        <row r="1461">
          <cell r="B1461">
            <v>0</v>
          </cell>
        </row>
        <row r="1462">
          <cell r="B1462">
            <v>0</v>
          </cell>
        </row>
        <row r="1463">
          <cell r="B1463">
            <v>0</v>
          </cell>
        </row>
        <row r="1464">
          <cell r="B1464">
            <v>0</v>
          </cell>
        </row>
        <row r="1465">
          <cell r="B1465">
            <v>0</v>
          </cell>
        </row>
        <row r="1466">
          <cell r="B1466">
            <v>0</v>
          </cell>
        </row>
        <row r="1467">
          <cell r="B1467">
            <v>0</v>
          </cell>
        </row>
        <row r="1468">
          <cell r="B1468">
            <v>0</v>
          </cell>
        </row>
        <row r="1469">
          <cell r="B1469">
            <v>0</v>
          </cell>
        </row>
        <row r="1470">
          <cell r="B1470">
            <v>0</v>
          </cell>
        </row>
        <row r="1471">
          <cell r="B1471">
            <v>0</v>
          </cell>
        </row>
        <row r="1472">
          <cell r="B1472">
            <v>0</v>
          </cell>
        </row>
        <row r="1473">
          <cell r="B1473">
            <v>0</v>
          </cell>
        </row>
        <row r="1474">
          <cell r="B1474">
            <v>0</v>
          </cell>
        </row>
        <row r="1475">
          <cell r="B1475">
            <v>0</v>
          </cell>
        </row>
        <row r="1476">
          <cell r="B1476">
            <v>0</v>
          </cell>
        </row>
        <row r="1477">
          <cell r="B1477">
            <v>0</v>
          </cell>
        </row>
        <row r="1478">
          <cell r="B1478">
            <v>0</v>
          </cell>
        </row>
        <row r="1479">
          <cell r="B1479">
            <v>0</v>
          </cell>
        </row>
        <row r="1480">
          <cell r="B1480">
            <v>0</v>
          </cell>
        </row>
        <row r="1481">
          <cell r="B1481">
            <v>0</v>
          </cell>
        </row>
        <row r="1482">
          <cell r="B1482">
            <v>0</v>
          </cell>
        </row>
        <row r="1483">
          <cell r="B1483">
            <v>0</v>
          </cell>
        </row>
        <row r="1484">
          <cell r="B1484">
            <v>0</v>
          </cell>
        </row>
        <row r="1485">
          <cell r="B1485">
            <v>0</v>
          </cell>
        </row>
        <row r="1486">
          <cell r="B1486">
            <v>0</v>
          </cell>
        </row>
        <row r="1487">
          <cell r="B1487">
            <v>0</v>
          </cell>
        </row>
        <row r="1488">
          <cell r="B1488">
            <v>0</v>
          </cell>
        </row>
        <row r="1489">
          <cell r="B1489">
            <v>0</v>
          </cell>
        </row>
        <row r="1490">
          <cell r="B1490">
            <v>0</v>
          </cell>
        </row>
        <row r="1491">
          <cell r="B1491">
            <v>0</v>
          </cell>
        </row>
        <row r="1492">
          <cell r="B1492">
            <v>0</v>
          </cell>
        </row>
        <row r="1493">
          <cell r="B1493">
            <v>0</v>
          </cell>
        </row>
        <row r="1494">
          <cell r="B1494">
            <v>0</v>
          </cell>
        </row>
        <row r="1495">
          <cell r="B1495">
            <v>0</v>
          </cell>
        </row>
        <row r="1496">
          <cell r="B1496">
            <v>0</v>
          </cell>
        </row>
        <row r="1497">
          <cell r="B1497">
            <v>0</v>
          </cell>
        </row>
        <row r="1498">
          <cell r="B1498">
            <v>0</v>
          </cell>
        </row>
        <row r="1499">
          <cell r="B1499">
            <v>0</v>
          </cell>
        </row>
        <row r="1500">
          <cell r="B1500">
            <v>0</v>
          </cell>
        </row>
        <row r="1501">
          <cell r="B1501">
            <v>0</v>
          </cell>
        </row>
        <row r="1502">
          <cell r="B1502">
            <v>0</v>
          </cell>
        </row>
        <row r="1503">
          <cell r="B1503">
            <v>0</v>
          </cell>
        </row>
        <row r="1504">
          <cell r="B1504">
            <v>0</v>
          </cell>
        </row>
        <row r="1505">
          <cell r="B1505">
            <v>0</v>
          </cell>
        </row>
        <row r="1506">
          <cell r="B1506">
            <v>0</v>
          </cell>
        </row>
        <row r="1507">
          <cell r="B1507">
            <v>0</v>
          </cell>
        </row>
        <row r="1508">
          <cell r="B1508">
            <v>0</v>
          </cell>
        </row>
        <row r="1509">
          <cell r="B1509">
            <v>0</v>
          </cell>
        </row>
        <row r="1510">
          <cell r="B1510">
            <v>0</v>
          </cell>
        </row>
        <row r="1511">
          <cell r="B1511">
            <v>0</v>
          </cell>
        </row>
        <row r="1512">
          <cell r="B1512">
            <v>0</v>
          </cell>
        </row>
        <row r="1513">
          <cell r="B1513">
            <v>0</v>
          </cell>
        </row>
        <row r="1514">
          <cell r="B1514">
            <v>0</v>
          </cell>
        </row>
        <row r="1515">
          <cell r="B1515">
            <v>0</v>
          </cell>
        </row>
        <row r="1516">
          <cell r="B1516">
            <v>0</v>
          </cell>
        </row>
        <row r="1517">
          <cell r="B1517">
            <v>0</v>
          </cell>
        </row>
        <row r="1518">
          <cell r="B1518">
            <v>0</v>
          </cell>
        </row>
        <row r="1519">
          <cell r="B1519">
            <v>0</v>
          </cell>
        </row>
        <row r="1520">
          <cell r="B1520">
            <v>0</v>
          </cell>
        </row>
        <row r="1521">
          <cell r="B1521">
            <v>0</v>
          </cell>
        </row>
        <row r="1522">
          <cell r="B1522">
            <v>0</v>
          </cell>
        </row>
        <row r="1523">
          <cell r="B1523">
            <v>0</v>
          </cell>
        </row>
        <row r="1524">
          <cell r="B1524">
            <v>0</v>
          </cell>
        </row>
        <row r="1525">
          <cell r="B1525">
            <v>0</v>
          </cell>
        </row>
        <row r="1526">
          <cell r="B1526">
            <v>0</v>
          </cell>
        </row>
        <row r="1527">
          <cell r="B1527">
            <v>0</v>
          </cell>
        </row>
        <row r="1528">
          <cell r="B1528">
            <v>0</v>
          </cell>
        </row>
        <row r="1529">
          <cell r="B1529">
            <v>0</v>
          </cell>
        </row>
        <row r="1530">
          <cell r="B1530">
            <v>0</v>
          </cell>
        </row>
        <row r="1531">
          <cell r="B1531">
            <v>0</v>
          </cell>
        </row>
        <row r="1532">
          <cell r="B1532">
            <v>0</v>
          </cell>
        </row>
        <row r="1533">
          <cell r="B1533">
            <v>0</v>
          </cell>
        </row>
        <row r="1534">
          <cell r="B1534">
            <v>0</v>
          </cell>
        </row>
        <row r="1535">
          <cell r="B1535">
            <v>0</v>
          </cell>
        </row>
      </sheetData>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езДооценки"/>
      <sheetName val="Проводки'02"/>
      <sheetName val="СтруктСобств"/>
      <sheetName val="АКРасч"/>
      <sheetName val="АК Проводки"/>
      <sheetName val="АК#2"/>
      <sheetName val="СотРасч"/>
      <sheetName val="СОТ#2"/>
      <sheetName val="СОТ#3"/>
      <sheetName val="УрРасч"/>
      <sheetName val="Урал#2"/>
      <sheetName val="Урал#3"/>
      <sheetName val="РязРасч"/>
      <sheetName val="Ряз#2"/>
      <sheetName val="Ряз#3"/>
      <sheetName val="ПитерРасч"/>
      <sheetName val="Питер#2"/>
      <sheetName val="Питер#3"/>
      <sheetName val="ИнстРасч"/>
      <sheetName val="Инст#2"/>
      <sheetName val="Инст#3"/>
      <sheetName val="ТелРасч"/>
      <sheetName val="Тел#2"/>
      <sheetName val="Тел#3"/>
      <sheetName val="ЮЗРасч"/>
      <sheetName val="ЮЗ#2"/>
      <sheetName val="ЮЗ#3"/>
      <sheetName val="МосРасч"/>
      <sheetName val="Мос#2"/>
      <sheetName val="Мос#3"/>
      <sheetName val="СВРасч"/>
      <sheetName val="СВ#2"/>
      <sheetName val="СВ#3"/>
      <sheetName val="СибРасч"/>
      <sheetName val="Сиб#2"/>
      <sheetName val="Сиб#3"/>
      <sheetName val="БалтРасч"/>
      <sheetName val="Балт#3"/>
      <sheetName val="Подв Проводки"/>
      <sheetName val="Подв#3"/>
      <sheetName val="СК Проводки"/>
      <sheetName val="СК#3"/>
      <sheetName val="ТД Проводки"/>
      <sheetName val="ТД#3"/>
      <sheetName val="СпецРасч"/>
      <sheetName val="Спец#3"/>
      <sheetName val="Ров Проводки"/>
      <sheetName val="Ров#3"/>
      <sheetName val="Бел Проводки"/>
      <sheetName val="Бел#3"/>
      <sheetName val="Зап Проводки"/>
      <sheetName val="Зап#3"/>
      <sheetName val="Прикарп Проводки"/>
      <sheetName val="Прикарп#3"/>
      <sheetName val="Год. инд.02"/>
      <sheetName val="Ср. Индексы"/>
      <sheetName val="Свод"/>
      <sheetName val="ОбщСхема"/>
      <sheetName val="Методика"/>
      <sheetName val="IFRSAccounts"/>
      <sheetName val="Проводки_02"/>
      <sheetName val="Свод по консолидации УК 2002"/>
      <sheetName val="Справочники"/>
      <sheetName val="Russian BS97"/>
      <sheetName val="Резерв по отпускам"/>
      <sheetName val="ф.2"/>
      <sheetName val="AJE"/>
      <sheetName val="RJE"/>
      <sheetName val="Variables"/>
      <sheetName val="IS-$"/>
    </sheetNames>
    <sheetDataSet>
      <sheetData sheetId="0" refreshError="1"/>
      <sheetData sheetId="1" refreshError="1">
        <row r="1">
          <cell r="A1" t="str">
            <v>Подготовил: Александр Лепёхин</v>
          </cell>
        </row>
        <row r="37">
          <cell r="B37" t="str">
            <v>К</v>
          </cell>
          <cell r="C37">
            <v>3000001</v>
          </cell>
        </row>
        <row r="50">
          <cell r="B50">
            <v>158443</v>
          </cell>
          <cell r="C50">
            <v>158</v>
          </cell>
        </row>
        <row r="53">
          <cell r="B53">
            <v>108686</v>
          </cell>
          <cell r="C53">
            <v>109</v>
          </cell>
        </row>
        <row r="69">
          <cell r="B69">
            <v>10808491</v>
          </cell>
          <cell r="C69">
            <v>3810736.6261024312</v>
          </cell>
        </row>
        <row r="78">
          <cell r="B78">
            <v>-500</v>
          </cell>
          <cell r="C78">
            <v>-200</v>
          </cell>
        </row>
        <row r="81">
          <cell r="B81" t="str">
            <v>К</v>
          </cell>
          <cell r="C81">
            <v>3000004</v>
          </cell>
        </row>
        <row r="84">
          <cell r="B84" t="str">
            <v>AK01</v>
          </cell>
          <cell r="C84" t="str">
            <v>Sub01</v>
          </cell>
        </row>
        <row r="89">
          <cell r="B89">
            <v>-500</v>
          </cell>
          <cell r="C89">
            <v>-200</v>
          </cell>
        </row>
        <row r="98">
          <cell r="B98">
            <v>5450000.3996804692</v>
          </cell>
          <cell r="C98">
            <v>3000005</v>
          </cell>
        </row>
        <row r="101">
          <cell r="B101" t="str">
            <v>Д</v>
          </cell>
          <cell r="C101">
            <v>1011715</v>
          </cell>
        </row>
        <row r="104">
          <cell r="B104" t="str">
            <v>Д</v>
          </cell>
          <cell r="C104">
            <v>3000005</v>
          </cell>
        </row>
        <row r="108">
          <cell r="B108" t="str">
            <v>Д</v>
          </cell>
          <cell r="C108">
            <v>3000005</v>
          </cell>
        </row>
        <row r="111">
          <cell r="B111" t="str">
            <v>Д</v>
          </cell>
          <cell r="C111">
            <v>1011715</v>
          </cell>
        </row>
        <row r="118">
          <cell r="B118" t="str">
            <v>Д</v>
          </cell>
          <cell r="C118">
            <v>3000004</v>
          </cell>
        </row>
        <row r="119">
          <cell r="B119" t="str">
            <v>Д</v>
          </cell>
          <cell r="C119">
            <v>3000005</v>
          </cell>
        </row>
        <row r="121">
          <cell r="B121">
            <v>0</v>
          </cell>
          <cell r="C121">
            <v>0</v>
          </cell>
        </row>
        <row r="124">
          <cell r="B124">
            <v>0</v>
          </cell>
          <cell r="C124">
            <v>0</v>
          </cell>
        </row>
        <row r="127">
          <cell r="B127">
            <v>0</v>
          </cell>
          <cell r="C127">
            <v>0</v>
          </cell>
        </row>
        <row r="130">
          <cell r="B130">
            <v>0</v>
          </cell>
          <cell r="C130">
            <v>0</v>
          </cell>
        </row>
        <row r="138">
          <cell r="B138">
            <v>0</v>
          </cell>
          <cell r="C138">
            <v>0</v>
          </cell>
        </row>
      </sheetData>
      <sheetData sheetId="2" refreshError="1"/>
      <sheetData sheetId="3" refreshError="1">
        <row r="1">
          <cell r="A1" t="str">
            <v>Подготовил: Александр Лепёхин</v>
          </cell>
        </row>
        <row r="2">
          <cell r="A2" t="str">
            <v>Проект: АК ТНП (2002 г.)</v>
          </cell>
        </row>
        <row r="3">
          <cell r="A3" t="str">
            <v>Проводки у АК ТНП</v>
          </cell>
        </row>
        <row r="4">
          <cell r="A4" t="str">
            <v>Сверка данных об инвестициях</v>
          </cell>
        </row>
        <row r="5">
          <cell r="B5" t="str">
            <v>Данные у АК ТНП</v>
          </cell>
          <cell r="I5" t="str">
            <v>Данные у дочек</v>
          </cell>
        </row>
        <row r="7">
          <cell r="A7" t="str">
            <v>Урал</v>
          </cell>
          <cell r="B7">
            <v>35061</v>
          </cell>
          <cell r="D7">
            <v>51</v>
          </cell>
          <cell r="E7">
            <v>86.2</v>
          </cell>
          <cell r="F7">
            <v>390</v>
          </cell>
          <cell r="G7">
            <v>131066</v>
          </cell>
          <cell r="H7">
            <v>131456</v>
          </cell>
          <cell r="J7">
            <v>35054</v>
          </cell>
          <cell r="K7">
            <v>1E-3</v>
          </cell>
          <cell r="L7">
            <v>0.86199999999999999</v>
          </cell>
          <cell r="M7">
            <v>390</v>
          </cell>
          <cell r="N7">
            <v>269.59500000000003</v>
          </cell>
          <cell r="O7">
            <v>659.59500000000003</v>
          </cell>
          <cell r="P7">
            <v>-130796.405</v>
          </cell>
        </row>
        <row r="8">
          <cell r="A8" t="str">
            <v>Мос</v>
          </cell>
          <cell r="B8">
            <v>34453</v>
          </cell>
          <cell r="D8">
            <v>51</v>
          </cell>
          <cell r="E8">
            <v>100</v>
          </cell>
          <cell r="F8">
            <v>81</v>
          </cell>
          <cell r="G8">
            <v>111428</v>
          </cell>
          <cell r="H8">
            <v>111509</v>
          </cell>
          <cell r="J8">
            <v>34337</v>
          </cell>
          <cell r="K8">
            <v>1E-3</v>
          </cell>
          <cell r="L8">
            <v>1</v>
          </cell>
          <cell r="M8">
            <v>81</v>
          </cell>
          <cell r="N8">
            <v>77</v>
          </cell>
          <cell r="O8">
            <v>158</v>
          </cell>
          <cell r="P8">
            <v>-111351</v>
          </cell>
        </row>
        <row r="9">
          <cell r="A9" t="str">
            <v>Петербург</v>
          </cell>
          <cell r="B9">
            <v>34379</v>
          </cell>
          <cell r="D9">
            <v>51</v>
          </cell>
          <cell r="E9">
            <v>100</v>
          </cell>
          <cell r="F9">
            <v>8</v>
          </cell>
          <cell r="G9">
            <v>52000</v>
          </cell>
          <cell r="H9">
            <v>52008</v>
          </cell>
          <cell r="J9" t="str">
            <v>21.10.1993</v>
          </cell>
          <cell r="K9">
            <v>1E-3</v>
          </cell>
          <cell r="L9">
            <v>1</v>
          </cell>
          <cell r="M9">
            <v>8</v>
          </cell>
          <cell r="N9">
            <v>7</v>
          </cell>
          <cell r="O9">
            <v>15</v>
          </cell>
          <cell r="P9">
            <v>-51993</v>
          </cell>
        </row>
        <row r="10">
          <cell r="A10" t="str">
            <v>Телеком</v>
          </cell>
          <cell r="B10">
            <v>35054</v>
          </cell>
          <cell r="D10">
            <v>51</v>
          </cell>
          <cell r="E10">
            <v>100</v>
          </cell>
          <cell r="F10">
            <v>31</v>
          </cell>
          <cell r="G10">
            <v>104809</v>
          </cell>
          <cell r="H10">
            <v>104840</v>
          </cell>
          <cell r="J10">
            <v>34995</v>
          </cell>
          <cell r="K10" t="str">
            <v>н/д</v>
          </cell>
          <cell r="L10">
            <v>1</v>
          </cell>
          <cell r="M10">
            <v>31</v>
          </cell>
          <cell r="N10">
            <v>30</v>
          </cell>
          <cell r="O10">
            <v>61</v>
          </cell>
          <cell r="P10">
            <v>-104779</v>
          </cell>
        </row>
        <row r="11">
          <cell r="A11" t="str">
            <v>Юго-Запад</v>
          </cell>
          <cell r="B11">
            <v>35054</v>
          </cell>
          <cell r="D11">
            <v>51</v>
          </cell>
          <cell r="E11">
            <v>100</v>
          </cell>
          <cell r="F11">
            <v>447</v>
          </cell>
          <cell r="G11">
            <v>458953</v>
          </cell>
          <cell r="H11">
            <v>459400</v>
          </cell>
          <cell r="J11">
            <v>35017</v>
          </cell>
          <cell r="K11">
            <v>1E-3</v>
          </cell>
          <cell r="L11">
            <v>1</v>
          </cell>
          <cell r="M11">
            <v>447</v>
          </cell>
          <cell r="N11">
            <v>430</v>
          </cell>
          <cell r="O11">
            <v>877</v>
          </cell>
          <cell r="P11">
            <v>-458523</v>
          </cell>
        </row>
        <row r="12">
          <cell r="A12" t="str">
            <v>Рязань</v>
          </cell>
          <cell r="B12">
            <v>34326</v>
          </cell>
          <cell r="D12">
            <v>51</v>
          </cell>
          <cell r="E12">
            <v>100</v>
          </cell>
          <cell r="F12">
            <v>73</v>
          </cell>
          <cell r="G12">
            <v>161222</v>
          </cell>
          <cell r="H12">
            <v>161295</v>
          </cell>
          <cell r="J12">
            <v>34326</v>
          </cell>
          <cell r="K12">
            <v>1E-3</v>
          </cell>
          <cell r="L12">
            <v>1</v>
          </cell>
          <cell r="M12">
            <v>72</v>
          </cell>
          <cell r="N12">
            <v>70</v>
          </cell>
          <cell r="O12">
            <v>142</v>
          </cell>
          <cell r="P12">
            <v>-161153</v>
          </cell>
        </row>
        <row r="13">
          <cell r="A13" t="str">
            <v>СК</v>
          </cell>
          <cell r="B13">
            <v>35088</v>
          </cell>
          <cell r="D13">
            <v>51</v>
          </cell>
          <cell r="E13">
            <v>100</v>
          </cell>
          <cell r="F13">
            <v>55</v>
          </cell>
          <cell r="G13">
            <v>18461</v>
          </cell>
          <cell r="H13">
            <v>18516</v>
          </cell>
          <cell r="J13" t="str">
            <v>24.01.1996г</v>
          </cell>
          <cell r="K13">
            <v>1</v>
          </cell>
          <cell r="L13">
            <v>1</v>
          </cell>
          <cell r="M13">
            <v>55</v>
          </cell>
          <cell r="N13">
            <v>54</v>
          </cell>
          <cell r="O13">
            <v>109</v>
          </cell>
          <cell r="P13">
            <v>-18407</v>
          </cell>
        </row>
        <row r="14">
          <cell r="A14" t="str">
            <v>Подвод</v>
          </cell>
          <cell r="B14">
            <v>34331</v>
          </cell>
          <cell r="D14">
            <v>51</v>
          </cell>
          <cell r="E14">
            <v>100</v>
          </cell>
          <cell r="F14">
            <v>2</v>
          </cell>
          <cell r="G14">
            <v>1471</v>
          </cell>
          <cell r="H14">
            <v>1473</v>
          </cell>
          <cell r="J14" t="str">
            <v>4 кв. 1993 г.</v>
          </cell>
          <cell r="K14">
            <v>1E-3</v>
          </cell>
          <cell r="L14">
            <v>1</v>
          </cell>
          <cell r="M14">
            <v>2</v>
          </cell>
          <cell r="N14">
            <v>2.2620000000000005</v>
          </cell>
          <cell r="O14">
            <v>4.2620000000000005</v>
          </cell>
          <cell r="P14">
            <v>-1468.7380000000001</v>
          </cell>
        </row>
        <row r="15">
          <cell r="A15" t="str">
            <v>Институт</v>
          </cell>
          <cell r="B15">
            <v>34331</v>
          </cell>
          <cell r="D15">
            <v>51</v>
          </cell>
          <cell r="E15">
            <v>100</v>
          </cell>
          <cell r="F15">
            <v>2</v>
          </cell>
          <cell r="G15">
            <v>1839</v>
          </cell>
          <cell r="H15">
            <v>1841</v>
          </cell>
          <cell r="J15">
            <v>34263</v>
          </cell>
          <cell r="K15" t="str">
            <v>н/д</v>
          </cell>
          <cell r="L15">
            <v>1</v>
          </cell>
          <cell r="M15">
            <v>2</v>
          </cell>
          <cell r="N15">
            <v>1</v>
          </cell>
          <cell r="O15">
            <v>3</v>
          </cell>
          <cell r="P15">
            <v>-1838</v>
          </cell>
        </row>
        <row r="16">
          <cell r="A16" t="str">
            <v>Сибирь</v>
          </cell>
          <cell r="B16">
            <v>34326</v>
          </cell>
          <cell r="D16">
            <v>51</v>
          </cell>
          <cell r="E16">
            <v>100</v>
          </cell>
          <cell r="F16">
            <v>66</v>
          </cell>
          <cell r="G16">
            <v>78257</v>
          </cell>
          <cell r="H16">
            <v>78323</v>
          </cell>
          <cell r="J16">
            <v>34263</v>
          </cell>
          <cell r="K16">
            <v>1E-3</v>
          </cell>
          <cell r="L16">
            <v>1</v>
          </cell>
          <cell r="M16">
            <v>66</v>
          </cell>
          <cell r="N16">
            <v>63.837999999999994</v>
          </cell>
          <cell r="O16">
            <v>129.83799999999999</v>
          </cell>
          <cell r="P16">
            <v>-78193.161999999997</v>
          </cell>
        </row>
        <row r="17">
          <cell r="A17" t="str">
            <v>СВ</v>
          </cell>
          <cell r="B17">
            <v>34327</v>
          </cell>
          <cell r="D17">
            <v>51</v>
          </cell>
          <cell r="E17">
            <v>100</v>
          </cell>
          <cell r="F17">
            <v>15</v>
          </cell>
          <cell r="G17">
            <v>143276</v>
          </cell>
          <cell r="H17">
            <v>143291</v>
          </cell>
          <cell r="J17">
            <v>34261</v>
          </cell>
          <cell r="K17">
            <v>1E-3</v>
          </cell>
          <cell r="L17">
            <v>1</v>
          </cell>
          <cell r="M17">
            <v>15</v>
          </cell>
          <cell r="N17">
            <v>14.736000000000001</v>
          </cell>
          <cell r="O17">
            <v>29.736000000000001</v>
          </cell>
          <cell r="P17">
            <v>-143261.264</v>
          </cell>
        </row>
        <row r="18">
          <cell r="A18" t="str">
            <v>Спец</v>
          </cell>
          <cell r="D18">
            <v>99</v>
          </cell>
          <cell r="E18">
            <v>99</v>
          </cell>
          <cell r="F18">
            <v>7992</v>
          </cell>
          <cell r="G18">
            <v>0</v>
          </cell>
          <cell r="H18">
            <v>7992</v>
          </cell>
          <cell r="J18">
            <v>37085</v>
          </cell>
          <cell r="K18" t="str">
            <v>н/д</v>
          </cell>
          <cell r="M18">
            <v>7992</v>
          </cell>
          <cell r="N18">
            <v>0</v>
          </cell>
          <cell r="O18">
            <v>7992</v>
          </cell>
          <cell r="P18">
            <v>0</v>
          </cell>
        </row>
        <row r="19">
          <cell r="A19" t="str">
            <v>ТД</v>
          </cell>
          <cell r="D19">
            <v>99</v>
          </cell>
          <cell r="E19">
            <v>99</v>
          </cell>
          <cell r="F19">
            <v>1999</v>
          </cell>
          <cell r="G19">
            <v>0</v>
          </cell>
          <cell r="H19">
            <v>1999</v>
          </cell>
          <cell r="J19" t="str">
            <v>30.07.2001г.</v>
          </cell>
          <cell r="K19">
            <v>1</v>
          </cell>
          <cell r="L19">
            <v>0.99950000000000006</v>
          </cell>
          <cell r="M19">
            <v>1999</v>
          </cell>
          <cell r="N19">
            <v>0</v>
          </cell>
          <cell r="O19">
            <v>1999</v>
          </cell>
          <cell r="P19">
            <v>0</v>
          </cell>
        </row>
        <row r="20">
          <cell r="A20" t="str">
            <v>СОТ-Транс</v>
          </cell>
          <cell r="D20">
            <v>65</v>
          </cell>
          <cell r="E20">
            <v>65</v>
          </cell>
          <cell r="F20">
            <v>39000</v>
          </cell>
          <cell r="G20">
            <v>0</v>
          </cell>
          <cell r="H20">
            <v>39000</v>
          </cell>
          <cell r="J20">
            <v>1999</v>
          </cell>
          <cell r="K20">
            <v>1</v>
          </cell>
          <cell r="L20">
            <v>0.64959999999999996</v>
          </cell>
          <cell r="M20">
            <v>39000</v>
          </cell>
          <cell r="N20">
            <v>0</v>
          </cell>
          <cell r="O20">
            <v>39000</v>
          </cell>
          <cell r="P20">
            <v>0</v>
          </cell>
        </row>
        <row r="22">
          <cell r="A22" t="str">
            <v>Расчет инфлированных сумм инвестиций АК ТНП в дочки и УК дочек</v>
          </cell>
        </row>
        <row r="24">
          <cell r="A24" t="str">
            <v>Урал</v>
          </cell>
          <cell r="F24">
            <v>51</v>
          </cell>
          <cell r="G24">
            <v>86.2</v>
          </cell>
          <cell r="H24">
            <v>1.1512404145265709</v>
          </cell>
          <cell r="I24">
            <v>1.0706819102691276</v>
          </cell>
          <cell r="K24">
            <v>0</v>
          </cell>
          <cell r="L24">
            <v>0</v>
          </cell>
          <cell r="M24">
            <v>765</v>
          </cell>
          <cell r="N24">
            <v>3936.8130584011137</v>
          </cell>
          <cell r="O24">
            <v>4532.2182972673154</v>
          </cell>
          <cell r="P24">
            <v>390</v>
          </cell>
          <cell r="Q24">
            <v>131066</v>
          </cell>
          <cell r="R24">
            <v>0</v>
          </cell>
          <cell r="S24">
            <v>131456</v>
          </cell>
          <cell r="T24">
            <v>2007.0027356554699</v>
          </cell>
          <cell r="U24">
            <v>9263.9952513334811</v>
          </cell>
          <cell r="V24">
            <v>0</v>
          </cell>
          <cell r="W24">
            <v>9263.9952513334811</v>
          </cell>
          <cell r="X24">
            <v>142640.53791268545</v>
          </cell>
          <cell r="Y24">
            <v>9567.5351770299767</v>
          </cell>
          <cell r="Z24">
            <v>237565.73220205933</v>
          </cell>
          <cell r="AA24">
            <v>595.40523886620167</v>
          </cell>
          <cell r="AB24">
            <v>3767.2182972673154</v>
          </cell>
          <cell r="AC24">
            <v>11184.537912685453</v>
          </cell>
          <cell r="AD24">
            <v>3767.2182972673154</v>
          </cell>
          <cell r="AE24">
            <v>93567.11213056001</v>
          </cell>
        </row>
        <row r="25">
          <cell r="A25" t="str">
            <v>Мос</v>
          </cell>
          <cell r="F25">
            <v>51</v>
          </cell>
          <cell r="G25">
            <v>100</v>
          </cell>
          <cell r="H25">
            <v>1.1512404145265709</v>
          </cell>
          <cell r="I25">
            <v>1.0706819102691276</v>
          </cell>
          <cell r="K25">
            <v>0</v>
          </cell>
          <cell r="L25">
            <v>0</v>
          </cell>
          <cell r="M25">
            <v>158</v>
          </cell>
          <cell r="N25">
            <v>6924.6388903218967</v>
          </cell>
          <cell r="O25">
            <v>7971.9241465409941</v>
          </cell>
          <cell r="P25">
            <v>81</v>
          </cell>
          <cell r="Q25">
            <v>111428</v>
          </cell>
          <cell r="R25">
            <v>0</v>
          </cell>
          <cell r="S25">
            <v>111509</v>
          </cell>
          <cell r="T25">
            <v>3549.973102000466</v>
          </cell>
          <cell r="U25">
            <v>7875.9438974683526</v>
          </cell>
          <cell r="V25">
            <v>0</v>
          </cell>
          <cell r="W25">
            <v>7875.9438974683526</v>
          </cell>
          <cell r="X25">
            <v>123390.81640297355</v>
          </cell>
          <cell r="Y25">
            <v>8412.8433009730797</v>
          </cell>
          <cell r="Z25">
            <v>64481.985656177836</v>
          </cell>
          <cell r="AA25">
            <v>1047.2852562190974</v>
          </cell>
          <cell r="AB25">
            <v>7813.9241465409941</v>
          </cell>
          <cell r="AC25">
            <v>11881.816402973549</v>
          </cell>
          <cell r="AD25">
            <v>7813.9241465409941</v>
          </cell>
          <cell r="AE25">
            <v>85340.275071549782</v>
          </cell>
        </row>
        <row r="26">
          <cell r="A26" t="str">
            <v>Петербург</v>
          </cell>
          <cell r="F26">
            <v>51</v>
          </cell>
          <cell r="G26">
            <v>100</v>
          </cell>
          <cell r="H26">
            <v>1.1512404145265709</v>
          </cell>
          <cell r="I26">
            <v>1.0706819102691276</v>
          </cell>
          <cell r="K26">
            <v>0</v>
          </cell>
          <cell r="L26">
            <v>0</v>
          </cell>
          <cell r="M26">
            <v>15</v>
          </cell>
          <cell r="N26">
            <v>657.40242629638271</v>
          </cell>
          <cell r="O26">
            <v>756.82824176022109</v>
          </cell>
          <cell r="P26">
            <v>8</v>
          </cell>
          <cell r="Q26">
            <v>52000</v>
          </cell>
          <cell r="R26">
            <v>0</v>
          </cell>
          <cell r="S26">
            <v>52008</v>
          </cell>
          <cell r="T26">
            <v>350.61462735807072</v>
          </cell>
          <cell r="U26">
            <v>3675.4593339946364</v>
          </cell>
          <cell r="V26">
            <v>0</v>
          </cell>
          <cell r="W26">
            <v>3675.4593339946364</v>
          </cell>
          <cell r="X26">
            <v>56079.10106293342</v>
          </cell>
          <cell r="Y26">
            <v>3728.4864355753502</v>
          </cell>
          <cell r="Z26">
            <v>20268.636072078829</v>
          </cell>
          <cell r="AA26">
            <v>99.425815463838376</v>
          </cell>
          <cell r="AB26">
            <v>741.82824176022109</v>
          </cell>
          <cell r="AC26">
            <v>4071.1010629334196</v>
          </cell>
          <cell r="AD26">
            <v>741.82824176022109</v>
          </cell>
          <cell r="AE26">
            <v>28528.779356399304</v>
          </cell>
        </row>
        <row r="27">
          <cell r="A27" t="str">
            <v>Телеком</v>
          </cell>
          <cell r="F27">
            <v>51</v>
          </cell>
          <cell r="G27">
            <v>100</v>
          </cell>
          <cell r="H27">
            <v>1.1512404145265709</v>
          </cell>
          <cell r="I27">
            <v>1.0706819102691276</v>
          </cell>
          <cell r="K27">
            <v>0</v>
          </cell>
          <cell r="L27">
            <v>0</v>
          </cell>
          <cell r="M27">
            <v>61</v>
          </cell>
          <cell r="N27">
            <v>313.91581249995812</v>
          </cell>
          <cell r="O27">
            <v>361.39257010889708</v>
          </cell>
          <cell r="P27">
            <v>31</v>
          </cell>
          <cell r="Q27">
            <v>104809</v>
          </cell>
          <cell r="R27">
            <v>0</v>
          </cell>
          <cell r="S27">
            <v>104840</v>
          </cell>
          <cell r="T27">
            <v>159.53098668030657</v>
          </cell>
          <cell r="U27">
            <v>7408.1003333969975</v>
          </cell>
          <cell r="V27">
            <v>0</v>
          </cell>
          <cell r="W27">
            <v>7408.1003333969975</v>
          </cell>
          <cell r="X27">
            <v>112400.75885263267</v>
          </cell>
          <cell r="Y27">
            <v>7432.2278659523599</v>
          </cell>
          <cell r="Z27">
            <v>16836.21909257181</v>
          </cell>
          <cell r="AA27">
            <v>47.476757608938954</v>
          </cell>
          <cell r="AB27">
            <v>300.39257010889708</v>
          </cell>
          <cell r="AC27">
            <v>7560.7588526326726</v>
          </cell>
          <cell r="AD27">
            <v>300.39257010889708</v>
          </cell>
          <cell r="AE27">
            <v>32840.234217922844</v>
          </cell>
        </row>
        <row r="28">
          <cell r="A28" t="str">
            <v>Юго-Запад</v>
          </cell>
          <cell r="F28">
            <v>51</v>
          </cell>
          <cell r="G28">
            <v>100</v>
          </cell>
          <cell r="H28">
            <v>1.1512404145265709</v>
          </cell>
          <cell r="I28">
            <v>1.0706819102691276</v>
          </cell>
          <cell r="K28">
            <v>0</v>
          </cell>
          <cell r="L28">
            <v>0</v>
          </cell>
          <cell r="M28">
            <v>877</v>
          </cell>
          <cell r="N28">
            <v>4513.1830747944796</v>
          </cell>
          <cell r="O28">
            <v>5195.7587538607004</v>
          </cell>
          <cell r="P28">
            <v>447</v>
          </cell>
          <cell r="Q28">
            <v>458953</v>
          </cell>
          <cell r="R28">
            <v>0</v>
          </cell>
          <cell r="S28">
            <v>459400</v>
          </cell>
          <cell r="T28">
            <v>2300.3339047128075</v>
          </cell>
          <cell r="U28">
            <v>32439.674763746931</v>
          </cell>
          <cell r="V28">
            <v>0</v>
          </cell>
          <cell r="W28">
            <v>32439.674763746931</v>
          </cell>
          <cell r="X28">
            <v>494040.91212175798</v>
          </cell>
          <cell r="Y28">
            <v>32787.578217045222</v>
          </cell>
          <cell r="Z28">
            <v>222104.08005073076</v>
          </cell>
          <cell r="AA28">
            <v>682.5756790662208</v>
          </cell>
          <cell r="AB28">
            <v>4318.7587538607004</v>
          </cell>
          <cell r="AC28">
            <v>34640.912121757981</v>
          </cell>
          <cell r="AD28">
            <v>4318.7587538607004</v>
          </cell>
          <cell r="AE28">
            <v>293717.55937695527</v>
          </cell>
        </row>
        <row r="29">
          <cell r="A29" t="str">
            <v>Рязань</v>
          </cell>
          <cell r="F29">
            <v>51</v>
          </cell>
          <cell r="G29">
            <v>100</v>
          </cell>
          <cell r="H29">
            <v>1.1512404145265709</v>
          </cell>
          <cell r="I29">
            <v>1.0706819102691276</v>
          </cell>
          <cell r="K29">
            <v>0</v>
          </cell>
          <cell r="L29">
            <v>0</v>
          </cell>
          <cell r="M29">
            <v>142</v>
          </cell>
          <cell r="N29">
            <v>6223.4096356057553</v>
          </cell>
          <cell r="O29">
            <v>7164.640688663425</v>
          </cell>
          <cell r="P29">
            <v>73</v>
          </cell>
          <cell r="Q29">
            <v>161222</v>
          </cell>
          <cell r="R29">
            <v>0</v>
          </cell>
          <cell r="S29">
            <v>161295</v>
          </cell>
          <cell r="T29">
            <v>3155.5316462226365</v>
          </cell>
          <cell r="U29">
            <v>11395.478937409294</v>
          </cell>
          <cell r="V29">
            <v>0</v>
          </cell>
          <cell r="W29">
            <v>11395.478937409294</v>
          </cell>
          <cell r="X29">
            <v>176250.25449785835</v>
          </cell>
          <cell r="Y29">
            <v>11872.722851635719</v>
          </cell>
          <cell r="Z29">
            <v>125172.36012825934</v>
          </cell>
          <cell r="AA29">
            <v>941.23105305766967</v>
          </cell>
          <cell r="AB29">
            <v>7022.640688663425</v>
          </cell>
          <cell r="AC29">
            <v>14955.254497858346</v>
          </cell>
          <cell r="AD29">
            <v>7022.640688663425</v>
          </cell>
          <cell r="AE29">
            <v>153115.41779951114</v>
          </cell>
        </row>
        <row r="30">
          <cell r="A30" t="str">
            <v>СК</v>
          </cell>
          <cell r="F30">
            <v>51</v>
          </cell>
          <cell r="G30">
            <v>100</v>
          </cell>
          <cell r="H30">
            <v>1.1512404145265709</v>
          </cell>
          <cell r="I30">
            <v>1.0706819102691276</v>
          </cell>
          <cell r="K30">
            <v>0</v>
          </cell>
          <cell r="L30">
            <v>0</v>
          </cell>
          <cell r="M30">
            <v>109</v>
          </cell>
          <cell r="N30">
            <v>560.93153381140053</v>
          </cell>
          <cell r="O30">
            <v>645.76705150606199</v>
          </cell>
          <cell r="P30">
            <v>55</v>
          </cell>
          <cell r="Q30">
            <v>18461</v>
          </cell>
          <cell r="R30">
            <v>0</v>
          </cell>
          <cell r="S30">
            <v>18516</v>
          </cell>
          <cell r="T30">
            <v>283.0388473360278</v>
          </cell>
          <cell r="U30">
            <v>1304.8587454783651</v>
          </cell>
          <cell r="V30">
            <v>0</v>
          </cell>
          <cell r="W30">
            <v>1304.8587454783651</v>
          </cell>
          <cell r="X30">
            <v>20091.704505412617</v>
          </cell>
          <cell r="Y30">
            <v>1347.6656580765887</v>
          </cell>
          <cell r="Z30">
            <v>16681.04057578537</v>
          </cell>
          <cell r="AA30">
            <v>84.835517694661462</v>
          </cell>
          <cell r="AB30">
            <v>536.76705150606199</v>
          </cell>
          <cell r="AC30">
            <v>1575.7045054126174</v>
          </cell>
          <cell r="AD30">
            <v>536.76705150606199</v>
          </cell>
          <cell r="AE30">
            <v>19743.93562829465</v>
          </cell>
        </row>
        <row r="31">
          <cell r="A31" t="str">
            <v>Подвод</v>
          </cell>
          <cell r="F31">
            <v>51</v>
          </cell>
          <cell r="G31">
            <v>100</v>
          </cell>
          <cell r="H31">
            <v>1.1512404145265709</v>
          </cell>
          <cell r="I31">
            <v>1.0706819102691276</v>
          </cell>
          <cell r="K31">
            <v>0</v>
          </cell>
          <cell r="L31">
            <v>0</v>
          </cell>
          <cell r="M31">
            <v>4</v>
          </cell>
          <cell r="N31">
            <v>175.30731367903536</v>
          </cell>
          <cell r="O31">
            <v>201.82086446939226</v>
          </cell>
          <cell r="P31">
            <v>2</v>
          </cell>
          <cell r="Q31">
            <v>1471</v>
          </cell>
          <cell r="R31">
            <v>0</v>
          </cell>
          <cell r="S31">
            <v>1473</v>
          </cell>
          <cell r="T31">
            <v>87.65365683951768</v>
          </cell>
          <cell r="U31">
            <v>103.97309000588673</v>
          </cell>
          <cell r="V31">
            <v>0</v>
          </cell>
          <cell r="W31">
            <v>103.97309000588673</v>
          </cell>
          <cell r="X31">
            <v>1675.8835222405828</v>
          </cell>
          <cell r="Y31">
            <v>117.22986540106518</v>
          </cell>
          <cell r="Z31">
            <v>150.53848046869274</v>
          </cell>
          <cell r="AA31">
            <v>26.513550790356902</v>
          </cell>
          <cell r="AB31">
            <v>197.82086446939226</v>
          </cell>
          <cell r="AC31">
            <v>202.88352224058281</v>
          </cell>
          <cell r="AD31">
            <v>197.82086446939226</v>
          </cell>
          <cell r="AE31">
            <v>471.92356247197472</v>
          </cell>
        </row>
        <row r="32">
          <cell r="A32" t="str">
            <v>Институт</v>
          </cell>
          <cell r="F32">
            <v>51</v>
          </cell>
          <cell r="G32">
            <v>100</v>
          </cell>
          <cell r="H32">
            <v>1.1512404145265709</v>
          </cell>
          <cell r="I32">
            <v>1.0706819102691276</v>
          </cell>
          <cell r="K32">
            <v>0</v>
          </cell>
          <cell r="L32">
            <v>0</v>
          </cell>
          <cell r="M32">
            <v>3</v>
          </cell>
          <cell r="N32">
            <v>131.48048525927652</v>
          </cell>
          <cell r="O32">
            <v>151.36564835204419</v>
          </cell>
          <cell r="P32">
            <v>2</v>
          </cell>
          <cell r="Q32">
            <v>1839</v>
          </cell>
          <cell r="R32">
            <v>0</v>
          </cell>
          <cell r="S32">
            <v>1841</v>
          </cell>
          <cell r="T32">
            <v>74.505608313590031</v>
          </cell>
          <cell r="U32">
            <v>129.9840329849257</v>
          </cell>
          <cell r="V32">
            <v>0</v>
          </cell>
          <cell r="W32">
            <v>129.9840329849257</v>
          </cell>
          <cell r="X32">
            <v>2054.7579003844176</v>
          </cell>
          <cell r="Y32">
            <v>141.25229207082739</v>
          </cell>
          <cell r="Z32">
            <v>1575.9841291372813</v>
          </cell>
          <cell r="AA32">
            <v>19.885163092767669</v>
          </cell>
          <cell r="AB32">
            <v>148.36564835204419</v>
          </cell>
          <cell r="AC32">
            <v>213.75790038441755</v>
          </cell>
          <cell r="AD32">
            <v>148.36564835204419</v>
          </cell>
          <cell r="AE32">
            <v>1937.889118851137</v>
          </cell>
        </row>
        <row r="33">
          <cell r="A33" t="str">
            <v>Сибирь</v>
          </cell>
          <cell r="F33">
            <v>51</v>
          </cell>
          <cell r="G33">
            <v>100</v>
          </cell>
          <cell r="H33">
            <v>1.1512404145265709</v>
          </cell>
          <cell r="I33">
            <v>1.0706819102691276</v>
          </cell>
          <cell r="K33">
            <v>0</v>
          </cell>
          <cell r="L33">
            <v>0</v>
          </cell>
          <cell r="M33">
            <v>130</v>
          </cell>
          <cell r="N33">
            <v>5697.4876945686492</v>
          </cell>
          <cell r="O33">
            <v>6559.1780952552481</v>
          </cell>
          <cell r="P33">
            <v>66</v>
          </cell>
          <cell r="Q33">
            <v>78257</v>
          </cell>
          <cell r="R33">
            <v>0</v>
          </cell>
          <cell r="S33">
            <v>78323</v>
          </cell>
          <cell r="T33">
            <v>2892.5706757040834</v>
          </cell>
          <cell r="U33">
            <v>5531.3542519311204</v>
          </cell>
          <cell r="V33">
            <v>0</v>
          </cell>
          <cell r="W33">
            <v>5531.3542519311204</v>
          </cell>
          <cell r="X33">
            <v>87118.39851567609</v>
          </cell>
          <cell r="Y33">
            <v>5968.8278399720093</v>
          </cell>
          <cell r="Z33">
            <v>25350.174630199712</v>
          </cell>
          <cell r="AA33">
            <v>861.69040068659888</v>
          </cell>
          <cell r="AB33">
            <v>6429.1780952552481</v>
          </cell>
          <cell r="AC33">
            <v>8795.39851567609</v>
          </cell>
          <cell r="AD33">
            <v>6429.1780952552481</v>
          </cell>
          <cell r="AE33">
            <v>40449.840013550536</v>
          </cell>
        </row>
        <row r="34">
          <cell r="A34" t="str">
            <v>СВ</v>
          </cell>
          <cell r="F34">
            <v>51</v>
          </cell>
          <cell r="G34">
            <v>100</v>
          </cell>
          <cell r="H34">
            <v>1.1512404145265709</v>
          </cell>
          <cell r="I34">
            <v>1.0706819102691276</v>
          </cell>
          <cell r="K34">
            <v>0</v>
          </cell>
          <cell r="L34">
            <v>0</v>
          </cell>
          <cell r="M34">
            <v>30</v>
          </cell>
          <cell r="N34">
            <v>1314.8048525927654</v>
          </cell>
          <cell r="O34">
            <v>1513.6564835204422</v>
          </cell>
          <cell r="P34">
            <v>15</v>
          </cell>
          <cell r="Q34">
            <v>143276</v>
          </cell>
          <cell r="R34">
            <v>0</v>
          </cell>
          <cell r="S34">
            <v>143291</v>
          </cell>
          <cell r="T34">
            <v>657.40242629638271</v>
          </cell>
          <cell r="U34">
            <v>10127.021375719529</v>
          </cell>
          <cell r="V34">
            <v>0</v>
          </cell>
          <cell r="W34">
            <v>10127.021375719529</v>
          </cell>
          <cell r="X34">
            <v>154159.84961747975</v>
          </cell>
          <cell r="Y34">
            <v>10226.447191183368</v>
          </cell>
          <cell r="Z34">
            <v>11892.2748690398</v>
          </cell>
          <cell r="AA34">
            <v>198.85163092767675</v>
          </cell>
          <cell r="AB34">
            <v>1483.6564835204422</v>
          </cell>
          <cell r="AC34">
            <v>10868.849617479747</v>
          </cell>
          <cell r="AD34">
            <v>1483.6564835204422</v>
          </cell>
          <cell r="AE34">
            <v>34303.224742508988</v>
          </cell>
        </row>
        <row r="35">
          <cell r="A35" t="str">
            <v>Спец</v>
          </cell>
          <cell r="F35">
            <v>99</v>
          </cell>
          <cell r="G35">
            <v>99</v>
          </cell>
          <cell r="H35">
            <v>1.1512404145265709</v>
          </cell>
          <cell r="I35">
            <v>1.0706819102691276</v>
          </cell>
          <cell r="K35">
            <v>0</v>
          </cell>
          <cell r="L35">
            <v>0</v>
          </cell>
          <cell r="M35">
            <v>8000</v>
          </cell>
          <cell r="N35">
            <v>8381.0781713032866</v>
          </cell>
          <cell r="O35">
            <v>9648.6359081107912</v>
          </cell>
          <cell r="P35">
            <v>7992</v>
          </cell>
          <cell r="Q35">
            <v>0</v>
          </cell>
          <cell r="R35">
            <v>0</v>
          </cell>
          <cell r="S35">
            <v>7992</v>
          </cell>
          <cell r="T35">
            <v>8372.6970931319829</v>
          </cell>
          <cell r="U35">
            <v>0</v>
          </cell>
          <cell r="V35">
            <v>0</v>
          </cell>
          <cell r="W35">
            <v>0</v>
          </cell>
          <cell r="X35">
            <v>9638.9872722026794</v>
          </cell>
          <cell r="Y35">
            <v>1266.2901790706962</v>
          </cell>
          <cell r="Z35">
            <v>0</v>
          </cell>
          <cell r="AA35">
            <v>1267.5577368075046</v>
          </cell>
          <cell r="AB35">
            <v>1648.6359081107912</v>
          </cell>
          <cell r="AC35">
            <v>1646.9872722026794</v>
          </cell>
          <cell r="AD35">
            <v>1648.6359081107912</v>
          </cell>
          <cell r="AE35">
            <v>1646.9872722026794</v>
          </cell>
        </row>
        <row r="36">
          <cell r="A36" t="str">
            <v>ТД</v>
          </cell>
          <cell r="F36">
            <v>99</v>
          </cell>
          <cell r="G36">
            <v>99</v>
          </cell>
          <cell r="H36">
            <v>1.1512404145265709</v>
          </cell>
          <cell r="I36">
            <v>1.0706819102691276</v>
          </cell>
          <cell r="K36">
            <v>0</v>
          </cell>
          <cell r="L36">
            <v>0</v>
          </cell>
          <cell r="M36">
            <v>2000</v>
          </cell>
          <cell r="N36">
            <v>2095.2695428258216</v>
          </cell>
          <cell r="O36">
            <v>2412.1589770276978</v>
          </cell>
          <cell r="P36">
            <v>1999</v>
          </cell>
          <cell r="Q36">
            <v>0</v>
          </cell>
          <cell r="R36">
            <v>0</v>
          </cell>
          <cell r="S36">
            <v>1999</v>
          </cell>
          <cell r="T36">
            <v>2094.2219080544087</v>
          </cell>
          <cell r="U36">
            <v>0</v>
          </cell>
          <cell r="V36">
            <v>0</v>
          </cell>
          <cell r="W36">
            <v>0</v>
          </cell>
          <cell r="X36">
            <v>2410.9528975391836</v>
          </cell>
          <cell r="Y36">
            <v>316.73098948477497</v>
          </cell>
          <cell r="Z36">
            <v>0</v>
          </cell>
          <cell r="AA36">
            <v>316.88943420187616</v>
          </cell>
          <cell r="AB36">
            <v>412.1589770276978</v>
          </cell>
          <cell r="AC36">
            <v>411.9528975391836</v>
          </cell>
          <cell r="AD36">
            <v>412.1589770276978</v>
          </cell>
          <cell r="AE36">
            <v>411.9528975391836</v>
          </cell>
        </row>
        <row r="37">
          <cell r="A37" t="str">
            <v>СОТ-Транс</v>
          </cell>
          <cell r="B37" t="str">
            <v>К</v>
          </cell>
          <cell r="C37">
            <v>3000001</v>
          </cell>
          <cell r="F37">
            <v>65</v>
          </cell>
          <cell r="G37">
            <v>65</v>
          </cell>
          <cell r="H37">
            <v>1.1512404145265709</v>
          </cell>
          <cell r="I37">
            <v>1.0706819102691276</v>
          </cell>
          <cell r="K37">
            <v>0</v>
          </cell>
          <cell r="L37">
            <v>0</v>
          </cell>
          <cell r="M37">
            <v>60036</v>
          </cell>
          <cell r="N37">
            <v>126200.57327140562</v>
          </cell>
          <cell r="O37">
            <v>145287.20028646389</v>
          </cell>
          <cell r="P37">
            <v>39000</v>
          </cell>
          <cell r="Q37">
            <v>0</v>
          </cell>
          <cell r="R37">
            <v>0</v>
          </cell>
          <cell r="S37">
            <v>39000</v>
          </cell>
          <cell r="T37">
            <v>88204.497559180425</v>
          </cell>
          <cell r="U37">
            <v>0</v>
          </cell>
          <cell r="V37">
            <v>0</v>
          </cell>
          <cell r="W37">
            <v>0</v>
          </cell>
          <cell r="X37">
            <v>101544.58233313878</v>
          </cell>
          <cell r="Y37">
            <v>13340.084773958357</v>
          </cell>
          <cell r="Z37">
            <v>0</v>
          </cell>
          <cell r="AA37">
            <v>19086.627015058271</v>
          </cell>
          <cell r="AB37">
            <v>85251.200286463893</v>
          </cell>
          <cell r="AC37">
            <v>62544.58233313878</v>
          </cell>
          <cell r="AD37">
            <v>85251.200286463893</v>
          </cell>
          <cell r="AE37">
            <v>62544.58233313878</v>
          </cell>
        </row>
        <row r="38">
          <cell r="A38" t="str">
            <v>Итого</v>
          </cell>
          <cell r="J38">
            <v>0</v>
          </cell>
          <cell r="K38">
            <v>0</v>
          </cell>
          <cell r="L38">
            <v>0</v>
          </cell>
          <cell r="M38">
            <v>72330</v>
          </cell>
          <cell r="N38">
            <v>167126.29576336546</v>
          </cell>
          <cell r="O38">
            <v>192402.54601290711</v>
          </cell>
          <cell r="P38">
            <v>50161</v>
          </cell>
          <cell r="Q38">
            <v>1262782</v>
          </cell>
          <cell r="R38">
            <v>0</v>
          </cell>
          <cell r="S38">
            <v>1312943</v>
          </cell>
          <cell r="T38">
            <v>114189.57477748618</v>
          </cell>
          <cell r="U38">
            <v>89255.844013469527</v>
          </cell>
          <cell r="V38">
            <v>0</v>
          </cell>
          <cell r="W38">
            <v>89255.844013469527</v>
          </cell>
          <cell r="X38">
            <v>1483497.4974149156</v>
          </cell>
          <cell r="Y38">
            <v>106525.92263742939</v>
          </cell>
          <cell r="Z38">
            <v>237565.73220205933</v>
          </cell>
          <cell r="AA38">
            <v>25276.250249541677</v>
          </cell>
          <cell r="AB38">
            <v>120072.54601290711</v>
          </cell>
          <cell r="AC38">
            <v>170554.49741491553</v>
          </cell>
          <cell r="AD38">
            <v>120072.54601290711</v>
          </cell>
          <cell r="AE38">
            <v>848619.71352145623</v>
          </cell>
        </row>
        <row r="40">
          <cell r="A40" t="str">
            <v>Передача пакетов Минимущества в собственность АК ТНП</v>
          </cell>
        </row>
        <row r="41">
          <cell r="B41" t="str">
            <v>УК</v>
          </cell>
          <cell r="D41" t="str">
            <v>У ТНП до реорг</v>
          </cell>
          <cell r="F41" t="str">
            <v>Поступило от Минимущества в 2002 г.</v>
          </cell>
          <cell r="K41" t="str">
            <v>Перданная доля в оценке по ЧА на 31.12.01</v>
          </cell>
          <cell r="M41" t="str">
            <v>У ТНП после реорг</v>
          </cell>
          <cell r="O41" t="str">
            <v>СК 31.12.00</v>
          </cell>
          <cell r="Q41" t="str">
            <v>Прибыль '00</v>
          </cell>
          <cell r="S41" t="str">
            <v>СК 31.12.01</v>
          </cell>
          <cell r="U41" t="str">
            <v>Прибыль '01</v>
          </cell>
        </row>
        <row r="43">
          <cell r="A43" t="str">
            <v>Сибирь</v>
          </cell>
          <cell r="B43">
            <v>129838</v>
          </cell>
          <cell r="C43">
            <v>130</v>
          </cell>
          <cell r="D43">
            <v>66217</v>
          </cell>
          <cell r="E43">
            <v>66.216999999999999</v>
          </cell>
          <cell r="F43">
            <v>63621</v>
          </cell>
          <cell r="G43">
            <v>0.49000292672407153</v>
          </cell>
          <cell r="H43">
            <v>63.621000000000002</v>
          </cell>
          <cell r="I43">
            <v>78257.35455856465</v>
          </cell>
          <cell r="J43">
            <v>78193.733558564651</v>
          </cell>
          <cell r="L43">
            <v>245872.43753459043</v>
          </cell>
          <cell r="M43">
            <v>129838</v>
          </cell>
          <cell r="N43">
            <v>1</v>
          </cell>
          <cell r="P43">
            <v>384004.17364350508</v>
          </cell>
          <cell r="R43">
            <v>145</v>
          </cell>
          <cell r="T43">
            <v>501777.48769456864</v>
          </cell>
          <cell r="V43">
            <v>45504</v>
          </cell>
        </row>
        <row r="44">
          <cell r="A44" t="str">
            <v>СВ</v>
          </cell>
          <cell r="B44">
            <v>29736</v>
          </cell>
          <cell r="C44">
            <v>30</v>
          </cell>
          <cell r="D44">
            <v>15165</v>
          </cell>
          <cell r="E44">
            <v>15.164999999999999</v>
          </cell>
          <cell r="F44">
            <v>14571</v>
          </cell>
          <cell r="G44">
            <v>0.49001210653753025</v>
          </cell>
          <cell r="H44">
            <v>14.571</v>
          </cell>
          <cell r="I44">
            <v>143275.68297000369</v>
          </cell>
          <cell r="J44">
            <v>143261.11197000369</v>
          </cell>
          <cell r="L44">
            <v>221907.27695410038</v>
          </cell>
          <cell r="M44">
            <v>29736</v>
          </cell>
          <cell r="N44">
            <v>1</v>
          </cell>
          <cell r="P44">
            <v>401617.57853311655</v>
          </cell>
          <cell r="R44">
            <v>51518</v>
          </cell>
          <cell r="T44">
            <v>452860.80485259276</v>
          </cell>
          <cell r="V44">
            <v>-24341</v>
          </cell>
        </row>
        <row r="45">
          <cell r="A45" t="str">
            <v>Телеком</v>
          </cell>
          <cell r="B45">
            <v>61362</v>
          </cell>
          <cell r="C45">
            <v>61</v>
          </cell>
          <cell r="D45">
            <v>31295</v>
          </cell>
          <cell r="E45">
            <v>31.295000000000002</v>
          </cell>
          <cell r="F45">
            <v>30067</v>
          </cell>
          <cell r="G45">
            <v>0.48999380724226721</v>
          </cell>
          <cell r="H45">
            <v>30.067</v>
          </cell>
          <cell r="I45">
            <v>104808.95699807764</v>
          </cell>
          <cell r="J45">
            <v>104778.88999807765</v>
          </cell>
          <cell r="L45">
            <v>216129.85720371624</v>
          </cell>
          <cell r="M45">
            <v>61362</v>
          </cell>
          <cell r="N45">
            <v>1</v>
          </cell>
          <cell r="P45">
            <v>348596.20080412185</v>
          </cell>
          <cell r="R45">
            <v>-29227</v>
          </cell>
          <cell r="T45">
            <v>441086.91581249994</v>
          </cell>
          <cell r="V45">
            <v>26884</v>
          </cell>
        </row>
        <row r="46">
          <cell r="A46" t="str">
            <v>Юго-Запад</v>
          </cell>
          <cell r="B46">
            <v>877176</v>
          </cell>
          <cell r="C46">
            <v>877</v>
          </cell>
          <cell r="D46">
            <v>447360</v>
          </cell>
          <cell r="E46">
            <v>447.36</v>
          </cell>
          <cell r="F46">
            <v>429816</v>
          </cell>
          <cell r="G46">
            <v>0.48999972639470302</v>
          </cell>
          <cell r="H46">
            <v>429.81599999999997</v>
          </cell>
          <cell r="I46">
            <v>458952.90643368743</v>
          </cell>
          <cell r="J46">
            <v>458523.09043368744</v>
          </cell>
          <cell r="K46">
            <v>612012.82824087807</v>
          </cell>
          <cell r="L46">
            <v>1927502.703430641</v>
          </cell>
          <cell r="M46">
            <v>877176</v>
          </cell>
          <cell r="N46">
            <v>1</v>
          </cell>
          <cell r="P46">
            <v>3009424.4279543418</v>
          </cell>
          <cell r="R46">
            <v>-196009</v>
          </cell>
          <cell r="S46">
            <v>1248847</v>
          </cell>
          <cell r="T46">
            <v>3933681.1830747947</v>
          </cell>
          <cell r="V46">
            <v>357883</v>
          </cell>
        </row>
        <row r="47">
          <cell r="A47" t="str">
            <v>Институт</v>
          </cell>
          <cell r="B47">
            <v>6742</v>
          </cell>
          <cell r="C47">
            <v>3</v>
          </cell>
          <cell r="D47">
            <v>3438</v>
          </cell>
          <cell r="E47">
            <v>1.7190000000000001</v>
          </cell>
          <cell r="F47">
            <v>3304</v>
          </cell>
          <cell r="G47">
            <v>0.49006229605458324</v>
          </cell>
          <cell r="H47">
            <v>1.6519999999999999</v>
          </cell>
          <cell r="I47">
            <v>1838.7536315452219</v>
          </cell>
          <cell r="J47">
            <v>1837.1016315452218</v>
          </cell>
          <cell r="L47">
            <v>12259.143803514782</v>
          </cell>
          <cell r="M47">
            <v>6742</v>
          </cell>
          <cell r="N47">
            <v>1</v>
          </cell>
          <cell r="P47">
            <v>20137.657853311655</v>
          </cell>
          <cell r="R47">
            <v>777</v>
          </cell>
          <cell r="T47">
            <v>25015.480485259279</v>
          </cell>
          <cell r="V47">
            <v>1088</v>
          </cell>
        </row>
        <row r="48">
          <cell r="A48" t="str">
            <v>Рязань</v>
          </cell>
          <cell r="B48">
            <v>141792</v>
          </cell>
          <cell r="C48">
            <v>142</v>
          </cell>
          <cell r="D48">
            <v>72314</v>
          </cell>
          <cell r="E48">
            <v>72.313999999999993</v>
          </cell>
          <cell r="F48">
            <v>69478</v>
          </cell>
          <cell r="G48">
            <v>0.48999943579327465</v>
          </cell>
          <cell r="H48">
            <v>69.477999999999994</v>
          </cell>
          <cell r="I48">
            <v>161221.91841388505</v>
          </cell>
          <cell r="J48">
            <v>161152.44041388505</v>
          </cell>
          <cell r="L48">
            <v>988860.22210465057</v>
          </cell>
          <cell r="M48">
            <v>141792</v>
          </cell>
          <cell r="N48">
            <v>1</v>
          </cell>
          <cell r="P48">
            <v>1489408.8050567517</v>
          </cell>
          <cell r="R48">
            <v>-60877</v>
          </cell>
          <cell r="T48">
            <v>2018084.4096356058</v>
          </cell>
          <cell r="V48">
            <v>248746</v>
          </cell>
        </row>
        <row r="49">
          <cell r="A49" t="str">
            <v>Урал</v>
          </cell>
          <cell r="B49">
            <v>765191</v>
          </cell>
          <cell r="C49">
            <v>765</v>
          </cell>
          <cell r="D49">
            <v>390247</v>
          </cell>
          <cell r="E49">
            <v>390.24700000000001</v>
          </cell>
          <cell r="F49">
            <v>269348</v>
          </cell>
          <cell r="G49">
            <v>0.35200100367097886</v>
          </cell>
          <cell r="H49">
            <v>269.34800000000001</v>
          </cell>
          <cell r="I49">
            <v>131066.35885654342</v>
          </cell>
          <cell r="J49">
            <v>130797.01085654342</v>
          </cell>
          <cell r="K49">
            <v>259218.5862802396</v>
          </cell>
          <cell r="L49">
            <v>605966.49400692666</v>
          </cell>
          <cell r="M49">
            <v>659595</v>
          </cell>
          <cell r="N49">
            <v>0.86199999999999999</v>
          </cell>
          <cell r="P49">
            <v>1304122.3379533312</v>
          </cell>
          <cell r="R49">
            <v>-99400</v>
          </cell>
          <cell r="S49">
            <v>529018</v>
          </cell>
          <cell r="T49">
            <v>1721490.8130584012</v>
          </cell>
          <cell r="V49">
            <v>171933</v>
          </cell>
        </row>
        <row r="50">
          <cell r="A50" t="str">
            <v>Мос</v>
          </cell>
          <cell r="B50" t="str">
            <v>К</v>
          </cell>
          <cell r="C50">
            <v>3000005</v>
          </cell>
          <cell r="D50">
            <v>80806</v>
          </cell>
          <cell r="E50">
            <v>80.805999999999997</v>
          </cell>
          <cell r="F50">
            <v>77637</v>
          </cell>
          <cell r="G50">
            <v>0.48999955820074098</v>
          </cell>
          <cell r="H50">
            <v>77.637</v>
          </cell>
          <cell r="I50">
            <v>111428.47007164045</v>
          </cell>
          <cell r="J50">
            <v>111350.83307164045</v>
          </cell>
          <cell r="L50">
            <v>537782.6681742199</v>
          </cell>
          <cell r="M50">
            <v>158443</v>
          </cell>
          <cell r="N50">
            <v>1</v>
          </cell>
          <cell r="P50">
            <v>911039.98027441383</v>
          </cell>
          <cell r="R50">
            <v>-93297</v>
          </cell>
          <cell r="T50">
            <v>1097516.6388903218</v>
          </cell>
          <cell r="V50">
            <v>15019</v>
          </cell>
        </row>
        <row r="51">
          <cell r="A51" t="str">
            <v>Петербург</v>
          </cell>
          <cell r="B51">
            <v>14700</v>
          </cell>
          <cell r="C51">
            <v>15</v>
          </cell>
          <cell r="D51">
            <v>7497</v>
          </cell>
          <cell r="E51">
            <v>7.4969999999999999</v>
          </cell>
          <cell r="F51">
            <v>7203</v>
          </cell>
          <cell r="G51">
            <v>0.49</v>
          </cell>
          <cell r="H51">
            <v>7.2030000000000003</v>
          </cell>
          <cell r="I51">
            <v>51999.952700098875</v>
          </cell>
          <cell r="J51">
            <v>51992.749700098873</v>
          </cell>
          <cell r="L51">
            <v>186015.95718888522</v>
          </cell>
          <cell r="M51">
            <v>14700</v>
          </cell>
          <cell r="N51">
            <v>1</v>
          </cell>
          <cell r="P51">
            <v>295148.28926655831</v>
          </cell>
          <cell r="R51">
            <v>-12838</v>
          </cell>
          <cell r="T51">
            <v>379624.40242629638</v>
          </cell>
          <cell r="V51">
            <v>28929</v>
          </cell>
        </row>
        <row r="52">
          <cell r="A52" t="str">
            <v>Подвод</v>
          </cell>
          <cell r="B52">
            <v>4262</v>
          </cell>
          <cell r="C52">
            <v>4</v>
          </cell>
          <cell r="D52">
            <v>2174</v>
          </cell>
          <cell r="E52">
            <v>2.1739999999999999</v>
          </cell>
          <cell r="F52">
            <v>2088</v>
          </cell>
          <cell r="G52">
            <v>0.48991083998122947</v>
          </cell>
          <cell r="H52">
            <v>2.0880000000000001</v>
          </cell>
          <cell r="I52">
            <v>1471.0029052361776</v>
          </cell>
          <cell r="J52">
            <v>1468.9149052361777</v>
          </cell>
          <cell r="L52">
            <v>2466.3617247681432</v>
          </cell>
          <cell r="M52">
            <v>4262</v>
          </cell>
          <cell r="N52">
            <v>1</v>
          </cell>
          <cell r="P52">
            <v>7096.5438044155408</v>
          </cell>
          <cell r="R52">
            <v>-129</v>
          </cell>
          <cell r="T52">
            <v>5034.3073136790354</v>
          </cell>
          <cell r="V52">
            <v>-3398</v>
          </cell>
        </row>
        <row r="53">
          <cell r="A53" t="str">
            <v>СК</v>
          </cell>
          <cell r="B53" t="str">
            <v>К</v>
          </cell>
          <cell r="C53">
            <v>3000001</v>
          </cell>
          <cell r="D53">
            <v>55430</v>
          </cell>
          <cell r="E53">
            <v>55.43</v>
          </cell>
          <cell r="F53">
            <v>53256</v>
          </cell>
          <cell r="G53">
            <v>0.48999871188561545</v>
          </cell>
          <cell r="H53">
            <v>53.256</v>
          </cell>
          <cell r="I53">
            <v>18461.086460714028</v>
          </cell>
          <cell r="J53">
            <v>18407.830460714027</v>
          </cell>
          <cell r="L53">
            <v>128755.94797641516</v>
          </cell>
          <cell r="M53">
            <v>108686</v>
          </cell>
          <cell r="N53">
            <v>1</v>
          </cell>
          <cell r="P53">
            <v>231169.09651884064</v>
          </cell>
          <cell r="R53">
            <v>-35176</v>
          </cell>
          <cell r="T53">
            <v>262767.93153381138</v>
          </cell>
          <cell r="V53">
            <v>-11907</v>
          </cell>
        </row>
        <row r="54">
          <cell r="A54" t="str">
            <v>Итого</v>
          </cell>
          <cell r="B54">
            <v>2297928</v>
          </cell>
          <cell r="C54">
            <v>2294</v>
          </cell>
          <cell r="D54">
            <v>1171943</v>
          </cell>
          <cell r="E54">
            <v>1170.2240000000002</v>
          </cell>
          <cell r="F54">
            <v>1020389</v>
          </cell>
          <cell r="H54">
            <v>1018.737</v>
          </cell>
          <cell r="I54">
            <v>1262782.4439999966</v>
          </cell>
          <cell r="J54">
            <v>1261763.7069999964</v>
          </cell>
          <cell r="L54">
            <v>5073519.070102429</v>
          </cell>
          <cell r="M54">
            <v>2192332</v>
          </cell>
          <cell r="N54">
            <v>0</v>
          </cell>
          <cell r="O54">
            <v>0</v>
          </cell>
          <cell r="P54">
            <v>8401765.0916627087</v>
          </cell>
          <cell r="Q54">
            <v>0</v>
          </cell>
          <cell r="R54">
            <v>-474513</v>
          </cell>
          <cell r="S54">
            <v>1777865</v>
          </cell>
          <cell r="T54">
            <v>10838940.374777831</v>
          </cell>
          <cell r="U54">
            <v>0</v>
          </cell>
          <cell r="V54">
            <v>856340</v>
          </cell>
        </row>
        <row r="56">
          <cell r="A56" t="str">
            <v>Дополнительный расчет для проводок по консолидации УК</v>
          </cell>
        </row>
        <row r="58">
          <cell r="A58" t="str">
            <v>Сибирь</v>
          </cell>
          <cell r="B58">
            <v>496080</v>
          </cell>
          <cell r="C58">
            <v>167615.08297602576</v>
          </cell>
          <cell r="D58">
            <v>243080.65188927742</v>
          </cell>
        </row>
        <row r="59">
          <cell r="A59" t="str">
            <v>СВ</v>
          </cell>
          <cell r="B59">
            <v>451546</v>
          </cell>
          <cell r="C59">
            <v>78631.593984096689</v>
          </cell>
          <cell r="D59">
            <v>221263.00665859564</v>
          </cell>
        </row>
        <row r="60">
          <cell r="A60" t="str">
            <v>Телеком</v>
          </cell>
          <cell r="B60">
            <v>440773</v>
          </cell>
          <cell r="C60">
            <v>111320.90020563859</v>
          </cell>
          <cell r="D60">
            <v>215976.04039959583</v>
          </cell>
        </row>
        <row r="61">
          <cell r="A61" t="str">
            <v>Юго-Запад</v>
          </cell>
          <cell r="B61">
            <v>3929168</v>
          </cell>
          <cell r="C61">
            <v>1468549.7969969534</v>
          </cell>
          <cell r="D61">
            <v>1925291.2449588224</v>
          </cell>
        </row>
        <row r="62">
          <cell r="A62" t="str">
            <v>Институт</v>
          </cell>
          <cell r="B62">
            <v>24884</v>
          </cell>
          <cell r="C62">
            <v>10420.390171969559</v>
          </cell>
          <cell r="D62">
            <v>12194.71017502225</v>
          </cell>
        </row>
        <row r="63">
          <cell r="A63" t="str">
            <v>Рязань</v>
          </cell>
          <cell r="B63">
            <v>2011861</v>
          </cell>
          <cell r="C63">
            <v>827638.30369076552</v>
          </cell>
          <cell r="D63">
            <v>985810.75489449338</v>
          </cell>
        </row>
        <row r="64">
          <cell r="A64" t="str">
            <v>Урал</v>
          </cell>
          <cell r="B64">
            <v>1717554</v>
          </cell>
          <cell r="C64">
            <v>474900.13515038323</v>
          </cell>
          <cell r="D64">
            <v>604580.73185910448</v>
          </cell>
        </row>
        <row r="65">
          <cell r="A65" t="str">
            <v>Мос</v>
          </cell>
          <cell r="B65">
            <v>1090592</v>
          </cell>
          <cell r="C65">
            <v>426354.19810257945</v>
          </cell>
          <cell r="D65">
            <v>534389.59817726247</v>
          </cell>
        </row>
        <row r="66">
          <cell r="A66" t="str">
            <v>Петербург</v>
          </cell>
          <cell r="B66">
            <v>378967</v>
          </cell>
          <cell r="C66">
            <v>134016.00448878633</v>
          </cell>
          <cell r="D66">
            <v>185693.83</v>
          </cell>
        </row>
        <row r="67">
          <cell r="A67" t="str">
            <v>Подвод</v>
          </cell>
          <cell r="B67">
            <v>4859</v>
          </cell>
          <cell r="C67">
            <v>995.35881953196554</v>
          </cell>
          <cell r="D67">
            <v>2380.4767714687941</v>
          </cell>
        </row>
        <row r="68">
          <cell r="A68" t="str">
            <v>СК</v>
          </cell>
          <cell r="B68">
            <v>262207</v>
          </cell>
          <cell r="C68">
            <v>110294.86151570114</v>
          </cell>
          <cell r="D68">
            <v>128481.09224739157</v>
          </cell>
        </row>
        <row r="69">
          <cell r="A69" t="str">
            <v>Итого</v>
          </cell>
          <cell r="B69" t="str">
            <v>К</v>
          </cell>
          <cell r="C69">
            <v>3000005</v>
          </cell>
          <cell r="D69">
            <v>5059142.1380310347</v>
          </cell>
        </row>
        <row r="70">
          <cell r="A70" t="str">
            <v>Итого</v>
          </cell>
          <cell r="B70">
            <v>10317725</v>
          </cell>
          <cell r="C70">
            <v>3550531.1253222018</v>
          </cell>
          <cell r="D70">
            <v>4798936.6372508053</v>
          </cell>
        </row>
        <row r="71">
          <cell r="A71" t="str">
            <v>Счема консолидации пакетов акций, поступивших от Минимущества в 2002 г. (условные цифры)</v>
          </cell>
        </row>
        <row r="72">
          <cell r="A72" t="str">
            <v>Счема консолидации пакетов акций, поступивших от Минимущества в 2002 г. (условные цифры)</v>
          </cell>
          <cell r="B72" t="str">
            <v>AK01</v>
          </cell>
          <cell r="C72" t="str">
            <v>Sub01</v>
          </cell>
          <cell r="D72" t="str">
            <v>Adj</v>
          </cell>
          <cell r="E72" t="str">
            <v>Adj</v>
          </cell>
          <cell r="F72" t="str">
            <v>Cons01</v>
          </cell>
          <cell r="G72" t="str">
            <v>AKMov02</v>
          </cell>
          <cell r="H72" t="str">
            <v>SubMov02</v>
          </cell>
          <cell r="I72" t="str">
            <v>AK02</v>
          </cell>
          <cell r="J72" t="str">
            <v>Sub02</v>
          </cell>
          <cell r="K72" t="str">
            <v>Adj</v>
          </cell>
          <cell r="L72" t="str">
            <v>Adj</v>
          </cell>
          <cell r="M72" t="str">
            <v>Adj</v>
          </cell>
          <cell r="N72" t="str">
            <v>Cons02</v>
          </cell>
        </row>
        <row r="73">
          <cell r="A73" t="str">
            <v>Assets</v>
          </cell>
          <cell r="B73">
            <v>649</v>
          </cell>
          <cell r="C73">
            <v>300</v>
          </cell>
          <cell r="D73" t="str">
            <v>Adj</v>
          </cell>
          <cell r="E73" t="str">
            <v>Adj</v>
          </cell>
          <cell r="F73">
            <v>949</v>
          </cell>
          <cell r="G73" t="str">
            <v>AKMov02</v>
          </cell>
          <cell r="H73" t="str">
            <v>SubMov02</v>
          </cell>
          <cell r="I73">
            <v>649</v>
          </cell>
          <cell r="J73">
            <v>300</v>
          </cell>
          <cell r="K73" t="str">
            <v>Adj</v>
          </cell>
          <cell r="L73" t="str">
            <v>Adj</v>
          </cell>
          <cell r="M73" t="str">
            <v>Adj</v>
          </cell>
          <cell r="N73">
            <v>949</v>
          </cell>
        </row>
        <row r="74">
          <cell r="A74" t="str">
            <v>Invest</v>
          </cell>
          <cell r="B74">
            <v>51</v>
          </cell>
          <cell r="C74">
            <v>300</v>
          </cell>
          <cell r="D74">
            <v>-51</v>
          </cell>
          <cell r="F74">
            <v>0</v>
          </cell>
          <cell r="G74">
            <v>120</v>
          </cell>
          <cell r="I74">
            <v>171</v>
          </cell>
          <cell r="J74">
            <v>0</v>
          </cell>
          <cell r="K74">
            <v>27</v>
          </cell>
          <cell r="L74">
            <v>-100</v>
          </cell>
          <cell r="M74">
            <v>-98</v>
          </cell>
          <cell r="N74">
            <v>0</v>
          </cell>
        </row>
        <row r="75">
          <cell r="A75" t="str">
            <v>Invest</v>
          </cell>
          <cell r="B75">
            <v>51</v>
          </cell>
          <cell r="D75">
            <v>-51</v>
          </cell>
          <cell r="F75">
            <v>0</v>
          </cell>
          <cell r="G75">
            <v>120</v>
          </cell>
          <cell r="I75">
            <v>171</v>
          </cell>
          <cell r="J75">
            <v>0</v>
          </cell>
          <cell r="K75">
            <v>27</v>
          </cell>
          <cell r="L75">
            <v>-100</v>
          </cell>
          <cell r="M75">
            <v>-98</v>
          </cell>
          <cell r="N75">
            <v>0</v>
          </cell>
        </row>
        <row r="76">
          <cell r="A76" t="str">
            <v>SC</v>
          </cell>
          <cell r="B76">
            <v>-200</v>
          </cell>
          <cell r="C76">
            <v>-100</v>
          </cell>
          <cell r="D76">
            <v>51</v>
          </cell>
          <cell r="E76">
            <v>49</v>
          </cell>
          <cell r="F76">
            <v>-200</v>
          </cell>
          <cell r="G76">
            <v>-120</v>
          </cell>
          <cell r="I76">
            <v>-320</v>
          </cell>
          <cell r="J76">
            <v>-100</v>
          </cell>
          <cell r="K76">
            <v>-27</v>
          </cell>
          <cell r="L76">
            <v>100</v>
          </cell>
          <cell r="N76">
            <v>-347</v>
          </cell>
        </row>
        <row r="77">
          <cell r="A77" t="str">
            <v>RE</v>
          </cell>
          <cell r="B77">
            <v>-500</v>
          </cell>
          <cell r="C77">
            <v>-200</v>
          </cell>
          <cell r="D77">
            <v>51</v>
          </cell>
          <cell r="E77">
            <v>-49</v>
          </cell>
          <cell r="F77">
            <v>-749</v>
          </cell>
          <cell r="G77">
            <v>-120</v>
          </cell>
          <cell r="I77">
            <v>-500</v>
          </cell>
          <cell r="J77">
            <v>-200</v>
          </cell>
          <cell r="K77">
            <v>-27</v>
          </cell>
          <cell r="L77">
            <v>100</v>
          </cell>
          <cell r="M77">
            <v>98</v>
          </cell>
          <cell r="N77">
            <v>-602</v>
          </cell>
        </row>
        <row r="78">
          <cell r="A78" t="str">
            <v>MI</v>
          </cell>
          <cell r="B78" t="str">
            <v>К</v>
          </cell>
          <cell r="C78">
            <v>3000001</v>
          </cell>
          <cell r="E78">
            <v>-49</v>
          </cell>
          <cell r="F78">
            <v>-749</v>
          </cell>
          <cell r="I78">
            <v>-500</v>
          </cell>
          <cell r="J78">
            <v>-200</v>
          </cell>
          <cell r="M78">
            <v>98</v>
          </cell>
          <cell r="N78">
            <v>-602</v>
          </cell>
        </row>
        <row r="79">
          <cell r="A79" t="str">
            <v>MI</v>
          </cell>
          <cell r="B79" t="str">
            <v>147=</v>
          </cell>
          <cell r="C79" t="str">
            <v>49+200*0,49</v>
          </cell>
        </row>
        <row r="80">
          <cell r="B80" t="str">
            <v>27=</v>
          </cell>
          <cell r="C80" t="str">
            <v>49+200*0,49-120</v>
          </cell>
        </row>
        <row r="81">
          <cell r="B81" t="str">
            <v>98=</v>
          </cell>
          <cell r="C81" t="str">
            <v>200*0,49</v>
          </cell>
        </row>
        <row r="82">
          <cell r="B82" t="str">
            <v>98=</v>
          </cell>
          <cell r="C82" t="str">
            <v>200*0,49</v>
          </cell>
        </row>
        <row r="83">
          <cell r="A83" t="str">
            <v>Схема консолидации для Урала (с долей меньшинства) (условные цифры)</v>
          </cell>
        </row>
        <row r="84">
          <cell r="A84" t="str">
            <v>Схема консолидации для Урала (с долей меньшинства) (условные цифры)</v>
          </cell>
          <cell r="B84" t="str">
            <v>К</v>
          </cell>
          <cell r="C84">
            <v>3000001</v>
          </cell>
          <cell r="D84" t="str">
            <v>Adj</v>
          </cell>
          <cell r="E84" t="str">
            <v>Adj</v>
          </cell>
          <cell r="F84" t="str">
            <v>Cons01</v>
          </cell>
          <cell r="G84" t="str">
            <v>AKMov02</v>
          </cell>
          <cell r="H84" t="str">
            <v>SubMov02</v>
          </cell>
          <cell r="I84" t="str">
            <v>AK02</v>
          </cell>
          <cell r="J84" t="str">
            <v>Sub02</v>
          </cell>
          <cell r="K84" t="str">
            <v>Adj</v>
          </cell>
          <cell r="L84" t="str">
            <v>Adj</v>
          </cell>
          <cell r="M84" t="str">
            <v>Adj</v>
          </cell>
          <cell r="N84" t="str">
            <v>Adj</v>
          </cell>
          <cell r="O84" t="str">
            <v>Adj</v>
          </cell>
          <cell r="P84" t="str">
            <v>Cons02</v>
          </cell>
        </row>
        <row r="85">
          <cell r="A85" t="str">
            <v>Assets</v>
          </cell>
          <cell r="B85">
            <v>649</v>
          </cell>
          <cell r="C85">
            <v>300</v>
          </cell>
          <cell r="D85" t="str">
            <v>Adj</v>
          </cell>
          <cell r="E85" t="str">
            <v>Adj</v>
          </cell>
          <cell r="F85">
            <v>949</v>
          </cell>
          <cell r="G85" t="str">
            <v>AKMov02</v>
          </cell>
          <cell r="H85" t="str">
            <v>SubMov02</v>
          </cell>
          <cell r="I85">
            <v>649</v>
          </cell>
          <cell r="J85">
            <v>300</v>
          </cell>
          <cell r="K85" t="str">
            <v>Adj</v>
          </cell>
          <cell r="L85" t="str">
            <v>Adj</v>
          </cell>
          <cell r="M85" t="str">
            <v>Adj</v>
          </cell>
          <cell r="N85" t="str">
            <v>Adj</v>
          </cell>
          <cell r="O85" t="str">
            <v>Adj</v>
          </cell>
          <cell r="P85">
            <v>949</v>
          </cell>
        </row>
        <row r="86">
          <cell r="A86" t="str">
            <v>Invest</v>
          </cell>
          <cell r="B86">
            <v>51</v>
          </cell>
          <cell r="C86">
            <v>300</v>
          </cell>
          <cell r="D86">
            <v>-51</v>
          </cell>
          <cell r="F86">
            <v>0</v>
          </cell>
          <cell r="G86">
            <v>80</v>
          </cell>
          <cell r="I86">
            <v>131</v>
          </cell>
          <cell r="J86">
            <v>0</v>
          </cell>
          <cell r="K86">
            <v>25.599999999999994</v>
          </cell>
          <cell r="L86">
            <v>-86.2</v>
          </cell>
          <cell r="O86">
            <v>-70.399999999999991</v>
          </cell>
          <cell r="P86">
            <v>0</v>
          </cell>
        </row>
        <row r="87">
          <cell r="A87" t="str">
            <v>Invest</v>
          </cell>
          <cell r="B87">
            <v>51</v>
          </cell>
          <cell r="D87">
            <v>-51</v>
          </cell>
          <cell r="F87">
            <v>0</v>
          </cell>
          <cell r="G87">
            <v>80</v>
          </cell>
          <cell r="I87">
            <v>131</v>
          </cell>
          <cell r="J87">
            <v>0</v>
          </cell>
          <cell r="K87">
            <v>25.599999999999994</v>
          </cell>
          <cell r="L87">
            <v>-86.2</v>
          </cell>
          <cell r="O87">
            <v>-70.399999999999991</v>
          </cell>
          <cell r="P87">
            <v>0</v>
          </cell>
        </row>
        <row r="88">
          <cell r="A88" t="str">
            <v>SC</v>
          </cell>
          <cell r="B88">
            <v>-200</v>
          </cell>
          <cell r="C88">
            <v>-100</v>
          </cell>
          <cell r="D88">
            <v>51</v>
          </cell>
          <cell r="E88">
            <v>49</v>
          </cell>
          <cell r="F88">
            <v>-200</v>
          </cell>
          <cell r="G88">
            <v>-80</v>
          </cell>
          <cell r="I88">
            <v>-280</v>
          </cell>
          <cell r="J88">
            <v>-100</v>
          </cell>
          <cell r="K88">
            <v>-25.599999999999994</v>
          </cell>
          <cell r="L88">
            <v>86.2</v>
          </cell>
          <cell r="M88">
            <v>13.799999999999997</v>
          </cell>
          <cell r="N88">
            <v>27.6</v>
          </cell>
          <cell r="P88">
            <v>-278</v>
          </cell>
        </row>
        <row r="89">
          <cell r="A89" t="str">
            <v>RE</v>
          </cell>
          <cell r="B89" t="str">
            <v>К</v>
          </cell>
          <cell r="C89">
            <v>3000005</v>
          </cell>
          <cell r="D89">
            <v>51</v>
          </cell>
          <cell r="E89">
            <v>-35.200000000000003</v>
          </cell>
          <cell r="F89">
            <v>-735.2</v>
          </cell>
          <cell r="G89">
            <v>-80</v>
          </cell>
          <cell r="I89">
            <v>-500</v>
          </cell>
          <cell r="J89">
            <v>-200</v>
          </cell>
          <cell r="K89">
            <v>-25.599999999999994</v>
          </cell>
          <cell r="L89">
            <v>86.2</v>
          </cell>
          <cell r="M89">
            <v>13.799999999999997</v>
          </cell>
          <cell r="N89">
            <v>27.6</v>
          </cell>
          <cell r="O89">
            <v>70.399999999999991</v>
          </cell>
          <cell r="P89">
            <v>-629.6</v>
          </cell>
        </row>
        <row r="90">
          <cell r="A90" t="str">
            <v>MI</v>
          </cell>
          <cell r="B90">
            <v>-500</v>
          </cell>
          <cell r="C90">
            <v>-200</v>
          </cell>
          <cell r="E90">
            <v>-13.799999999999997</v>
          </cell>
          <cell r="F90">
            <v>-13.799999999999997</v>
          </cell>
          <cell r="I90">
            <v>-500</v>
          </cell>
          <cell r="J90">
            <v>-200</v>
          </cell>
          <cell r="M90">
            <v>-13.799999999999997</v>
          </cell>
          <cell r="N90">
            <v>-27.6</v>
          </cell>
          <cell r="O90">
            <v>70.399999999999991</v>
          </cell>
          <cell r="P90">
            <v>-41.4</v>
          </cell>
        </row>
        <row r="91">
          <cell r="A91" t="str">
            <v>MI</v>
          </cell>
          <cell r="E91">
            <v>-13.799999999999997</v>
          </cell>
          <cell r="F91">
            <v>-13.799999999999997</v>
          </cell>
          <cell r="M91">
            <v>-13.799999999999997</v>
          </cell>
          <cell r="N91">
            <v>-27.6</v>
          </cell>
          <cell r="P91">
            <v>-41.4</v>
          </cell>
        </row>
        <row r="93">
          <cell r="A93" t="str">
            <v>Расчет суммы инфлирования УК АК ТНП в 2002 г.</v>
          </cell>
        </row>
        <row r="94">
          <cell r="A94" t="str">
            <v>SC on 31.12.01</v>
          </cell>
          <cell r="B94">
            <v>15527</v>
          </cell>
        </row>
        <row r="95">
          <cell r="A95" t="str">
            <v>Add (вкл дооценку)</v>
          </cell>
          <cell r="B95">
            <v>5073519.0701024281</v>
          </cell>
        </row>
        <row r="96">
          <cell r="A96" t="str">
            <v>Infl OB</v>
          </cell>
          <cell r="B96">
            <v>2348.309916354066</v>
          </cell>
        </row>
        <row r="97">
          <cell r="A97" t="str">
            <v>Infl Add</v>
          </cell>
          <cell r="B97">
            <v>358606.01966168766</v>
          </cell>
          <cell r="C97" t="str">
            <v>('Год. инд.02'!F153-1)</v>
          </cell>
        </row>
        <row r="98">
          <cell r="A98" t="str">
            <v>SC on 31.12.02</v>
          </cell>
          <cell r="B98" t="str">
            <v>Д</v>
          </cell>
          <cell r="C98">
            <v>3000005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сетевой график ЭРСБ"/>
      <sheetName val="Восстановл_Лист16"/>
      <sheetName val="Восстановл_Лист17"/>
      <sheetName val="Восстановл_Лист10"/>
      <sheetName val="Восстановл_Лист3"/>
      <sheetName val="Реализация ИП"/>
      <sheetName val="Расшифровка PL"/>
      <sheetName val="Восстановл_Лист19"/>
      <sheetName val="Восстановл_Лист11"/>
      <sheetName val="Восстановл_Лист25"/>
      <sheetName val="Восстановл_Лист20"/>
      <sheetName val="Восстановл_Лист15"/>
      <sheetName val="Восстановл_Лист13"/>
      <sheetName val="Восстановл_Лист26"/>
      <sheetName val="Восстановл_Лист21"/>
      <sheetName val="Восстановл_Лист8"/>
      <sheetName val="PL 2009"/>
      <sheetName val="Ключ пок-ли"/>
      <sheetName val="Лист1"/>
      <sheetName val="КП 20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Index"/>
      <sheetName val="Институт"/>
      <sheetName val="Ров_ЦЭС"/>
      <sheetName val="Рязань"/>
      <sheetName val="Балт"/>
      <sheetName val="Урал"/>
      <sheetName val="СК"/>
      <sheetName val="Мос"/>
      <sheetName val="Питер"/>
      <sheetName val="Подвод"/>
      <sheetName val="Прикарпат"/>
      <sheetName val="Спец"/>
      <sheetName val="CВ"/>
      <sheetName val="Сиб"/>
      <sheetName val="СОТ"/>
      <sheetName val="Телеком"/>
      <sheetName val="Запад"/>
      <sheetName val="ТД"/>
      <sheetName val="Белорусский рубль"/>
      <sheetName val="ЮЗ"/>
      <sheetName val="Проводки'02"/>
      <sheetName val="АКРасч"/>
      <sheetName val="Проводки_02"/>
      <sheetName val="Russian BS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Index"/>
      <sheetName val="Институт"/>
      <sheetName val="Ров_ЦЭС"/>
      <sheetName val="Рязань"/>
      <sheetName val="Балт"/>
      <sheetName val="Урал"/>
      <sheetName val="СК"/>
      <sheetName val="Мос"/>
      <sheetName val="Питер"/>
      <sheetName val="Подвод"/>
      <sheetName val="Прикарпат"/>
      <sheetName val="Спец"/>
      <sheetName val="CВ"/>
      <sheetName val="Сиб"/>
      <sheetName val="СОТ"/>
      <sheetName val="Телеком"/>
      <sheetName val="Запад"/>
      <sheetName val="ТД"/>
      <sheetName val="Белорусский рубль"/>
      <sheetName val="ЮЗ"/>
      <sheetName val="Проводки'02"/>
      <sheetName val="АКРасч"/>
      <sheetName val="Проводки_02"/>
      <sheetName val="Russian BS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водки_02"/>
      <sheetName val="БезДооценки"/>
      <sheetName val="Проводки'02"/>
      <sheetName val="СтруктСобств"/>
      <sheetName val="АКРасч"/>
      <sheetName val="АК Проводки"/>
      <sheetName val="АК#2"/>
      <sheetName val="СотРасч"/>
      <sheetName val="СОТ#2"/>
      <sheetName val="СОТ#3"/>
      <sheetName val="УрРасч"/>
      <sheetName val="Урал#2"/>
      <sheetName val="Урал#3"/>
      <sheetName val="РязРасч"/>
      <sheetName val="Ряз#2"/>
      <sheetName val="Ряз#3"/>
      <sheetName val="ПитерРасч"/>
      <sheetName val="Питер#2"/>
      <sheetName val="Питер#3"/>
      <sheetName val="ИнстРасч"/>
      <sheetName val="Инст#2"/>
      <sheetName val="Инст#3"/>
      <sheetName val="ТелРасч"/>
      <sheetName val="Тел#2"/>
      <sheetName val="Тел#3"/>
      <sheetName val="ЮЗРасч"/>
      <sheetName val="ЮЗ#2"/>
      <sheetName val="ЮЗ#3"/>
      <sheetName val="МосРасч"/>
      <sheetName val="Мос#2"/>
      <sheetName val="Мос#3"/>
      <sheetName val="СВРасч"/>
      <sheetName val="СВ#2"/>
      <sheetName val="СВ#3"/>
      <sheetName val="СибРасч"/>
      <sheetName val="Сиб#2"/>
      <sheetName val="Сиб#3"/>
      <sheetName val="БалтРасч"/>
      <sheetName val="Балт#3"/>
      <sheetName val="Подв Проводки"/>
      <sheetName val="Подв#3"/>
      <sheetName val="СК Проводки"/>
      <sheetName val="СК#3"/>
      <sheetName val="ТД Проводки"/>
      <sheetName val="ТД#3"/>
      <sheetName val="СпецРасч"/>
      <sheetName val="Спец#3"/>
      <sheetName val="Ров Проводки"/>
      <sheetName val="Ров#3"/>
      <sheetName val="Бел Проводки"/>
      <sheetName val="Бел#3"/>
      <sheetName val="Зап Проводки"/>
      <sheetName val="Зап#3"/>
      <sheetName val="Прикарп Проводки"/>
      <sheetName val="Прикарп#3"/>
      <sheetName val="Год. инд.02"/>
      <sheetName val="Ср. Индексы"/>
      <sheetName val="Свод"/>
      <sheetName val="ОбщСхема"/>
      <sheetName val="Методика"/>
      <sheetName val="IFRSAccounts"/>
      <sheetName val="Свод по консолидации УК 2002"/>
      <sheetName val="Russian BS97"/>
      <sheetName val="Справочники"/>
      <sheetName val="Резерв по отпускам"/>
      <sheetName val="ф.2"/>
      <sheetName val="AJE"/>
      <sheetName val="RJE"/>
      <sheetName val="TECHSHEET"/>
      <sheetName val="group structure"/>
      <sheetName val="IS-$"/>
      <sheetName val="fes"/>
      <sheetName val="ф-1"/>
      <sheetName val="списки"/>
    </sheetNames>
    <sheetDataSet>
      <sheetData sheetId="0" refreshError="1"/>
      <sheetData sheetId="1" refreshError="1"/>
      <sheetData sheetId="2" refreshError="1">
        <row r="1">
          <cell r="A1" t="str">
            <v>Подготовил: Александр Лепёхин</v>
          </cell>
        </row>
        <row r="37">
          <cell r="B37" t="str">
            <v>К</v>
          </cell>
          <cell r="C37">
            <v>3000002</v>
          </cell>
        </row>
        <row r="50">
          <cell r="B50" t="str">
            <v>Д</v>
          </cell>
          <cell r="C50">
            <v>3000005</v>
          </cell>
        </row>
        <row r="53">
          <cell r="B53" t="str">
            <v>К</v>
          </cell>
          <cell r="C53">
            <v>3000002</v>
          </cell>
        </row>
        <row r="69">
          <cell r="B69" t="str">
            <v>К</v>
          </cell>
          <cell r="C69">
            <v>3000005</v>
          </cell>
        </row>
        <row r="78">
          <cell r="B78" t="str">
            <v>К</v>
          </cell>
          <cell r="C78">
            <v>3000001</v>
          </cell>
        </row>
        <row r="81">
          <cell r="B81" t="str">
            <v>К</v>
          </cell>
          <cell r="C81">
            <v>3000004</v>
          </cell>
        </row>
        <row r="84">
          <cell r="B84" t="str">
            <v>К</v>
          </cell>
          <cell r="C84">
            <v>3000002</v>
          </cell>
        </row>
        <row r="89">
          <cell r="B89" t="str">
            <v>К</v>
          </cell>
          <cell r="C89">
            <v>3000005</v>
          </cell>
        </row>
        <row r="98">
          <cell r="B98" t="str">
            <v>Д</v>
          </cell>
          <cell r="C98">
            <v>3000005</v>
          </cell>
        </row>
        <row r="101">
          <cell r="B101" t="str">
            <v>Д</v>
          </cell>
          <cell r="C101">
            <v>1011715</v>
          </cell>
        </row>
        <row r="104">
          <cell r="B104" t="str">
            <v>Д</v>
          </cell>
          <cell r="C104">
            <v>3000005</v>
          </cell>
        </row>
        <row r="108">
          <cell r="B108" t="str">
            <v>Д</v>
          </cell>
          <cell r="C108">
            <v>3000005</v>
          </cell>
        </row>
        <row r="111">
          <cell r="B111" t="str">
            <v>Д</v>
          </cell>
          <cell r="C111">
            <v>1011715</v>
          </cell>
        </row>
        <row r="118">
          <cell r="B118" t="str">
            <v>Д</v>
          </cell>
          <cell r="C118">
            <v>3000004</v>
          </cell>
        </row>
        <row r="119">
          <cell r="B119" t="str">
            <v>Д</v>
          </cell>
          <cell r="C119">
            <v>3000005</v>
          </cell>
        </row>
        <row r="121">
          <cell r="B121">
            <v>0</v>
          </cell>
          <cell r="C121">
            <v>0</v>
          </cell>
        </row>
        <row r="124">
          <cell r="B124">
            <v>0</v>
          </cell>
          <cell r="C124">
            <v>0</v>
          </cell>
        </row>
        <row r="127">
          <cell r="B127">
            <v>0</v>
          </cell>
          <cell r="C127">
            <v>0</v>
          </cell>
        </row>
        <row r="130">
          <cell r="B130">
            <v>0</v>
          </cell>
          <cell r="C130">
            <v>0</v>
          </cell>
        </row>
        <row r="138">
          <cell r="B138">
            <v>0</v>
          </cell>
          <cell r="C13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езДооценки"/>
      <sheetName val="Проводки'02"/>
      <sheetName val="СтруктСобств"/>
      <sheetName val="АКРасч"/>
      <sheetName val="АК Проводки"/>
      <sheetName val="АК#2"/>
      <sheetName val="СотРасч"/>
      <sheetName val="СОТ#2"/>
      <sheetName val="СОТ#3"/>
      <sheetName val="УрРасч"/>
      <sheetName val="Урал#2"/>
      <sheetName val="Урал#3"/>
      <sheetName val="РязРасч"/>
      <sheetName val="Ряз#2"/>
      <sheetName val="Ряз#3"/>
      <sheetName val="ПитерРасч"/>
      <sheetName val="Питер#2"/>
      <sheetName val="Питер#3"/>
      <sheetName val="ИнстРасч"/>
      <sheetName val="Инст#2"/>
      <sheetName val="Инст#3"/>
      <sheetName val="ТелРасч"/>
      <sheetName val="Тел#2"/>
      <sheetName val="Тел#3"/>
      <sheetName val="ЮЗРасч"/>
      <sheetName val="ЮЗ#2"/>
      <sheetName val="ЮЗ#3"/>
      <sheetName val="МосРасч"/>
      <sheetName val="Мос#2"/>
      <sheetName val="Мос#3"/>
      <sheetName val="СВРасч"/>
      <sheetName val="СВ#2"/>
      <sheetName val="СВ#3"/>
      <sheetName val="СибРасч"/>
      <sheetName val="Сиб#2"/>
      <sheetName val="Сиб#3"/>
      <sheetName val="БалтРасч"/>
      <sheetName val="Балт#3"/>
      <sheetName val="Подв Проводки"/>
      <sheetName val="Подв#3"/>
      <sheetName val="СК Проводки"/>
      <sheetName val="СК#3"/>
      <sheetName val="ТД Проводки"/>
      <sheetName val="ТД#3"/>
      <sheetName val="СпецРасч"/>
      <sheetName val="Спец#3"/>
      <sheetName val="Ров Проводки"/>
      <sheetName val="Ров#3"/>
      <sheetName val="Бел Проводки"/>
      <sheetName val="Бел#3"/>
      <sheetName val="Зап Проводки"/>
      <sheetName val="Зап#3"/>
      <sheetName val="Прикарп Проводки"/>
      <sheetName val="Прикарп#3"/>
      <sheetName val="Год. инд.02"/>
      <sheetName val="Ср. Индексы"/>
      <sheetName val="Свод"/>
      <sheetName val="ОбщСхема"/>
      <sheetName val="Методика"/>
      <sheetName val="IFRSAccounts"/>
      <sheetName val="Проводки_02"/>
      <sheetName val="Свод по консолидации УК 2002"/>
      <sheetName val="Russian BS97"/>
      <sheetName val="Справочники"/>
      <sheetName val="Резерв по отпускам"/>
      <sheetName val="ф.2"/>
      <sheetName val="AJE"/>
      <sheetName val="RJE"/>
      <sheetName val="TECHSHEET"/>
      <sheetName val="Баланс"/>
      <sheetName val="ф-1"/>
      <sheetName val="бюджет цтв"/>
      <sheetName val="расчет"/>
    </sheetNames>
    <sheetDataSet>
      <sheetData sheetId="0" refreshError="1"/>
      <sheetData sheetId="1" refreshError="1">
        <row r="1">
          <cell r="A1" t="str">
            <v>Подготовил: Александр Лепёхин</v>
          </cell>
        </row>
        <row r="3">
          <cell r="A3" t="str">
            <v>Проводки у АК ТНП</v>
          </cell>
        </row>
        <row r="37">
          <cell r="B37" t="str">
            <v>К</v>
          </cell>
          <cell r="C37">
            <v>3000002</v>
          </cell>
        </row>
        <row r="50">
          <cell r="B50" t="str">
            <v>Д</v>
          </cell>
          <cell r="C50">
            <v>3000005</v>
          </cell>
        </row>
        <row r="53">
          <cell r="B53" t="str">
            <v>К</v>
          </cell>
          <cell r="C53">
            <v>3000002</v>
          </cell>
        </row>
        <row r="69">
          <cell r="B69" t="str">
            <v>К</v>
          </cell>
          <cell r="C69">
            <v>3000005</v>
          </cell>
        </row>
        <row r="73">
          <cell r="A73" t="str">
            <v>Проводки у СОТ-Транса</v>
          </cell>
        </row>
        <row r="78">
          <cell r="B78" t="str">
            <v>К</v>
          </cell>
          <cell r="C78">
            <v>3000001</v>
          </cell>
        </row>
        <row r="81">
          <cell r="B81" t="str">
            <v>К</v>
          </cell>
          <cell r="C81">
            <v>3000004</v>
          </cell>
        </row>
        <row r="84">
          <cell r="B84" t="str">
            <v>К</v>
          </cell>
          <cell r="C84">
            <v>3000002</v>
          </cell>
        </row>
        <row r="89">
          <cell r="B89" t="str">
            <v>К</v>
          </cell>
          <cell r="C89">
            <v>3000005</v>
          </cell>
        </row>
        <row r="93">
          <cell r="A93" t="str">
            <v>Проводки у ОАО "Урал ТНП"</v>
          </cell>
        </row>
        <row r="99">
          <cell r="B99" t="str">
            <v>К</v>
          </cell>
          <cell r="C99">
            <v>3000001</v>
          </cell>
        </row>
        <row r="117">
          <cell r="A117" t="str">
            <v xml:space="preserve">7. Инфлирование консолидируемых инвестиций </v>
          </cell>
        </row>
        <row r="123">
          <cell r="B123">
            <v>0</v>
          </cell>
          <cell r="C123">
            <v>0</v>
          </cell>
        </row>
        <row r="124">
          <cell r="B124">
            <v>0</v>
          </cell>
          <cell r="C124">
            <v>0</v>
          </cell>
        </row>
        <row r="126">
          <cell r="B126" t="str">
            <v>Д</v>
          </cell>
          <cell r="C126">
            <v>3000004</v>
          </cell>
        </row>
        <row r="129">
          <cell r="B129">
            <v>0</v>
          </cell>
          <cell r="C129">
            <v>0</v>
          </cell>
        </row>
        <row r="132">
          <cell r="B132">
            <v>0</v>
          </cell>
          <cell r="C132">
            <v>0</v>
          </cell>
        </row>
        <row r="135">
          <cell r="B135">
            <v>0</v>
          </cell>
          <cell r="C135">
            <v>0</v>
          </cell>
        </row>
        <row r="138">
          <cell r="A138" t="str">
            <v xml:space="preserve">5. Инфлирование консолидируемых инвестиций </v>
          </cell>
        </row>
        <row r="144">
          <cell r="B144">
            <v>0</v>
          </cell>
          <cell r="C144">
            <v>0</v>
          </cell>
        </row>
        <row r="159">
          <cell r="A159" t="str">
            <v xml:space="preserve">5. Инфлирование консолидируемых инвестиций </v>
          </cell>
        </row>
        <row r="179">
          <cell r="A179">
            <v>0</v>
          </cell>
        </row>
        <row r="204">
          <cell r="A204" t="str">
            <v>Ровенский цех электросвязи</v>
          </cell>
        </row>
        <row r="231">
          <cell r="A231" t="str">
            <v>Сот-Транс</v>
          </cell>
        </row>
        <row r="251">
          <cell r="A251">
            <v>0</v>
          </cell>
        </row>
        <row r="271">
          <cell r="A271">
            <v>0</v>
          </cell>
        </row>
        <row r="291">
          <cell r="A291">
            <v>0</v>
          </cell>
        </row>
        <row r="310">
          <cell r="A310">
            <v>0</v>
          </cell>
        </row>
        <row r="331">
          <cell r="A331" t="str">
            <v xml:space="preserve">5. Инфлирование консолидируемых инвестиций </v>
          </cell>
        </row>
        <row r="351">
          <cell r="A351">
            <v>0</v>
          </cell>
        </row>
        <row r="370">
          <cell r="A370">
            <v>0</v>
          </cell>
        </row>
      </sheetData>
      <sheetData sheetId="2">
        <row r="1">
          <cell r="A1" t="str">
            <v>Подготовил: Александр Лепёхин</v>
          </cell>
        </row>
      </sheetData>
      <sheetData sheetId="3" refreshError="1">
        <row r="1">
          <cell r="A1" t="str">
            <v>Подготовил: Александр Лепёхин</v>
          </cell>
        </row>
        <row r="2">
          <cell r="A2" t="str">
            <v>Проект: АК ТНП (2002 г.)</v>
          </cell>
        </row>
        <row r="3">
          <cell r="A3" t="str">
            <v>Проводки у АК ТНП</v>
          </cell>
        </row>
        <row r="4">
          <cell r="A4" t="str">
            <v>Сверка данных об инвестициях</v>
          </cell>
        </row>
        <row r="5">
          <cell r="B5" t="str">
            <v>Данные у АК ТНП</v>
          </cell>
          <cell r="I5" t="str">
            <v>Данные у дочек</v>
          </cell>
        </row>
        <row r="7">
          <cell r="A7" t="str">
            <v>Урал</v>
          </cell>
          <cell r="B7">
            <v>35061</v>
          </cell>
          <cell r="D7">
            <v>51</v>
          </cell>
          <cell r="E7">
            <v>86.2</v>
          </cell>
          <cell r="F7">
            <v>390</v>
          </cell>
          <cell r="G7">
            <v>131066</v>
          </cell>
          <cell r="H7">
            <v>131456</v>
          </cell>
          <cell r="J7">
            <v>35054</v>
          </cell>
          <cell r="K7">
            <v>1E-3</v>
          </cell>
          <cell r="L7">
            <v>0.86199999999999999</v>
          </cell>
          <cell r="M7">
            <v>390</v>
          </cell>
          <cell r="N7">
            <v>269.59500000000003</v>
          </cell>
          <cell r="O7">
            <v>659.59500000000003</v>
          </cell>
          <cell r="P7">
            <v>-130796.405</v>
          </cell>
        </row>
        <row r="8">
          <cell r="A8" t="str">
            <v>Мос</v>
          </cell>
          <cell r="B8">
            <v>34453</v>
          </cell>
          <cell r="D8">
            <v>51</v>
          </cell>
          <cell r="E8">
            <v>100</v>
          </cell>
          <cell r="F8">
            <v>81</v>
          </cell>
          <cell r="G8">
            <v>111428</v>
          </cell>
          <cell r="H8">
            <v>111509</v>
          </cell>
          <cell r="J8">
            <v>34337</v>
          </cell>
          <cell r="K8">
            <v>1E-3</v>
          </cell>
          <cell r="L8">
            <v>1</v>
          </cell>
          <cell r="M8">
            <v>81</v>
          </cell>
          <cell r="N8">
            <v>77</v>
          </cell>
          <cell r="O8">
            <v>158</v>
          </cell>
          <cell r="P8">
            <v>-111351</v>
          </cell>
        </row>
        <row r="9">
          <cell r="A9" t="str">
            <v>Петербург</v>
          </cell>
          <cell r="B9">
            <v>34379</v>
          </cell>
          <cell r="D9">
            <v>51</v>
          </cell>
          <cell r="E9">
            <v>100</v>
          </cell>
          <cell r="F9">
            <v>8</v>
          </cell>
          <cell r="G9">
            <v>52000</v>
          </cell>
          <cell r="H9">
            <v>52008</v>
          </cell>
          <cell r="J9" t="str">
            <v>21.10.1993</v>
          </cell>
          <cell r="K9">
            <v>1E-3</v>
          </cell>
          <cell r="L9">
            <v>1</v>
          </cell>
          <cell r="M9">
            <v>8</v>
          </cell>
          <cell r="N9">
            <v>7</v>
          </cell>
          <cell r="O9">
            <v>15</v>
          </cell>
          <cell r="P9">
            <v>-51993</v>
          </cell>
        </row>
        <row r="10">
          <cell r="A10" t="str">
            <v>Телеком</v>
          </cell>
          <cell r="B10">
            <v>35054</v>
          </cell>
          <cell r="D10">
            <v>51</v>
          </cell>
          <cell r="E10">
            <v>100</v>
          </cell>
          <cell r="F10">
            <v>31</v>
          </cell>
          <cell r="G10">
            <v>104809</v>
          </cell>
          <cell r="H10">
            <v>104840</v>
          </cell>
          <cell r="J10">
            <v>34995</v>
          </cell>
          <cell r="K10" t="str">
            <v>н/д</v>
          </cell>
          <cell r="L10">
            <v>1</v>
          </cell>
          <cell r="M10">
            <v>31</v>
          </cell>
          <cell r="N10">
            <v>30</v>
          </cell>
          <cell r="O10">
            <v>61</v>
          </cell>
          <cell r="P10">
            <v>-104779</v>
          </cell>
        </row>
        <row r="11">
          <cell r="A11" t="str">
            <v>Юго-Запад</v>
          </cell>
          <cell r="B11">
            <v>35054</v>
          </cell>
          <cell r="D11">
            <v>51</v>
          </cell>
          <cell r="E11">
            <v>100</v>
          </cell>
          <cell r="F11">
            <v>447</v>
          </cell>
          <cell r="G11">
            <v>458953</v>
          </cell>
          <cell r="H11">
            <v>459400</v>
          </cell>
          <cell r="J11">
            <v>35017</v>
          </cell>
          <cell r="K11">
            <v>1E-3</v>
          </cell>
          <cell r="L11">
            <v>1</v>
          </cell>
          <cell r="M11">
            <v>447</v>
          </cell>
          <cell r="N11">
            <v>430</v>
          </cell>
          <cell r="O11">
            <v>877</v>
          </cell>
          <cell r="P11">
            <v>-458523</v>
          </cell>
        </row>
        <row r="12">
          <cell r="A12" t="str">
            <v>Рязань</v>
          </cell>
          <cell r="B12">
            <v>34326</v>
          </cell>
          <cell r="D12">
            <v>51</v>
          </cell>
          <cell r="E12">
            <v>100</v>
          </cell>
          <cell r="F12">
            <v>73</v>
          </cell>
          <cell r="G12">
            <v>161222</v>
          </cell>
          <cell r="H12">
            <v>161295</v>
          </cell>
          <cell r="J12">
            <v>34326</v>
          </cell>
          <cell r="K12">
            <v>1E-3</v>
          </cell>
          <cell r="L12">
            <v>1</v>
          </cell>
          <cell r="M12">
            <v>72</v>
          </cell>
          <cell r="N12">
            <v>70</v>
          </cell>
          <cell r="O12">
            <v>142</v>
          </cell>
          <cell r="P12">
            <v>-161153</v>
          </cell>
        </row>
        <row r="13">
          <cell r="A13" t="str">
            <v>СК</v>
          </cell>
          <cell r="B13">
            <v>35088</v>
          </cell>
          <cell r="D13">
            <v>51</v>
          </cell>
          <cell r="E13">
            <v>100</v>
          </cell>
          <cell r="F13">
            <v>55</v>
          </cell>
          <cell r="G13">
            <v>18461</v>
          </cell>
          <cell r="H13">
            <v>18516</v>
          </cell>
          <cell r="J13" t="str">
            <v>24.01.1996г</v>
          </cell>
          <cell r="K13">
            <v>1</v>
          </cell>
          <cell r="L13">
            <v>1</v>
          </cell>
          <cell r="M13">
            <v>55</v>
          </cell>
          <cell r="N13">
            <v>54</v>
          </cell>
          <cell r="O13">
            <v>109</v>
          </cell>
          <cell r="P13">
            <v>-18407</v>
          </cell>
        </row>
        <row r="14">
          <cell r="A14" t="str">
            <v>Подвод</v>
          </cell>
          <cell r="B14">
            <v>34331</v>
          </cell>
          <cell r="D14">
            <v>51</v>
          </cell>
          <cell r="E14">
            <v>100</v>
          </cell>
          <cell r="F14">
            <v>2</v>
          </cell>
          <cell r="G14">
            <v>1471</v>
          </cell>
          <cell r="H14">
            <v>1473</v>
          </cell>
          <cell r="J14" t="str">
            <v>4 кв. 1993 г.</v>
          </cell>
          <cell r="K14">
            <v>1E-3</v>
          </cell>
          <cell r="L14">
            <v>1</v>
          </cell>
          <cell r="M14">
            <v>2</v>
          </cell>
          <cell r="N14">
            <v>2.2620000000000005</v>
          </cell>
          <cell r="O14">
            <v>4.2620000000000005</v>
          </cell>
          <cell r="P14">
            <v>-1468.7380000000001</v>
          </cell>
        </row>
        <row r="15">
          <cell r="A15" t="str">
            <v>Институт</v>
          </cell>
          <cell r="B15">
            <v>34331</v>
          </cell>
          <cell r="D15">
            <v>51</v>
          </cell>
          <cell r="E15">
            <v>100</v>
          </cell>
          <cell r="F15">
            <v>2</v>
          </cell>
          <cell r="G15">
            <v>1839</v>
          </cell>
          <cell r="H15">
            <v>1841</v>
          </cell>
          <cell r="J15">
            <v>34263</v>
          </cell>
          <cell r="K15" t="str">
            <v>н/д</v>
          </cell>
          <cell r="L15">
            <v>1</v>
          </cell>
          <cell r="M15">
            <v>2</v>
          </cell>
          <cell r="N15">
            <v>1</v>
          </cell>
          <cell r="O15">
            <v>3</v>
          </cell>
          <cell r="P15">
            <v>-1838</v>
          </cell>
        </row>
        <row r="16">
          <cell r="A16" t="str">
            <v>Сибирь</v>
          </cell>
          <cell r="B16">
            <v>34326</v>
          </cell>
          <cell r="D16">
            <v>51</v>
          </cell>
          <cell r="E16">
            <v>100</v>
          </cell>
          <cell r="F16">
            <v>66</v>
          </cell>
          <cell r="G16">
            <v>78257</v>
          </cell>
          <cell r="H16">
            <v>78323</v>
          </cell>
          <cell r="J16">
            <v>34263</v>
          </cell>
          <cell r="K16">
            <v>1E-3</v>
          </cell>
          <cell r="L16">
            <v>1</v>
          </cell>
          <cell r="M16">
            <v>66</v>
          </cell>
          <cell r="N16">
            <v>63.837999999999994</v>
          </cell>
          <cell r="O16">
            <v>129.83799999999999</v>
          </cell>
          <cell r="P16">
            <v>-78193.161999999997</v>
          </cell>
        </row>
        <row r="17">
          <cell r="A17" t="str">
            <v>СВ</v>
          </cell>
          <cell r="B17">
            <v>34327</v>
          </cell>
          <cell r="D17">
            <v>51</v>
          </cell>
          <cell r="E17">
            <v>100</v>
          </cell>
          <cell r="F17">
            <v>15</v>
          </cell>
          <cell r="G17">
            <v>143276</v>
          </cell>
          <cell r="H17">
            <v>143291</v>
          </cell>
          <cell r="J17">
            <v>34261</v>
          </cell>
          <cell r="K17">
            <v>1E-3</v>
          </cell>
          <cell r="L17">
            <v>1</v>
          </cell>
          <cell r="M17">
            <v>15</v>
          </cell>
          <cell r="N17">
            <v>14.736000000000001</v>
          </cell>
          <cell r="O17">
            <v>29.736000000000001</v>
          </cell>
          <cell r="P17">
            <v>-143261.264</v>
          </cell>
        </row>
        <row r="18">
          <cell r="A18" t="str">
            <v>Спец</v>
          </cell>
          <cell r="D18">
            <v>99</v>
          </cell>
          <cell r="E18">
            <v>99</v>
          </cell>
          <cell r="F18">
            <v>7992</v>
          </cell>
          <cell r="G18">
            <v>0</v>
          </cell>
          <cell r="H18">
            <v>7992</v>
          </cell>
          <cell r="J18">
            <v>37085</v>
          </cell>
          <cell r="K18" t="str">
            <v>н/д</v>
          </cell>
          <cell r="M18">
            <v>7992</v>
          </cell>
          <cell r="N18">
            <v>0</v>
          </cell>
          <cell r="O18">
            <v>7992</v>
          </cell>
          <cell r="P18">
            <v>0</v>
          </cell>
        </row>
        <row r="19">
          <cell r="A19" t="str">
            <v>ТД</v>
          </cell>
          <cell r="D19">
            <v>99</v>
          </cell>
          <cell r="E19">
            <v>99</v>
          </cell>
          <cell r="F19">
            <v>1999</v>
          </cell>
          <cell r="G19">
            <v>0</v>
          </cell>
          <cell r="H19">
            <v>1999</v>
          </cell>
          <cell r="J19" t="str">
            <v>30.07.2001г.</v>
          </cell>
          <cell r="K19">
            <v>1</v>
          </cell>
          <cell r="L19">
            <v>0.99950000000000006</v>
          </cell>
          <cell r="M19">
            <v>1999</v>
          </cell>
          <cell r="N19">
            <v>0</v>
          </cell>
          <cell r="O19">
            <v>1999</v>
          </cell>
          <cell r="P19">
            <v>0</v>
          </cell>
        </row>
        <row r="20">
          <cell r="A20" t="str">
            <v>СОТ-Транс</v>
          </cell>
          <cell r="D20">
            <v>65</v>
          </cell>
          <cell r="E20">
            <v>65</v>
          </cell>
          <cell r="F20">
            <v>39000</v>
          </cell>
          <cell r="G20">
            <v>0</v>
          </cell>
          <cell r="H20">
            <v>39000</v>
          </cell>
          <cell r="J20">
            <v>1999</v>
          </cell>
          <cell r="K20">
            <v>1</v>
          </cell>
          <cell r="L20">
            <v>0.64959999999999996</v>
          </cell>
          <cell r="M20">
            <v>39000</v>
          </cell>
          <cell r="N20">
            <v>0</v>
          </cell>
          <cell r="O20">
            <v>39000</v>
          </cell>
          <cell r="P20">
            <v>0</v>
          </cell>
        </row>
        <row r="22">
          <cell r="A22" t="str">
            <v>Расчет инфлированных сумм инвестиций АК ТНП в дочки и УК дочек</v>
          </cell>
        </row>
        <row r="24">
          <cell r="A24" t="str">
            <v>Урал</v>
          </cell>
          <cell r="F24">
            <v>51</v>
          </cell>
          <cell r="G24">
            <v>86.2</v>
          </cell>
          <cell r="H24">
            <v>1.1512404145265709</v>
          </cell>
          <cell r="I24">
            <v>1.0706819102691276</v>
          </cell>
          <cell r="K24">
            <v>0</v>
          </cell>
          <cell r="L24">
            <v>0</v>
          </cell>
          <cell r="M24">
            <v>765</v>
          </cell>
          <cell r="N24">
            <v>3936.8130584011137</v>
          </cell>
          <cell r="O24">
            <v>4532.2182972673154</v>
          </cell>
          <cell r="P24">
            <v>390</v>
          </cell>
          <cell r="Q24">
            <v>131066</v>
          </cell>
          <cell r="R24">
            <v>0</v>
          </cell>
          <cell r="S24">
            <v>131456</v>
          </cell>
          <cell r="T24">
            <v>2007.0027356554699</v>
          </cell>
          <cell r="U24">
            <v>19822.476170339542</v>
          </cell>
          <cell r="V24">
            <v>0</v>
          </cell>
          <cell r="W24">
            <v>19822.476170339542</v>
          </cell>
          <cell r="X24">
            <v>153199.0188316915</v>
          </cell>
          <cell r="Y24">
            <v>525227.83065124508</v>
          </cell>
          <cell r="Z24">
            <v>79435.674828585878</v>
          </cell>
          <cell r="AA24">
            <v>604663.50547983102</v>
          </cell>
          <cell r="AB24">
            <v>99561.690924621915</v>
          </cell>
          <cell r="AC24">
            <v>595.40523886620167</v>
          </cell>
          <cell r="AD24">
            <v>3767.2182972673154</v>
          </cell>
          <cell r="AE24">
            <v>101178.69366027744</v>
          </cell>
        </row>
        <row r="25">
          <cell r="A25" t="str">
            <v>Мос</v>
          </cell>
          <cell r="F25">
            <v>51</v>
          </cell>
          <cell r="G25">
            <v>100</v>
          </cell>
          <cell r="H25">
            <v>1.1512404145265709</v>
          </cell>
          <cell r="I25">
            <v>1.0706819102691276</v>
          </cell>
          <cell r="K25">
            <v>0</v>
          </cell>
          <cell r="L25">
            <v>0</v>
          </cell>
          <cell r="M25">
            <v>158</v>
          </cell>
          <cell r="N25">
            <v>6924.6388903218967</v>
          </cell>
          <cell r="O25">
            <v>7971.9241465409941</v>
          </cell>
          <cell r="P25">
            <v>81</v>
          </cell>
          <cell r="Q25">
            <v>111428</v>
          </cell>
          <cell r="R25">
            <v>0</v>
          </cell>
          <cell r="S25">
            <v>111509</v>
          </cell>
          <cell r="T25">
            <v>3549.973102000466</v>
          </cell>
          <cell r="U25">
            <v>16852.416909866741</v>
          </cell>
          <cell r="V25">
            <v>0</v>
          </cell>
          <cell r="W25">
            <v>16852.416909866741</v>
          </cell>
          <cell r="X25">
            <v>132367.28941537192</v>
          </cell>
          <cell r="Y25">
            <v>426354.19810257945</v>
          </cell>
          <cell r="Z25">
            <v>64481.985656177836</v>
          </cell>
          <cell r="AA25">
            <v>490836.18375875731</v>
          </cell>
          <cell r="AB25">
            <v>81871.301969549299</v>
          </cell>
          <cell r="AC25">
            <v>1047.2852562190974</v>
          </cell>
          <cell r="AD25">
            <v>7813.9241465409941</v>
          </cell>
          <cell r="AE25">
            <v>85340.275071549782</v>
          </cell>
        </row>
        <row r="26">
          <cell r="A26" t="str">
            <v>Петербург</v>
          </cell>
          <cell r="F26">
            <v>51</v>
          </cell>
          <cell r="G26">
            <v>100</v>
          </cell>
          <cell r="H26">
            <v>1.1512404145265709</v>
          </cell>
          <cell r="I26">
            <v>1.0706819102691276</v>
          </cell>
          <cell r="K26">
            <v>0</v>
          </cell>
          <cell r="L26">
            <v>0</v>
          </cell>
          <cell r="M26">
            <v>15</v>
          </cell>
          <cell r="N26">
            <v>657.40242629638271</v>
          </cell>
          <cell r="O26">
            <v>756.82824176022109</v>
          </cell>
          <cell r="P26">
            <v>8</v>
          </cell>
          <cell r="Q26">
            <v>52000</v>
          </cell>
          <cell r="R26">
            <v>0</v>
          </cell>
          <cell r="S26">
            <v>52008</v>
          </cell>
          <cell r="T26">
            <v>350.61462735807072</v>
          </cell>
          <cell r="U26">
            <v>7864.5015553816866</v>
          </cell>
          <cell r="V26">
            <v>0</v>
          </cell>
          <cell r="W26">
            <v>7864.5015553816866</v>
          </cell>
          <cell r="X26">
            <v>60268.143284320468</v>
          </cell>
          <cell r="Y26">
            <v>129442.34448878634</v>
          </cell>
          <cell r="Z26">
            <v>19576.913837775235</v>
          </cell>
          <cell r="AA26">
            <v>149019.25832656157</v>
          </cell>
          <cell r="AB26">
            <v>27494.442494737636</v>
          </cell>
          <cell r="AC26">
            <v>99.425815463838376</v>
          </cell>
          <cell r="AD26">
            <v>741.82824176022109</v>
          </cell>
          <cell r="AE26">
            <v>27837.057122095692</v>
          </cell>
        </row>
        <row r="27">
          <cell r="A27" t="str">
            <v>Телеком</v>
          </cell>
          <cell r="F27">
            <v>51</v>
          </cell>
          <cell r="G27">
            <v>100</v>
          </cell>
          <cell r="H27">
            <v>1.1512404145265709</v>
          </cell>
          <cell r="I27">
            <v>1.0706819102691276</v>
          </cell>
          <cell r="K27">
            <v>0</v>
          </cell>
          <cell r="L27">
            <v>0</v>
          </cell>
          <cell r="M27">
            <v>61</v>
          </cell>
          <cell r="N27">
            <v>313.91581249995812</v>
          </cell>
          <cell r="O27">
            <v>361.39257010889708</v>
          </cell>
          <cell r="P27">
            <v>31</v>
          </cell>
          <cell r="Q27">
            <v>104809</v>
          </cell>
          <cell r="R27">
            <v>0</v>
          </cell>
          <cell r="S27">
            <v>104840</v>
          </cell>
          <cell r="T27">
            <v>159.53098668030657</v>
          </cell>
          <cell r="U27">
            <v>15851.356606115369</v>
          </cell>
          <cell r="V27">
            <v>0</v>
          </cell>
          <cell r="W27">
            <v>15851.356606115369</v>
          </cell>
          <cell r="X27">
            <v>120844.01512535104</v>
          </cell>
          <cell r="Y27">
            <v>111320.90020563859</v>
          </cell>
          <cell r="Z27">
            <v>16836.21909257181</v>
          </cell>
          <cell r="AA27">
            <v>128157.1192982104</v>
          </cell>
          <cell r="AB27">
            <v>32711.70323124254</v>
          </cell>
          <cell r="AC27">
            <v>47.476757608938954</v>
          </cell>
          <cell r="AD27">
            <v>300.39257010889708</v>
          </cell>
          <cell r="AE27">
            <v>32840.234217922844</v>
          </cell>
        </row>
        <row r="28">
          <cell r="A28" t="str">
            <v>Юго-Запад</v>
          </cell>
          <cell r="F28">
            <v>51</v>
          </cell>
          <cell r="G28">
            <v>100</v>
          </cell>
          <cell r="H28">
            <v>1.1512404145265709</v>
          </cell>
          <cell r="I28">
            <v>1.0706819102691276</v>
          </cell>
          <cell r="K28">
            <v>0</v>
          </cell>
          <cell r="L28">
            <v>0</v>
          </cell>
          <cell r="M28">
            <v>877</v>
          </cell>
          <cell r="N28">
            <v>4513.1830747944796</v>
          </cell>
          <cell r="O28">
            <v>5195.7587538607004</v>
          </cell>
          <cell r="P28">
            <v>447</v>
          </cell>
          <cell r="Q28">
            <v>458953</v>
          </cell>
          <cell r="R28">
            <v>0</v>
          </cell>
          <cell r="S28">
            <v>459400</v>
          </cell>
          <cell r="T28">
            <v>2300.3339047128075</v>
          </cell>
          <cell r="U28">
            <v>69412.24196821329</v>
          </cell>
          <cell r="V28">
            <v>0</v>
          </cell>
          <cell r="W28">
            <v>69412.24196821329</v>
          </cell>
          <cell r="X28">
            <v>531013.47932622442</v>
          </cell>
          <cell r="Y28">
            <v>1302099.3399393051</v>
          </cell>
          <cell r="Z28">
            <v>196930.04392719484</v>
          </cell>
          <cell r="AA28">
            <v>1499029.3838664999</v>
          </cell>
          <cell r="AB28">
            <v>266690.18934870639</v>
          </cell>
          <cell r="AC28">
            <v>682.5756790662208</v>
          </cell>
          <cell r="AD28">
            <v>4318.7587538607004</v>
          </cell>
          <cell r="AE28">
            <v>268543.5232534192</v>
          </cell>
        </row>
        <row r="29">
          <cell r="A29" t="str">
            <v>Рязань</v>
          </cell>
          <cell r="F29">
            <v>51</v>
          </cell>
          <cell r="G29">
            <v>100</v>
          </cell>
          <cell r="H29">
            <v>1.1512404145265709</v>
          </cell>
          <cell r="I29">
            <v>1.0706819102691276</v>
          </cell>
          <cell r="K29">
            <v>0</v>
          </cell>
          <cell r="L29">
            <v>0</v>
          </cell>
          <cell r="M29">
            <v>142</v>
          </cell>
          <cell r="N29">
            <v>6223.4096356057553</v>
          </cell>
          <cell r="O29">
            <v>7164.640688663425</v>
          </cell>
          <cell r="P29">
            <v>73</v>
          </cell>
          <cell r="Q29">
            <v>161222</v>
          </cell>
          <cell r="R29">
            <v>0</v>
          </cell>
          <cell r="S29">
            <v>161295</v>
          </cell>
          <cell r="T29">
            <v>3155.5316462226365</v>
          </cell>
          <cell r="U29">
            <v>24383.282110802811</v>
          </cell>
          <cell r="V29">
            <v>0</v>
          </cell>
          <cell r="W29">
            <v>24383.282110802811</v>
          </cell>
          <cell r="X29">
            <v>189238.05767125185</v>
          </cell>
          <cell r="Y29">
            <v>788819.56838835077</v>
          </cell>
          <cell r="Z29">
            <v>119301.39850972491</v>
          </cell>
          <cell r="AA29">
            <v>908120.96689807565</v>
          </cell>
          <cell r="AB29">
            <v>144161.92453475413</v>
          </cell>
          <cell r="AC29">
            <v>941.23105305766967</v>
          </cell>
          <cell r="AD29">
            <v>7022.640688663425</v>
          </cell>
          <cell r="AE29">
            <v>147244.45618097673</v>
          </cell>
        </row>
        <row r="30">
          <cell r="A30" t="str">
            <v>СК</v>
          </cell>
          <cell r="F30">
            <v>51</v>
          </cell>
          <cell r="G30">
            <v>100</v>
          </cell>
          <cell r="H30">
            <v>1.1512404145265709</v>
          </cell>
          <cell r="I30">
            <v>1.0706819102691276</v>
          </cell>
          <cell r="K30">
            <v>0</v>
          </cell>
          <cell r="L30">
            <v>0</v>
          </cell>
          <cell r="M30">
            <v>109</v>
          </cell>
          <cell r="N30">
            <v>560.93153381140053</v>
          </cell>
          <cell r="O30">
            <v>645.76705150606199</v>
          </cell>
          <cell r="P30">
            <v>55</v>
          </cell>
          <cell r="Q30">
            <v>18461</v>
          </cell>
          <cell r="R30">
            <v>0</v>
          </cell>
          <cell r="S30">
            <v>18516</v>
          </cell>
          <cell r="T30">
            <v>283.0388473360278</v>
          </cell>
          <cell r="U30">
            <v>2792.049292575025</v>
          </cell>
          <cell r="V30">
            <v>0</v>
          </cell>
          <cell r="W30">
            <v>2792.049292575025</v>
          </cell>
          <cell r="X30">
            <v>21578.895052509277</v>
          </cell>
          <cell r="Y30">
            <v>11768.86052201291</v>
          </cell>
          <cell r="Z30">
            <v>1779.9273438546279</v>
          </cell>
          <cell r="AA30">
            <v>13548.787865867538</v>
          </cell>
          <cell r="AB30">
            <v>4614.7835490278767</v>
          </cell>
          <cell r="AC30">
            <v>84.835517694661462</v>
          </cell>
          <cell r="AD30">
            <v>536.76705150606199</v>
          </cell>
          <cell r="AE30">
            <v>4842.8223963639048</v>
          </cell>
        </row>
        <row r="31">
          <cell r="A31" t="str">
            <v>Подвод</v>
          </cell>
          <cell r="F31">
            <v>51</v>
          </cell>
          <cell r="G31">
            <v>100</v>
          </cell>
          <cell r="H31">
            <v>1.1512404145265709</v>
          </cell>
          <cell r="I31">
            <v>1.0706819102691276</v>
          </cell>
          <cell r="K31">
            <v>0</v>
          </cell>
          <cell r="L31">
            <v>0</v>
          </cell>
          <cell r="M31">
            <v>4</v>
          </cell>
          <cell r="N31">
            <v>175.30731367903536</v>
          </cell>
          <cell r="O31">
            <v>201.82086446939226</v>
          </cell>
          <cell r="P31">
            <v>2</v>
          </cell>
          <cell r="Q31">
            <v>1471</v>
          </cell>
          <cell r="R31">
            <v>0</v>
          </cell>
          <cell r="S31">
            <v>1473</v>
          </cell>
          <cell r="T31">
            <v>87.65365683951768</v>
          </cell>
          <cell r="U31">
            <v>222.47464976858578</v>
          </cell>
          <cell r="V31">
            <v>0</v>
          </cell>
          <cell r="W31">
            <v>222.47464976858578</v>
          </cell>
          <cell r="X31">
            <v>1794.3850820032819</v>
          </cell>
          <cell r="Y31">
            <v>995.35881953196554</v>
          </cell>
          <cell r="Z31">
            <v>150.53848046869274</v>
          </cell>
          <cell r="AA31">
            <v>1145.8973000006583</v>
          </cell>
          <cell r="AB31">
            <v>386.26990563245693</v>
          </cell>
          <cell r="AC31">
            <v>26.513550790356902</v>
          </cell>
          <cell r="AD31">
            <v>197.82086446939226</v>
          </cell>
          <cell r="AE31">
            <v>471.92356247197472</v>
          </cell>
        </row>
        <row r="32">
          <cell r="A32" t="str">
            <v>Институт</v>
          </cell>
          <cell r="F32">
            <v>51</v>
          </cell>
          <cell r="G32">
            <v>100</v>
          </cell>
          <cell r="H32">
            <v>1.1512404145265709</v>
          </cell>
          <cell r="I32">
            <v>1.0706819102691276</v>
          </cell>
          <cell r="K32">
            <v>0</v>
          </cell>
          <cell r="L32">
            <v>0</v>
          </cell>
          <cell r="M32">
            <v>3</v>
          </cell>
          <cell r="N32">
            <v>131.48048525927652</v>
          </cell>
          <cell r="O32">
            <v>151.36564835204419</v>
          </cell>
          <cell r="P32">
            <v>2</v>
          </cell>
          <cell r="Q32">
            <v>1839</v>
          </cell>
          <cell r="R32">
            <v>0</v>
          </cell>
          <cell r="S32">
            <v>1841</v>
          </cell>
          <cell r="T32">
            <v>74.505608313590031</v>
          </cell>
          <cell r="U32">
            <v>278.13112231436384</v>
          </cell>
          <cell r="V32">
            <v>0</v>
          </cell>
          <cell r="W32">
            <v>278.13112231436384</v>
          </cell>
          <cell r="X32">
            <v>2202.9049897138557</v>
          </cell>
          <cell r="Y32">
            <v>10420.390171969559</v>
          </cell>
          <cell r="Z32">
            <v>1575.9841291372813</v>
          </cell>
          <cell r="AA32">
            <v>11996.37430110684</v>
          </cell>
          <cell r="AB32">
            <v>1865.383510537547</v>
          </cell>
          <cell r="AC32">
            <v>19.885163092767669</v>
          </cell>
          <cell r="AD32">
            <v>148.36564835204419</v>
          </cell>
          <cell r="AE32">
            <v>1937.889118851137</v>
          </cell>
        </row>
        <row r="33">
          <cell r="A33" t="str">
            <v>Сибирь</v>
          </cell>
          <cell r="F33">
            <v>51</v>
          </cell>
          <cell r="G33">
            <v>100</v>
          </cell>
          <cell r="H33">
            <v>1.1512404145265709</v>
          </cell>
          <cell r="I33">
            <v>1.0706819102691276</v>
          </cell>
          <cell r="K33">
            <v>0</v>
          </cell>
          <cell r="L33">
            <v>0</v>
          </cell>
          <cell r="M33">
            <v>130</v>
          </cell>
          <cell r="N33">
            <v>5697.4876945686492</v>
          </cell>
          <cell r="O33">
            <v>6559.1780952552481</v>
          </cell>
          <cell r="P33">
            <v>66</v>
          </cell>
          <cell r="Q33">
            <v>78257</v>
          </cell>
          <cell r="R33">
            <v>0</v>
          </cell>
          <cell r="S33">
            <v>78323</v>
          </cell>
          <cell r="T33">
            <v>2892.5706757040834</v>
          </cell>
          <cell r="U33">
            <v>11835.621119605858</v>
          </cell>
          <cell r="V33">
            <v>0</v>
          </cell>
          <cell r="W33">
            <v>11835.621119605858</v>
          </cell>
          <cell r="X33">
            <v>93422.665383350832</v>
          </cell>
          <cell r="Y33">
            <v>165450.74004868558</v>
          </cell>
          <cell r="Z33">
            <v>25022.838508691129</v>
          </cell>
          <cell r="AA33">
            <v>190473.57855737669</v>
          </cell>
          <cell r="AB33">
            <v>37295.933216337871</v>
          </cell>
          <cell r="AC33">
            <v>861.69040068659888</v>
          </cell>
          <cell r="AD33">
            <v>6429.1780952552481</v>
          </cell>
          <cell r="AE33">
            <v>40122.503892041947</v>
          </cell>
        </row>
        <row r="34">
          <cell r="A34" t="str">
            <v>СВ</v>
          </cell>
          <cell r="F34">
            <v>51</v>
          </cell>
          <cell r="G34">
            <v>100</v>
          </cell>
          <cell r="H34">
            <v>1.1512404145265709</v>
          </cell>
          <cell r="I34">
            <v>1.0706819102691276</v>
          </cell>
          <cell r="K34">
            <v>0</v>
          </cell>
          <cell r="L34">
            <v>0</v>
          </cell>
          <cell r="M34">
            <v>30</v>
          </cell>
          <cell r="N34">
            <v>1314.8048525927654</v>
          </cell>
          <cell r="O34">
            <v>1513.6564835204422</v>
          </cell>
          <cell r="P34">
            <v>15</v>
          </cell>
          <cell r="Q34">
            <v>143276</v>
          </cell>
          <cell r="R34">
            <v>0</v>
          </cell>
          <cell r="S34">
            <v>143291</v>
          </cell>
          <cell r="T34">
            <v>657.40242629638271</v>
          </cell>
          <cell r="U34">
            <v>21669.121631708971</v>
          </cell>
          <cell r="V34">
            <v>0</v>
          </cell>
          <cell r="W34">
            <v>21669.121631708971</v>
          </cell>
          <cell r="X34">
            <v>165701.94987346919</v>
          </cell>
          <cell r="Y34">
            <v>78631.593984096689</v>
          </cell>
          <cell r="Z34">
            <v>11892.2748690398</v>
          </cell>
          <cell r="AA34">
            <v>90523.86885313649</v>
          </cell>
          <cell r="AB34">
            <v>33660.822316212609</v>
          </cell>
          <cell r="AC34">
            <v>198.85163092767675</v>
          </cell>
          <cell r="AD34">
            <v>1483.6564835204422</v>
          </cell>
          <cell r="AE34">
            <v>34303.224742508988</v>
          </cell>
        </row>
        <row r="35">
          <cell r="A35" t="str">
            <v>Спец</v>
          </cell>
          <cell r="F35">
            <v>99</v>
          </cell>
          <cell r="G35">
            <v>99</v>
          </cell>
          <cell r="H35">
            <v>1.1512404145265709</v>
          </cell>
          <cell r="I35">
            <v>1.0706819102691276</v>
          </cell>
          <cell r="K35">
            <v>0</v>
          </cell>
          <cell r="L35">
            <v>0</v>
          </cell>
          <cell r="M35">
            <v>8000</v>
          </cell>
          <cell r="N35">
            <v>8381.0781713032866</v>
          </cell>
          <cell r="O35">
            <v>9648.6359081107912</v>
          </cell>
          <cell r="P35">
            <v>7992</v>
          </cell>
          <cell r="Q35">
            <v>0</v>
          </cell>
          <cell r="R35">
            <v>0</v>
          </cell>
          <cell r="S35">
            <v>7992</v>
          </cell>
          <cell r="T35">
            <v>8372.6970931319829</v>
          </cell>
          <cell r="U35">
            <v>0</v>
          </cell>
          <cell r="V35">
            <v>0</v>
          </cell>
          <cell r="W35">
            <v>0</v>
          </cell>
          <cell r="X35">
            <v>9638.9872722026794</v>
          </cell>
          <cell r="Y35">
            <v>0</v>
          </cell>
          <cell r="Z35">
            <v>0</v>
          </cell>
          <cell r="AA35">
            <v>0</v>
          </cell>
          <cell r="AB35">
            <v>1266.2901790706962</v>
          </cell>
          <cell r="AC35">
            <v>1267.5577368075046</v>
          </cell>
          <cell r="AD35">
            <v>1648.6359081107912</v>
          </cell>
          <cell r="AE35">
            <v>1646.9872722026794</v>
          </cell>
        </row>
        <row r="36">
          <cell r="A36" t="str">
            <v>ТД</v>
          </cell>
          <cell r="F36">
            <v>99</v>
          </cell>
          <cell r="G36">
            <v>99</v>
          </cell>
          <cell r="H36">
            <v>1.1512404145265709</v>
          </cell>
          <cell r="I36">
            <v>1.0706819102691276</v>
          </cell>
          <cell r="K36">
            <v>0</v>
          </cell>
          <cell r="L36">
            <v>0</v>
          </cell>
          <cell r="M36">
            <v>2000</v>
          </cell>
          <cell r="N36">
            <v>2095.2695428258216</v>
          </cell>
          <cell r="O36">
            <v>2412.1589770276978</v>
          </cell>
          <cell r="P36">
            <v>1999</v>
          </cell>
          <cell r="Q36">
            <v>0</v>
          </cell>
          <cell r="R36">
            <v>0</v>
          </cell>
          <cell r="S36">
            <v>1999</v>
          </cell>
          <cell r="T36">
            <v>2094.2219080544087</v>
          </cell>
          <cell r="U36">
            <v>0</v>
          </cell>
          <cell r="V36">
            <v>0</v>
          </cell>
          <cell r="W36">
            <v>0</v>
          </cell>
          <cell r="X36">
            <v>2410.9528975391836</v>
          </cell>
          <cell r="Y36">
            <v>0</v>
          </cell>
          <cell r="Z36">
            <v>0</v>
          </cell>
          <cell r="AA36">
            <v>0</v>
          </cell>
          <cell r="AB36">
            <v>316.73098948477497</v>
          </cell>
          <cell r="AC36">
            <v>316.88943420187616</v>
          </cell>
          <cell r="AD36">
            <v>412.1589770276978</v>
          </cell>
          <cell r="AE36">
            <v>411.9528975391836</v>
          </cell>
        </row>
        <row r="37">
          <cell r="A37" t="str">
            <v>СОТ-Транс</v>
          </cell>
          <cell r="B37" t="str">
            <v>К</v>
          </cell>
          <cell r="C37">
            <v>3000002</v>
          </cell>
          <cell r="F37">
            <v>65</v>
          </cell>
          <cell r="G37">
            <v>65</v>
          </cell>
          <cell r="H37">
            <v>1.1512404145265709</v>
          </cell>
          <cell r="I37">
            <v>1.0706819102691276</v>
          </cell>
          <cell r="K37">
            <v>0</v>
          </cell>
          <cell r="L37">
            <v>0</v>
          </cell>
          <cell r="M37">
            <v>60036</v>
          </cell>
          <cell r="N37">
            <v>126200.57327140562</v>
          </cell>
          <cell r="O37">
            <v>145287.20028646389</v>
          </cell>
          <cell r="P37">
            <v>39000</v>
          </cell>
          <cell r="Q37">
            <v>0</v>
          </cell>
          <cell r="R37">
            <v>0</v>
          </cell>
          <cell r="S37">
            <v>39000</v>
          </cell>
          <cell r="T37">
            <v>88204.497559180425</v>
          </cell>
          <cell r="U37">
            <v>0</v>
          </cell>
          <cell r="V37">
            <v>0</v>
          </cell>
          <cell r="W37">
            <v>0</v>
          </cell>
          <cell r="X37">
            <v>101544.58233313878</v>
          </cell>
          <cell r="Y37">
            <v>0</v>
          </cell>
          <cell r="Z37">
            <v>0</v>
          </cell>
          <cell r="AA37">
            <v>0</v>
          </cell>
          <cell r="AB37">
            <v>13340.084773958357</v>
          </cell>
          <cell r="AC37">
            <v>19086.627015058271</v>
          </cell>
          <cell r="AD37">
            <v>85251.200286463893</v>
          </cell>
          <cell r="AE37">
            <v>62544.58233313878</v>
          </cell>
        </row>
        <row r="38">
          <cell r="A38" t="str">
            <v>Итого</v>
          </cell>
          <cell r="J38">
            <v>0</v>
          </cell>
          <cell r="K38">
            <v>0</v>
          </cell>
          <cell r="L38">
            <v>0</v>
          </cell>
          <cell r="M38">
            <v>72330</v>
          </cell>
          <cell r="N38">
            <v>167126.29576336546</v>
          </cell>
          <cell r="O38">
            <v>192402.54601290711</v>
          </cell>
          <cell r="P38">
            <v>50161</v>
          </cell>
          <cell r="Q38">
            <v>1262782</v>
          </cell>
          <cell r="R38">
            <v>0</v>
          </cell>
          <cell r="S38">
            <v>1312943</v>
          </cell>
          <cell r="T38">
            <v>114189.57477748618</v>
          </cell>
          <cell r="U38">
            <v>190983.67313669226</v>
          </cell>
          <cell r="V38">
            <v>0</v>
          </cell>
          <cell r="W38">
            <v>190983.67313669226</v>
          </cell>
          <cell r="X38">
            <v>1585225.3265381381</v>
          </cell>
          <cell r="Y38">
            <v>3550531.1253222018</v>
          </cell>
          <cell r="Z38">
            <v>536983.799183222</v>
          </cell>
          <cell r="AA38">
            <v>4087514.9245054238</v>
          </cell>
          <cell r="AB38">
            <v>745237.55094387406</v>
          </cell>
          <cell r="AC38">
            <v>25276.250249541677</v>
          </cell>
          <cell r="AD38">
            <v>120072.54601290711</v>
          </cell>
          <cell r="AE38">
            <v>809266.12572136032</v>
          </cell>
        </row>
        <row r="40">
          <cell r="A40" t="str">
            <v>Передача пакетов Минимущества в собственность АК ТНП</v>
          </cell>
        </row>
        <row r="41">
          <cell r="B41" t="str">
            <v>УК</v>
          </cell>
          <cell r="D41" t="str">
            <v>У ТНП до реорг</v>
          </cell>
          <cell r="F41" t="str">
            <v>Поступило от Минимущества в 2002 г.</v>
          </cell>
          <cell r="K41" t="str">
            <v>Перданная доля в оценке по ЧА на 31.12.01</v>
          </cell>
          <cell r="M41" t="str">
            <v>У ТНП после реорг</v>
          </cell>
          <cell r="O41" t="str">
            <v>СК 31.12.00</v>
          </cell>
          <cell r="Q41" t="str">
            <v>Прибыль '00</v>
          </cell>
          <cell r="S41" t="str">
            <v>СК 31.12.01</v>
          </cell>
          <cell r="U41" t="str">
            <v>Прибыль '01</v>
          </cell>
        </row>
        <row r="43">
          <cell r="A43" t="str">
            <v>Сибирь</v>
          </cell>
          <cell r="B43">
            <v>129838</v>
          </cell>
          <cell r="C43">
            <v>130</v>
          </cell>
          <cell r="D43">
            <v>66217</v>
          </cell>
          <cell r="E43">
            <v>66.216999999999999</v>
          </cell>
          <cell r="F43">
            <v>63621</v>
          </cell>
          <cell r="G43">
            <v>0.49000292672407153</v>
          </cell>
          <cell r="H43">
            <v>63.621000000000002</v>
          </cell>
          <cell r="I43">
            <v>78257.35455856465</v>
          </cell>
          <cell r="J43">
            <v>78193.733558564651</v>
          </cell>
          <cell r="L43">
            <v>245872.43753459043</v>
          </cell>
          <cell r="M43">
            <v>129838</v>
          </cell>
          <cell r="N43">
            <v>1</v>
          </cell>
          <cell r="P43">
            <v>384004.17364350508</v>
          </cell>
          <cell r="R43">
            <v>145</v>
          </cell>
          <cell r="T43">
            <v>501777.48769456864</v>
          </cell>
          <cell r="V43">
            <v>45504</v>
          </cell>
        </row>
        <row r="44">
          <cell r="A44" t="str">
            <v>СВ</v>
          </cell>
          <cell r="B44">
            <v>29736</v>
          </cell>
          <cell r="C44">
            <v>30</v>
          </cell>
          <cell r="D44">
            <v>15165</v>
          </cell>
          <cell r="E44">
            <v>15.164999999999999</v>
          </cell>
          <cell r="F44">
            <v>14571</v>
          </cell>
          <cell r="G44">
            <v>0.49001210653753025</v>
          </cell>
          <cell r="H44">
            <v>14.571</v>
          </cell>
          <cell r="I44">
            <v>143275.68297000369</v>
          </cell>
          <cell r="J44">
            <v>143261.11197000369</v>
          </cell>
          <cell r="L44">
            <v>221907.27695410038</v>
          </cell>
          <cell r="M44">
            <v>29736</v>
          </cell>
          <cell r="N44">
            <v>1</v>
          </cell>
          <cell r="P44">
            <v>401617.57853311655</v>
          </cell>
          <cell r="R44">
            <v>51518</v>
          </cell>
          <cell r="T44">
            <v>452860.80485259276</v>
          </cell>
          <cell r="V44">
            <v>-24341</v>
          </cell>
        </row>
        <row r="45">
          <cell r="A45" t="str">
            <v>Телеком</v>
          </cell>
          <cell r="B45">
            <v>61362</v>
          </cell>
          <cell r="C45">
            <v>61</v>
          </cell>
          <cell r="D45">
            <v>31295</v>
          </cell>
          <cell r="E45">
            <v>31.295000000000002</v>
          </cell>
          <cell r="F45">
            <v>30067</v>
          </cell>
          <cell r="G45">
            <v>0.48999380724226721</v>
          </cell>
          <cell r="H45">
            <v>30.067</v>
          </cell>
          <cell r="I45">
            <v>104808.95699807764</v>
          </cell>
          <cell r="J45">
            <v>104778.88999807765</v>
          </cell>
          <cell r="L45">
            <v>216129.85720371624</v>
          </cell>
          <cell r="M45">
            <v>61362</v>
          </cell>
          <cell r="N45">
            <v>1</v>
          </cell>
          <cell r="P45">
            <v>348596.20080412185</v>
          </cell>
          <cell r="R45">
            <v>-29227</v>
          </cell>
          <cell r="T45">
            <v>441086.91581249994</v>
          </cell>
          <cell r="V45">
            <v>26884</v>
          </cell>
        </row>
        <row r="46">
          <cell r="A46" t="str">
            <v>Юго-Запад</v>
          </cell>
          <cell r="B46">
            <v>877176</v>
          </cell>
          <cell r="C46">
            <v>877</v>
          </cell>
          <cell r="D46">
            <v>447360</v>
          </cell>
          <cell r="E46">
            <v>447.36</v>
          </cell>
          <cell r="F46">
            <v>429816</v>
          </cell>
          <cell r="G46">
            <v>0.48999972639470302</v>
          </cell>
          <cell r="H46">
            <v>429.81599999999997</v>
          </cell>
          <cell r="I46">
            <v>458952.90643368743</v>
          </cell>
          <cell r="J46">
            <v>458523.09043368744</v>
          </cell>
          <cell r="K46">
            <v>612012.82824087807</v>
          </cell>
          <cell r="L46">
            <v>1927502.703430641</v>
          </cell>
          <cell r="M46">
            <v>877176</v>
          </cell>
          <cell r="N46">
            <v>1</v>
          </cell>
          <cell r="P46">
            <v>3009424.4279543418</v>
          </cell>
          <cell r="R46">
            <v>-196009</v>
          </cell>
          <cell r="S46">
            <v>1248847</v>
          </cell>
          <cell r="T46">
            <v>3933681.1830747947</v>
          </cell>
          <cell r="V46">
            <v>357883</v>
          </cell>
        </row>
        <row r="47">
          <cell r="A47" t="str">
            <v>Институт</v>
          </cell>
          <cell r="B47">
            <v>6742</v>
          </cell>
          <cell r="C47">
            <v>3</v>
          </cell>
          <cell r="D47">
            <v>3438</v>
          </cell>
          <cell r="E47">
            <v>1.7190000000000001</v>
          </cell>
          <cell r="F47">
            <v>3304</v>
          </cell>
          <cell r="G47">
            <v>0.49006229605458324</v>
          </cell>
          <cell r="H47">
            <v>1.6519999999999999</v>
          </cell>
          <cell r="I47">
            <v>1838.7536315452219</v>
          </cell>
          <cell r="J47">
            <v>1837.1016315452218</v>
          </cell>
          <cell r="L47">
            <v>12259.143803514782</v>
          </cell>
          <cell r="M47">
            <v>6742</v>
          </cell>
          <cell r="N47">
            <v>1</v>
          </cell>
          <cell r="P47">
            <v>20137.657853311655</v>
          </cell>
          <cell r="R47">
            <v>777</v>
          </cell>
          <cell r="T47">
            <v>25015.480485259279</v>
          </cell>
          <cell r="V47">
            <v>1088</v>
          </cell>
        </row>
        <row r="48">
          <cell r="A48" t="str">
            <v>Рязань</v>
          </cell>
          <cell r="B48">
            <v>141792</v>
          </cell>
          <cell r="C48">
            <v>142</v>
          </cell>
          <cell r="D48">
            <v>72314</v>
          </cell>
          <cell r="E48">
            <v>72.313999999999993</v>
          </cell>
          <cell r="F48">
            <v>69478</v>
          </cell>
          <cell r="G48">
            <v>0.48999943579327465</v>
          </cell>
          <cell r="H48">
            <v>69.477999999999994</v>
          </cell>
          <cell r="I48">
            <v>161221.91841388505</v>
          </cell>
          <cell r="J48">
            <v>161152.44041388505</v>
          </cell>
          <cell r="L48">
            <v>988860.22210465057</v>
          </cell>
          <cell r="M48">
            <v>141792</v>
          </cell>
          <cell r="N48">
            <v>1</v>
          </cell>
          <cell r="P48">
            <v>1489408.8050567517</v>
          </cell>
          <cell r="R48">
            <v>-60877</v>
          </cell>
          <cell r="T48">
            <v>2018084.4096356058</v>
          </cell>
          <cell r="V48">
            <v>248746</v>
          </cell>
        </row>
        <row r="49">
          <cell r="A49" t="str">
            <v>Урал</v>
          </cell>
          <cell r="B49">
            <v>765191</v>
          </cell>
          <cell r="C49">
            <v>765</v>
          </cell>
          <cell r="D49">
            <v>390247</v>
          </cell>
          <cell r="E49">
            <v>390.24700000000001</v>
          </cell>
          <cell r="F49">
            <v>269348</v>
          </cell>
          <cell r="G49">
            <v>0.35200100367097886</v>
          </cell>
          <cell r="H49">
            <v>269.34800000000001</v>
          </cell>
          <cell r="I49">
            <v>131066.35885654342</v>
          </cell>
          <cell r="J49">
            <v>130797.01085654342</v>
          </cell>
          <cell r="K49">
            <v>259218.5862802396</v>
          </cell>
          <cell r="L49">
            <v>605966.49400692666</v>
          </cell>
          <cell r="M49">
            <v>659595</v>
          </cell>
          <cell r="N49">
            <v>0.86199999999999999</v>
          </cell>
          <cell r="P49">
            <v>1304122.3379533312</v>
          </cell>
          <cell r="R49">
            <v>-99400</v>
          </cell>
          <cell r="S49">
            <v>529018</v>
          </cell>
          <cell r="T49">
            <v>1721490.8130584012</v>
          </cell>
          <cell r="V49">
            <v>171933</v>
          </cell>
        </row>
        <row r="50">
          <cell r="A50" t="str">
            <v>Мос</v>
          </cell>
          <cell r="B50">
            <v>158443</v>
          </cell>
          <cell r="C50">
            <v>158</v>
          </cell>
          <cell r="D50">
            <v>80806</v>
          </cell>
          <cell r="E50">
            <v>80.805999999999997</v>
          </cell>
          <cell r="F50">
            <v>77637</v>
          </cell>
          <cell r="G50">
            <v>0.48999955820074098</v>
          </cell>
          <cell r="H50">
            <v>77.637</v>
          </cell>
          <cell r="I50">
            <v>111428.47007164045</v>
          </cell>
          <cell r="J50">
            <v>111350.83307164045</v>
          </cell>
          <cell r="L50">
            <v>537782.6681742199</v>
          </cell>
          <cell r="M50">
            <v>158443</v>
          </cell>
          <cell r="N50">
            <v>1</v>
          </cell>
          <cell r="P50">
            <v>911039.98027441383</v>
          </cell>
          <cell r="R50">
            <v>-93297</v>
          </cell>
          <cell r="T50">
            <v>1097516.6388903218</v>
          </cell>
          <cell r="V50">
            <v>15019</v>
          </cell>
        </row>
        <row r="51">
          <cell r="A51" t="str">
            <v>Петербург</v>
          </cell>
          <cell r="B51">
            <v>14700</v>
          </cell>
          <cell r="C51">
            <v>15</v>
          </cell>
          <cell r="D51">
            <v>7497</v>
          </cell>
          <cell r="E51">
            <v>7.4969999999999999</v>
          </cell>
          <cell r="F51">
            <v>7203</v>
          </cell>
          <cell r="G51">
            <v>0.49</v>
          </cell>
          <cell r="H51">
            <v>7.2030000000000003</v>
          </cell>
          <cell r="I51">
            <v>51999.952700098875</v>
          </cell>
          <cell r="J51">
            <v>51992.749700098873</v>
          </cell>
          <cell r="L51">
            <v>186015.95718888522</v>
          </cell>
          <cell r="M51">
            <v>14700</v>
          </cell>
          <cell r="N51">
            <v>1</v>
          </cell>
          <cell r="P51">
            <v>295148.28926655831</v>
          </cell>
          <cell r="R51">
            <v>-12838</v>
          </cell>
          <cell r="T51">
            <v>379624.40242629638</v>
          </cell>
          <cell r="V51">
            <v>28929</v>
          </cell>
        </row>
        <row r="52">
          <cell r="A52" t="str">
            <v>Подвод</v>
          </cell>
          <cell r="B52">
            <v>4262</v>
          </cell>
          <cell r="C52">
            <v>4</v>
          </cell>
          <cell r="D52">
            <v>2174</v>
          </cell>
          <cell r="E52">
            <v>2.1739999999999999</v>
          </cell>
          <cell r="F52">
            <v>2088</v>
          </cell>
          <cell r="G52">
            <v>0.48991083998122947</v>
          </cell>
          <cell r="H52">
            <v>2.0880000000000001</v>
          </cell>
          <cell r="I52">
            <v>1471.0029052361776</v>
          </cell>
          <cell r="J52">
            <v>1468.9149052361777</v>
          </cell>
          <cell r="L52">
            <v>2466.3617247681432</v>
          </cell>
          <cell r="M52">
            <v>4262</v>
          </cell>
          <cell r="N52">
            <v>1</v>
          </cell>
          <cell r="P52">
            <v>7096.5438044155408</v>
          </cell>
          <cell r="R52">
            <v>-129</v>
          </cell>
          <cell r="T52">
            <v>5034.3073136790354</v>
          </cell>
          <cell r="V52">
            <v>-3398</v>
          </cell>
        </row>
        <row r="53">
          <cell r="A53" t="str">
            <v>СК</v>
          </cell>
          <cell r="B53">
            <v>108686</v>
          </cell>
          <cell r="C53">
            <v>109</v>
          </cell>
          <cell r="D53">
            <v>55430</v>
          </cell>
          <cell r="E53">
            <v>55.43</v>
          </cell>
          <cell r="F53">
            <v>53256</v>
          </cell>
          <cell r="G53">
            <v>0.48999871188561545</v>
          </cell>
          <cell r="H53">
            <v>53.256</v>
          </cell>
          <cell r="I53">
            <v>18461.086460714028</v>
          </cell>
          <cell r="J53">
            <v>18407.830460714027</v>
          </cell>
          <cell r="L53">
            <v>128755.94797641516</v>
          </cell>
          <cell r="M53">
            <v>108686</v>
          </cell>
          <cell r="N53">
            <v>1</v>
          </cell>
          <cell r="P53">
            <v>231169.09651884064</v>
          </cell>
          <cell r="R53">
            <v>-35176</v>
          </cell>
          <cell r="T53">
            <v>262767.93153381138</v>
          </cell>
          <cell r="V53">
            <v>-11907</v>
          </cell>
        </row>
        <row r="54">
          <cell r="A54" t="str">
            <v>Итого</v>
          </cell>
          <cell r="B54">
            <v>2297928</v>
          </cell>
          <cell r="C54">
            <v>2294</v>
          </cell>
          <cell r="D54">
            <v>1171943</v>
          </cell>
          <cell r="E54">
            <v>1170.2240000000002</v>
          </cell>
          <cell r="F54">
            <v>1020389</v>
          </cell>
          <cell r="H54">
            <v>1018.737</v>
          </cell>
          <cell r="I54">
            <v>1262782.4439999966</v>
          </cell>
          <cell r="J54">
            <v>1261763.7069999964</v>
          </cell>
          <cell r="L54">
            <v>5073519.070102429</v>
          </cell>
          <cell r="M54">
            <v>2192332</v>
          </cell>
          <cell r="N54">
            <v>0</v>
          </cell>
          <cell r="O54">
            <v>0</v>
          </cell>
          <cell r="P54">
            <v>8401765.0916627087</v>
          </cell>
          <cell r="Q54">
            <v>0</v>
          </cell>
          <cell r="R54">
            <v>-474513</v>
          </cell>
          <cell r="S54">
            <v>1777865</v>
          </cell>
          <cell r="T54">
            <v>10838940.374777831</v>
          </cell>
          <cell r="U54">
            <v>0</v>
          </cell>
          <cell r="V54">
            <v>856340</v>
          </cell>
        </row>
        <row r="56">
          <cell r="A56" t="str">
            <v>Дополнительный расчет для проводок по консолидации УК</v>
          </cell>
        </row>
        <row r="58">
          <cell r="A58" t="str">
            <v>Название дочернего предприятия</v>
          </cell>
          <cell r="B58" t="str">
            <v>Нераспределенная прибыль ДП (МСФО), тыс. руб., 31.12.01 (200)</v>
          </cell>
          <cell r="C58" t="str">
            <v>Сумма дооценки поступивих пакетов, тыс. руб. (27)</v>
          </cell>
          <cell r="D58" t="str">
            <v>Сумма инвестиций, зачитываемая из нераспределенной прибыли дочек, тыс. руб. (98)</v>
          </cell>
        </row>
        <row r="59">
          <cell r="A59" t="str">
            <v>Сибирь</v>
          </cell>
          <cell r="B59">
            <v>491663</v>
          </cell>
          <cell r="C59">
            <v>165450.74004868558</v>
          </cell>
          <cell r="D59">
            <v>240916.30896193717</v>
          </cell>
        </row>
        <row r="60">
          <cell r="A60" t="str">
            <v>СВ</v>
          </cell>
          <cell r="B60">
            <v>451546</v>
          </cell>
          <cell r="C60">
            <v>78631.593984096689</v>
          </cell>
          <cell r="D60">
            <v>221263.00665859564</v>
          </cell>
        </row>
        <row r="61">
          <cell r="A61" t="str">
            <v>Телеком</v>
          </cell>
          <cell r="B61">
            <v>440773</v>
          </cell>
          <cell r="C61">
            <v>111320.90020563859</v>
          </cell>
          <cell r="D61">
            <v>215976.04039959583</v>
          </cell>
        </row>
        <row r="62">
          <cell r="A62" t="str">
            <v>Юго-Запад</v>
          </cell>
          <cell r="B62">
            <v>3589473</v>
          </cell>
          <cell r="C62">
            <v>1302099.3399393051</v>
          </cell>
          <cell r="D62">
            <v>1758840.7879011738</v>
          </cell>
        </row>
        <row r="63">
          <cell r="A63" t="str">
            <v>Институт</v>
          </cell>
          <cell r="B63">
            <v>24884</v>
          </cell>
          <cell r="C63">
            <v>10420.390171969559</v>
          </cell>
          <cell r="D63">
            <v>12194.71017502225</v>
          </cell>
        </row>
        <row r="64">
          <cell r="A64" t="str">
            <v>Рязань</v>
          </cell>
          <cell r="B64">
            <v>1932639</v>
          </cell>
          <cell r="C64">
            <v>788819.56838835077</v>
          </cell>
          <cell r="D64">
            <v>946992.01959207852</v>
          </cell>
        </row>
        <row r="65">
          <cell r="A65" t="str">
            <v>Урал</v>
          </cell>
          <cell r="B65">
            <v>1860530</v>
          </cell>
          <cell r="C65">
            <v>525227.83065124508</v>
          </cell>
          <cell r="D65">
            <v>654908.42735996633</v>
          </cell>
        </row>
        <row r="66">
          <cell r="A66" t="str">
            <v>Мос</v>
          </cell>
          <cell r="B66">
            <v>1090592</v>
          </cell>
          <cell r="C66">
            <v>426354.19810257945</v>
          </cell>
          <cell r="D66">
            <v>534389.59817726247</v>
          </cell>
        </row>
        <row r="67">
          <cell r="A67" t="str">
            <v>Петербург</v>
          </cell>
          <cell r="B67">
            <v>369633</v>
          </cell>
          <cell r="C67">
            <v>129442.34448878634</v>
          </cell>
          <cell r="D67">
            <v>181120.16999999998</v>
          </cell>
        </row>
        <row r="68">
          <cell r="A68" t="str">
            <v>Подвод</v>
          </cell>
          <cell r="B68">
            <v>4859</v>
          </cell>
          <cell r="C68">
            <v>995.35881953196554</v>
          </cell>
          <cell r="D68">
            <v>2380.4767714687941</v>
          </cell>
        </row>
        <row r="69">
          <cell r="A69" t="str">
            <v>СК</v>
          </cell>
          <cell r="B69">
            <v>61133</v>
          </cell>
          <cell r="C69">
            <v>11768.86052201291</v>
          </cell>
          <cell r="D69">
            <v>29955.091253703329</v>
          </cell>
        </row>
        <row r="70">
          <cell r="A70" t="str">
            <v>Итого</v>
          </cell>
          <cell r="B70">
            <v>10317725</v>
          </cell>
          <cell r="C70">
            <v>3550531.1253222018</v>
          </cell>
          <cell r="D70">
            <v>4798936.6372508053</v>
          </cell>
        </row>
        <row r="71">
          <cell r="A71" t="str">
            <v>Счема консолидации пакетов акций, поступивших от Минимущества в 2002 г. (условные цифры)</v>
          </cell>
        </row>
        <row r="72">
          <cell r="A72" t="str">
            <v>Счема консолидации пакетов акций, поступивших от Минимущества в 2002 г. (условные цифры)</v>
          </cell>
          <cell r="B72" t="str">
            <v>AK01</v>
          </cell>
          <cell r="C72" t="str">
            <v>Sub01</v>
          </cell>
          <cell r="D72" t="str">
            <v>Adj</v>
          </cell>
          <cell r="E72" t="str">
            <v>Adj</v>
          </cell>
          <cell r="F72" t="str">
            <v>Cons01</v>
          </cell>
          <cell r="G72" t="str">
            <v>AKMov02</v>
          </cell>
          <cell r="H72" t="str">
            <v>SubMov02</v>
          </cell>
          <cell r="I72" t="str">
            <v>AK02</v>
          </cell>
          <cell r="J72" t="str">
            <v>Sub02</v>
          </cell>
          <cell r="K72" t="str">
            <v>Adj</v>
          </cell>
          <cell r="L72" t="str">
            <v>Adj</v>
          </cell>
          <cell r="M72" t="str">
            <v>Adj</v>
          </cell>
          <cell r="N72" t="str">
            <v>Cons02</v>
          </cell>
        </row>
        <row r="73">
          <cell r="A73" t="str">
            <v>Проводки у СОТ-Транса</v>
          </cell>
          <cell r="B73" t="str">
            <v>AK01</v>
          </cell>
          <cell r="C73" t="str">
            <v>Sub01</v>
          </cell>
          <cell r="D73" t="str">
            <v>Adj</v>
          </cell>
          <cell r="E73" t="str">
            <v>Adj</v>
          </cell>
          <cell r="F73" t="str">
            <v>Cons01</v>
          </cell>
          <cell r="G73" t="str">
            <v>AKMov02</v>
          </cell>
          <cell r="H73" t="str">
            <v>SubMov02</v>
          </cell>
          <cell r="I73" t="str">
            <v>AK02</v>
          </cell>
          <cell r="J73" t="str">
            <v>Sub02</v>
          </cell>
          <cell r="K73" t="str">
            <v>Adj</v>
          </cell>
          <cell r="L73" t="str">
            <v>Adj</v>
          </cell>
          <cell r="M73" t="str">
            <v>Adj</v>
          </cell>
          <cell r="N73" t="str">
            <v>Cons02</v>
          </cell>
        </row>
        <row r="74">
          <cell r="A74" t="str">
            <v>Assets</v>
          </cell>
          <cell r="B74">
            <v>649</v>
          </cell>
          <cell r="C74">
            <v>300</v>
          </cell>
          <cell r="D74">
            <v>-51</v>
          </cell>
          <cell r="F74">
            <v>949</v>
          </cell>
          <cell r="G74">
            <v>120</v>
          </cell>
          <cell r="I74">
            <v>649</v>
          </cell>
          <cell r="J74">
            <v>300</v>
          </cell>
          <cell r="K74">
            <v>27</v>
          </cell>
          <cell r="L74">
            <v>-100</v>
          </cell>
          <cell r="M74">
            <v>-98</v>
          </cell>
          <cell r="N74">
            <v>949</v>
          </cell>
        </row>
        <row r="75">
          <cell r="A75" t="str">
            <v>Invest</v>
          </cell>
          <cell r="B75">
            <v>51</v>
          </cell>
          <cell r="D75">
            <v>-51</v>
          </cell>
          <cell r="F75">
            <v>0</v>
          </cell>
          <cell r="G75">
            <v>120</v>
          </cell>
          <cell r="I75">
            <v>171</v>
          </cell>
          <cell r="J75">
            <v>0</v>
          </cell>
          <cell r="K75">
            <v>27</v>
          </cell>
          <cell r="L75">
            <v>-100</v>
          </cell>
          <cell r="M75">
            <v>-98</v>
          </cell>
          <cell r="N75">
            <v>0</v>
          </cell>
        </row>
        <row r="76">
          <cell r="A76" t="str">
            <v>SC</v>
          </cell>
          <cell r="B76">
            <v>-200</v>
          </cell>
          <cell r="C76">
            <v>-100</v>
          </cell>
          <cell r="D76">
            <v>51</v>
          </cell>
          <cell r="E76">
            <v>49</v>
          </cell>
          <cell r="F76">
            <v>-200</v>
          </cell>
          <cell r="G76">
            <v>-120</v>
          </cell>
          <cell r="I76">
            <v>-320</v>
          </cell>
          <cell r="J76">
            <v>-100</v>
          </cell>
          <cell r="K76">
            <v>-27</v>
          </cell>
          <cell r="L76">
            <v>100</v>
          </cell>
          <cell r="N76">
            <v>-347</v>
          </cell>
        </row>
        <row r="77">
          <cell r="A77" t="str">
            <v>SC</v>
          </cell>
          <cell r="B77">
            <v>-200</v>
          </cell>
          <cell r="C77">
            <v>-100</v>
          </cell>
          <cell r="D77">
            <v>51</v>
          </cell>
          <cell r="E77">
            <v>49</v>
          </cell>
          <cell r="F77">
            <v>-200</v>
          </cell>
          <cell r="G77">
            <v>-120</v>
          </cell>
          <cell r="I77">
            <v>-320</v>
          </cell>
          <cell r="J77">
            <v>-100</v>
          </cell>
          <cell r="K77">
            <v>-27</v>
          </cell>
          <cell r="L77">
            <v>100</v>
          </cell>
          <cell r="M77">
            <v>98</v>
          </cell>
          <cell r="N77">
            <v>-347</v>
          </cell>
        </row>
        <row r="78">
          <cell r="A78" t="str">
            <v>RE</v>
          </cell>
          <cell r="B78">
            <v>-500</v>
          </cell>
          <cell r="C78">
            <v>-200</v>
          </cell>
          <cell r="E78">
            <v>-49</v>
          </cell>
          <cell r="F78">
            <v>-749</v>
          </cell>
          <cell r="I78">
            <v>-500</v>
          </cell>
          <cell r="J78">
            <v>-200</v>
          </cell>
          <cell r="M78">
            <v>98</v>
          </cell>
          <cell r="N78">
            <v>-602</v>
          </cell>
        </row>
        <row r="79">
          <cell r="A79" t="str">
            <v>MI</v>
          </cell>
          <cell r="B79" t="str">
            <v>147=</v>
          </cell>
          <cell r="C79" t="str">
            <v>49+200*0,49</v>
          </cell>
        </row>
        <row r="80">
          <cell r="B80" t="str">
            <v>147=</v>
          </cell>
          <cell r="C80" t="str">
            <v>49+200*0,49</v>
          </cell>
        </row>
        <row r="81">
          <cell r="B81" t="str">
            <v>27=</v>
          </cell>
          <cell r="C81" t="str">
            <v>49+200*0,49-120</v>
          </cell>
        </row>
        <row r="82">
          <cell r="B82" t="str">
            <v>98=</v>
          </cell>
          <cell r="C82" t="str">
            <v>200*0,49</v>
          </cell>
        </row>
        <row r="83">
          <cell r="A83" t="str">
            <v>Схема консолидации для Урала (с долей меньшинства) (условные цифры)</v>
          </cell>
        </row>
        <row r="84">
          <cell r="A84" t="str">
            <v>Схема консолидации для Урала (с долей меньшинства) (условные цифры)</v>
          </cell>
          <cell r="B84" t="str">
            <v>К</v>
          </cell>
          <cell r="C84">
            <v>3000002</v>
          </cell>
          <cell r="D84" t="str">
            <v>Adj</v>
          </cell>
          <cell r="E84" t="str">
            <v>Adj</v>
          </cell>
          <cell r="F84" t="str">
            <v>Cons01</v>
          </cell>
          <cell r="G84" t="str">
            <v>AKMov02</v>
          </cell>
          <cell r="H84" t="str">
            <v>SubMov02</v>
          </cell>
          <cell r="I84" t="str">
            <v>AK02</v>
          </cell>
          <cell r="J84" t="str">
            <v>Sub02</v>
          </cell>
          <cell r="K84" t="str">
            <v>Adj</v>
          </cell>
          <cell r="L84" t="str">
            <v>Adj</v>
          </cell>
          <cell r="M84" t="str">
            <v>Adj</v>
          </cell>
          <cell r="N84" t="str">
            <v>Adj</v>
          </cell>
          <cell r="O84" t="str">
            <v>Adj</v>
          </cell>
          <cell r="P84" t="str">
            <v>Cons02</v>
          </cell>
        </row>
        <row r="85">
          <cell r="A85" t="str">
            <v>Assets</v>
          </cell>
          <cell r="B85" t="str">
            <v>AK01</v>
          </cell>
          <cell r="C85" t="str">
            <v>Sub01</v>
          </cell>
          <cell r="D85" t="str">
            <v>Adj</v>
          </cell>
          <cell r="E85" t="str">
            <v>Adj</v>
          </cell>
          <cell r="F85" t="str">
            <v>Cons01</v>
          </cell>
          <cell r="G85" t="str">
            <v>AKMov02</v>
          </cell>
          <cell r="H85" t="str">
            <v>SubMov02</v>
          </cell>
          <cell r="I85" t="str">
            <v>AK02</v>
          </cell>
          <cell r="J85" t="str">
            <v>Sub02</v>
          </cell>
          <cell r="K85" t="str">
            <v>Adj</v>
          </cell>
          <cell r="L85" t="str">
            <v>Adj</v>
          </cell>
          <cell r="M85" t="str">
            <v>Adj</v>
          </cell>
          <cell r="N85" t="str">
            <v>Adj</v>
          </cell>
          <cell r="O85" t="str">
            <v>Adj</v>
          </cell>
          <cell r="P85" t="str">
            <v>Cons02</v>
          </cell>
        </row>
        <row r="86">
          <cell r="A86" t="str">
            <v>Assets</v>
          </cell>
          <cell r="B86">
            <v>649</v>
          </cell>
          <cell r="C86">
            <v>300</v>
          </cell>
          <cell r="D86">
            <v>-51</v>
          </cell>
          <cell r="F86">
            <v>949</v>
          </cell>
          <cell r="G86">
            <v>80</v>
          </cell>
          <cell r="I86">
            <v>649</v>
          </cell>
          <cell r="J86">
            <v>300</v>
          </cell>
          <cell r="K86">
            <v>25.599999999999994</v>
          </cell>
          <cell r="L86">
            <v>-86.2</v>
          </cell>
          <cell r="O86">
            <v>-70.399999999999991</v>
          </cell>
          <cell r="P86">
            <v>949</v>
          </cell>
        </row>
        <row r="87">
          <cell r="A87" t="str">
            <v>Invest</v>
          </cell>
          <cell r="B87">
            <v>51</v>
          </cell>
          <cell r="D87">
            <v>-51</v>
          </cell>
          <cell r="F87">
            <v>0</v>
          </cell>
          <cell r="G87">
            <v>80</v>
          </cell>
          <cell r="I87">
            <v>131</v>
          </cell>
          <cell r="J87">
            <v>0</v>
          </cell>
          <cell r="K87">
            <v>25.599999999999994</v>
          </cell>
          <cell r="L87">
            <v>-86.2</v>
          </cell>
          <cell r="O87">
            <v>-70.399999999999991</v>
          </cell>
          <cell r="P87">
            <v>0</v>
          </cell>
        </row>
        <row r="88">
          <cell r="A88" t="str">
            <v>SC</v>
          </cell>
          <cell r="B88">
            <v>-200</v>
          </cell>
          <cell r="C88">
            <v>-100</v>
          </cell>
          <cell r="D88">
            <v>51</v>
          </cell>
          <cell r="E88">
            <v>49</v>
          </cell>
          <cell r="F88">
            <v>-200</v>
          </cell>
          <cell r="G88">
            <v>-80</v>
          </cell>
          <cell r="I88">
            <v>-280</v>
          </cell>
          <cell r="J88">
            <v>-100</v>
          </cell>
          <cell r="K88">
            <v>-25.599999999999994</v>
          </cell>
          <cell r="L88">
            <v>86.2</v>
          </cell>
          <cell r="M88">
            <v>13.799999999999997</v>
          </cell>
          <cell r="N88">
            <v>27.6</v>
          </cell>
          <cell r="P88">
            <v>-278</v>
          </cell>
        </row>
        <row r="89">
          <cell r="A89" t="str">
            <v>SC</v>
          </cell>
          <cell r="B89">
            <v>-200</v>
          </cell>
          <cell r="C89">
            <v>-100</v>
          </cell>
          <cell r="D89">
            <v>51</v>
          </cell>
          <cell r="E89">
            <v>49</v>
          </cell>
          <cell r="F89">
            <v>-200</v>
          </cell>
          <cell r="G89">
            <v>-80</v>
          </cell>
          <cell r="I89">
            <v>-280</v>
          </cell>
          <cell r="J89">
            <v>-100</v>
          </cell>
          <cell r="K89">
            <v>-25.599999999999994</v>
          </cell>
          <cell r="L89">
            <v>86.2</v>
          </cell>
          <cell r="M89">
            <v>13.799999999999997</v>
          </cell>
          <cell r="N89">
            <v>27.6</v>
          </cell>
          <cell r="O89">
            <v>70.399999999999991</v>
          </cell>
          <cell r="P89">
            <v>-278</v>
          </cell>
        </row>
        <row r="90">
          <cell r="A90" t="str">
            <v>RE</v>
          </cell>
          <cell r="B90">
            <v>-500</v>
          </cell>
          <cell r="C90">
            <v>-200</v>
          </cell>
          <cell r="E90">
            <v>-35.200000000000003</v>
          </cell>
          <cell r="F90">
            <v>-735.2</v>
          </cell>
          <cell r="I90">
            <v>-500</v>
          </cell>
          <cell r="J90">
            <v>-200</v>
          </cell>
          <cell r="M90">
            <v>-13.799999999999997</v>
          </cell>
          <cell r="N90">
            <v>-27.6</v>
          </cell>
          <cell r="O90">
            <v>70.399999999999991</v>
          </cell>
          <cell r="P90">
            <v>-629.6</v>
          </cell>
        </row>
        <row r="91">
          <cell r="A91" t="str">
            <v>MI</v>
          </cell>
          <cell r="E91">
            <v>-13.799999999999997</v>
          </cell>
          <cell r="F91">
            <v>-13.799999999999997</v>
          </cell>
          <cell r="M91">
            <v>-13.799999999999997</v>
          </cell>
          <cell r="N91">
            <v>-27.6</v>
          </cell>
          <cell r="P91">
            <v>-41.4</v>
          </cell>
        </row>
        <row r="93">
          <cell r="A93" t="str">
            <v>Проводки у ОАО "Урал ТНП"</v>
          </cell>
        </row>
        <row r="94">
          <cell r="A94" t="str">
            <v>Расчет суммы инфлирования УК АК ТНП в 2002 г.</v>
          </cell>
          <cell r="B94">
            <v>15527</v>
          </cell>
        </row>
        <row r="95">
          <cell r="A95" t="str">
            <v>SC on 31.12.01</v>
          </cell>
          <cell r="B95">
            <v>15527</v>
          </cell>
        </row>
        <row r="96">
          <cell r="A96" t="str">
            <v>Add (вкл дооценку)</v>
          </cell>
          <cell r="B96">
            <v>4813313.5693221986</v>
          </cell>
        </row>
        <row r="97">
          <cell r="A97" t="str">
            <v>Infl OB</v>
          </cell>
          <cell r="B97">
            <v>2348.309916354066</v>
          </cell>
          <cell r="C97" t="str">
            <v>('Год. инд.02'!F153-1)</v>
          </cell>
        </row>
        <row r="98">
          <cell r="A98" t="str">
            <v>Infl Add</v>
          </cell>
          <cell r="B98">
            <v>727967.53947065782</v>
          </cell>
          <cell r="C98">
            <v>3000005</v>
          </cell>
        </row>
      </sheetData>
      <sheetData sheetId="4" refreshError="1"/>
      <sheetData sheetId="5">
        <row r="1">
          <cell r="A1" t="str">
            <v>Подготовил: Александр Лепёхин</v>
          </cell>
        </row>
      </sheetData>
      <sheetData sheetId="6">
        <row r="1">
          <cell r="A1" t="str">
            <v>Подготовил: Александр Лепёхин</v>
          </cell>
        </row>
      </sheetData>
      <sheetData sheetId="7">
        <row r="1">
          <cell r="A1" t="str">
            <v>Подготовил: Александр Лепёхин</v>
          </cell>
        </row>
      </sheetData>
      <sheetData sheetId="8">
        <row r="1">
          <cell r="A1" t="str">
            <v>Подготовил: Александр Лепёхин</v>
          </cell>
        </row>
      </sheetData>
      <sheetData sheetId="9" refreshError="1">
        <row r="1">
          <cell r="A1" t="str">
            <v>Подготовил: Александр Лепёхин</v>
          </cell>
        </row>
        <row r="29">
          <cell r="H29">
            <v>1.1512404145265709</v>
          </cell>
        </row>
        <row r="31">
          <cell r="H31">
            <v>-298386</v>
          </cell>
        </row>
      </sheetData>
      <sheetData sheetId="10">
        <row r="1">
          <cell r="A1" t="str">
            <v>Подготовил: Александр Лепёхин</v>
          </cell>
        </row>
      </sheetData>
      <sheetData sheetId="11">
        <row r="1">
          <cell r="A1" t="str">
            <v>Подготовил: Александр Лепёхин</v>
          </cell>
        </row>
      </sheetData>
      <sheetData sheetId="12">
        <row r="1">
          <cell r="A1" t="str">
            <v>Подготовил: Александр Лепёхин</v>
          </cell>
        </row>
      </sheetData>
      <sheetData sheetId="13">
        <row r="1">
          <cell r="A1" t="str">
            <v>Подготовил: Александр Лепёхин</v>
          </cell>
        </row>
      </sheetData>
      <sheetData sheetId="14">
        <row r="1">
          <cell r="A1" t="str">
            <v>Подготовил: Александр Лепёхин</v>
          </cell>
        </row>
      </sheetData>
      <sheetData sheetId="15">
        <row r="1">
          <cell r="A1" t="str">
            <v>Подготовил: Александр Лепёхин</v>
          </cell>
        </row>
      </sheetData>
      <sheetData sheetId="16">
        <row r="1">
          <cell r="A1" t="str">
            <v>Подготовил: Александр Лепёхин</v>
          </cell>
        </row>
      </sheetData>
      <sheetData sheetId="17">
        <row r="1">
          <cell r="A1" t="str">
            <v>Подготовил: Александр Лепёхин</v>
          </cell>
        </row>
      </sheetData>
      <sheetData sheetId="18">
        <row r="1">
          <cell r="A1" t="str">
            <v>Подготовил: Александр Лепёхин</v>
          </cell>
        </row>
      </sheetData>
      <sheetData sheetId="19">
        <row r="1">
          <cell r="A1" t="str">
            <v>Подготовил: Александр Лепёхин</v>
          </cell>
        </row>
      </sheetData>
      <sheetData sheetId="20">
        <row r="1">
          <cell r="A1" t="str">
            <v>Подготовил: Александр Лепёхин</v>
          </cell>
        </row>
      </sheetData>
      <sheetData sheetId="21">
        <row r="1">
          <cell r="A1" t="str">
            <v>Подготовил: Александр Лепёхин</v>
          </cell>
        </row>
      </sheetData>
      <sheetData sheetId="22">
        <row r="1">
          <cell r="A1" t="str">
            <v>Подготовил: Александр Лепёхин</v>
          </cell>
        </row>
      </sheetData>
      <sheetData sheetId="23">
        <row r="1">
          <cell r="A1" t="str">
            <v>Подготовил: Александр Лепёхин</v>
          </cell>
        </row>
      </sheetData>
      <sheetData sheetId="24">
        <row r="1">
          <cell r="A1" t="str">
            <v>Подготовил: Александр Лепёхин</v>
          </cell>
        </row>
      </sheetData>
      <sheetData sheetId="25">
        <row r="1">
          <cell r="A1" t="str">
            <v>Подготовил: Александр Лепёхин</v>
          </cell>
        </row>
      </sheetData>
      <sheetData sheetId="26">
        <row r="1">
          <cell r="A1" t="str">
            <v>Подготовил: Александр Лепёхин</v>
          </cell>
        </row>
      </sheetData>
      <sheetData sheetId="27">
        <row r="1">
          <cell r="A1" t="str">
            <v>Подготовил: Александр Лепёхин</v>
          </cell>
        </row>
      </sheetData>
      <sheetData sheetId="28">
        <row r="1">
          <cell r="A1" t="str">
            <v>Подготовил: Александр Лепёхин</v>
          </cell>
        </row>
      </sheetData>
      <sheetData sheetId="29">
        <row r="1">
          <cell r="A1" t="str">
            <v>Подготовил: Александр Лепёхин</v>
          </cell>
        </row>
      </sheetData>
      <sheetData sheetId="30">
        <row r="1">
          <cell r="A1" t="str">
            <v>Подготовил: Александр Лепёхин</v>
          </cell>
        </row>
      </sheetData>
      <sheetData sheetId="31">
        <row r="1">
          <cell r="A1" t="str">
            <v>Подготовил: Александр Лепёхин</v>
          </cell>
        </row>
      </sheetData>
      <sheetData sheetId="32">
        <row r="1">
          <cell r="A1" t="str">
            <v>Подготовил: Александр Лепёхин</v>
          </cell>
        </row>
      </sheetData>
      <sheetData sheetId="33">
        <row r="1">
          <cell r="A1" t="str">
            <v>Подготовил: Александр Лепёхин</v>
          </cell>
        </row>
      </sheetData>
      <sheetData sheetId="34">
        <row r="1">
          <cell r="A1" t="str">
            <v>Подготовил: Александр Лепёхин</v>
          </cell>
        </row>
      </sheetData>
      <sheetData sheetId="35">
        <row r="1">
          <cell r="A1" t="str">
            <v>Подготовил: Александр Лепёхин</v>
          </cell>
        </row>
      </sheetData>
      <sheetData sheetId="36">
        <row r="1">
          <cell r="A1" t="str">
            <v>Подготовил: Александр Лепёхин</v>
          </cell>
        </row>
      </sheetData>
      <sheetData sheetId="37">
        <row r="1">
          <cell r="A1" t="str">
            <v>Подготовил: Александр Лепёхин</v>
          </cell>
        </row>
      </sheetData>
      <sheetData sheetId="38">
        <row r="1">
          <cell r="A1" t="str">
            <v>Подготовил: Александр Лепёхин</v>
          </cell>
        </row>
      </sheetData>
      <sheetData sheetId="39">
        <row r="1">
          <cell r="A1" t="str">
            <v>Подготовил: Александр Лепёхин</v>
          </cell>
        </row>
      </sheetData>
      <sheetData sheetId="40">
        <row r="1">
          <cell r="A1" t="str">
            <v>Подготовил: Александр Лепёхин</v>
          </cell>
        </row>
      </sheetData>
      <sheetData sheetId="41">
        <row r="1">
          <cell r="A1" t="str">
            <v>Подготовил: Александр Лепёхин</v>
          </cell>
        </row>
      </sheetData>
      <sheetData sheetId="42">
        <row r="1">
          <cell r="A1" t="str">
            <v>Подготовил: Александр Лепёхин</v>
          </cell>
        </row>
      </sheetData>
      <sheetData sheetId="43">
        <row r="1">
          <cell r="A1" t="str">
            <v>Подготовил: Александр Лепёхин</v>
          </cell>
        </row>
      </sheetData>
      <sheetData sheetId="44">
        <row r="1">
          <cell r="A1" t="str">
            <v>Подготовил: Александр Лепёхин</v>
          </cell>
        </row>
      </sheetData>
      <sheetData sheetId="45">
        <row r="1">
          <cell r="A1" t="str">
            <v>Подготовил: Александр Лепёхин</v>
          </cell>
        </row>
      </sheetData>
      <sheetData sheetId="46">
        <row r="1">
          <cell r="A1" t="str">
            <v>Подготовил: Александр Лепёхин</v>
          </cell>
        </row>
      </sheetData>
      <sheetData sheetId="47">
        <row r="1">
          <cell r="A1" t="str">
            <v>Подготовил: Александр Лепёхин</v>
          </cell>
        </row>
      </sheetData>
      <sheetData sheetId="48">
        <row r="1">
          <cell r="A1" t="str">
            <v>Подготовил: Александр Лепёхин</v>
          </cell>
        </row>
      </sheetData>
      <sheetData sheetId="49">
        <row r="1">
          <cell r="A1" t="str">
            <v>Подготовил: Александр Лепёхин</v>
          </cell>
        </row>
      </sheetData>
      <sheetData sheetId="50">
        <row r="1">
          <cell r="A1" t="str">
            <v>Подготовил: Александр Лепёхин</v>
          </cell>
        </row>
      </sheetData>
      <sheetData sheetId="51">
        <row r="1">
          <cell r="A1" t="str">
            <v>Подготовил: Александр Лепёхин</v>
          </cell>
        </row>
      </sheetData>
      <sheetData sheetId="52">
        <row r="1">
          <cell r="A1" t="str">
            <v>Подготовил: Александр Лепёхин</v>
          </cell>
        </row>
      </sheetData>
      <sheetData sheetId="53">
        <row r="1">
          <cell r="A1" t="str">
            <v>Подготовил: Александр Лепёхин</v>
          </cell>
        </row>
      </sheetData>
      <sheetData sheetId="54">
        <row r="1">
          <cell r="A1" t="str">
            <v>Подготовил: Александр Лепёхин</v>
          </cell>
        </row>
      </sheetData>
      <sheetData sheetId="55">
        <row r="1">
          <cell r="A1" t="str">
            <v>Подготовил: Александр Лепёхин</v>
          </cell>
        </row>
      </sheetData>
      <sheetData sheetId="56">
        <row r="1">
          <cell r="A1" t="str">
            <v>Подготовил: Александр Лепёхин</v>
          </cell>
        </row>
      </sheetData>
      <sheetData sheetId="57">
        <row r="1">
          <cell r="A1" t="str">
            <v>Подготовил: Александр Лепёхин</v>
          </cell>
        </row>
      </sheetData>
      <sheetData sheetId="58">
        <row r="1">
          <cell r="A1" t="str">
            <v>Подготовил: Александр Лепёхин</v>
          </cell>
        </row>
      </sheetData>
      <sheetData sheetId="59">
        <row r="1">
          <cell r="A1" t="str">
            <v>Подготовил: Александр Лепёхин</v>
          </cell>
        </row>
      </sheetData>
      <sheetData sheetId="60">
        <row r="1">
          <cell r="A1" t="str">
            <v>Подготовил: Александр Лепёхин</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уппа"/>
      <sheetName val="Кредиты"/>
      <sheetName val="Свод"/>
      <sheetName val="Инструкция"/>
      <sheetName val="ТоКС-э"/>
      <sheetName val="PL"/>
      <sheetName val="Final schedule"/>
      <sheetName val="PPPI"/>
      <sheetName val="Russian BS97"/>
      <sheetName val="Проводки_02"/>
      <sheetName val="АКРасч"/>
      <sheetName val="cus_HK1033"/>
      <sheetName val="Info"/>
      <sheetName val="Grouplist"/>
      <sheetName val="Variables"/>
      <sheetName val="Займы_Выданные"/>
    </sheetNames>
    <sheetDataSet>
      <sheetData sheetId="0" refreshError="1">
        <row r="2">
          <cell r="F2" t="str">
            <v>RUR</v>
          </cell>
        </row>
        <row r="3">
          <cell r="F3" t="str">
            <v>USD</v>
          </cell>
        </row>
        <row r="4">
          <cell r="F4" t="str">
            <v>EUR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
      <sheetName val="AJE for OB"/>
      <sheetName val="AJE&amp;RJE CB"/>
      <sheetName val="FA rollfwd"/>
      <sheetName val="FA rollfwd RAS"/>
      <sheetName val="Detailed tests"/>
      <sheetName val="Wells"/>
      <sheetName val="PAR Diff expl "/>
      <sheetName val="Tickmarks"/>
      <sheetName val="Y2006"/>
      <sheetName val="2nd quarter"/>
      <sheetName val="deprec"/>
      <sheetName val="CIP"/>
      <sheetName val="PBC 08.3 cip"/>
      <sheetName val="acc 02"/>
      <sheetName val="Info"/>
      <sheetName val="Grouplist"/>
      <sheetName val="Группа"/>
      <sheetName val="Справочник (прочее)"/>
      <sheetName val="Справочник статей ОС и НМА"/>
      <sheetName val="Справочник статей PL"/>
      <sheetName val="Справочник статей CF"/>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Прил 1"/>
      <sheetName val="Прил. 1.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Справочник статей PL"/>
      <sheetName val="Справочник (прочее)"/>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MP"/>
      <sheetName val="Bal Sheet"/>
      <sheetName val="Income Statement"/>
      <sheetName val="PL2006_PBC"/>
      <sheetName val="PL6m_PBC"/>
      <sheetName val="Ratios"/>
      <sheetName val="Tickmarks"/>
      <sheetName val="Info"/>
      <sheetName val="Grouplist"/>
      <sheetName val="PAR Diff expl "/>
    </sheetNames>
    <sheetDataSet>
      <sheetData sheetId="0">
        <row r="28">
          <cell r="G28">
            <v>-4382</v>
          </cell>
        </row>
      </sheetData>
      <sheetData sheetId="1">
        <row r="28">
          <cell r="G28">
            <v>-4382</v>
          </cell>
        </row>
      </sheetData>
      <sheetData sheetId="2"/>
      <sheetData sheetId="3" refreshError="1">
        <row r="28">
          <cell r="G28">
            <v>-4382</v>
          </cell>
        </row>
      </sheetData>
      <sheetData sheetId="4"/>
      <sheetData sheetId="5"/>
      <sheetData sheetId="6"/>
      <sheetData sheetId="7"/>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sheetName val="RJE,AJE"/>
      <sheetName val="Breakdown"/>
      <sheetName val="Other AP"/>
      <sheetName val="Confirmation"/>
      <sheetName val="Subsequent Cash Disbursements"/>
      <sheetName val="Inventories&amp;Purchases Cut-off"/>
      <sheetName val="Test of Unpaid Invoices"/>
      <sheetName val="Tickmarks"/>
      <sheetName val="#REF"/>
      <sheetName val="ТоКС-э"/>
      <sheetName val="RAS BS"/>
      <sheetName val="Группа"/>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
      <sheetName val="Dimensions"/>
      <sheetName val="Комментарии"/>
      <sheetName val="Постоянные"/>
      <sheetName val="Отклонение УУ от РСБУ"/>
      <sheetName val="Ключевые_показатели"/>
      <sheetName val="ОД и ИД (PL) "/>
      <sheetName val="БСД_(PL)"/>
      <sheetName val="Расшифровка_PL"/>
      <sheetName val="Бюджет PL"/>
      <sheetName val="Расчет_налога_на_прибыль"/>
      <sheetName val="Факт"/>
      <sheetName val="Факт Расшифровка"/>
      <sheetName val="БДДС_(CF)"/>
      <sheetName val="Расшифровка_CF"/>
      <sheetName val="Бюджет CF"/>
      <sheetName val="Поток ОД"/>
      <sheetName val="БДДС_(CF) неденеж"/>
      <sheetName val="Расшифровка_CF неденеж"/>
      <sheetName val="БФП_(BS)"/>
      <sheetName val="Расшифровка_BS"/>
      <sheetName val="Баланс"/>
      <sheetName val="Потоки_реализации_ИП"/>
      <sheetName val="Кредитный_портфель"/>
      <sheetName val="Кредитный_портфель_неденежный"/>
      <sheetName val="Реинвестирование_арендной_платы"/>
      <sheetName val="Количественные_показатели"/>
      <sheetName val="Бухгалтерия"/>
      <sheetName val="ОНК-16 PL"/>
      <sheetName val="ОНК-16 CF"/>
      <sheetName val="ОНК-17 - БП"/>
      <sheetName val="ОНК-1"/>
      <sheetName val="ОНК-17 - ПРОГНОЗ"/>
      <sheetName val="План-Факт PL"/>
      <sheetName val="План-Факт ПП"/>
      <sheetName val="PL ЦФО"/>
      <sheetName val="ПП ЦФО"/>
      <sheetName val="Себестоимость 1м3 подн. воды"/>
      <sheetName val="ФЭС"/>
      <sheetName val="Отдел МТС"/>
      <sheetName val="ДОГОВОРЫ"/>
      <sheetName val="Дирекция по персоналу"/>
      <sheetName val="Дирекция по прав.вопросам"/>
      <sheetName val="Аренда"/>
      <sheetName val="КР БП"/>
      <sheetName val="КР"/>
      <sheetName val="Производственный отдел, ОФиРР"/>
      <sheetName val="Дирекция по сбыту"/>
      <sheetName val="ПП"/>
      <sheetName val="Водный налог"/>
      <sheetName val="ОГЭ, ОГМ"/>
      <sheetName val="Анализ э-э"/>
      <sheetName val="Анализ электроэнергии"/>
      <sheetName val="ЭРСБ"/>
      <sheetName val="Главный технолог"/>
      <sheetName val="Транспортный цех"/>
      <sheetName val="Анализ ГСМ"/>
      <sheetName val="ДЗЭИ"/>
      <sheetName val="Служба ИТ и АСУ"/>
      <sheetName val="ОХО"/>
      <sheetName val="Отдел ПБ и ОТ"/>
      <sheetName val="Отдел ГО и ЧС"/>
      <sheetName val="ЦАЛ"/>
      <sheetName val="Отдел ООС"/>
      <sheetName val="Пресс-служба"/>
      <sheetName val="Отдел по управлению делами"/>
      <sheetName val="Участок КИПиА"/>
      <sheetName val="Служба по уст.и экспл.приб.учет"/>
      <sheetName val="ИП"/>
      <sheetName val="Кап.аренда"/>
      <sheetName val="Лизинг"/>
      <sheetName val="Невыставленные счета"/>
      <sheetName val="Пенсионные планы"/>
      <sheetName val="ПЗП"/>
      <sheetName val="ф-1"/>
      <sheetName val="Variables"/>
      <sheetName val="справочники"/>
      <sheetName val="russian bs97"/>
      <sheetName val="Восстановл_Лист10"/>
      <sheetName val="Восстановл_Лист11"/>
      <sheetName val="ПРОГНОЗ_1"/>
    </sheetNames>
    <sheetDataSet>
      <sheetData sheetId="0"/>
      <sheetData sheetId="1">
        <row r="1">
          <cell r="B1" t="str">
            <v>Не задано</v>
          </cell>
          <cell r="E1" t="str">
            <v>Не задано</v>
          </cell>
          <cell r="H1" t="str">
            <v>Не задано</v>
          </cell>
          <cell r="L1" t="str">
            <v>Не задано</v>
          </cell>
          <cell r="O1" t="str">
            <v>Не задано</v>
          </cell>
        </row>
        <row r="2">
          <cell r="B2" t="str">
            <v>ООО "УК Росводоканал"</v>
          </cell>
          <cell r="E2" t="str">
            <v>Утв. Бизнес-план</v>
          </cell>
          <cell r="H2" t="str">
            <v>Прогноз от января</v>
          </cell>
          <cell r="L2" t="str">
            <v>ЦФО не указан</v>
          </cell>
          <cell r="O2">
            <v>2007</v>
          </cell>
        </row>
        <row r="3">
          <cell r="B3" t="str">
            <v>ООО "РВК-Консалтинг", Центральный офис</v>
          </cell>
          <cell r="E3" t="str">
            <v>Переутв. Бизнес-план №1</v>
          </cell>
          <cell r="H3" t="str">
            <v>Прогноз от февраля</v>
          </cell>
          <cell r="L3" t="str">
            <v>Калуга:Центральный офис</v>
          </cell>
          <cell r="O3">
            <v>2008</v>
          </cell>
        </row>
        <row r="4">
          <cell r="B4" t="str">
            <v>ООО "РВК-Консалтинг", Московский ф-л</v>
          </cell>
          <cell r="E4" t="str">
            <v>Переутв. Бизнес-план №2</v>
          </cell>
          <cell r="H4" t="str">
            <v>Прогноз от марта</v>
          </cell>
          <cell r="L4" t="str">
            <v>Калуга:Филиал "Калужский"</v>
          </cell>
          <cell r="O4">
            <v>2009</v>
          </cell>
        </row>
        <row r="5">
          <cell r="B5" t="str">
            <v>ООО "РВК-Консалтинг", Барнаульский ф-л</v>
          </cell>
          <cell r="H5" t="str">
            <v>Прогноз от апреля</v>
          </cell>
          <cell r="L5" t="str">
            <v>Калуга:Филиал "Дзержинский"</v>
          </cell>
          <cell r="O5">
            <v>2010</v>
          </cell>
        </row>
        <row r="6">
          <cell r="B6" t="str">
            <v>ООО "РВК-Консалтинг", Краснодарский ф-л</v>
          </cell>
          <cell r="H6" t="str">
            <v>Прогноз от мая</v>
          </cell>
          <cell r="L6" t="str">
            <v>Калуга:Филиал "Боровский"</v>
          </cell>
          <cell r="O6">
            <v>2011</v>
          </cell>
        </row>
        <row r="7">
          <cell r="B7" t="str">
            <v>ООО "РВК-Инвест"</v>
          </cell>
          <cell r="H7" t="str">
            <v>Прогноз от июня</v>
          </cell>
          <cell r="L7" t="str">
            <v>Калуга:Филиал "Юхновский"</v>
          </cell>
          <cell r="O7">
            <v>2012</v>
          </cell>
        </row>
        <row r="8">
          <cell r="B8" t="str">
            <v>ООО "РВК-Финанс"</v>
          </cell>
          <cell r="H8" t="str">
            <v>Прогноз от июля</v>
          </cell>
          <cell r="L8" t="str">
            <v>Калуга:Филиал "Сухиничский"</v>
          </cell>
          <cell r="O8">
            <v>2013</v>
          </cell>
        </row>
        <row r="9">
          <cell r="B9" t="str">
            <v>ООО "Тверь Водоканал"</v>
          </cell>
          <cell r="H9" t="str">
            <v>Прогноз от августа</v>
          </cell>
          <cell r="L9" t="str">
            <v>Калуга:Филиал "Людиновский"</v>
          </cell>
          <cell r="O9">
            <v>2014</v>
          </cell>
        </row>
        <row r="10">
          <cell r="B10" t="str">
            <v>ООО "Оренбург Водоканал"</v>
          </cell>
          <cell r="H10" t="str">
            <v>Прогноз от сентября</v>
          </cell>
          <cell r="L10" t="str">
            <v>Администрация</v>
          </cell>
          <cell r="O10">
            <v>2015</v>
          </cell>
        </row>
        <row r="11">
          <cell r="B11" t="str">
            <v>ООО "Калужский областной Водоканал"</v>
          </cell>
          <cell r="H11" t="str">
            <v>Прогноз от октября</v>
          </cell>
          <cell r="L11" t="str">
            <v>Представительство</v>
          </cell>
          <cell r="O11">
            <v>2016</v>
          </cell>
        </row>
        <row r="12">
          <cell r="B12" t="str">
            <v>ООО "Тюмень Водоканал"</v>
          </cell>
          <cell r="H12" t="str">
            <v>Прогноз от ноября</v>
          </cell>
          <cell r="L12" t="str">
            <v>Департамент внутреннего аудита</v>
          </cell>
          <cell r="O12">
            <v>2017</v>
          </cell>
        </row>
        <row r="13">
          <cell r="B13" t="str">
            <v>ООО "Алтай Водоканал"</v>
          </cell>
          <cell r="H13" t="str">
            <v>Прогноз от декабря</v>
          </cell>
          <cell r="L13" t="str">
            <v>Департамент стратегического развития</v>
          </cell>
          <cell r="O13">
            <v>2018</v>
          </cell>
        </row>
        <row r="14">
          <cell r="B14" t="str">
            <v>ООО "Барнаульский Водоканал"</v>
          </cell>
          <cell r="H14" t="str">
            <v>Прогноз от января - пессимистический</v>
          </cell>
          <cell r="L14" t="str">
            <v>Департамент закупок</v>
          </cell>
          <cell r="O14">
            <v>2019</v>
          </cell>
        </row>
        <row r="15">
          <cell r="B15" t="str">
            <v>ООО "Спецстрой", г.Барнаул</v>
          </cell>
          <cell r="H15" t="str">
            <v>Прогноз от февраля - пессимистический</v>
          </cell>
          <cell r="L15" t="str">
            <v>Производственно-техническая дирекция</v>
          </cell>
          <cell r="O15">
            <v>2020</v>
          </cell>
        </row>
        <row r="16">
          <cell r="B16" t="str">
            <v>ООО "Краснодар Водоканал"</v>
          </cell>
          <cell r="H16" t="str">
            <v>Прогноз от марта - пессимистический</v>
          </cell>
          <cell r="L16" t="str">
            <v>Департамент сбытовой деятельности</v>
          </cell>
        </row>
        <row r="17">
          <cell r="B17" t="str">
            <v>ОАО "Омск Водоканал"</v>
          </cell>
          <cell r="H17" t="str">
            <v>Прогноз от апреля - пессимистический</v>
          </cell>
          <cell r="L17" t="str">
            <v>Департамент тех.надзора и экологических рисков</v>
          </cell>
        </row>
        <row r="18">
          <cell r="B18" t="str">
            <v>ООО "ВСК-Центр"</v>
          </cell>
          <cell r="H18" t="str">
            <v>Прогноз от мая - пессимистический</v>
          </cell>
          <cell r="L18" t="str">
            <v>Отдел тарифообразования</v>
          </cell>
        </row>
        <row r="19">
          <cell r="B19" t="str">
            <v>ООО "ВСК-Центр", Тюменский ф-л</v>
          </cell>
          <cell r="H19" t="str">
            <v>Прогноз от июня - пессимистический</v>
          </cell>
          <cell r="L19" t="str">
            <v>Департамент планирования и контролинга</v>
          </cell>
        </row>
        <row r="20">
          <cell r="B20" t="str">
            <v>ООО "ВСК-Центр", Барнаульский ф-л</v>
          </cell>
          <cell r="H20" t="str">
            <v>Прогноз от июля - пессимистический</v>
          </cell>
          <cell r="L20" t="str">
            <v>Департамент налогового планирования и контроля</v>
          </cell>
        </row>
        <row r="21">
          <cell r="B21" t="str">
            <v>ООО "ВСК-Центр", Калужский ф-л</v>
          </cell>
          <cell r="H21" t="str">
            <v>Прогноз от августа - пессимистический</v>
          </cell>
          <cell r="L21" t="str">
            <v>Департамент консолидированной финанс. отчетности</v>
          </cell>
        </row>
        <row r="22">
          <cell r="B22" t="str">
            <v>ООО "ВСК-Центр", Оренбургский ф-л</v>
          </cell>
          <cell r="H22" t="str">
            <v>Прогноз от сентября - пессимистический</v>
          </cell>
          <cell r="L22" t="str">
            <v>Департамент инвестиц. планирования и контроля</v>
          </cell>
        </row>
        <row r="23">
          <cell r="B23" t="str">
            <v>ООО "ВСК-Центр", Тверской ф-л</v>
          </cell>
          <cell r="H23" t="str">
            <v>Прогноз от октября - пессимистический</v>
          </cell>
          <cell r="L23" t="str">
            <v>Казначейство</v>
          </cell>
        </row>
        <row r="24">
          <cell r="B24" t="str">
            <v>ООО "ВСК-Центр", Краснодарский ф-л</v>
          </cell>
          <cell r="H24" t="str">
            <v>Прогноз от ноября - пессимистический</v>
          </cell>
          <cell r="L24" t="str">
            <v>Бухгалтерия</v>
          </cell>
        </row>
        <row r="25">
          <cell r="B25" t="str">
            <v>ООО "ВСК-Центр", Пермский ф-л</v>
          </cell>
          <cell r="H25" t="str">
            <v>Прогноз от декабря - пессимистический</v>
          </cell>
          <cell r="L25" t="str">
            <v>Проектрый офис</v>
          </cell>
        </row>
        <row r="26">
          <cell r="B26" t="str">
            <v>ООО "Водстройкомплект Тюмень"</v>
          </cell>
          <cell r="L26" t="str">
            <v>Департамент по защите экономических интересов</v>
          </cell>
        </row>
        <row r="27">
          <cell r="B27" t="str">
            <v>ООО "Водсторойкомплект Краснодар"</v>
          </cell>
          <cell r="L27" t="str">
            <v>Департамент по правовым вопросам и корп.отношениям</v>
          </cell>
        </row>
        <row r="28">
          <cell r="B28" t="str">
            <v>ООО "Водстройкомплект Калуга"</v>
          </cell>
          <cell r="L28" t="str">
            <v>Департамент ИТ</v>
          </cell>
        </row>
        <row r="29">
          <cell r="B29" t="str">
            <v>ООО "СибАкваСтрой", г.Омск</v>
          </cell>
          <cell r="L29" t="str">
            <v>Департамент PR</v>
          </cell>
        </row>
        <row r="30">
          <cell r="B30" t="str">
            <v>ООО "Укрводстройкомплект"</v>
          </cell>
          <cell r="L30" t="str">
            <v>Отдел по управлению делами (АХО)</v>
          </cell>
        </row>
        <row r="31">
          <cell r="B31" t="str">
            <v>Ventrelt Holdings Limited (BVI)</v>
          </cell>
          <cell r="L31" t="str">
            <v>Департамент упр-я персоналом (в т.ч. учебн. центр)</v>
          </cell>
        </row>
        <row r="32">
          <cell r="B32" t="str">
            <v>Brieva Investment Limited (Cyprus)</v>
          </cell>
        </row>
        <row r="33">
          <cell r="B33" t="str">
            <v>Genile Trade Limited (Cyprus)</v>
          </cell>
        </row>
        <row r="34">
          <cell r="B34" t="str">
            <v>ОАО "РВК-Центр"</v>
          </cell>
        </row>
        <row r="35">
          <cell r="B35" t="str">
            <v>ООО "РВК-Самара"</v>
          </cell>
        </row>
        <row r="36">
          <cell r="B36" t="str">
            <v>ООО "Руссантехресурсы"</v>
          </cell>
        </row>
        <row r="37">
          <cell r="B37" t="str">
            <v>Avounteous Trading Limited (Cyprus)</v>
          </cell>
        </row>
        <row r="38">
          <cell r="B38" t="str">
            <v>ООО "РВК-Томск"</v>
          </cell>
        </row>
        <row r="39">
          <cell r="B39" t="str">
            <v>ООО "Укрводстройкомлект"</v>
          </cell>
        </row>
        <row r="40">
          <cell r="B40" t="str">
            <v>ООО "Укрводоканал"</v>
          </cell>
        </row>
        <row r="41">
          <cell r="B41" t="str">
            <v>ООО "РВК-Воронеж"</v>
          </cell>
        </row>
        <row r="42">
          <cell r="B42" t="str">
            <v>ООО "РВК-Рязань"</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tions"/>
      <sheetName val="Variables"/>
      <sheetName val="Water"/>
      <sheetName val="Sewerage"/>
    </sheetNames>
    <sheetDataSet>
      <sheetData sheetId="0">
        <row r="45">
          <cell r="D45">
            <v>8.2912198242020979E-2</v>
          </cell>
        </row>
      </sheetData>
      <sheetData sheetId="1"/>
      <sheetData sheetId="2"/>
      <sheetData sheetId="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шифровка BS"/>
      <sheetName val="Лист1"/>
      <sheetName val="Реализация ИП"/>
      <sheetName val="разделение потоков"/>
      <sheetName val="Форма сетевой график ЭРСБ"/>
      <sheetName val="Factor"/>
      <sheetName val="Dimensions"/>
      <sheetName val="Комментарии"/>
      <sheetName val="Коммент"/>
      <sheetName val="ДОП"/>
      <sheetName val="Отклонение УУ от РСБУ"/>
      <sheetName val="Ключевые_показатели"/>
      <sheetName val="ОД и ИД (PL) нов"/>
      <sheetName val="ОД и ИД (PL) "/>
      <sheetName val="БСД_(PL)"/>
      <sheetName val="Расшифровка_PL"/>
      <sheetName val="БДДС_(CF)"/>
      <sheetName val="Расшифровка_CF"/>
      <sheetName val="БДДС_(CF) неденеж"/>
      <sheetName val="Расшифровка_CF неденеж"/>
      <sheetName val="БФП_(BS)"/>
      <sheetName val="Расшифровка_BS"/>
      <sheetName val="Потоки_реализации_ИП"/>
      <sheetName val="Расчет_налога_на_прибыль"/>
      <sheetName val="Кредитный_портфель"/>
      <sheetName val="Кредитный_портфель_неденежн"/>
      <sheetName val="Реинвестирование_арендной_платы"/>
      <sheetName val="Количественные_показатели"/>
      <sheetName val="Кап.аренда"/>
      <sheetName val="Лизинг"/>
      <sheetName val="Невыставленные счета"/>
      <sheetName val="Пенсионные планы"/>
      <sheetName val="ПЗП"/>
      <sheetName val="отчет ПП АВГУСТ 09_Тверь"/>
      <sheetName val="Справочник (прочее)"/>
      <sheetName val="Справочник статей PL"/>
      <sheetName val="Справочник статей CF"/>
      <sheetName val="Справочник статей ОС и НМА"/>
      <sheetName val="Инструкция к ковенантам"/>
      <sheetName val="PL_детально (2)"/>
      <sheetName val="PL_4_Вида_Деятельности (2)"/>
      <sheetName val="ПДК_2014_прогноз"/>
      <sheetName val="ПДК_2014"/>
      <sheetName val="ПДК_2015"/>
      <sheetName val="ЦД_2015"/>
      <sheetName val="ИП_2014_прогноз"/>
      <sheetName val="ИП_2014"/>
      <sheetName val="ИП_2015"/>
      <sheetName val="ТУ   ДНП"/>
      <sheetName val="Мероприятия ТУ  ДНП ПЗП"/>
      <sheetName val="ПДК"/>
      <sheetName val="Мероприятия ПДК"/>
      <sheetName val="НВСК"/>
      <sheetName val="Мероприятия НВСК"/>
      <sheetName val="ЦД_2015_Факт"/>
      <sheetName val="ЦД_2015_Прогноз"/>
      <sheetName val="ИП_2015_Факт"/>
      <sheetName val="ИП_2015_Прогноз"/>
      <sheetName val="ИП 2012-2013 уточн"/>
      <sheetName val="ИП 2014 уточн"/>
      <sheetName val="PL_4_Вида_Деятельности (3)"/>
      <sheetName val="Лист7"/>
      <sheetName val="Резерв по сечению факт"/>
      <sheetName val="Резерв по сечению прогноз"/>
      <sheetName val="Население резерв "/>
      <sheetName val="Доп.доходы"/>
      <sheetName val="Бонусы Воронеж"/>
      <sheetName val="PL_4_Вида_Деятельности для нас"/>
      <sheetName val="CF_4_Вида_Деятельности"/>
      <sheetName val="PL_4_Вида_Деятельности"/>
      <sheetName val="Расчет ТП _ВП "/>
      <sheetName val="PL_детально_факт"/>
      <sheetName val="PL_детально_прогноз"/>
      <sheetName val="План по СОЧП"/>
      <sheetName val="PL_vs_CF_new_CTF"/>
      <sheetName val="CF_Bridge для факт"/>
      <sheetName val="CF_ Bridge для прогноза "/>
      <sheetName val="КП"/>
      <sheetName val="ремонты"/>
      <sheetName val="расчет НДС "/>
      <sheetName val="60 счет услуги УК"/>
      <sheetName val="Adj-ts"/>
      <sheetName val="от PL к CF "/>
      <sheetName val="%% по ИП"/>
      <sheetName val="транспортировщики , теплосеть"/>
      <sheetName val="прочие материалы "/>
      <sheetName val="Резерв ДЗ"/>
      <sheetName val="ДЗ"/>
      <sheetName val="Сечение"/>
      <sheetName val="BS_детально"/>
      <sheetName val="BS_4_вида деятельности"/>
      <sheetName val="НМА_ОС_Roll"/>
      <sheetName val="РИСКИ"/>
      <sheetName val="Презентация 1 лист"/>
      <sheetName val="Для презентации"/>
      <sheetName val="Для презентации Персонал"/>
      <sheetName val="Алгоритм расчёта ковенант ЕБРР"/>
      <sheetName val="Сценарий CF без задач "/>
      <sheetName val="Пок-ли Фин эфф-ти"/>
      <sheetName val="CF_Виды_Деятельности"/>
      <sheetName val="Лист4"/>
      <sheetName val="амортизация"/>
      <sheetName val="Лист2"/>
      <sheetName val="Смета 2"/>
      <sheetName val="Содержание персонала"/>
      <sheetName val="Лист3"/>
      <sheetName val="Лист5"/>
      <sheetName val="Лист6"/>
      <sheetName val="изм КП"/>
      <sheetName val="Займ Ventrelt"/>
      <sheetName val="Резерв по бонусам "/>
      <sheetName val="Дисконт ДЗ ПЗП"/>
      <sheetName val="Налог резер"/>
      <sheetName val="Рекл РБП"/>
      <sheetName val="консо %"/>
      <sheetName val="Кап_%%"/>
      <sheetName val="Переоценка ОС-НМА"/>
      <sheetName val="НЗС в экспл"/>
      <sheetName val="Факторный анализ_Прогноз7м2016"/>
      <sheetName val="Факторный анализ_Выручка"/>
      <sheetName val="чеки"/>
      <sheetName val="ПТД"/>
      <sheetName val="PL_vs_CF"/>
      <sheetName val="ОБЩИЕ показатели"/>
      <sheetName val="НнП"/>
      <sheetName val="PL_4_Вида КОММЕНТАРИИ"/>
      <sheetName val="Слайд №1.2-ФАКТ"/>
      <sheetName val="Слайд №1.2-ПРОГНОЗ"/>
      <sheetName val="Слайд №1.2-ПРОГ 9 ОТ ПРОГ 7"/>
      <sheetName val="Экономия от ЦЗ "/>
      <sheetName val="ПК БЕ"/>
      <sheetName val="АВ УК банк гарантия"/>
      <sheetName val="CF_4_Вида сверка"/>
      <sheetName val="BS_4_Вида_Деятельности"/>
      <sheetName val="начисление бонусов 2016"/>
      <sheetName val="Сверка Сбыт с ФД"/>
      <sheetName val="ДУП"/>
      <sheetName val="КД"/>
      <sheetName val="ИТ"/>
      <sheetName val="ДЗЭИ"/>
      <sheetName val="PR"/>
      <sheetName val="ДПВ"/>
      <sheetName val="ФД "/>
      <sheetName val="Услуги  УК в тарифе"/>
      <sheetName val="Бонусы начисл 2015"/>
      <sheetName val="ОС для BS"/>
      <sheetName val="расчет НДС"/>
      <sheetName val="Потоки ИП"/>
      <sheetName val="ТУ   ДНП "/>
      <sheetName val="ИП_2016"/>
      <sheetName val="Мероприятия_ПДК НВ "/>
      <sheetName val="ЦД_2016"/>
      <sheetName val="ЦД_2016 Факт"/>
      <sheetName val="Резерв по ДЗ"/>
      <sheetName val="Резерв МСФО "/>
      <sheetName val="Оборотка Резерв МСФО"/>
      <sheetName val="Реклассы_из_ОД"/>
      <sheetName val="Выручка_Сечение"/>
      <sheetName val="ДЗ_Сечение"/>
      <sheetName val="Резерв по Бонусам"/>
      <sheetName val="Услуги_УК"/>
      <sheetName val="Содержание_Персонала"/>
      <sheetName val="Расчет_налога_на_прибыль_новый"/>
      <sheetName val="Тарифная_Смета"/>
      <sheetName val="Ковенанты_ЕБРР"/>
      <sheetName val="Пок-ли_Фин_эфф-ти"/>
      <sheetName val="ICO_FA"/>
      <sheetName val="ICO_BS"/>
      <sheetName val="ICO_РВК-К"/>
      <sheetName val="ICO_УК"/>
      <sheetName val="ICO_займы+%%"/>
      <sheetName val="Проводки'02"/>
      <sheetName val="АКРасч"/>
      <sheetName val="Checks нов."/>
      <sheetName val="PLvsCF"/>
      <sheetName val="Ямальский 1,2"/>
      <sheetName val="Расчет налога на прибыль_УУ"/>
      <sheetName val="PL_4_Вида_Деятельности_ВГО"/>
      <sheetName val="Расшифровка_PL_4_Вида_Деят_ВГО"/>
      <sheetName val="Мероприятия_ПДК НВ"/>
      <sheetName val="ЦД"/>
      <sheetName val="Свод_ПДК"/>
      <sheetName val="Расшифровка_PL_4_Вида_Деят"/>
      <sheetName val="Checks"/>
      <sheetName val="ИП"/>
      <sheetName val="Свод_ИП_БП17"/>
      <sheetName val="Свод_ИП_БП19"/>
      <sheetName val="Свод_ИП"/>
      <sheetName val="ИП_"/>
      <sheetName val="Субсидии ВиВ"/>
      <sheetName val="Выручка_ПК"/>
      <sheetName val="CF_расшифровка_4_вида деят"/>
      <sheetName val="Налог на прибыль"/>
      <sheetName val="ФЭС"/>
      <sheetName val="Бюджет CF"/>
      <sheetName val="Бюджет PL"/>
      <sheetName val="Баланс"/>
      <sheetName val="Кап.%%"/>
      <sheetName val="Факт расшифровка"/>
      <sheetName val="Дирекция по сбыту"/>
      <sheetName val="Резерв ДЗ_новый"/>
      <sheetName val="Движения НЗС"/>
      <sheetName val="Факт"/>
      <sheetName val="Дирекция по персоналу"/>
      <sheetName val="Лизинг (СБ)"/>
      <sheetName val="Прогноз_себестоимость_ВиВ"/>
      <sheetName val="Сверка PL_CF_ТВК"/>
      <sheetName val="Долг.бонус"/>
      <sheetName val="Бухгалтерия"/>
      <sheetName val="Служба ИТ и АСУ"/>
      <sheetName val="Титульный лист"/>
      <sheetName val="Главный технолог"/>
      <sheetName val="факторный ан-з изм Вр"/>
      <sheetName val="Анализ э-э_резерв ГД"/>
      <sheetName val="Показатели - осн"/>
      <sheetName val="ПП"/>
      <sheetName val="Анализ э-э"/>
      <sheetName val="БП_себестоимость ВиВ"/>
      <sheetName val="Выгрузка Бюджет"/>
      <sheetName val="Водный налог"/>
      <sheetName val="PL_детально_БП"/>
      <sheetName val="транспортировка"/>
      <sheetName val="Тарифная смета"/>
      <sheetName val="Резерв по ДЗ_стар"/>
      <sheetName val="PL_детально_Факт_стар"/>
      <sheetName val="Расчет корректировки по бонусам"/>
      <sheetName val="Показатели"/>
      <sheetName val="Бюджет PLнов"/>
      <sheetName val="Бюджет CFнов"/>
      <sheetName val="Себестоимость ВиВ_БП_Прогноз"/>
      <sheetName val="Аренда"/>
      <sheetName val="Дирекция по прав.вопросам"/>
      <sheetName val="Служба тех.надзора"/>
      <sheetName val="Отдел ПБ,ОТ, ГОиЧС"/>
      <sheetName val="Отдел ООС"/>
      <sheetName val="Служба по уст.и экспл.приб.учет"/>
      <sheetName val="Резерв_95% соб-ти"/>
      <sheetName val="Боровский"/>
      <sheetName val="Лаб_поверка ПУ"/>
      <sheetName val="Дох.часть"/>
      <sheetName val="Отдел МТС"/>
      <sheetName val="Постоянные"/>
      <sheetName val="ОНК-16 PL"/>
      <sheetName val="ОНК-16 CF"/>
      <sheetName val="ОНК-17 - БП"/>
      <sheetName val="ОНК-17 - ПРОГНОЗ"/>
      <sheetName val="ОНК-1"/>
      <sheetName val="Себестоимость 1м3 подн. воды"/>
      <sheetName val="Услуги УК по закупкам"/>
      <sheetName val="Ремонты стар"/>
      <sheetName val="Производственный отдел, ОФиРР"/>
      <sheetName val="ОФиРР"/>
      <sheetName val="ОГЭ, ОГМ"/>
      <sheetName val="ТиКР 2019_238 млн"/>
      <sheetName val="РМЦ"/>
      <sheetName val="РСЦ"/>
      <sheetName val="Автотранспортный цех"/>
      <sheetName val="Анализ ГСМ 2019"/>
      <sheetName val="ЦАЛ"/>
      <sheetName val="ПО+РМУ+КППР+РСУ"/>
      <sheetName val="Участок КИПиА"/>
      <sheetName val="Анализ электроэнергии"/>
      <sheetName val="ЭРСБ"/>
      <sheetName val="ПП ЦФО"/>
      <sheetName val="PL ЦФО"/>
      <sheetName val="План-Факт ПП"/>
      <sheetName val="План-Факт PL"/>
      <sheetName val="ОХО"/>
      <sheetName val="Пресс-служба"/>
      <sheetName val="Отдел по управлению делами"/>
      <sheetName val="Кап.аренда (СБ)"/>
      <sheetName val="ПЗП (Бизнес-план)"/>
      <sheetName val="Пенсионные планы (Бизнес-план)"/>
      <sheetName val="ТиКР 2018_217 млн"/>
      <sheetName val="Невыставленные счета (БП)"/>
      <sheetName val="Группа"/>
      <sheetName val="списки"/>
      <sheetName val="rje"/>
    </sheetNames>
    <definedNames>
      <definedName name="End_Bal" sheetId="4"/>
      <definedName name="Header_Row" sheetId="4"/>
      <definedName name="Interest_Rate" sheetId="4"/>
      <definedName name="Loan_Amount" sheetId="4"/>
      <definedName name="Loan_Start" sheetId="4"/>
      <definedName name="Loan_Years" refersTo="#ССЫЛКА!" sheetId="4"/>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 sheetId="276" refreshError="1"/>
      <sheetData sheetId="27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sheetName val="RAS BS"/>
      <sheetName val="P&amp;L by branches"/>
      <sheetName val="RAS BS diff"/>
      <sheetName val="LINK"/>
      <sheetName val="all entries"/>
      <sheetName val="RJEs 2002"/>
      <sheetName val="AJEs 2002"/>
      <sheetName val="RJEs 2001"/>
      <sheetName val="AJEs 2001"/>
      <sheetName val="Tickmark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PBC Rent expenses"/>
      <sheetName val="ADJ"/>
      <sheetName val="Final schedule"/>
      <sheetName val="PPPI"/>
      <sheetName val="ИТОГИ YTD"/>
      <sheetName val="ИТОГИ month"/>
      <sheetName val="Tier02"/>
      <sheetName val="-8250"/>
      <sheetName val="-8230.09"/>
      <sheetName val="Курс USD, Euro, SDR"/>
      <sheetName val="Справочник статей ОС и НМА"/>
      <sheetName val="Справочник (прочее)"/>
      <sheetName val="Справочник статей PL"/>
      <sheetName val="Справочник статей CF"/>
      <sheetName val="Assumptions"/>
      <sheetName val="Форма сетевой график ЭРСБ"/>
      <sheetName val="COS reconcil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С"/>
      <sheetName val="ВО"/>
      <sheetName val="ВО очистка"/>
      <sheetName val="ээ"/>
      <sheetName val="зп осн цех"/>
      <sheetName val="зп ауп"/>
      <sheetName val="доля доходов"/>
      <sheetName val="водн налог"/>
      <sheetName val="анализ сточных вод"/>
      <sheetName val="пределе"/>
    </sheetNames>
    <sheetDataSet>
      <sheetData sheetId="0"/>
      <sheetData sheetId="1"/>
      <sheetData sheetId="2"/>
      <sheetData sheetId="3"/>
      <sheetData sheetId="4"/>
      <sheetData sheetId="5"/>
      <sheetData sheetId="6" refreshError="1"/>
      <sheetData sheetId="7"/>
      <sheetData sheetId="8"/>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BALANCE SHEET"/>
      <sheetName val="P&amp;L"/>
      <sheetName val="Movements in equity"/>
      <sheetName val="NOTES"/>
      <sheetName val="CB WEST &amp; RUS"/>
      <sheetName val="Final Group Adj."/>
      <sheetName val="CB WESTERN PART"/>
      <sheetName val="WESTERN PART Adj."/>
      <sheetName val="CB RUS FINAL"/>
      <sheetName val="Consol. adj."/>
      <sheetName val="CB RUS prelim"/>
      <sheetName val="Prelim. adj."/>
      <sheetName val="Tickmarks"/>
      <sheetName val="BS reconcil"/>
      <sheetName val="PL reconcil"/>
      <sheetName val="Reconcil adj"/>
      <sheetName val="Russian BS97"/>
      <sheetName val="Группа"/>
      <sheetName val="Проводки'02"/>
      <sheetName val="АКРасч"/>
      <sheetName val="RAS BS"/>
      <sheetName val="Worksheet in (C) 5110 Consolida"/>
      <sheetName val="Dimensions"/>
      <sheetName val="SG&amp;A"/>
      <sheetName val="Opex"/>
      <sheetName val="Assumptions"/>
    </sheetNames>
    <sheetDataSet>
      <sheetData sheetId="0">
        <row r="65">
          <cell r="D65">
            <v>44205948</v>
          </cell>
        </row>
      </sheetData>
      <sheetData sheetId="1">
        <row r="65">
          <cell r="D65">
            <v>44205948</v>
          </cell>
        </row>
      </sheetData>
      <sheetData sheetId="2">
        <row r="65">
          <cell r="D65">
            <v>44205948</v>
          </cell>
        </row>
      </sheetData>
      <sheetData sheetId="3">
        <row r="65">
          <cell r="D65">
            <v>44205948</v>
          </cell>
        </row>
      </sheetData>
      <sheetData sheetId="4">
        <row r="65">
          <cell r="D65">
            <v>44205948</v>
          </cell>
        </row>
      </sheetData>
      <sheetData sheetId="5">
        <row r="65">
          <cell r="D65">
            <v>44205948</v>
          </cell>
        </row>
      </sheetData>
      <sheetData sheetId="6">
        <row r="65">
          <cell r="D65">
            <v>44205948</v>
          </cell>
        </row>
      </sheetData>
      <sheetData sheetId="7">
        <row r="65">
          <cell r="D65">
            <v>44205948</v>
          </cell>
        </row>
      </sheetData>
      <sheetData sheetId="8">
        <row r="65">
          <cell r="D65">
            <v>44205948</v>
          </cell>
        </row>
      </sheetData>
      <sheetData sheetId="9">
        <row r="65">
          <cell r="D65">
            <v>44205948</v>
          </cell>
        </row>
      </sheetData>
      <sheetData sheetId="10">
        <row r="65">
          <cell r="D65">
            <v>44205948</v>
          </cell>
        </row>
      </sheetData>
      <sheetData sheetId="11" refreshError="1">
        <row r="65">
          <cell r="D65">
            <v>44205948</v>
          </cell>
          <cell r="F65">
            <v>2327834.4433383439</v>
          </cell>
          <cell r="J65">
            <v>747721</v>
          </cell>
        </row>
        <row r="215">
          <cell r="D215">
            <v>0</v>
          </cell>
        </row>
        <row r="227">
          <cell r="D227">
            <v>0</v>
          </cell>
        </row>
      </sheetData>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Список организаций"/>
      <sheetName val="Расчёт индекса ВС"/>
      <sheetName val="Расчёт индекса ВО"/>
      <sheetName val="Расчёт индекса ВС+ВО"/>
      <sheetName val="Расчёт индекса УТ"/>
      <sheetName val="Индекс ВС+ВО+УТ"/>
      <sheetName val="Комментарии МО"/>
      <sheetName val="Комментарии"/>
      <sheetName val="Проверка"/>
      <sheetName val="TEHSHEET"/>
      <sheetName val="modList01"/>
      <sheetName val="tech"/>
      <sheetName val="modfrmOrg"/>
      <sheetName val="modfrmReestr"/>
      <sheetName val="AllSheetsInThisWorkbook"/>
      <sheetName val="modUpdTemplMain"/>
      <sheetName val="modCommandButton"/>
      <sheetName val="PREDEL12_LISTORG"/>
      <sheetName val="PREDEL12_DATA"/>
      <sheetName val="REESTR_ORG_VS"/>
      <sheetName val="REESTR_ORG_VO"/>
      <sheetName val="REESTR_ORG_TBO"/>
      <sheetName val="REESTR_MO"/>
      <sheetName val="REESTR_FILTERED"/>
      <sheetName val="modfrmAdditionalOrgDataVSVO"/>
      <sheetName val="modfrmAdditionalOrgDataTBO"/>
      <sheetName val="modHyp"/>
      <sheetName val="modInstr"/>
      <sheetName val="modClassifierValidate"/>
      <sheetName val="modPreFillTemplate"/>
      <sheetName val="modProv"/>
      <sheetName val="modList00"/>
    </sheetNames>
    <sheetDataSet>
      <sheetData sheetId="0"/>
      <sheetData sheetId="1"/>
      <sheetData sheetId="2"/>
      <sheetData sheetId="3">
        <row r="8">
          <cell r="F8" t="str">
            <v>Тюменская область</v>
          </cell>
        </row>
        <row r="10">
          <cell r="F10">
            <v>2015</v>
          </cell>
        </row>
      </sheetData>
      <sheetData sheetId="4">
        <row r="178">
          <cell r="F178" t="str">
            <v>Рабочий поселок Богандинский</v>
          </cell>
        </row>
      </sheetData>
      <sheetData sheetId="5">
        <row r="402">
          <cell r="H402">
            <v>16.75</v>
          </cell>
        </row>
      </sheetData>
      <sheetData sheetId="6">
        <row r="252">
          <cell r="H252">
            <v>14.690000000000001</v>
          </cell>
        </row>
      </sheetData>
      <sheetData sheetId="7"/>
      <sheetData sheetId="8"/>
      <sheetData sheetId="9"/>
      <sheetData sheetId="10"/>
      <sheetData sheetId="11"/>
      <sheetData sheetId="12"/>
      <sheetData sheetId="13">
        <row r="10">
          <cell r="F10" t="str">
            <v>1,18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_N"/>
      <sheetName val="ТоКС-э"/>
      <sheetName val="PL 2009-2013"/>
      <sheetName val="УСЛОВИЯ"/>
      <sheetName val="Проводки'02"/>
      <sheetName val="УрРасч"/>
      <sheetName val="АКРасч"/>
      <sheetName val="Расшифровка BS"/>
      <sheetName val="PL 2010"/>
      <sheetName val="CF 2010"/>
      <sheetName val="RUS prelim"/>
      <sheetName val="Prelim. adj."/>
      <sheetName val="WEST part adj."/>
      <sheetName val="движение руды"/>
      <sheetName val="автобаза"/>
      <sheetName val="АТТ"/>
      <sheetName val="Дт 21-х"/>
      <sheetName val="01.03"/>
      <sheetName val="Проводки"/>
      <sheetName val="12-ть мес. 2002 год"/>
      <sheetName val="02.03"/>
      <sheetName val="OS01_6OZ"/>
      <sheetName val="CB RUS prelim"/>
      <sheetName val="Группа"/>
      <sheetName val="pldt"/>
      <sheetName val="график отчета"/>
      <sheetName val="бланки отчетности"/>
      <sheetName val="справка для отчета "/>
      <sheetName val="изменение вступительного сальдо"/>
      <sheetName val="пояснение к справке"/>
      <sheetName val="баланс"/>
      <sheetName val="стр.110,120"/>
      <sheetName val="Нематер.активы"/>
      <sheetName val="стр.113"/>
      <sheetName val="стр.130"/>
      <sheetName val="приложение 5 для УКСа"/>
      <sheetName val="строка 135"/>
      <sheetName val="строка 140,141-144 "/>
      <sheetName val="строка 145"/>
      <sheetName val="строка  150"/>
      <sheetName val="строка 211"/>
      <sheetName val="строка 212"/>
      <sheetName val="строка 213"/>
      <sheetName val="строка 214"/>
      <sheetName val="строка 215"/>
      <sheetName val="строка 216"/>
      <sheetName val="приложение 4 для ГОКов и ГРЭ"/>
      <sheetName val="строка 220"/>
      <sheetName val="строка 250,251,252"/>
      <sheetName val="фин.вложения"/>
      <sheetName val="сведения  о фин.вложениях"/>
      <sheetName val="строка 264"/>
      <sheetName val="строка 510"/>
      <sheetName val="строка 515"/>
      <sheetName val="520"/>
      <sheetName val="строка 610"/>
      <sheetName val="строка 621"/>
      <sheetName val="строка 624"/>
      <sheetName val="строка 640"/>
      <sheetName val="строка 650"/>
      <sheetName val="строка 910"/>
      <sheetName val="строка 921"/>
      <sheetName val="строка 940"/>
      <sheetName val="расчет активов"/>
      <sheetName val="нач.износ"/>
      <sheetName val="движ.ОС"/>
      <sheetName val="АКТ СВЕРКИ С УКСом"/>
      <sheetName val="Пример СВОДНОГО АКТА  с УКСом "/>
      <sheetName val="АКТ для УКСа и Управления"/>
      <sheetName val="форма 4"/>
      <sheetName val="5ф-НА"/>
      <sheetName val="5ф-ОС"/>
      <sheetName val="5ф-Амортизация"/>
      <sheetName val="5ф-НИР"/>
      <sheetName val="5ф-фин.вложения"/>
      <sheetName val="5ф-Дебиторы и Кредиторы"/>
      <sheetName val="5ф-обеспечения"/>
      <sheetName val="Лист1"/>
      <sheetName val="RAS BS"/>
      <sheetName val="Курсы валют ЦБ"/>
      <sheetName val="СЭЛТ"/>
      <sheetName val="transf"/>
      <sheetName val="TB_08"/>
      <sheetName val="movements"/>
      <sheetName val="PL"/>
      <sheetName val="ProdType"/>
      <sheetName val="Tier1"/>
      <sheetName val="UnadjBS"/>
      <sheetName val="FL"/>
      <sheetName val="Test"/>
      <sheetName val="XLR_NoRangeSheet"/>
      <sheetName val="Q-0015"/>
      <sheetName val="Q-0135"/>
      <sheetName val="Q-0140"/>
      <sheetName val="Q-0145"/>
      <sheetName val="Q-0150"/>
      <sheetName val="Q-0160"/>
      <sheetName val="Referenzen"/>
      <sheetName val="Vars"/>
      <sheetName val="Adj2002"/>
      <sheetName val="Контр. лист"/>
      <sheetName val="стр.420 ДК"/>
      <sheetName val="стр.460"/>
      <sheetName val="BExRepositorySheet"/>
      <sheetName val="Ф.2"/>
      <sheetName val="Расш.Ф2"/>
      <sheetName val="Расш.услуги"/>
      <sheetName val="Ф.3"/>
      <sheetName val="Ф.4"/>
      <sheetName val="Расш.Ф4"/>
      <sheetName val="Ф.5"/>
      <sheetName val="сч.68 (1)"/>
      <sheetName val="сч.68 (2)"/>
      <sheetName val="сч.68 (3)"/>
      <sheetName val="сч.69 (1)"/>
      <sheetName val="сч.69 (2)"/>
      <sheetName val="7"/>
      <sheetName val="7а"/>
      <sheetName val="7б"/>
      <sheetName val="РБП"/>
      <sheetName val="ДЗ (1)"/>
      <sheetName val="ДЗ (2)"/>
      <sheetName val="ДЗ (3)"/>
      <sheetName val="ДЗ (4)"/>
      <sheetName val="ДЗ (5)"/>
      <sheetName val="ДЗ 245"/>
      <sheetName val="ДЗ (6)"/>
      <sheetName val="КЗ (1)"/>
      <sheetName val="КЗ (2)"/>
      <sheetName val="КЗ (3)"/>
      <sheetName val="КЗ 627"/>
      <sheetName val="КЗ (4)"/>
      <sheetName val="КЗ 520"/>
      <sheetName val="ДЗ и КЗ"/>
      <sheetName val="ДЗ и КЗ (2)"/>
      <sheetName val="сч.07"/>
      <sheetName val="ОС (1)"/>
      <sheetName val="ОС (2)"/>
      <sheetName val="ОС (3)"/>
      <sheetName val="НЗС движение"/>
      <sheetName val="3-1"/>
      <sheetName val="инстр к 3-1"/>
      <sheetName val="Ӂтрока 135"/>
      <sheetName val="Проводки_02"/>
      <sheetName val="Multiples"/>
      <sheetName val="Balance"/>
      <sheetName val="BALAN_N.XLS"/>
      <sheetName val="Б.Мяс"/>
      <sheetName val="FES"/>
      <sheetName val="Справочник (прочее)"/>
      <sheetName val="Справочник статей PL"/>
      <sheetName val="Справочник статей CF"/>
      <sheetName val="IAS"/>
      <sheetName val="Journals"/>
      <sheetName val="МСФО"/>
      <sheetName val="РСБУ_МСФО"/>
      <sheetName val="Overview"/>
      <sheetName val="Drop Down"/>
      <sheetName val="CW PPE"/>
      <sheetName val="#REF"/>
      <sheetName val="Форма 1"/>
      <sheetName val="Внутригр. расчеты (табл. 6.2)"/>
      <sheetName val="Налоги (табл. 6.3)"/>
      <sheetName val="Форма 2"/>
      <sheetName val="adj_year_2010"/>
      <sheetName val="DBO"/>
      <sheetName val="АГОК"/>
      <sheetName val="Управление"/>
      <sheetName val="ГБ_баланс "/>
      <sheetName val="Subsidiaries"/>
      <sheetName val="Exchange Rates for 2011"/>
      <sheetName val="Приложение 3"/>
      <sheetName val="1"/>
      <sheetName val="свод"/>
      <sheetName val="АТЭЦ"/>
      <sheetName val="ЧТС"/>
      <sheetName val="ЧГРЭС"/>
      <sheetName val="ЧТЭЦ 1"/>
      <sheetName val="ЧТЭЦ_2"/>
      <sheetName val="ЧТЭЦ_3"/>
      <sheetName val="Табл. 5 (07)"/>
      <sheetName val="Табл. 4 (08)"/>
      <sheetName val="adj_year_2009"/>
      <sheetName val="SVOD_Rough diamonds"/>
      <sheetName val="Total entry AK"/>
      <sheetName val="PL_Analysis"/>
      <sheetName val="SYS"/>
      <sheetName val="SRC"/>
      <sheetName val="2001"/>
      <sheetName val="\\AIF_SERVER\disk_z\WINWORD\JEN"/>
      <sheetName val="\\SERVER\Server_D\WINWORD\JENY\"/>
      <sheetName val="\WINWORD\JENY\BUXGALT\GOD_OTCH\"/>
      <sheetName val="\\SRV-M44-FS\FileStore\WINWORD\"/>
      <sheetName val="\\Comp_01\c\WINWORD\JENY\BUXGAL"/>
      <sheetName val="01.01.2004 "/>
      <sheetName val="cont"/>
      <sheetName val="BS&amp;IS"/>
      <sheetName val="PPE"/>
      <sheetName val="STI"/>
      <sheetName val="1211"/>
      <sheetName val="1214"/>
      <sheetName val="AR"/>
      <sheetName val="ICO Subs"/>
      <sheetName val="adj 2011"/>
      <sheetName val="DTAX"/>
      <sheetName val="AP"/>
      <sheetName val="Taxes"/>
      <sheetName val="Revenue"/>
      <sheetName val="COS"/>
      <sheetName val="2340, 2350"/>
      <sheetName val="Cost"/>
      <sheetName val="Reconciliation"/>
      <sheetName val="Руководители фил-ов"/>
      <sheetName val="Статьи 5-З"/>
      <sheetName val="Статьи бюджета"/>
      <sheetName val="ЦФО"/>
      <sheetName val="P&amp;L Support_StGRES_2006"/>
      <sheetName val="Предприятия_2010"/>
      <sheetName val="35"/>
      <sheetName val="10"/>
      <sheetName val="списки"/>
      <sheetName val="связанные стороны и прочие"/>
      <sheetName val="компании группы"/>
      <sheetName val="Справочники"/>
      <sheetName val="Рейтинг"/>
      <sheetName val="сведения"/>
    </sheetNames>
    <definedNames>
      <definedName name="Возврат"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Прил 1"/>
      <sheetName val="Прил. 1.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Справочник статей PL"/>
      <sheetName val="Справочник (прочее)"/>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standings"/>
      <sheetName val="ББ"/>
      <sheetName val="Запрос ННП"/>
      <sheetName val="ОПУ"/>
      <sheetName val="SUD"/>
      <sheetName val="Tier 07"/>
      <sheetName val="Tier 31.12.08"/>
      <sheetName val="Расчет ОНО 31_12_08"/>
      <sheetName val="Сверка ОНО"/>
      <sheetName val="RJE"/>
      <sheetName val="AJE"/>
      <sheetName val="ибрагимов"/>
      <sheetName val="фин рез"/>
      <sheetName val="откл по инвентар"/>
      <sheetName val="запасы переоцен"/>
      <sheetName val="9_OA (оборотные)"/>
      <sheetName val="27_Налоги"/>
      <sheetName val="32_Income tax"/>
      <sheetName val="резерв по претензиям"/>
      <sheetName val="24_резерв_отпуска"/>
      <sheetName val="8_Запасы"/>
      <sheetName val="21_Займы краткосрочные"/>
      <sheetName val="20_Кредиты краткосрочные"/>
      <sheetName val="3-ФВ"/>
      <sheetName val="25_Торговые кредиторы"/>
      <sheetName val="26_Прочие кредиторы"/>
      <sheetName val="net off ar ap"/>
      <sheetName val="14_Торговые дебиторы"/>
      <sheetName val="15_Прочие дебиторы"/>
      <sheetName val="расчет оно 2007"/>
      <sheetName val="32_Income tax 08"/>
      <sheetName val="GAE 30_06_08"/>
      <sheetName val="Дивиденды"/>
      <sheetName val="участие в др пред"/>
      <sheetName val="GAE 2007"/>
      <sheetName val="5_LT_Investm"/>
      <sheetName val="Assets&gt;&gt;"/>
      <sheetName val="16_ST investm"/>
      <sheetName val="17_Денежные средства "/>
      <sheetName val="РБП"/>
      <sheetName val="Liab&gt;&gt;"/>
      <sheetName val="PL&gt;&gt;&gt;"/>
      <sheetName val="проводка СОS"/>
      <sheetName val="Реклассификация - доходы"/>
      <sheetName val="Прочие доходы и расходы"/>
      <sheetName val="Прочая выручка"/>
      <sheetName val="Реклассификация-расходы"/>
      <sheetName val="Себестоимость"/>
      <sheetName val="GAE_2007"/>
      <sheetName val="Выручка"/>
      <sheetName val="COS"/>
      <sheetName val="Лист1"/>
      <sheetName val="26_Int exp"/>
      <sheetName val="Административные расходы"/>
      <sheetName val="Коммерческие расходы"/>
      <sheetName val="DefTax&gt;&gt;"/>
      <sheetName val="trash&gt;&gt;"/>
      <sheetName val="Фин_Влож_Краткоср"/>
      <sheetName val="ST_investm"/>
      <sheetName val="obsolete"/>
      <sheetName val="LT_investments"/>
      <sheetName val="OC в составе ТМЦ"/>
      <sheetName val="10_Stocks"/>
      <sheetName val="с-элементы"/>
      <sheetName val="RAS BS"/>
      <sheetName val="russian bs97"/>
      <sheetName val="Проводки_02"/>
      <sheetName val="АКРасч"/>
      <sheetName val="ф-1"/>
      <sheetName val="справочники"/>
      <sheetName val="TECHSHEET"/>
      <sheetName val="свод"/>
      <sheetName val="final schedule"/>
      <sheetName val="Проводки'02"/>
      <sheetName val="pppi"/>
    </sheetNames>
    <sheetDataSet>
      <sheetData sheetId="0"/>
      <sheetData sheetId="1"/>
      <sheetData sheetId="2"/>
      <sheetData sheetId="3"/>
      <sheetData sheetId="4"/>
      <sheetData sheetId="5"/>
      <sheetData sheetId="6">
        <row r="4">
          <cell r="C4">
            <v>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Valuations"/>
      <sheetName val="WACC 1"/>
      <sheetName val="WACC 2"/>
      <sheetName val="WACC 3 (new)"/>
      <sheetName val="WACC"/>
      <sheetName val="JDW"/>
      <sheetName val="Share valuation"/>
      <sheetName val="Hotel Model"/>
    </sheetNames>
    <sheetDataSet>
      <sheetData sheetId="0">
        <row r="1">
          <cell r="C1">
            <v>10.763910416709722</v>
          </cell>
        </row>
        <row r="13">
          <cell r="G13">
            <v>0</v>
          </cell>
        </row>
      </sheetData>
      <sheetData sheetId="1"/>
      <sheetData sheetId="2"/>
      <sheetData sheetId="3"/>
      <sheetData sheetId="4">
        <row r="53">
          <cell r="C53">
            <v>8.2912198242020979E-2</v>
          </cell>
        </row>
      </sheetData>
      <sheetData sheetId="5"/>
      <sheetData sheetId="6"/>
      <sheetData sheetId="7"/>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BS"/>
      <sheetName val="IS"/>
      <sheetName val="Список"/>
      <sheetName val="TB-31.12.2006"/>
      <sheetName val="TB-01.12.2006"/>
      <sheetName val="TB-2004"/>
      <sheetName val="RJE"/>
      <sheetName val="AJE"/>
      <sheetName val="Tickmarks"/>
      <sheetName val="PL"/>
      <sheetName val="CB RUS prelim"/>
      <sheetName val="Russian BS97"/>
      <sheetName val="Tier 31.12.08"/>
      <sheetName val="Assumptions"/>
    </sheetNames>
    <sheetDataSet>
      <sheetData sheetId="0"/>
      <sheetData sheetId="1"/>
      <sheetData sheetId="2"/>
      <sheetData sheetId="3"/>
      <sheetData sheetId="4"/>
      <sheetData sheetId="5"/>
      <sheetData sheetId="6"/>
      <sheetData sheetId="7" refreshError="1">
        <row r="6">
          <cell r="E6" t="str">
            <v>Dr</v>
          </cell>
          <cell r="F6">
            <v>589817</v>
          </cell>
          <cell r="G6" t="str">
            <v>ООО "Калужский областной Водоканал"</v>
          </cell>
        </row>
        <row r="7">
          <cell r="E7" t="str">
            <v>(Cr)</v>
          </cell>
          <cell r="F7">
            <v>611812</v>
          </cell>
          <cell r="G7" t="str">
            <v>ООО "Росводоканал"</v>
          </cell>
        </row>
        <row r="8">
          <cell r="G8" t="e">
            <v>#N/A</v>
          </cell>
        </row>
      </sheetData>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BS"/>
      <sheetName val="IS"/>
      <sheetName val="Список"/>
      <sheetName val="TB-31.12.2006"/>
      <sheetName val="TB-01.12.2006"/>
      <sheetName val="TB-2004"/>
      <sheetName val="RJE"/>
      <sheetName val="AJE"/>
      <sheetName val="Tickmarks"/>
      <sheetName val="PL"/>
      <sheetName val="CB RUS prelim"/>
      <sheetName val="Russian BS97"/>
      <sheetName val="Tier 31.12.08"/>
    </sheetNames>
    <sheetDataSet>
      <sheetData sheetId="0"/>
      <sheetData sheetId="1"/>
      <sheetData sheetId="2"/>
      <sheetData sheetId="3"/>
      <sheetData sheetId="4"/>
      <sheetData sheetId="5"/>
      <sheetData sheetId="6"/>
      <sheetData sheetId="7" refreshError="1">
        <row r="6">
          <cell r="E6" t="str">
            <v>Dr</v>
          </cell>
          <cell r="F6">
            <v>589817</v>
          </cell>
          <cell r="G6" t="str">
            <v>ООО "Калужский областной Водоканал"</v>
          </cell>
        </row>
        <row r="7">
          <cell r="E7" t="str">
            <v>(Cr)</v>
          </cell>
          <cell r="F7">
            <v>611812</v>
          </cell>
          <cell r="G7" t="str">
            <v>ООО "Росводоканал"</v>
          </cell>
        </row>
        <row r="8">
          <cell r="G8" t="e">
            <v>#N/A</v>
          </cell>
        </row>
      </sheetData>
      <sheetData sheetId="8"/>
      <sheetData sheetId="9"/>
      <sheetData sheetId="10" refreshError="1"/>
      <sheetData sheetId="11" refreshError="1"/>
      <sheetData sheetId="12" refreshError="1"/>
      <sheetData sheetId="1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еню"/>
      <sheetName val="Контроль"/>
      <sheetName val="Предприятие"/>
      <sheetName val="Ф1"/>
      <sheetName val="Ф2(отг)"/>
      <sheetName val="Ф2(опл)"/>
      <sheetName val="Ф3"/>
      <sheetName val="Ф4"/>
      <sheetName val="Ф5"/>
      <sheetName val="Ф6"/>
      <sheetName val="Ф11"/>
      <sheetName val="Ф11(1)"/>
      <sheetName val="Ф11(2)"/>
      <sheetName val="Ф11(3)"/>
      <sheetName val="Ф11(4)"/>
      <sheetName val="Ф11(5)"/>
      <sheetName val="с_в"/>
      <sheetName val="спр_в"/>
      <sheetName val="2-2"/>
      <sheetName val="с_и"/>
      <sheetName val="241"/>
      <sheetName val="р_241"/>
      <sheetName val="246"/>
      <sheetName val="с_д"/>
      <sheetName val="р_дз"/>
      <sheetName val="п_дк"/>
      <sheetName val="628"/>
      <sheetName val="р_433"/>
      <sheetName val="р_476"/>
      <sheetName val="100_отг"/>
      <sheetName val="100_опл"/>
      <sheetName val="120_отг"/>
      <sheetName val="120_опл"/>
      <sheetName val="130_отг"/>
      <sheetName val="130_опл"/>
      <sheetName val="150_отг"/>
      <sheetName val="150_опл"/>
      <sheetName val="090_отг"/>
      <sheetName val="090_опл"/>
      <sheetName val="030"/>
      <sheetName val="250"/>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FES"/>
      <sheetName val="star"/>
      <sheetName val="Проводки'02"/>
      <sheetName val="УрРасч"/>
      <sheetName val="АКРасч"/>
      <sheetName val="Setup"/>
      <sheetName val="variables"/>
      <sheetName val="Valuations"/>
      <sheetName val="ф-1"/>
      <sheetName val="TECHSHEET"/>
      <sheetName val="Справочники"/>
      <sheetName val="ex-rates"/>
      <sheetName val="Info"/>
      <sheetName val="Grouplist"/>
      <sheetName val="Dimensions"/>
    </sheetNames>
    <sheetDataSet>
      <sheetData sheetId="0">
        <row r="1">
          <cell r="E1" t="str">
            <v>Информация не представлена!</v>
          </cell>
        </row>
      </sheetData>
      <sheetData sheetId="1" refreshError="1">
        <row r="1">
          <cell r="E1" t="str">
            <v>Информация не представлена!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юнь"/>
      <sheetName val="май"/>
      <sheetName val="апр."/>
      <sheetName val="2001"/>
      <sheetName val="2кв.02урт."/>
      <sheetName val="2 кв.2002"/>
      <sheetName val="2002"/>
      <sheetName val="2кв.02урт. (6.03.)"/>
      <sheetName val="2кв.02урт. (7.03.) (2)"/>
      <sheetName val="3 кв.отк."/>
      <sheetName val="3 кв.реал."/>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Контроль"/>
      <sheetName val="FES"/>
      <sheetName val="Групп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B99умн1.201"/>
      <sheetName val="CB99"/>
      <sheetName val="проверка"/>
      <sheetName val="OB2000"/>
      <sheetName val="NGK"/>
      <sheetName val="DXO NT"/>
      <sheetName val="NTPO"/>
      <sheetName val="GN"/>
      <sheetName val="SN"/>
      <sheetName val="#ССЫЛКА"/>
      <sheetName val="#REF"/>
      <sheetName val="RJE"/>
      <sheetName val="CB RUS prelim"/>
      <sheetName val="2001"/>
      <sheetName val="_REF"/>
      <sheetName val="Dimensions"/>
      <sheetName val="сглаживание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B99умн1.201"/>
      <sheetName val="CB99"/>
      <sheetName val="проверка"/>
      <sheetName val="OB2000"/>
      <sheetName val="NGK"/>
      <sheetName val="DXO NT"/>
      <sheetName val="NTPO"/>
      <sheetName val="GN"/>
      <sheetName val="SN"/>
      <sheetName val="#ССЫЛКА"/>
      <sheetName val="#REF"/>
      <sheetName val="RJE"/>
      <sheetName val="CB RUS prelim"/>
      <sheetName val="2001"/>
      <sheetName val="_REF"/>
      <sheetName val="Dimen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s>
    <sheetDataSet>
      <sheetData sheetId="0"/>
      <sheetData sheetId="1"/>
      <sheetData sheetId="2"/>
      <sheetData sheetId="3">
        <row r="3">
          <cell r="B3" t="str">
            <v>Выберите название региона</v>
          </cell>
        </row>
      </sheetData>
      <sheetData sheetId="4"/>
      <sheetData sheetId="5"/>
      <sheetData sheetId="6"/>
      <sheetData sheetId="7"/>
      <sheetData sheetId="8"/>
      <sheetData sheetId="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Dimensions"/>
    </sheetNames>
    <sheetDataSet>
      <sheetData sheetId="0"/>
      <sheetData sheetId="1"/>
      <sheetData sheetId="2"/>
      <sheetData sheetId="3">
        <row r="3">
          <cell r="B3" t="str">
            <v>Выберите название региона</v>
          </cell>
        </row>
      </sheetData>
      <sheetData sheetId="4"/>
      <sheetData sheetId="5"/>
      <sheetData sheetId="6"/>
      <sheetData sheetId="7"/>
      <sheetData sheetId="8"/>
      <sheetData sheetId="9"/>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4"/>
      <sheetName val="М-5"/>
      <sheetName val="М-6"/>
      <sheetName val="М-7"/>
      <sheetName val="М-9"/>
      <sheetName val="М-10"/>
      <sheetName val="М-11"/>
      <sheetName val="М-12"/>
      <sheetName val="M-13"/>
      <sheetName val="М-14"/>
      <sheetName val="УФ-25энергия"/>
      <sheetName val="УФ-52эл"/>
      <sheetName val="УФ-52т"/>
      <sheetName val="1 "/>
      <sheetName val="2 "/>
      <sheetName val="3 "/>
      <sheetName val="4"/>
      <sheetName val="FES"/>
      <sheetName val="ТоКС-э"/>
      <sheetName val="График"/>
      <sheetName val="ТоКС_э"/>
      <sheetName val="2001"/>
      <sheetName val="Лист1"/>
      <sheetName val="июнь9"/>
      <sheetName val="Отопление"/>
      <sheetName val="Доходы"/>
      <sheetName val="Январь"/>
      <sheetName val="1.2.1"/>
      <sheetName val="2.2.4"/>
      <sheetName val="Вода для ГВС"/>
      <sheetName val="СИС-Имена и ссылки"/>
      <sheetName val="постоянные затраты"/>
      <sheetName val="Справочник статей ОС и НМА"/>
      <sheetName val="Справочник (прочее)"/>
      <sheetName val="Справочник статей CF"/>
      <sheetName val="Справочник статей PL"/>
      <sheetName val="1"/>
      <sheetName val="Борисов С.А."/>
      <sheetName val="#ССЫЛКА"/>
      <sheetName val="оборудование"/>
      <sheetName val="SMetstrait"/>
      <sheetName val="ЭФ-2013_теплоснабжение"/>
      <sheetName val="Калькуляции"/>
      <sheetName val="коэфф"/>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Note&amp;Disclosure"/>
      <sheetName val="Final schedule"/>
      <sheetName val="LPH8"/>
      <sheetName val="LPH6"/>
      <sheetName val="LPH3"/>
      <sheetName val="GLK1"/>
      <sheetName val="GLK2"/>
      <sheetName val="GLK3"/>
      <sheetName val="GLK4"/>
      <sheetName val="GLK5"/>
      <sheetName val="GLK6"/>
      <sheetName val="GLK7"/>
      <sheetName val="GLK8"/>
      <sheetName val="GLK9"/>
      <sheetName val="GLK10"/>
      <sheetName val="GLK11"/>
      <sheetName val="GLK12"/>
      <sheetName val="GLK13"/>
      <sheetName val="GLK14"/>
      <sheetName val="GLK15"/>
      <sheetName val="GLK16"/>
      <sheetName val="GLK17"/>
      <sheetName val="GLK18"/>
      <sheetName val="GLK19"/>
      <sheetName val="GLK21"/>
      <sheetName val="GLK22"/>
      <sheetName val="GLK23"/>
      <sheetName val="GLK24"/>
      <sheetName val="GLK25"/>
      <sheetName val="GLK30"/>
      <sheetName val="GLK31"/>
      <sheetName val="GLK32"/>
      <sheetName val="BOL1"/>
      <sheetName val="ActualPayments"/>
      <sheetName val="Ex-rate"/>
      <sheetName val="PPPI"/>
      <sheetName val="Tickmarks"/>
      <sheetName val="#REF"/>
      <sheetName val="References"/>
      <sheetName val="Справочник (прочее)"/>
      <sheetName val="Справочник статей CF"/>
      <sheetName val="Справочник статей PL"/>
      <sheetName val="Справочник статей ОС и НМА"/>
      <sheetName val="Справочники"/>
      <sheetName val="russian bs97"/>
      <sheetName val="Восстановл_Лист10"/>
      <sheetName val="Восстановл_Лист11"/>
    </sheetNames>
    <sheetDataSet>
      <sheetData sheetId="0">
        <row r="2">
          <cell r="C2">
            <v>37621</v>
          </cell>
        </row>
      </sheetData>
      <sheetData sheetId="1" refreshError="1"/>
      <sheetData sheetId="2" refreshError="1">
        <row r="2">
          <cell r="C2">
            <v>37621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_assumptions"/>
      <sheetName val="pensioners"/>
      <sheetName val="actives"/>
      <sheetName val="decrements"/>
      <sheetName val="factors"/>
      <sheetName val="IAS19 Disclosures"/>
      <sheetName val="accounting information"/>
      <sheetName val="31_12_2004"/>
      <sheetName val="31_12_2003"/>
      <sheetName val="31_12_2002"/>
      <sheetName val="Final schedule"/>
      <sheetName val="#REF"/>
      <sheetName val="Справочники"/>
      <sheetName val="Группа"/>
    </sheetNames>
    <sheetDataSet>
      <sheetData sheetId="0" refreshError="1">
        <row r="7">
          <cell r="B7">
            <v>1.05</v>
          </cell>
        </row>
      </sheetData>
      <sheetData sheetId="1" refreshError="1"/>
      <sheetData sheetId="2" refreshError="1"/>
      <sheetData sheetId="3" refreshError="1"/>
      <sheetData sheetId="4"/>
      <sheetData sheetId="5"/>
      <sheetData sheetId="6" refreshError="1"/>
      <sheetData sheetId="7"/>
      <sheetData sheetId="8"/>
      <sheetData sheetId="9"/>
      <sheetData sheetId="10" refreshError="1"/>
      <sheetData sheetId="11" refreshError="1"/>
      <sheetData sheetId="12" refreshError="1"/>
      <sheetData sheetId="1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_assumptions"/>
      <sheetName val="pensioners"/>
      <sheetName val="actives"/>
      <sheetName val="decrements"/>
      <sheetName val="factors"/>
      <sheetName val="IAS19 Disclosures"/>
      <sheetName val="accounting information"/>
      <sheetName val="31_12_2004"/>
      <sheetName val="31_12_2003"/>
      <sheetName val="31_12_2002"/>
      <sheetName val="Final schedule"/>
      <sheetName val="#REF"/>
      <sheetName val="Справочники"/>
    </sheetNames>
    <sheetDataSet>
      <sheetData sheetId="0" refreshError="1">
        <row r="7">
          <cell r="B7">
            <v>1.05</v>
          </cell>
        </row>
      </sheetData>
      <sheetData sheetId="1" refreshError="1"/>
      <sheetData sheetId="2" refreshError="1"/>
      <sheetData sheetId="3" refreshError="1"/>
      <sheetData sheetId="4"/>
      <sheetData sheetId="5"/>
      <sheetData sheetId="6" refreshError="1"/>
      <sheetData sheetId="7"/>
      <sheetData sheetId="8"/>
      <sheetData sheetId="9"/>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sheetName val="4-12 (P&amp;L)"/>
      <sheetName val="21"/>
      <sheetName val="24"/>
      <sheetName val="28"/>
      <sheetName val="29"/>
      <sheetName val="P&amp;L"/>
      <sheetName val="BS"/>
      <sheetName val="CFS"/>
      <sheetName val="CFS(SS-loan)"/>
      <sheetName val="CFS(SS-lease)"/>
      <sheetName val="CFS(SS-inv.)"/>
      <sheetName val="EQ"/>
      <sheetName val="IAS 39"/>
      <sheetName val="1"/>
      <sheetName val="11"/>
      <sheetName val="12"/>
      <sheetName val="15-ex"/>
      <sheetName val="13"/>
      <sheetName val="14"/>
      <sheetName val="15"/>
      <sheetName val="16"/>
      <sheetName val="AR"/>
      <sheetName val="17"/>
      <sheetName val="18"/>
      <sheetName val="19"/>
      <sheetName val="20"/>
      <sheetName val="22"/>
      <sheetName val="23"/>
      <sheetName val="25"/>
      <sheetName val="26"/>
      <sheetName val="27"/>
      <sheetName val="AP"/>
      <sheetName val="31-ex"/>
      <sheetName val="31"/>
      <sheetName val="32"/>
      <sheetName val="34"/>
      <sheetName val="35"/>
      <sheetName val="TB"/>
      <sheetName val="Tickmarks"/>
      <sheetName val="results_assumptions"/>
      <sheetName val="VAT"/>
      <sheetName val="Other taxes"/>
      <sheetName val="VAT reconciliation"/>
      <sheetName val="IS Norilsk"/>
      <sheetName val="Reconciliation"/>
      <sheetName val="ADJ Norilsk"/>
      <sheetName val="4_12 _P_L_"/>
      <sheetName val="Prelim. adj."/>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ST part adj."/>
      <sheetName val="Consol. adj."/>
      <sheetName val="RUS prelim"/>
      <sheetName val="Prelim. adj."/>
      <sheetName val="P&amp;L_direct"/>
      <sheetName val="BS_direct"/>
      <sheetName val="Equity"/>
      <sheetName val="W&amp;R"/>
      <sheetName val="Final Group Adj."/>
      <sheetName val="WEST"/>
      <sheetName val="RUS final"/>
      <sheetName val="KOLA"/>
      <sheetName val="Norilsk"/>
      <sheetName val="Polys"/>
      <sheetName val="Moscow"/>
      <sheetName val="2004"/>
      <sheetName val="Tickmarks"/>
      <sheetName val="References"/>
      <sheetName val="3"/>
      <sheetName val="24"/>
      <sheetName val="4-12 (P&amp;L)"/>
      <sheetName val="28"/>
      <sheetName val="21"/>
      <sheetName val="29"/>
      <sheetName val="WEST part adj_"/>
      <sheetName val="Consol_ adj_"/>
      <sheetName val="Prelim_ adj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IAS TS"/>
      <sheetName val="AJE"/>
      <sheetName val="Cash"/>
      <sheetName val="AR"/>
      <sheetName val="Reversals"/>
      <sheetName val="RE"/>
      <sheetName val="Tickmarks"/>
      <sheetName val="WEST part adj."/>
      <sheetName val="RUS prelim"/>
      <sheetName val="Prelim. adj."/>
      <sheetName val="Consol. adj."/>
      <sheetName val="Контроль"/>
      <sheetName val="RJE"/>
      <sheetName val="VAT"/>
      <sheetName val="Other taxes"/>
      <sheetName val="VAT reconciliation"/>
      <sheetName val="баланс"/>
      <sheetName val="отчет о прибылях и убытках"/>
      <sheetName val="T100 Equity"/>
      <sheetName val="T125 OC"/>
    </sheetNames>
    <sheetDataSet>
      <sheetData sheetId="0" refreshError="1"/>
      <sheetData sheetId="1">
        <row r="176">
          <cell r="F176">
            <v>152458</v>
          </cell>
        </row>
      </sheetData>
      <sheetData sheetId="2"/>
      <sheetData sheetId="3" refreshError="1">
        <row r="176">
          <cell r="F176">
            <v>152458</v>
          </cell>
        </row>
      </sheetData>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us consolidated"/>
      <sheetName val="ADJ"/>
      <sheetName val="Polus combined"/>
      <sheetName val="ZAO Polus"/>
      <sheetName val="RJE"/>
      <sheetName val="AJE"/>
      <sheetName val="PY_AJE"/>
      <sheetName val="BS"/>
      <sheetName val="P&amp;L"/>
      <sheetName val="Tickmarks"/>
      <sheetName val="BD_P&amp;L"/>
      <sheetName val="conso"/>
      <sheetName val="PPPI"/>
      <sheetName val="results_assumptions"/>
      <sheetName val="Final schedule"/>
      <sheetName val="c_x0000__x0000__x0000__x0000_"/>
      <sheetName val="c"/>
      <sheetName val="Проводки'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6">
          <cell r="C66">
            <v>79095</v>
          </cell>
        </row>
      </sheetData>
      <sheetData sheetId="10" refreshError="1"/>
      <sheetData sheetId="11" refreshError="1"/>
      <sheetData sheetId="12" refreshError="1"/>
      <sheetData sheetId="13" refreshError="1"/>
      <sheetData sheetId="14" refreshError="1"/>
      <sheetData sheetId="15" refreshError="1"/>
      <sheetData sheetId="16"/>
      <sheetData sheetId="1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RUR"/>
      <sheetName val="SI"/>
      <sheetName val="P&amp;L"/>
      <sheetName val="BS"/>
      <sheetName val="CFS"/>
      <sheetName val="CFS-I"/>
      <sheetName val="CFS-Lease"/>
      <sheetName val="CFS-SL"/>
      <sheetName val="ES-$"/>
      <sheetName val="1"/>
      <sheetName val="5-$"/>
      <sheetName val="5-RUR"/>
      <sheetName val="6-$"/>
      <sheetName val="6-RUR"/>
      <sheetName val="7"/>
      <sheetName val="8"/>
      <sheetName val="9"/>
      <sheetName val="10"/>
      <sheetName val="11"/>
      <sheetName val="12"/>
      <sheetName val="13-$"/>
      <sheetName val="13-RUR"/>
      <sheetName val="14-$"/>
      <sheetName val="14-RUR"/>
      <sheetName val="15"/>
      <sheetName val="16-$"/>
      <sheetName val="16-RUR"/>
      <sheetName val="17"/>
      <sheetName val="18"/>
      <sheetName val="19"/>
      <sheetName val="20"/>
      <sheetName val="21"/>
      <sheetName val="22"/>
      <sheetName val="23"/>
      <sheetName val="24"/>
      <sheetName val="25"/>
      <sheetName val="26"/>
      <sheetName val="27"/>
      <sheetName val="28"/>
      <sheetName val="29"/>
      <sheetName val="30-$"/>
      <sheetName val="30-RUR"/>
      <sheetName val="31"/>
      <sheetName val="31S"/>
      <sheetName val="32"/>
      <sheetName val="TB"/>
      <sheetName val="ex-rates"/>
      <sheetName val="Tickmarks"/>
      <sheetName val="ES_RUR"/>
      <sheetName val="AJE"/>
      <sheetName val="Worksheet in 2219-S-RVK IFRS Re"/>
      <sheetName val="fes"/>
      <sheetName val="Проводки'02"/>
      <sheetName val="УрРасч"/>
      <sheetName val="АКРасч"/>
      <sheetName val="Форма сетевой график ЭРСБ"/>
      <sheetName val="Перечень адресов"/>
      <sheetName val="Параметры-не удалять"/>
      <sheetName val="russian bs97"/>
      <sheetName val="Dimensions"/>
      <sheetName val="Tier 31.12.08"/>
    </sheetNames>
    <sheetDataSet>
      <sheetData sheetId="0" refreshError="1">
        <row r="8">
          <cell r="C8">
            <v>24.546200000000002</v>
          </cell>
        </row>
        <row r="34">
          <cell r="C34">
            <v>81720.341690037007</v>
          </cell>
        </row>
        <row r="35">
          <cell r="C35">
            <v>139920</v>
          </cell>
        </row>
        <row r="36">
          <cell r="C36">
            <v>-201216.83851213957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D"/>
      <sheetName val="SI"/>
      <sheetName val="P&amp;L"/>
      <sheetName val="BS"/>
      <sheetName val="CFS"/>
      <sheetName val="ES-$"/>
      <sheetName val="ES-RUR"/>
      <sheetName val="1"/>
      <sheetName val="5-$"/>
      <sheetName val="5-RUR"/>
      <sheetName val="6-$"/>
      <sheetName val="6-RUR"/>
      <sheetName val="7"/>
      <sheetName val="8"/>
      <sheetName val="9"/>
      <sheetName val="10"/>
      <sheetName val="11"/>
      <sheetName val="12"/>
      <sheetName val="16-$"/>
      <sheetName val="16-RUR"/>
      <sheetName val="13-$"/>
      <sheetName val="13-RUR"/>
      <sheetName val="14-$"/>
      <sheetName val="14-RUR"/>
      <sheetName val="15"/>
      <sheetName val="17"/>
      <sheetName val="18"/>
      <sheetName val="19"/>
      <sheetName val="20"/>
      <sheetName val="21"/>
      <sheetName val="22"/>
      <sheetName val="23"/>
      <sheetName val="24"/>
      <sheetName val="25"/>
      <sheetName val="26"/>
      <sheetName val="27"/>
      <sheetName val="28"/>
      <sheetName val="30-$"/>
      <sheetName val="30-RUR"/>
      <sheetName val="TB-2008"/>
      <sheetName val="31"/>
      <sheetName val="32"/>
      <sheetName val="32S"/>
      <sheetName val="33"/>
      <sheetName val="34"/>
      <sheetName val="35"/>
      <sheetName val="TB-2007"/>
      <sheetName val="HO-2007"/>
      <sheetName val="VSK-2007"/>
      <sheetName val="VOD-2007"/>
      <sheetName val="Tickmarks"/>
      <sheetName val="PBC ReKa (Past due)"/>
      <sheetName val="TAx memo"/>
      <sheetName val="Allowance for Doubtful Debt"/>
      <sheetName val="VSKCAP16"/>
      <sheetName val="VSKCAP17"/>
      <sheetName val="VSKCAP18"/>
      <sheetName val="VSKCAP19"/>
      <sheetName val="VSKCAP20"/>
      <sheetName val="VSKCAP21"/>
      <sheetName val="VSKCAP22"/>
      <sheetName val="AJE"/>
      <sheetName val="results_assumptions"/>
      <sheetName val="ES_RU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BS"/>
      <sheetName val="ConsIS"/>
      <sheetName val="MEMO"/>
      <sheetName val="GMK_Consolidated"/>
      <sheetName val="ArhangelskHO"/>
      <sheetName val="OzeroBeloe"/>
      <sheetName val="KrasnoyarskHO"/>
      <sheetName val="MoscowHO"/>
      <sheetName val="Zapolyarie"/>
      <sheetName val="MurmanskHO"/>
      <sheetName val="TPD"/>
      <sheetName val="AJE"/>
      <sheetName val="Tickmarks"/>
      <sheetName val="ES-RUR"/>
      <sheetName val="results_assumption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Р"/>
      <sheetName val="Аренда"/>
      <sheetName val="Бюджет ЦТВ"/>
      <sheetName val="план-факт"/>
      <sheetName val="трансп.расх"/>
      <sheetName val="расчет"/>
      <sheetName val="материалы"/>
      <sheetName val="ТС"/>
      <sheetName val="фот"/>
      <sheetName val="доп.материалы"/>
      <sheetName val="доп.работы по факту"/>
      <sheetName val="м-лы к допработам"/>
      <sheetName val="материалы_цена"/>
      <sheetName val="вопросы"/>
      <sheetName val="1"/>
      <sheetName val="итого"/>
      <sheetName val="Восстановл_Лист16"/>
      <sheetName val="Восстановл_Лист3"/>
      <sheetName val="Реализация ИП"/>
      <sheetName val="Расшифровка PL"/>
      <sheetName val="Восстановл_Лист19"/>
      <sheetName val="Восстановл_Лист25"/>
      <sheetName val="Восстановл_Лист20"/>
      <sheetName val="Восстановл_Лист15"/>
      <sheetName val="Восстановл_Лист13"/>
      <sheetName val="Восстановл_Лист21"/>
      <sheetName val="Восстановл_Лист8"/>
    </sheetNames>
    <sheetDataSet>
      <sheetData sheetId="0"/>
      <sheetData sheetId="1"/>
      <sheetData sheetId="2">
        <row r="12">
          <cell r="B12" t="str">
            <v>БП</v>
          </cell>
          <cell r="C12" t="str">
            <v>БП</v>
          </cell>
          <cell r="D12" t="str">
            <v>БП</v>
          </cell>
          <cell r="E12" t="str">
            <v>БП</v>
          </cell>
          <cell r="F12" t="str">
            <v>БП</v>
          </cell>
          <cell r="G12" t="str">
            <v>БП</v>
          </cell>
          <cell r="H12" t="str">
            <v>БП</v>
          </cell>
          <cell r="I12" t="str">
            <v>БП</v>
          </cell>
          <cell r="J12" t="str">
            <v>БП</v>
          </cell>
          <cell r="K12" t="str">
            <v>БП</v>
          </cell>
          <cell r="L12" t="str">
            <v>БП</v>
          </cell>
          <cell r="M12" t="str">
            <v>БП</v>
          </cell>
        </row>
        <row r="13">
          <cell r="B13" t="str">
            <v>январь</v>
          </cell>
          <cell r="C13" t="str">
            <v>февраль</v>
          </cell>
          <cell r="D13" t="str">
            <v>март</v>
          </cell>
          <cell r="E13" t="str">
            <v>апрель</v>
          </cell>
          <cell r="F13" t="str">
            <v>май</v>
          </cell>
          <cell r="G13" t="str">
            <v>июнь</v>
          </cell>
          <cell r="H13" t="str">
            <v>июль</v>
          </cell>
          <cell r="I13" t="str">
            <v>август</v>
          </cell>
          <cell r="J13" t="str">
            <v>сентябрь</v>
          </cell>
          <cell r="K13" t="str">
            <v>октябрь</v>
          </cell>
          <cell r="L13" t="str">
            <v>ноябрь</v>
          </cell>
          <cell r="M13" t="str">
            <v>декабрь</v>
          </cell>
        </row>
        <row r="14">
          <cell r="B14">
            <v>15451.124149950694</v>
          </cell>
          <cell r="C14">
            <v>14780.036348492169</v>
          </cell>
          <cell r="D14">
            <v>16548.487370943283</v>
          </cell>
          <cell r="E14">
            <v>17437.835800635068</v>
          </cell>
          <cell r="F14">
            <v>16868.164141898207</v>
          </cell>
          <cell r="G14">
            <v>17278.259965479348</v>
          </cell>
          <cell r="H14">
            <v>17261.301664260409</v>
          </cell>
          <cell r="I14">
            <v>17105.975830458643</v>
          </cell>
          <cell r="J14">
            <v>16679.311393918615</v>
          </cell>
          <cell r="K14">
            <v>15760.419604727891</v>
          </cell>
          <cell r="L14">
            <v>15346.495510466702</v>
          </cell>
          <cell r="M14">
            <v>15657.656710360377</v>
          </cell>
        </row>
        <row r="15">
          <cell r="B15">
            <v>15451.124149950694</v>
          </cell>
          <cell r="C15">
            <v>14780.036348492169</v>
          </cell>
          <cell r="D15">
            <v>16548.487370943283</v>
          </cell>
          <cell r="E15">
            <v>17437.835800635068</v>
          </cell>
          <cell r="F15">
            <v>16868.164141898207</v>
          </cell>
          <cell r="G15">
            <v>17278.259965479348</v>
          </cell>
          <cell r="H15">
            <v>17261.301664260409</v>
          </cell>
          <cell r="I15">
            <v>17105.975830458643</v>
          </cell>
          <cell r="J15">
            <v>16679.311393918615</v>
          </cell>
          <cell r="K15">
            <v>15760.419604727891</v>
          </cell>
          <cell r="L15">
            <v>15346.495510466702</v>
          </cell>
          <cell r="M15">
            <v>15657.656710360377</v>
          </cell>
        </row>
        <row r="16">
          <cell r="B16">
            <v>2674.5483257999999</v>
          </cell>
          <cell r="C16">
            <v>2536.4522624000001</v>
          </cell>
          <cell r="D16">
            <v>2848.3354225999997</v>
          </cell>
          <cell r="E16">
            <v>2961.6408729999985</v>
          </cell>
          <cell r="F16">
            <v>2982.9948651999989</v>
          </cell>
          <cell r="G16">
            <v>3040.2826661999984</v>
          </cell>
          <cell r="H16">
            <v>3059.4783061999988</v>
          </cell>
          <cell r="I16">
            <v>3041.6792343999991</v>
          </cell>
          <cell r="J16">
            <v>2901.8556259999987</v>
          </cell>
          <cell r="K16">
            <v>2806.1707256</v>
          </cell>
          <cell r="L16">
            <v>2678.0583573999997</v>
          </cell>
          <cell r="M16">
            <v>2694.9150786000005</v>
          </cell>
        </row>
        <row r="17">
          <cell r="B17">
            <v>807.71359439159994</v>
          </cell>
          <cell r="C17">
            <v>766.00858324479998</v>
          </cell>
          <cell r="D17">
            <v>860.19729762519989</v>
          </cell>
          <cell r="E17">
            <v>894.41554364599949</v>
          </cell>
          <cell r="F17">
            <v>900.86444929039965</v>
          </cell>
          <cell r="G17">
            <v>918.16536519239946</v>
          </cell>
          <cell r="H17">
            <v>923.96244847239961</v>
          </cell>
          <cell r="I17">
            <v>918.58712878879976</v>
          </cell>
          <cell r="J17">
            <v>876.36039905199959</v>
          </cell>
          <cell r="K17">
            <v>847.46355913119999</v>
          </cell>
          <cell r="L17">
            <v>808.77362393479984</v>
          </cell>
          <cell r="M17">
            <v>813.86435373720008</v>
          </cell>
        </row>
        <row r="18">
          <cell r="B18">
            <v>7528.3254019301958</v>
          </cell>
          <cell r="C18">
            <v>7211.3914313483174</v>
          </cell>
          <cell r="D18">
            <v>7975.7685140574749</v>
          </cell>
          <cell r="E18">
            <v>8437.6895498991071</v>
          </cell>
          <cell r="F18">
            <v>7724.1024004495121</v>
          </cell>
          <cell r="G18">
            <v>7814.9267359945643</v>
          </cell>
          <cell r="H18">
            <v>7867.5437773739659</v>
          </cell>
          <cell r="I18">
            <v>7832.1966820292409</v>
          </cell>
          <cell r="J18">
            <v>7511.471787930348</v>
          </cell>
          <cell r="K18">
            <v>7355.2204067921057</v>
          </cell>
          <cell r="L18">
            <v>7412.8269170189806</v>
          </cell>
          <cell r="M18">
            <v>7682.9584299708413</v>
          </cell>
        </row>
        <row r="19">
          <cell r="B19">
            <v>1498.8280056536391</v>
          </cell>
          <cell r="C19">
            <v>1459.8387863606058</v>
          </cell>
          <cell r="D19">
            <v>1719.1508463154298</v>
          </cell>
          <cell r="E19">
            <v>1843.8085968682205</v>
          </cell>
          <cell r="F19">
            <v>2026.8301138215675</v>
          </cell>
          <cell r="G19">
            <v>2198.1801744022264</v>
          </cell>
          <cell r="H19">
            <v>2099.1755433574576</v>
          </cell>
          <cell r="I19">
            <v>2028.7958960254145</v>
          </cell>
          <cell r="J19">
            <v>2208.987265183343</v>
          </cell>
          <cell r="K19">
            <v>1723.9250497520275</v>
          </cell>
          <cell r="L19">
            <v>1517.5592846661548</v>
          </cell>
          <cell r="M19">
            <v>1490.2168572771013</v>
          </cell>
        </row>
        <row r="20">
          <cell r="B20">
            <v>586.84208156904162</v>
          </cell>
          <cell r="C20">
            <v>556.5414208853706</v>
          </cell>
          <cell r="D20">
            <v>624.9739712238852</v>
          </cell>
          <cell r="E20">
            <v>649.83514337936094</v>
          </cell>
          <cell r="F20">
            <v>654.5205779671652</v>
          </cell>
          <cell r="G20">
            <v>667.09051064067444</v>
          </cell>
          <cell r="H20">
            <v>671.30236548957896</v>
          </cell>
          <cell r="I20">
            <v>667.39694181697269</v>
          </cell>
          <cell r="J20">
            <v>636.717227932421</v>
          </cell>
          <cell r="K20">
            <v>615.72230868426504</v>
          </cell>
          <cell r="L20">
            <v>587.61224310646719</v>
          </cell>
          <cell r="M20">
            <v>591.31089878675982</v>
          </cell>
        </row>
        <row r="21">
          <cell r="B21">
            <v>339.5027210474301</v>
          </cell>
          <cell r="C21">
            <v>321.97303618887941</v>
          </cell>
          <cell r="D21">
            <v>361.56296638956087</v>
          </cell>
          <cell r="E21">
            <v>375.9457720204137</v>
          </cell>
          <cell r="F21">
            <v>378.65641231327783</v>
          </cell>
          <cell r="G21">
            <v>385.92843059565672</v>
          </cell>
          <cell r="H21">
            <v>388.36509324608676</v>
          </cell>
          <cell r="I21">
            <v>386.10570864274035</v>
          </cell>
          <cell r="J21">
            <v>368.35673209199086</v>
          </cell>
          <cell r="K21">
            <v>356.21064980378429</v>
          </cell>
          <cell r="L21">
            <v>339.94827862725288</v>
          </cell>
          <cell r="M21">
            <v>342.0880428110338</v>
          </cell>
        </row>
        <row r="22">
          <cell r="B22">
            <v>2015.3640195587859</v>
          </cell>
          <cell r="C22">
            <v>1927.8308280641959</v>
          </cell>
          <cell r="D22">
            <v>2158.4983527317327</v>
          </cell>
          <cell r="E22">
            <v>2274.5003218219654</v>
          </cell>
          <cell r="F22">
            <v>2200.1953228562879</v>
          </cell>
          <cell r="G22">
            <v>2253.686082453828</v>
          </cell>
          <cell r="H22">
            <v>2251.4741301209228</v>
          </cell>
          <cell r="I22">
            <v>2231.214238755475</v>
          </cell>
          <cell r="J22">
            <v>2175.5623557285148</v>
          </cell>
          <cell r="K22">
            <v>2055.7069049645074</v>
          </cell>
          <cell r="L22">
            <v>2001.7168057130482</v>
          </cell>
          <cell r="M22">
            <v>2042.3030491774405</v>
          </cell>
        </row>
        <row r="24">
          <cell r="B24">
            <v>15451.153458265615</v>
          </cell>
          <cell r="C24">
            <v>14780.065656807095</v>
          </cell>
          <cell r="D24">
            <v>16548.516679258213</v>
          </cell>
          <cell r="E24">
            <v>17437.865108949998</v>
          </cell>
          <cell r="F24">
            <v>16868.193450213137</v>
          </cell>
          <cell r="G24">
            <v>17278.289273794275</v>
          </cell>
          <cell r="H24">
            <v>17261.330972575339</v>
          </cell>
          <cell r="I24">
            <v>17106.005138773569</v>
          </cell>
          <cell r="J24">
            <v>16679.340702233545</v>
          </cell>
          <cell r="K24">
            <v>15760.448913042816</v>
          </cell>
          <cell r="L24">
            <v>15346.524818781627</v>
          </cell>
          <cell r="M24">
            <v>15657.6860186753</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15451.153458265615</v>
          </cell>
          <cell r="C29">
            <v>14780.065656807095</v>
          </cell>
          <cell r="D29">
            <v>16548.516679258213</v>
          </cell>
          <cell r="E29">
            <v>17437.865108949998</v>
          </cell>
          <cell r="F29">
            <v>16868.193450213137</v>
          </cell>
          <cell r="G29">
            <v>17278.289273794275</v>
          </cell>
          <cell r="H29">
            <v>17261.330972575339</v>
          </cell>
          <cell r="I29">
            <v>17106.005138773569</v>
          </cell>
          <cell r="J29">
            <v>16679.340702233545</v>
          </cell>
          <cell r="K29">
            <v>15760.448913042816</v>
          </cell>
          <cell r="L29">
            <v>15346.524818781627</v>
          </cell>
          <cell r="M29">
            <v>15657.6860186753</v>
          </cell>
        </row>
        <row r="31">
          <cell r="B31">
            <v>0</v>
          </cell>
          <cell r="C31">
            <v>127.11864406779662</v>
          </cell>
          <cell r="D31">
            <v>188.14576271186442</v>
          </cell>
          <cell r="E31">
            <v>227.26440677966104</v>
          </cell>
          <cell r="F31">
            <v>470.14576271186439</v>
          </cell>
          <cell r="G31">
            <v>677.48305084745766</v>
          </cell>
          <cell r="H31">
            <v>677.48305084745766</v>
          </cell>
          <cell r="I31">
            <v>635.11016949152543</v>
          </cell>
          <cell r="J31">
            <v>516.94915254237287</v>
          </cell>
          <cell r="K31">
            <v>271.11864406779659</v>
          </cell>
          <cell r="L31">
            <v>168</v>
          </cell>
          <cell r="M31">
            <v>81.5</v>
          </cell>
        </row>
        <row r="32">
          <cell r="B32">
            <v>0</v>
          </cell>
          <cell r="C32">
            <v>127.11864406779662</v>
          </cell>
          <cell r="D32">
            <v>188.14576271186442</v>
          </cell>
          <cell r="E32">
            <v>227.26440677966104</v>
          </cell>
          <cell r="F32">
            <v>470.14576271186439</v>
          </cell>
          <cell r="G32">
            <v>677.48305084745766</v>
          </cell>
          <cell r="H32">
            <v>677.48305084745766</v>
          </cell>
          <cell r="I32">
            <v>635.11016949152543</v>
          </cell>
          <cell r="J32">
            <v>516.94915254237287</v>
          </cell>
          <cell r="K32">
            <v>271.11864406779659</v>
          </cell>
          <cell r="L32">
            <v>168</v>
          </cell>
          <cell r="M32">
            <v>81.5</v>
          </cell>
        </row>
        <row r="33">
          <cell r="B33">
            <v>0</v>
          </cell>
          <cell r="C33">
            <v>84.745762711864415</v>
          </cell>
          <cell r="D33">
            <v>84.745762711864415</v>
          </cell>
          <cell r="E33">
            <v>84.745762711864415</v>
          </cell>
          <cell r="F33">
            <v>170</v>
          </cell>
          <cell r="G33">
            <v>254.23728813559325</v>
          </cell>
          <cell r="H33">
            <v>254.23728813559325</v>
          </cell>
          <cell r="I33">
            <v>254.23728813559325</v>
          </cell>
          <cell r="J33">
            <v>254.23728813559325</v>
          </cell>
          <cell r="K33">
            <v>130</v>
          </cell>
          <cell r="L33">
            <v>128</v>
          </cell>
          <cell r="M33">
            <v>81.5</v>
          </cell>
        </row>
        <row r="34">
          <cell r="B34">
            <v>0</v>
          </cell>
          <cell r="C34">
            <v>0</v>
          </cell>
          <cell r="D34">
            <v>40</v>
          </cell>
          <cell r="E34">
            <v>42.372881355932208</v>
          </cell>
          <cell r="F34">
            <v>84.745762711864415</v>
          </cell>
          <cell r="G34">
            <v>84.745762711864415</v>
          </cell>
          <cell r="H34">
            <v>84.745762711864415</v>
          </cell>
          <cell r="I34">
            <v>42.372881355932208</v>
          </cell>
          <cell r="J34">
            <v>42.372881355932208</v>
          </cell>
          <cell r="K34">
            <v>42.372881355932208</v>
          </cell>
          <cell r="L34">
            <v>40</v>
          </cell>
          <cell r="M34">
            <v>0</v>
          </cell>
        </row>
        <row r="35">
          <cell r="B35">
            <v>0</v>
          </cell>
          <cell r="C35">
            <v>0</v>
          </cell>
          <cell r="D35">
            <v>15.4</v>
          </cell>
          <cell r="E35">
            <v>15.4</v>
          </cell>
          <cell r="F35">
            <v>15.4</v>
          </cell>
          <cell r="G35">
            <v>38.5</v>
          </cell>
          <cell r="H35">
            <v>38.5</v>
          </cell>
          <cell r="I35">
            <v>38.5</v>
          </cell>
          <cell r="J35">
            <v>20.33898305084746</v>
          </cell>
          <cell r="K35">
            <v>14</v>
          </cell>
          <cell r="L35">
            <v>0</v>
          </cell>
          <cell r="M35">
            <v>0</v>
          </cell>
        </row>
        <row r="36">
          <cell r="B36">
            <v>0</v>
          </cell>
          <cell r="C36">
            <v>42.372881355932208</v>
          </cell>
          <cell r="D36">
            <v>48</v>
          </cell>
          <cell r="E36">
            <v>84.745762711864415</v>
          </cell>
          <cell r="F36">
            <v>200</v>
          </cell>
          <cell r="G36">
            <v>300</v>
          </cell>
          <cell r="H36">
            <v>300</v>
          </cell>
          <cell r="I36">
            <v>300</v>
          </cell>
          <cell r="J36">
            <v>200</v>
          </cell>
          <cell r="K36">
            <v>84.745762711864415</v>
          </cell>
          <cell r="L36">
            <v>0</v>
          </cell>
          <cell r="M36">
            <v>0</v>
          </cell>
        </row>
        <row r="37">
          <cell r="B37">
            <v>15451.124149950694</v>
          </cell>
          <cell r="C37">
            <v>14907.154992559967</v>
          </cell>
          <cell r="D37">
            <v>16736.633133655148</v>
          </cell>
          <cell r="E37">
            <v>17665.100207414729</v>
          </cell>
          <cell r="F37">
            <v>17338.309904610072</v>
          </cell>
          <cell r="G37">
            <v>17955.743016326807</v>
          </cell>
          <cell r="H37">
            <v>17938.784715107868</v>
          </cell>
          <cell r="I37">
            <v>17741.08599995017</v>
          </cell>
          <cell r="J37">
            <v>17196.260546460988</v>
          </cell>
          <cell r="K37">
            <v>16031.538248795689</v>
          </cell>
          <cell r="L37">
            <v>15514.495510466702</v>
          </cell>
          <cell r="M37">
            <v>15739.156710360377</v>
          </cell>
        </row>
        <row r="38">
          <cell r="B38">
            <v>14474.768385145911</v>
          </cell>
          <cell r="C38">
            <v>13279.963366582368</v>
          </cell>
          <cell r="D38">
            <v>14086.73163502317</v>
          </cell>
          <cell r="E38">
            <v>13939.20839562284</v>
          </cell>
          <cell r="F38">
            <v>14689.876019871277</v>
          </cell>
          <cell r="G38">
            <v>14908.928862229219</v>
          </cell>
          <cell r="H38">
            <v>17076.822825731302</v>
          </cell>
          <cell r="I38">
            <v>15871.177295084657</v>
          </cell>
          <cell r="J38">
            <v>14823.537137182702</v>
          </cell>
          <cell r="K38">
            <v>14208.663350312114</v>
          </cell>
          <cell r="L38">
            <v>13762.523747805655</v>
          </cell>
          <cell r="M38">
            <v>13890.094087696096</v>
          </cell>
        </row>
        <row r="39">
          <cell r="B39">
            <v>426</v>
          </cell>
          <cell r="C39">
            <v>559</v>
          </cell>
          <cell r="D39">
            <v>498.94693000000001</v>
          </cell>
          <cell r="E39">
            <v>706.51652000000001</v>
          </cell>
          <cell r="F39">
            <v>739.71947440000008</v>
          </cell>
          <cell r="G39">
            <v>822.58451999999988</v>
          </cell>
          <cell r="H39">
            <v>2695.8128400000001</v>
          </cell>
          <cell r="I39">
            <v>1942.5426366101701</v>
          </cell>
          <cell r="J39">
            <v>1526.41003</v>
          </cell>
          <cell r="K39">
            <v>542.45916338983</v>
          </cell>
          <cell r="L39">
            <v>493.60031000000004</v>
          </cell>
          <cell r="M39">
            <v>460.02077115932298</v>
          </cell>
        </row>
        <row r="40">
          <cell r="B40">
            <v>248</v>
          </cell>
          <cell r="C40">
            <v>335</v>
          </cell>
          <cell r="D40">
            <v>361.34293000000002</v>
          </cell>
          <cell r="E40">
            <v>568.24851999999998</v>
          </cell>
          <cell r="F40">
            <v>583.47684000000004</v>
          </cell>
          <cell r="G40">
            <v>613.84251999999992</v>
          </cell>
          <cell r="H40">
            <v>2528.50884</v>
          </cell>
          <cell r="I40">
            <v>1890.1126366101701</v>
          </cell>
          <cell r="J40">
            <v>1407.0500300000001</v>
          </cell>
          <cell r="K40">
            <v>446.09916338982998</v>
          </cell>
          <cell r="L40">
            <v>402.24031000000002</v>
          </cell>
          <cell r="M40">
            <v>361.423771159323</v>
          </cell>
        </row>
        <row r="41">
          <cell r="B41">
            <v>178</v>
          </cell>
          <cell r="C41">
            <v>224</v>
          </cell>
          <cell r="D41">
            <v>137.60399999999998</v>
          </cell>
          <cell r="E41">
            <v>138.268</v>
          </cell>
          <cell r="F41">
            <v>156.24263439999999</v>
          </cell>
          <cell r="G41">
            <v>208.74199999999999</v>
          </cell>
          <cell r="H41">
            <v>167.30399999999997</v>
          </cell>
          <cell r="I41">
            <v>52.43</v>
          </cell>
          <cell r="J41">
            <v>119.36</v>
          </cell>
          <cell r="K41">
            <v>96.36</v>
          </cell>
          <cell r="L41">
            <v>91.36</v>
          </cell>
          <cell r="M41">
            <v>98.597000000000008</v>
          </cell>
        </row>
        <row r="44">
          <cell r="B44">
            <v>9043.0349335597839</v>
          </cell>
          <cell r="C44">
            <v>8463.5235796064335</v>
          </cell>
          <cell r="D44">
            <v>9291.6793275705222</v>
          </cell>
          <cell r="E44">
            <v>9162.5508396676341</v>
          </cell>
          <cell r="F44">
            <v>9470.0787071090435</v>
          </cell>
          <cell r="G44">
            <v>9080.8081724540116</v>
          </cell>
          <cell r="H44">
            <v>9589.5851292249627</v>
          </cell>
          <cell r="I44">
            <v>9530.2939181670026</v>
          </cell>
          <cell r="J44">
            <v>9200.3145945699325</v>
          </cell>
          <cell r="K44">
            <v>9601.0165303623435</v>
          </cell>
          <cell r="L44">
            <v>9035.7754154321719</v>
          </cell>
          <cell r="M44">
            <v>9418.4547518059844</v>
          </cell>
        </row>
        <row r="49">
          <cell r="B49">
            <v>9043.0349335597839</v>
          </cell>
          <cell r="C49">
            <v>8463.5235796064335</v>
          </cell>
          <cell r="D49">
            <v>9291.6793275705222</v>
          </cell>
          <cell r="E49">
            <v>9162.5508396676341</v>
          </cell>
          <cell r="F49">
            <v>9470.0787071090435</v>
          </cell>
          <cell r="G49">
            <v>9080.8081724540116</v>
          </cell>
          <cell r="H49">
            <v>9589.5851292249627</v>
          </cell>
          <cell r="I49">
            <v>9530.2939181670026</v>
          </cell>
          <cell r="J49">
            <v>9200.3145945699325</v>
          </cell>
          <cell r="K49">
            <v>9601.0165303623435</v>
          </cell>
          <cell r="L49">
            <v>9035.7754154321719</v>
          </cell>
          <cell r="M49">
            <v>9418.4547518059844</v>
          </cell>
        </row>
        <row r="50">
          <cell r="B50">
            <v>0</v>
          </cell>
          <cell r="C50">
            <v>0</v>
          </cell>
          <cell r="D50">
            <v>0</v>
          </cell>
          <cell r="E50">
            <v>0</v>
          </cell>
          <cell r="F50">
            <v>0</v>
          </cell>
          <cell r="G50">
            <v>0</v>
          </cell>
          <cell r="H50">
            <v>0</v>
          </cell>
          <cell r="I50">
            <v>0</v>
          </cell>
          <cell r="J50">
            <v>0</v>
          </cell>
          <cell r="K50">
            <v>0</v>
          </cell>
          <cell r="L50">
            <v>0</v>
          </cell>
          <cell r="M50">
            <v>0</v>
          </cell>
        </row>
        <row r="61">
          <cell r="B61">
            <v>3844.649348376442</v>
          </cell>
          <cell r="C61">
            <v>3269.923031471531</v>
          </cell>
          <cell r="D61">
            <v>3299.6201055703896</v>
          </cell>
          <cell r="E61">
            <v>3126.068383990174</v>
          </cell>
          <cell r="F61">
            <v>3440.9199987421148</v>
          </cell>
          <cell r="G61">
            <v>3844.4978262482382</v>
          </cell>
          <cell r="H61">
            <v>3680.0498129849002</v>
          </cell>
          <cell r="I61">
            <v>3378.1418896370856</v>
          </cell>
          <cell r="J61">
            <v>3146.5533891035102</v>
          </cell>
          <cell r="K61">
            <v>3122.2639451305231</v>
          </cell>
          <cell r="L61">
            <v>3251.2657621916142</v>
          </cell>
          <cell r="M61">
            <v>3081.1202494092076</v>
          </cell>
        </row>
        <row r="62">
          <cell r="B62">
            <v>1161.0841032096855</v>
          </cell>
          <cell r="C62">
            <v>987.51675550440234</v>
          </cell>
          <cell r="D62">
            <v>996.48527188225762</v>
          </cell>
          <cell r="E62">
            <v>944.07265196503249</v>
          </cell>
          <cell r="F62">
            <v>1039.1578396201187</v>
          </cell>
          <cell r="G62">
            <v>1161.038343526968</v>
          </cell>
          <cell r="H62">
            <v>1111.3750435214399</v>
          </cell>
          <cell r="I62">
            <v>1020.1988506703998</v>
          </cell>
          <cell r="J62">
            <v>950.25912350926001</v>
          </cell>
          <cell r="K62">
            <v>942.92371142941795</v>
          </cell>
          <cell r="L62">
            <v>981.88226018186742</v>
          </cell>
          <cell r="M62">
            <v>930.49831532158066</v>
          </cell>
        </row>
        <row r="63">
          <cell r="B63">
            <v>714.2587875616</v>
          </cell>
          <cell r="C63">
            <v>746.31329025585444</v>
          </cell>
          <cell r="D63">
            <v>840.38339295010894</v>
          </cell>
          <cell r="E63">
            <v>711.89679295010899</v>
          </cell>
          <cell r="F63">
            <v>661.54679295010897</v>
          </cell>
          <cell r="G63">
            <v>658.982792950109</v>
          </cell>
          <cell r="H63">
            <v>648.08279295010902</v>
          </cell>
          <cell r="I63">
            <v>648.08279295010902</v>
          </cell>
          <cell r="J63">
            <v>753.89679295010899</v>
          </cell>
          <cell r="K63">
            <v>878.75129025585443</v>
          </cell>
          <cell r="L63">
            <v>836.41289025585456</v>
          </cell>
          <cell r="M63">
            <v>784.51578756159995</v>
          </cell>
        </row>
        <row r="64">
          <cell r="B64">
            <v>264.1242608</v>
          </cell>
          <cell r="C64">
            <v>264.19761156363631</v>
          </cell>
          <cell r="D64">
            <v>264.27096232727268</v>
          </cell>
          <cell r="E64">
            <v>264.27096232727268</v>
          </cell>
          <cell r="F64">
            <v>264.27096232727268</v>
          </cell>
          <cell r="G64">
            <v>264.27096232727268</v>
          </cell>
          <cell r="H64">
            <v>264.27096232727268</v>
          </cell>
          <cell r="I64">
            <v>264.27096232727268</v>
          </cell>
          <cell r="J64">
            <v>264.27096232727268</v>
          </cell>
          <cell r="K64">
            <v>264.19761156363631</v>
          </cell>
          <cell r="L64">
            <v>264.19761156363631</v>
          </cell>
          <cell r="M64">
            <v>264.1242608</v>
          </cell>
        </row>
        <row r="65">
          <cell r="B65">
            <v>79.7655267616</v>
          </cell>
          <cell r="C65">
            <v>79.787678692218165</v>
          </cell>
          <cell r="D65">
            <v>79.809830622836344</v>
          </cell>
          <cell r="E65">
            <v>79.809830622836344</v>
          </cell>
          <cell r="F65">
            <v>79.809830622836344</v>
          </cell>
          <cell r="G65">
            <v>79.809830622836344</v>
          </cell>
          <cell r="H65">
            <v>79.809830622836344</v>
          </cell>
          <cell r="I65">
            <v>79.809830622836344</v>
          </cell>
          <cell r="J65">
            <v>79.809830622836344</v>
          </cell>
          <cell r="K65">
            <v>79.787678692218165</v>
          </cell>
          <cell r="L65">
            <v>79.787678692218165</v>
          </cell>
          <cell r="M65">
            <v>79.7655267616</v>
          </cell>
        </row>
        <row r="66">
          <cell r="B66">
            <v>25.119</v>
          </cell>
          <cell r="C66">
            <v>22.327999999999999</v>
          </cell>
          <cell r="D66">
            <v>24.002599999999997</v>
          </cell>
          <cell r="E66">
            <v>17.316000000000003</v>
          </cell>
          <cell r="F66">
            <v>17.316000000000003</v>
          </cell>
          <cell r="G66">
            <v>14.652000000000001</v>
          </cell>
          <cell r="H66">
            <v>14.652000000000001</v>
          </cell>
          <cell r="I66">
            <v>14.652000000000001</v>
          </cell>
          <cell r="J66">
            <v>17.316000000000003</v>
          </cell>
          <cell r="K66">
            <v>17.316000000000003</v>
          </cell>
          <cell r="L66">
            <v>22.377600000000001</v>
          </cell>
          <cell r="M66">
            <v>23.976000000000003</v>
          </cell>
        </row>
        <row r="67">
          <cell r="B67">
            <v>120.25</v>
          </cell>
          <cell r="C67">
            <v>110.5</v>
          </cell>
          <cell r="D67">
            <v>81.900000000000006</v>
          </cell>
          <cell r="E67">
            <v>65</v>
          </cell>
          <cell r="F67">
            <v>13.65</v>
          </cell>
          <cell r="G67">
            <v>5.85</v>
          </cell>
          <cell r="H67">
            <v>5.85</v>
          </cell>
          <cell r="I67">
            <v>5.85</v>
          </cell>
          <cell r="J67">
            <v>15.600000000000001</v>
          </cell>
          <cell r="K67">
            <v>66.95</v>
          </cell>
          <cell r="L67">
            <v>102.05</v>
          </cell>
          <cell r="M67">
            <v>120.25</v>
          </cell>
        </row>
        <row r="68">
          <cell r="B68">
            <v>0</v>
          </cell>
          <cell r="C68">
            <v>0</v>
          </cell>
          <cell r="D68">
            <v>0</v>
          </cell>
          <cell r="E68">
            <v>0</v>
          </cell>
          <cell r="F68">
            <v>0</v>
          </cell>
          <cell r="G68">
            <v>0</v>
          </cell>
          <cell r="H68">
            <v>0</v>
          </cell>
          <cell r="I68">
            <v>0</v>
          </cell>
          <cell r="J68">
            <v>0</v>
          </cell>
          <cell r="K68">
            <v>0</v>
          </cell>
          <cell r="L68">
            <v>0</v>
          </cell>
          <cell r="M68">
            <v>0</v>
          </cell>
        </row>
        <row r="72">
          <cell r="B72">
            <v>1066</v>
          </cell>
          <cell r="C72">
            <v>1066</v>
          </cell>
          <cell r="D72">
            <v>1066</v>
          </cell>
          <cell r="E72">
            <v>1066</v>
          </cell>
          <cell r="F72">
            <v>1066</v>
          </cell>
          <cell r="G72">
            <v>1066</v>
          </cell>
          <cell r="H72">
            <v>1066</v>
          </cell>
          <cell r="I72">
            <v>1066</v>
          </cell>
          <cell r="J72">
            <v>1066</v>
          </cell>
          <cell r="K72">
            <v>1066</v>
          </cell>
          <cell r="L72">
            <v>1066</v>
          </cell>
          <cell r="M72">
            <v>1066</v>
          </cell>
        </row>
        <row r="75">
          <cell r="B75">
            <v>7.5</v>
          </cell>
          <cell r="C75">
            <v>7.5</v>
          </cell>
          <cell r="D75">
            <v>7.5</v>
          </cell>
          <cell r="E75">
            <v>7.5</v>
          </cell>
          <cell r="F75">
            <v>7.5</v>
          </cell>
          <cell r="G75">
            <v>7.5</v>
          </cell>
          <cell r="H75">
            <v>7.5</v>
          </cell>
          <cell r="I75">
            <v>7.5</v>
          </cell>
          <cell r="J75">
            <v>7.5</v>
          </cell>
          <cell r="K75">
            <v>7.5</v>
          </cell>
          <cell r="L75">
            <v>7.5</v>
          </cell>
          <cell r="M75">
            <v>7.5</v>
          </cell>
        </row>
        <row r="76">
          <cell r="B76">
            <v>63</v>
          </cell>
          <cell r="C76">
            <v>107.5</v>
          </cell>
          <cell r="D76">
            <v>217.5</v>
          </cell>
          <cell r="E76">
            <v>123.5</v>
          </cell>
          <cell r="F76">
            <v>121.5</v>
          </cell>
          <cell r="G76">
            <v>121.5</v>
          </cell>
          <cell r="H76">
            <v>121.5</v>
          </cell>
          <cell r="I76">
            <v>121.5</v>
          </cell>
          <cell r="J76">
            <v>121.5</v>
          </cell>
          <cell r="K76">
            <v>123.5</v>
          </cell>
          <cell r="L76">
            <v>123.5</v>
          </cell>
          <cell r="M76">
            <v>123.5</v>
          </cell>
        </row>
        <row r="77">
          <cell r="B77">
            <v>15</v>
          </cell>
          <cell r="C77">
            <v>57</v>
          </cell>
          <cell r="D77">
            <v>167</v>
          </cell>
          <cell r="E77">
            <v>73</v>
          </cell>
          <cell r="F77">
            <v>73</v>
          </cell>
          <cell r="G77">
            <v>73</v>
          </cell>
          <cell r="H77">
            <v>73</v>
          </cell>
          <cell r="I77">
            <v>73</v>
          </cell>
          <cell r="J77">
            <v>73</v>
          </cell>
          <cell r="K77">
            <v>73</v>
          </cell>
          <cell r="L77">
            <v>73</v>
          </cell>
          <cell r="M77">
            <v>73</v>
          </cell>
        </row>
        <row r="79">
          <cell r="B79">
            <v>47.5</v>
          </cell>
          <cell r="C79">
            <v>50</v>
          </cell>
          <cell r="D79">
            <v>50</v>
          </cell>
          <cell r="E79">
            <v>50</v>
          </cell>
          <cell r="F79">
            <v>48</v>
          </cell>
          <cell r="G79">
            <v>48</v>
          </cell>
          <cell r="H79">
            <v>48</v>
          </cell>
          <cell r="I79">
            <v>48</v>
          </cell>
          <cell r="J79">
            <v>48</v>
          </cell>
          <cell r="K79">
            <v>50</v>
          </cell>
          <cell r="L79">
            <v>50</v>
          </cell>
          <cell r="M79">
            <v>50</v>
          </cell>
        </row>
        <row r="80">
          <cell r="B80">
            <v>0.5</v>
          </cell>
          <cell r="C80">
            <v>0.5</v>
          </cell>
          <cell r="D80">
            <v>0.5</v>
          </cell>
          <cell r="E80">
            <v>0.5</v>
          </cell>
          <cell r="F80">
            <v>0.5</v>
          </cell>
          <cell r="G80">
            <v>0.5</v>
          </cell>
          <cell r="H80">
            <v>0.5</v>
          </cell>
          <cell r="I80">
            <v>0.5</v>
          </cell>
          <cell r="J80">
            <v>0.5</v>
          </cell>
          <cell r="K80">
            <v>0.5</v>
          </cell>
          <cell r="L80">
            <v>0.5</v>
          </cell>
          <cell r="M80">
            <v>0.5</v>
          </cell>
        </row>
        <row r="81">
          <cell r="B81">
            <v>7.5</v>
          </cell>
          <cell r="C81">
            <v>7.5</v>
          </cell>
          <cell r="D81">
            <v>7.5</v>
          </cell>
          <cell r="E81">
            <v>7.5</v>
          </cell>
          <cell r="F81">
            <v>7.5</v>
          </cell>
          <cell r="G81">
            <v>7.5</v>
          </cell>
          <cell r="H81">
            <v>7.5</v>
          </cell>
          <cell r="I81">
            <v>7.5</v>
          </cell>
          <cell r="J81">
            <v>7.5</v>
          </cell>
          <cell r="K81">
            <v>7.5</v>
          </cell>
          <cell r="L81">
            <v>7.5</v>
          </cell>
          <cell r="M81">
            <v>7.5</v>
          </cell>
        </row>
        <row r="82">
          <cell r="J82">
            <v>82.5</v>
          </cell>
          <cell r="K82">
            <v>165</v>
          </cell>
          <cell r="L82">
            <v>82.5</v>
          </cell>
        </row>
        <row r="83">
          <cell r="B83">
            <v>129.5</v>
          </cell>
          <cell r="C83">
            <v>129.5</v>
          </cell>
          <cell r="D83">
            <v>129.5</v>
          </cell>
          <cell r="E83">
            <v>129.5</v>
          </cell>
          <cell r="F83">
            <v>129.5</v>
          </cell>
          <cell r="G83">
            <v>129.5</v>
          </cell>
          <cell r="H83">
            <v>129.5</v>
          </cell>
          <cell r="I83">
            <v>129.5</v>
          </cell>
          <cell r="J83">
            <v>129.5</v>
          </cell>
          <cell r="K83">
            <v>129.5</v>
          </cell>
          <cell r="L83">
            <v>129.5</v>
          </cell>
          <cell r="M83">
            <v>129.5</v>
          </cell>
        </row>
        <row r="84">
          <cell r="B84">
            <v>1</v>
          </cell>
          <cell r="C84">
            <v>1</v>
          </cell>
          <cell r="D84">
            <v>1</v>
          </cell>
          <cell r="E84">
            <v>1</v>
          </cell>
          <cell r="F84">
            <v>1</v>
          </cell>
          <cell r="G84">
            <v>1</v>
          </cell>
          <cell r="H84">
            <v>1</v>
          </cell>
          <cell r="I84">
            <v>1</v>
          </cell>
          <cell r="J84">
            <v>1</v>
          </cell>
          <cell r="K84">
            <v>1</v>
          </cell>
          <cell r="L84">
            <v>1</v>
          </cell>
          <cell r="M84">
            <v>1</v>
          </cell>
        </row>
        <row r="85">
          <cell r="B85">
            <v>3.5</v>
          </cell>
          <cell r="C85">
            <v>3.5</v>
          </cell>
          <cell r="D85">
            <v>3.5</v>
          </cell>
          <cell r="E85">
            <v>3.5</v>
          </cell>
          <cell r="F85">
            <v>3.5</v>
          </cell>
          <cell r="G85">
            <v>3.5</v>
          </cell>
          <cell r="H85">
            <v>3.5</v>
          </cell>
          <cell r="I85">
            <v>3.5</v>
          </cell>
          <cell r="J85">
            <v>3.5</v>
          </cell>
          <cell r="K85">
            <v>3.5</v>
          </cell>
          <cell r="L85">
            <v>3.5</v>
          </cell>
          <cell r="M85">
            <v>3.5</v>
          </cell>
        </row>
        <row r="86">
          <cell r="B86">
            <v>125</v>
          </cell>
          <cell r="C86">
            <v>125</v>
          </cell>
          <cell r="D86">
            <v>125</v>
          </cell>
          <cell r="E86">
            <v>125</v>
          </cell>
          <cell r="F86">
            <v>125</v>
          </cell>
          <cell r="G86">
            <v>125</v>
          </cell>
          <cell r="H86">
            <v>125</v>
          </cell>
          <cell r="I86">
            <v>125</v>
          </cell>
          <cell r="J86">
            <v>125</v>
          </cell>
          <cell r="K86">
            <v>125</v>
          </cell>
          <cell r="L86">
            <v>125</v>
          </cell>
          <cell r="M86">
            <v>125</v>
          </cell>
        </row>
        <row r="87">
          <cell r="B87">
            <v>17.5</v>
          </cell>
          <cell r="C87">
            <v>17.5</v>
          </cell>
          <cell r="D87">
            <v>17.899999999999999</v>
          </cell>
          <cell r="E87">
            <v>17.5</v>
          </cell>
          <cell r="F87">
            <v>20.5</v>
          </cell>
          <cell r="G87">
            <v>17.899999999999999</v>
          </cell>
          <cell r="H87">
            <v>17.5</v>
          </cell>
          <cell r="I87">
            <v>17.5</v>
          </cell>
          <cell r="J87">
            <v>17.899999999999999</v>
          </cell>
          <cell r="K87">
            <v>17.5</v>
          </cell>
          <cell r="L87">
            <v>17.5</v>
          </cell>
          <cell r="M87">
            <v>17.899999999999999</v>
          </cell>
        </row>
        <row r="88">
          <cell r="B88">
            <v>12</v>
          </cell>
          <cell r="C88">
            <v>12</v>
          </cell>
          <cell r="D88">
            <v>12</v>
          </cell>
          <cell r="E88">
            <v>12</v>
          </cell>
          <cell r="F88">
            <v>12</v>
          </cell>
          <cell r="G88">
            <v>12</v>
          </cell>
          <cell r="H88">
            <v>12</v>
          </cell>
          <cell r="I88">
            <v>12</v>
          </cell>
          <cell r="J88">
            <v>12</v>
          </cell>
          <cell r="K88">
            <v>12</v>
          </cell>
          <cell r="L88">
            <v>12</v>
          </cell>
          <cell r="M88">
            <v>12</v>
          </cell>
        </row>
        <row r="89">
          <cell r="B89">
            <v>12</v>
          </cell>
          <cell r="C89">
            <v>12</v>
          </cell>
          <cell r="D89">
            <v>12</v>
          </cell>
          <cell r="E89">
            <v>12</v>
          </cell>
          <cell r="F89">
            <v>12</v>
          </cell>
          <cell r="G89">
            <v>12</v>
          </cell>
          <cell r="H89">
            <v>12</v>
          </cell>
          <cell r="I89">
            <v>12</v>
          </cell>
          <cell r="J89">
            <v>12</v>
          </cell>
          <cell r="K89">
            <v>12</v>
          </cell>
          <cell r="L89">
            <v>12</v>
          </cell>
          <cell r="M89">
            <v>12</v>
          </cell>
        </row>
        <row r="90">
          <cell r="B90">
            <v>5.5</v>
          </cell>
          <cell r="C90">
            <v>5.5</v>
          </cell>
          <cell r="D90">
            <v>5.9</v>
          </cell>
          <cell r="E90">
            <v>5.5</v>
          </cell>
          <cell r="F90">
            <v>8.5</v>
          </cell>
          <cell r="G90">
            <v>5.9</v>
          </cell>
          <cell r="H90">
            <v>5.5</v>
          </cell>
          <cell r="I90">
            <v>5.5</v>
          </cell>
          <cell r="J90">
            <v>5.9</v>
          </cell>
          <cell r="K90">
            <v>5.5</v>
          </cell>
          <cell r="L90">
            <v>5.5</v>
          </cell>
          <cell r="M90">
            <v>5.9</v>
          </cell>
        </row>
        <row r="91">
          <cell r="D91">
            <v>0.4</v>
          </cell>
          <cell r="F91">
            <v>3</v>
          </cell>
          <cell r="G91">
            <v>0.4</v>
          </cell>
          <cell r="J91">
            <v>0.4</v>
          </cell>
          <cell r="M91">
            <v>0.4</v>
          </cell>
        </row>
        <row r="92">
          <cell r="B92">
            <v>5.5</v>
          </cell>
          <cell r="C92">
            <v>5.5</v>
          </cell>
          <cell r="D92">
            <v>5.5</v>
          </cell>
          <cell r="E92">
            <v>5.5</v>
          </cell>
          <cell r="F92">
            <v>5.5</v>
          </cell>
          <cell r="G92">
            <v>5.5</v>
          </cell>
          <cell r="H92">
            <v>5.5</v>
          </cell>
          <cell r="I92">
            <v>5.5</v>
          </cell>
          <cell r="J92">
            <v>5.5</v>
          </cell>
          <cell r="K92">
            <v>5.5</v>
          </cell>
          <cell r="L92">
            <v>5.5</v>
          </cell>
          <cell r="M92">
            <v>5.5</v>
          </cell>
        </row>
        <row r="93">
          <cell r="D93">
            <v>10.5</v>
          </cell>
          <cell r="G93">
            <v>10.5</v>
          </cell>
          <cell r="J93">
            <v>10.5</v>
          </cell>
          <cell r="M93">
            <v>10.5</v>
          </cell>
        </row>
        <row r="95">
          <cell r="B95">
            <v>428.25900000000001</v>
          </cell>
          <cell r="C95">
            <v>428.25900000000001</v>
          </cell>
          <cell r="D95">
            <v>428.25900000000001</v>
          </cell>
          <cell r="E95">
            <v>428.25900000000001</v>
          </cell>
          <cell r="F95">
            <v>428.25900000000001</v>
          </cell>
          <cell r="G95">
            <v>428.25900000000001</v>
          </cell>
          <cell r="H95">
            <v>428.25900000000001</v>
          </cell>
          <cell r="I95">
            <v>428.25900000000001</v>
          </cell>
          <cell r="J95">
            <v>428.25900000000001</v>
          </cell>
          <cell r="K95">
            <v>428.25900000000001</v>
          </cell>
          <cell r="L95">
            <v>428.25900000000001</v>
          </cell>
          <cell r="M95">
            <v>428.25900000000001</v>
          </cell>
        </row>
        <row r="96">
          <cell r="B96">
            <v>297.5</v>
          </cell>
          <cell r="C96">
            <v>297.5</v>
          </cell>
          <cell r="D96">
            <v>297.5</v>
          </cell>
          <cell r="E96">
            <v>297.5</v>
          </cell>
          <cell r="F96">
            <v>297.5</v>
          </cell>
          <cell r="G96">
            <v>297.5</v>
          </cell>
          <cell r="H96">
            <v>297.5</v>
          </cell>
          <cell r="I96">
            <v>297.5</v>
          </cell>
          <cell r="J96">
            <v>297.5</v>
          </cell>
          <cell r="K96">
            <v>297.5</v>
          </cell>
          <cell r="L96">
            <v>297.5</v>
          </cell>
          <cell r="M96">
            <v>297.5</v>
          </cell>
        </row>
        <row r="97">
          <cell r="B97">
            <v>89.844999999999999</v>
          </cell>
          <cell r="C97">
            <v>89.844999999999999</v>
          </cell>
          <cell r="D97">
            <v>89.844999999999999</v>
          </cell>
          <cell r="E97">
            <v>89.844999999999999</v>
          </cell>
          <cell r="F97">
            <v>89.844999999999999</v>
          </cell>
          <cell r="G97">
            <v>89.844999999999999</v>
          </cell>
          <cell r="H97">
            <v>89.844999999999999</v>
          </cell>
          <cell r="I97">
            <v>89.844999999999999</v>
          </cell>
          <cell r="J97">
            <v>89.844999999999999</v>
          </cell>
          <cell r="K97">
            <v>89.844999999999999</v>
          </cell>
          <cell r="L97">
            <v>89.844999999999999</v>
          </cell>
          <cell r="M97">
            <v>89.844999999999999</v>
          </cell>
        </row>
        <row r="98">
          <cell r="B98">
            <v>39.450689999999994</v>
          </cell>
          <cell r="C98">
            <v>39.450689999999994</v>
          </cell>
          <cell r="D98">
            <v>39.450689999999994</v>
          </cell>
          <cell r="E98">
            <v>39.450689999999994</v>
          </cell>
          <cell r="F98">
            <v>39.450689999999994</v>
          </cell>
          <cell r="G98">
            <v>39.450689999999994</v>
          </cell>
          <cell r="H98">
            <v>39.450689999999994</v>
          </cell>
          <cell r="I98">
            <v>39.450689999999994</v>
          </cell>
          <cell r="J98">
            <v>39.450689999999994</v>
          </cell>
          <cell r="K98">
            <v>39.450689999999994</v>
          </cell>
          <cell r="L98">
            <v>39.450689999999994</v>
          </cell>
          <cell r="M98">
            <v>39.450689999999994</v>
          </cell>
        </row>
        <row r="101">
          <cell r="B101">
            <v>1.4633100000000001</v>
          </cell>
          <cell r="C101">
            <v>1.4633100000000001</v>
          </cell>
          <cell r="D101">
            <v>1.4633100000000001</v>
          </cell>
          <cell r="E101">
            <v>1.4633100000000001</v>
          </cell>
          <cell r="F101">
            <v>1.4633100000000001</v>
          </cell>
          <cell r="G101">
            <v>1.4633100000000001</v>
          </cell>
          <cell r="H101">
            <v>1.4633100000000001</v>
          </cell>
          <cell r="I101">
            <v>1.4633100000000001</v>
          </cell>
          <cell r="J101">
            <v>1.4633100000000001</v>
          </cell>
          <cell r="K101">
            <v>1.4633100000000001</v>
          </cell>
          <cell r="L101">
            <v>1.4633100000000001</v>
          </cell>
          <cell r="M101">
            <v>1.4633100000000001</v>
          </cell>
        </row>
        <row r="102">
          <cell r="B102">
            <v>1.4633100000000001</v>
          </cell>
          <cell r="C102">
            <v>1.4633100000000001</v>
          </cell>
          <cell r="D102">
            <v>1.4633100000000001</v>
          </cell>
          <cell r="E102">
            <v>1.4633100000000001</v>
          </cell>
          <cell r="F102">
            <v>1.4633100000000001</v>
          </cell>
          <cell r="G102">
            <v>1.4633100000000001</v>
          </cell>
          <cell r="H102">
            <v>1.4633100000000001</v>
          </cell>
          <cell r="I102">
            <v>1.4633100000000001</v>
          </cell>
          <cell r="J102">
            <v>1.4633100000000001</v>
          </cell>
          <cell r="K102">
            <v>1.4633100000000001</v>
          </cell>
          <cell r="L102">
            <v>1.4633100000000001</v>
          </cell>
          <cell r="M102">
            <v>1.4633100000000001</v>
          </cell>
        </row>
        <row r="103">
          <cell r="B103">
            <v>15617.286172707512</v>
          </cell>
          <cell r="C103">
            <v>14454.535656838221</v>
          </cell>
          <cell r="D103">
            <v>15355.374027973279</v>
          </cell>
          <cell r="E103">
            <v>15079.364188572948</v>
          </cell>
          <cell r="F103">
            <v>15779.681812821385</v>
          </cell>
          <cell r="G103">
            <v>15996.170655179329</v>
          </cell>
          <cell r="H103">
            <v>18153.164618681411</v>
          </cell>
          <cell r="I103">
            <v>16947.519088034765</v>
          </cell>
          <cell r="J103">
            <v>16005.692930132811</v>
          </cell>
          <cell r="K103">
            <v>15515.673640567968</v>
          </cell>
          <cell r="L103">
            <v>15027.19563806151</v>
          </cell>
          <cell r="M103">
            <v>15102.868875257696</v>
          </cell>
        </row>
        <row r="104">
          <cell r="B104">
            <v>-166.16202275681826</v>
          </cell>
          <cell r="C104">
            <v>452.6193357217453</v>
          </cell>
          <cell r="D104">
            <v>1381.2591056818692</v>
          </cell>
          <cell r="E104">
            <v>2585.7360188417806</v>
          </cell>
          <cell r="F104">
            <v>1558.628091788687</v>
          </cell>
          <cell r="G104">
            <v>1959.5723611474787</v>
          </cell>
          <cell r="H104">
            <v>-214.37990357354283</v>
          </cell>
          <cell r="I104">
            <v>793.56691191540449</v>
          </cell>
          <cell r="J104">
            <v>1190.5676163281769</v>
          </cell>
          <cell r="K104">
            <v>515.86460822772096</v>
          </cell>
          <cell r="L104">
            <v>487.29987240519222</v>
          </cell>
          <cell r="M104">
            <v>636.28783510268113</v>
          </cell>
        </row>
        <row r="105">
          <cell r="B105">
            <v>976.35576480478267</v>
          </cell>
          <cell r="C105">
            <v>1627.191625977599</v>
          </cell>
          <cell r="D105">
            <v>2649.901498631978</v>
          </cell>
          <cell r="E105">
            <v>3725.8918117918893</v>
          </cell>
          <cell r="F105">
            <v>2648.4338847387953</v>
          </cell>
          <cell r="G105">
            <v>3046.8141540975885</v>
          </cell>
          <cell r="H105">
            <v>861.96188937656552</v>
          </cell>
          <cell r="I105">
            <v>1869.9087048655128</v>
          </cell>
          <cell r="J105">
            <v>2372.7234092782855</v>
          </cell>
          <cell r="K105">
            <v>1822.8748984835747</v>
          </cell>
          <cell r="L105">
            <v>1751.9717626610473</v>
          </cell>
          <cell r="M105">
            <v>1849.0626226642817</v>
          </cell>
        </row>
        <row r="106">
          <cell r="B106">
            <v>0</v>
          </cell>
          <cell r="C106">
            <v>57.291462592985411</v>
          </cell>
          <cell r="D106">
            <v>333.54328372935925</v>
          </cell>
          <cell r="E106">
            <v>850.69048749771537</v>
          </cell>
          <cell r="F106">
            <v>1162.4161058554528</v>
          </cell>
          <cell r="G106">
            <v>1554.3305780849487</v>
          </cell>
          <cell r="H106">
            <v>1511.45459737024</v>
          </cell>
          <cell r="I106">
            <v>1670.1679797533209</v>
          </cell>
          <cell r="J106">
            <v>1908.2815030189563</v>
          </cell>
          <cell r="K106">
            <v>2011.4544246645005</v>
          </cell>
          <cell r="L106">
            <v>2108.9143991455389</v>
          </cell>
          <cell r="M106">
            <v>2236.171966166075</v>
          </cell>
        </row>
        <row r="107">
          <cell r="B107">
            <v>-166.16202275681826</v>
          </cell>
          <cell r="C107">
            <v>395.3278731287599</v>
          </cell>
          <cell r="D107">
            <v>1047.7158219525099</v>
          </cell>
          <cell r="E107">
            <v>1735.0455313440652</v>
          </cell>
          <cell r="F107">
            <v>396.21198593323425</v>
          </cell>
          <cell r="G107">
            <v>405.24178306252998</v>
          </cell>
          <cell r="H107">
            <v>-1725.8345009437828</v>
          </cell>
          <cell r="I107">
            <v>-876.60106783791639</v>
          </cell>
          <cell r="J107">
            <v>-717.71388669077942</v>
          </cell>
          <cell r="K107">
            <v>-1495.5898164367795</v>
          </cell>
          <cell r="L107">
            <v>-1621.6145267403467</v>
          </cell>
          <cell r="M107">
            <v>-1599.8841310633939</v>
          </cell>
        </row>
        <row r="108">
          <cell r="B108">
            <v>0</v>
          </cell>
          <cell r="C108">
            <v>3.036255650039486E-2</v>
          </cell>
          <cell r="D108">
            <v>8.2529090208970424E-2</v>
          </cell>
          <cell r="E108">
            <v>0.14637539490188947</v>
          </cell>
          <cell r="F108">
            <v>8.9895041694592406E-2</v>
          </cell>
          <cell r="G108">
            <v>0.10913345993901102</v>
          </cell>
          <cell r="H108">
            <v>0</v>
          </cell>
          <cell r="I108">
            <v>4.4730458547894612E-2</v>
          </cell>
          <cell r="J108">
            <v>6.923409965274091E-2</v>
          </cell>
          <cell r="K108">
            <v>3.2178110435938573E-2</v>
          </cell>
          <cell r="L108">
            <v>3.1409327623733566E-2</v>
          </cell>
          <cell r="M108">
            <v>4.0427060153981537E-2</v>
          </cell>
        </row>
      </sheetData>
      <sheetData sheetId="3"/>
      <sheetData sheetId="4"/>
      <sheetData sheetId="5"/>
      <sheetData sheetId="6"/>
      <sheetData sheetId="7"/>
      <sheetData sheetId="8">
        <row r="8">
          <cell r="C8">
            <v>222.76</v>
          </cell>
        </row>
      </sheetData>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Tax rollforward-2002"/>
      <sheetName val="Profits Tax"/>
      <sheetName val="VAT"/>
      <sheetName val="Road users tax"/>
      <sheetName val="VAT reconciliation"/>
      <sheetName val="UST"/>
      <sheetName val="Other taxes"/>
      <sheetName val="Tax Payments"/>
      <sheetName val="Personal income tax"/>
      <sheetName val="Input VAT compliance"/>
      <sheetName val="Tickmarks"/>
      <sheetName val="RAS BS"/>
      <sheetName val="Export sales"/>
      <sheetName val="Summary"/>
      <sheetName val="Domestic sales"/>
      <sheetName val="Прибавилось"/>
      <sheetName val="Tax Rollforward  testing5"/>
      <sheetName val="SAC calculation"/>
      <sheetName val="30.06.09"/>
      <sheetName val="results_assumptions"/>
      <sheetName val="ConsBS"/>
      <sheetName val="ConsIS"/>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vs Rep.Persons"/>
      <sheetName val="Structure"/>
      <sheetName val="2Q 2006"/>
      <sheetName val="2005"/>
      <sheetName val="BS(HfS)"/>
      <sheetName val="P&amp;L"/>
      <sheetName val="BS"/>
      <sheetName val="EQ"/>
      <sheetName val="CFS"/>
      <sheetName val="4"/>
      <sheetName val="5"/>
      <sheetName val="6"/>
      <sheetName val="7-12"/>
      <sheetName val="CC2003"/>
      <sheetName val="CC2004"/>
      <sheetName val="5-10 (2004)"/>
      <sheetName val="13"/>
      <sheetName val="14"/>
      <sheetName val="15 "/>
      <sheetName val="16"/>
      <sheetName val="17"/>
      <sheetName val="18 "/>
      <sheetName val="19 "/>
      <sheetName val="18-exe"/>
      <sheetName val="18(1)"/>
      <sheetName val=" 20"/>
      <sheetName val="21"/>
      <sheetName val="22"/>
      <sheetName val="23, 26"/>
      <sheetName val="24"/>
      <sheetName val="25"/>
      <sheetName val="27"/>
      <sheetName val="28"/>
      <sheetName val="29"/>
      <sheetName val="30"/>
      <sheetName val="Consolidated"/>
      <sheetName val="WD+ADJs"/>
      <sheetName val="31"/>
      <sheetName val="32"/>
      <sheetName val="33"/>
      <sheetName val="34"/>
      <sheetName val="35.ex"/>
      <sheetName val="35"/>
      <sheetName val="36"/>
      <sheetName val="37"/>
      <sheetName val="38"/>
      <sheetName val="39"/>
      <sheetName val="40"/>
      <sheetName val="41"/>
      <sheetName val="42"/>
      <sheetName val="43"/>
      <sheetName val="44"/>
      <sheetName val="для УпрМСФО"/>
      <sheetName val="45_2"/>
      <sheetName val="45"/>
      <sheetName val="46"/>
      <sheetName val="48"/>
      <sheetName val="48_list"/>
      <sheetName val="ER"/>
      <sheetName val="ex-rates"/>
      <sheetName val="2005Q2"/>
      <sheetName val="2004Q1-for REF"/>
      <sheetName val="Tickmarks"/>
      <sheetName val="Rollforward"/>
      <sheetName val="4-12 (P&amp;L)"/>
      <sheetName val="RJ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Group Adj."/>
      <sheetName val="WEST part adj."/>
      <sheetName val="Consol. adj."/>
      <sheetName val="RUS prelim"/>
      <sheetName val="Prelim. adj."/>
      <sheetName val="Tickmarks"/>
      <sheetName val="W&amp;R ver.#1(24.09.2004)"/>
      <sheetName val="P&amp;L_direct"/>
      <sheetName val="BS_direct"/>
      <sheetName val="Equity"/>
      <sheetName val="W&amp;R"/>
      <sheetName val="WEST"/>
      <sheetName val="RUS final"/>
      <sheetName val="43"/>
      <sheetName val="21"/>
      <sheetName val="2001"/>
      <sheetName val="AJE"/>
      <sheetName val="Final Group Adj_"/>
      <sheetName val="WEST part adj_"/>
      <sheetName val="Consol_ adj_"/>
      <sheetName val="Prelim_ adj_"/>
      <sheetName val="Worksheet in 5110-Q2 Сonsolidat"/>
    </sheetNames>
    <sheetDataSet>
      <sheetData sheetId="0"/>
      <sheetData sheetId="1" refreshError="1"/>
      <sheetData sheetId="2" refreshError="1"/>
      <sheetData sheetId="3" refreshError="1"/>
      <sheetData sheetId="4"/>
      <sheetData sheetId="5"/>
      <sheetData sheetId="6" refreshError="1"/>
      <sheetData sheetId="7"/>
      <sheetData sheetId="8" refreshError="1"/>
      <sheetData sheetId="9"/>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 sheetId="2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_direct"/>
      <sheetName val="BS_direct"/>
      <sheetName val="Equity"/>
      <sheetName val="W&amp;R"/>
      <sheetName val="Final Group Adj."/>
      <sheetName val="WEST"/>
      <sheetName val="WEST part adj."/>
      <sheetName val="RUS final"/>
      <sheetName val="Consol. adj."/>
      <sheetName val="RUS prelim"/>
      <sheetName val="Prelim. adj."/>
      <sheetName val="FE Note for sales PBC"/>
      <sheetName val="SALESFEwSWMC PBC"/>
      <sheetName val="SALESSWMC PBC"/>
      <sheetName val="Tickmarks"/>
      <sheetName val="FE Note for sales"/>
      <sheetName val="SALESFEwSWMC"/>
      <sheetName val="SALESSWMC"/>
      <sheetName val="#REF"/>
      <sheetName val="Final Group Adj_"/>
      <sheetName val="WEST part adj_"/>
      <sheetName val="Consol_ adj_"/>
      <sheetName val="Prelim_ adj_"/>
    </sheetNames>
    <sheetDataSet>
      <sheetData sheetId="0" refreshError="1"/>
      <sheetData sheetId="1" refreshError="1"/>
      <sheetData sheetId="2" refreshError="1"/>
      <sheetData sheetId="3" refreshError="1"/>
      <sheetData sheetId="4" refreshError="1">
        <row r="14">
          <cell r="E14">
            <v>-17270044</v>
          </cell>
        </row>
        <row r="27">
          <cell r="E27">
            <v>2715922</v>
          </cell>
        </row>
        <row r="29">
          <cell r="E29">
            <v>-2651883</v>
          </cell>
        </row>
        <row r="32">
          <cell r="E32">
            <v>34157335.549476288</v>
          </cell>
        </row>
        <row r="36">
          <cell r="E36">
            <v>-11394120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sheetName val="P&amp;L"/>
      <sheetName val="BS"/>
      <sheetName val="CFS"/>
      <sheetName val="EQ$"/>
      <sheetName val="EQRUR"/>
      <sheetName val="1"/>
      <sheetName val="5"/>
      <sheetName val="5S-2006"/>
      <sheetName val="5S-2005"/>
      <sheetName val="6$"/>
      <sheetName val="6RUR"/>
      <sheetName val="8"/>
      <sheetName val="9"/>
      <sheetName val="10"/>
      <sheetName val="11"/>
      <sheetName val="12"/>
      <sheetName val="13$"/>
      <sheetName val="13RUR"/>
      <sheetName val="14$"/>
      <sheetName val="14RUR"/>
      <sheetName val="S"/>
      <sheetName val="15"/>
      <sheetName val="16$"/>
      <sheetName val="16RUR"/>
      <sheetName val="16(v.1)"/>
      <sheetName val="17"/>
      <sheetName val="18"/>
      <sheetName val="19"/>
      <sheetName val="20"/>
      <sheetName val="21"/>
      <sheetName val="22"/>
      <sheetName val="23"/>
      <sheetName val="24"/>
      <sheetName val="S1"/>
      <sheetName val="25"/>
      <sheetName val="26"/>
      <sheetName val="27"/>
      <sheetName val="28"/>
      <sheetName val="29"/>
      <sheetName val="31$"/>
      <sheetName val="31RUR"/>
      <sheetName val="32"/>
      <sheetName val="33"/>
      <sheetName val="34"/>
      <sheetName val="35"/>
      <sheetName val="SI"/>
      <sheetName val="Cons 2004"/>
      <sheetName val="Cons 2005"/>
      <sheetName val="Cons 2006"/>
      <sheetName val="Tickmarks"/>
      <sheetName val="Final Group Adj."/>
      <sheetName val="Consol. adj."/>
      <sheetName val="Prelim. adj."/>
      <sheetName val="WEST part adj."/>
      <sheetName val="ConsBS"/>
      <sheetName val="Con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sheetName val="P&amp;L"/>
      <sheetName val="BS"/>
      <sheetName val="CFS"/>
      <sheetName val="EQ$"/>
      <sheetName val="EQRUR"/>
      <sheetName val="1"/>
      <sheetName val="5"/>
      <sheetName val="5S-2006"/>
      <sheetName val="5S-2005"/>
      <sheetName val="6$"/>
      <sheetName val="6RUR"/>
      <sheetName val="8"/>
      <sheetName val="9"/>
      <sheetName val="10"/>
      <sheetName val="11"/>
      <sheetName val="12"/>
      <sheetName val="13$"/>
      <sheetName val="13RUR"/>
      <sheetName val="14$"/>
      <sheetName val="14RUR"/>
      <sheetName val="S"/>
      <sheetName val="15"/>
      <sheetName val="16$"/>
      <sheetName val="16RUR"/>
      <sheetName val="16(v.1)"/>
      <sheetName val="17"/>
      <sheetName val="18"/>
      <sheetName val="19"/>
      <sheetName val="20"/>
      <sheetName val="21"/>
      <sheetName val="22"/>
      <sheetName val="23"/>
      <sheetName val="24"/>
      <sheetName val="S1"/>
      <sheetName val="25"/>
      <sheetName val="26"/>
      <sheetName val="27"/>
      <sheetName val="28"/>
      <sheetName val="29"/>
      <sheetName val="31$"/>
      <sheetName val="31RUR"/>
      <sheetName val="32"/>
      <sheetName val="33"/>
      <sheetName val="34"/>
      <sheetName val="35"/>
      <sheetName val="SI"/>
      <sheetName val="Cons 2004"/>
      <sheetName val="Cons 2005"/>
      <sheetName val="Cons 2006"/>
      <sheetName val="Tickmarks"/>
      <sheetName val="Final Group Adj."/>
      <sheetName val="Consol. adj."/>
      <sheetName val="Prelim. adj."/>
      <sheetName val="WEST part adj."/>
      <sheetName val="ConsBS"/>
      <sheetName val="Con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_direct"/>
      <sheetName val="BS_direct"/>
      <sheetName val="Equity"/>
      <sheetName val="W&amp;R"/>
      <sheetName val="Final Group Adj."/>
      <sheetName val="WEST"/>
      <sheetName val="WEST part adj."/>
      <sheetName val="RUS final"/>
      <sheetName val="Consol. adj."/>
      <sheetName val="RUS prelim"/>
      <sheetName val="Polys"/>
      <sheetName val="KOLA"/>
      <sheetName val="Norilsk"/>
      <sheetName val="Moscow"/>
      <sheetName val="Prelim. adj."/>
      <sheetName val="1q 2005"/>
      <sheetName val="Tickmarks"/>
      <sheetName val="7"/>
      <sheetName val="Справочники"/>
      <sheetName val="Prelim_ adj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Norilsk"/>
      <sheetName val="BS Standalone"/>
      <sheetName val="WIP&amp;FiGo Norilsk"/>
      <sheetName val="WIP&amp;FiGo Standalone"/>
      <sheetName val="IS Norilsk"/>
      <sheetName val="IS Standalone"/>
      <sheetName val="ADJ Norilsk"/>
      <sheetName val="ADJ Standalone"/>
      <sheetName val="Reconciliation"/>
      <sheetName val="Redistr"/>
      <sheetName val="ZIF-1"/>
      <sheetName val="ZIF-2"/>
      <sheetName val="Open pit"/>
      <sheetName val="Refining"/>
      <sheetName val="COP Check"/>
      <sheetName val="23"/>
      <sheetName val="25"/>
      <sheetName val="97"/>
      <sheetName val="Kokuy"/>
      <sheetName val="Inv"/>
      <sheetName val="21"/>
      <sheetName val="Tickmarks"/>
      <sheetName val="PBC"/>
      <sheetName val="Резерв по отпускам"/>
      <sheetName val="ф.2"/>
      <sheetName val="AJE"/>
      <sheetName val="RJE"/>
      <sheetName val="Rollforward"/>
      <sheetName val="results_assumptions"/>
      <sheetName val="Prelim. adj."/>
      <sheetName val="ConsBS"/>
      <sheetName val="ConsIS"/>
      <sheetName val="Справочни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2006 (2)"/>
      <sheetName val="ИНСТРУКЦИЯ"/>
      <sheetName val="BS"/>
      <sheetName val="IS"/>
      <sheetName val="Список"/>
      <sheetName val="TB-2006"/>
      <sheetName val="TB-2005"/>
      <sheetName val="RJE"/>
      <sheetName val="TB-2004"/>
      <sheetName val="AJE"/>
      <sheetName val="01-НА"/>
      <sheetName val="02-ОС"/>
      <sheetName val="03-НС"/>
      <sheetName val="05-ДФВ"/>
      <sheetName val="05-КФВ"/>
      <sheetName val="11-НЗП"/>
      <sheetName val="11-РБП"/>
      <sheetName val="12-НГ"/>
      <sheetName val="13-ДЗ"/>
      <sheetName val="14-ДС"/>
      <sheetName val="15-ПА-ПП"/>
      <sheetName val="20-КР"/>
      <sheetName val="30-ДЗК"/>
      <sheetName val="40-ККЗ"/>
      <sheetName val="41-КЗ"/>
      <sheetName val="42-РПР"/>
      <sheetName val="43-ДБП"/>
      <sheetName val="50-В-2006"/>
      <sheetName val="50-В-2005"/>
      <sheetName val="51-С"/>
      <sheetName val="52-КР"/>
      <sheetName val="53-УР"/>
      <sheetName val="54-ОДР"/>
      <sheetName val="55-ВДР"/>
      <sheetName val="60-НБ"/>
      <sheetName val="70-CC"/>
      <sheetName val="80-СС"/>
      <sheetName val="Tickmarks"/>
      <sheetName val="Prelim. adj."/>
      <sheetName val="ES-RUR"/>
      <sheetName val="4-12 (P&amp;L)"/>
      <sheetName val="24"/>
      <sheetName val="28"/>
      <sheetName val="29"/>
      <sheetName val="ADJ Norilsk"/>
      <sheetName val="IS Norilsk"/>
      <sheetName val="Reconciliation"/>
      <sheetName val="Справочник статей PL"/>
      <sheetName val="Справочник (прочее)"/>
      <sheetName val="ConsBS"/>
      <sheetName val="ConsIS"/>
      <sheetName val="Бюджет ЦТВ"/>
      <sheetName val="на 1 тут"/>
    </sheetNames>
    <sheetDataSet>
      <sheetData sheetId="0"/>
      <sheetData sheetId="1"/>
      <sheetData sheetId="2"/>
      <sheetData sheetId="3"/>
      <sheetData sheetId="4"/>
      <sheetData sheetId="5"/>
      <sheetData sheetId="6"/>
      <sheetData sheetId="7" refreshError="1">
        <row r="109">
          <cell r="Q109">
            <v>2459.7023100000001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2006 (2)"/>
      <sheetName val="ИНСТРУКЦИЯ"/>
      <sheetName val="BS"/>
      <sheetName val="IS"/>
      <sheetName val="Список"/>
      <sheetName val="TB-2006"/>
      <sheetName val="TB-2005"/>
      <sheetName val="RJE"/>
      <sheetName val="TB-2004"/>
      <sheetName val="AJE"/>
      <sheetName val="01-НА"/>
      <sheetName val="02-ОС"/>
      <sheetName val="03-НС"/>
      <sheetName val="05-ДФВ"/>
      <sheetName val="05-КФВ"/>
      <sheetName val="11-НЗП"/>
      <sheetName val="11-РБП"/>
      <sheetName val="12-НГ"/>
      <sheetName val="13-ДЗ"/>
      <sheetName val="14-ДС"/>
      <sheetName val="15-ПА-ПП"/>
      <sheetName val="20-КР"/>
      <sheetName val="30-ДЗК"/>
      <sheetName val="40-ККЗ"/>
      <sheetName val="41-КЗ"/>
      <sheetName val="42-РПР"/>
      <sheetName val="43-ДБП"/>
      <sheetName val="50-В-2006"/>
      <sheetName val="50-В-2005"/>
      <sheetName val="51-С"/>
      <sheetName val="52-КР"/>
      <sheetName val="53-УР"/>
      <sheetName val="54-ОДР"/>
      <sheetName val="55-ВДР"/>
      <sheetName val="60-НБ"/>
      <sheetName val="70-CC"/>
      <sheetName val="80-СС"/>
      <sheetName val="Tickmarks"/>
      <sheetName val="Prelim. adj."/>
      <sheetName val="ES-RUR"/>
      <sheetName val="4-12 (P&amp;L)"/>
      <sheetName val="24"/>
      <sheetName val="28"/>
      <sheetName val="29"/>
      <sheetName val="ADJ Norilsk"/>
      <sheetName val="IS Norilsk"/>
      <sheetName val="Reconciliation"/>
      <sheetName val="Справочник статей PL"/>
      <sheetName val="Справочник (прочее)"/>
    </sheetNames>
    <sheetDataSet>
      <sheetData sheetId="0"/>
      <sheetData sheetId="1"/>
      <sheetData sheetId="2"/>
      <sheetData sheetId="3"/>
      <sheetData sheetId="4"/>
      <sheetData sheetId="5"/>
      <sheetData sheetId="6"/>
      <sheetData sheetId="7" refreshError="1">
        <row r="109">
          <cell r="Q109">
            <v>2459.7023100000001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FS-$"/>
      <sheetName val="CFS-RUR"/>
      <sheetName val="ES-$"/>
      <sheetName val="ES-RUR"/>
      <sheetName val="4"/>
      <sheetName val="5"/>
      <sheetName val="5-H1-07"/>
      <sheetName val="5-2006"/>
      <sheetName val="6-BS"/>
      <sheetName val="6-GS"/>
      <sheetName val="6-OLD"/>
      <sheetName val="7"/>
      <sheetName val="8-19"/>
      <sheetName val="20O"/>
      <sheetName val="20N"/>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O"/>
      <sheetName val="41N"/>
      <sheetName val="42"/>
      <sheetName val="43"/>
      <sheetName val="45"/>
      <sheetName val="46"/>
      <sheetName val="47"/>
      <sheetName val="TB"/>
      <sheetName val="GI"/>
      <sheetName val="ex-rates"/>
      <sheetName val="FES"/>
      <sheetName val="Справочник статей PL"/>
      <sheetName val="Справочник (прочее)"/>
      <sheetName val="Справочник статей CF"/>
      <sheetName val="Assumptions"/>
      <sheetName val="2015-2017г.г."/>
      <sheetName val="ДДС_ERP"/>
    </sheetNames>
    <sheetDataSet>
      <sheetData sheetId="0" refreshError="1">
        <row r="7">
          <cell r="G7">
            <v>25.816199999999998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2002"/>
      <sheetName val="список таблиц"/>
      <sheetName val="Список предприятий"/>
      <sheetName val="Список подразделений"/>
      <sheetName val="IAS Proforma"/>
      <sheetName val="Ф-1-2"/>
      <sheetName val="Invent'02"/>
      <sheetName val="Consol"/>
      <sheetName val="model '02"/>
      <sheetName val="MG '02"/>
      <sheetName val="DTX '02"/>
      <sheetName val="Долгосрочные вложения"/>
      <sheetName val="PPE'02"/>
      <sheetName val="PL_2002"/>
      <sheetName val="Reconciliat"/>
      <sheetName val="Движение капитала"/>
      <sheetName val="PL_2002 (бел.руб)"/>
      <sheetName val="Adj 2001"/>
      <sheetName val="Белорусский рубль"/>
      <sheetName val="Деб. и кред. на 31.12.02 "/>
      <sheetName val="Налоговые платежи 2002"/>
      <sheetName val="Доходы-расходы (год)"/>
      <sheetName val="ТМЦ 2001-2002"/>
      <sheetName val="Расшифр РБП и проч выб"/>
      <sheetName val="Выручка 2002"/>
      <sheetName val="Доходы-расходы 1 квартал"/>
      <sheetName val="Доходы-расходы 2 квартал"/>
      <sheetName val="Доходы-расходы 3 квартал"/>
      <sheetName val="Доходы-расходы 4 квартал"/>
      <sheetName val="Денежные средства 2002"/>
      <sheetName val="Check Other"/>
      <sheetName val="Табл. 5.3"/>
      <sheetName val="Табл. 6.4"/>
      <sheetName val="Табл. 6.5"/>
      <sheetName val="Собственные акции"/>
      <sheetName val="Краткосроч. вложения 2001-2002"/>
      <sheetName val="Внутригрупп расчеты 31.12.02"/>
      <sheetName val="Убытки на балансе"/>
      <sheetName val="Связанные стороны на 31.12. 02"/>
      <sheetName val="денежные потоки2002"/>
      <sheetName val="Векселя у эмитента "/>
      <sheetName val="Групповые операции с векселями"/>
      <sheetName val="Долгоср. займы и кредиты  2002"/>
      <sheetName val="Краткоср. займы и кредиты  2002"/>
      <sheetName val="Выданные гарантии 2002"/>
      <sheetName val="Судебные иски"/>
      <sheetName val="Резервы предстоящих расходов"/>
      <sheetName val=" Общие таблицы"/>
      <sheetName val="хищения аварии"/>
      <sheetName val="замена труб"/>
      <sheetName val="2001"/>
      <sheetName val="RJE"/>
      <sheetName val="CFS"/>
      <sheetName val="Client"/>
      <sheetName val="Белорусский ЦЭС"/>
      <sheetName val="IS Norilsk"/>
      <sheetName val="Tickmarks"/>
      <sheetName val="Reconciliation"/>
      <sheetName val="ADJ Norilsk"/>
      <sheetName val="C-Total Market"/>
      <sheetName val="I-Demand Drivers"/>
      <sheetName val="Costs-PwC"/>
      <sheetName val="Справочники"/>
      <sheetName val="Dimensions"/>
      <sheetName val="Tier 31.12.08"/>
      <sheetName val="бюджет цтв"/>
      <sheetName val="расчет"/>
      <sheetName val="final schedule"/>
      <sheetName val="pppi"/>
      <sheetName val="Восстановл_Лист10"/>
      <sheetName val="Восстановл_Лист11"/>
      <sheetName val="income statement"/>
    </sheetNames>
    <sheetDataSet>
      <sheetData sheetId="0" refreshError="1">
        <row r="2">
          <cell r="A2">
            <v>1011095</v>
          </cell>
          <cell r="B2" t="str">
            <v>Investments unal (Инвест общ)</v>
          </cell>
          <cell r="C2">
            <v>0</v>
          </cell>
          <cell r="D2">
            <v>0</v>
          </cell>
          <cell r="J2">
            <v>0</v>
          </cell>
          <cell r="K2">
            <v>0</v>
          </cell>
          <cell r="L2">
            <v>0</v>
          </cell>
          <cell r="M2">
            <v>0</v>
          </cell>
          <cell r="N2">
            <v>0</v>
          </cell>
          <cell r="U2">
            <v>0</v>
          </cell>
        </row>
        <row r="65">
          <cell r="A65">
            <v>1012095</v>
          </cell>
          <cell r="B65" t="str">
            <v>PPE net unal</v>
          </cell>
          <cell r="C65">
            <v>1601390</v>
          </cell>
          <cell r="D65">
            <v>26352.153562</v>
          </cell>
          <cell r="J65">
            <v>0</v>
          </cell>
          <cell r="K65">
            <v>0</v>
          </cell>
          <cell r="L65">
            <v>0</v>
          </cell>
          <cell r="M65">
            <v>0</v>
          </cell>
          <cell r="N65">
            <v>-26352.153562</v>
          </cell>
          <cell r="U65">
            <v>0</v>
          </cell>
        </row>
        <row r="120">
          <cell r="A120">
            <v>1021095</v>
          </cell>
          <cell r="B120" t="str">
            <v>Invent unal (Запасы общ)</v>
          </cell>
          <cell r="C120">
            <v>22087</v>
          </cell>
          <cell r="D120">
            <v>363.45925460000001</v>
          </cell>
          <cell r="J120">
            <v>0</v>
          </cell>
          <cell r="K120">
            <v>0</v>
          </cell>
          <cell r="L120">
            <v>0</v>
          </cell>
          <cell r="M120">
            <v>0</v>
          </cell>
          <cell r="N120">
            <v>0</v>
          </cell>
          <cell r="P120">
            <v>-363</v>
          </cell>
          <cell r="U120">
            <v>0.45925460000000839</v>
          </cell>
        </row>
        <row r="121">
          <cell r="A121">
            <v>1021195</v>
          </cell>
          <cell r="B121" t="str">
            <v>Linefill unallocated (Технолог запас)</v>
          </cell>
          <cell r="C121">
            <v>0</v>
          </cell>
          <cell r="D121">
            <v>0</v>
          </cell>
          <cell r="J121">
            <v>0</v>
          </cell>
          <cell r="K121">
            <v>0</v>
          </cell>
          <cell r="L121">
            <v>0</v>
          </cell>
          <cell r="M121">
            <v>0</v>
          </cell>
          <cell r="N121">
            <v>0</v>
          </cell>
          <cell r="U121">
            <v>0</v>
          </cell>
        </row>
        <row r="132">
          <cell r="A132">
            <v>1023095</v>
          </cell>
          <cell r="B132" t="str">
            <v>Trad oth receiv unall</v>
          </cell>
          <cell r="C132">
            <v>112251</v>
          </cell>
          <cell r="D132">
            <v>1847.1800057999999</v>
          </cell>
          <cell r="F132">
            <v>-1847.1800057999999</v>
          </cell>
          <cell r="J132">
            <v>-1847.1800057999999</v>
          </cell>
          <cell r="K132">
            <v>0</v>
          </cell>
          <cell r="L132">
            <v>0</v>
          </cell>
          <cell r="M132">
            <v>0</v>
          </cell>
          <cell r="N132">
            <v>0</v>
          </cell>
          <cell r="U132">
            <v>0</v>
          </cell>
        </row>
        <row r="133">
          <cell r="A133">
            <v>1023195</v>
          </cell>
          <cell r="B133" t="str">
            <v>Crim outfl debt unal (Крим врезки общ)</v>
          </cell>
          <cell r="C133">
            <v>0</v>
          </cell>
          <cell r="D133">
            <v>0</v>
          </cell>
          <cell r="J133">
            <v>0</v>
          </cell>
          <cell r="K133">
            <v>0</v>
          </cell>
          <cell r="L133">
            <v>0</v>
          </cell>
          <cell r="M133">
            <v>0</v>
          </cell>
          <cell r="N133">
            <v>0</v>
          </cell>
          <cell r="U133">
            <v>0</v>
          </cell>
        </row>
        <row r="178">
          <cell r="A178">
            <v>1025095</v>
          </cell>
          <cell r="B178" t="str">
            <v>Cash &amp; equiv unal ( Денеж сред)</v>
          </cell>
          <cell r="C178">
            <v>97328</v>
          </cell>
          <cell r="D178">
            <v>1601.6101024</v>
          </cell>
          <cell r="I178">
            <v>-1601.6101024</v>
          </cell>
          <cell r="J178">
            <v>-1601.6101024</v>
          </cell>
          <cell r="K178">
            <v>0</v>
          </cell>
          <cell r="L178">
            <v>0</v>
          </cell>
          <cell r="M178">
            <v>0</v>
          </cell>
          <cell r="N178">
            <v>0</v>
          </cell>
          <cell r="U178">
            <v>0</v>
          </cell>
        </row>
        <row r="186">
          <cell r="A186">
            <v>2011295</v>
          </cell>
          <cell r="B186" t="str">
            <v>Long Oth unall (Долгоср КЗ общ)</v>
          </cell>
          <cell r="C186">
            <v>0</v>
          </cell>
          <cell r="D186">
            <v>0</v>
          </cell>
          <cell r="J186">
            <v>0</v>
          </cell>
          <cell r="K186">
            <v>0</v>
          </cell>
          <cell r="L186">
            <v>0</v>
          </cell>
          <cell r="M186">
            <v>0</v>
          </cell>
          <cell r="N186">
            <v>0</v>
          </cell>
          <cell r="U186">
            <v>0</v>
          </cell>
        </row>
        <row r="203">
          <cell r="A203">
            <v>2011095</v>
          </cell>
          <cell r="B203" t="str">
            <v>Trad &amp; oth pay unall (Торг проч кред задолж общ)</v>
          </cell>
          <cell r="C203">
            <v>-34136</v>
          </cell>
          <cell r="D203">
            <v>-561.73518880000006</v>
          </cell>
          <cell r="G203">
            <v>561.73518880000006</v>
          </cell>
          <cell r="J203">
            <v>561.73518880000006</v>
          </cell>
          <cell r="K203">
            <v>0</v>
          </cell>
          <cell r="L203">
            <v>0</v>
          </cell>
          <cell r="M203">
            <v>0</v>
          </cell>
          <cell r="N203">
            <v>0</v>
          </cell>
          <cell r="U203">
            <v>0</v>
          </cell>
        </row>
        <row r="211">
          <cell r="A211">
            <v>2022195</v>
          </cell>
          <cell r="B211" t="str">
            <v>Tax payab (Налог обязат) unal</v>
          </cell>
          <cell r="C211">
            <v>0</v>
          </cell>
          <cell r="D211">
            <v>0</v>
          </cell>
          <cell r="G211">
            <v>-271.61943480000002</v>
          </cell>
          <cell r="H211">
            <v>271.61943480000002</v>
          </cell>
          <cell r="J211">
            <v>0</v>
          </cell>
          <cell r="K211">
            <v>0</v>
          </cell>
          <cell r="L211">
            <v>0</v>
          </cell>
          <cell r="M211">
            <v>0</v>
          </cell>
          <cell r="N211">
            <v>0</v>
          </cell>
          <cell r="U211">
            <v>0</v>
          </cell>
        </row>
        <row r="242">
          <cell r="A242">
            <v>2023095</v>
          </cell>
          <cell r="B242" t="str">
            <v>Divids pay unall  ( Задолж дивид общ)</v>
          </cell>
          <cell r="C242">
            <v>0</v>
          </cell>
          <cell r="D242">
            <v>0</v>
          </cell>
          <cell r="J242">
            <v>0</v>
          </cell>
          <cell r="K242">
            <v>0</v>
          </cell>
          <cell r="L242">
            <v>0</v>
          </cell>
          <cell r="M242">
            <v>0</v>
          </cell>
          <cell r="N242">
            <v>0</v>
          </cell>
          <cell r="U242">
            <v>0</v>
          </cell>
        </row>
        <row r="263">
          <cell r="A263">
            <v>2024095</v>
          </cell>
          <cell r="B263" t="str">
            <v>Loans &amp; cur port long debt unal  (Займ и тек час)</v>
          </cell>
          <cell r="C263">
            <v>0</v>
          </cell>
          <cell r="D263">
            <v>0</v>
          </cell>
          <cell r="J263">
            <v>0</v>
          </cell>
          <cell r="K263">
            <v>0</v>
          </cell>
          <cell r="L263">
            <v>0</v>
          </cell>
          <cell r="M263">
            <v>0</v>
          </cell>
          <cell r="N263">
            <v>0</v>
          </cell>
          <cell r="U263">
            <v>0</v>
          </cell>
        </row>
        <row r="294">
          <cell r="A294">
            <v>4011095</v>
          </cell>
          <cell r="B294" t="str">
            <v>Revenue unallocated (Выручка общ)</v>
          </cell>
          <cell r="C294">
            <v>-564134</v>
          </cell>
          <cell r="D294">
            <v>-9283.2762772000005</v>
          </cell>
          <cell r="J294">
            <v>0</v>
          </cell>
          <cell r="K294">
            <v>9283.2762772000005</v>
          </cell>
          <cell r="L294">
            <v>0</v>
          </cell>
          <cell r="M294">
            <v>9283.2762772000005</v>
          </cell>
          <cell r="N294">
            <v>0</v>
          </cell>
          <cell r="U294">
            <v>0</v>
          </cell>
        </row>
        <row r="308">
          <cell r="A308">
            <v>5011095</v>
          </cell>
          <cell r="B308" t="str">
            <v>COGS unallocated (Себест общ)</v>
          </cell>
          <cell r="C308">
            <v>521349</v>
          </cell>
          <cell r="D308">
            <v>8579.214874199999</v>
          </cell>
          <cell r="J308">
            <v>0</v>
          </cell>
          <cell r="K308">
            <v>-8579.214874199999</v>
          </cell>
          <cell r="L308">
            <v>0</v>
          </cell>
          <cell r="M308">
            <v>-8579.214874199999</v>
          </cell>
          <cell r="N308">
            <v>0</v>
          </cell>
          <cell r="U308">
            <v>0</v>
          </cell>
        </row>
        <row r="312">
          <cell r="A312">
            <v>5011195</v>
          </cell>
          <cell r="B312" t="str">
            <v>Depr unal soc (Аморт соц расходы)</v>
          </cell>
          <cell r="C312">
            <v>0</v>
          </cell>
          <cell r="D312">
            <v>0</v>
          </cell>
          <cell r="J312">
            <v>0</v>
          </cell>
          <cell r="K312">
            <v>0</v>
          </cell>
          <cell r="L312">
            <v>0</v>
          </cell>
          <cell r="M312">
            <v>0</v>
          </cell>
          <cell r="N312">
            <v>0</v>
          </cell>
          <cell r="U312">
            <v>0</v>
          </cell>
        </row>
        <row r="322">
          <cell r="A322">
            <v>7011095</v>
          </cell>
          <cell r="B322" t="str">
            <v>Other exp unal (Прочие расх общ)</v>
          </cell>
          <cell r="C322">
            <v>4323</v>
          </cell>
          <cell r="D322">
            <v>71.138423399999994</v>
          </cell>
          <cell r="J322">
            <v>0</v>
          </cell>
          <cell r="K322">
            <v>-71.138423399999994</v>
          </cell>
          <cell r="L322">
            <v>0</v>
          </cell>
          <cell r="M322">
            <v>-71.138423399999994</v>
          </cell>
          <cell r="N322">
            <v>0</v>
          </cell>
          <cell r="U322">
            <v>0</v>
          </cell>
        </row>
        <row r="323">
          <cell r="A323">
            <v>7011195</v>
          </cell>
          <cell r="B323" t="str">
            <v>Other rev unal (Прочие дох общ)</v>
          </cell>
          <cell r="C323">
            <v>-4648</v>
          </cell>
          <cell r="D323">
            <v>-76.486558399999993</v>
          </cell>
          <cell r="J323">
            <v>0</v>
          </cell>
          <cell r="K323">
            <v>76.486558399999993</v>
          </cell>
          <cell r="L323">
            <v>0</v>
          </cell>
          <cell r="M323">
            <v>76.486558399999993</v>
          </cell>
          <cell r="N323">
            <v>0</v>
          </cell>
          <cell r="U323">
            <v>0</v>
          </cell>
        </row>
      </sheetData>
      <sheetData sheetId="1">
        <row r="2">
          <cell r="A2">
            <v>1011095</v>
          </cell>
        </row>
      </sheetData>
      <sheetData sheetId="2">
        <row r="2">
          <cell r="A2">
            <v>1011095</v>
          </cell>
        </row>
      </sheetData>
      <sheetData sheetId="3">
        <row r="2">
          <cell r="A2">
            <v>1011095</v>
          </cell>
        </row>
      </sheetData>
      <sheetData sheetId="4">
        <row r="2">
          <cell r="A2">
            <v>1011095</v>
          </cell>
        </row>
      </sheetData>
      <sheetData sheetId="5">
        <row r="2">
          <cell r="A2">
            <v>1011095</v>
          </cell>
        </row>
      </sheetData>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S BS"/>
      <sheetName val="Detailed P&amp;L"/>
      <sheetName val="IAS Trial balance"/>
      <sheetName val="Adjustment schedule"/>
      <sheetName val="Reversal of PY adj."/>
      <sheetName val="Tickmarks"/>
      <sheetName val="VAT"/>
      <sheetName val="Other taxes"/>
      <sheetName val="VAT reconciliation"/>
      <sheetName val="IS Norilsk"/>
      <sheetName val="Reconciliation"/>
      <sheetName val="ADJ Norilsk"/>
      <sheetName val="AJE"/>
      <sheetName val="ОСВ"/>
      <sheetName val="ADJ"/>
      <sheetName val="HADJ"/>
      <sheetName val="CB RUS prelim"/>
      <sheetName val="Adj2002"/>
      <sheetName val="XLR_NoRangeSheet"/>
      <sheetName val="NewCashFlow"/>
      <sheetName val="Consumer units"/>
      <sheetName val="Card RZB"/>
      <sheetName val="#REF"/>
      <sheetName val="66_Кр_КредЗаймы"/>
      <sheetName val="RJE"/>
      <sheetName val="ф.2"/>
      <sheetName val="счета виды деятельности"/>
      <sheetName val="КОММЕНТАРИИ К СЧЕТАМ"/>
      <sheetName val="План счетов"/>
      <sheetName val="Breakdown AR"/>
      <sheetName val="COS reconciliation"/>
      <sheetName val="Титул"/>
      <sheetName val="УО"/>
      <sheetName val=""/>
      <sheetName val="Статьи"/>
      <sheetName val="Инфо"/>
      <sheetName val="Prelim. adj."/>
      <sheetName val="L"/>
      <sheetName val="5310.01"/>
      <sheetName val="5300.04"/>
      <sheetName val="Test TP"/>
      <sheetName val="Forex"/>
      <sheetName val="XREF"/>
      <sheetName val="N 080 Effective rate"/>
      <sheetName val="ДДС (Форма №3)"/>
      <sheetName val="Test of FA Installation"/>
      <sheetName val="кварталы"/>
      <sheetName val="полугодие"/>
      <sheetName val="Вып.П.П."/>
      <sheetName val="База"/>
      <sheetName val="Premises"/>
      <sheetName val="Rollfwd"/>
      <sheetName val="опт"/>
      <sheetName val="V1 LS 1"/>
      <sheetName val="V24 BD-2"/>
      <sheetName val="устр-во опорное"/>
      <sheetName val="Круг 6 листов "/>
      <sheetName val="КлассНКМК"/>
      <sheetName val="Контрагенты"/>
      <sheetName val="КлассЗСМК"/>
      <sheetName val="ADJ7,RJE3,21"/>
      <sheetName val="Служебный"/>
      <sheetName val="SETUP"/>
      <sheetName val="Курсы"/>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RJE"/>
      <sheetName val="breakdown"/>
      <sheetName val="Tickmarks"/>
      <sheetName val="Worksheet in (C) 5140-XXXX Cash"/>
      <sheetName val="Sheet1"/>
      <sheetName val="Tier 31.12.08"/>
      <sheetName val="Резерв отпусков"/>
      <sheetName val="31_12_01"/>
      <sheetName val="Taxes rec for 12m inc 90% envir"/>
      <sheetName val="Справочник"/>
      <sheetName val="ЗКЛ"/>
      <sheetName val="Tax"/>
      <sheetName val="Pro Forma"/>
      <sheetName val="XLR_NoRangeSheet"/>
      <sheetName val="Tier1"/>
      <sheetName val="Сводка по ПН"/>
      <sheetName val="Tier 31.08.07"/>
      <sheetName val="Сравнение ДПН факт 06-07"/>
      <sheetName val="summary"/>
      <sheetName val="Daily_report"/>
      <sheetName val="реестр отгрузка"/>
      <sheetName val="IC elimination within region"/>
      <sheetName val="Tier 31.12.10"/>
      <sheetName val="Март"/>
      <sheetName val="Сентябрь"/>
      <sheetName val="Квартал"/>
      <sheetName val="Январь"/>
      <sheetName val="Декабрь"/>
      <sheetName val="Ноябрь"/>
      <sheetName val="МБП"/>
      <sheetName val="Tier 07"/>
      <sheetName val="Tier 06"/>
      <sheetName val="16 ОС до 20 т.р."/>
      <sheetName val="RJE"/>
      <sheetName val="XLRpt_TempSheet"/>
      <sheetName val="Adjustment schedule"/>
      <sheetName val="ADJ Norilsk"/>
      <sheetName val="IS Norilsk"/>
      <sheetName val="Reconciliation"/>
      <sheetName val="Sub group code &amp; Name"/>
      <sheetName val="Tax breakdown"/>
      <sheetName val="Титул"/>
      <sheetName val="трансформация1"/>
      <sheetName val="BS"/>
      <sheetName val="Balances"/>
      <sheetName val="Шкаф"/>
      <sheetName val="топография"/>
      <sheetName val="Коэфф1."/>
      <sheetName val="Амур ДОН"/>
      <sheetName val="Прайс лист"/>
      <sheetName val="топо"/>
      <sheetName val="Смета"/>
      <sheetName val="Лист опроса"/>
      <sheetName val="свод 2"/>
      <sheetName val="Calc"/>
      <sheetName val="ИД"/>
      <sheetName val="исходные данные"/>
      <sheetName val="свод 3"/>
      <sheetName val="расчетные таблицы"/>
      <sheetName val="Обновление"/>
      <sheetName val="Цена"/>
      <sheetName val="Product"/>
      <sheetName val="total"/>
      <sheetName val="Комплектация"/>
      <sheetName val="трубы"/>
      <sheetName val="СМР"/>
      <sheetName val="дороги"/>
      <sheetName val="ПДР"/>
      <sheetName val="Исполнение _освоение по закупк_"/>
      <sheetName val="Исполнение для Ускова"/>
      <sheetName val="Выборка по отсыпкам"/>
      <sheetName val="ИП _отсыпки_"/>
      <sheetName val="ИП _отсыпки_ФОТ_диз_т_"/>
      <sheetName val="ИП _отсыпки_ _выборка_"/>
      <sheetName val="Исполнение по оборуд_"/>
      <sheetName val="Исполнение по оборуд_ _2_"/>
      <sheetName val="Исполнение сжато"/>
      <sheetName val="Форма для бурения"/>
      <sheetName val="Форма для КС"/>
      <sheetName val="Форма для ГР"/>
      <sheetName val="Корректировка"/>
      <sheetName val="Лист2"/>
      <sheetName val="Б.Сатка"/>
      <sheetName val="Прибыль опл"/>
      <sheetName val="к.84-к.83"/>
      <sheetName val="13.1"/>
      <sheetName val="УП _2004"/>
      <sheetName val="Salary"/>
      <sheetName val="ц_1991"/>
      <sheetName val="sapactivexlhiddensheet"/>
      <sheetName val="Данные для расчёта сметы"/>
      <sheetName val="Справочные данные"/>
      <sheetName val="Дополнительные параметры"/>
      <sheetName val="Destination"/>
      <sheetName val="SOV tot"/>
      <sheetName val="Client"/>
      <sheetName val="Adj2002"/>
      <sheetName val="ETRS"/>
      <sheetName val="RSOILBAL"/>
      <sheetName val="АЧ"/>
      <sheetName val="list"/>
      <sheetName val="Лист3"/>
      <sheetName val="XREF"/>
      <sheetName val="Breakdown AR"/>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ост"/>
      <sheetName val="1марта"/>
      <sheetName val="2"/>
      <sheetName val="3"/>
      <sheetName val="4"/>
      <sheetName val="5"/>
      <sheetName val="6"/>
      <sheetName val="7"/>
      <sheetName val="8"/>
      <sheetName val="9"/>
      <sheetName val="10"/>
      <sheetName val="11"/>
      <sheetName val="12"/>
      <sheetName val="13"/>
      <sheetName val="13 ост"/>
      <sheetName val="14"/>
      <sheetName val="14 ост "/>
      <sheetName val="15"/>
      <sheetName val="15 ост"/>
      <sheetName val="16"/>
      <sheetName val="17"/>
      <sheetName val="17 ост"/>
      <sheetName val="18"/>
      <sheetName val="18 ост"/>
      <sheetName val="19"/>
      <sheetName val="19 ост"/>
      <sheetName val="20"/>
      <sheetName val="20 ост"/>
      <sheetName val="21"/>
      <sheetName val="21 ост "/>
      <sheetName val="22"/>
      <sheetName val="22 ост"/>
      <sheetName val="23"/>
      <sheetName val="23 ост"/>
      <sheetName val="24"/>
      <sheetName val="24 ост"/>
      <sheetName val="25"/>
      <sheetName val="25 ост"/>
      <sheetName val="26"/>
      <sheetName val="26  ост"/>
      <sheetName val="27"/>
      <sheetName val="27  ост"/>
      <sheetName val="28"/>
      <sheetName val="28  ост"/>
      <sheetName val="29"/>
      <sheetName val="29  ОСТ"/>
      <sheetName val="30"/>
      <sheetName val="30 ост"/>
      <sheetName val="31"/>
      <sheetName val="31 ост"/>
      <sheetName val="структура отгрузки"/>
      <sheetName val="план отгрузки"/>
      <sheetName val="вып.плана"/>
      <sheetName val="Adj2002"/>
      <sheetName val="Tickmarks"/>
      <sheetName val="Final Group Adj."/>
      <sheetName val="Consol. adj."/>
      <sheetName val="Prelim. adj."/>
      <sheetName val="WEST part adj."/>
      <sheetName val="RUS prelim"/>
      <sheetName val="Сут рапорт март исправленный"/>
      <sheetName val="Adjustment schedule"/>
      <sheetName val="XREF"/>
      <sheetName val="ST  loans test"/>
      <sheetName val="ТоКС-э"/>
      <sheetName val="Восстановл_Лист10"/>
      <sheetName val="Восстановл_Лист11"/>
      <sheetName val="variables"/>
      <sheetName val="проводки'02"/>
      <sheetName val="Tier 31.12.08"/>
      <sheetName val="par diff expl "/>
      <sheetName val="Assumptions"/>
      <sheetName val="ras bs"/>
      <sheetName val="Контроль"/>
      <sheetName val="ex-rates"/>
      <sheetName val="Info"/>
      <sheetName val="Group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ные данные"/>
      <sheetName val="Эффективность"/>
      <sheetName val="При кредите"/>
      <sheetName val="График мес_ЛПжей"/>
      <sheetName val="Приложение к ДЛ"/>
    </sheetNames>
    <sheetDataSet>
      <sheetData sheetId="0"/>
      <sheetData sheetId="1"/>
      <sheetData sheetId="2" refreshError="1"/>
      <sheetData sheetId="3" refreshError="1"/>
      <sheetData sheetId="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ные данные"/>
      <sheetName val="Эффективность"/>
      <sheetName val="При кредите"/>
      <sheetName val="График мес_ЛПжей"/>
      <sheetName val="Приложение к ДЛ"/>
      <sheetName val="Справочники"/>
      <sheetName val="даты"/>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ОтчетПП"/>
      <sheetName val="ОтчетФинП-ХВс"/>
      <sheetName val="ОтчетФинП-ТрВс"/>
      <sheetName val="ОтчетФинП-Подвоз"/>
      <sheetName val="ОтчетФинП-ГВС"/>
      <sheetName val="ОтчетФинП-ТрГВС"/>
      <sheetName val="ОтчетФинП-ВО"/>
      <sheetName val="ОтчетФинП-ТрСт"/>
      <sheetName val="ОтчетФинП-ОчСт"/>
      <sheetName val="ОтчетМероп"/>
      <sheetName val="Лист3"/>
    </sheetNames>
    <sheetDataSet>
      <sheetData sheetId="0"/>
      <sheetData sheetId="1">
        <row r="2">
          <cell r="L2" t="str">
            <v>да</v>
          </cell>
        </row>
        <row r="3">
          <cell r="L3" t="str">
            <v>нет</v>
          </cell>
        </row>
        <row r="24">
          <cell r="L24" t="str">
            <v>питьевая</v>
          </cell>
        </row>
        <row r="25">
          <cell r="L25" t="str">
            <v>техническая</v>
          </cell>
        </row>
      </sheetData>
      <sheetData sheetId="2"/>
      <sheetData sheetId="3">
        <row r="5">
          <cell r="B5" t="str">
            <v>ОСНО</v>
          </cell>
        </row>
      </sheetData>
      <sheetData sheetId="4"/>
      <sheetData sheetId="5"/>
      <sheetData sheetId="6"/>
      <sheetData sheetId="7"/>
      <sheetData sheetId="8"/>
      <sheetData sheetId="9"/>
      <sheetData sheetId="10"/>
      <sheetData sheetId="11"/>
      <sheetData sheetId="1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ОтчетПП"/>
      <sheetName val="ОтчетФинП-ХВс"/>
      <sheetName val="ОтчетФинП-ТрВс"/>
      <sheetName val="ОтчетФинП-Подвоз"/>
      <sheetName val="ОтчетФинП-ГВС"/>
      <sheetName val="ОтчетФинП-ТрГВС"/>
      <sheetName val="ОтчетФинП-ВО"/>
      <sheetName val="ОтчетФинП-ТрСт"/>
      <sheetName val="ОтчетФинП-ОчСт"/>
      <sheetName val="ОтчетМероп"/>
      <sheetName val="Лист3"/>
    </sheetNames>
    <sheetDataSet>
      <sheetData sheetId="0" refreshError="1"/>
      <sheetData sheetId="1" refreshError="1">
        <row r="2">
          <cell r="A2" t="str">
            <v>по _______________________________________________________________________ за __________ год</v>
          </cell>
          <cell r="L2" t="str">
            <v>да</v>
          </cell>
        </row>
        <row r="3">
          <cell r="L3" t="str">
            <v>нет</v>
          </cell>
        </row>
        <row r="24">
          <cell r="L24" t="str">
            <v>питьевая</v>
          </cell>
        </row>
        <row r="25">
          <cell r="L25" t="str">
            <v>техническая</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ОтчетПП"/>
      <sheetName val="ОтчетФинП-ХВс"/>
      <sheetName val="ОтчетФинП-ТрВс"/>
      <sheetName val="ОтчетФинП-Подвоз"/>
      <sheetName val="ОтчетФинП-ГВС"/>
      <sheetName val="ОтчетФинП-ТрГВС"/>
      <sheetName val="ОтчетФинП-ВО"/>
      <sheetName val="ОтчетФинП-ТрСт"/>
      <sheetName val="ОтчетФинП-ОчСт"/>
      <sheetName val="ОтчетМероп"/>
      <sheetName val="Лист3"/>
    </sheetNames>
    <sheetDataSet>
      <sheetData sheetId="0"/>
      <sheetData sheetId="1">
        <row r="2">
          <cell r="L2" t="str">
            <v>да</v>
          </cell>
        </row>
        <row r="3">
          <cell r="L3" t="str">
            <v>нет</v>
          </cell>
        </row>
        <row r="24">
          <cell r="L24" t="str">
            <v>питьевая</v>
          </cell>
        </row>
        <row r="25">
          <cell r="L25" t="str">
            <v>техническая</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ОтчетПП"/>
      <sheetName val="ОтчетФинП-ХВс"/>
      <sheetName val="ОтчетФинП-ТрВс"/>
      <sheetName val="ОтчетФинП-Подвоз"/>
      <sheetName val="ОтчетФинП-ГВС"/>
      <sheetName val="ОтчетФинП-ТрГВС"/>
      <sheetName val="ОтчетФинП-ВО"/>
      <sheetName val="ОтчетФинП-ТрСт"/>
      <sheetName val="ОтчетФинП-ОчСт"/>
      <sheetName val="ОтчетМероп"/>
      <sheetName val="Лист3"/>
    </sheetNames>
    <sheetDataSet>
      <sheetData sheetId="0"/>
      <sheetData sheetId="1">
        <row r="2">
          <cell r="L2" t="str">
            <v>да</v>
          </cell>
        </row>
        <row r="3">
          <cell r="L3" t="str">
            <v>нет</v>
          </cell>
        </row>
        <row r="24">
          <cell r="L24" t="str">
            <v>питьевая</v>
          </cell>
        </row>
        <row r="25">
          <cell r="L25" t="str">
            <v>техническая</v>
          </cell>
        </row>
      </sheetData>
      <sheetData sheetId="2"/>
      <sheetData sheetId="3">
        <row r="5">
          <cell r="B5" t="str">
            <v>ОСНО</v>
          </cell>
        </row>
      </sheetData>
      <sheetData sheetId="4"/>
      <sheetData sheetId="5"/>
      <sheetData sheetId="6"/>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Structure"/>
      <sheetName val="Cons.2002"/>
      <sheetName val="Cons.2003"/>
      <sheetName val="Cons.2004"/>
      <sheetName val="Cons.2005"/>
      <sheetName val="PY Reversals"/>
      <sheetName val="CY AJE"/>
      <sheetName val="Tickmarks"/>
      <sheetName val="ex-rates"/>
      <sheetName val="IS-$"/>
      <sheetName val="SI"/>
      <sheetName val="BS"/>
      <sheetName val="пп 12 мес"/>
      <sheetName val="Резерв по отпускам"/>
      <sheetName val="RJ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ОтчетПП"/>
      <sheetName val="ОтчетФинП-ХВс"/>
      <sheetName val="ОтчетФинП-ТрВс"/>
      <sheetName val="ОтчетФинП-Подвоз"/>
      <sheetName val="ОтчетФинП-ГВС"/>
      <sheetName val="ОтчетФинП-ТрГВС"/>
      <sheetName val="ОтчетФинП-ВО"/>
      <sheetName val="ОтчетФинП-ТрСт"/>
      <sheetName val="ОтчетФинП-ОчСт"/>
      <sheetName val="ОтчетМероп"/>
      <sheetName val="Лист3"/>
    </sheetNames>
    <sheetDataSet>
      <sheetData sheetId="0"/>
      <sheetData sheetId="1">
        <row r="2">
          <cell r="L2" t="str">
            <v>да</v>
          </cell>
        </row>
        <row r="3">
          <cell r="L3" t="str">
            <v>нет</v>
          </cell>
        </row>
        <row r="24">
          <cell r="L24" t="str">
            <v>питьевая</v>
          </cell>
        </row>
        <row r="25">
          <cell r="L25" t="str">
            <v>техническая</v>
          </cell>
        </row>
      </sheetData>
      <sheetData sheetId="2"/>
      <sheetData sheetId="3">
        <row r="5">
          <cell r="B5" t="str">
            <v>ОСНО</v>
          </cell>
        </row>
      </sheetData>
      <sheetData sheetId="4"/>
      <sheetData sheetId="5"/>
      <sheetData sheetId="6"/>
      <sheetData sheetId="7"/>
      <sheetData sheetId="8"/>
      <sheetData sheetId="9"/>
      <sheetData sheetId="10"/>
      <sheetData sheetId="11"/>
      <sheetData sheetId="1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ОтчетПП"/>
      <sheetName val="ОтчетФинП-ХВс"/>
      <sheetName val="ОтчетФинП-ТрВс"/>
      <sheetName val="ОтчетФинП-Подвоз"/>
      <sheetName val="ОтчетФинП-ГВС"/>
      <sheetName val="ОтчетФинП-ТрГВС"/>
      <sheetName val="ОтчетФинП-ВО"/>
      <sheetName val="ОтчетФинП-ТрСт"/>
      <sheetName val="ОтчетФинП-ОчСт"/>
      <sheetName val="ОтчетМероп"/>
      <sheetName val="Лист3"/>
    </sheetNames>
    <sheetDataSet>
      <sheetData sheetId="0"/>
      <sheetData sheetId="1">
        <row r="2">
          <cell r="L2" t="str">
            <v>да</v>
          </cell>
        </row>
        <row r="3">
          <cell r="L3" t="str">
            <v>нет</v>
          </cell>
        </row>
        <row r="24">
          <cell r="L24" t="str">
            <v>питьевая</v>
          </cell>
        </row>
        <row r="25">
          <cell r="L25" t="str">
            <v>техническая</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ОтчетПП"/>
      <sheetName val="ОтчетФинП-ХВс"/>
      <sheetName val="ОтчетФинП-ТрВс"/>
      <sheetName val="ОтчетФинП-Подвоз"/>
      <sheetName val="ОтчетФинП-ГВС"/>
      <sheetName val="ОтчетФинП-ТрГВС"/>
      <sheetName val="ОтчетФинП-ВО"/>
      <sheetName val="ОтчетФинП-ТрСт"/>
      <sheetName val="ОтчетФинП-ОчСт"/>
      <sheetName val="ОтчетМероп"/>
      <sheetName val="Лист3"/>
    </sheetNames>
    <sheetDataSet>
      <sheetData sheetId="0"/>
      <sheetData sheetId="1">
        <row r="2">
          <cell r="L2" t="str">
            <v>да</v>
          </cell>
        </row>
        <row r="3">
          <cell r="L3" t="str">
            <v>нет</v>
          </cell>
        </row>
        <row r="24">
          <cell r="L24" t="str">
            <v>питьевая</v>
          </cell>
        </row>
        <row r="25">
          <cell r="L25" t="str">
            <v>техническая</v>
          </cell>
        </row>
      </sheetData>
      <sheetData sheetId="2"/>
      <sheetData sheetId="3">
        <row r="5">
          <cell r="B5" t="str">
            <v>ОСНО</v>
          </cell>
        </row>
      </sheetData>
      <sheetData sheetId="4"/>
      <sheetData sheetId="5"/>
      <sheetData sheetId="6"/>
      <sheetData sheetId="7"/>
      <sheetData sheetId="8"/>
      <sheetData sheetId="9"/>
      <sheetData sheetId="10"/>
      <sheetData sheetId="11"/>
      <sheetData sheetId="12"/>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ОтчетПП"/>
      <sheetName val="ОтчетФинП-ХВс"/>
      <sheetName val="ОтчетФинП-ТрВс"/>
      <sheetName val="ОтчетФинП-Подвоз"/>
      <sheetName val="ОтчетФинП-ГВС"/>
      <sheetName val="ОтчетФинП-ТрГВС"/>
      <sheetName val="ОтчетФинП-ВО"/>
      <sheetName val="ОтчетФинП-ТрСт"/>
      <sheetName val="ОтчетФинП-ОчСт"/>
      <sheetName val="ОтчетМероп"/>
      <sheetName val="Лист3"/>
    </sheetNames>
    <sheetDataSet>
      <sheetData sheetId="0"/>
      <sheetData sheetId="1">
        <row r="2">
          <cell r="L2" t="str">
            <v>да</v>
          </cell>
        </row>
        <row r="24">
          <cell r="L24" t="str">
            <v>питьевая</v>
          </cell>
        </row>
        <row r="25">
          <cell r="L25" t="str">
            <v>техническая</v>
          </cell>
        </row>
      </sheetData>
      <sheetData sheetId="2"/>
      <sheetData sheetId="3">
        <row r="5">
          <cell r="B5" t="str">
            <v>ОСНО</v>
          </cell>
        </row>
      </sheetData>
      <sheetData sheetId="4"/>
      <sheetData sheetId="5"/>
      <sheetData sheetId="6"/>
      <sheetData sheetId="7"/>
      <sheetData sheetId="8"/>
      <sheetData sheetId="9"/>
      <sheetData sheetId="10"/>
      <sheetData sheetId="11"/>
      <sheetData sheetId="12"/>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_N"/>
      <sheetName val="ТоКС-э"/>
      <sheetName val="PL 2009-2013"/>
      <sheetName val="УСЛОВИЯ"/>
      <sheetName val="Проводки'02"/>
      <sheetName val="УрРасч"/>
      <sheetName val="АКРасч"/>
      <sheetName val="Расшифровка BS"/>
      <sheetName val="PL 2010"/>
      <sheetName val="CF 2010"/>
      <sheetName val="RUS prelim"/>
      <sheetName val="Prelim. adj."/>
      <sheetName val="WEST part adj."/>
      <sheetName val="движение руды"/>
      <sheetName val="автобаза"/>
      <sheetName val="АТТ"/>
      <sheetName val="Дт 21-х"/>
      <sheetName val="01.03"/>
      <sheetName val="Проводки"/>
      <sheetName val="12-ть мес. 2002 год"/>
      <sheetName val="02.03"/>
      <sheetName val="pldt"/>
      <sheetName val="график отчета"/>
      <sheetName val="бланки отчетности"/>
      <sheetName val="справка для отчета "/>
      <sheetName val="изменение вступительного сальдо"/>
      <sheetName val="пояснение к справке"/>
      <sheetName val="баланс"/>
      <sheetName val="стр.110,120"/>
      <sheetName val="Нематер.активы"/>
      <sheetName val="стр.113"/>
      <sheetName val="стр.130"/>
      <sheetName val="приложение 5 для УКСа"/>
      <sheetName val="строка 135"/>
      <sheetName val="строка 140,141-144 "/>
      <sheetName val="строка 145"/>
      <sheetName val="строка  150"/>
      <sheetName val="строка 211"/>
      <sheetName val="строка 212"/>
      <sheetName val="строка 213"/>
      <sheetName val="строка 214"/>
      <sheetName val="строка 215"/>
      <sheetName val="строка 216"/>
      <sheetName val="приложение 4 для ГОКов и ГРЭ"/>
      <sheetName val="строка 220"/>
      <sheetName val="строка 250,251,252"/>
      <sheetName val="фин.вложения"/>
      <sheetName val="сведения  о фин.вложениях"/>
      <sheetName val="строка 264"/>
      <sheetName val="строка 510"/>
      <sheetName val="строка 515"/>
      <sheetName val="520"/>
      <sheetName val="строка 610"/>
      <sheetName val="строка 621"/>
      <sheetName val="строка 624"/>
      <sheetName val="строка 640"/>
      <sheetName val="строка 650"/>
      <sheetName val="строка 910"/>
      <sheetName val="строка 921"/>
      <sheetName val="строка 940"/>
      <sheetName val="расчет активов"/>
      <sheetName val="нач.износ"/>
      <sheetName val="движ.ОС"/>
      <sheetName val="АКТ СВЕРКИ С УКСом"/>
      <sheetName val="Пример СВОДНОГО АКТА  с УКСом "/>
      <sheetName val="АКТ для УКСа и Управления"/>
      <sheetName val="форма 4"/>
      <sheetName val="5ф-НА"/>
      <sheetName val="5ф-ОС"/>
      <sheetName val="5ф-Амортизация"/>
      <sheetName val="5ф-НИР"/>
      <sheetName val="5ф-фин.вложения"/>
      <sheetName val="5ф-Дебиторы и Кредиторы"/>
      <sheetName val="5ф-обеспечения"/>
      <sheetName val="Лист1"/>
      <sheetName val="OS01_6OZ"/>
      <sheetName val="CB RUS prelim"/>
      <sheetName val="Группа"/>
      <sheetName val="RAS BS"/>
      <sheetName val="FES"/>
      <sheetName val="Справочник (прочее)"/>
      <sheetName val="Справочник статей PL"/>
      <sheetName val="Справочник статей CF"/>
      <sheetName val="Курсы валют ЦБ"/>
      <sheetName val="СЭЛТ"/>
      <sheetName val="transf"/>
      <sheetName val="TB_08"/>
      <sheetName val="movements"/>
      <sheetName val="PL"/>
      <sheetName val="ProdType"/>
      <sheetName val="Tier1"/>
      <sheetName val="UnadjBS"/>
      <sheetName val="FL"/>
      <sheetName val="Test"/>
      <sheetName val="XLR_NoRangeSheet"/>
      <sheetName val="Q-0015"/>
      <sheetName val="Q-0135"/>
      <sheetName val="Q-0140"/>
      <sheetName val="Q-0145"/>
      <sheetName val="Q-0150"/>
      <sheetName val="Q-0160"/>
      <sheetName val="Referenzen"/>
      <sheetName val="Vars"/>
      <sheetName val="Adj2002"/>
      <sheetName val="Контр. лист"/>
      <sheetName val="стр.420 ДК"/>
      <sheetName val="стр.460"/>
      <sheetName val="BExRepositorySheet"/>
      <sheetName val="Ф.2"/>
      <sheetName val="Расш.Ф2"/>
      <sheetName val="Расш.услуги"/>
      <sheetName val="Ф.3"/>
      <sheetName val="Ф.4"/>
      <sheetName val="Расш.Ф4"/>
      <sheetName val="Ф.5"/>
      <sheetName val="сч.68 (1)"/>
      <sheetName val="сч.68 (2)"/>
      <sheetName val="сч.68 (3)"/>
      <sheetName val="сч.69 (1)"/>
      <sheetName val="сч.69 (2)"/>
      <sheetName val="7"/>
      <sheetName val="7а"/>
      <sheetName val="7б"/>
      <sheetName val="РБП"/>
      <sheetName val="ДЗ (1)"/>
      <sheetName val="ДЗ (2)"/>
      <sheetName val="ДЗ (3)"/>
      <sheetName val="ДЗ (4)"/>
      <sheetName val="ДЗ (5)"/>
      <sheetName val="ДЗ 245"/>
      <sheetName val="ДЗ (6)"/>
      <sheetName val="КЗ (1)"/>
      <sheetName val="КЗ (2)"/>
      <sheetName val="КЗ (3)"/>
      <sheetName val="КЗ 627"/>
      <sheetName val="КЗ (4)"/>
      <sheetName val="КЗ 520"/>
      <sheetName val="ДЗ и КЗ"/>
      <sheetName val="ДЗ и КЗ (2)"/>
      <sheetName val="сч.07"/>
      <sheetName val="ОС (1)"/>
      <sheetName val="ОС (2)"/>
      <sheetName val="ОС (3)"/>
      <sheetName val="НЗС движение"/>
      <sheetName val="3-1"/>
      <sheetName val="инстр к 3-1"/>
      <sheetName val="Ӂтрока 135"/>
      <sheetName val="Проводки_02"/>
      <sheetName val="Multiples"/>
      <sheetName val="Balance"/>
      <sheetName val="BALAN_N.XLS"/>
      <sheetName val="Б.Мяс"/>
      <sheetName val="P&amp;L Support_StGRES_2006"/>
      <sheetName val="Предприятия_2010"/>
      <sheetName val="Форма 1"/>
      <sheetName val="Внутригр. расчеты (табл. 6.2)"/>
      <sheetName val="Налоги (табл. 6.3)"/>
      <sheetName val="Форма 2"/>
      <sheetName val="35"/>
      <sheetName val="10"/>
      <sheetName val="списки"/>
      <sheetName val="связанные стороны и прочие"/>
      <sheetName val="компании группы"/>
      <sheetName val="adj_year_2010"/>
      <sheetName val="#REF"/>
      <sheetName val="DBO"/>
      <sheetName val="Справочники"/>
      <sheetName val="Рейтинг"/>
      <sheetName val="IAS"/>
      <sheetName val="Journals"/>
      <sheetName val="МСФО"/>
      <sheetName val="РСБУ_МСФО"/>
      <sheetName val="Overview"/>
      <sheetName val="Drop Down"/>
      <sheetName val="CW PPE"/>
      <sheetName val="АГОК"/>
      <sheetName val="Управление"/>
      <sheetName val="ГБ_баланс "/>
      <sheetName val="Subsidiaries"/>
      <sheetName val="Exchange Rates for 2011"/>
      <sheetName val="Приложение 3"/>
      <sheetName val="1"/>
      <sheetName val="свод"/>
      <sheetName val="АТЭЦ"/>
      <sheetName val="ЧТС"/>
      <sheetName val="ЧГРЭС"/>
      <sheetName val="ЧТЭЦ 1"/>
      <sheetName val="ЧТЭЦ_2"/>
      <sheetName val="ЧТЭЦ_3"/>
      <sheetName val="Табл. 5 (07)"/>
      <sheetName val="Табл. 4 (08)"/>
      <sheetName val="adj_year_2009"/>
      <sheetName val="SVOD_Rough diamonds"/>
      <sheetName val="Total entry AK"/>
      <sheetName val="PL_Analysis"/>
      <sheetName val="SYS"/>
      <sheetName val="SRC"/>
      <sheetName val="сведения"/>
    </sheetNames>
    <definedNames>
      <definedName name="Возврат"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_N"/>
      <sheetName val="ТоКС-э"/>
      <sheetName val="PL 2009-2013"/>
      <sheetName val="УСЛОВИЯ"/>
      <sheetName val="Проводки'02"/>
      <sheetName val="УрРасч"/>
      <sheetName val="АКРасч"/>
      <sheetName val="Расшифровка BS"/>
      <sheetName val="PL 2010"/>
      <sheetName val="CF 2010"/>
      <sheetName val="RUS prelim"/>
      <sheetName val="Prelim. adj."/>
      <sheetName val="WEST part adj."/>
      <sheetName val="движение руды"/>
      <sheetName val="автобаза"/>
      <sheetName val="АТТ"/>
      <sheetName val="Дт 21-х"/>
      <sheetName val="01.03"/>
      <sheetName val="Проводки"/>
      <sheetName val="12-ть мес. 2002 год"/>
      <sheetName val="02.03"/>
      <sheetName val="pldt"/>
      <sheetName val="график отчета"/>
      <sheetName val="бланки отчетности"/>
      <sheetName val="справка для отчета "/>
      <sheetName val="изменение вступительного сальдо"/>
      <sheetName val="пояснение к справке"/>
      <sheetName val="баланс"/>
      <sheetName val="стр.110,120"/>
      <sheetName val="Нематер.активы"/>
      <sheetName val="стр.113"/>
      <sheetName val="стр.130"/>
      <sheetName val="приложение 5 для УКСа"/>
      <sheetName val="строка 135"/>
      <sheetName val="строка 140,141-144 "/>
      <sheetName val="строка 145"/>
      <sheetName val="строка  150"/>
      <sheetName val="строка 211"/>
      <sheetName val="строка 212"/>
      <sheetName val="строка 213"/>
      <sheetName val="строка 214"/>
      <sheetName val="строка 215"/>
      <sheetName val="строка 216"/>
      <sheetName val="приложение 4 для ГОКов и ГРЭ"/>
      <sheetName val="строка 220"/>
      <sheetName val="строка 250,251,252"/>
      <sheetName val="фин.вложения"/>
      <sheetName val="сведения  о фин.вложениях"/>
      <sheetName val="строка 264"/>
      <sheetName val="строка 510"/>
      <sheetName val="строка 515"/>
      <sheetName val="520"/>
      <sheetName val="строка 610"/>
      <sheetName val="строка 621"/>
      <sheetName val="строка 624"/>
      <sheetName val="строка 640"/>
      <sheetName val="строка 650"/>
      <sheetName val="строка 910"/>
      <sheetName val="строка 921"/>
      <sheetName val="строка 940"/>
      <sheetName val="расчет активов"/>
      <sheetName val="нач.износ"/>
      <sheetName val="движ.ОС"/>
      <sheetName val="АКТ СВЕРКИ С УКСом"/>
      <sheetName val="Пример СВОДНОГО АКТА  с УКСом "/>
      <sheetName val="АКТ для УКСа и Управления"/>
      <sheetName val="форма 4"/>
      <sheetName val="5ф-НА"/>
      <sheetName val="5ф-ОС"/>
      <sheetName val="5ф-Амортизация"/>
      <sheetName val="5ф-НИР"/>
      <sheetName val="5ф-фин.вложения"/>
      <sheetName val="5ф-Дебиторы и Кредиторы"/>
      <sheetName val="5ф-обеспечения"/>
      <sheetName val="Лист1"/>
      <sheetName val="OS01_6OZ"/>
      <sheetName val="CB RUS prelim"/>
      <sheetName val="Группа"/>
      <sheetName val="RAS BS"/>
      <sheetName val="FES"/>
      <sheetName val="Справочник (прочее)"/>
      <sheetName val="Справочник статей PL"/>
      <sheetName val="Справочник статей CF"/>
      <sheetName val="Курсы валют ЦБ"/>
      <sheetName val="СЭЛТ"/>
      <sheetName val="transf"/>
      <sheetName val="TB_08"/>
      <sheetName val="movements"/>
      <sheetName val="PL"/>
      <sheetName val="ProdType"/>
      <sheetName val="Tier1"/>
      <sheetName val="UnadjBS"/>
      <sheetName val="FL"/>
      <sheetName val="Test"/>
      <sheetName val="XLR_NoRangeSheet"/>
      <sheetName val="Q-0015"/>
      <sheetName val="Q-0135"/>
      <sheetName val="Q-0140"/>
      <sheetName val="Q-0145"/>
      <sheetName val="Q-0150"/>
      <sheetName val="Q-0160"/>
      <sheetName val="Referenzen"/>
      <sheetName val="Vars"/>
      <sheetName val="Adj2002"/>
      <sheetName val="Контр. лист"/>
      <sheetName val="стр.420 ДК"/>
      <sheetName val="стр.460"/>
      <sheetName val="BExRepositorySheet"/>
      <sheetName val="Ф.2"/>
      <sheetName val="Расш.Ф2"/>
      <sheetName val="Расш.услуги"/>
      <sheetName val="Ф.3"/>
      <sheetName val="Ф.4"/>
      <sheetName val="Расш.Ф4"/>
      <sheetName val="Ф.5"/>
      <sheetName val="сч.68 (1)"/>
      <sheetName val="сч.68 (2)"/>
      <sheetName val="сч.68 (3)"/>
      <sheetName val="сч.69 (1)"/>
      <sheetName val="сч.69 (2)"/>
      <sheetName val="7"/>
      <sheetName val="7а"/>
      <sheetName val="7б"/>
      <sheetName val="РБП"/>
      <sheetName val="ДЗ (1)"/>
      <sheetName val="ДЗ (2)"/>
      <sheetName val="ДЗ (3)"/>
      <sheetName val="ДЗ (4)"/>
      <sheetName val="ДЗ (5)"/>
      <sheetName val="ДЗ 245"/>
      <sheetName val="ДЗ (6)"/>
      <sheetName val="КЗ (1)"/>
      <sheetName val="КЗ (2)"/>
      <sheetName val="КЗ (3)"/>
      <sheetName val="КЗ 627"/>
      <sheetName val="КЗ (4)"/>
      <sheetName val="КЗ 520"/>
      <sheetName val="ДЗ и КЗ"/>
      <sheetName val="ДЗ и КЗ (2)"/>
      <sheetName val="сч.07"/>
      <sheetName val="ОС (1)"/>
      <sheetName val="ОС (2)"/>
      <sheetName val="ОС (3)"/>
      <sheetName val="НЗС движение"/>
      <sheetName val="3-1"/>
      <sheetName val="инстр к 3-1"/>
      <sheetName val="Ӂтрока 135"/>
      <sheetName val="Проводки_02"/>
      <sheetName val="Multiples"/>
      <sheetName val="Balance"/>
      <sheetName val="BALAN_N.XLS"/>
      <sheetName val="Б.Мяс"/>
    </sheetNames>
    <definedNames>
      <definedName name="Возврат"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_N"/>
      <sheetName val="Курсы валют ЦБ"/>
      <sheetName val="СЭЛТ"/>
      <sheetName val="transf"/>
      <sheetName val="TB_08"/>
      <sheetName val="movements"/>
      <sheetName val="PL"/>
      <sheetName val="Prelim. adj."/>
      <sheetName val="ProdType"/>
      <sheetName val="ТоКС-э"/>
      <sheetName val="Проводки'02"/>
      <sheetName val="УрРасч"/>
      <sheetName val="АКРасч"/>
      <sheetName val="Tier1"/>
      <sheetName val="UnadjBS"/>
      <sheetName val="FL"/>
      <sheetName val="Test"/>
      <sheetName val="XLR_NoRangeSheet"/>
      <sheetName val="Q-0015"/>
      <sheetName val="Q-0135"/>
      <sheetName val="Q-0140"/>
      <sheetName val="Q-0145"/>
      <sheetName val="Q-0150"/>
      <sheetName val="Q-0160"/>
      <sheetName val="Referenzen"/>
      <sheetName val="Vars"/>
      <sheetName val="движение руды"/>
      <sheetName val="автобаза"/>
      <sheetName val="АТТ"/>
      <sheetName val="Дт 21-х"/>
      <sheetName val="01.03"/>
      <sheetName val="Проводки"/>
      <sheetName val="12-ть мес. 2002 год"/>
      <sheetName val="02.03"/>
      <sheetName val="pldt"/>
      <sheetName val="график отчета"/>
      <sheetName val="бланки отчетности"/>
      <sheetName val="справка для отчета "/>
      <sheetName val="изменение вступительного сальдо"/>
      <sheetName val="пояснение к справке"/>
      <sheetName val="баланс"/>
      <sheetName val="стр.110,120"/>
      <sheetName val="Нематер.активы"/>
      <sheetName val="стр.113"/>
      <sheetName val="стр.130"/>
      <sheetName val="приложение 5 для УКСа"/>
      <sheetName val="строка 135"/>
      <sheetName val="строка 140,141-144 "/>
      <sheetName val="строка 145"/>
      <sheetName val="строка  150"/>
      <sheetName val="строка 211"/>
      <sheetName val="строка 212"/>
      <sheetName val="строка 213"/>
      <sheetName val="строка 214"/>
      <sheetName val="строка 215"/>
      <sheetName val="строка 216"/>
      <sheetName val="приложение 4 для ГОКов и ГРЭ"/>
      <sheetName val="строка 220"/>
      <sheetName val="строка 250,251,252"/>
      <sheetName val="фин.вложения"/>
      <sheetName val="сведения  о фин.вложениях"/>
      <sheetName val="строка 264"/>
      <sheetName val="строка 510"/>
      <sheetName val="строка 515"/>
      <sheetName val="520"/>
      <sheetName val="строка 610"/>
      <sheetName val="строка 621"/>
      <sheetName val="строка 624"/>
      <sheetName val="строка 640"/>
      <sheetName val="строка 650"/>
      <sheetName val="строка 910"/>
      <sheetName val="строка 921"/>
      <sheetName val="строка 940"/>
      <sheetName val="расчет активов"/>
      <sheetName val="нач.износ"/>
      <sheetName val="движ.ОС"/>
      <sheetName val="АКТ СВЕРКИ С УКСом"/>
      <sheetName val="Пример СВОДНОГО АКТА  с УКСом "/>
      <sheetName val="АКТ для УКСа и Управления"/>
      <sheetName val="форма 4"/>
      <sheetName val="5ф-НА"/>
      <sheetName val="5ф-ОС"/>
      <sheetName val="5ф-Амортизация"/>
      <sheetName val="5ф-НИР"/>
      <sheetName val="5ф-фин.вложения"/>
      <sheetName val="5ф-Дебиторы и Кредиторы"/>
      <sheetName val="5ф-обеспечения"/>
      <sheetName val="Лист1"/>
      <sheetName val="Adj2002"/>
      <sheetName val="Контр. лист"/>
      <sheetName val="стр.420 ДК"/>
      <sheetName val="стр.460"/>
      <sheetName val="BExRepositorySheet"/>
      <sheetName val="Ф.2"/>
      <sheetName val="Расш.Ф2"/>
      <sheetName val="Расш.услуги"/>
      <sheetName val="Ф.3"/>
      <sheetName val="Ф.4"/>
      <sheetName val="Расш.Ф4"/>
      <sheetName val="Ф.5"/>
      <sheetName val="сч.68 (1)"/>
      <sheetName val="сч.68 (2)"/>
      <sheetName val="сч.68 (3)"/>
      <sheetName val="сч.69 (1)"/>
      <sheetName val="сч.69 (2)"/>
      <sheetName val="7"/>
      <sheetName val="7а"/>
      <sheetName val="7б"/>
      <sheetName val="РБП"/>
      <sheetName val="ДЗ (1)"/>
      <sheetName val="ДЗ (2)"/>
      <sheetName val="ДЗ (3)"/>
      <sheetName val="ДЗ (4)"/>
      <sheetName val="ДЗ (5)"/>
      <sheetName val="ДЗ 245"/>
      <sheetName val="ДЗ (6)"/>
      <sheetName val="КЗ (1)"/>
      <sheetName val="КЗ (2)"/>
      <sheetName val="КЗ (3)"/>
      <sheetName val="КЗ 627"/>
      <sheetName val="КЗ (4)"/>
      <sheetName val="КЗ 520"/>
      <sheetName val="ДЗ и КЗ"/>
      <sheetName val="ДЗ и КЗ (2)"/>
      <sheetName val="сч.07"/>
      <sheetName val="ОС (1)"/>
      <sheetName val="ОС (2)"/>
      <sheetName val="ОС (3)"/>
      <sheetName val="НЗС движение"/>
      <sheetName val="3-1"/>
      <sheetName val="инстр к 3-1"/>
      <sheetName val="Ӂтрока 135"/>
      <sheetName val="OS01_6OZ"/>
      <sheetName val="Проводки_02"/>
      <sheetName val="Multiples"/>
      <sheetName val="Balance"/>
      <sheetName val="PL 2009-2013"/>
      <sheetName val="УСЛОВИЯ"/>
      <sheetName val="Расшифровка BS"/>
      <sheetName val="PL 2010"/>
      <sheetName val="CF 2010"/>
      <sheetName val="RUS prelim"/>
      <sheetName val="WEST part adj."/>
      <sheetName val="CB RUS prelim"/>
      <sheetName val="Группа"/>
      <sheetName val="RAS BS"/>
      <sheetName val="BALAN_N.XLS"/>
      <sheetName val="Б.Мяс"/>
      <sheetName val="FES"/>
      <sheetName val="Справочник (прочее)"/>
      <sheetName val="Справочник статей PL"/>
      <sheetName val="Справочник статей CF"/>
      <sheetName val="Overview"/>
      <sheetName val="Drop Down"/>
      <sheetName val="IAS"/>
      <sheetName val="Journals"/>
      <sheetName val="CW PPE"/>
      <sheetName val="#REF"/>
      <sheetName val="МСФО"/>
      <sheetName val="РСБУ_МСФО"/>
      <sheetName val="Приложение 3"/>
      <sheetName val="Форма 1"/>
      <sheetName val="Внутригр. расчеты (табл. 6.2)"/>
      <sheetName val="Налоги (табл. 6.3)"/>
      <sheetName val="Форма 2"/>
      <sheetName val="adj_year_2010"/>
      <sheetName val="DBO"/>
      <sheetName val="АГОК"/>
      <sheetName val="Управление"/>
      <sheetName val="ГБ_баланс "/>
      <sheetName val="Subsidiaries"/>
      <sheetName val="Exchange Rates for 2011"/>
      <sheetName val="АТЭЦ"/>
      <sheetName val="ЧТС"/>
      <sheetName val="ЧГРЭС"/>
      <sheetName val="ЧТЭЦ 1"/>
      <sheetName val="ЧТЭЦ_2"/>
      <sheetName val="ЧТЭЦ_3"/>
      <sheetName val="Табл. 5 (07)"/>
      <sheetName val="Табл. 4 (08)"/>
      <sheetName val="adj_year_2009"/>
      <sheetName val="SVOD_Rough diamonds"/>
      <sheetName val="Total entry AK"/>
      <sheetName val="PL_Analysis"/>
      <sheetName val="свод"/>
      <sheetName val="SYS"/>
      <sheetName val="SRC"/>
      <sheetName val="1"/>
      <sheetName val="$ IS"/>
      <sheetName val="Inputs"/>
      <sheetName val="ÀÍÀËÈÒ"/>
      <sheetName val="GPIH"/>
      <sheetName val="INVEST+"/>
      <sheetName val="RUS-TIRES"/>
      <sheetName val="SIBURREZINOTEKHNIKA"/>
      <sheetName val="S-T-GAZ"/>
      <sheetName val="TOMSKY NKHZ"/>
      <sheetName val="URALSKIY"/>
      <sheetName val="YASHZ"/>
      <sheetName val="N 1"/>
      <sheetName val="wages and others"/>
      <sheetName val="Adjustments"/>
      <sheetName val="BS_PL_USD"/>
      <sheetName val="Баланс ээ"/>
      <sheetName val="Баланс мощности"/>
      <sheetName val="regs"/>
      <sheetName val="Справочники"/>
      <sheetName val="Title"/>
      <sheetName val="Balance Sheet"/>
      <sheetName val="Прочие внеоборотные активы.1"/>
      <sheetName val="Капитал и Резервы.1"/>
      <sheetName val="реестр отгрузка"/>
      <sheetName val="Перечень"/>
      <sheetName val="Расчет"/>
      <sheetName val="\\AIF_SERVER\disk_z\WINWORD\JEN"/>
      <sheetName val="\\SERVER\Server_D\WINWORD\JENY\"/>
      <sheetName val="\WINWORD\JENY\BUXGALT\GOD_OTCH\"/>
      <sheetName val="\\SRV-M44-FS\FileStore\WINWORD\"/>
      <sheetName val="\\Comp_01\c\WINWORD\JENY\BUXGAL"/>
      <sheetName val="01.01.2004 "/>
      <sheetName val="cont"/>
      <sheetName val="BS&amp;IS"/>
      <sheetName val="PPE"/>
      <sheetName val="STI"/>
      <sheetName val="1211"/>
      <sheetName val="1214"/>
      <sheetName val="AR"/>
      <sheetName val="ICO Subs"/>
      <sheetName val="adj 2011"/>
      <sheetName val="DTAX"/>
      <sheetName val="AP"/>
      <sheetName val="Taxes"/>
      <sheetName val="Revenue"/>
      <sheetName val="COS"/>
      <sheetName val="2340, 2350"/>
      <sheetName val="Cost"/>
      <sheetName val="Reconciliation"/>
      <sheetName val="Руководители фил-ов"/>
      <sheetName val="Статьи 5-З"/>
      <sheetName val="Статьи бюджета"/>
      <sheetName val="ЦФО"/>
      <sheetName val="3.Виды оборудов."/>
      <sheetName val="8.Виды ПЗС"/>
      <sheetName val="pldt_x0000__x0000__x0010_[BALAN_N.XLS]520_x0000__x0000__x0000__x0000__x0000__x0000__x0000__x0012_"/>
      <sheetName val="Признак иннов."/>
      <sheetName val="Доп. спр._ функц. бюдж."/>
      <sheetName val="Лизинг"/>
      <sheetName val="Обоснование_да_нет"/>
      <sheetName val=""/>
      <sheetName val="Проекты"/>
      <sheetName val="Курсы_валют_ЦБ"/>
      <sheetName val="TOMSKY_NKHZ"/>
      <sheetName val="Курсы_валют_ЦБ1"/>
      <sheetName val="TOMSKY_NKHZ1"/>
      <sheetName val="Лист3"/>
      <sheetName val="поток_1кв"/>
      <sheetName val="поток_2"/>
      <sheetName val="поток_1год"/>
      <sheetName val="Часть2"/>
      <sheetName val="12_1"/>
      <sheetName val="12_24"/>
      <sheetName val="12_36"/>
      <sheetName val="Main"/>
      <sheetName val="RSA_FS"/>
      <sheetName val="Исх.дан."/>
      <sheetName val="Актив1999"/>
      <sheetName val="BALAN_N_XLS"/>
      <sheetName val="движение_руды"/>
      <sheetName val="Дт_21-х"/>
      <sheetName val="01_03"/>
      <sheetName val="12-ть_мес__2002_год"/>
      <sheetName val="02_03"/>
      <sheetName val="график_отчета"/>
      <sheetName val="бланки_отчетности"/>
      <sheetName val="справка_для_отчета_"/>
      <sheetName val="изменение_вступительного_сальдо"/>
      <sheetName val="пояснение_к_справке"/>
      <sheetName val="стр_110,120"/>
      <sheetName val="Нематер_активы"/>
      <sheetName val="стр_113"/>
      <sheetName val="стр_130"/>
      <sheetName val="приложение_5_для_УКСа"/>
      <sheetName val="строка_135"/>
      <sheetName val="строка_140,141-144_"/>
      <sheetName val="строка_145"/>
      <sheetName val="строка__150"/>
      <sheetName val="строка_211"/>
      <sheetName val="строка_212"/>
      <sheetName val="строка_213"/>
      <sheetName val="строка_214"/>
      <sheetName val="строка_215"/>
      <sheetName val="строка_216"/>
      <sheetName val="приложение_4_для_ГОКов_и_ГРЭ"/>
      <sheetName val="строка_220"/>
      <sheetName val="строка_250,251,252"/>
      <sheetName val="фин_вложения"/>
      <sheetName val="сведения__о_фин_вложениях"/>
      <sheetName val="строка_264"/>
      <sheetName val="строка_510"/>
      <sheetName val="строка_515"/>
      <sheetName val="строка_610"/>
      <sheetName val="строка_621"/>
      <sheetName val="строка_624"/>
      <sheetName val="строка_640"/>
      <sheetName val="строка_650"/>
      <sheetName val="строка_910"/>
      <sheetName val="строка_921"/>
      <sheetName val="строка_940"/>
      <sheetName val="расчет_активов"/>
      <sheetName val="нач_износ"/>
      <sheetName val="движ_ОС"/>
      <sheetName val="АКТ_СВЕРКИ_С_УКСом"/>
      <sheetName val="Пример_СВОДНОГО_АКТА__с_УКСом_"/>
      <sheetName val="АКТ_для_УКСа_и_Управления"/>
      <sheetName val="форма_4"/>
      <sheetName val="5ф-фин_вложения"/>
      <sheetName val="5ф-Дебиторы_и_Кредиторы"/>
      <sheetName val="Исходные данные"/>
    </sheetNames>
    <definedNames>
      <definedName name="Возврат"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лгосрочные вложения"/>
      <sheetName val="Краткосрочные вложения "/>
      <sheetName val="Долгосрочные займы"/>
      <sheetName val="Краткосрочные займы"/>
      <sheetName val="Векселя у эмитента"/>
      <sheetName val="Групповые операции с векселями"/>
      <sheetName val="выручка"/>
      <sheetName val="информация по сегментам"/>
      <sheetName val="Выданные гарантии"/>
      <sheetName val="Судебные иски"/>
      <sheetName val="#REF"/>
      <sheetName val="даты"/>
      <sheetName val="запросы прочие_главная бухгалте"/>
      <sheetName val="Лист1"/>
      <sheetName val="2001"/>
      <sheetName val="Исходные данные"/>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еки из CFS"/>
      <sheetName val="2 чека"/>
      <sheetName val="ТоКС_э"/>
      <sheetName val="breakdown"/>
      <sheetName val="2 чека.xlsx"/>
      <sheetName val="Исходные данные"/>
    </sheetNames>
    <definedNames>
      <definedName name="Loan_Start" refersTo="#ССЫЛКА!"/>
    </defined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
      <sheetName val="Приложение 2"/>
      <sheetName val="Приложение 3"/>
      <sheetName val="Приложение 4"/>
      <sheetName val="Приложение 5"/>
      <sheetName val="Регистр 6-07"/>
      <sheetName val="Регистр 6-10"/>
      <sheetName val="Регистр 6-11"/>
      <sheetName val="Регистр 6-12"/>
      <sheetName val="Регистр 6-13"/>
      <sheetName val="Регистр 1-01ДП"/>
      <sheetName val="Регистр 1-01ДПП"/>
      <sheetName val="Регистьр 1-01-01ДП"/>
      <sheetName val="Регистр 1-01-01ДПП "/>
      <sheetName val="Регистр 2-01ДП"/>
      <sheetName val="Регистр  2-01ДПП"/>
      <sheetName val="Регистр 1-01СП"/>
      <sheetName val="Регистр 1-01 НП"/>
      <sheetName val="Смета"/>
      <sheetName val="Программа "/>
      <sheetName val="БДДС РКХП"/>
      <sheetName val="Макро"/>
      <sheetName val="даты"/>
      <sheetName val="IS Norilsk"/>
      <sheetName val="Tickmarks"/>
      <sheetName val="Reconciliation"/>
      <sheetName val="ADJ Norilsk"/>
      <sheetName val="Служебные записки"/>
      <sheetName val="Расшифровка PL 2010"/>
      <sheetName val="EMPLANM"/>
      <sheetName val="отгр ГОК"/>
      <sheetName val="Исходные"/>
      <sheetName val="211"/>
      <sheetName val="214"/>
      <sheetName val="214 расшифровка"/>
      <sheetName val="16 ост"/>
      <sheetName val="ТоКС-э"/>
      <sheetName val="Коррект"/>
      <sheetName val="ЦБ -формы"/>
      <sheetName val="Затраты ноябрь"/>
      <sheetName val="Tier1"/>
      <sheetName val="справочники"/>
      <sheetName val="20USD"/>
      <sheetName val="Вода для ГВС"/>
      <sheetName val="Приложение_1"/>
      <sheetName val="Приложение_2"/>
      <sheetName val="Приложение_3"/>
      <sheetName val="Приложение_4"/>
      <sheetName val="Приложение_5"/>
      <sheetName val="Регистр_6-07"/>
      <sheetName val="Регистр_6-10"/>
      <sheetName val="Регистр_6-11"/>
      <sheetName val="Регистр_6-12"/>
      <sheetName val="Регистр_6-13"/>
      <sheetName val="Регистр_1-01ДП"/>
      <sheetName val="Регистр_1-01ДПП"/>
      <sheetName val="Регистьр_1-01-01ДП"/>
      <sheetName val="Регистр_1-01-01ДПП_"/>
      <sheetName val="Регистр_2-01ДП"/>
      <sheetName val="Регистр__2-01ДПП"/>
      <sheetName val="Регистр_1-01СП"/>
      <sheetName val="Регистр_1-01_НП"/>
      <sheetName val="Справочно(январь)"/>
      <sheetName val="Сибмол"/>
      <sheetName val="Лист5"/>
      <sheetName val="Индексы"/>
      <sheetName val="Сводная табл."/>
      <sheetName val="Цены"/>
      <sheetName val="Выручка"/>
      <sheetName val="Приложение_11"/>
      <sheetName val="Приложение_21"/>
      <sheetName val="Приложение_31"/>
      <sheetName val="Приложение_41"/>
      <sheetName val="Приложение_51"/>
      <sheetName val="Регистр_6-071"/>
      <sheetName val="Регистр_6-101"/>
      <sheetName val="Регистр_6-111"/>
      <sheetName val="Регистр_6-121"/>
      <sheetName val="Регистр_6-131"/>
      <sheetName val="Регистр_1-01ДП1"/>
      <sheetName val="Регистр_1-01ДПП1"/>
      <sheetName val="Регистьр_1-01-01ДП1"/>
      <sheetName val="Регистр_1-01-01ДПП_1"/>
      <sheetName val="Регистр_2-01ДП1"/>
      <sheetName val="Регистр__2-01ДПП1"/>
      <sheetName val="Регистр_1-01СП1"/>
      <sheetName val="Регистр_1-01_НП1"/>
      <sheetName val="ЦБ_-формы"/>
      <sheetName val="214_расшифровка"/>
      <sheetName val="Программа_"/>
      <sheetName val="отгр_ГОК"/>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tables/table1.xml><?xml version="1.0" encoding="utf-8"?>
<table xmlns="http://schemas.openxmlformats.org/spreadsheetml/2006/main" id="1" name="Таблица1" displayName="Таблица1" ref="A3:C31" totalsRowShown="0">
  <autoFilter ref="A3:C31"/>
  <tableColumns count="3">
    <tableColumn id="1" name="Лист" dataDxfId="76"/>
    <tableColumn id="2" name="Заголовок листа" dataDxfId="75"/>
    <tableColumn id="3" name="Ссылка" dataDxfId="74" dataCellStyle="Гиперссылка"/>
  </tableColumns>
  <tableStyleInfo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0.bin"/><Relationship Id="rId4" Type="http://schemas.openxmlformats.org/officeDocument/2006/relationships/comments" Target="../comments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2.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4.bin"/><Relationship Id="rId1" Type="http://schemas.openxmlformats.org/officeDocument/2006/relationships/hyperlink" Target="mailto:upravcomp@mail.ru"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8"/>
  <sheetViews>
    <sheetView view="pageBreakPreview" zoomScale="85" zoomScaleNormal="100" zoomScaleSheetLayoutView="85" workbookViewId="0">
      <selection activeCell="U27" sqref="U27"/>
    </sheetView>
  </sheetViews>
  <sheetFormatPr defaultRowHeight="15"/>
  <sheetData>
    <row r="1" spans="1:10" ht="18.75">
      <c r="A1" s="382"/>
    </row>
    <row r="2" spans="1:10" ht="15.75">
      <c r="A2" s="373" t="s">
        <v>1557</v>
      </c>
    </row>
    <row r="3" spans="1:10">
      <c r="A3" s="1425"/>
      <c r="B3" s="1425"/>
      <c r="C3" s="1425"/>
      <c r="D3" s="1425"/>
    </row>
    <row r="4" spans="1:10" ht="18.75">
      <c r="A4" s="376" t="s">
        <v>693</v>
      </c>
    </row>
    <row r="5" spans="1:10">
      <c r="A5" s="375"/>
    </row>
    <row r="6" spans="1:10" ht="19.5" customHeight="1">
      <c r="A6" s="373" t="s">
        <v>694</v>
      </c>
      <c r="B6" s="374"/>
    </row>
    <row r="7" spans="1:10" ht="15.75">
      <c r="A7" s="373" t="s">
        <v>1579</v>
      </c>
    </row>
    <row r="8" spans="1:10" ht="15.75">
      <c r="A8" s="1428" t="s">
        <v>360</v>
      </c>
      <c r="B8" s="1428"/>
      <c r="C8" s="1428"/>
      <c r="D8" s="1428"/>
      <c r="E8" s="1428"/>
      <c r="F8" s="373"/>
      <c r="G8" s="373"/>
      <c r="H8" s="373"/>
      <c r="I8" s="373"/>
      <c r="J8" s="373"/>
    </row>
    <row r="9" spans="1:10" ht="15.75">
      <c r="A9" s="377"/>
    </row>
    <row r="10" spans="1:10" ht="15.75">
      <c r="A10" s="373"/>
    </row>
    <row r="11" spans="1:10" ht="15.75" hidden="1">
      <c r="A11" s="373"/>
    </row>
    <row r="12" spans="1:10" ht="15.75" hidden="1">
      <c r="A12" s="373"/>
    </row>
    <row r="13" spans="1:10" ht="15.75" hidden="1">
      <c r="A13" s="373"/>
    </row>
    <row r="14" spans="1:10" ht="15.75" hidden="1">
      <c r="A14" s="373"/>
    </row>
    <row r="15" spans="1:10" ht="15.75" hidden="1">
      <c r="A15" s="373"/>
    </row>
    <row r="16" spans="1:10" ht="15.75" hidden="1">
      <c r="A16" s="373"/>
    </row>
    <row r="17" spans="1:13" ht="15.75">
      <c r="A17" s="373"/>
    </row>
    <row r="18" spans="1:13" ht="15.75">
      <c r="A18" s="373"/>
    </row>
    <row r="19" spans="1:13" ht="19.5">
      <c r="A19" s="378"/>
    </row>
    <row r="20" spans="1:13" ht="15.75">
      <c r="A20" s="373"/>
    </row>
    <row r="21" spans="1:13" ht="15.75">
      <c r="A21" s="373"/>
    </row>
    <row r="22" spans="1:13" ht="15.75">
      <c r="A22" s="373"/>
    </row>
    <row r="23" spans="1:13" ht="27">
      <c r="A23" s="1426" t="s">
        <v>353</v>
      </c>
      <c r="B23" s="1426"/>
      <c r="C23" s="1426"/>
      <c r="D23" s="1426"/>
      <c r="E23" s="1426"/>
      <c r="F23" s="1426"/>
      <c r="G23" s="1426"/>
      <c r="H23" s="1426"/>
      <c r="I23" s="1426"/>
      <c r="J23" s="1426"/>
      <c r="K23" s="1426"/>
      <c r="L23" s="1426"/>
      <c r="M23" s="1426"/>
    </row>
    <row r="24" spans="1:13" ht="25.5">
      <c r="A24" s="1427" t="s">
        <v>695</v>
      </c>
      <c r="B24" s="1427"/>
      <c r="C24" s="1427"/>
      <c r="D24" s="1427"/>
      <c r="E24" s="1427"/>
      <c r="F24" s="1427"/>
      <c r="G24" s="1427"/>
      <c r="H24" s="1427"/>
      <c r="I24" s="1427"/>
      <c r="J24" s="1427"/>
      <c r="K24" s="1427"/>
      <c r="L24" s="1427"/>
      <c r="M24" s="1427"/>
    </row>
    <row r="25" spans="1:13" ht="15.75">
      <c r="A25" s="1428"/>
      <c r="B25" s="1428"/>
      <c r="C25" s="1428"/>
      <c r="D25" s="1428"/>
      <c r="E25" s="1428"/>
      <c r="F25" s="1428"/>
      <c r="G25" s="1428"/>
      <c r="H25" s="1428"/>
      <c r="I25" s="1428"/>
      <c r="J25" s="1428"/>
      <c r="K25" s="1428"/>
      <c r="L25" s="1428"/>
      <c r="M25" s="1428"/>
    </row>
    <row r="26" spans="1:13" ht="60.75" customHeight="1">
      <c r="A26" s="1431" t="s">
        <v>1284</v>
      </c>
      <c r="B26" s="1431"/>
      <c r="C26" s="1431"/>
      <c r="D26" s="1431"/>
      <c r="E26" s="1431"/>
      <c r="F26" s="1431"/>
      <c r="G26" s="1431"/>
      <c r="H26" s="1431"/>
      <c r="I26" s="1431"/>
      <c r="J26" s="1431"/>
      <c r="K26" s="1431"/>
      <c r="L26" s="1431"/>
      <c r="M26" s="1431"/>
    </row>
    <row r="27" spans="1:13" ht="25.5">
      <c r="A27" s="1432" t="s">
        <v>1580</v>
      </c>
      <c r="B27" s="1432"/>
      <c r="C27" s="1432"/>
      <c r="D27" s="1432"/>
      <c r="E27" s="1432"/>
      <c r="F27" s="1432"/>
      <c r="G27" s="1432"/>
      <c r="H27" s="1432"/>
      <c r="I27" s="1432"/>
      <c r="J27" s="1432"/>
      <c r="K27" s="1432"/>
      <c r="L27" s="1432"/>
      <c r="M27" s="1432"/>
    </row>
    <row r="28" spans="1:13" ht="18.75">
      <c r="A28" s="376"/>
    </row>
    <row r="29" spans="1:13" ht="15.75">
      <c r="A29" s="379"/>
    </row>
    <row r="30" spans="1:13" ht="15.75">
      <c r="A30" s="379"/>
    </row>
    <row r="31" spans="1:13" ht="15.75" hidden="1">
      <c r="A31" s="379"/>
    </row>
    <row r="32" spans="1:13" ht="15.75" hidden="1">
      <c r="A32" s="379"/>
    </row>
    <row r="33" spans="1:13" ht="15.75" hidden="1">
      <c r="A33" s="379"/>
    </row>
    <row r="34" spans="1:13" ht="15.75" hidden="1">
      <c r="A34" s="379"/>
    </row>
    <row r="35" spans="1:13" ht="15.75" hidden="1">
      <c r="A35" s="379"/>
    </row>
    <row r="36" spans="1:13" ht="15.75">
      <c r="A36" s="379"/>
    </row>
    <row r="37" spans="1:13" ht="15.75">
      <c r="A37" s="379"/>
    </row>
    <row r="38" spans="1:13" ht="15.75">
      <c r="A38" s="379"/>
    </row>
    <row r="39" spans="1:13" ht="15.75">
      <c r="A39" s="379"/>
    </row>
    <row r="40" spans="1:13" ht="15.75">
      <c r="A40" s="379"/>
    </row>
    <row r="41" spans="1:13" ht="15.75">
      <c r="A41" s="379"/>
    </row>
    <row r="42" spans="1:13" ht="15.75">
      <c r="A42" s="379"/>
    </row>
    <row r="43" spans="1:13" ht="18.75">
      <c r="A43" s="372" t="s">
        <v>354</v>
      </c>
    </row>
    <row r="44" spans="1:13" ht="15.75">
      <c r="A44" s="373" t="s">
        <v>638</v>
      </c>
    </row>
    <row r="45" spans="1:13" ht="15.75">
      <c r="A45" s="373" t="s">
        <v>1285</v>
      </c>
    </row>
    <row r="46" spans="1:13" ht="15.75">
      <c r="A46" s="1434" t="s">
        <v>355</v>
      </c>
      <c r="B46" s="1434"/>
      <c r="C46" s="1434"/>
      <c r="D46" s="1430" t="s">
        <v>358</v>
      </c>
      <c r="E46" s="1430"/>
      <c r="F46" s="1430"/>
      <c r="G46" s="1430"/>
      <c r="H46" s="1430"/>
      <c r="I46" s="1430"/>
      <c r="J46" s="1430"/>
      <c r="K46" s="1430"/>
      <c r="L46" s="1430"/>
      <c r="M46" s="1430"/>
    </row>
    <row r="47" spans="1:13" ht="15.75">
      <c r="A47" s="373" t="s">
        <v>356</v>
      </c>
    </row>
    <row r="48" spans="1:13" ht="15.75">
      <c r="D48" s="1430" t="s">
        <v>357</v>
      </c>
      <c r="E48" s="1430"/>
      <c r="F48" s="1430"/>
      <c r="G48" s="1430"/>
      <c r="H48" s="1430"/>
      <c r="I48" s="1430"/>
      <c r="J48" s="1430"/>
      <c r="K48" s="1430"/>
      <c r="L48" s="1430"/>
      <c r="M48" s="1430"/>
    </row>
    <row r="49" spans="1:13" ht="15" customHeight="1">
      <c r="D49" s="1428" t="s">
        <v>359</v>
      </c>
      <c r="E49" s="1428"/>
      <c r="F49" s="1428"/>
      <c r="G49" s="1428"/>
      <c r="H49" s="1428"/>
      <c r="I49" s="1428"/>
      <c r="J49" s="1428"/>
      <c r="K49" s="1428"/>
      <c r="L49" s="1428"/>
      <c r="M49" s="1428"/>
    </row>
    <row r="50" spans="1:13" ht="15" customHeight="1">
      <c r="D50" s="377"/>
      <c r="E50" s="377"/>
      <c r="F50" s="377"/>
      <c r="G50" s="377"/>
      <c r="H50" s="377"/>
      <c r="I50" s="377"/>
      <c r="J50" s="377"/>
      <c r="K50" s="377"/>
      <c r="L50" s="377"/>
      <c r="M50" s="377"/>
    </row>
    <row r="51" spans="1:13" ht="15" customHeight="1">
      <c r="D51" s="377"/>
      <c r="E51" s="377"/>
      <c r="F51" s="377"/>
      <c r="G51" s="377"/>
      <c r="H51" s="377"/>
      <c r="I51" s="377"/>
      <c r="J51" s="377"/>
      <c r="K51" s="377"/>
      <c r="L51" s="377"/>
      <c r="M51" s="377"/>
    </row>
    <row r="52" spans="1:13" ht="15" customHeight="1">
      <c r="D52" s="377"/>
      <c r="E52" s="377"/>
      <c r="F52" s="377"/>
      <c r="G52" s="377"/>
      <c r="H52" s="377"/>
      <c r="I52" s="377"/>
      <c r="J52" s="377"/>
      <c r="K52" s="377"/>
      <c r="L52" s="377"/>
      <c r="M52" s="377"/>
    </row>
    <row r="53" spans="1:13">
      <c r="A53" s="380"/>
    </row>
    <row r="54" spans="1:13">
      <c r="A54" s="380"/>
    </row>
    <row r="55" spans="1:13" ht="18.75">
      <c r="A55" s="381"/>
    </row>
    <row r="56" spans="1:13" ht="15.75">
      <c r="A56" s="1428" t="s">
        <v>1581</v>
      </c>
      <c r="B56" s="1428"/>
      <c r="C56" s="1428"/>
      <c r="D56" s="1428"/>
      <c r="E56" s="1428"/>
      <c r="F56" s="1428"/>
      <c r="G56" s="1428"/>
      <c r="H56" s="1428"/>
      <c r="I56" s="1428"/>
      <c r="J56" s="1428"/>
      <c r="K56" s="1428"/>
      <c r="L56" s="1428"/>
      <c r="M56" s="1428"/>
    </row>
    <row r="57" spans="1:13" ht="15.75">
      <c r="A57" s="1433" t="s">
        <v>696</v>
      </c>
      <c r="B57" s="1433"/>
      <c r="C57" s="1433"/>
      <c r="D57" s="1433"/>
      <c r="E57" s="1433"/>
      <c r="F57" s="1433"/>
      <c r="G57" s="1433"/>
      <c r="H57" s="1433"/>
      <c r="I57" s="1433"/>
      <c r="J57" s="1433"/>
      <c r="K57" s="1433"/>
      <c r="L57" s="1433"/>
      <c r="M57" s="1433"/>
    </row>
    <row r="58" spans="1:13" ht="18.75">
      <c r="A58" s="1429" t="s">
        <v>697</v>
      </c>
      <c r="B58" s="1429"/>
      <c r="C58" s="1429"/>
      <c r="D58" s="1429"/>
      <c r="E58" s="1429"/>
      <c r="F58" s="1429"/>
      <c r="G58" s="1429"/>
      <c r="H58" s="1429"/>
      <c r="I58" s="1429"/>
      <c r="J58" s="1429"/>
      <c r="K58" s="1429"/>
      <c r="L58" s="1429"/>
      <c r="M58" s="1429"/>
    </row>
  </sheetData>
  <mergeCells count="14">
    <mergeCell ref="A3:D3"/>
    <mergeCell ref="A23:M23"/>
    <mergeCell ref="A24:M24"/>
    <mergeCell ref="A25:M25"/>
    <mergeCell ref="A58:M58"/>
    <mergeCell ref="A8:E8"/>
    <mergeCell ref="D46:M46"/>
    <mergeCell ref="D48:M48"/>
    <mergeCell ref="A26:M26"/>
    <mergeCell ref="A27:M27"/>
    <mergeCell ref="D49:M49"/>
    <mergeCell ref="A56:M56"/>
    <mergeCell ref="A57:M57"/>
    <mergeCell ref="A46:C46"/>
  </mergeCells>
  <phoneticPr fontId="0" type="noConversion"/>
  <pageMargins left="0.9055118110236221" right="0.39370078740157483" top="0.39370078740157483" bottom="0.39370078740157483" header="0.31496062992125984" footer="0.31496062992125984"/>
  <pageSetup paperSize="9" scale="7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EQ184"/>
  <sheetViews>
    <sheetView view="pageBreakPreview" topLeftCell="A2" zoomScale="80" zoomScaleNormal="50" zoomScaleSheetLayoutView="80" workbookViewId="0">
      <selection activeCell="F34" sqref="F34"/>
    </sheetView>
  </sheetViews>
  <sheetFormatPr defaultColWidth="30" defaultRowHeight="14.25"/>
  <cols>
    <col min="1" max="1" width="8.7109375" style="1099" customWidth="1"/>
    <col min="2" max="2" width="37" style="1099" customWidth="1"/>
    <col min="3" max="3" width="27.42578125" style="1099" customWidth="1"/>
    <col min="4" max="4" width="16.28515625" style="1099" customWidth="1"/>
    <col min="5" max="5" width="9.28515625" style="1099" bestFit="1" customWidth="1"/>
    <col min="6" max="6" width="11" style="1099" bestFit="1" customWidth="1"/>
    <col min="7" max="7" width="8.85546875" style="1099" customWidth="1"/>
    <col min="8" max="8" width="8.7109375" style="1099" customWidth="1"/>
    <col min="9" max="9" width="12" style="1099" customWidth="1"/>
    <col min="10" max="10" width="14.28515625" style="1099" customWidth="1"/>
    <col min="11" max="11" width="10.85546875" style="1099" customWidth="1"/>
    <col min="12" max="12" width="9.42578125" style="1099" customWidth="1"/>
    <col min="13" max="13" width="9.7109375" style="1099" customWidth="1"/>
    <col min="14" max="14" width="13.7109375" style="1099" customWidth="1"/>
    <col min="15" max="15" width="11.28515625" style="1099" hidden="1" customWidth="1"/>
    <col min="16" max="16" width="12.7109375" style="1099" customWidth="1"/>
    <col min="17" max="17" width="16.28515625" style="1099" hidden="1" customWidth="1"/>
    <col min="18" max="18" width="8" style="1099" customWidth="1"/>
    <col min="19" max="19" width="12.5703125" style="1099" customWidth="1"/>
    <col min="20" max="20" width="11.140625" style="1099" customWidth="1"/>
    <col min="21" max="21" width="12.85546875" style="1099" hidden="1" customWidth="1"/>
    <col min="22" max="22" width="33.28515625" style="1099" customWidth="1"/>
    <col min="23" max="23" width="5.42578125" style="1099" customWidth="1"/>
    <col min="24" max="24" width="27.140625" style="1099" customWidth="1"/>
    <col min="25" max="25" width="8.28515625" style="1099" customWidth="1"/>
    <col min="26" max="26" width="36" style="1099" customWidth="1"/>
    <col min="27" max="27" width="13.28515625" style="1099" customWidth="1"/>
    <col min="28" max="28" width="10.42578125" style="1099" customWidth="1"/>
    <col min="29" max="30" width="11" style="1099" customWidth="1"/>
    <col min="31" max="31" width="6.28515625" style="1099" customWidth="1"/>
    <col min="32" max="32" width="10.7109375" style="1099" customWidth="1"/>
    <col min="33" max="33" width="14.140625" style="1099" customWidth="1"/>
    <col min="34" max="34" width="17" style="1099" customWidth="1"/>
    <col min="35" max="35" width="20.7109375" style="1099" customWidth="1"/>
    <col min="36" max="36" width="30.85546875" style="1099" customWidth="1"/>
    <col min="37" max="42" width="9.140625" style="1099" hidden="1" customWidth="1"/>
    <col min="43" max="43" width="27.42578125" style="1099" hidden="1" customWidth="1"/>
    <col min="44" max="47" width="9.140625" style="1099" hidden="1" customWidth="1"/>
    <col min="48" max="48" width="12" style="1099" hidden="1" customWidth="1"/>
    <col min="49" max="64" width="9.140625" style="1099" hidden="1" customWidth="1"/>
    <col min="65" max="66" width="9.140625" style="1099" customWidth="1"/>
    <col min="67" max="67" width="4.85546875" style="1099" customWidth="1"/>
    <col min="68" max="82" width="9.140625" style="1099" hidden="1" customWidth="1"/>
    <col min="83" max="83" width="9.140625" style="1099" customWidth="1"/>
    <col min="84" max="84" width="4.7109375" style="1099" customWidth="1"/>
    <col min="85" max="90" width="9.140625" style="1099" hidden="1" customWidth="1"/>
    <col min="91" max="91" width="9.140625" style="1099" customWidth="1"/>
    <col min="92" max="92" width="6.140625" style="1099" customWidth="1"/>
    <col min="93" max="98" width="9.140625" style="1099" hidden="1" customWidth="1"/>
    <col min="99" max="100" width="9.140625" style="1099" customWidth="1"/>
    <col min="101" max="101" width="4.85546875" style="1099" customWidth="1"/>
    <col min="102" max="106" width="9.140625" style="1099" hidden="1" customWidth="1"/>
    <col min="107" max="107" width="9.140625" style="1099" customWidth="1"/>
    <col min="108" max="108" width="6.42578125" style="1099" customWidth="1"/>
    <col min="109" max="114" width="9.140625" style="1099" hidden="1" customWidth="1"/>
    <col min="115" max="117" width="9.140625" style="1099" customWidth="1"/>
    <col min="118" max="118" width="1.42578125" style="1099" customWidth="1"/>
    <col min="119" max="129" width="9.140625" style="1099" hidden="1" customWidth="1"/>
    <col min="130" max="131" width="9.140625" style="1099" customWidth="1"/>
    <col min="132" max="132" width="32.28515625" style="1099" customWidth="1"/>
    <col min="133" max="133" width="14.28515625" style="1099" customWidth="1"/>
    <col min="134" max="134" width="15.42578125" style="1099" customWidth="1"/>
    <col min="135" max="137" width="9.140625" style="1099" customWidth="1"/>
    <col min="138" max="138" width="13.85546875" style="1099" customWidth="1"/>
    <col min="139" max="242" width="9.140625" style="1099" customWidth="1"/>
    <col min="243" max="243" width="6" style="1099" customWidth="1"/>
    <col min="244" max="244" width="30" style="1099" customWidth="1"/>
    <col min="245" max="245" width="6.5703125" style="1099" customWidth="1"/>
    <col min="246" max="246" width="14" style="1099" customWidth="1"/>
    <col min="247" max="247" width="12.140625" style="1099" customWidth="1"/>
    <col min="248" max="248" width="16.5703125" style="1099" customWidth="1"/>
    <col min="249" max="249" width="17" style="1099" customWidth="1"/>
    <col min="250" max="250" width="15.42578125" style="1099" customWidth="1"/>
    <col min="251" max="251" width="15.5703125" style="1099" customWidth="1"/>
    <col min="252" max="252" width="12.85546875" style="1099" customWidth="1"/>
    <col min="253" max="253" width="0" style="1099" hidden="1" customWidth="1"/>
    <col min="254" max="254" width="9.140625" style="1099" customWidth="1"/>
    <col min="255" max="255" width="5.5703125" style="1099" customWidth="1"/>
    <col min="256" max="16384" width="30" style="1099"/>
  </cols>
  <sheetData>
    <row r="1" spans="1:147" ht="15" hidden="1" customHeight="1">
      <c r="B1" s="30"/>
      <c r="C1" s="30"/>
      <c r="D1" s="30"/>
      <c r="E1" s="30"/>
      <c r="F1" s="30"/>
      <c r="G1" s="30"/>
      <c r="H1" s="30"/>
      <c r="I1" s="30"/>
      <c r="J1" s="30"/>
      <c r="K1" s="30"/>
      <c r="L1" s="637"/>
      <c r="M1" s="649"/>
      <c r="N1" s="649"/>
      <c r="O1" s="649"/>
      <c r="P1" s="649"/>
      <c r="Q1" s="649"/>
      <c r="R1" s="637"/>
      <c r="S1" s="1592"/>
      <c r="T1" s="1592"/>
      <c r="U1" s="1092"/>
    </row>
    <row r="2" spans="1:147" ht="18.75">
      <c r="A2" s="1593" t="s">
        <v>448</v>
      </c>
      <c r="B2" s="1593"/>
      <c r="C2" s="1593"/>
      <c r="D2" s="1593"/>
      <c r="E2" s="1593"/>
      <c r="F2" s="1593"/>
      <c r="G2" s="1593"/>
      <c r="H2" s="1593"/>
      <c r="I2" s="1593"/>
      <c r="J2" s="1593"/>
      <c r="K2" s="1593"/>
      <c r="L2" s="1593"/>
      <c r="M2" s="1593"/>
      <c r="N2" s="1593"/>
      <c r="O2" s="1593"/>
      <c r="P2" s="1593"/>
      <c r="Q2" s="1593"/>
      <c r="R2" s="1593"/>
      <c r="S2" s="1593"/>
      <c r="T2" s="1593"/>
      <c r="U2" s="1593"/>
      <c r="V2" s="1593"/>
    </row>
    <row r="3" spans="1:147" ht="18.75">
      <c r="A3" s="1593" t="s">
        <v>1</v>
      </c>
      <c r="B3" s="1593"/>
      <c r="C3" s="1593"/>
      <c r="D3" s="1593"/>
      <c r="E3" s="1593"/>
      <c r="F3" s="1593"/>
      <c r="G3" s="1593"/>
      <c r="H3" s="1593"/>
      <c r="I3" s="1593"/>
      <c r="J3" s="1593"/>
      <c r="K3" s="1593"/>
      <c r="L3" s="1593"/>
      <c r="M3" s="1593"/>
      <c r="N3" s="1593"/>
      <c r="O3" s="1593"/>
      <c r="P3" s="1593"/>
      <c r="Q3" s="1593"/>
      <c r="R3" s="1593"/>
      <c r="S3" s="1593"/>
      <c r="T3" s="1593"/>
      <c r="U3" s="1593"/>
      <c r="V3" s="1593"/>
    </row>
    <row r="4" spans="1:147">
      <c r="A4" s="1591" t="str">
        <f>CONCATENATE(ПАС!B56,"  (",ПАС!C52,"  ",ПАС!C51,")")</f>
        <v>ООО "Ромист"   (Омутинское   Омутинский муниципальный район)</v>
      </c>
      <c r="B4" s="1591"/>
      <c r="C4" s="1591"/>
      <c r="D4" s="1591"/>
      <c r="E4" s="1591"/>
      <c r="F4" s="1591"/>
      <c r="G4" s="1591"/>
      <c r="H4" s="1591"/>
      <c r="I4" s="1591"/>
      <c r="J4" s="1591"/>
      <c r="K4" s="1591"/>
      <c r="L4" s="1591"/>
      <c r="M4" s="1591"/>
      <c r="N4" s="1591"/>
      <c r="O4" s="1591"/>
      <c r="P4" s="1591"/>
      <c r="Q4" s="1591"/>
      <c r="R4" s="1591"/>
      <c r="S4" s="1591"/>
      <c r="T4" s="1591"/>
      <c r="U4" s="1591"/>
      <c r="V4" s="1591"/>
    </row>
    <row r="5" spans="1:147" ht="114" customHeight="1">
      <c r="A5" s="1594" t="s">
        <v>721</v>
      </c>
      <c r="B5" s="1596" t="s">
        <v>645</v>
      </c>
      <c r="C5" s="1598" t="s">
        <v>1072</v>
      </c>
      <c r="D5" s="1600" t="s">
        <v>665</v>
      </c>
      <c r="E5" s="1602" t="s">
        <v>816</v>
      </c>
      <c r="F5" s="1603"/>
      <c r="G5" s="1596" t="s">
        <v>384</v>
      </c>
      <c r="H5" s="1596" t="s">
        <v>413</v>
      </c>
      <c r="I5" s="1596" t="s">
        <v>385</v>
      </c>
      <c r="J5" s="1596" t="s">
        <v>386</v>
      </c>
      <c r="K5" s="1596" t="s">
        <v>388</v>
      </c>
      <c r="L5" s="1596" t="s">
        <v>895</v>
      </c>
      <c r="M5" s="1596" t="s">
        <v>666</v>
      </c>
      <c r="N5" s="1596" t="s">
        <v>667</v>
      </c>
      <c r="O5" s="1596" t="s">
        <v>1677</v>
      </c>
      <c r="P5" s="1596" t="s">
        <v>389</v>
      </c>
      <c r="Q5" s="1596" t="s">
        <v>1678</v>
      </c>
      <c r="R5" s="1596" t="s">
        <v>390</v>
      </c>
      <c r="S5" s="1596" t="s">
        <v>896</v>
      </c>
      <c r="T5" s="1596" t="s">
        <v>391</v>
      </c>
      <c r="U5" s="1130" t="s">
        <v>1073</v>
      </c>
      <c r="V5" s="1604" t="s">
        <v>646</v>
      </c>
      <c r="AG5" s="1100"/>
      <c r="AH5" s="1607"/>
      <c r="AI5" s="1607"/>
      <c r="AJ5" s="1607"/>
      <c r="AK5" s="1607"/>
      <c r="AL5" s="1607"/>
      <c r="AM5" s="1607"/>
      <c r="AN5" s="1607"/>
      <c r="AO5" s="1607"/>
      <c r="AP5" s="1101"/>
      <c r="AQ5" s="1101"/>
      <c r="AR5" s="1101"/>
      <c r="AS5" s="1101"/>
      <c r="AT5" s="1101"/>
      <c r="AU5" s="1101"/>
      <c r="AV5" s="1101"/>
      <c r="AW5" s="1101"/>
      <c r="AX5" s="1101"/>
      <c r="AY5" s="1101"/>
      <c r="AZ5" s="1101"/>
      <c r="BA5" s="1101"/>
      <c r="BB5" s="1101"/>
      <c r="BC5" s="1101"/>
      <c r="BD5" s="1101"/>
      <c r="BE5" s="1101"/>
      <c r="BF5" s="1101"/>
      <c r="BG5" s="1101"/>
      <c r="BH5" s="1101"/>
      <c r="BI5" s="1101"/>
      <c r="BJ5" s="1101"/>
      <c r="BK5" s="1101"/>
      <c r="BL5" s="1101"/>
      <c r="BM5" s="1606"/>
      <c r="BN5" s="1606"/>
      <c r="BO5" s="1606"/>
      <c r="BP5" s="1606"/>
      <c r="BQ5" s="1606"/>
      <c r="BR5" s="1606"/>
      <c r="BS5" s="1606"/>
      <c r="BT5" s="1606"/>
      <c r="BU5" s="1606"/>
      <c r="BV5" s="1606"/>
      <c r="BW5" s="1606"/>
      <c r="BX5" s="1606"/>
      <c r="BY5" s="1606"/>
      <c r="BZ5" s="1606"/>
      <c r="CA5" s="1606"/>
      <c r="CB5" s="1606"/>
      <c r="CC5" s="1606"/>
      <c r="CD5" s="1606"/>
      <c r="CE5" s="1606"/>
      <c r="CF5" s="1606"/>
      <c r="CG5" s="1606"/>
      <c r="CH5" s="1606"/>
      <c r="CI5" s="1606"/>
      <c r="CJ5" s="1606"/>
      <c r="CK5" s="1606"/>
      <c r="CL5" s="1606"/>
      <c r="CM5" s="1606"/>
      <c r="CN5" s="1606"/>
      <c r="CO5" s="1606"/>
      <c r="CP5" s="1606"/>
      <c r="CQ5" s="1606"/>
      <c r="CR5" s="1606"/>
      <c r="CS5" s="1606"/>
      <c r="CT5" s="1606"/>
      <c r="CU5" s="1606"/>
      <c r="CV5" s="1606"/>
      <c r="CW5" s="1606"/>
      <c r="CX5" s="1606"/>
      <c r="CY5" s="1606"/>
      <c r="CZ5" s="1606"/>
      <c r="DA5" s="1606"/>
      <c r="DB5" s="1606"/>
      <c r="DC5" s="1606"/>
      <c r="DD5" s="1606"/>
      <c r="DE5" s="1606"/>
      <c r="DF5" s="1606"/>
      <c r="DG5" s="1606"/>
      <c r="DH5" s="1606"/>
      <c r="DI5" s="1606"/>
      <c r="DJ5" s="1606"/>
      <c r="DK5" s="1606"/>
      <c r="DL5" s="1606"/>
      <c r="DM5" s="1606"/>
      <c r="DN5" s="1606"/>
      <c r="DO5" s="1606"/>
      <c r="DP5" s="1606"/>
      <c r="DQ5" s="1606"/>
      <c r="DR5" s="1606"/>
      <c r="DS5" s="1606"/>
      <c r="DT5" s="1606"/>
      <c r="DU5" s="1606"/>
      <c r="DV5" s="1606"/>
      <c r="DW5" s="1606"/>
      <c r="DX5" s="1606"/>
      <c r="DY5" s="1606"/>
    </row>
    <row r="6" spans="1:147" ht="25.5" customHeight="1">
      <c r="A6" s="1595"/>
      <c r="B6" s="1597"/>
      <c r="C6" s="1599"/>
      <c r="D6" s="1601"/>
      <c r="E6" s="1131" t="s">
        <v>392</v>
      </c>
      <c r="F6" s="1131" t="s">
        <v>393</v>
      </c>
      <c r="G6" s="1597"/>
      <c r="H6" s="1597"/>
      <c r="I6" s="1597"/>
      <c r="J6" s="1597"/>
      <c r="K6" s="1597"/>
      <c r="L6" s="1597"/>
      <c r="M6" s="1597"/>
      <c r="N6" s="1597"/>
      <c r="O6" s="1597"/>
      <c r="P6" s="1597"/>
      <c r="Q6" s="1597"/>
      <c r="R6" s="1597"/>
      <c r="S6" s="1597"/>
      <c r="T6" s="1597"/>
      <c r="U6" s="1130"/>
      <c r="V6" s="1605"/>
      <c r="AG6" s="1100"/>
      <c r="AH6" s="1102"/>
      <c r="AI6" s="1102"/>
      <c r="AJ6" s="1102"/>
      <c r="AK6" s="1102"/>
      <c r="AL6" s="1102"/>
      <c r="AM6" s="1102"/>
      <c r="AN6" s="1102"/>
      <c r="AO6" s="1102"/>
      <c r="AP6" s="1101"/>
      <c r="AQ6" s="1101"/>
      <c r="AR6" s="1101"/>
      <c r="AS6" s="1101"/>
      <c r="AT6" s="1101"/>
      <c r="AU6" s="1101"/>
      <c r="AV6" s="1101"/>
      <c r="AW6" s="1101"/>
      <c r="AX6" s="1101"/>
      <c r="AY6" s="1101"/>
      <c r="AZ6" s="1101"/>
      <c r="BA6" s="1101"/>
      <c r="BB6" s="1101"/>
      <c r="BC6" s="1101"/>
      <c r="BD6" s="1101"/>
      <c r="BE6" s="1101"/>
      <c r="BF6" s="1101"/>
      <c r="BG6" s="1101"/>
      <c r="BH6" s="1101"/>
      <c r="BI6" s="1101"/>
      <c r="BJ6" s="1101"/>
      <c r="BK6" s="1101"/>
      <c r="BL6" s="1101"/>
      <c r="BM6" s="1103"/>
      <c r="BN6" s="1103"/>
      <c r="BO6" s="1103"/>
      <c r="BP6" s="1103"/>
      <c r="BQ6" s="1103"/>
      <c r="BR6" s="1103"/>
      <c r="BS6" s="1103"/>
      <c r="BT6" s="1103"/>
      <c r="BU6" s="1103"/>
      <c r="BV6" s="1103"/>
      <c r="BW6" s="1103"/>
      <c r="BX6" s="1103"/>
      <c r="BY6" s="1103"/>
      <c r="BZ6" s="1103"/>
      <c r="CA6" s="1103"/>
      <c r="CB6" s="1103"/>
      <c r="CC6" s="1103"/>
      <c r="CD6" s="1103"/>
      <c r="CE6" s="1103"/>
      <c r="CF6" s="1103"/>
      <c r="CG6" s="1103"/>
      <c r="CH6" s="1103"/>
      <c r="CI6" s="1103"/>
      <c r="CJ6" s="1103"/>
      <c r="CK6" s="1103"/>
      <c r="CL6" s="1103"/>
      <c r="CM6" s="1103"/>
      <c r="CN6" s="1103"/>
      <c r="CO6" s="1103"/>
      <c r="CP6" s="1103"/>
      <c r="CQ6" s="1103"/>
      <c r="CR6" s="1103"/>
      <c r="CS6" s="1103"/>
      <c r="CT6" s="1103"/>
      <c r="CU6" s="1103"/>
      <c r="CV6" s="1103"/>
      <c r="CW6" s="1103"/>
      <c r="CX6" s="1103"/>
      <c r="CY6" s="1103"/>
      <c r="CZ6" s="1103"/>
      <c r="DA6" s="1103"/>
      <c r="DB6" s="1103"/>
      <c r="DC6" s="1103"/>
      <c r="DD6" s="1103"/>
      <c r="DE6" s="1103"/>
      <c r="DF6" s="1103"/>
      <c r="DG6" s="1103"/>
      <c r="DH6" s="1103"/>
      <c r="DI6" s="1103"/>
      <c r="DJ6" s="1103"/>
      <c r="DK6" s="1103"/>
      <c r="DL6" s="1103"/>
      <c r="DM6" s="1103"/>
      <c r="DN6" s="1103"/>
      <c r="DO6" s="1103"/>
      <c r="DP6" s="1103"/>
      <c r="DQ6" s="1103"/>
      <c r="DR6" s="1103"/>
      <c r="DS6" s="1103"/>
      <c r="DT6" s="1103"/>
      <c r="DU6" s="1103"/>
      <c r="DV6" s="1103"/>
      <c r="DW6" s="1103"/>
      <c r="DX6" s="1103"/>
      <c r="DY6" s="1103"/>
    </row>
    <row r="7" spans="1:147" ht="17.25" customHeight="1">
      <c r="A7" s="1132">
        <v>1</v>
      </c>
      <c r="B7" s="1133">
        <v>2</v>
      </c>
      <c r="C7" s="1133">
        <v>3</v>
      </c>
      <c r="D7" s="1133">
        <v>4</v>
      </c>
      <c r="E7" s="1134">
        <v>5</v>
      </c>
      <c r="F7" s="1135">
        <v>6</v>
      </c>
      <c r="G7" s="1133">
        <v>7</v>
      </c>
      <c r="H7" s="1136">
        <v>8</v>
      </c>
      <c r="I7" s="1136">
        <v>9</v>
      </c>
      <c r="J7" s="1136">
        <v>10</v>
      </c>
      <c r="K7" s="1136">
        <v>11</v>
      </c>
      <c r="L7" s="1136">
        <v>12</v>
      </c>
      <c r="M7" s="1136">
        <v>13</v>
      </c>
      <c r="N7" s="1136">
        <v>14</v>
      </c>
      <c r="O7" s="1136">
        <v>15</v>
      </c>
      <c r="P7" s="1136">
        <v>15</v>
      </c>
      <c r="Q7" s="1136">
        <v>17</v>
      </c>
      <c r="R7" s="1136">
        <v>16</v>
      </c>
      <c r="S7" s="1136">
        <v>17</v>
      </c>
      <c r="T7" s="1136">
        <v>18</v>
      </c>
      <c r="U7" s="1136"/>
      <c r="V7" s="1136">
        <v>19</v>
      </c>
      <c r="AG7" s="1100"/>
      <c r="AH7" s="1607"/>
      <c r="AI7" s="1607"/>
      <c r="AJ7" s="1607"/>
      <c r="AK7" s="1607"/>
      <c r="AL7" s="1607"/>
      <c r="AM7" s="1607"/>
      <c r="AN7" s="1607"/>
      <c r="AO7" s="1607"/>
      <c r="AP7" s="1101"/>
      <c r="AQ7" s="1101"/>
      <c r="AR7" s="1101"/>
      <c r="AS7" s="1101"/>
      <c r="AT7" s="1101"/>
      <c r="AU7" s="1101"/>
      <c r="AV7" s="1101"/>
      <c r="AW7" s="1101"/>
      <c r="AX7" s="1101"/>
      <c r="AY7" s="1101"/>
      <c r="AZ7" s="1101"/>
      <c r="BA7" s="1101"/>
      <c r="BB7" s="1101"/>
      <c r="BC7" s="1101"/>
      <c r="BD7" s="1101"/>
      <c r="BE7" s="1101"/>
      <c r="BF7" s="1101"/>
      <c r="BG7" s="1101"/>
      <c r="BH7" s="1101"/>
      <c r="BI7" s="1101"/>
      <c r="BJ7" s="1101"/>
      <c r="BK7" s="1101"/>
      <c r="BL7" s="1101"/>
      <c r="BM7" s="1606"/>
      <c r="BN7" s="1606"/>
      <c r="BO7" s="1606"/>
      <c r="BP7" s="1606"/>
      <c r="BQ7" s="1606"/>
      <c r="BR7" s="1606"/>
      <c r="BS7" s="1606"/>
      <c r="BT7" s="1606"/>
      <c r="BU7" s="1606"/>
      <c r="BV7" s="1606"/>
      <c r="BW7" s="1606"/>
      <c r="BX7" s="1606"/>
      <c r="BY7" s="1606"/>
      <c r="BZ7" s="1606"/>
      <c r="CA7" s="1606"/>
      <c r="CB7" s="1606"/>
      <c r="CC7" s="1606"/>
      <c r="CD7" s="1606"/>
      <c r="CE7" s="1606"/>
      <c r="CF7" s="1606"/>
      <c r="CG7" s="1606"/>
      <c r="CH7" s="1606"/>
      <c r="CI7" s="1606"/>
      <c r="CJ7" s="1606"/>
      <c r="CK7" s="1606"/>
      <c r="CL7" s="1606"/>
      <c r="CM7" s="1606"/>
      <c r="CN7" s="1606"/>
      <c r="CO7" s="1606"/>
      <c r="CP7" s="1606"/>
      <c r="CQ7" s="1606"/>
      <c r="CR7" s="1606"/>
      <c r="CS7" s="1606"/>
      <c r="CT7" s="1606"/>
      <c r="CU7" s="1606"/>
      <c r="CV7" s="1606"/>
      <c r="CW7" s="1606"/>
      <c r="CX7" s="1606"/>
      <c r="CY7" s="1606"/>
      <c r="CZ7" s="1606"/>
      <c r="DA7" s="1606"/>
      <c r="DB7" s="1606"/>
      <c r="DC7" s="1606"/>
      <c r="DD7" s="1606"/>
      <c r="DE7" s="1606"/>
      <c r="DF7" s="1606"/>
      <c r="DG7" s="1606"/>
      <c r="DH7" s="1606"/>
      <c r="DI7" s="1606"/>
      <c r="DJ7" s="1606"/>
      <c r="DK7" s="1606"/>
      <c r="DL7" s="1606"/>
      <c r="DM7" s="1606"/>
      <c r="DN7" s="1606"/>
      <c r="DO7" s="1606"/>
      <c r="DP7" s="1606"/>
      <c r="DQ7" s="1606"/>
      <c r="DR7" s="1606"/>
      <c r="DS7" s="1606"/>
      <c r="DT7" s="1606"/>
      <c r="DU7" s="1606"/>
      <c r="DV7" s="1606"/>
      <c r="DW7" s="1606"/>
      <c r="DX7" s="1606"/>
      <c r="DY7" s="1606"/>
    </row>
    <row r="8" spans="1:147" ht="16.5">
      <c r="A8" s="1104"/>
      <c r="B8" s="1105" t="s">
        <v>1681</v>
      </c>
      <c r="C8" s="1105"/>
      <c r="D8" s="1105"/>
      <c r="E8" s="1105"/>
      <c r="F8" s="1105"/>
      <c r="G8" s="1105"/>
      <c r="H8" s="1105"/>
      <c r="I8" s="1105"/>
      <c r="J8" s="1105"/>
      <c r="K8" s="1105"/>
      <c r="L8" s="1105"/>
      <c r="M8" s="1105"/>
      <c r="N8" s="1105"/>
      <c r="O8" s="1105"/>
      <c r="P8" s="1105"/>
      <c r="Q8" s="1105"/>
      <c r="R8" s="1105"/>
      <c r="S8" s="1106"/>
      <c r="T8" s="1106"/>
      <c r="U8" s="1106"/>
      <c r="V8" s="1107"/>
      <c r="AG8" s="1100"/>
      <c r="AH8" s="1607"/>
      <c r="AI8" s="1607"/>
      <c r="AJ8" s="1607"/>
      <c r="AK8" s="1607"/>
      <c r="AL8" s="1607"/>
      <c r="AM8" s="1607"/>
      <c r="AN8" s="1607"/>
      <c r="AO8" s="1607"/>
      <c r="AP8" s="1101"/>
      <c r="AQ8" s="1101"/>
      <c r="AR8" s="1101"/>
      <c r="AS8" s="1101"/>
      <c r="AT8" s="1101"/>
      <c r="AU8" s="1101"/>
      <c r="AV8" s="1101"/>
      <c r="AW8" s="1101"/>
      <c r="AX8" s="1101"/>
      <c r="AY8" s="1101"/>
      <c r="AZ8" s="1101"/>
      <c r="BA8" s="1101"/>
      <c r="BB8" s="1101"/>
      <c r="BC8" s="1101"/>
      <c r="BD8" s="1101"/>
      <c r="BE8" s="1101"/>
      <c r="BF8" s="1101"/>
      <c r="BG8" s="1101"/>
      <c r="BH8" s="1101"/>
      <c r="BI8" s="1101"/>
      <c r="BJ8" s="1101"/>
      <c r="BK8" s="1101"/>
      <c r="BL8" s="1101"/>
      <c r="BM8" s="1606"/>
      <c r="BN8" s="1606"/>
      <c r="BO8" s="1606"/>
      <c r="BP8" s="1606"/>
      <c r="BQ8" s="1606"/>
      <c r="BR8" s="1606"/>
      <c r="BS8" s="1606"/>
      <c r="BT8" s="1606"/>
      <c r="BU8" s="1606"/>
      <c r="BV8" s="1606"/>
      <c r="BW8" s="1606"/>
      <c r="BX8" s="1606"/>
      <c r="BY8" s="1606"/>
      <c r="BZ8" s="1606"/>
      <c r="CA8" s="1606"/>
      <c r="CB8" s="1606"/>
      <c r="CC8" s="1606"/>
      <c r="CD8" s="1606"/>
      <c r="CE8" s="1606"/>
      <c r="CF8" s="1606"/>
      <c r="CG8" s="1606"/>
      <c r="CH8" s="1606"/>
      <c r="CI8" s="1606"/>
      <c r="CJ8" s="1606"/>
      <c r="CK8" s="1606"/>
      <c r="CL8" s="1606"/>
      <c r="CM8" s="1606"/>
      <c r="CN8" s="1606"/>
      <c r="CO8" s="1606"/>
      <c r="CP8" s="1606"/>
      <c r="CQ8" s="1606"/>
      <c r="CR8" s="1606"/>
      <c r="CS8" s="1606"/>
      <c r="CT8" s="1606"/>
      <c r="CU8" s="1606"/>
      <c r="CV8" s="1606"/>
      <c r="CW8" s="1606"/>
      <c r="CX8" s="1606"/>
      <c r="CY8" s="1606"/>
      <c r="CZ8" s="1606"/>
      <c r="DA8" s="1606"/>
      <c r="DB8" s="1606"/>
      <c r="DC8" s="1606"/>
      <c r="DD8" s="1606"/>
      <c r="DE8" s="1606"/>
      <c r="DF8" s="1606"/>
      <c r="DG8" s="1606"/>
      <c r="DH8" s="1606"/>
      <c r="DI8" s="1606"/>
      <c r="DJ8" s="1606"/>
      <c r="DK8" s="1606"/>
      <c r="DL8" s="1606"/>
      <c r="DM8" s="1606"/>
      <c r="DN8" s="1606"/>
      <c r="DO8" s="1606"/>
      <c r="DP8" s="1606"/>
      <c r="DQ8" s="1606"/>
      <c r="DR8" s="1606"/>
      <c r="DS8" s="1606"/>
      <c r="DT8" s="1606"/>
      <c r="DU8" s="1606"/>
      <c r="DV8" s="1606"/>
      <c r="DW8" s="1606"/>
      <c r="DX8" s="1606"/>
      <c r="DY8" s="1606"/>
    </row>
    <row r="9" spans="1:147" ht="16.5">
      <c r="A9" s="1229"/>
      <c r="B9" s="1589" t="s">
        <v>1226</v>
      </c>
      <c r="C9" s="1590"/>
      <c r="D9" s="1590"/>
      <c r="E9" s="1590"/>
      <c r="F9" s="1590"/>
      <c r="G9" s="1590"/>
      <c r="H9" s="1590"/>
      <c r="I9" s="1590"/>
      <c r="J9" s="1590"/>
      <c r="K9" s="1590"/>
      <c r="L9" s="1590"/>
      <c r="M9" s="1590"/>
      <c r="N9" s="1590"/>
      <c r="O9" s="1590"/>
      <c r="P9" s="1590"/>
      <c r="Q9" s="1590"/>
      <c r="R9" s="1590"/>
      <c r="S9" s="1590"/>
      <c r="T9" s="1590"/>
      <c r="U9" s="1590"/>
      <c r="V9" s="1590"/>
      <c r="AG9" s="1100"/>
      <c r="AH9" s="1607"/>
      <c r="AI9" s="1607"/>
      <c r="AJ9" s="1607"/>
      <c r="AK9" s="1607"/>
      <c r="AL9" s="1607"/>
      <c r="AM9" s="1607"/>
      <c r="AN9" s="1607"/>
      <c r="AO9" s="1607"/>
      <c r="AP9" s="1101"/>
      <c r="AQ9" s="1101"/>
      <c r="AR9" s="1101"/>
      <c r="AS9" s="1101"/>
      <c r="AT9" s="1101"/>
      <c r="AU9" s="1101"/>
      <c r="AV9" s="1101"/>
      <c r="AW9" s="1101"/>
      <c r="AX9" s="1101"/>
      <c r="AY9" s="1101"/>
      <c r="AZ9" s="1101"/>
      <c r="BA9" s="1101"/>
      <c r="BB9" s="1101"/>
      <c r="BC9" s="1101"/>
      <c r="BD9" s="1101"/>
      <c r="BE9" s="1101"/>
      <c r="BF9" s="1101"/>
      <c r="BG9" s="1101"/>
      <c r="BH9" s="1101"/>
      <c r="BI9" s="1101"/>
      <c r="BJ9" s="1101"/>
      <c r="BK9" s="1101"/>
      <c r="BL9" s="1101"/>
      <c r="BM9" s="1606"/>
      <c r="BN9" s="1606"/>
      <c r="BO9" s="1606"/>
      <c r="BP9" s="1606"/>
      <c r="BQ9" s="1606"/>
      <c r="BR9" s="1606"/>
      <c r="BS9" s="1606"/>
      <c r="BT9" s="1606"/>
      <c r="BU9" s="1606"/>
      <c r="BV9" s="1606"/>
      <c r="BW9" s="1606"/>
      <c r="BX9" s="1606"/>
      <c r="BY9" s="1606"/>
      <c r="BZ9" s="1606"/>
      <c r="CA9" s="1606"/>
      <c r="CB9" s="1606"/>
      <c r="CC9" s="1606"/>
      <c r="CD9" s="1606"/>
      <c r="CE9" s="1606"/>
      <c r="CF9" s="1606"/>
      <c r="CG9" s="1606"/>
      <c r="CH9" s="1606"/>
      <c r="CI9" s="1606"/>
      <c r="CJ9" s="1606"/>
      <c r="CK9" s="1606"/>
      <c r="CL9" s="1606"/>
      <c r="CM9" s="1606"/>
      <c r="CN9" s="1606"/>
      <c r="CO9" s="1606"/>
      <c r="CP9" s="1606"/>
      <c r="CQ9" s="1606"/>
      <c r="CR9" s="1606"/>
      <c r="CS9" s="1606"/>
      <c r="CT9" s="1606"/>
      <c r="CU9" s="1606"/>
      <c r="CV9" s="1606"/>
      <c r="CW9" s="1606"/>
      <c r="CX9" s="1606"/>
      <c r="CY9" s="1606"/>
      <c r="CZ9" s="1606"/>
      <c r="DA9" s="1606"/>
      <c r="DB9" s="1606"/>
      <c r="DC9" s="1606"/>
      <c r="DD9" s="1606"/>
      <c r="DE9" s="1606"/>
      <c r="DF9" s="1606"/>
      <c r="DG9" s="1606"/>
      <c r="DH9" s="1606"/>
      <c r="DI9" s="1606"/>
      <c r="DJ9" s="1606"/>
      <c r="DK9" s="1606"/>
      <c r="DL9" s="1606"/>
      <c r="DM9" s="1606"/>
      <c r="DN9" s="1606"/>
      <c r="DO9" s="1606"/>
      <c r="DP9" s="1606"/>
      <c r="DQ9" s="1606"/>
      <c r="DR9" s="1606"/>
      <c r="DS9" s="1606"/>
      <c r="DT9" s="1606"/>
      <c r="DU9" s="1606"/>
      <c r="DV9" s="1606"/>
      <c r="DW9" s="1606"/>
      <c r="DX9" s="1606"/>
      <c r="DY9" s="1606"/>
    </row>
    <row r="10" spans="1:147" ht="16.5">
      <c r="A10" s="1108" t="s">
        <v>897</v>
      </c>
      <c r="B10" s="854" t="s">
        <v>898</v>
      </c>
      <c r="C10" s="683"/>
      <c r="D10" s="683"/>
      <c r="E10" s="683"/>
      <c r="F10" s="683"/>
      <c r="G10" s="683"/>
      <c r="H10" s="683"/>
      <c r="I10" s="683"/>
      <c r="J10" s="683"/>
      <c r="K10" s="683"/>
      <c r="L10" s="683"/>
      <c r="M10" s="683"/>
      <c r="N10" s="683"/>
      <c r="O10" s="683"/>
      <c r="P10" s="683"/>
      <c r="Q10" s="683"/>
      <c r="R10" s="683"/>
      <c r="S10" s="598"/>
      <c r="T10" s="598"/>
      <c r="U10" s="598"/>
      <c r="V10" s="600"/>
      <c r="AG10" s="1100"/>
      <c r="AH10" s="1607"/>
      <c r="AI10" s="1607"/>
      <c r="AJ10" s="1607"/>
      <c r="AK10" s="1607"/>
      <c r="AL10" s="1607"/>
      <c r="AM10" s="1607"/>
      <c r="AN10" s="1607"/>
      <c r="AO10" s="1607"/>
      <c r="AP10" s="1109"/>
      <c r="AQ10" s="1109"/>
      <c r="AR10" s="1109"/>
      <c r="AS10" s="1109"/>
      <c r="AT10" s="1109"/>
      <c r="AU10" s="1109"/>
      <c r="AV10" s="1109"/>
      <c r="AW10" s="1109"/>
      <c r="AX10" s="1109"/>
      <c r="AY10" s="1109"/>
      <c r="AZ10" s="1109"/>
      <c r="BA10" s="1109"/>
      <c r="BB10" s="1109"/>
      <c r="BC10" s="1109"/>
      <c r="BD10" s="1109"/>
      <c r="BE10" s="1109"/>
      <c r="BF10" s="1109"/>
      <c r="BG10" s="1109"/>
      <c r="BH10" s="1109"/>
      <c r="BI10" s="1109"/>
      <c r="BJ10" s="1109"/>
      <c r="BK10" s="1109"/>
      <c r="BL10" s="1109"/>
      <c r="BM10" s="1606"/>
      <c r="BN10" s="1606"/>
      <c r="BO10" s="1606"/>
      <c r="BP10" s="1606"/>
      <c r="BQ10" s="1606"/>
      <c r="BR10" s="1606"/>
      <c r="BS10" s="1606"/>
      <c r="BT10" s="1606"/>
      <c r="BU10" s="1606"/>
      <c r="BV10" s="1606"/>
      <c r="BW10" s="1606"/>
      <c r="BX10" s="1606"/>
      <c r="BY10" s="1606"/>
      <c r="BZ10" s="1606"/>
      <c r="CA10" s="1606"/>
      <c r="CB10" s="1606"/>
      <c r="CC10" s="1606"/>
      <c r="CD10" s="1606"/>
      <c r="CE10" s="1606"/>
      <c r="CF10" s="1606"/>
      <c r="CG10" s="1606"/>
      <c r="CH10" s="1606"/>
      <c r="CI10" s="1606"/>
      <c r="CJ10" s="1606"/>
      <c r="CK10" s="1606"/>
      <c r="CL10" s="1606"/>
      <c r="CM10" s="1606"/>
      <c r="CN10" s="1606"/>
      <c r="CO10" s="1606"/>
      <c r="CP10" s="1606"/>
      <c r="CQ10" s="1606"/>
      <c r="CR10" s="1606"/>
      <c r="CS10" s="1606"/>
      <c r="CT10" s="1606"/>
      <c r="CU10" s="1606"/>
      <c r="CV10" s="1606"/>
      <c r="CW10" s="1606"/>
      <c r="CX10" s="1606"/>
      <c r="CY10" s="1606"/>
      <c r="CZ10" s="1606"/>
      <c r="DA10" s="1606"/>
      <c r="DB10" s="1606"/>
      <c r="DC10" s="1606"/>
      <c r="DD10" s="1606"/>
      <c r="DE10" s="1606"/>
      <c r="DF10" s="1606"/>
      <c r="DG10" s="1606"/>
      <c r="DH10" s="1606"/>
      <c r="DI10" s="1606"/>
      <c r="DJ10" s="1606"/>
      <c r="DK10" s="1606"/>
      <c r="DL10" s="1606"/>
      <c r="DM10" s="1606"/>
      <c r="DN10" s="1606"/>
      <c r="DO10" s="1606"/>
      <c r="DP10" s="1606"/>
      <c r="DQ10" s="1606"/>
      <c r="DR10" s="1606"/>
      <c r="DS10" s="1606"/>
      <c r="DT10" s="1606"/>
      <c r="DU10" s="1606"/>
      <c r="DV10" s="1606"/>
      <c r="DW10" s="1606"/>
      <c r="DX10" s="1606"/>
      <c r="DY10" s="1606"/>
      <c r="EK10" s="1110"/>
      <c r="EL10" s="1110"/>
      <c r="EM10" s="1110"/>
      <c r="EO10" s="1110"/>
      <c r="EP10" s="1110"/>
      <c r="EQ10" s="1110"/>
    </row>
    <row r="11" spans="1:147" ht="16.5">
      <c r="A11" s="1111"/>
      <c r="B11" s="1231" t="s">
        <v>870</v>
      </c>
      <c r="C11" s="1232" t="s">
        <v>874</v>
      </c>
      <c r="D11" s="1233" t="s">
        <v>875</v>
      </c>
      <c r="E11" s="1234">
        <v>1</v>
      </c>
      <c r="F11" s="1234"/>
      <c r="G11" s="1234">
        <v>100</v>
      </c>
      <c r="H11" s="1234">
        <v>10</v>
      </c>
      <c r="I11" s="1098">
        <v>0.71</v>
      </c>
      <c r="J11" s="1098">
        <v>0.8</v>
      </c>
      <c r="K11" s="1226">
        <f>IF(E11&gt;0,(((G11*(H11/3600)*1000*9.81)/(1000*I11))/J11),0)</f>
        <v>4.7975352112676051</v>
      </c>
      <c r="L11" s="1234">
        <v>12</v>
      </c>
      <c r="M11" s="1234">
        <v>365</v>
      </c>
      <c r="N11" s="1237"/>
      <c r="O11" s="1237"/>
      <c r="P11" s="1237"/>
      <c r="Q11" s="1237"/>
      <c r="R11" s="1234">
        <v>0.3</v>
      </c>
      <c r="S11" s="1224">
        <f>E11*K11*L11*M11*R11/1000</f>
        <v>6.3039612676056329</v>
      </c>
      <c r="T11" s="1224">
        <f>E11*H11*L11*M11*R11/1000</f>
        <v>13.14</v>
      </c>
      <c r="U11" s="697"/>
      <c r="V11" s="1112"/>
      <c r="AG11" s="1100"/>
      <c r="AH11" s="1607"/>
      <c r="AI11" s="1607"/>
      <c r="AJ11" s="1607"/>
      <c r="AK11" s="1607"/>
      <c r="AL11" s="1607"/>
      <c r="AM11" s="1607"/>
      <c r="AN11" s="1607"/>
      <c r="AO11" s="1607"/>
      <c r="AP11" s="1113"/>
      <c r="AQ11" s="1113"/>
      <c r="AR11" s="1113"/>
      <c r="AS11" s="1113"/>
      <c r="AT11" s="1113"/>
      <c r="AU11" s="1113"/>
      <c r="AV11" s="1113"/>
      <c r="AW11" s="1113"/>
      <c r="AX11" s="1113"/>
      <c r="AY11" s="1113"/>
      <c r="AZ11" s="1113"/>
      <c r="BA11" s="1113"/>
      <c r="BB11" s="1113"/>
      <c r="BC11" s="1113"/>
      <c r="BD11" s="1113"/>
      <c r="BE11" s="1113"/>
      <c r="BF11" s="1113"/>
      <c r="BG11" s="1113"/>
      <c r="BH11" s="1113"/>
      <c r="BI11" s="1113"/>
      <c r="BJ11" s="1113"/>
      <c r="BK11" s="1113"/>
      <c r="BL11" s="1113"/>
      <c r="BM11" s="1606"/>
      <c r="BN11" s="1606"/>
      <c r="BO11" s="1606"/>
      <c r="BP11" s="1606"/>
      <c r="BQ11" s="1606"/>
      <c r="BR11" s="1606"/>
      <c r="BS11" s="1606"/>
      <c r="BT11" s="1606"/>
      <c r="BU11" s="1606"/>
      <c r="BV11" s="1606"/>
      <c r="BW11" s="1606"/>
      <c r="BX11" s="1606"/>
      <c r="BY11" s="1606"/>
      <c r="BZ11" s="1606"/>
      <c r="CA11" s="1606"/>
      <c r="CB11" s="1606"/>
      <c r="CC11" s="1606"/>
      <c r="CD11" s="1606"/>
      <c r="CE11" s="1606"/>
      <c r="CF11" s="1606"/>
      <c r="CG11" s="1606"/>
      <c r="CH11" s="1606"/>
      <c r="CI11" s="1606"/>
      <c r="CJ11" s="1606"/>
      <c r="CK11" s="1606"/>
      <c r="CL11" s="1606"/>
      <c r="CM11" s="1606"/>
      <c r="CN11" s="1606"/>
      <c r="CO11" s="1606"/>
      <c r="CP11" s="1606"/>
      <c r="CQ11" s="1606"/>
      <c r="CR11" s="1606"/>
      <c r="CS11" s="1606"/>
      <c r="CT11" s="1606"/>
      <c r="CU11" s="1606"/>
      <c r="CV11" s="1606"/>
      <c r="CW11" s="1606"/>
      <c r="CX11" s="1606"/>
      <c r="CY11" s="1606"/>
      <c r="CZ11" s="1606"/>
      <c r="DA11" s="1606"/>
      <c r="DB11" s="1606"/>
      <c r="DC11" s="1606"/>
      <c r="DD11" s="1606"/>
      <c r="DE11" s="1606"/>
      <c r="DF11" s="1606"/>
      <c r="DG11" s="1606"/>
      <c r="DH11" s="1606"/>
      <c r="DI11" s="1606"/>
      <c r="DJ11" s="1606"/>
      <c r="DK11" s="1606"/>
      <c r="DL11" s="1606"/>
      <c r="DM11" s="1606"/>
      <c r="DN11" s="1606"/>
      <c r="DO11" s="1606"/>
      <c r="DP11" s="1606"/>
      <c r="DQ11" s="1606"/>
      <c r="DR11" s="1606"/>
      <c r="DS11" s="1606"/>
      <c r="DT11" s="1606"/>
      <c r="DU11" s="1606"/>
      <c r="DV11" s="1606"/>
      <c r="DW11" s="1606"/>
      <c r="DX11" s="1606"/>
      <c r="DY11" s="1606"/>
      <c r="EK11" s="1110"/>
      <c r="EL11" s="1110"/>
      <c r="EM11" s="1110"/>
      <c r="EO11" s="1110"/>
      <c r="EP11" s="1110"/>
      <c r="EQ11" s="1110"/>
    </row>
    <row r="12" spans="1:147" ht="16.5">
      <c r="A12" s="1111"/>
      <c r="B12" s="1231" t="s">
        <v>870</v>
      </c>
      <c r="C12" s="1235" t="s">
        <v>244</v>
      </c>
      <c r="D12" s="1233" t="s">
        <v>875</v>
      </c>
      <c r="E12" s="1234">
        <v>2</v>
      </c>
      <c r="F12" s="1234"/>
      <c r="G12" s="1098">
        <v>73</v>
      </c>
      <c r="H12" s="1234">
        <v>5</v>
      </c>
      <c r="I12" s="1098">
        <v>0.64</v>
      </c>
      <c r="J12" s="1098">
        <v>0.74</v>
      </c>
      <c r="K12" s="1226">
        <f>IF(E12&gt;0,(((G12*(H12/3600)*1000*9.81)/(1000*I12))/J12),0)</f>
        <v>2.1001372466216219</v>
      </c>
      <c r="L12" s="1234">
        <v>7.5513698630136972</v>
      </c>
      <c r="M12" s="1234">
        <v>365</v>
      </c>
      <c r="N12" s="1237"/>
      <c r="O12" s="1237"/>
      <c r="P12" s="1237"/>
      <c r="Q12" s="1237"/>
      <c r="R12" s="1234">
        <v>0.4</v>
      </c>
      <c r="S12" s="1224">
        <f>E12*K12*L12*M12*R12/1000</f>
        <v>4.6308026288006756</v>
      </c>
      <c r="T12" s="1224">
        <f>E12*H12*L12*M12*R12/1000</f>
        <v>11.025</v>
      </c>
      <c r="U12" s="697"/>
      <c r="V12" s="1112"/>
      <c r="AG12" s="1100"/>
      <c r="AH12" s="1607"/>
      <c r="AI12" s="1607"/>
      <c r="AJ12" s="1607"/>
      <c r="AK12" s="1607"/>
      <c r="AL12" s="1607"/>
      <c r="AM12" s="1607"/>
      <c r="AN12" s="1607"/>
      <c r="AO12" s="1607"/>
      <c r="AP12" s="1101"/>
      <c r="AQ12" s="1101"/>
      <c r="AR12" s="1101"/>
      <c r="AS12" s="1101"/>
      <c r="AT12" s="1101"/>
      <c r="AU12" s="1101"/>
      <c r="AV12" s="1101"/>
      <c r="AW12" s="1101"/>
      <c r="AX12" s="1101"/>
      <c r="AY12" s="1101"/>
      <c r="AZ12" s="1101"/>
      <c r="BA12" s="1101"/>
      <c r="BB12" s="1101"/>
      <c r="BC12" s="1101"/>
      <c r="BD12" s="1101"/>
      <c r="BE12" s="1101"/>
      <c r="BF12" s="1101"/>
      <c r="BG12" s="1101"/>
      <c r="BH12" s="1101"/>
      <c r="BI12" s="1101"/>
      <c r="BJ12" s="1101"/>
      <c r="BK12" s="1101"/>
      <c r="BL12" s="1101"/>
      <c r="BM12" s="1606"/>
      <c r="BN12" s="1606"/>
      <c r="BO12" s="1606"/>
      <c r="BP12" s="1606"/>
      <c r="BQ12" s="1606"/>
      <c r="BR12" s="1606"/>
      <c r="BS12" s="1606"/>
      <c r="BT12" s="1606"/>
      <c r="BU12" s="1606"/>
      <c r="BV12" s="1606"/>
      <c r="BW12" s="1606"/>
      <c r="BX12" s="1606"/>
      <c r="BY12" s="1606"/>
      <c r="BZ12" s="1606"/>
      <c r="CA12" s="1606"/>
      <c r="CB12" s="1606"/>
      <c r="CC12" s="1606"/>
      <c r="CD12" s="1606"/>
      <c r="CE12" s="1606"/>
      <c r="CF12" s="1606"/>
      <c r="CG12" s="1606"/>
      <c r="CH12" s="1606"/>
      <c r="CI12" s="1606"/>
      <c r="CJ12" s="1606"/>
      <c r="CK12" s="1606"/>
      <c r="CL12" s="1606"/>
      <c r="CM12" s="1606"/>
      <c r="CN12" s="1606"/>
      <c r="CO12" s="1606"/>
      <c r="CP12" s="1606"/>
      <c r="CQ12" s="1606"/>
      <c r="CR12" s="1606"/>
      <c r="CS12" s="1606"/>
      <c r="CT12" s="1606"/>
      <c r="CU12" s="1606"/>
      <c r="CV12" s="1606"/>
      <c r="CW12" s="1606"/>
      <c r="CX12" s="1606"/>
      <c r="CY12" s="1606"/>
      <c r="CZ12" s="1606"/>
      <c r="DA12" s="1606"/>
      <c r="DB12" s="1606"/>
      <c r="DC12" s="1606"/>
      <c r="DD12" s="1606"/>
      <c r="DE12" s="1606"/>
      <c r="DF12" s="1606"/>
      <c r="DG12" s="1606"/>
      <c r="DH12" s="1606"/>
      <c r="DI12" s="1606"/>
      <c r="DJ12" s="1606"/>
      <c r="DK12" s="1606"/>
      <c r="DL12" s="1606"/>
      <c r="DM12" s="1606"/>
      <c r="DN12" s="1606"/>
      <c r="DO12" s="1606"/>
      <c r="DP12" s="1606"/>
      <c r="DQ12" s="1606"/>
      <c r="DR12" s="1606"/>
      <c r="DS12" s="1606"/>
      <c r="DT12" s="1606"/>
      <c r="DU12" s="1606"/>
      <c r="DV12" s="1606"/>
      <c r="DW12" s="1606"/>
      <c r="DX12" s="1606"/>
      <c r="DY12" s="1606"/>
      <c r="EK12" s="1110"/>
      <c r="EL12" s="1110"/>
      <c r="EM12" s="1110"/>
      <c r="EO12" s="1110"/>
      <c r="EP12" s="1110"/>
      <c r="EQ12" s="1110"/>
    </row>
    <row r="13" spans="1:147" ht="16.5">
      <c r="A13" s="1111"/>
      <c r="B13" s="1231" t="s">
        <v>871</v>
      </c>
      <c r="C13" s="1235" t="s">
        <v>244</v>
      </c>
      <c r="D13" s="1233" t="s">
        <v>875</v>
      </c>
      <c r="E13" s="1234">
        <v>1</v>
      </c>
      <c r="F13" s="1234"/>
      <c r="G13" s="1098">
        <v>73</v>
      </c>
      <c r="H13" s="1234">
        <v>5</v>
      </c>
      <c r="I13" s="1098">
        <v>0.64</v>
      </c>
      <c r="J13" s="1098">
        <v>0.74</v>
      </c>
      <c r="K13" s="1226">
        <f>IF(E13&gt;0,(((G13*(H13/3600)*1000*9.81)/(1000*I13))/J13),0)</f>
        <v>2.1001372466216219</v>
      </c>
      <c r="L13" s="1234">
        <v>5</v>
      </c>
      <c r="M13" s="1234">
        <v>365</v>
      </c>
      <c r="N13" s="1237"/>
      <c r="O13" s="1237"/>
      <c r="P13" s="1237"/>
      <c r="Q13" s="1237"/>
      <c r="R13" s="1234">
        <v>0.3</v>
      </c>
      <c r="S13" s="1224">
        <f>E13*K13*L13*M13*R13/1000</f>
        <v>1.1498251425253379</v>
      </c>
      <c r="T13" s="1224">
        <f>E13*H13*L13*M13*R13/1000</f>
        <v>2.7374999999999998</v>
      </c>
      <c r="U13" s="697"/>
      <c r="V13" s="1112"/>
      <c r="AG13" s="1100"/>
      <c r="AH13" s="1608"/>
      <c r="AI13" s="1608"/>
      <c r="AJ13" s="1608"/>
      <c r="AK13" s="1608"/>
      <c r="AL13" s="1608"/>
      <c r="AM13" s="1608"/>
      <c r="AN13" s="1608"/>
      <c r="AO13" s="1608"/>
      <c r="AP13" s="1608"/>
      <c r="AQ13" s="1608"/>
      <c r="AR13" s="1608"/>
      <c r="AS13" s="1608"/>
      <c r="AT13" s="1608"/>
      <c r="AU13" s="1608"/>
      <c r="AV13" s="1608"/>
      <c r="AW13" s="1608"/>
      <c r="AX13" s="1608"/>
      <c r="AY13" s="1608"/>
      <c r="AZ13" s="1608"/>
      <c r="BA13" s="1608"/>
      <c r="BB13" s="1608"/>
      <c r="BC13" s="1608"/>
      <c r="BD13" s="1608"/>
      <c r="BE13" s="1608"/>
      <c r="BF13" s="1608"/>
      <c r="BG13" s="1608"/>
      <c r="BH13" s="1608"/>
      <c r="BI13" s="1608"/>
      <c r="BJ13" s="1608"/>
      <c r="BK13" s="1608"/>
      <c r="BL13" s="1608"/>
      <c r="BM13" s="1606"/>
      <c r="BN13" s="1606"/>
      <c r="BO13" s="1606"/>
      <c r="BP13" s="1606"/>
      <c r="BQ13" s="1606"/>
      <c r="BR13" s="1606"/>
      <c r="BS13" s="1606"/>
      <c r="BT13" s="1606"/>
      <c r="BU13" s="1606"/>
      <c r="BV13" s="1606"/>
      <c r="BW13" s="1606"/>
      <c r="BX13" s="1606"/>
      <c r="BY13" s="1606"/>
      <c r="BZ13" s="1606"/>
      <c r="CA13" s="1606"/>
      <c r="CB13" s="1606"/>
      <c r="CC13" s="1606"/>
      <c r="CD13" s="1606"/>
      <c r="CE13" s="1606"/>
      <c r="CF13" s="1606"/>
      <c r="CG13" s="1606"/>
      <c r="CH13" s="1606"/>
      <c r="CI13" s="1606"/>
      <c r="CJ13" s="1606"/>
      <c r="CK13" s="1606"/>
      <c r="CL13" s="1606"/>
      <c r="CM13" s="1606"/>
      <c r="CN13" s="1606"/>
      <c r="CO13" s="1606"/>
      <c r="CP13" s="1606"/>
      <c r="CQ13" s="1606"/>
      <c r="CR13" s="1606"/>
      <c r="CS13" s="1606"/>
      <c r="CT13" s="1606"/>
      <c r="CU13" s="1606"/>
      <c r="CV13" s="1606"/>
      <c r="CW13" s="1606"/>
      <c r="CX13" s="1606"/>
      <c r="CY13" s="1606"/>
      <c r="CZ13" s="1606"/>
      <c r="DA13" s="1606"/>
      <c r="DB13" s="1606"/>
      <c r="DC13" s="1606"/>
      <c r="DD13" s="1606"/>
      <c r="DE13" s="1606"/>
      <c r="DF13" s="1606"/>
      <c r="DG13" s="1606"/>
      <c r="DH13" s="1606"/>
      <c r="DI13" s="1606"/>
      <c r="DJ13" s="1606"/>
      <c r="DK13" s="1606"/>
      <c r="DL13" s="1606"/>
      <c r="DM13" s="1606"/>
      <c r="DN13" s="1606"/>
      <c r="DO13" s="1606"/>
      <c r="DP13" s="1606"/>
      <c r="DQ13" s="1606"/>
      <c r="DR13" s="1606"/>
      <c r="DS13" s="1606"/>
      <c r="DT13" s="1606"/>
      <c r="DU13" s="1606"/>
      <c r="DV13" s="1606"/>
      <c r="DW13" s="1606"/>
      <c r="DX13" s="1606"/>
      <c r="DY13" s="1606"/>
      <c r="EK13" s="1110"/>
      <c r="EL13" s="1110"/>
      <c r="EM13" s="1110"/>
      <c r="EO13" s="1110"/>
      <c r="EP13" s="1110"/>
      <c r="EQ13" s="1110"/>
    </row>
    <row r="14" spans="1:147" ht="16.5">
      <c r="A14" s="1111"/>
      <c r="B14" s="1236" t="s">
        <v>872</v>
      </c>
      <c r="C14" s="1235" t="s">
        <v>244</v>
      </c>
      <c r="D14" s="1233" t="s">
        <v>875</v>
      </c>
      <c r="E14" s="1234">
        <v>1</v>
      </c>
      <c r="F14" s="1234"/>
      <c r="G14" s="1098">
        <v>73</v>
      </c>
      <c r="H14" s="1234">
        <v>5</v>
      </c>
      <c r="I14" s="1098">
        <v>0.64</v>
      </c>
      <c r="J14" s="1098">
        <v>0.74</v>
      </c>
      <c r="K14" s="1226">
        <f>IF(E14&gt;0,(((G14*(H14/3600)*1000*9.81)/(1000*I14))/J14),0)</f>
        <v>2.1001372466216219</v>
      </c>
      <c r="L14" s="1234">
        <v>5</v>
      </c>
      <c r="M14" s="1234">
        <v>365</v>
      </c>
      <c r="N14" s="1237"/>
      <c r="O14" s="1237"/>
      <c r="P14" s="1237"/>
      <c r="Q14" s="1237"/>
      <c r="R14" s="1234">
        <v>0.3</v>
      </c>
      <c r="S14" s="1224">
        <f>E14*K14*L14*M14*R14/1000</f>
        <v>1.1498251425253379</v>
      </c>
      <c r="T14" s="1224">
        <f>E14*H14*L14*M14*R14/1000</f>
        <v>2.7374999999999998</v>
      </c>
      <c r="U14" s="697"/>
      <c r="V14" s="1112"/>
      <c r="AG14" s="1100"/>
      <c r="AH14" s="1608"/>
      <c r="AI14" s="1608"/>
      <c r="AJ14" s="1608"/>
      <c r="AK14" s="1608"/>
      <c r="AL14" s="1608"/>
      <c r="AM14" s="1608"/>
      <c r="AN14" s="1608"/>
      <c r="AO14" s="1608"/>
      <c r="AP14" s="1608"/>
      <c r="AQ14" s="1608"/>
      <c r="AR14" s="1608"/>
      <c r="AS14" s="1608"/>
      <c r="AT14" s="1608"/>
      <c r="AU14" s="1608"/>
      <c r="AV14" s="1608"/>
      <c r="AW14" s="1608"/>
      <c r="AX14" s="1608"/>
      <c r="AY14" s="1608"/>
      <c r="AZ14" s="1608"/>
      <c r="BA14" s="1608"/>
      <c r="BB14" s="1608"/>
      <c r="BC14" s="1608"/>
      <c r="BD14" s="1608"/>
      <c r="BE14" s="1608"/>
      <c r="BF14" s="1608"/>
      <c r="BG14" s="1608"/>
      <c r="BH14" s="1608"/>
      <c r="BI14" s="1608"/>
      <c r="BJ14" s="1608"/>
      <c r="BK14" s="1608"/>
      <c r="BL14" s="1608"/>
      <c r="BM14" s="1606"/>
      <c r="BN14" s="1606"/>
      <c r="BO14" s="1606"/>
      <c r="BP14" s="1606"/>
      <c r="BQ14" s="1606"/>
      <c r="BR14" s="1606"/>
      <c r="BS14" s="1606"/>
      <c r="BT14" s="1606"/>
      <c r="BU14" s="1606"/>
      <c r="BV14" s="1606"/>
      <c r="BW14" s="1606"/>
      <c r="BX14" s="1606"/>
      <c r="BY14" s="1606"/>
      <c r="BZ14" s="1606"/>
      <c r="CA14" s="1606"/>
      <c r="CB14" s="1606"/>
      <c r="CC14" s="1606"/>
      <c r="CD14" s="1606"/>
      <c r="CE14" s="1606"/>
      <c r="CF14" s="1606"/>
      <c r="CG14" s="1606"/>
      <c r="CH14" s="1606"/>
      <c r="CI14" s="1606"/>
      <c r="CJ14" s="1606"/>
      <c r="CK14" s="1606"/>
      <c r="CL14" s="1606"/>
      <c r="CM14" s="1606"/>
      <c r="CN14" s="1606"/>
      <c r="CO14" s="1606"/>
      <c r="CP14" s="1606"/>
      <c r="CQ14" s="1606"/>
      <c r="CR14" s="1606"/>
      <c r="CS14" s="1606"/>
      <c r="CT14" s="1606"/>
      <c r="CU14" s="1606"/>
      <c r="CV14" s="1606"/>
      <c r="CW14" s="1606"/>
      <c r="CX14" s="1606"/>
      <c r="CY14" s="1606"/>
      <c r="CZ14" s="1606"/>
      <c r="DA14" s="1606"/>
      <c r="DB14" s="1606"/>
      <c r="DC14" s="1606"/>
      <c r="DD14" s="1606"/>
      <c r="DE14" s="1606"/>
      <c r="DF14" s="1606"/>
      <c r="DG14" s="1606"/>
      <c r="DH14" s="1606"/>
      <c r="DI14" s="1606"/>
      <c r="DJ14" s="1606"/>
      <c r="DK14" s="1606"/>
      <c r="DL14" s="1606"/>
      <c r="DM14" s="1606"/>
      <c r="DN14" s="1606"/>
      <c r="DO14" s="1606"/>
      <c r="DP14" s="1606"/>
      <c r="DQ14" s="1606"/>
      <c r="DR14" s="1606"/>
      <c r="DS14" s="1606"/>
      <c r="DT14" s="1606"/>
      <c r="DU14" s="1606"/>
      <c r="DV14" s="1606"/>
      <c r="DW14" s="1606"/>
      <c r="DX14" s="1606"/>
      <c r="DY14" s="1606"/>
      <c r="EK14" s="1110"/>
      <c r="EL14" s="1110"/>
      <c r="EM14" s="1110"/>
      <c r="EO14" s="1110"/>
      <c r="EP14" s="1110"/>
      <c r="EQ14" s="1110"/>
    </row>
    <row r="15" spans="1:147" ht="16.5">
      <c r="A15" s="1111"/>
      <c r="B15" s="855"/>
      <c r="C15" s="696"/>
      <c r="D15" s="706"/>
      <c r="E15" s="673"/>
      <c r="F15" s="673"/>
      <c r="G15" s="673"/>
      <c r="H15" s="673"/>
      <c r="I15" s="673"/>
      <c r="J15" s="673"/>
      <c r="K15" s="1226">
        <f>IF(E15&gt;0,(((G15*(H15/3600)*1000*9.81)/(1000*I15))/J15),0)</f>
        <v>0</v>
      </c>
      <c r="L15" s="673"/>
      <c r="M15" s="673"/>
      <c r="N15" s="683"/>
      <c r="O15" s="683"/>
      <c r="P15" s="683"/>
      <c r="Q15" s="683"/>
      <c r="R15" s="673"/>
      <c r="S15" s="1224">
        <f>E15*K15*L15*M15*R15/1000</f>
        <v>0</v>
      </c>
      <c r="T15" s="1224">
        <f>E15*H15*L15*M15*R15/1000</f>
        <v>0</v>
      </c>
      <c r="U15" s="697"/>
      <c r="V15" s="1112"/>
      <c r="AG15" s="1100"/>
      <c r="AH15" s="1608"/>
      <c r="AI15" s="1608"/>
      <c r="AJ15" s="1608"/>
      <c r="AK15" s="1608"/>
      <c r="AL15" s="1608"/>
      <c r="AM15" s="1608"/>
      <c r="AN15" s="1608"/>
      <c r="AO15" s="1608"/>
      <c r="AP15" s="1608"/>
      <c r="AQ15" s="1608"/>
      <c r="AR15" s="1608"/>
      <c r="AS15" s="1608"/>
      <c r="AT15" s="1608"/>
      <c r="AU15" s="1608"/>
      <c r="AV15" s="1608"/>
      <c r="AW15" s="1608"/>
      <c r="AX15" s="1608"/>
      <c r="AY15" s="1608"/>
      <c r="AZ15" s="1608"/>
      <c r="BA15" s="1608"/>
      <c r="BB15" s="1608"/>
      <c r="BC15" s="1608"/>
      <c r="BD15" s="1608"/>
      <c r="BE15" s="1608"/>
      <c r="BF15" s="1608"/>
      <c r="BG15" s="1608"/>
      <c r="BH15" s="1608"/>
      <c r="BI15" s="1608"/>
      <c r="BJ15" s="1608"/>
      <c r="BK15" s="1608"/>
      <c r="BL15" s="1608"/>
      <c r="BM15" s="1606"/>
      <c r="BN15" s="1606"/>
      <c r="BO15" s="1606"/>
      <c r="BP15" s="1606"/>
      <c r="BQ15" s="1606"/>
      <c r="BR15" s="1606"/>
      <c r="BS15" s="1606"/>
      <c r="BT15" s="1606"/>
      <c r="BU15" s="1606"/>
      <c r="BV15" s="1606"/>
      <c r="BW15" s="1606"/>
      <c r="BX15" s="1606"/>
      <c r="BY15" s="1606"/>
      <c r="BZ15" s="1606"/>
      <c r="CA15" s="1606"/>
      <c r="CB15" s="1606"/>
      <c r="CC15" s="1606"/>
      <c r="CD15" s="1606"/>
      <c r="CE15" s="1606"/>
      <c r="CF15" s="1606"/>
      <c r="CG15" s="1606"/>
      <c r="CH15" s="1606"/>
      <c r="CI15" s="1606"/>
      <c r="CJ15" s="1606"/>
      <c r="CK15" s="1606"/>
      <c r="CL15" s="1606"/>
      <c r="CM15" s="1606"/>
      <c r="CN15" s="1606"/>
      <c r="CO15" s="1606"/>
      <c r="CP15" s="1606"/>
      <c r="CQ15" s="1606"/>
      <c r="CR15" s="1606"/>
      <c r="CS15" s="1606"/>
      <c r="CT15" s="1606"/>
      <c r="CU15" s="1606"/>
      <c r="CV15" s="1606"/>
      <c r="CW15" s="1606"/>
      <c r="CX15" s="1606"/>
      <c r="CY15" s="1606"/>
      <c r="CZ15" s="1606"/>
      <c r="DA15" s="1606"/>
      <c r="DB15" s="1606"/>
      <c r="DC15" s="1606"/>
      <c r="DD15" s="1606"/>
      <c r="DE15" s="1606"/>
      <c r="DF15" s="1606"/>
      <c r="DG15" s="1606"/>
      <c r="DH15" s="1606"/>
      <c r="DI15" s="1606"/>
      <c r="DJ15" s="1606"/>
      <c r="DK15" s="1606"/>
      <c r="DL15" s="1606"/>
      <c r="DM15" s="1606"/>
      <c r="DN15" s="1606"/>
      <c r="DO15" s="1606"/>
      <c r="DP15" s="1606"/>
      <c r="DQ15" s="1606"/>
      <c r="DR15" s="1606"/>
      <c r="DS15" s="1606"/>
      <c r="DT15" s="1606"/>
      <c r="DU15" s="1606"/>
      <c r="DV15" s="1606"/>
      <c r="DW15" s="1606"/>
      <c r="DX15" s="1606"/>
      <c r="DY15" s="1606"/>
      <c r="EK15" s="1110"/>
      <c r="EL15" s="1110"/>
      <c r="EM15" s="1110"/>
      <c r="EO15" s="1110"/>
      <c r="EP15" s="1110"/>
      <c r="EQ15" s="1110"/>
    </row>
    <row r="16" spans="1:147" ht="16.5">
      <c r="A16" s="1108"/>
      <c r="B16" s="856" t="s">
        <v>899</v>
      </c>
      <c r="C16" s="672"/>
      <c r="D16" s="672"/>
      <c r="E16" s="673"/>
      <c r="F16" s="673"/>
      <c r="G16" s="673"/>
      <c r="H16" s="673"/>
      <c r="I16" s="673"/>
      <c r="J16" s="673"/>
      <c r="K16" s="673"/>
      <c r="L16" s="673"/>
      <c r="M16" s="674"/>
      <c r="N16" s="683"/>
      <c r="O16" s="683"/>
      <c r="P16" s="683"/>
      <c r="Q16" s="683"/>
      <c r="R16" s="673"/>
      <c r="S16" s="1224">
        <f>SUM(S11:S15)</f>
        <v>13.234414181456984</v>
      </c>
      <c r="T16" s="1230">
        <f>SUM(T11:T15)</f>
        <v>29.64</v>
      </c>
      <c r="U16" s="697"/>
      <c r="V16" s="697">
        <f>'ПП-М (Вагай)'!N11</f>
        <v>24.483237039192343</v>
      </c>
      <c r="AG16" s="1100"/>
      <c r="AH16" s="1610"/>
      <c r="AI16" s="1610"/>
      <c r="AJ16" s="1610"/>
      <c r="AK16" s="1610"/>
      <c r="AL16" s="1610"/>
      <c r="AM16" s="1610"/>
      <c r="AN16" s="1610"/>
      <c r="AO16" s="1610"/>
      <c r="AP16" s="1610"/>
      <c r="AQ16" s="1610"/>
      <c r="AR16" s="1610"/>
      <c r="AS16" s="1610"/>
      <c r="AT16" s="1610"/>
      <c r="AU16" s="1610"/>
      <c r="AV16" s="1610"/>
      <c r="AW16" s="1610"/>
      <c r="AX16" s="1610"/>
      <c r="AY16" s="1610"/>
      <c r="AZ16" s="1610"/>
      <c r="BA16" s="1610"/>
      <c r="BB16" s="1610"/>
      <c r="BC16" s="1610"/>
      <c r="BD16" s="1610"/>
      <c r="BE16" s="1610"/>
      <c r="BF16" s="1610"/>
      <c r="BG16" s="1610"/>
      <c r="BH16" s="1610"/>
      <c r="BI16" s="1610"/>
      <c r="BJ16" s="1610"/>
      <c r="BK16" s="1610"/>
      <c r="BL16" s="1610"/>
      <c r="BM16" s="1606"/>
      <c r="BN16" s="1606"/>
      <c r="BO16" s="1606"/>
      <c r="BP16" s="1606"/>
      <c r="BQ16" s="1606"/>
      <c r="BR16" s="1606"/>
      <c r="BS16" s="1606"/>
      <c r="BT16" s="1606"/>
      <c r="BU16" s="1606"/>
      <c r="BV16" s="1606"/>
      <c r="BW16" s="1606"/>
      <c r="BX16" s="1606"/>
      <c r="BY16" s="1606"/>
      <c r="BZ16" s="1606"/>
      <c r="CA16" s="1606"/>
      <c r="CB16" s="1606"/>
      <c r="CC16" s="1606"/>
      <c r="CD16" s="1606"/>
      <c r="CE16" s="1606"/>
      <c r="CF16" s="1606"/>
      <c r="CG16" s="1606"/>
      <c r="CH16" s="1606"/>
      <c r="CI16" s="1606"/>
      <c r="CJ16" s="1606"/>
      <c r="CK16" s="1606"/>
      <c r="CL16" s="1606"/>
      <c r="CM16" s="1606"/>
      <c r="CN16" s="1606"/>
      <c r="CO16" s="1606"/>
      <c r="CP16" s="1606"/>
      <c r="CQ16" s="1606"/>
      <c r="CR16" s="1606"/>
      <c r="CS16" s="1606"/>
      <c r="CT16" s="1606"/>
      <c r="CU16" s="1606"/>
      <c r="CV16" s="1606"/>
      <c r="CW16" s="1606"/>
      <c r="CX16" s="1606"/>
      <c r="CY16" s="1606"/>
      <c r="CZ16" s="1606"/>
      <c r="DA16" s="1606"/>
      <c r="DB16" s="1606"/>
      <c r="DC16" s="1606"/>
      <c r="DD16" s="1606"/>
      <c r="DE16" s="1606"/>
      <c r="DF16" s="1606"/>
      <c r="DG16" s="1606"/>
      <c r="DH16" s="1606"/>
      <c r="DI16" s="1606"/>
      <c r="DJ16" s="1606"/>
      <c r="DK16" s="1606"/>
      <c r="DL16" s="1606"/>
      <c r="DM16" s="1606"/>
      <c r="DN16" s="1606"/>
      <c r="DO16" s="1606"/>
      <c r="DP16" s="1606"/>
      <c r="DQ16" s="1606"/>
      <c r="DR16" s="1606"/>
      <c r="DS16" s="1606"/>
      <c r="DT16" s="1606"/>
      <c r="DU16" s="1606"/>
      <c r="DV16" s="1606"/>
      <c r="DW16" s="1606"/>
      <c r="DX16" s="1606"/>
      <c r="DY16" s="1606"/>
      <c r="EK16" s="1110"/>
      <c r="EL16" s="1110"/>
      <c r="EM16" s="1110"/>
      <c r="EO16" s="1110"/>
      <c r="EP16" s="1110"/>
      <c r="EQ16" s="1110"/>
    </row>
    <row r="17" spans="1:147" ht="16.5" hidden="1">
      <c r="A17" s="1108" t="s">
        <v>900</v>
      </c>
      <c r="B17" s="690" t="s">
        <v>901</v>
      </c>
      <c r="C17" s="676"/>
      <c r="D17" s="676"/>
      <c r="E17" s="677"/>
      <c r="F17" s="677"/>
      <c r="G17" s="677"/>
      <c r="H17" s="677"/>
      <c r="I17" s="677"/>
      <c r="J17" s="677"/>
      <c r="K17" s="678"/>
      <c r="L17" s="679"/>
      <c r="M17" s="683"/>
      <c r="N17" s="683"/>
      <c r="O17" s="683"/>
      <c r="P17" s="683"/>
      <c r="Q17" s="684"/>
      <c r="R17" s="683"/>
      <c r="S17" s="683"/>
      <c r="T17" s="683"/>
      <c r="U17" s="683"/>
      <c r="V17" s="685"/>
      <c r="AG17" s="1100"/>
      <c r="AH17" s="1609"/>
      <c r="AI17" s="1609"/>
      <c r="AJ17" s="1609"/>
      <c r="AK17" s="1609"/>
      <c r="AL17" s="1609"/>
      <c r="AM17" s="1609"/>
      <c r="AN17" s="1609"/>
      <c r="AO17" s="1609"/>
      <c r="AP17" s="1609"/>
      <c r="AQ17" s="1609"/>
      <c r="AR17" s="1609"/>
      <c r="AS17" s="1609"/>
      <c r="AT17" s="1609"/>
      <c r="AU17" s="1609"/>
      <c r="AV17" s="1609"/>
      <c r="AW17" s="1609"/>
      <c r="AX17" s="1609"/>
      <c r="AY17" s="1609"/>
      <c r="AZ17" s="1609"/>
      <c r="BA17" s="1609"/>
      <c r="BB17" s="1609"/>
      <c r="BC17" s="1609"/>
      <c r="BD17" s="1609"/>
      <c r="BE17" s="1609"/>
      <c r="BF17" s="1609"/>
      <c r="BG17" s="1609"/>
      <c r="BH17" s="1609"/>
      <c r="BI17" s="1609"/>
      <c r="BJ17" s="1609"/>
      <c r="BK17" s="1609"/>
      <c r="BL17" s="1114"/>
      <c r="BM17" s="1606"/>
      <c r="BN17" s="1606"/>
      <c r="BO17" s="1606"/>
      <c r="BP17" s="1606"/>
      <c r="BQ17" s="1606"/>
      <c r="BR17" s="1606"/>
      <c r="BS17" s="1606"/>
      <c r="BT17" s="1606"/>
      <c r="BU17" s="1606"/>
      <c r="BV17" s="1606"/>
      <c r="BW17" s="1606"/>
      <c r="BX17" s="1606"/>
      <c r="BY17" s="1606"/>
      <c r="BZ17" s="1606"/>
      <c r="CA17" s="1606"/>
      <c r="CB17" s="1606"/>
      <c r="CC17" s="1606"/>
      <c r="CD17" s="1606"/>
      <c r="CE17" s="1606"/>
      <c r="CF17" s="1606"/>
      <c r="CG17" s="1606"/>
      <c r="CH17" s="1606"/>
      <c r="CI17" s="1606"/>
      <c r="CJ17" s="1606"/>
      <c r="CK17" s="1606"/>
      <c r="CL17" s="1606"/>
      <c r="CM17" s="1606"/>
      <c r="CN17" s="1606"/>
      <c r="CO17" s="1606"/>
      <c r="CP17" s="1606"/>
      <c r="CQ17" s="1606"/>
      <c r="CR17" s="1606"/>
      <c r="CS17" s="1606"/>
      <c r="CT17" s="1606"/>
      <c r="CU17" s="1606"/>
      <c r="CV17" s="1606"/>
      <c r="CW17" s="1606"/>
      <c r="CX17" s="1606"/>
      <c r="CY17" s="1606"/>
      <c r="CZ17" s="1606"/>
      <c r="DA17" s="1606"/>
      <c r="DB17" s="1606"/>
      <c r="DC17" s="1606"/>
      <c r="DD17" s="1606"/>
      <c r="DE17" s="1606"/>
      <c r="DF17" s="1606"/>
      <c r="DG17" s="1606"/>
      <c r="DH17" s="1606"/>
      <c r="DI17" s="1606"/>
      <c r="DJ17" s="1606"/>
      <c r="DK17" s="1606"/>
      <c r="DL17" s="1606"/>
      <c r="DM17" s="1606"/>
      <c r="DN17" s="1606"/>
      <c r="DO17" s="1606"/>
      <c r="DP17" s="1606"/>
      <c r="DQ17" s="1606"/>
      <c r="DR17" s="1606"/>
      <c r="DS17" s="1606"/>
      <c r="DT17" s="1606"/>
      <c r="DU17" s="1606"/>
      <c r="DV17" s="1606"/>
      <c r="DW17" s="1606"/>
      <c r="DX17" s="1606"/>
      <c r="DY17" s="1606"/>
      <c r="EK17" s="1110"/>
      <c r="EL17" s="1110"/>
      <c r="EM17" s="1110"/>
      <c r="EO17" s="1110"/>
      <c r="EP17" s="1110"/>
      <c r="EQ17" s="1110"/>
    </row>
    <row r="18" spans="1:147" ht="16.5" hidden="1">
      <c r="A18" s="1111"/>
      <c r="B18" s="702"/>
      <c r="C18" s="696"/>
      <c r="D18" s="696"/>
      <c r="E18" s="673"/>
      <c r="F18" s="673"/>
      <c r="G18" s="673"/>
      <c r="H18" s="673"/>
      <c r="I18" s="673"/>
      <c r="J18" s="673"/>
      <c r="K18" s="697">
        <f>IF(E18&gt;0,(((G18*(H18/3600)*1000*9.81)/(1000*I18))/J18),0)</f>
        <v>0</v>
      </c>
      <c r="L18" s="673"/>
      <c r="M18" s="674"/>
      <c r="N18" s="683"/>
      <c r="O18" s="683"/>
      <c r="P18" s="683"/>
      <c r="Q18" s="683"/>
      <c r="R18" s="673"/>
      <c r="S18" s="698">
        <f>E18*K18*L18*M18*R18/1000</f>
        <v>0</v>
      </c>
      <c r="T18" s="698">
        <f>E18*H18*L18*M18*R18/1000</f>
        <v>0</v>
      </c>
      <c r="U18" s="673"/>
      <c r="V18" s="1112"/>
      <c r="AG18" s="1100"/>
      <c r="AH18" s="1609"/>
      <c r="AI18" s="1609"/>
      <c r="AJ18" s="1609"/>
      <c r="AK18" s="1609"/>
      <c r="AL18" s="1609"/>
      <c r="AM18" s="1609"/>
      <c r="AN18" s="1609"/>
      <c r="AO18" s="1609"/>
      <c r="AP18" s="1609"/>
      <c r="AQ18" s="1609"/>
      <c r="AR18" s="1609"/>
      <c r="AS18" s="1609"/>
      <c r="AT18" s="1609"/>
      <c r="AU18" s="1609"/>
      <c r="AV18" s="1609"/>
      <c r="AW18" s="1609"/>
      <c r="AX18" s="1609"/>
      <c r="AY18" s="1609"/>
      <c r="AZ18" s="1609"/>
      <c r="BA18" s="1609"/>
      <c r="BB18" s="1609"/>
      <c r="BC18" s="1609"/>
      <c r="BD18" s="1609"/>
      <c r="BE18" s="1609"/>
      <c r="BF18" s="1609"/>
      <c r="BG18" s="1609"/>
      <c r="BH18" s="1609"/>
      <c r="BI18" s="1609"/>
      <c r="BJ18" s="1609"/>
      <c r="BK18" s="1609"/>
      <c r="BL18" s="1114"/>
      <c r="BM18" s="1606"/>
      <c r="BN18" s="1606"/>
      <c r="BO18" s="1606"/>
      <c r="BP18" s="1606"/>
      <c r="BQ18" s="1606"/>
      <c r="BR18" s="1606"/>
      <c r="BS18" s="1606"/>
      <c r="BT18" s="1606"/>
      <c r="BU18" s="1606"/>
      <c r="BV18" s="1606"/>
      <c r="BW18" s="1606"/>
      <c r="BX18" s="1606"/>
      <c r="BY18" s="1606"/>
      <c r="BZ18" s="1606"/>
      <c r="CA18" s="1606"/>
      <c r="CB18" s="1606"/>
      <c r="CC18" s="1606"/>
      <c r="CD18" s="1606"/>
      <c r="CE18" s="1606"/>
      <c r="CF18" s="1606"/>
      <c r="CG18" s="1606"/>
      <c r="CH18" s="1606"/>
      <c r="CI18" s="1606"/>
      <c r="CJ18" s="1606"/>
      <c r="CK18" s="1606"/>
      <c r="CL18" s="1606"/>
      <c r="CM18" s="1606"/>
      <c r="CN18" s="1606"/>
      <c r="CO18" s="1606"/>
      <c r="CP18" s="1606"/>
      <c r="CQ18" s="1606"/>
      <c r="CR18" s="1606"/>
      <c r="CS18" s="1606"/>
      <c r="CT18" s="1606"/>
      <c r="CU18" s="1606"/>
      <c r="CV18" s="1606"/>
      <c r="CW18" s="1606"/>
      <c r="CX18" s="1606"/>
      <c r="CY18" s="1606"/>
      <c r="CZ18" s="1606"/>
      <c r="DA18" s="1606"/>
      <c r="DB18" s="1606"/>
      <c r="DC18" s="1606"/>
      <c r="DD18" s="1606"/>
      <c r="DE18" s="1606"/>
      <c r="DF18" s="1606"/>
      <c r="DG18" s="1606"/>
      <c r="DH18" s="1606"/>
      <c r="DI18" s="1606"/>
      <c r="DJ18" s="1606"/>
      <c r="DK18" s="1606"/>
      <c r="DL18" s="1606"/>
      <c r="DM18" s="1606"/>
      <c r="DN18" s="1606"/>
      <c r="DO18" s="1606"/>
      <c r="DP18" s="1606"/>
      <c r="DQ18" s="1606"/>
      <c r="DR18" s="1606"/>
      <c r="DS18" s="1606"/>
      <c r="DT18" s="1606"/>
      <c r="DU18" s="1606"/>
      <c r="DV18" s="1606"/>
      <c r="DW18" s="1606"/>
      <c r="DX18" s="1606"/>
      <c r="DY18" s="1606"/>
      <c r="EK18" s="1110"/>
      <c r="EL18" s="1110"/>
      <c r="EM18" s="1110"/>
      <c r="EO18" s="1110"/>
      <c r="EP18" s="1110"/>
      <c r="EQ18" s="1110"/>
    </row>
    <row r="19" spans="1:147" ht="16.5" hidden="1">
      <c r="A19" s="1111"/>
      <c r="B19" s="696"/>
      <c r="C19" s="702"/>
      <c r="D19" s="702"/>
      <c r="E19" s="673"/>
      <c r="F19" s="673"/>
      <c r="G19" s="673"/>
      <c r="H19" s="673"/>
      <c r="I19" s="673"/>
      <c r="J19" s="673"/>
      <c r="K19" s="697">
        <f>IF(E19&gt;0,(((G19*(H19/3600)*1000*9.81)/(1000*I19))/J19),0)</f>
        <v>0</v>
      </c>
      <c r="L19" s="673"/>
      <c r="M19" s="674"/>
      <c r="N19" s="683"/>
      <c r="O19" s="683"/>
      <c r="P19" s="683"/>
      <c r="Q19" s="683"/>
      <c r="R19" s="673"/>
      <c r="S19" s="698">
        <f>E19*K19*L19*M19*R19/1000</f>
        <v>0</v>
      </c>
      <c r="T19" s="698">
        <f>E19*H19*L19*M19*R19/1000</f>
        <v>0</v>
      </c>
      <c r="U19" s="673"/>
      <c r="V19" s="1112"/>
      <c r="AG19" s="1100"/>
      <c r="AH19" s="1609"/>
      <c r="AI19" s="1609"/>
      <c r="AJ19" s="1609"/>
      <c r="AK19" s="1609"/>
      <c r="AL19" s="1609"/>
      <c r="AM19" s="1609"/>
      <c r="AN19" s="1609"/>
      <c r="AO19" s="1609"/>
      <c r="AP19" s="1609"/>
      <c r="AQ19" s="1609"/>
      <c r="AR19" s="1609"/>
      <c r="AS19" s="1609"/>
      <c r="AT19" s="1609"/>
      <c r="AU19" s="1609"/>
      <c r="AV19" s="1609"/>
      <c r="AW19" s="1609"/>
      <c r="AX19" s="1609"/>
      <c r="AY19" s="1609"/>
      <c r="AZ19" s="1609"/>
      <c r="BA19" s="1609"/>
      <c r="BB19" s="1609"/>
      <c r="BC19" s="1609"/>
      <c r="BD19" s="1609"/>
      <c r="BE19" s="1609"/>
      <c r="BF19" s="1609"/>
      <c r="BG19" s="1609"/>
      <c r="BH19" s="1609"/>
      <c r="BI19" s="1609"/>
      <c r="BJ19" s="1609"/>
      <c r="BK19" s="1609"/>
      <c r="BL19" s="1114"/>
      <c r="BM19" s="1606"/>
      <c r="BN19" s="1606"/>
      <c r="BO19" s="1606"/>
      <c r="BP19" s="1606"/>
      <c r="BQ19" s="1606"/>
      <c r="BR19" s="1606"/>
      <c r="BS19" s="1606"/>
      <c r="BT19" s="1606"/>
      <c r="BU19" s="1606"/>
      <c r="BV19" s="1606"/>
      <c r="BW19" s="1606"/>
      <c r="BX19" s="1606"/>
      <c r="BY19" s="1606"/>
      <c r="BZ19" s="1606"/>
      <c r="CA19" s="1606"/>
      <c r="CB19" s="1606"/>
      <c r="CC19" s="1606"/>
      <c r="CD19" s="1606"/>
      <c r="CE19" s="1606"/>
      <c r="CF19" s="1606"/>
      <c r="CG19" s="1606"/>
      <c r="CH19" s="1606"/>
      <c r="CI19" s="1606"/>
      <c r="CJ19" s="1606"/>
      <c r="CK19" s="1606"/>
      <c r="CL19" s="1606"/>
      <c r="CM19" s="1606"/>
      <c r="CN19" s="1606"/>
      <c r="CO19" s="1606"/>
      <c r="CP19" s="1606"/>
      <c r="CQ19" s="1606"/>
      <c r="CR19" s="1606"/>
      <c r="CS19" s="1606"/>
      <c r="CT19" s="1606"/>
      <c r="CU19" s="1606"/>
      <c r="CV19" s="1606"/>
      <c r="CW19" s="1606"/>
      <c r="CX19" s="1606"/>
      <c r="CY19" s="1606"/>
      <c r="CZ19" s="1606"/>
      <c r="DA19" s="1606"/>
      <c r="DB19" s="1606"/>
      <c r="DC19" s="1606"/>
      <c r="DD19" s="1606"/>
      <c r="DE19" s="1606"/>
      <c r="DF19" s="1606"/>
      <c r="DG19" s="1606"/>
      <c r="DH19" s="1606"/>
      <c r="DI19" s="1606"/>
      <c r="DJ19" s="1606"/>
      <c r="DK19" s="1606"/>
      <c r="DL19" s="1606"/>
      <c r="DM19" s="1606"/>
      <c r="DN19" s="1606"/>
      <c r="DO19" s="1606"/>
      <c r="DP19" s="1606"/>
      <c r="DQ19" s="1606"/>
      <c r="DR19" s="1606"/>
      <c r="DS19" s="1606"/>
      <c r="DT19" s="1606"/>
      <c r="DU19" s="1606"/>
      <c r="DV19" s="1606"/>
      <c r="DW19" s="1606"/>
      <c r="DX19" s="1606"/>
      <c r="DY19" s="1606"/>
      <c r="EK19" s="1110"/>
      <c r="EL19" s="1110"/>
      <c r="EM19" s="1110"/>
      <c r="EO19" s="1110"/>
      <c r="EP19" s="1110"/>
      <c r="EQ19" s="1110"/>
    </row>
    <row r="20" spans="1:147" ht="16.5" hidden="1">
      <c r="A20" s="1111"/>
      <c r="B20" s="696"/>
      <c r="C20" s="696"/>
      <c r="D20" s="696"/>
      <c r="E20" s="673"/>
      <c r="F20" s="673"/>
      <c r="G20" s="673"/>
      <c r="H20" s="673"/>
      <c r="I20" s="673"/>
      <c r="J20" s="673"/>
      <c r="K20" s="697">
        <f>IF(E20&gt;0,(((G20*(H20/3600)*1000*9.81)/(1000*I20))/J20),0)</f>
        <v>0</v>
      </c>
      <c r="L20" s="673"/>
      <c r="M20" s="674"/>
      <c r="N20" s="683"/>
      <c r="O20" s="683"/>
      <c r="P20" s="683"/>
      <c r="Q20" s="683"/>
      <c r="R20" s="673"/>
      <c r="S20" s="698">
        <f>E20*K20*L20*M20*R20/1000</f>
        <v>0</v>
      </c>
      <c r="T20" s="698">
        <f>E20*H20*L20*M20*R20/1000</f>
        <v>0</v>
      </c>
      <c r="U20" s="673"/>
      <c r="V20" s="1112"/>
      <c r="AG20" s="1100"/>
      <c r="AH20" s="1102"/>
      <c r="AI20" s="1102"/>
      <c r="AJ20" s="1102"/>
      <c r="AK20" s="1102"/>
      <c r="AL20" s="1102"/>
      <c r="AM20" s="1102"/>
      <c r="AN20" s="1102"/>
      <c r="AO20" s="1102"/>
      <c r="AP20" s="1101"/>
      <c r="AQ20" s="1101"/>
      <c r="AR20" s="1101"/>
      <c r="AS20" s="1101"/>
      <c r="AT20" s="1101"/>
      <c r="AU20" s="1101"/>
      <c r="AV20" s="1101"/>
      <c r="AW20" s="1101"/>
      <c r="AX20" s="1101"/>
      <c r="AY20" s="1101"/>
      <c r="AZ20" s="1101"/>
      <c r="BA20" s="1101"/>
      <c r="BB20" s="1101"/>
      <c r="BC20" s="1101"/>
      <c r="BD20" s="1101"/>
      <c r="BE20" s="1101"/>
      <c r="BF20" s="1101"/>
      <c r="BG20" s="1101"/>
      <c r="BH20" s="1101"/>
      <c r="BI20" s="1101"/>
      <c r="BJ20" s="1101"/>
      <c r="BK20" s="1101"/>
      <c r="BL20" s="1101"/>
      <c r="BM20" s="1103"/>
      <c r="BN20" s="1103"/>
      <c r="BO20" s="1103"/>
      <c r="BP20" s="1103"/>
      <c r="BQ20" s="1103"/>
      <c r="BR20" s="1103"/>
      <c r="BS20" s="1103"/>
      <c r="BT20" s="1103"/>
      <c r="BU20" s="1103"/>
      <c r="BV20" s="1103"/>
      <c r="BW20" s="1103"/>
      <c r="BX20" s="1103"/>
      <c r="BY20" s="1103"/>
      <c r="BZ20" s="1103"/>
      <c r="CA20" s="1103"/>
      <c r="CB20" s="1103"/>
      <c r="CC20" s="1103"/>
      <c r="CD20" s="1103"/>
      <c r="CE20" s="1103"/>
      <c r="CF20" s="1103"/>
      <c r="CG20" s="1103"/>
      <c r="CH20" s="1103"/>
      <c r="CI20" s="1103"/>
      <c r="CJ20" s="1103"/>
      <c r="CK20" s="1103"/>
      <c r="CL20" s="1103"/>
      <c r="CM20" s="1103"/>
      <c r="CN20" s="1103"/>
      <c r="CO20" s="1103"/>
      <c r="CP20" s="1103"/>
      <c r="CQ20" s="1103"/>
      <c r="CR20" s="1103"/>
      <c r="CS20" s="1103"/>
      <c r="CT20" s="1103"/>
      <c r="CU20" s="1103"/>
      <c r="CV20" s="1103"/>
      <c r="CW20" s="1103"/>
      <c r="CX20" s="1103"/>
      <c r="CY20" s="1103"/>
      <c r="CZ20" s="1103"/>
      <c r="DA20" s="1103"/>
      <c r="DB20" s="1103"/>
      <c r="DC20" s="1103"/>
      <c r="DD20" s="1103"/>
      <c r="DE20" s="1103"/>
      <c r="DF20" s="1103"/>
      <c r="DG20" s="1103"/>
      <c r="DH20" s="1103"/>
      <c r="DI20" s="1103"/>
      <c r="DJ20" s="1103"/>
      <c r="DK20" s="1103"/>
      <c r="DL20" s="1103"/>
      <c r="DM20" s="1103"/>
      <c r="DN20" s="1103"/>
      <c r="DO20" s="1103"/>
      <c r="DP20" s="1103"/>
      <c r="DQ20" s="1103"/>
      <c r="DR20" s="1103"/>
      <c r="DS20" s="1103"/>
      <c r="DT20" s="1103"/>
      <c r="DU20" s="1103"/>
      <c r="DV20" s="1103"/>
      <c r="DW20" s="1103"/>
      <c r="DX20" s="1103"/>
      <c r="DY20" s="1103"/>
      <c r="EK20" s="1110"/>
      <c r="EL20" s="1110"/>
      <c r="EM20" s="1110"/>
      <c r="EO20" s="1110"/>
      <c r="EP20" s="1110"/>
      <c r="EQ20" s="1110"/>
    </row>
    <row r="21" spans="1:147" ht="16.5" hidden="1">
      <c r="A21" s="1111"/>
      <c r="B21" s="696"/>
      <c r="C21" s="696"/>
      <c r="D21" s="696"/>
      <c r="E21" s="673"/>
      <c r="F21" s="673"/>
      <c r="G21" s="673"/>
      <c r="H21" s="673"/>
      <c r="I21" s="673"/>
      <c r="J21" s="673"/>
      <c r="K21" s="697">
        <f>IF(E21&gt;0,(((G21*(H21/3600)*1000*9.81)/(1000*I21))/J21),0)</f>
        <v>0</v>
      </c>
      <c r="L21" s="673"/>
      <c r="M21" s="674"/>
      <c r="N21" s="683"/>
      <c r="O21" s="683"/>
      <c r="P21" s="683"/>
      <c r="Q21" s="683"/>
      <c r="R21" s="673"/>
      <c r="S21" s="698">
        <f>E21*K21*L21*M21*R21/1000</f>
        <v>0</v>
      </c>
      <c r="T21" s="698">
        <f>E21*H21*L21*M21*R21/1000</f>
        <v>0</v>
      </c>
      <c r="U21" s="673"/>
      <c r="V21" s="1112"/>
      <c r="AG21" s="1100"/>
      <c r="AH21" s="1607"/>
      <c r="AI21" s="1607"/>
      <c r="AJ21" s="1607"/>
      <c r="AK21" s="1607"/>
      <c r="AL21" s="1607"/>
      <c r="AM21" s="1607"/>
      <c r="AN21" s="1607"/>
      <c r="AO21" s="1607"/>
      <c r="AP21" s="1101"/>
      <c r="AQ21" s="1101"/>
      <c r="AR21" s="1101"/>
      <c r="AS21" s="1101"/>
      <c r="AT21" s="1101"/>
      <c r="AU21" s="1101"/>
      <c r="AV21" s="1101"/>
      <c r="AW21" s="1101"/>
      <c r="AX21" s="1101"/>
      <c r="AY21" s="1101"/>
      <c r="AZ21" s="1101"/>
      <c r="BA21" s="1101"/>
      <c r="BB21" s="1101"/>
      <c r="BC21" s="1101"/>
      <c r="BD21" s="1101"/>
      <c r="BE21" s="1101"/>
      <c r="BF21" s="1101"/>
      <c r="BG21" s="1101"/>
      <c r="BH21" s="1101"/>
      <c r="BI21" s="1101"/>
      <c r="BJ21" s="1101"/>
      <c r="BK21" s="1101"/>
      <c r="BL21" s="1101"/>
      <c r="BM21" s="1606"/>
      <c r="BN21" s="1606"/>
      <c r="BO21" s="1606"/>
      <c r="BP21" s="1606"/>
      <c r="BQ21" s="1606"/>
      <c r="BR21" s="1606"/>
      <c r="BS21" s="1606"/>
      <c r="BT21" s="1606"/>
      <c r="BU21" s="1606"/>
      <c r="BV21" s="1606"/>
      <c r="BW21" s="1606"/>
      <c r="BX21" s="1606"/>
      <c r="BY21" s="1606"/>
      <c r="BZ21" s="1606"/>
      <c r="CA21" s="1606"/>
      <c r="CB21" s="1606"/>
      <c r="CC21" s="1606"/>
      <c r="CD21" s="1606"/>
      <c r="CE21" s="1606"/>
      <c r="CF21" s="1606"/>
      <c r="CG21" s="1606"/>
      <c r="CH21" s="1606"/>
      <c r="CI21" s="1606"/>
      <c r="CJ21" s="1606"/>
      <c r="CK21" s="1606"/>
      <c r="CL21" s="1606"/>
      <c r="CM21" s="1606"/>
      <c r="CN21" s="1606"/>
      <c r="CO21" s="1606"/>
      <c r="CP21" s="1606"/>
      <c r="CQ21" s="1606"/>
      <c r="CR21" s="1606"/>
      <c r="CS21" s="1606"/>
      <c r="CT21" s="1606"/>
      <c r="CU21" s="1606"/>
      <c r="CV21" s="1606"/>
      <c r="CW21" s="1606"/>
      <c r="CX21" s="1606"/>
      <c r="CY21" s="1606"/>
      <c r="CZ21" s="1606"/>
      <c r="DA21" s="1606"/>
      <c r="DB21" s="1606"/>
      <c r="DC21" s="1606"/>
      <c r="DD21" s="1606"/>
      <c r="DE21" s="1606"/>
      <c r="DF21" s="1606"/>
      <c r="DG21" s="1606"/>
      <c r="DH21" s="1606"/>
      <c r="DI21" s="1606"/>
      <c r="DJ21" s="1606"/>
      <c r="DK21" s="1606"/>
      <c r="DL21" s="1606"/>
      <c r="DM21" s="1606"/>
      <c r="DN21" s="1606"/>
      <c r="DO21" s="1606"/>
      <c r="DP21" s="1606"/>
      <c r="DQ21" s="1606"/>
      <c r="DR21" s="1606"/>
      <c r="DS21" s="1606"/>
      <c r="DT21" s="1606"/>
      <c r="DU21" s="1606"/>
      <c r="DV21" s="1606"/>
      <c r="DW21" s="1606"/>
      <c r="DX21" s="1606"/>
      <c r="DY21" s="1606"/>
      <c r="EK21" s="1110"/>
      <c r="EL21" s="1110"/>
      <c r="EM21" s="1110"/>
      <c r="EO21" s="1110"/>
      <c r="EP21" s="1110"/>
      <c r="EQ21" s="1110"/>
    </row>
    <row r="22" spans="1:147" ht="16.5" hidden="1">
      <c r="A22" s="1111"/>
      <c r="B22" s="696"/>
      <c r="C22" s="696"/>
      <c r="D22" s="696"/>
      <c r="E22" s="673"/>
      <c r="F22" s="673"/>
      <c r="G22" s="673"/>
      <c r="H22" s="673"/>
      <c r="I22" s="673"/>
      <c r="J22" s="673"/>
      <c r="K22" s="697">
        <f>IF(E22&gt;0,(((G22*(H22/3600)*1000*9.81)/(1000*I22))/J22),0)</f>
        <v>0</v>
      </c>
      <c r="L22" s="673"/>
      <c r="M22" s="674"/>
      <c r="N22" s="683"/>
      <c r="O22" s="683"/>
      <c r="P22" s="683"/>
      <c r="Q22" s="683"/>
      <c r="R22" s="673"/>
      <c r="S22" s="698">
        <f>E22*K22*L22*M22*R22/1000</f>
        <v>0</v>
      </c>
      <c r="T22" s="698">
        <f>E22*H22*L22*M22*R22/1000</f>
        <v>0</v>
      </c>
      <c r="U22" s="673"/>
      <c r="V22" s="1112"/>
      <c r="AG22" s="1100"/>
      <c r="AH22" s="1607"/>
      <c r="AI22" s="1607"/>
      <c r="AJ22" s="1607"/>
      <c r="AK22" s="1607"/>
      <c r="AL22" s="1607"/>
      <c r="AM22" s="1607"/>
      <c r="AN22" s="1607"/>
      <c r="AO22" s="1607"/>
      <c r="AP22" s="1101"/>
      <c r="AQ22" s="1101"/>
      <c r="AR22" s="1101"/>
      <c r="AS22" s="1101"/>
      <c r="AT22" s="1101"/>
      <c r="AU22" s="1101"/>
      <c r="AV22" s="1101"/>
      <c r="AW22" s="1101"/>
      <c r="AX22" s="1101"/>
      <c r="AY22" s="1101"/>
      <c r="AZ22" s="1101"/>
      <c r="BA22" s="1101"/>
      <c r="BB22" s="1101"/>
      <c r="BC22" s="1101"/>
      <c r="BD22" s="1101"/>
      <c r="BE22" s="1101"/>
      <c r="BF22" s="1101"/>
      <c r="BG22" s="1101"/>
      <c r="BH22" s="1101"/>
      <c r="BI22" s="1101"/>
      <c r="BJ22" s="1101"/>
      <c r="BK22" s="1101"/>
      <c r="BL22" s="1101"/>
      <c r="BM22" s="1606"/>
      <c r="BN22" s="1606"/>
      <c r="BO22" s="1606"/>
      <c r="BP22" s="1606"/>
      <c r="BQ22" s="1606"/>
      <c r="BR22" s="1606"/>
      <c r="BS22" s="1606"/>
      <c r="BT22" s="1606"/>
      <c r="BU22" s="1606"/>
      <c r="BV22" s="1606"/>
      <c r="BW22" s="1606"/>
      <c r="BX22" s="1606"/>
      <c r="BY22" s="1606"/>
      <c r="BZ22" s="1606"/>
      <c r="CA22" s="1606"/>
      <c r="CB22" s="1606"/>
      <c r="CC22" s="1606"/>
      <c r="CD22" s="1606"/>
      <c r="CE22" s="1606"/>
      <c r="CF22" s="1606"/>
      <c r="CG22" s="1606"/>
      <c r="CH22" s="1606"/>
      <c r="CI22" s="1606"/>
      <c r="CJ22" s="1606"/>
      <c r="CK22" s="1606"/>
      <c r="CL22" s="1606"/>
      <c r="CM22" s="1606"/>
      <c r="CN22" s="1606"/>
      <c r="CO22" s="1606"/>
      <c r="CP22" s="1606"/>
      <c r="CQ22" s="1606"/>
      <c r="CR22" s="1606"/>
      <c r="CS22" s="1606"/>
      <c r="CT22" s="1606"/>
      <c r="CU22" s="1606"/>
      <c r="CV22" s="1606"/>
      <c r="CW22" s="1606"/>
      <c r="CX22" s="1606"/>
      <c r="CY22" s="1606"/>
      <c r="CZ22" s="1606"/>
      <c r="DA22" s="1606"/>
      <c r="DB22" s="1606"/>
      <c r="DC22" s="1606"/>
      <c r="DD22" s="1606"/>
      <c r="DE22" s="1606"/>
      <c r="DF22" s="1606"/>
      <c r="DG22" s="1606"/>
      <c r="DH22" s="1606"/>
      <c r="DI22" s="1606"/>
      <c r="DJ22" s="1606"/>
      <c r="DK22" s="1606"/>
      <c r="DL22" s="1606"/>
      <c r="DM22" s="1606"/>
      <c r="DN22" s="1606"/>
      <c r="DO22" s="1606"/>
      <c r="DP22" s="1606"/>
      <c r="DQ22" s="1606"/>
      <c r="DR22" s="1606"/>
      <c r="DS22" s="1606"/>
      <c r="DT22" s="1606"/>
      <c r="DU22" s="1606"/>
      <c r="DV22" s="1606"/>
      <c r="DW22" s="1606"/>
      <c r="DX22" s="1606"/>
      <c r="DY22" s="1606"/>
      <c r="EK22" s="1110"/>
      <c r="EL22" s="1110"/>
      <c r="EM22" s="1110"/>
      <c r="EO22" s="1110"/>
      <c r="EP22" s="1110"/>
      <c r="EQ22" s="1110"/>
    </row>
    <row r="23" spans="1:147" ht="16.5" hidden="1">
      <c r="A23" s="1108"/>
      <c r="B23" s="699" t="s">
        <v>902</v>
      </c>
      <c r="C23" s="672"/>
      <c r="D23" s="672"/>
      <c r="E23" s="673"/>
      <c r="F23" s="673"/>
      <c r="G23" s="673"/>
      <c r="H23" s="673"/>
      <c r="I23" s="673"/>
      <c r="J23" s="673"/>
      <c r="K23" s="672"/>
      <c r="L23" s="673"/>
      <c r="M23" s="673"/>
      <c r="N23" s="683"/>
      <c r="O23" s="683"/>
      <c r="P23" s="683"/>
      <c r="Q23" s="683"/>
      <c r="R23" s="673"/>
      <c r="S23" s="698">
        <f>SUM(S18:S22)</f>
        <v>0</v>
      </c>
      <c r="T23" s="698">
        <f>SUM(T18:T22)</f>
        <v>0</v>
      </c>
      <c r="U23" s="677"/>
      <c r="V23" s="700"/>
      <c r="AG23" s="1100"/>
      <c r="AH23" s="1607"/>
      <c r="AI23" s="1607"/>
      <c r="AJ23" s="1607"/>
      <c r="AK23" s="1607"/>
      <c r="AL23" s="1607"/>
      <c r="AM23" s="1607"/>
      <c r="AN23" s="1607"/>
      <c r="AO23" s="1607"/>
      <c r="AP23" s="1101"/>
      <c r="AQ23" s="1101"/>
      <c r="AR23" s="1101"/>
      <c r="AS23" s="1101"/>
      <c r="AT23" s="1101"/>
      <c r="AU23" s="1101"/>
      <c r="AV23" s="1101"/>
      <c r="AW23" s="1101"/>
      <c r="AX23" s="1101"/>
      <c r="AY23" s="1101"/>
      <c r="AZ23" s="1101"/>
      <c r="BA23" s="1101"/>
      <c r="BB23" s="1101"/>
      <c r="BC23" s="1101"/>
      <c r="BD23" s="1101"/>
      <c r="BE23" s="1101"/>
      <c r="BF23" s="1101"/>
      <c r="BG23" s="1101"/>
      <c r="BH23" s="1101"/>
      <c r="BI23" s="1101"/>
      <c r="BJ23" s="1101"/>
      <c r="BK23" s="1101"/>
      <c r="BL23" s="1101"/>
      <c r="BM23" s="1606"/>
      <c r="BN23" s="1606"/>
      <c r="BO23" s="1606"/>
      <c r="BP23" s="1606"/>
      <c r="BQ23" s="1606"/>
      <c r="BR23" s="1606"/>
      <c r="BS23" s="1606"/>
      <c r="BT23" s="1606"/>
      <c r="BU23" s="1606"/>
      <c r="BV23" s="1606"/>
      <c r="BW23" s="1606"/>
      <c r="BX23" s="1606"/>
      <c r="BY23" s="1606"/>
      <c r="BZ23" s="1606"/>
      <c r="CA23" s="1606"/>
      <c r="CB23" s="1606"/>
      <c r="CC23" s="1606"/>
      <c r="CD23" s="1606"/>
      <c r="CE23" s="1606"/>
      <c r="CF23" s="1606"/>
      <c r="CG23" s="1606"/>
      <c r="CH23" s="1606"/>
      <c r="CI23" s="1606"/>
      <c r="CJ23" s="1606"/>
      <c r="CK23" s="1606"/>
      <c r="CL23" s="1606"/>
      <c r="CM23" s="1606"/>
      <c r="CN23" s="1606"/>
      <c r="CO23" s="1606"/>
      <c r="CP23" s="1606"/>
      <c r="CQ23" s="1606"/>
      <c r="CR23" s="1606"/>
      <c r="CS23" s="1606"/>
      <c r="CT23" s="1606"/>
      <c r="CU23" s="1606"/>
      <c r="CV23" s="1606"/>
      <c r="CW23" s="1606"/>
      <c r="CX23" s="1606"/>
      <c r="CY23" s="1606"/>
      <c r="CZ23" s="1606"/>
      <c r="DA23" s="1606"/>
      <c r="DB23" s="1606"/>
      <c r="DC23" s="1606"/>
      <c r="DD23" s="1606"/>
      <c r="DE23" s="1606"/>
      <c r="DF23" s="1606"/>
      <c r="DG23" s="1606"/>
      <c r="DH23" s="1606"/>
      <c r="DI23" s="1606"/>
      <c r="DJ23" s="1606"/>
      <c r="DK23" s="1606"/>
      <c r="DL23" s="1606"/>
      <c r="DM23" s="1606"/>
      <c r="DN23" s="1606"/>
      <c r="DO23" s="1606"/>
      <c r="DP23" s="1606"/>
      <c r="DQ23" s="1606"/>
      <c r="DR23" s="1606"/>
      <c r="DS23" s="1606"/>
      <c r="DT23" s="1606"/>
      <c r="DU23" s="1606"/>
      <c r="DV23" s="1606"/>
      <c r="DW23" s="1606"/>
      <c r="DX23" s="1606"/>
      <c r="DY23" s="1606"/>
      <c r="EK23" s="1110"/>
      <c r="EL23" s="1110"/>
      <c r="EM23" s="1110"/>
      <c r="EO23" s="1110"/>
      <c r="EP23" s="1110"/>
      <c r="EQ23" s="1110"/>
    </row>
    <row r="24" spans="1:147" ht="16.5" hidden="1">
      <c r="A24" s="1108" t="s">
        <v>903</v>
      </c>
      <c r="B24" s="690" t="s">
        <v>724</v>
      </c>
      <c r="C24" s="676"/>
      <c r="D24" s="676"/>
      <c r="E24" s="677"/>
      <c r="F24" s="677"/>
      <c r="G24" s="677"/>
      <c r="H24" s="677"/>
      <c r="I24" s="677"/>
      <c r="J24" s="677"/>
      <c r="K24" s="678"/>
      <c r="L24" s="679"/>
      <c r="M24" s="683"/>
      <c r="N24" s="683"/>
      <c r="O24" s="683"/>
      <c r="P24" s="683"/>
      <c r="Q24" s="684"/>
      <c r="R24" s="683"/>
      <c r="S24" s="683"/>
      <c r="T24" s="683"/>
      <c r="U24" s="683"/>
      <c r="V24" s="685"/>
      <c r="AG24" s="1100"/>
      <c r="AH24" s="1607"/>
      <c r="AI24" s="1607"/>
      <c r="AJ24" s="1607"/>
      <c r="AK24" s="1607"/>
      <c r="AL24" s="1607"/>
      <c r="AM24" s="1607"/>
      <c r="AN24" s="1607"/>
      <c r="AO24" s="1607"/>
      <c r="AP24" s="1109"/>
      <c r="AQ24" s="1109"/>
      <c r="AR24" s="1109"/>
      <c r="AS24" s="1109"/>
      <c r="AT24" s="1109"/>
      <c r="AU24" s="1109"/>
      <c r="AV24" s="1109"/>
      <c r="AW24" s="1109"/>
      <c r="AX24" s="1109"/>
      <c r="AY24" s="1109"/>
      <c r="AZ24" s="1109"/>
      <c r="BA24" s="1109"/>
      <c r="BB24" s="1109"/>
      <c r="BC24" s="1109"/>
      <c r="BD24" s="1109"/>
      <c r="BE24" s="1109"/>
      <c r="BF24" s="1109"/>
      <c r="BG24" s="1109"/>
      <c r="BH24" s="1109"/>
      <c r="BI24" s="1109"/>
      <c r="BJ24" s="1109"/>
      <c r="BK24" s="1109"/>
      <c r="BL24" s="1109"/>
      <c r="BM24" s="1606"/>
      <c r="BN24" s="1606"/>
      <c r="BO24" s="1606"/>
      <c r="BP24" s="1606"/>
      <c r="BQ24" s="1606"/>
      <c r="BR24" s="1606"/>
      <c r="BS24" s="1606"/>
      <c r="BT24" s="1606"/>
      <c r="BU24" s="1606"/>
      <c r="BV24" s="1606"/>
      <c r="BW24" s="1606"/>
      <c r="BX24" s="1606"/>
      <c r="BY24" s="1606"/>
      <c r="BZ24" s="1606"/>
      <c r="CA24" s="1606"/>
      <c r="CB24" s="1606"/>
      <c r="CC24" s="1606"/>
      <c r="CD24" s="1606"/>
      <c r="CE24" s="1606"/>
      <c r="CF24" s="1606"/>
      <c r="CG24" s="1606"/>
      <c r="CH24" s="1606"/>
      <c r="CI24" s="1606"/>
      <c r="CJ24" s="1606"/>
      <c r="CK24" s="1606"/>
      <c r="CL24" s="1606"/>
      <c r="CM24" s="1606"/>
      <c r="CN24" s="1606"/>
      <c r="CO24" s="1606"/>
      <c r="CP24" s="1606"/>
      <c r="CQ24" s="1606"/>
      <c r="CR24" s="1606"/>
      <c r="CS24" s="1606"/>
      <c r="CT24" s="1606"/>
      <c r="CU24" s="1606"/>
      <c r="CV24" s="1606"/>
      <c r="CW24" s="1606"/>
      <c r="CX24" s="1606"/>
      <c r="CY24" s="1606"/>
      <c r="CZ24" s="1606"/>
      <c r="DA24" s="1606"/>
      <c r="DB24" s="1606"/>
      <c r="DC24" s="1606"/>
      <c r="DD24" s="1606"/>
      <c r="DE24" s="1606"/>
      <c r="DF24" s="1606"/>
      <c r="DG24" s="1606"/>
      <c r="DH24" s="1606"/>
      <c r="DI24" s="1606"/>
      <c r="DJ24" s="1606"/>
      <c r="DK24" s="1606"/>
      <c r="DL24" s="1606"/>
      <c r="DM24" s="1606"/>
      <c r="DN24" s="1606"/>
      <c r="DO24" s="1606"/>
      <c r="DP24" s="1606"/>
      <c r="DQ24" s="1606"/>
      <c r="DR24" s="1606"/>
      <c r="DS24" s="1606"/>
      <c r="DT24" s="1606"/>
      <c r="DU24" s="1606"/>
      <c r="DV24" s="1606"/>
      <c r="DW24" s="1606"/>
      <c r="DX24" s="1606"/>
      <c r="DY24" s="1606"/>
      <c r="EK24" s="1110"/>
      <c r="EL24" s="1110"/>
      <c r="EM24" s="1110"/>
      <c r="EO24" s="1110"/>
      <c r="EP24" s="1110"/>
      <c r="EQ24" s="1110"/>
    </row>
    <row r="25" spans="1:147" ht="16.5" hidden="1">
      <c r="A25" s="1111"/>
      <c r="B25" s="696"/>
      <c r="C25" s="696"/>
      <c r="D25" s="696"/>
      <c r="E25" s="673"/>
      <c r="F25" s="673"/>
      <c r="G25" s="673"/>
      <c r="H25" s="673"/>
      <c r="I25" s="673"/>
      <c r="J25" s="673"/>
      <c r="K25" s="697">
        <f>IF(E25&gt;0,(((G25*(H25/3600)*1000*9.81)/(1000*I25))/J25),0)</f>
        <v>0</v>
      </c>
      <c r="L25" s="673"/>
      <c r="M25" s="673"/>
      <c r="N25" s="683"/>
      <c r="O25" s="683"/>
      <c r="P25" s="683"/>
      <c r="Q25" s="683"/>
      <c r="R25" s="673"/>
      <c r="S25" s="698">
        <f>E25*K25*L25*M25*R25/1000</f>
        <v>0</v>
      </c>
      <c r="T25" s="698">
        <f>E25*H25*L25*M25*R25/1000</f>
        <v>0</v>
      </c>
      <c r="U25" s="699"/>
      <c r="V25" s="1112"/>
      <c r="AG25" s="1100"/>
      <c r="AH25" s="1607"/>
      <c r="AI25" s="1607"/>
      <c r="AJ25" s="1607"/>
      <c r="AK25" s="1607"/>
      <c r="AL25" s="1607"/>
      <c r="AM25" s="1607"/>
      <c r="AN25" s="1607"/>
      <c r="AO25" s="1607"/>
      <c r="AP25" s="1113"/>
      <c r="AQ25" s="1113"/>
      <c r="AR25" s="1113"/>
      <c r="AS25" s="1113"/>
      <c r="AT25" s="1113"/>
      <c r="AU25" s="1113"/>
      <c r="AV25" s="1113"/>
      <c r="AW25" s="1113"/>
      <c r="AX25" s="1113"/>
      <c r="AY25" s="1113"/>
      <c r="AZ25" s="1113"/>
      <c r="BA25" s="1113"/>
      <c r="BB25" s="1113"/>
      <c r="BC25" s="1113"/>
      <c r="BD25" s="1113"/>
      <c r="BE25" s="1113"/>
      <c r="BF25" s="1113"/>
      <c r="BG25" s="1113"/>
      <c r="BH25" s="1113"/>
      <c r="BI25" s="1113"/>
      <c r="BJ25" s="1113"/>
      <c r="BK25" s="1113"/>
      <c r="BL25" s="1113"/>
      <c r="BM25" s="1606"/>
      <c r="BN25" s="1606"/>
      <c r="BO25" s="1606"/>
      <c r="BP25" s="1606"/>
      <c r="BQ25" s="1606"/>
      <c r="BR25" s="1606"/>
      <c r="BS25" s="1606"/>
      <c r="BT25" s="1606"/>
      <c r="BU25" s="1606"/>
      <c r="BV25" s="1606"/>
      <c r="BW25" s="1606"/>
      <c r="BX25" s="1606"/>
      <c r="BY25" s="1606"/>
      <c r="BZ25" s="1606"/>
      <c r="CA25" s="1606"/>
      <c r="CB25" s="1606"/>
      <c r="CC25" s="1606"/>
      <c r="CD25" s="1606"/>
      <c r="CE25" s="1606"/>
      <c r="CF25" s="1606"/>
      <c r="CG25" s="1606"/>
      <c r="CH25" s="1606"/>
      <c r="CI25" s="1606"/>
      <c r="CJ25" s="1606"/>
      <c r="CK25" s="1606"/>
      <c r="CL25" s="1606"/>
      <c r="CM25" s="1606"/>
      <c r="CN25" s="1606"/>
      <c r="CO25" s="1606"/>
      <c r="CP25" s="1606"/>
      <c r="CQ25" s="1606"/>
      <c r="CR25" s="1606"/>
      <c r="CS25" s="1606"/>
      <c r="CT25" s="1606"/>
      <c r="CU25" s="1606"/>
      <c r="CV25" s="1606"/>
      <c r="CW25" s="1606"/>
      <c r="CX25" s="1606"/>
      <c r="CY25" s="1606"/>
      <c r="CZ25" s="1606"/>
      <c r="DA25" s="1606"/>
      <c r="DB25" s="1606"/>
      <c r="DC25" s="1606"/>
      <c r="DD25" s="1606"/>
      <c r="DE25" s="1606"/>
      <c r="DF25" s="1606"/>
      <c r="DG25" s="1606"/>
      <c r="DH25" s="1606"/>
      <c r="DI25" s="1606"/>
      <c r="DJ25" s="1606"/>
      <c r="DK25" s="1606"/>
      <c r="DL25" s="1606"/>
      <c r="DM25" s="1606"/>
      <c r="DN25" s="1606"/>
      <c r="DO25" s="1606"/>
      <c r="DP25" s="1606"/>
      <c r="DQ25" s="1606"/>
      <c r="DR25" s="1606"/>
      <c r="DS25" s="1606"/>
      <c r="DT25" s="1606"/>
      <c r="DU25" s="1606"/>
      <c r="DV25" s="1606"/>
      <c r="DW25" s="1606"/>
      <c r="DX25" s="1606"/>
      <c r="DY25" s="1606"/>
      <c r="EK25" s="1110"/>
      <c r="EL25" s="1110"/>
      <c r="EM25" s="1110"/>
      <c r="EO25" s="1110"/>
      <c r="EP25" s="1110"/>
      <c r="EQ25" s="1110"/>
    </row>
    <row r="26" spans="1:147" ht="16.5" hidden="1">
      <c r="A26" s="1111"/>
      <c r="B26" s="696"/>
      <c r="C26" s="696"/>
      <c r="D26" s="696"/>
      <c r="E26" s="673"/>
      <c r="F26" s="673"/>
      <c r="G26" s="673"/>
      <c r="H26" s="673"/>
      <c r="I26" s="673"/>
      <c r="J26" s="673"/>
      <c r="K26" s="697">
        <f>IF(E26&gt;0,(((G26*(H26/3600)*1000*9.81)/(1000*I26))/J26),0)</f>
        <v>0</v>
      </c>
      <c r="L26" s="673"/>
      <c r="M26" s="673"/>
      <c r="N26" s="683"/>
      <c r="O26" s="683"/>
      <c r="P26" s="683"/>
      <c r="Q26" s="683"/>
      <c r="R26" s="673"/>
      <c r="S26" s="698">
        <f>E26*K26*L26*M26*R26/1000</f>
        <v>0</v>
      </c>
      <c r="T26" s="698">
        <f>E26*H26*L26*M26*R26/1000</f>
        <v>0</v>
      </c>
      <c r="U26" s="699"/>
      <c r="V26" s="1112"/>
      <c r="AG26" s="1100"/>
      <c r="AH26" s="1607"/>
      <c r="AI26" s="1607"/>
      <c r="AJ26" s="1607"/>
      <c r="AK26" s="1607"/>
      <c r="AL26" s="1607"/>
      <c r="AM26" s="1607"/>
      <c r="AN26" s="1607"/>
      <c r="AO26" s="1607"/>
      <c r="AP26" s="1101"/>
      <c r="AQ26" s="1101"/>
      <c r="AR26" s="1101"/>
      <c r="AS26" s="1101"/>
      <c r="AT26" s="1101"/>
      <c r="AU26" s="1101"/>
      <c r="AV26" s="1101"/>
      <c r="AW26" s="1101"/>
      <c r="AX26" s="1101"/>
      <c r="AY26" s="1101"/>
      <c r="AZ26" s="1101"/>
      <c r="BA26" s="1101"/>
      <c r="BB26" s="1101"/>
      <c r="BC26" s="1101"/>
      <c r="BD26" s="1101"/>
      <c r="BE26" s="1101"/>
      <c r="BF26" s="1101"/>
      <c r="BG26" s="1101"/>
      <c r="BH26" s="1101"/>
      <c r="BI26" s="1101"/>
      <c r="BJ26" s="1101"/>
      <c r="BK26" s="1101"/>
      <c r="BL26" s="1101"/>
      <c r="BM26" s="1606"/>
      <c r="BN26" s="1606"/>
      <c r="BO26" s="1606"/>
      <c r="BP26" s="1606"/>
      <c r="BQ26" s="1606"/>
      <c r="BR26" s="1606"/>
      <c r="BS26" s="1606"/>
      <c r="BT26" s="1606"/>
      <c r="BU26" s="1606"/>
      <c r="BV26" s="1606"/>
      <c r="BW26" s="1606"/>
      <c r="BX26" s="1606"/>
      <c r="BY26" s="1606"/>
      <c r="BZ26" s="1606"/>
      <c r="CA26" s="1606"/>
      <c r="CB26" s="1606"/>
      <c r="CC26" s="1606"/>
      <c r="CD26" s="1606"/>
      <c r="CE26" s="1606"/>
      <c r="CF26" s="1606"/>
      <c r="CG26" s="1606"/>
      <c r="CH26" s="1606"/>
      <c r="CI26" s="1606"/>
      <c r="CJ26" s="1606"/>
      <c r="CK26" s="1606"/>
      <c r="CL26" s="1606"/>
      <c r="CM26" s="1606"/>
      <c r="CN26" s="1606"/>
      <c r="CO26" s="1606"/>
      <c r="CP26" s="1606"/>
      <c r="CQ26" s="1606"/>
      <c r="CR26" s="1606"/>
      <c r="CS26" s="1606"/>
      <c r="CT26" s="1606"/>
      <c r="CU26" s="1606"/>
      <c r="CV26" s="1606"/>
      <c r="CW26" s="1606"/>
      <c r="CX26" s="1606"/>
      <c r="CY26" s="1606"/>
      <c r="CZ26" s="1606"/>
      <c r="DA26" s="1606"/>
      <c r="DB26" s="1606"/>
      <c r="DC26" s="1606"/>
      <c r="DD26" s="1606"/>
      <c r="DE26" s="1606"/>
      <c r="DF26" s="1606"/>
      <c r="DG26" s="1606"/>
      <c r="DH26" s="1606"/>
      <c r="DI26" s="1606"/>
      <c r="DJ26" s="1606"/>
      <c r="DK26" s="1606"/>
      <c r="DL26" s="1606"/>
      <c r="DM26" s="1606"/>
      <c r="DN26" s="1606"/>
      <c r="DO26" s="1606"/>
      <c r="DP26" s="1606"/>
      <c r="DQ26" s="1606"/>
      <c r="DR26" s="1606"/>
      <c r="DS26" s="1606"/>
      <c r="DT26" s="1606"/>
      <c r="DU26" s="1606"/>
      <c r="DV26" s="1606"/>
      <c r="DW26" s="1606"/>
      <c r="DX26" s="1606"/>
      <c r="DY26" s="1606"/>
      <c r="EK26" s="1110"/>
      <c r="EL26" s="1110"/>
      <c r="EM26" s="1110"/>
      <c r="EO26" s="1110"/>
      <c r="EP26" s="1110"/>
      <c r="EQ26" s="1110"/>
    </row>
    <row r="27" spans="1:147" ht="16.5" hidden="1">
      <c r="A27" s="1111"/>
      <c r="B27" s="696"/>
      <c r="C27" s="696"/>
      <c r="D27" s="696"/>
      <c r="E27" s="673"/>
      <c r="F27" s="673"/>
      <c r="G27" s="673"/>
      <c r="H27" s="673"/>
      <c r="I27" s="673"/>
      <c r="J27" s="673"/>
      <c r="K27" s="697">
        <f>IF(E27&gt;0,(((G27*(H27/3600)*1000*9.81)/(1000*I27))/J27),0)</f>
        <v>0</v>
      </c>
      <c r="L27" s="673"/>
      <c r="M27" s="673"/>
      <c r="N27" s="683"/>
      <c r="O27" s="683"/>
      <c r="P27" s="683"/>
      <c r="Q27" s="683"/>
      <c r="R27" s="673"/>
      <c r="S27" s="698">
        <f>E27*K27*L27*M27*R27/1000</f>
        <v>0</v>
      </c>
      <c r="T27" s="698">
        <f>E27*H27*L27*M27*R27/1000</f>
        <v>0</v>
      </c>
      <c r="U27" s="699"/>
      <c r="V27" s="1112"/>
      <c r="AG27" s="1100"/>
      <c r="AH27" s="1608"/>
      <c r="AI27" s="1608"/>
      <c r="AJ27" s="1608"/>
      <c r="AK27" s="1608"/>
      <c r="AL27" s="1608"/>
      <c r="AM27" s="1608"/>
      <c r="AN27" s="1608"/>
      <c r="AO27" s="1608"/>
      <c r="AP27" s="1608"/>
      <c r="AQ27" s="1608"/>
      <c r="AR27" s="1608"/>
      <c r="AS27" s="1608"/>
      <c r="AT27" s="1608"/>
      <c r="AU27" s="1608"/>
      <c r="AV27" s="1608"/>
      <c r="AW27" s="1608"/>
      <c r="AX27" s="1608"/>
      <c r="AY27" s="1608"/>
      <c r="AZ27" s="1608"/>
      <c r="BA27" s="1608"/>
      <c r="BB27" s="1608"/>
      <c r="BC27" s="1608"/>
      <c r="BD27" s="1608"/>
      <c r="BE27" s="1608"/>
      <c r="BF27" s="1608"/>
      <c r="BG27" s="1608"/>
      <c r="BH27" s="1608"/>
      <c r="BI27" s="1608"/>
      <c r="BJ27" s="1608"/>
      <c r="BK27" s="1608"/>
      <c r="BL27" s="1608"/>
      <c r="BM27" s="1606"/>
      <c r="BN27" s="1606"/>
      <c r="BO27" s="1606"/>
      <c r="BP27" s="1606"/>
      <c r="BQ27" s="1606"/>
      <c r="BR27" s="1606"/>
      <c r="BS27" s="1606"/>
      <c r="BT27" s="1606"/>
      <c r="BU27" s="1606"/>
      <c r="BV27" s="1606"/>
      <c r="BW27" s="1606"/>
      <c r="BX27" s="1606"/>
      <c r="BY27" s="1606"/>
      <c r="BZ27" s="1606"/>
      <c r="CA27" s="1606"/>
      <c r="CB27" s="1606"/>
      <c r="CC27" s="1606"/>
      <c r="CD27" s="1606"/>
      <c r="CE27" s="1606"/>
      <c r="CF27" s="1606"/>
      <c r="CG27" s="1606"/>
      <c r="CH27" s="1606"/>
      <c r="CI27" s="1606"/>
      <c r="CJ27" s="1606"/>
      <c r="CK27" s="1606"/>
      <c r="CL27" s="1606"/>
      <c r="CM27" s="1606"/>
      <c r="CN27" s="1606"/>
      <c r="CO27" s="1606"/>
      <c r="CP27" s="1606"/>
      <c r="CQ27" s="1606"/>
      <c r="CR27" s="1606"/>
      <c r="CS27" s="1606"/>
      <c r="CT27" s="1606"/>
      <c r="CU27" s="1606"/>
      <c r="CV27" s="1606"/>
      <c r="CW27" s="1606"/>
      <c r="CX27" s="1606"/>
      <c r="CY27" s="1606"/>
      <c r="CZ27" s="1606"/>
      <c r="DA27" s="1606"/>
      <c r="DB27" s="1606"/>
      <c r="DC27" s="1606"/>
      <c r="DD27" s="1606"/>
      <c r="DE27" s="1606"/>
      <c r="DF27" s="1606"/>
      <c r="DG27" s="1606"/>
      <c r="DH27" s="1606"/>
      <c r="DI27" s="1606"/>
      <c r="DJ27" s="1606"/>
      <c r="DK27" s="1606"/>
      <c r="DL27" s="1606"/>
      <c r="DM27" s="1606"/>
      <c r="DN27" s="1606"/>
      <c r="DO27" s="1606"/>
      <c r="DP27" s="1606"/>
      <c r="DQ27" s="1606"/>
      <c r="DR27" s="1606"/>
      <c r="DS27" s="1606"/>
      <c r="DT27" s="1606"/>
      <c r="DU27" s="1606"/>
      <c r="DV27" s="1606"/>
      <c r="DW27" s="1606"/>
      <c r="DX27" s="1606"/>
      <c r="DY27" s="1606"/>
      <c r="EK27" s="1110"/>
      <c r="EL27" s="1110"/>
      <c r="EM27" s="1110"/>
      <c r="EO27" s="1110"/>
      <c r="EP27" s="1110"/>
      <c r="EQ27" s="1110"/>
    </row>
    <row r="28" spans="1:147" ht="16.5" hidden="1">
      <c r="A28" s="1111"/>
      <c r="B28" s="696"/>
      <c r="C28" s="696"/>
      <c r="D28" s="696"/>
      <c r="E28" s="673"/>
      <c r="F28" s="673"/>
      <c r="G28" s="673"/>
      <c r="H28" s="673"/>
      <c r="I28" s="673"/>
      <c r="J28" s="673"/>
      <c r="K28" s="697">
        <f>IF(E28&gt;0,(((G28*(H28/3600)*1000*9.81)/(1000*I28))/J28),0)</f>
        <v>0</v>
      </c>
      <c r="L28" s="673"/>
      <c r="M28" s="673"/>
      <c r="N28" s="683"/>
      <c r="O28" s="683"/>
      <c r="P28" s="683"/>
      <c r="Q28" s="683"/>
      <c r="R28" s="673"/>
      <c r="S28" s="698">
        <f>E28*K28*L28*M28*R28/1000</f>
        <v>0</v>
      </c>
      <c r="T28" s="698">
        <f>E28*H28*L28*M28*R28/1000</f>
        <v>0</v>
      </c>
      <c r="U28" s="699"/>
      <c r="V28" s="1112"/>
      <c r="AG28" s="1100"/>
      <c r="AH28" s="1608"/>
      <c r="AI28" s="1608"/>
      <c r="AJ28" s="1608"/>
      <c r="AK28" s="1608"/>
      <c r="AL28" s="1608"/>
      <c r="AM28" s="1608"/>
      <c r="AN28" s="1608"/>
      <c r="AO28" s="1608"/>
      <c r="AP28" s="1608"/>
      <c r="AQ28" s="1608"/>
      <c r="AR28" s="1608"/>
      <c r="AS28" s="1608"/>
      <c r="AT28" s="1608"/>
      <c r="AU28" s="1608"/>
      <c r="AV28" s="1608"/>
      <c r="AW28" s="1608"/>
      <c r="AX28" s="1608"/>
      <c r="AY28" s="1608"/>
      <c r="AZ28" s="1608"/>
      <c r="BA28" s="1608"/>
      <c r="BB28" s="1608"/>
      <c r="BC28" s="1608"/>
      <c r="BD28" s="1608"/>
      <c r="BE28" s="1608"/>
      <c r="BF28" s="1608"/>
      <c r="BG28" s="1608"/>
      <c r="BH28" s="1608"/>
      <c r="BI28" s="1608"/>
      <c r="BJ28" s="1608"/>
      <c r="BK28" s="1608"/>
      <c r="BL28" s="1608"/>
      <c r="BM28" s="1606"/>
      <c r="BN28" s="1606"/>
      <c r="BO28" s="1606"/>
      <c r="BP28" s="1606"/>
      <c r="BQ28" s="1606"/>
      <c r="BR28" s="1606"/>
      <c r="BS28" s="1606"/>
      <c r="BT28" s="1606"/>
      <c r="BU28" s="1606"/>
      <c r="BV28" s="1606"/>
      <c r="BW28" s="1606"/>
      <c r="BX28" s="1606"/>
      <c r="BY28" s="1606"/>
      <c r="BZ28" s="1606"/>
      <c r="CA28" s="1606"/>
      <c r="CB28" s="1606"/>
      <c r="CC28" s="1606"/>
      <c r="CD28" s="1606"/>
      <c r="CE28" s="1606"/>
      <c r="CF28" s="1606"/>
      <c r="CG28" s="1606"/>
      <c r="CH28" s="1606"/>
      <c r="CI28" s="1606"/>
      <c r="CJ28" s="1606"/>
      <c r="CK28" s="1606"/>
      <c r="CL28" s="1606"/>
      <c r="CM28" s="1606"/>
      <c r="CN28" s="1606"/>
      <c r="CO28" s="1606"/>
      <c r="CP28" s="1606"/>
      <c r="CQ28" s="1606"/>
      <c r="CR28" s="1606"/>
      <c r="CS28" s="1606"/>
      <c r="CT28" s="1606"/>
      <c r="CU28" s="1606"/>
      <c r="CV28" s="1606"/>
      <c r="CW28" s="1606"/>
      <c r="CX28" s="1606"/>
      <c r="CY28" s="1606"/>
      <c r="CZ28" s="1606"/>
      <c r="DA28" s="1606"/>
      <c r="DB28" s="1606"/>
      <c r="DC28" s="1606"/>
      <c r="DD28" s="1606"/>
      <c r="DE28" s="1606"/>
      <c r="DF28" s="1606"/>
      <c r="DG28" s="1606"/>
      <c r="DH28" s="1606"/>
      <c r="DI28" s="1606"/>
      <c r="DJ28" s="1606"/>
      <c r="DK28" s="1606"/>
      <c r="DL28" s="1606"/>
      <c r="DM28" s="1606"/>
      <c r="DN28" s="1606"/>
      <c r="DO28" s="1606"/>
      <c r="DP28" s="1606"/>
      <c r="DQ28" s="1606"/>
      <c r="DR28" s="1606"/>
      <c r="DS28" s="1606"/>
      <c r="DT28" s="1606"/>
      <c r="DU28" s="1606"/>
      <c r="DV28" s="1606"/>
      <c r="DW28" s="1606"/>
      <c r="DX28" s="1606"/>
      <c r="DY28" s="1606"/>
      <c r="EK28" s="1110"/>
      <c r="EL28" s="1110"/>
      <c r="EM28" s="1110"/>
      <c r="EO28" s="1110"/>
      <c r="EP28" s="1110"/>
      <c r="EQ28" s="1110"/>
    </row>
    <row r="29" spans="1:147" ht="16.5" hidden="1">
      <c r="A29" s="1111"/>
      <c r="B29" s="696"/>
      <c r="C29" s="696"/>
      <c r="D29" s="696"/>
      <c r="E29" s="673"/>
      <c r="F29" s="673"/>
      <c r="G29" s="673"/>
      <c r="H29" s="673"/>
      <c r="I29" s="673"/>
      <c r="J29" s="673"/>
      <c r="K29" s="697">
        <f>IF(E29&gt;0,(((G29*(H29/3600)*1000*9.81)/(1000*I29))/J29),0)</f>
        <v>0</v>
      </c>
      <c r="L29" s="673"/>
      <c r="M29" s="673"/>
      <c r="N29" s="683"/>
      <c r="O29" s="683"/>
      <c r="P29" s="683"/>
      <c r="Q29" s="683"/>
      <c r="R29" s="673"/>
      <c r="S29" s="698">
        <f>E29*K29*L29*M29*R29/1000</f>
        <v>0</v>
      </c>
      <c r="T29" s="698">
        <f>E29*H29*L29*M29*R29/1000</f>
        <v>0</v>
      </c>
      <c r="U29" s="699"/>
      <c r="V29" s="1112"/>
      <c r="AG29" s="1100"/>
      <c r="AH29" s="1608"/>
      <c r="AI29" s="1608"/>
      <c r="AJ29" s="1608"/>
      <c r="AK29" s="1608"/>
      <c r="AL29" s="1608"/>
      <c r="AM29" s="1608"/>
      <c r="AN29" s="1608"/>
      <c r="AO29" s="1608"/>
      <c r="AP29" s="1608"/>
      <c r="AQ29" s="1608"/>
      <c r="AR29" s="1608"/>
      <c r="AS29" s="1608"/>
      <c r="AT29" s="1608"/>
      <c r="AU29" s="1608"/>
      <c r="AV29" s="1608"/>
      <c r="AW29" s="1608"/>
      <c r="AX29" s="1608"/>
      <c r="AY29" s="1608"/>
      <c r="AZ29" s="1608"/>
      <c r="BA29" s="1608"/>
      <c r="BB29" s="1608"/>
      <c r="BC29" s="1608"/>
      <c r="BD29" s="1608"/>
      <c r="BE29" s="1608"/>
      <c r="BF29" s="1608"/>
      <c r="BG29" s="1608"/>
      <c r="BH29" s="1608"/>
      <c r="BI29" s="1608"/>
      <c r="BJ29" s="1608"/>
      <c r="BK29" s="1608"/>
      <c r="BL29" s="1608"/>
      <c r="BM29" s="1606"/>
      <c r="BN29" s="1606"/>
      <c r="BO29" s="1606"/>
      <c r="BP29" s="1606"/>
      <c r="BQ29" s="1606"/>
      <c r="BR29" s="1606"/>
      <c r="BS29" s="1606"/>
      <c r="BT29" s="1606"/>
      <c r="BU29" s="1606"/>
      <c r="BV29" s="1606"/>
      <c r="BW29" s="1606"/>
      <c r="BX29" s="1606"/>
      <c r="BY29" s="1606"/>
      <c r="BZ29" s="1606"/>
      <c r="CA29" s="1606"/>
      <c r="CB29" s="1606"/>
      <c r="CC29" s="1606"/>
      <c r="CD29" s="1606"/>
      <c r="CE29" s="1606"/>
      <c r="CF29" s="1606"/>
      <c r="CG29" s="1606"/>
      <c r="CH29" s="1606"/>
      <c r="CI29" s="1606"/>
      <c r="CJ29" s="1606"/>
      <c r="CK29" s="1606"/>
      <c r="CL29" s="1606"/>
      <c r="CM29" s="1606"/>
      <c r="CN29" s="1606"/>
      <c r="CO29" s="1606"/>
      <c r="CP29" s="1606"/>
      <c r="CQ29" s="1606"/>
      <c r="CR29" s="1606"/>
      <c r="CS29" s="1606"/>
      <c r="CT29" s="1606"/>
      <c r="CU29" s="1606"/>
      <c r="CV29" s="1606"/>
      <c r="CW29" s="1606"/>
      <c r="CX29" s="1606"/>
      <c r="CY29" s="1606"/>
      <c r="CZ29" s="1606"/>
      <c r="DA29" s="1606"/>
      <c r="DB29" s="1606"/>
      <c r="DC29" s="1606"/>
      <c r="DD29" s="1606"/>
      <c r="DE29" s="1606"/>
      <c r="DF29" s="1606"/>
      <c r="DG29" s="1606"/>
      <c r="DH29" s="1606"/>
      <c r="DI29" s="1606"/>
      <c r="DJ29" s="1606"/>
      <c r="DK29" s="1606"/>
      <c r="DL29" s="1606"/>
      <c r="DM29" s="1606"/>
      <c r="DN29" s="1606"/>
      <c r="DO29" s="1606"/>
      <c r="DP29" s="1606"/>
      <c r="DQ29" s="1606"/>
      <c r="DR29" s="1606"/>
      <c r="DS29" s="1606"/>
      <c r="DT29" s="1606"/>
      <c r="DU29" s="1606"/>
      <c r="DV29" s="1606"/>
      <c r="DW29" s="1606"/>
      <c r="DX29" s="1606"/>
      <c r="DY29" s="1606"/>
      <c r="EK29" s="1110"/>
      <c r="EL29" s="1110"/>
      <c r="EM29" s="1110"/>
      <c r="EO29" s="1110"/>
      <c r="EP29" s="1110"/>
      <c r="EQ29" s="1110"/>
    </row>
    <row r="30" spans="1:147" ht="16.5" hidden="1">
      <c r="A30" s="1115"/>
      <c r="B30" s="690" t="s">
        <v>904</v>
      </c>
      <c r="C30" s="672"/>
      <c r="D30" s="672"/>
      <c r="E30" s="673"/>
      <c r="F30" s="673"/>
      <c r="G30" s="673"/>
      <c r="H30" s="673"/>
      <c r="I30" s="673"/>
      <c r="J30" s="673"/>
      <c r="K30" s="673"/>
      <c r="L30" s="673"/>
      <c r="M30" s="673"/>
      <c r="N30" s="683"/>
      <c r="O30" s="683"/>
      <c r="P30" s="683"/>
      <c r="Q30" s="683"/>
      <c r="R30" s="673"/>
      <c r="S30" s="701">
        <f>SUM(S25:S29)</f>
        <v>0</v>
      </c>
      <c r="T30" s="701">
        <f>SUM(T25:T29)</f>
        <v>0</v>
      </c>
      <c r="U30" s="677"/>
      <c r="V30" s="700"/>
      <c r="AG30" s="1100"/>
      <c r="AH30" s="1610"/>
      <c r="AI30" s="1610"/>
      <c r="AJ30" s="1610"/>
      <c r="AK30" s="1610"/>
      <c r="AL30" s="1610"/>
      <c r="AM30" s="1610"/>
      <c r="AN30" s="1610"/>
      <c r="AO30" s="1610"/>
      <c r="AP30" s="1610"/>
      <c r="AQ30" s="1610"/>
      <c r="AR30" s="1610"/>
      <c r="AS30" s="1610"/>
      <c r="AT30" s="1610"/>
      <c r="AU30" s="1610"/>
      <c r="AV30" s="1610"/>
      <c r="AW30" s="1610"/>
      <c r="AX30" s="1610"/>
      <c r="AY30" s="1610"/>
      <c r="AZ30" s="1610"/>
      <c r="BA30" s="1610"/>
      <c r="BB30" s="1610"/>
      <c r="BC30" s="1610"/>
      <c r="BD30" s="1610"/>
      <c r="BE30" s="1610"/>
      <c r="BF30" s="1610"/>
      <c r="BG30" s="1610"/>
      <c r="BH30" s="1610"/>
      <c r="BI30" s="1610"/>
      <c r="BJ30" s="1610"/>
      <c r="BK30" s="1610"/>
      <c r="BL30" s="1610"/>
      <c r="BM30" s="1606"/>
      <c r="BN30" s="1606"/>
      <c r="BO30" s="1606"/>
      <c r="BP30" s="1606"/>
      <c r="BQ30" s="1606"/>
      <c r="BR30" s="1606"/>
      <c r="BS30" s="1606"/>
      <c r="BT30" s="1606"/>
      <c r="BU30" s="1606"/>
      <c r="BV30" s="1606"/>
      <c r="BW30" s="1606"/>
      <c r="BX30" s="1606"/>
      <c r="BY30" s="1606"/>
      <c r="BZ30" s="1606"/>
      <c r="CA30" s="1606"/>
      <c r="CB30" s="1606"/>
      <c r="CC30" s="1606"/>
      <c r="CD30" s="1606"/>
      <c r="CE30" s="1606"/>
      <c r="CF30" s="1606"/>
      <c r="CG30" s="1606"/>
      <c r="CH30" s="1606"/>
      <c r="CI30" s="1606"/>
      <c r="CJ30" s="1606"/>
      <c r="CK30" s="1606"/>
      <c r="CL30" s="1606"/>
      <c r="CM30" s="1606"/>
      <c r="CN30" s="1606"/>
      <c r="CO30" s="1606"/>
      <c r="CP30" s="1606"/>
      <c r="CQ30" s="1606"/>
      <c r="CR30" s="1606"/>
      <c r="CS30" s="1606"/>
      <c r="CT30" s="1606"/>
      <c r="CU30" s="1606"/>
      <c r="CV30" s="1606"/>
      <c r="CW30" s="1606"/>
      <c r="CX30" s="1606"/>
      <c r="CY30" s="1606"/>
      <c r="CZ30" s="1606"/>
      <c r="DA30" s="1606"/>
      <c r="DB30" s="1606"/>
      <c r="DC30" s="1606"/>
      <c r="DD30" s="1606"/>
      <c r="DE30" s="1606"/>
      <c r="DF30" s="1606"/>
      <c r="DG30" s="1606"/>
      <c r="DH30" s="1606"/>
      <c r="DI30" s="1606"/>
      <c r="DJ30" s="1606"/>
      <c r="DK30" s="1606"/>
      <c r="DL30" s="1606"/>
      <c r="DM30" s="1606"/>
      <c r="DN30" s="1606"/>
      <c r="DO30" s="1606"/>
      <c r="DP30" s="1606"/>
      <c r="DQ30" s="1606"/>
      <c r="DR30" s="1606"/>
      <c r="DS30" s="1606"/>
      <c r="DT30" s="1606"/>
      <c r="DU30" s="1606"/>
      <c r="DV30" s="1606"/>
      <c r="DW30" s="1606"/>
      <c r="DX30" s="1606"/>
      <c r="DY30" s="1606"/>
      <c r="EK30" s="1110"/>
      <c r="EL30" s="1110"/>
      <c r="EM30" s="1110"/>
      <c r="EO30" s="1110"/>
      <c r="EP30" s="1110"/>
      <c r="EQ30" s="1110"/>
    </row>
    <row r="31" spans="1:147" ht="57" customHeight="1">
      <c r="A31" s="1115" t="s">
        <v>905</v>
      </c>
      <c r="B31" s="857" t="s">
        <v>394</v>
      </c>
      <c r="C31" s="676"/>
      <c r="D31" s="676"/>
      <c r="E31" s="677"/>
      <c r="F31" s="677"/>
      <c r="G31" s="677"/>
      <c r="H31" s="677"/>
      <c r="I31" s="677"/>
      <c r="J31" s="677"/>
      <c r="K31" s="678"/>
      <c r="L31" s="679"/>
      <c r="M31" s="683"/>
      <c r="N31" s="683"/>
      <c r="O31" s="683"/>
      <c r="P31" s="683"/>
      <c r="Q31" s="684"/>
      <c r="R31" s="683"/>
      <c r="S31" s="683"/>
      <c r="T31" s="683"/>
      <c r="U31" s="677"/>
      <c r="V31" s="685"/>
      <c r="AG31" s="1100"/>
      <c r="AH31" s="1609"/>
      <c r="AI31" s="1609"/>
      <c r="AJ31" s="1609"/>
      <c r="AK31" s="1609"/>
      <c r="AL31" s="1609"/>
      <c r="AM31" s="1609"/>
      <c r="AN31" s="1609"/>
      <c r="AO31" s="1609"/>
      <c r="AP31" s="1609"/>
      <c r="AQ31" s="1609"/>
      <c r="AR31" s="1609"/>
      <c r="AS31" s="1609"/>
      <c r="AT31" s="1609"/>
      <c r="AU31" s="1609"/>
      <c r="AV31" s="1609"/>
      <c r="AW31" s="1609"/>
      <c r="AX31" s="1609"/>
      <c r="AY31" s="1609"/>
      <c r="AZ31" s="1609"/>
      <c r="BA31" s="1609"/>
      <c r="BB31" s="1609"/>
      <c r="BC31" s="1609"/>
      <c r="BD31" s="1609"/>
      <c r="BE31" s="1609"/>
      <c r="BF31" s="1609"/>
      <c r="BG31" s="1609"/>
      <c r="BH31" s="1609"/>
      <c r="BI31" s="1609"/>
      <c r="BJ31" s="1609"/>
      <c r="BK31" s="1609"/>
      <c r="BL31" s="1114"/>
      <c r="BM31" s="1606"/>
      <c r="BN31" s="1606"/>
      <c r="BO31" s="1606"/>
      <c r="BP31" s="1606"/>
      <c r="BQ31" s="1606"/>
      <c r="BR31" s="1606"/>
      <c r="BS31" s="1606"/>
      <c r="BT31" s="1606"/>
      <c r="BU31" s="1606"/>
      <c r="BV31" s="1606"/>
      <c r="BW31" s="1606"/>
      <c r="BX31" s="1606"/>
      <c r="BY31" s="1606"/>
      <c r="BZ31" s="1606"/>
      <c r="CA31" s="1606"/>
      <c r="CB31" s="1606"/>
      <c r="CC31" s="1606"/>
      <c r="CD31" s="1606"/>
      <c r="CE31" s="1606"/>
      <c r="CF31" s="1606"/>
      <c r="CG31" s="1606"/>
      <c r="CH31" s="1606"/>
      <c r="CI31" s="1606"/>
      <c r="CJ31" s="1606"/>
      <c r="CK31" s="1606"/>
      <c r="CL31" s="1606"/>
      <c r="CM31" s="1606"/>
      <c r="CN31" s="1606"/>
      <c r="CO31" s="1606"/>
      <c r="CP31" s="1606"/>
      <c r="CQ31" s="1606"/>
      <c r="CR31" s="1606"/>
      <c r="CS31" s="1606"/>
      <c r="CT31" s="1606"/>
      <c r="CU31" s="1606"/>
      <c r="CV31" s="1606"/>
      <c r="CW31" s="1606"/>
      <c r="CX31" s="1606"/>
      <c r="CY31" s="1606"/>
      <c r="CZ31" s="1606"/>
      <c r="DA31" s="1606"/>
      <c r="DB31" s="1606"/>
      <c r="DC31" s="1606"/>
      <c r="DD31" s="1606"/>
      <c r="DE31" s="1606"/>
      <c r="DF31" s="1606"/>
      <c r="DG31" s="1606"/>
      <c r="DH31" s="1606"/>
      <c r="DI31" s="1606"/>
      <c r="DJ31" s="1606"/>
      <c r="DK31" s="1606"/>
      <c r="DL31" s="1606"/>
      <c r="DM31" s="1606"/>
      <c r="DN31" s="1606"/>
      <c r="DO31" s="1606"/>
      <c r="DP31" s="1606"/>
      <c r="DQ31" s="1606"/>
      <c r="DR31" s="1606"/>
      <c r="DS31" s="1606"/>
      <c r="DT31" s="1606"/>
      <c r="DU31" s="1606"/>
      <c r="DV31" s="1606"/>
      <c r="DW31" s="1606"/>
      <c r="DX31" s="1606"/>
      <c r="DY31" s="1606"/>
      <c r="EK31" s="1110"/>
      <c r="EL31" s="1110"/>
      <c r="EM31" s="1110"/>
      <c r="EO31" s="1110"/>
      <c r="EP31" s="1110"/>
      <c r="EQ31" s="1110"/>
    </row>
    <row r="32" spans="1:147" ht="18">
      <c r="A32" s="1115"/>
      <c r="B32" s="1238" t="s">
        <v>873</v>
      </c>
      <c r="C32" s="1238">
        <v>2.5</v>
      </c>
      <c r="D32" s="1238" t="s">
        <v>875</v>
      </c>
      <c r="E32" s="1234">
        <v>11</v>
      </c>
      <c r="F32" s="1234"/>
      <c r="G32" s="1188"/>
      <c r="H32" s="1188"/>
      <c r="I32" s="1188"/>
      <c r="J32" s="1188"/>
      <c r="K32" s="1227">
        <v>2.5</v>
      </c>
      <c r="L32" s="1239">
        <v>24</v>
      </c>
      <c r="M32" s="1234">
        <v>223</v>
      </c>
      <c r="N32" s="1234">
        <v>-6.9</v>
      </c>
      <c r="O32" s="1234">
        <v>36</v>
      </c>
      <c r="P32" s="1234">
        <v>5</v>
      </c>
      <c r="Q32" s="1240"/>
      <c r="R32" s="1234">
        <v>1</v>
      </c>
      <c r="S32" s="1225">
        <f>(((E32*K32))/1000)*24*M32*((P32-(-6.9))/(P32--35))</f>
        <v>43.786050000000003</v>
      </c>
      <c r="T32" s="698"/>
      <c r="U32" s="677"/>
      <c r="V32" s="700"/>
      <c r="W32" s="714"/>
      <c r="AG32" s="1100"/>
      <c r="AH32" s="1609"/>
      <c r="AI32" s="1609"/>
      <c r="AJ32" s="1609"/>
      <c r="AK32" s="1609"/>
      <c r="AL32" s="1609"/>
      <c r="AM32" s="1609"/>
      <c r="AN32" s="1609"/>
      <c r="AO32" s="1609"/>
      <c r="AP32" s="1609"/>
      <c r="AQ32" s="1609"/>
      <c r="AR32" s="1609"/>
      <c r="AS32" s="1609"/>
      <c r="AT32" s="1609"/>
      <c r="AU32" s="1609"/>
      <c r="AV32" s="1609"/>
      <c r="AW32" s="1609"/>
      <c r="AX32" s="1609"/>
      <c r="AY32" s="1609"/>
      <c r="AZ32" s="1609"/>
      <c r="BA32" s="1609"/>
      <c r="BB32" s="1609"/>
      <c r="BC32" s="1609"/>
      <c r="BD32" s="1609"/>
      <c r="BE32" s="1609"/>
      <c r="BF32" s="1609"/>
      <c r="BG32" s="1609"/>
      <c r="BH32" s="1609"/>
      <c r="BI32" s="1609"/>
      <c r="BJ32" s="1609"/>
      <c r="BK32" s="1609"/>
      <c r="BL32" s="1114"/>
      <c r="BM32" s="1606"/>
      <c r="BN32" s="1606"/>
      <c r="BO32" s="1606"/>
      <c r="BP32" s="1606"/>
      <c r="BQ32" s="1606"/>
      <c r="BR32" s="1606"/>
      <c r="BS32" s="1606"/>
      <c r="BT32" s="1606"/>
      <c r="BU32" s="1606"/>
      <c r="BV32" s="1606"/>
      <c r="BW32" s="1606"/>
      <c r="BX32" s="1606"/>
      <c r="BY32" s="1606"/>
      <c r="BZ32" s="1606"/>
      <c r="CA32" s="1606"/>
      <c r="CB32" s="1606"/>
      <c r="CC32" s="1606"/>
      <c r="CD32" s="1606"/>
      <c r="CE32" s="1606"/>
      <c r="CF32" s="1606"/>
      <c r="CG32" s="1606"/>
      <c r="CH32" s="1606"/>
      <c r="CI32" s="1606"/>
      <c r="CJ32" s="1606"/>
      <c r="CK32" s="1606"/>
      <c r="CL32" s="1606"/>
      <c r="CM32" s="1606"/>
      <c r="CN32" s="1606"/>
      <c r="CO32" s="1606"/>
      <c r="CP32" s="1606"/>
      <c r="CQ32" s="1606"/>
      <c r="CR32" s="1606"/>
      <c r="CS32" s="1606"/>
      <c r="CT32" s="1606"/>
      <c r="CU32" s="1606"/>
      <c r="CV32" s="1606"/>
      <c r="CW32" s="1606"/>
      <c r="CX32" s="1606"/>
      <c r="CY32" s="1606"/>
      <c r="CZ32" s="1606"/>
      <c r="DA32" s="1606"/>
      <c r="DB32" s="1606"/>
      <c r="DC32" s="1606"/>
      <c r="DD32" s="1606"/>
      <c r="DE32" s="1606"/>
      <c r="DF32" s="1606"/>
      <c r="DG32" s="1606"/>
      <c r="DH32" s="1606"/>
      <c r="DI32" s="1606"/>
      <c r="DJ32" s="1606"/>
      <c r="DK32" s="1606"/>
      <c r="DL32" s="1606"/>
      <c r="DM32" s="1606"/>
      <c r="DN32" s="1606"/>
      <c r="DO32" s="1606"/>
      <c r="DP32" s="1606"/>
      <c r="DQ32" s="1606"/>
      <c r="DR32" s="1606"/>
      <c r="DS32" s="1606"/>
      <c r="DT32" s="1606"/>
      <c r="DU32" s="1606"/>
      <c r="DV32" s="1606"/>
      <c r="DW32" s="1606"/>
      <c r="DX32" s="1606"/>
      <c r="DY32" s="1606"/>
      <c r="EK32" s="1110"/>
      <c r="EL32" s="1110"/>
      <c r="EM32" s="1110"/>
      <c r="EO32" s="1110"/>
      <c r="EP32" s="1110"/>
      <c r="EQ32" s="1110"/>
    </row>
    <row r="33" spans="1:147" ht="16.5">
      <c r="A33" s="1116"/>
      <c r="B33" s="856" t="s">
        <v>894</v>
      </c>
      <c r="C33" s="672"/>
      <c r="D33" s="672"/>
      <c r="E33" s="673"/>
      <c r="F33" s="673"/>
      <c r="G33" s="673"/>
      <c r="H33" s="673"/>
      <c r="I33" s="673"/>
      <c r="J33" s="673"/>
      <c r="K33" s="688"/>
      <c r="L33" s="688"/>
      <c r="M33" s="688"/>
      <c r="N33" s="688"/>
      <c r="O33" s="688"/>
      <c r="P33" s="688"/>
      <c r="Q33" s="689"/>
      <c r="R33" s="688"/>
      <c r="S33" s="1225">
        <f>SUM(S32:S32)</f>
        <v>43.786050000000003</v>
      </c>
      <c r="T33" s="703"/>
      <c r="U33" s="677"/>
      <c r="V33" s="704"/>
      <c r="Y33" s="1611"/>
      <c r="Z33" s="1611"/>
      <c r="AA33" s="1611"/>
      <c r="AB33" s="1611"/>
      <c r="AC33" s="1611"/>
      <c r="AD33" s="1611"/>
      <c r="AE33" s="1611"/>
      <c r="AF33" s="1611"/>
      <c r="AG33" s="1117"/>
      <c r="AH33" s="1612"/>
      <c r="AI33" s="1612"/>
      <c r="AJ33" s="1612"/>
      <c r="AK33" s="1612"/>
      <c r="AL33" s="1612"/>
      <c r="AM33" s="1612"/>
      <c r="AN33" s="1612"/>
      <c r="AO33" s="1612"/>
      <c r="AP33" s="1612"/>
      <c r="AQ33" s="1612"/>
      <c r="AR33" s="1612"/>
      <c r="AS33" s="1612"/>
      <c r="AT33" s="1612"/>
      <c r="AU33" s="1612"/>
      <c r="AV33" s="1612"/>
      <c r="AW33" s="1612"/>
      <c r="AX33" s="1612"/>
      <c r="AY33" s="1612"/>
      <c r="AZ33" s="1612"/>
      <c r="BA33" s="1612"/>
      <c r="BB33" s="1612"/>
      <c r="BC33" s="1612"/>
      <c r="BD33" s="1612"/>
      <c r="BE33" s="1612"/>
      <c r="BF33" s="1612"/>
      <c r="BG33" s="1612"/>
      <c r="BH33" s="1612"/>
      <c r="BI33" s="1612"/>
      <c r="BJ33" s="1612"/>
      <c r="BK33" s="1612"/>
      <c r="BL33" s="1612"/>
      <c r="BM33" s="1613"/>
      <c r="BN33" s="1613"/>
      <c r="BO33" s="1613"/>
      <c r="BP33" s="1613"/>
      <c r="BQ33" s="1613"/>
      <c r="BR33" s="1613"/>
      <c r="BS33" s="1613"/>
      <c r="BT33" s="1613"/>
      <c r="BU33" s="1613"/>
      <c r="BV33" s="1613"/>
      <c r="BW33" s="1613"/>
      <c r="BX33" s="1613"/>
      <c r="BY33" s="1613"/>
      <c r="BZ33" s="1613"/>
      <c r="CA33" s="1613"/>
      <c r="CB33" s="1613"/>
      <c r="CC33" s="1613"/>
      <c r="CD33" s="1613"/>
      <c r="CE33" s="1606"/>
      <c r="CF33" s="1606"/>
      <c r="CG33" s="1606"/>
      <c r="CH33" s="1606"/>
      <c r="CI33" s="1606"/>
      <c r="CJ33" s="1606"/>
      <c r="CK33" s="1606"/>
      <c r="CL33" s="1606"/>
      <c r="CM33" s="1606"/>
      <c r="CN33" s="1606"/>
      <c r="CO33" s="1606"/>
      <c r="CP33" s="1606"/>
      <c r="CQ33" s="1606"/>
      <c r="CR33" s="1606"/>
      <c r="CS33" s="1606"/>
      <c r="CT33" s="1606"/>
      <c r="CU33" s="1606"/>
      <c r="CV33" s="1606"/>
      <c r="CW33" s="1606"/>
      <c r="CX33" s="1606"/>
      <c r="CY33" s="1606"/>
      <c r="CZ33" s="1606"/>
      <c r="DA33" s="1606"/>
      <c r="DB33" s="1606"/>
      <c r="DC33" s="1606"/>
      <c r="DD33" s="1606"/>
      <c r="DE33" s="1606"/>
      <c r="DF33" s="1606"/>
      <c r="DG33" s="1606"/>
      <c r="DH33" s="1606"/>
      <c r="DI33" s="1606"/>
      <c r="DJ33" s="1606"/>
      <c r="DK33" s="1606"/>
      <c r="DL33" s="1606"/>
      <c r="DM33" s="1606"/>
      <c r="DN33" s="1606"/>
      <c r="DO33" s="1606"/>
      <c r="DP33" s="1606"/>
      <c r="DQ33" s="1606"/>
      <c r="DR33" s="1606"/>
      <c r="DS33" s="1606"/>
      <c r="DT33" s="1606"/>
      <c r="DU33" s="1606"/>
      <c r="DV33" s="1606"/>
      <c r="DW33" s="1606"/>
      <c r="DX33" s="1606"/>
      <c r="DY33" s="1606"/>
      <c r="EE33" s="1110"/>
      <c r="EF33" s="1110"/>
      <c r="EG33" s="1110"/>
      <c r="EH33" s="1110"/>
      <c r="EI33" s="1110"/>
      <c r="EJ33" s="1110"/>
      <c r="EK33" s="1110"/>
      <c r="EL33" s="1110"/>
      <c r="EM33" s="1110"/>
      <c r="EN33" s="1110"/>
      <c r="EO33" s="1110"/>
      <c r="EP33" s="1110"/>
      <c r="EQ33" s="1110"/>
    </row>
    <row r="34" spans="1:147" ht="49.5">
      <c r="A34" s="1108" t="s">
        <v>395</v>
      </c>
      <c r="B34" s="858" t="s">
        <v>1680</v>
      </c>
      <c r="C34" s="690"/>
      <c r="D34" s="690"/>
      <c r="E34" s="673"/>
      <c r="F34" s="673"/>
      <c r="G34" s="673"/>
      <c r="H34" s="673"/>
      <c r="I34" s="673"/>
      <c r="J34" s="673"/>
      <c r="K34" s="673"/>
      <c r="L34" s="673"/>
      <c r="M34" s="673"/>
      <c r="N34" s="673"/>
      <c r="O34" s="673"/>
      <c r="P34" s="673"/>
      <c r="Q34" s="697"/>
      <c r="R34" s="673"/>
      <c r="S34" s="1224">
        <f>S16+S23+S30+S32</f>
        <v>57.020464181456987</v>
      </c>
      <c r="T34" s="698"/>
      <c r="U34" s="705"/>
      <c r="V34" s="699"/>
      <c r="Y34" s="1611"/>
      <c r="Z34" s="1611"/>
      <c r="AA34" s="1611"/>
      <c r="AB34" s="1611"/>
      <c r="AC34" s="1611"/>
      <c r="AD34" s="1611"/>
      <c r="AE34" s="1611"/>
      <c r="AF34" s="1611"/>
      <c r="AG34" s="1117"/>
      <c r="AH34" s="1612"/>
      <c r="AI34" s="1612"/>
      <c r="AJ34" s="1612"/>
      <c r="AK34" s="1612"/>
      <c r="AL34" s="1612"/>
      <c r="AM34" s="1612"/>
      <c r="AN34" s="1612"/>
      <c r="AO34" s="1612"/>
      <c r="AP34" s="1612"/>
      <c r="AQ34" s="1612"/>
      <c r="AR34" s="1612"/>
      <c r="AS34" s="1612"/>
      <c r="AT34" s="1612"/>
      <c r="AU34" s="1612"/>
      <c r="AV34" s="1612"/>
      <c r="AW34" s="1612"/>
      <c r="AX34" s="1612"/>
      <c r="AY34" s="1612"/>
      <c r="AZ34" s="1612"/>
      <c r="BA34" s="1612"/>
      <c r="BB34" s="1612"/>
      <c r="BC34" s="1612"/>
      <c r="BD34" s="1612"/>
      <c r="BE34" s="1612"/>
      <c r="BF34" s="1612"/>
      <c r="BG34" s="1612"/>
      <c r="BH34" s="1612"/>
      <c r="BI34" s="1612"/>
      <c r="BJ34" s="1612"/>
      <c r="BK34" s="1612"/>
      <c r="BL34" s="1612"/>
      <c r="BM34" s="1613"/>
      <c r="BN34" s="1613"/>
      <c r="BO34" s="1613"/>
      <c r="BP34" s="1613"/>
      <c r="BQ34" s="1613"/>
      <c r="BR34" s="1613"/>
      <c r="BS34" s="1613"/>
      <c r="BT34" s="1613"/>
      <c r="BU34" s="1613"/>
      <c r="BV34" s="1613"/>
      <c r="BW34" s="1613"/>
      <c r="BX34" s="1613"/>
      <c r="BY34" s="1613"/>
      <c r="BZ34" s="1613"/>
      <c r="CA34" s="1613"/>
      <c r="CB34" s="1613"/>
      <c r="CC34" s="1613"/>
      <c r="CD34" s="1613"/>
      <c r="CE34" s="1606"/>
      <c r="CF34" s="1606"/>
      <c r="CG34" s="1606"/>
      <c r="CH34" s="1606"/>
      <c r="CI34" s="1606"/>
      <c r="CJ34" s="1606"/>
      <c r="CK34" s="1606"/>
      <c r="CL34" s="1606"/>
      <c r="CM34" s="1606"/>
      <c r="CN34" s="1606"/>
      <c r="CO34" s="1606"/>
      <c r="CP34" s="1606"/>
      <c r="CQ34" s="1606"/>
      <c r="CR34" s="1606"/>
      <c r="CS34" s="1606"/>
      <c r="CT34" s="1606"/>
      <c r="CU34" s="1606"/>
      <c r="CV34" s="1606"/>
      <c r="CW34" s="1606"/>
      <c r="CX34" s="1606"/>
      <c r="CY34" s="1606"/>
      <c r="CZ34" s="1606"/>
      <c r="DA34" s="1606"/>
      <c r="DB34" s="1606"/>
      <c r="DC34" s="1606"/>
      <c r="DD34" s="1606"/>
      <c r="DE34" s="1606"/>
      <c r="DF34" s="1606"/>
      <c r="DG34" s="1606"/>
      <c r="DH34" s="1606"/>
      <c r="DI34" s="1606"/>
      <c r="DJ34" s="1606"/>
      <c r="DK34" s="1606"/>
      <c r="DL34" s="1606"/>
      <c r="DM34" s="1606"/>
      <c r="DN34" s="1606"/>
      <c r="DO34" s="1606"/>
      <c r="DP34" s="1606"/>
      <c r="DQ34" s="1606"/>
      <c r="DR34" s="1606"/>
      <c r="DS34" s="1606"/>
      <c r="DT34" s="1606"/>
      <c r="DU34" s="1606"/>
      <c r="DV34" s="1606"/>
      <c r="DW34" s="1606"/>
      <c r="DX34" s="1606"/>
      <c r="DY34" s="1606"/>
      <c r="EE34" s="1110"/>
      <c r="EF34" s="1110"/>
      <c r="EG34" s="1110"/>
      <c r="EH34" s="1110"/>
      <c r="EI34" s="1110"/>
      <c r="EJ34" s="1110"/>
      <c r="EK34" s="1110"/>
      <c r="EL34" s="1110"/>
      <c r="EM34" s="1110"/>
      <c r="EN34" s="1110"/>
      <c r="EO34" s="1110"/>
      <c r="EP34" s="1110"/>
      <c r="EQ34" s="1110"/>
    </row>
    <row r="35" spans="1:147" hidden="1">
      <c r="A35" s="1118"/>
      <c r="B35" s="1119" t="s">
        <v>1227</v>
      </c>
      <c r="C35" s="1119"/>
      <c r="D35" s="1119"/>
      <c r="E35" s="1120"/>
      <c r="F35" s="1120"/>
      <c r="G35" s="1120"/>
      <c r="H35" s="1120"/>
      <c r="I35" s="1120"/>
      <c r="J35" s="1120"/>
      <c r="K35" s="1119"/>
      <c r="L35" s="1119"/>
      <c r="M35" s="1119"/>
      <c r="N35" s="1119"/>
      <c r="O35" s="1119"/>
      <c r="P35" s="1119"/>
      <c r="Q35" s="1121"/>
      <c r="R35" s="1119"/>
      <c r="S35" s="1119"/>
      <c r="T35" s="1119"/>
      <c r="U35" s="1119"/>
      <c r="V35" s="1122"/>
      <c r="Y35" s="1123"/>
      <c r="Z35" s="1123"/>
      <c r="AA35" s="1123"/>
      <c r="AB35" s="1123"/>
      <c r="AC35" s="1123"/>
      <c r="AD35" s="1123"/>
      <c r="AE35" s="1123"/>
      <c r="AF35" s="1123"/>
      <c r="AG35" s="1123"/>
      <c r="AH35" s="1123"/>
      <c r="AI35" s="1123"/>
      <c r="AJ35" s="1123"/>
      <c r="AK35" s="1123"/>
      <c r="AL35" s="1123"/>
      <c r="AM35" s="1123"/>
      <c r="AN35" s="1123"/>
      <c r="AO35" s="1123"/>
      <c r="AP35" s="1123"/>
      <c r="AQ35" s="1123"/>
      <c r="AR35" s="1123"/>
      <c r="AS35" s="1123"/>
      <c r="AT35" s="1123"/>
      <c r="AU35" s="1123"/>
      <c r="AV35" s="1123"/>
      <c r="AW35" s="1123"/>
      <c r="AX35" s="1123"/>
      <c r="AY35" s="1123"/>
      <c r="AZ35" s="1123"/>
      <c r="BA35" s="1123"/>
      <c r="BB35" s="1123"/>
      <c r="BC35" s="1123"/>
      <c r="BD35" s="1123"/>
      <c r="BE35" s="1123"/>
      <c r="BF35" s="1123"/>
      <c r="BG35" s="1123"/>
      <c r="BH35" s="1123"/>
      <c r="BI35" s="1123"/>
      <c r="BJ35" s="1123"/>
      <c r="BK35" s="1123"/>
      <c r="BL35" s="1123"/>
      <c r="BM35" s="1124"/>
      <c r="BN35" s="1124"/>
      <c r="BO35" s="1124"/>
      <c r="BP35" s="1124"/>
      <c r="BQ35" s="1124"/>
      <c r="BR35" s="1124"/>
      <c r="BS35" s="1124"/>
      <c r="BT35" s="1124"/>
      <c r="BU35" s="1124"/>
      <c r="BV35" s="1124"/>
      <c r="BW35" s="1124"/>
      <c r="BX35" s="1124"/>
      <c r="BY35" s="1124"/>
      <c r="BZ35" s="1124"/>
      <c r="CA35" s="1124"/>
      <c r="CB35" s="1124"/>
      <c r="CC35" s="1124"/>
      <c r="CD35" s="1124"/>
      <c r="CE35" s="1124"/>
      <c r="CF35" s="1124"/>
      <c r="CG35" s="1124"/>
      <c r="CH35" s="1124"/>
      <c r="CI35" s="1124"/>
      <c r="CJ35" s="1124"/>
      <c r="CK35" s="1124"/>
      <c r="CL35" s="1124"/>
      <c r="CM35" s="1124"/>
      <c r="CN35" s="1124"/>
      <c r="CO35" s="1124"/>
      <c r="CP35" s="1124"/>
      <c r="CQ35" s="1124"/>
      <c r="CR35" s="1124"/>
      <c r="CS35" s="1124"/>
      <c r="CT35" s="1124"/>
      <c r="CU35" s="1124"/>
      <c r="CV35" s="1124"/>
      <c r="CW35" s="1124"/>
      <c r="CX35" s="1124"/>
      <c r="CY35" s="1124"/>
      <c r="CZ35" s="1124"/>
      <c r="DA35" s="1124"/>
      <c r="DB35" s="1124"/>
      <c r="DC35" s="1124"/>
      <c r="DD35" s="1124"/>
      <c r="DE35" s="1124"/>
      <c r="DF35" s="1124"/>
      <c r="DG35" s="1124"/>
      <c r="DH35" s="1124"/>
      <c r="DI35" s="1124"/>
      <c r="DJ35" s="1124"/>
      <c r="DK35" s="1124"/>
      <c r="DL35" s="1124"/>
      <c r="DM35" s="1124"/>
      <c r="DN35" s="1124"/>
      <c r="DO35" s="1124"/>
      <c r="DP35" s="1124"/>
      <c r="DQ35" s="1124"/>
      <c r="DR35" s="1124"/>
      <c r="DS35" s="1124"/>
      <c r="DT35" s="1124"/>
      <c r="DU35" s="1124"/>
      <c r="DV35" s="1124"/>
      <c r="DW35" s="1124"/>
      <c r="DX35" s="1124"/>
      <c r="DY35" s="1124"/>
    </row>
    <row r="36" spans="1:147" hidden="1">
      <c r="A36" s="1125" t="s">
        <v>897</v>
      </c>
      <c r="B36" s="579" t="s">
        <v>1229</v>
      </c>
      <c r="C36" s="579"/>
      <c r="D36" s="579"/>
      <c r="E36" s="602"/>
      <c r="F36" s="602"/>
      <c r="G36" s="602"/>
      <c r="H36" s="602"/>
      <c r="I36" s="602"/>
      <c r="J36" s="602"/>
      <c r="K36" s="579"/>
      <c r="L36" s="579"/>
      <c r="M36" s="579"/>
      <c r="N36" s="579"/>
      <c r="O36" s="579"/>
      <c r="P36" s="579"/>
      <c r="Q36" s="592"/>
      <c r="R36" s="579"/>
      <c r="S36" s="579"/>
      <c r="T36" s="579"/>
      <c r="U36" s="579"/>
      <c r="V36" s="580"/>
      <c r="Y36" s="1124"/>
      <c r="Z36" s="1124"/>
      <c r="AA36" s="1124"/>
      <c r="AB36" s="1124"/>
      <c r="AC36" s="1124"/>
      <c r="AD36" s="1124"/>
      <c r="AE36" s="1124"/>
      <c r="AF36" s="1124"/>
      <c r="AG36" s="1124"/>
      <c r="AH36" s="1124"/>
      <c r="AI36" s="1124"/>
      <c r="AJ36" s="1124"/>
      <c r="AK36" s="1124"/>
      <c r="AL36" s="1124"/>
      <c r="AM36" s="1124"/>
      <c r="AN36" s="1124"/>
      <c r="AO36" s="1124"/>
      <c r="AP36" s="1124"/>
      <c r="AQ36" s="1124"/>
      <c r="AR36" s="1124"/>
      <c r="AS36" s="1124"/>
      <c r="AT36" s="1124"/>
      <c r="AU36" s="1124"/>
      <c r="AV36" s="1124"/>
      <c r="AW36" s="1124"/>
      <c r="AX36" s="1124"/>
      <c r="AY36" s="1124"/>
      <c r="AZ36" s="1124"/>
      <c r="BA36" s="1124"/>
      <c r="BB36" s="1124"/>
      <c r="BC36" s="1124"/>
      <c r="BD36" s="1124"/>
      <c r="BE36" s="1124"/>
      <c r="BF36" s="1124"/>
      <c r="BG36" s="1124"/>
      <c r="BH36" s="1124"/>
      <c r="BI36" s="1124"/>
      <c r="BJ36" s="1124"/>
      <c r="BK36" s="1124"/>
      <c r="BL36" s="1124"/>
      <c r="BM36" s="1124"/>
      <c r="BN36" s="1124"/>
      <c r="BO36" s="1124"/>
      <c r="BP36" s="1124"/>
      <c r="BQ36" s="1124"/>
      <c r="BR36" s="1124"/>
      <c r="BS36" s="1124"/>
      <c r="BT36" s="1124"/>
      <c r="BU36" s="1124"/>
      <c r="BV36" s="1124"/>
      <c r="BW36" s="1124"/>
      <c r="BX36" s="1124"/>
      <c r="BY36" s="1124"/>
      <c r="BZ36" s="1124"/>
      <c r="CA36" s="1124"/>
      <c r="CB36" s="1124"/>
      <c r="CC36" s="1124"/>
      <c r="CD36" s="1124"/>
      <c r="CE36" s="1124"/>
      <c r="CF36" s="1124"/>
      <c r="CG36" s="1124"/>
      <c r="CH36" s="1124"/>
      <c r="CI36" s="1124"/>
      <c r="CJ36" s="1124"/>
      <c r="CK36" s="1124"/>
      <c r="CL36" s="1124"/>
      <c r="CM36" s="1124"/>
      <c r="CN36" s="1124"/>
      <c r="CO36" s="1124"/>
      <c r="CP36" s="1124"/>
      <c r="CQ36" s="1124"/>
      <c r="CR36" s="1124"/>
      <c r="CS36" s="1124"/>
      <c r="CT36" s="1124"/>
      <c r="CU36" s="1124"/>
      <c r="CV36" s="1124"/>
      <c r="CW36" s="1124"/>
      <c r="CX36" s="1124"/>
      <c r="CY36" s="1124"/>
      <c r="CZ36" s="1124"/>
      <c r="DA36" s="1124"/>
      <c r="DB36" s="1124"/>
      <c r="DC36" s="1124"/>
      <c r="DD36" s="1124"/>
      <c r="DE36" s="1124"/>
      <c r="DF36" s="1124"/>
      <c r="DG36" s="1124"/>
      <c r="DH36" s="1124"/>
      <c r="DI36" s="1124"/>
      <c r="DJ36" s="1124"/>
      <c r="DK36" s="1124"/>
      <c r="DL36" s="1124"/>
      <c r="DM36" s="1124"/>
      <c r="DN36" s="1124"/>
      <c r="DO36" s="1124"/>
      <c r="DP36" s="1124"/>
      <c r="DQ36" s="1124"/>
      <c r="DR36" s="1124"/>
      <c r="DS36" s="1124"/>
      <c r="DT36" s="1124"/>
      <c r="DU36" s="1124"/>
      <c r="DV36" s="1124"/>
      <c r="DW36" s="1124"/>
      <c r="DX36" s="1124"/>
      <c r="DY36" s="1124"/>
    </row>
    <row r="37" spans="1:147" hidden="1">
      <c r="A37" s="1126"/>
      <c r="B37" s="581"/>
      <c r="C37" s="581"/>
      <c r="D37" s="581"/>
      <c r="E37" s="179"/>
      <c r="F37" s="179"/>
      <c r="G37" s="179"/>
      <c r="H37" s="179"/>
      <c r="I37" s="179"/>
      <c r="J37" s="179"/>
      <c r="K37" s="582">
        <f>IF(E37&gt;0,(((G37*(H37/3600)*750*9.81)/(1000*I37))/J37),0)</f>
        <v>0</v>
      </c>
      <c r="L37" s="179"/>
      <c r="M37" s="179"/>
      <c r="N37" s="579"/>
      <c r="O37" s="579"/>
      <c r="P37" s="579"/>
      <c r="Q37" s="579"/>
      <c r="R37" s="179"/>
      <c r="S37" s="583">
        <f>E37*K37*L37*M37*R37/1000</f>
        <v>0</v>
      </c>
      <c r="T37" s="583">
        <f>E37*H37*L37*M37*R37/1000</f>
        <v>0</v>
      </c>
      <c r="U37" s="584"/>
      <c r="V37" s="1127"/>
    </row>
    <row r="38" spans="1:147" hidden="1">
      <c r="A38" s="1126"/>
      <c r="B38" s="594"/>
      <c r="C38" s="581"/>
      <c r="D38" s="581"/>
      <c r="E38" s="179"/>
      <c r="F38" s="179"/>
      <c r="G38" s="179"/>
      <c r="H38" s="179"/>
      <c r="I38" s="179"/>
      <c r="J38" s="179"/>
      <c r="K38" s="582">
        <f>IF(E38&gt;0,(((G38*(H38/3600)*750*9.81)/(1000*I38))/J38),0)</f>
        <v>0</v>
      </c>
      <c r="L38" s="179"/>
      <c r="M38" s="179"/>
      <c r="N38" s="579"/>
      <c r="O38" s="579"/>
      <c r="P38" s="579"/>
      <c r="Q38" s="579"/>
      <c r="R38" s="179"/>
      <c r="S38" s="583">
        <f>E38*K38*L38*M38*R38/1000</f>
        <v>0</v>
      </c>
      <c r="T38" s="583">
        <f>E38*H38*L38*M38*R38/1000</f>
        <v>0</v>
      </c>
      <c r="U38" s="584"/>
      <c r="V38" s="1127"/>
    </row>
    <row r="39" spans="1:147" hidden="1">
      <c r="A39" s="1126"/>
      <c r="B39" s="581"/>
      <c r="C39" s="581"/>
      <c r="D39" s="581"/>
      <c r="E39" s="179"/>
      <c r="F39" s="179"/>
      <c r="G39" s="179"/>
      <c r="H39" s="179"/>
      <c r="I39" s="179"/>
      <c r="J39" s="179"/>
      <c r="K39" s="582">
        <f>IF(E39&gt;0,(((G39*(H39/3600)*750*9.81)/(1000*I39))/J39),0)</f>
        <v>0</v>
      </c>
      <c r="L39" s="179"/>
      <c r="M39" s="179"/>
      <c r="N39" s="579"/>
      <c r="O39" s="579"/>
      <c r="P39" s="579"/>
      <c r="Q39" s="579"/>
      <c r="R39" s="179"/>
      <c r="S39" s="583">
        <f>E39*K39*L39*M39*R39/1000</f>
        <v>0</v>
      </c>
      <c r="T39" s="583">
        <f>E39*H39*L39*M39*R39/1000</f>
        <v>0</v>
      </c>
      <c r="U39" s="584"/>
      <c r="V39" s="1127"/>
    </row>
    <row r="40" spans="1:147" hidden="1">
      <c r="A40" s="1126"/>
      <c r="B40" s="581"/>
      <c r="C40" s="581"/>
      <c r="D40" s="581"/>
      <c r="E40" s="179"/>
      <c r="F40" s="179"/>
      <c r="G40" s="179"/>
      <c r="H40" s="179"/>
      <c r="I40" s="179"/>
      <c r="J40" s="179"/>
      <c r="K40" s="582">
        <f>IF(E40&gt;0,(((G40*(H40/3600)*750*9.81)/(1000*I40))/J40),0)</f>
        <v>0</v>
      </c>
      <c r="L40" s="179"/>
      <c r="M40" s="179"/>
      <c r="N40" s="579"/>
      <c r="O40" s="579"/>
      <c r="P40" s="579"/>
      <c r="Q40" s="579"/>
      <c r="R40" s="179"/>
      <c r="S40" s="583">
        <f>E40*K40*L40*M40*R40/1000</f>
        <v>0</v>
      </c>
      <c r="T40" s="583">
        <f>E40*H40*L40*M40*R40/1000</f>
        <v>0</v>
      </c>
      <c r="U40" s="584"/>
      <c r="V40" s="1127"/>
    </row>
    <row r="41" spans="1:147" hidden="1">
      <c r="A41" s="1126"/>
      <c r="B41" s="581"/>
      <c r="C41" s="585"/>
      <c r="D41" s="585"/>
      <c r="E41" s="179"/>
      <c r="F41" s="179"/>
      <c r="G41" s="179"/>
      <c r="H41" s="179"/>
      <c r="I41" s="179"/>
      <c r="J41" s="179"/>
      <c r="K41" s="582">
        <f>IF(E41&gt;0,(((G41*(H41/3600)*750*9.81)/(1000*I41))/J41),0)</f>
        <v>0</v>
      </c>
      <c r="L41" s="179"/>
      <c r="M41" s="179"/>
      <c r="N41" s="579"/>
      <c r="O41" s="579"/>
      <c r="P41" s="579"/>
      <c r="Q41" s="579"/>
      <c r="R41" s="179"/>
      <c r="S41" s="583">
        <f>E41*K41*L41*M41*R41/1000</f>
        <v>0</v>
      </c>
      <c r="T41" s="583">
        <f>E41*H41*L41*M41*R41/1000</f>
        <v>0</v>
      </c>
      <c r="U41" s="584"/>
      <c r="V41" s="1127"/>
    </row>
    <row r="42" spans="1:147" hidden="1">
      <c r="A42" s="1125"/>
      <c r="B42" s="595" t="s">
        <v>1231</v>
      </c>
      <c r="C42" s="586"/>
      <c r="D42" s="586"/>
      <c r="E42" s="1096"/>
      <c r="F42" s="1096"/>
      <c r="G42" s="1096"/>
      <c r="H42" s="1096"/>
      <c r="I42" s="1096"/>
      <c r="J42" s="1096"/>
      <c r="K42" s="603"/>
      <c r="L42" s="1096"/>
      <c r="M42" s="1097"/>
      <c r="N42" s="579"/>
      <c r="O42" s="579"/>
      <c r="P42" s="579"/>
      <c r="Q42" s="579"/>
      <c r="R42" s="1096"/>
      <c r="S42" s="583">
        <f>SUM(S37:S41)</f>
        <v>0</v>
      </c>
      <c r="T42" s="583">
        <f>SUM(T37:T41)</f>
        <v>0</v>
      </c>
      <c r="U42" s="587"/>
      <c r="V42" s="587"/>
      <c r="AG42" s="1100"/>
      <c r="AH42" s="1607"/>
      <c r="AI42" s="1607"/>
      <c r="AJ42" s="1607"/>
      <c r="AK42" s="1607"/>
      <c r="AL42" s="1607"/>
      <c r="AM42" s="1607"/>
      <c r="AN42" s="1607"/>
      <c r="AO42" s="1607"/>
      <c r="AP42" s="1101"/>
      <c r="AQ42" s="1101"/>
      <c r="AR42" s="1101"/>
      <c r="AS42" s="1101"/>
      <c r="AT42" s="1101"/>
      <c r="AU42" s="1101"/>
      <c r="AV42" s="1101"/>
      <c r="AW42" s="1101"/>
      <c r="AX42" s="1101"/>
      <c r="AY42" s="1101"/>
      <c r="AZ42" s="1101"/>
      <c r="BA42" s="1101"/>
      <c r="BB42" s="1101"/>
      <c r="BC42" s="1101"/>
      <c r="BD42" s="1101"/>
      <c r="BE42" s="1101"/>
      <c r="BF42" s="1101"/>
      <c r="BG42" s="1101"/>
      <c r="BH42" s="1101"/>
      <c r="BI42" s="1101"/>
      <c r="BJ42" s="1101"/>
      <c r="BK42" s="1101"/>
      <c r="BL42" s="1101"/>
      <c r="BM42" s="1606"/>
      <c r="BN42" s="1606"/>
      <c r="BO42" s="1606"/>
      <c r="BP42" s="1606"/>
      <c r="BQ42" s="1606"/>
      <c r="BR42" s="1606"/>
      <c r="BS42" s="1606"/>
      <c r="BT42" s="1606"/>
      <c r="BU42" s="1606"/>
      <c r="BV42" s="1606"/>
      <c r="BW42" s="1606"/>
      <c r="BX42" s="1606"/>
      <c r="BY42" s="1606"/>
      <c r="BZ42" s="1606"/>
      <c r="CA42" s="1606"/>
      <c r="CB42" s="1606"/>
      <c r="CC42" s="1606"/>
      <c r="CD42" s="1606"/>
      <c r="CE42" s="1606"/>
      <c r="CF42" s="1606"/>
      <c r="CG42" s="1606"/>
      <c r="CH42" s="1606"/>
      <c r="CI42" s="1606"/>
      <c r="CJ42" s="1606"/>
      <c r="CK42" s="1606"/>
      <c r="CL42" s="1606"/>
      <c r="CM42" s="1606"/>
      <c r="CN42" s="1606"/>
      <c r="CO42" s="1606"/>
      <c r="CP42" s="1606"/>
      <c r="CQ42" s="1606"/>
      <c r="CR42" s="1606"/>
      <c r="CS42" s="1606"/>
      <c r="CT42" s="1606"/>
      <c r="CU42" s="1606"/>
      <c r="CV42" s="1606"/>
      <c r="CW42" s="1606"/>
      <c r="CX42" s="1606"/>
      <c r="CY42" s="1606"/>
      <c r="CZ42" s="1606"/>
      <c r="DA42" s="1606"/>
      <c r="DB42" s="1606"/>
      <c r="DC42" s="1606"/>
      <c r="DD42" s="1606"/>
      <c r="DE42" s="1606"/>
      <c r="DF42" s="1606"/>
      <c r="DG42" s="1606"/>
      <c r="DH42" s="1606"/>
      <c r="DI42" s="1606"/>
      <c r="DJ42" s="1606"/>
      <c r="DK42" s="1606"/>
      <c r="DL42" s="1606"/>
      <c r="DM42" s="1606"/>
      <c r="DN42" s="1606"/>
      <c r="DO42" s="1606"/>
      <c r="DP42" s="1606"/>
      <c r="DQ42" s="1606"/>
      <c r="DR42" s="1606"/>
      <c r="DS42" s="1606"/>
      <c r="DT42" s="1606"/>
      <c r="DU42" s="1606"/>
      <c r="DV42" s="1606"/>
      <c r="DW42" s="1606"/>
      <c r="DX42" s="1606"/>
      <c r="DY42" s="1606"/>
    </row>
    <row r="43" spans="1:147" hidden="1">
      <c r="A43" s="1125" t="s">
        <v>900</v>
      </c>
      <c r="B43" s="579" t="s">
        <v>1155</v>
      </c>
      <c r="C43" s="588"/>
      <c r="D43" s="588"/>
      <c r="E43" s="589"/>
      <c r="F43" s="589"/>
      <c r="G43" s="589"/>
      <c r="H43" s="589"/>
      <c r="I43" s="589"/>
      <c r="J43" s="589"/>
      <c r="K43" s="590"/>
      <c r="L43" s="591"/>
      <c r="M43" s="579"/>
      <c r="N43" s="579"/>
      <c r="O43" s="579"/>
      <c r="P43" s="579"/>
      <c r="Q43" s="592"/>
      <c r="R43" s="579"/>
      <c r="S43" s="579"/>
      <c r="T43" s="579"/>
      <c r="U43" s="579"/>
      <c r="V43" s="580"/>
      <c r="Y43" s="1607"/>
      <c r="Z43" s="1607"/>
      <c r="AA43" s="1607"/>
      <c r="AB43" s="1607"/>
      <c r="AC43" s="1607"/>
      <c r="AD43" s="1607"/>
      <c r="AE43" s="1607"/>
      <c r="AF43" s="1607"/>
      <c r="AG43" s="1100"/>
      <c r="AH43" s="1607"/>
      <c r="AI43" s="1607"/>
      <c r="AJ43" s="1607"/>
      <c r="AK43" s="1607"/>
      <c r="AL43" s="1607"/>
      <c r="AM43" s="1607"/>
      <c r="AN43" s="1607"/>
      <c r="AO43" s="1607"/>
      <c r="AP43" s="1101"/>
      <c r="AQ43" s="1101"/>
      <c r="AR43" s="1101"/>
      <c r="AS43" s="1101"/>
      <c r="AT43" s="1101"/>
      <c r="AU43" s="1101"/>
      <c r="AV43" s="1101"/>
      <c r="AW43" s="1101"/>
      <c r="AX43" s="1101"/>
      <c r="AY43" s="1101"/>
      <c r="AZ43" s="1101"/>
      <c r="BA43" s="1101"/>
      <c r="BB43" s="1101"/>
      <c r="BC43" s="1101"/>
      <c r="BD43" s="1101"/>
      <c r="BE43" s="1101"/>
      <c r="BF43" s="1101"/>
      <c r="BG43" s="1101"/>
      <c r="BH43" s="1101"/>
      <c r="BI43" s="1101"/>
      <c r="BJ43" s="1101"/>
      <c r="BK43" s="1101"/>
      <c r="BL43" s="1101"/>
      <c r="BM43" s="1606"/>
      <c r="BN43" s="1606"/>
      <c r="BO43" s="1606"/>
      <c r="BP43" s="1606"/>
      <c r="BQ43" s="1606"/>
      <c r="BR43" s="1606"/>
      <c r="BS43" s="1606"/>
      <c r="BT43" s="1606"/>
      <c r="BU43" s="1606"/>
      <c r="BV43" s="1606"/>
      <c r="BW43" s="1606"/>
      <c r="BX43" s="1606"/>
      <c r="BY43" s="1606"/>
      <c r="BZ43" s="1606"/>
      <c r="CA43" s="1606"/>
      <c r="CB43" s="1606"/>
      <c r="CC43" s="1606"/>
      <c r="CD43" s="1606"/>
      <c r="CE43" s="1606"/>
      <c r="CF43" s="1606"/>
      <c r="CG43" s="1606"/>
      <c r="CH43" s="1606"/>
      <c r="CI43" s="1606"/>
      <c r="CJ43" s="1606"/>
      <c r="CK43" s="1606"/>
      <c r="CL43" s="1606"/>
      <c r="CM43" s="1606"/>
      <c r="CN43" s="1606"/>
      <c r="CO43" s="1606"/>
      <c r="CP43" s="1606"/>
      <c r="CQ43" s="1606"/>
      <c r="CR43" s="1606"/>
      <c r="CS43" s="1606"/>
      <c r="CT43" s="1606"/>
      <c r="CU43" s="1606"/>
      <c r="CV43" s="1606"/>
      <c r="CW43" s="1606"/>
      <c r="CX43" s="1606"/>
      <c r="CY43" s="1606"/>
      <c r="CZ43" s="1606"/>
      <c r="DA43" s="1606"/>
      <c r="DB43" s="1606"/>
      <c r="DC43" s="1606"/>
      <c r="DD43" s="1606"/>
      <c r="DE43" s="1606"/>
      <c r="DF43" s="1606"/>
      <c r="DG43" s="1606"/>
      <c r="DH43" s="1606"/>
      <c r="DI43" s="1606"/>
      <c r="DJ43" s="1606"/>
      <c r="DK43" s="1606"/>
      <c r="DL43" s="1606"/>
      <c r="DM43" s="1606"/>
      <c r="DN43" s="1606"/>
      <c r="DO43" s="1606"/>
      <c r="DP43" s="1606"/>
      <c r="DQ43" s="1606"/>
      <c r="DR43" s="1606"/>
      <c r="DS43" s="1606"/>
      <c r="DT43" s="1606"/>
      <c r="DU43" s="1606"/>
      <c r="DV43" s="1606"/>
      <c r="DW43" s="1606"/>
      <c r="DX43" s="1606"/>
      <c r="DY43" s="1606"/>
    </row>
    <row r="44" spans="1:147" hidden="1">
      <c r="A44" s="1126"/>
      <c r="B44" s="601"/>
      <c r="C44" s="581"/>
      <c r="D44" s="581"/>
      <c r="E44" s="179"/>
      <c r="F44" s="179"/>
      <c r="G44" s="179"/>
      <c r="H44" s="179"/>
      <c r="I44" s="179"/>
      <c r="J44" s="179"/>
      <c r="K44" s="582">
        <f>IF(E44&gt;0,(((G44*(H44/3600)*750*9.81)/(1000*I44))/J44),0)</f>
        <v>0</v>
      </c>
      <c r="L44" s="179"/>
      <c r="M44" s="1088"/>
      <c r="N44" s="579"/>
      <c r="O44" s="579"/>
      <c r="P44" s="579"/>
      <c r="Q44" s="579"/>
      <c r="R44" s="179"/>
      <c r="S44" s="583">
        <f>E44*K44*L44*M44*R44/1000</f>
        <v>0</v>
      </c>
      <c r="T44" s="583">
        <f>E44*H44*L44*M44*R44/1000</f>
        <v>0</v>
      </c>
      <c r="U44" s="1087"/>
      <c r="V44" s="1127"/>
      <c r="Y44" s="1607"/>
      <c r="Z44" s="1607"/>
      <c r="AA44" s="1607"/>
      <c r="AB44" s="1607"/>
      <c r="AC44" s="1607"/>
      <c r="AD44" s="1607"/>
      <c r="AE44" s="1607"/>
      <c r="AF44" s="1607"/>
      <c r="AG44" s="1100"/>
      <c r="AH44" s="1607"/>
      <c r="AI44" s="1607"/>
      <c r="AJ44" s="1607"/>
      <c r="AK44" s="1607"/>
      <c r="AL44" s="1607"/>
      <c r="AM44" s="1607"/>
      <c r="AN44" s="1607"/>
      <c r="AO44" s="1607"/>
      <c r="AP44" s="1101"/>
      <c r="AQ44" s="1101"/>
      <c r="AR44" s="1101"/>
      <c r="AS44" s="1101"/>
      <c r="AT44" s="1101"/>
      <c r="AU44" s="1101"/>
      <c r="AV44" s="1101"/>
      <c r="AW44" s="1101"/>
      <c r="AX44" s="1101"/>
      <c r="AY44" s="1101"/>
      <c r="AZ44" s="1101"/>
      <c r="BA44" s="1101"/>
      <c r="BB44" s="1101"/>
      <c r="BC44" s="1101"/>
      <c r="BD44" s="1101"/>
      <c r="BE44" s="1101"/>
      <c r="BF44" s="1101"/>
      <c r="BG44" s="1101"/>
      <c r="BH44" s="1101"/>
      <c r="BI44" s="1101"/>
      <c r="BJ44" s="1101"/>
      <c r="BK44" s="1101"/>
      <c r="BL44" s="1101"/>
      <c r="BM44" s="1606"/>
      <c r="BN44" s="1606"/>
      <c r="BO44" s="1606"/>
      <c r="BP44" s="1606"/>
      <c r="BQ44" s="1606"/>
      <c r="BR44" s="1606"/>
      <c r="BS44" s="1606"/>
      <c r="BT44" s="1606"/>
      <c r="BU44" s="1606"/>
      <c r="BV44" s="1606"/>
      <c r="BW44" s="1606"/>
      <c r="BX44" s="1606"/>
      <c r="BY44" s="1606"/>
      <c r="BZ44" s="1606"/>
      <c r="CA44" s="1606"/>
      <c r="CB44" s="1606"/>
      <c r="CC44" s="1606"/>
      <c r="CD44" s="1606"/>
      <c r="CE44" s="1606"/>
      <c r="CF44" s="1606"/>
      <c r="CG44" s="1606"/>
      <c r="CH44" s="1606"/>
      <c r="CI44" s="1606"/>
      <c r="CJ44" s="1606"/>
      <c r="CK44" s="1606"/>
      <c r="CL44" s="1606"/>
      <c r="CM44" s="1606"/>
      <c r="CN44" s="1606"/>
      <c r="CO44" s="1606"/>
      <c r="CP44" s="1606"/>
      <c r="CQ44" s="1606"/>
      <c r="CR44" s="1606"/>
      <c r="CS44" s="1606"/>
      <c r="CT44" s="1606"/>
      <c r="CU44" s="1606"/>
      <c r="CV44" s="1606"/>
      <c r="CW44" s="1606"/>
      <c r="CX44" s="1606"/>
      <c r="CY44" s="1606"/>
      <c r="CZ44" s="1606"/>
      <c r="DA44" s="1606"/>
      <c r="DB44" s="1606"/>
      <c r="DC44" s="1606"/>
      <c r="DD44" s="1606"/>
      <c r="DE44" s="1606"/>
      <c r="DF44" s="1606"/>
      <c r="DG44" s="1606"/>
      <c r="DH44" s="1606"/>
      <c r="DI44" s="1606"/>
      <c r="DJ44" s="1606"/>
      <c r="DK44" s="1606"/>
      <c r="DL44" s="1606"/>
      <c r="DM44" s="1606"/>
      <c r="DN44" s="1606"/>
      <c r="DO44" s="1606"/>
      <c r="DP44" s="1606"/>
      <c r="DQ44" s="1606"/>
      <c r="DR44" s="1606"/>
      <c r="DS44" s="1606"/>
      <c r="DT44" s="1606"/>
      <c r="DU44" s="1606"/>
      <c r="DV44" s="1606"/>
      <c r="DW44" s="1606"/>
      <c r="DX44" s="1606"/>
      <c r="DY44" s="1606"/>
    </row>
    <row r="45" spans="1:147" hidden="1">
      <c r="A45" s="1126"/>
      <c r="B45" s="581"/>
      <c r="C45" s="601"/>
      <c r="D45" s="601"/>
      <c r="E45" s="179"/>
      <c r="F45" s="179"/>
      <c r="G45" s="179"/>
      <c r="H45" s="179"/>
      <c r="I45" s="179"/>
      <c r="J45" s="179"/>
      <c r="K45" s="582">
        <f>IF(E45&gt;0,(((G45*(H45/3600)*750*9.81)/(1000*I45))/J45),0)</f>
        <v>0</v>
      </c>
      <c r="L45" s="179"/>
      <c r="M45" s="1088"/>
      <c r="N45" s="579"/>
      <c r="O45" s="579"/>
      <c r="P45" s="579"/>
      <c r="Q45" s="579"/>
      <c r="R45" s="179"/>
      <c r="S45" s="583">
        <f>E45*K45*L45*M45*R45/1000</f>
        <v>0</v>
      </c>
      <c r="T45" s="583">
        <f>E45*H45*L45*M45*R45/1000</f>
        <v>0</v>
      </c>
      <c r="U45" s="1087"/>
      <c r="V45" s="1127"/>
      <c r="Y45" s="1607"/>
      <c r="Z45" s="1607"/>
      <c r="AA45" s="1607"/>
      <c r="AB45" s="1607"/>
      <c r="AC45" s="1607"/>
      <c r="AD45" s="1607"/>
      <c r="AE45" s="1607"/>
      <c r="AF45" s="1607"/>
      <c r="AG45" s="1100"/>
      <c r="AH45" s="1607"/>
      <c r="AI45" s="1607"/>
      <c r="AJ45" s="1607"/>
      <c r="AK45" s="1607"/>
      <c r="AL45" s="1607"/>
      <c r="AM45" s="1607"/>
      <c r="AN45" s="1607"/>
      <c r="AO45" s="1607"/>
      <c r="AP45" s="1109"/>
      <c r="AQ45" s="1109"/>
      <c r="AR45" s="1109"/>
      <c r="AS45" s="1109"/>
      <c r="AT45" s="1109"/>
      <c r="AU45" s="1109"/>
      <c r="AV45" s="1109"/>
      <c r="AW45" s="1109"/>
      <c r="AX45" s="1109"/>
      <c r="AY45" s="1109"/>
      <c r="AZ45" s="1109"/>
      <c r="BA45" s="1109"/>
      <c r="BB45" s="1109"/>
      <c r="BC45" s="1109"/>
      <c r="BD45" s="1109"/>
      <c r="BE45" s="1109"/>
      <c r="BF45" s="1109"/>
      <c r="BG45" s="1109"/>
      <c r="BH45" s="1109"/>
      <c r="BI45" s="1109"/>
      <c r="BJ45" s="1109"/>
      <c r="BK45" s="1109"/>
      <c r="BL45" s="1109"/>
      <c r="BM45" s="1606"/>
      <c r="BN45" s="1606"/>
      <c r="BO45" s="1606"/>
      <c r="BP45" s="1606"/>
      <c r="BQ45" s="1606"/>
      <c r="BR45" s="1606"/>
      <c r="BS45" s="1606"/>
      <c r="BT45" s="1606"/>
      <c r="BU45" s="1606"/>
      <c r="BV45" s="1606"/>
      <c r="BW45" s="1606"/>
      <c r="BX45" s="1606"/>
      <c r="BY45" s="1606"/>
      <c r="BZ45" s="1606"/>
      <c r="CA45" s="1606"/>
      <c r="CB45" s="1606"/>
      <c r="CC45" s="1606"/>
      <c r="CD45" s="1606"/>
      <c r="CE45" s="1606"/>
      <c r="CF45" s="1606"/>
      <c r="CG45" s="1606"/>
      <c r="CH45" s="1606"/>
      <c r="CI45" s="1606"/>
      <c r="CJ45" s="1606"/>
      <c r="CK45" s="1606"/>
      <c r="CL45" s="1606"/>
      <c r="CM45" s="1606"/>
      <c r="CN45" s="1606"/>
      <c r="CO45" s="1606"/>
      <c r="CP45" s="1606"/>
      <c r="CQ45" s="1606"/>
      <c r="CR45" s="1606"/>
      <c r="CS45" s="1606"/>
      <c r="CT45" s="1606"/>
      <c r="CU45" s="1606"/>
      <c r="CV45" s="1606"/>
      <c r="CW45" s="1606"/>
      <c r="CX45" s="1606"/>
      <c r="CY45" s="1606"/>
      <c r="CZ45" s="1606"/>
      <c r="DA45" s="1606"/>
      <c r="DB45" s="1606"/>
      <c r="DC45" s="1606"/>
      <c r="DD45" s="1606"/>
      <c r="DE45" s="1606"/>
      <c r="DF45" s="1606"/>
      <c r="DG45" s="1606"/>
      <c r="DH45" s="1606"/>
      <c r="DI45" s="1606"/>
      <c r="DJ45" s="1606"/>
      <c r="DK45" s="1606"/>
      <c r="DL45" s="1606"/>
      <c r="DM45" s="1606"/>
      <c r="DN45" s="1606"/>
      <c r="DO45" s="1606"/>
      <c r="DP45" s="1606"/>
      <c r="DQ45" s="1606"/>
      <c r="DR45" s="1606"/>
      <c r="DS45" s="1606"/>
      <c r="DT45" s="1606"/>
      <c r="DU45" s="1606"/>
      <c r="DV45" s="1606"/>
      <c r="DW45" s="1606"/>
      <c r="DX45" s="1606"/>
      <c r="DY45" s="1606"/>
    </row>
    <row r="46" spans="1:147" hidden="1">
      <c r="A46" s="1126"/>
      <c r="B46" s="581"/>
      <c r="C46" s="581"/>
      <c r="D46" s="581"/>
      <c r="E46" s="179"/>
      <c r="F46" s="179"/>
      <c r="G46" s="179"/>
      <c r="H46" s="179"/>
      <c r="I46" s="179"/>
      <c r="J46" s="179"/>
      <c r="K46" s="582">
        <f>IF(E46&gt;0,(((G46*(H46/3600)*750*9.81)/(1000*I46))/J46),0)</f>
        <v>0</v>
      </c>
      <c r="L46" s="179"/>
      <c r="M46" s="1088"/>
      <c r="N46" s="579"/>
      <c r="O46" s="579"/>
      <c r="P46" s="579"/>
      <c r="Q46" s="579"/>
      <c r="R46" s="179"/>
      <c r="S46" s="583">
        <f>E46*K46*L46*M46*R46/1000</f>
        <v>0</v>
      </c>
      <c r="T46" s="583">
        <f>E46*H46*L46*M46*R46/1000</f>
        <v>0</v>
      </c>
      <c r="U46" s="1087"/>
      <c r="V46" s="1127"/>
      <c r="Y46" s="1607"/>
      <c r="Z46" s="1607"/>
      <c r="AA46" s="1607"/>
      <c r="AB46" s="1607"/>
      <c r="AC46" s="1607"/>
      <c r="AD46" s="1607"/>
      <c r="AE46" s="1607"/>
      <c r="AF46" s="1607"/>
      <c r="AG46" s="1100"/>
      <c r="AH46" s="1607"/>
      <c r="AI46" s="1607"/>
      <c r="AJ46" s="1607"/>
      <c r="AK46" s="1607"/>
      <c r="AL46" s="1607"/>
      <c r="AM46" s="1607"/>
      <c r="AN46" s="1607"/>
      <c r="AO46" s="1607"/>
      <c r="AP46" s="1113"/>
      <c r="AQ46" s="1113"/>
      <c r="AR46" s="1113"/>
      <c r="AS46" s="1113"/>
      <c r="AT46" s="1113"/>
      <c r="AU46" s="1113"/>
      <c r="AV46" s="1113"/>
      <c r="AW46" s="1113"/>
      <c r="AX46" s="1113"/>
      <c r="AY46" s="1113"/>
      <c r="AZ46" s="1113"/>
      <c r="BA46" s="1113"/>
      <c r="BB46" s="1113"/>
      <c r="BC46" s="1113"/>
      <c r="BD46" s="1113"/>
      <c r="BE46" s="1113"/>
      <c r="BF46" s="1113"/>
      <c r="BG46" s="1113"/>
      <c r="BH46" s="1113"/>
      <c r="BI46" s="1113"/>
      <c r="BJ46" s="1113"/>
      <c r="BK46" s="1113"/>
      <c r="BL46" s="1113"/>
      <c r="BM46" s="1606"/>
      <c r="BN46" s="1606"/>
      <c r="BO46" s="1606"/>
      <c r="BP46" s="1606"/>
      <c r="BQ46" s="1606"/>
      <c r="BR46" s="1606"/>
      <c r="BS46" s="1606"/>
      <c r="BT46" s="1606"/>
      <c r="BU46" s="1606"/>
      <c r="BV46" s="1606"/>
      <c r="BW46" s="1606"/>
      <c r="BX46" s="1606"/>
      <c r="BY46" s="1606"/>
      <c r="BZ46" s="1606"/>
      <c r="CA46" s="1606"/>
      <c r="CB46" s="1606"/>
      <c r="CC46" s="1606"/>
      <c r="CD46" s="1606"/>
      <c r="CE46" s="1606"/>
      <c r="CF46" s="1606"/>
      <c r="CG46" s="1606"/>
      <c r="CH46" s="1606"/>
      <c r="CI46" s="1606"/>
      <c r="CJ46" s="1606"/>
      <c r="CK46" s="1606"/>
      <c r="CL46" s="1606"/>
      <c r="CM46" s="1606"/>
      <c r="CN46" s="1606"/>
      <c r="CO46" s="1606"/>
      <c r="CP46" s="1606"/>
      <c r="CQ46" s="1606"/>
      <c r="CR46" s="1606"/>
      <c r="CS46" s="1606"/>
      <c r="CT46" s="1606"/>
      <c r="CU46" s="1606"/>
      <c r="CV46" s="1606"/>
      <c r="CW46" s="1606"/>
      <c r="CX46" s="1606"/>
      <c r="CY46" s="1606"/>
      <c r="CZ46" s="1606"/>
      <c r="DA46" s="1606"/>
      <c r="DB46" s="1606"/>
      <c r="DC46" s="1606"/>
      <c r="DD46" s="1606"/>
      <c r="DE46" s="1606"/>
      <c r="DF46" s="1606"/>
      <c r="DG46" s="1606"/>
      <c r="DH46" s="1606"/>
      <c r="DI46" s="1606"/>
      <c r="DJ46" s="1606"/>
      <c r="DK46" s="1606"/>
      <c r="DL46" s="1606"/>
      <c r="DM46" s="1606"/>
      <c r="DN46" s="1606"/>
      <c r="DO46" s="1606"/>
      <c r="DP46" s="1606"/>
      <c r="DQ46" s="1606"/>
      <c r="DR46" s="1606"/>
      <c r="DS46" s="1606"/>
      <c r="DT46" s="1606"/>
      <c r="DU46" s="1606"/>
      <c r="DV46" s="1606"/>
      <c r="DW46" s="1606"/>
      <c r="DX46" s="1606"/>
      <c r="DY46" s="1606"/>
    </row>
    <row r="47" spans="1:147" hidden="1">
      <c r="A47" s="1126"/>
      <c r="B47" s="581"/>
      <c r="C47" s="581"/>
      <c r="D47" s="581"/>
      <c r="E47" s="179"/>
      <c r="F47" s="179"/>
      <c r="G47" s="179"/>
      <c r="H47" s="179"/>
      <c r="I47" s="179"/>
      <c r="J47" s="179"/>
      <c r="K47" s="582">
        <f>IF(E47&gt;0,(((G47*(H47/3600)*750*9.81)/(1000*I47))/J47),0)</f>
        <v>0</v>
      </c>
      <c r="L47" s="179"/>
      <c r="M47" s="1088"/>
      <c r="N47" s="579"/>
      <c r="O47" s="579"/>
      <c r="P47" s="579"/>
      <c r="Q47" s="579"/>
      <c r="R47" s="179"/>
      <c r="S47" s="583">
        <f>E47*K47*L47*M47*R47/1000</f>
        <v>0</v>
      </c>
      <c r="T47" s="583">
        <f>E47*H47*L47*M47*R47/1000</f>
        <v>0</v>
      </c>
      <c r="U47" s="1087"/>
      <c r="V47" s="1127"/>
      <c r="Y47" s="1607"/>
      <c r="Z47" s="1607"/>
      <c r="AA47" s="1607"/>
      <c r="AB47" s="1607"/>
      <c r="AC47" s="1607"/>
      <c r="AD47" s="1607"/>
      <c r="AE47" s="1607"/>
      <c r="AF47" s="1607"/>
      <c r="AG47" s="1100"/>
      <c r="AH47" s="1607"/>
      <c r="AI47" s="1607"/>
      <c r="AJ47" s="1607"/>
      <c r="AK47" s="1607"/>
      <c r="AL47" s="1607"/>
      <c r="AM47" s="1607"/>
      <c r="AN47" s="1607"/>
      <c r="AO47" s="1607"/>
      <c r="AP47" s="1101"/>
      <c r="AQ47" s="1101"/>
      <c r="AR47" s="1101"/>
      <c r="AS47" s="1101"/>
      <c r="AT47" s="1101"/>
      <c r="AU47" s="1101"/>
      <c r="AV47" s="1101"/>
      <c r="AW47" s="1101"/>
      <c r="AX47" s="1101"/>
      <c r="AY47" s="1101"/>
      <c r="AZ47" s="1101"/>
      <c r="BA47" s="1101"/>
      <c r="BB47" s="1101"/>
      <c r="BC47" s="1101"/>
      <c r="BD47" s="1101"/>
      <c r="BE47" s="1101"/>
      <c r="BF47" s="1101"/>
      <c r="BG47" s="1101"/>
      <c r="BH47" s="1101"/>
      <c r="BI47" s="1101"/>
      <c r="BJ47" s="1101"/>
      <c r="BK47" s="1101"/>
      <c r="BL47" s="1101"/>
      <c r="BM47" s="1606"/>
      <c r="BN47" s="1606"/>
      <c r="BO47" s="1606"/>
      <c r="BP47" s="1606"/>
      <c r="BQ47" s="1606"/>
      <c r="BR47" s="1606"/>
      <c r="BS47" s="1606"/>
      <c r="BT47" s="1606"/>
      <c r="BU47" s="1606"/>
      <c r="BV47" s="1606"/>
      <c r="BW47" s="1606"/>
      <c r="BX47" s="1606"/>
      <c r="BY47" s="1606"/>
      <c r="BZ47" s="1606"/>
      <c r="CA47" s="1606"/>
      <c r="CB47" s="1606"/>
      <c r="CC47" s="1606"/>
      <c r="CD47" s="1606"/>
      <c r="CE47" s="1606"/>
      <c r="CF47" s="1606"/>
      <c r="CG47" s="1606"/>
      <c r="CH47" s="1606"/>
      <c r="CI47" s="1606"/>
      <c r="CJ47" s="1606"/>
      <c r="CK47" s="1606"/>
      <c r="CL47" s="1606"/>
      <c r="CM47" s="1606"/>
      <c r="CN47" s="1606"/>
      <c r="CO47" s="1606"/>
      <c r="CP47" s="1606"/>
      <c r="CQ47" s="1606"/>
      <c r="CR47" s="1606"/>
      <c r="CS47" s="1606"/>
      <c r="CT47" s="1606"/>
      <c r="CU47" s="1606"/>
      <c r="CV47" s="1606"/>
      <c r="CW47" s="1606"/>
      <c r="CX47" s="1606"/>
      <c r="CY47" s="1606"/>
      <c r="CZ47" s="1606"/>
      <c r="DA47" s="1606"/>
      <c r="DB47" s="1606"/>
      <c r="DC47" s="1606"/>
      <c r="DD47" s="1606"/>
      <c r="DE47" s="1606"/>
      <c r="DF47" s="1606"/>
      <c r="DG47" s="1606"/>
      <c r="DH47" s="1606"/>
      <c r="DI47" s="1606"/>
      <c r="DJ47" s="1606"/>
      <c r="DK47" s="1606"/>
      <c r="DL47" s="1606"/>
      <c r="DM47" s="1606"/>
      <c r="DN47" s="1606"/>
      <c r="DO47" s="1606"/>
      <c r="DP47" s="1606"/>
      <c r="DQ47" s="1606"/>
      <c r="DR47" s="1606"/>
      <c r="DS47" s="1606"/>
      <c r="DT47" s="1606"/>
      <c r="DU47" s="1606"/>
      <c r="DV47" s="1606"/>
      <c r="DW47" s="1606"/>
      <c r="DX47" s="1606"/>
      <c r="DY47" s="1606"/>
    </row>
    <row r="48" spans="1:147" hidden="1">
      <c r="A48" s="1126"/>
      <c r="B48" s="581"/>
      <c r="C48" s="581"/>
      <c r="D48" s="581"/>
      <c r="E48" s="179"/>
      <c r="F48" s="179"/>
      <c r="G48" s="179"/>
      <c r="H48" s="179"/>
      <c r="I48" s="179"/>
      <c r="J48" s="179"/>
      <c r="K48" s="582">
        <f>IF(E48&gt;0,(((G48*(H48/3600)*750*9.81)/(1000*I48))/J48),0)</f>
        <v>0</v>
      </c>
      <c r="L48" s="179"/>
      <c r="M48" s="1088"/>
      <c r="N48" s="579"/>
      <c r="O48" s="579"/>
      <c r="P48" s="579"/>
      <c r="Q48" s="579"/>
      <c r="R48" s="179"/>
      <c r="S48" s="583">
        <f>E48*K48*L48*M48*R48/1000</f>
        <v>0</v>
      </c>
      <c r="T48" s="583">
        <f>E48*H48*L48*M48*R48/1000</f>
        <v>0</v>
      </c>
      <c r="U48" s="1087"/>
      <c r="V48" s="1127"/>
      <c r="Y48" s="1607"/>
      <c r="Z48" s="1607"/>
      <c r="AA48" s="1607"/>
      <c r="AB48" s="1607"/>
      <c r="AC48" s="1607"/>
      <c r="AD48" s="1607"/>
      <c r="AE48" s="1607"/>
      <c r="AF48" s="1607"/>
      <c r="AG48" s="1100"/>
      <c r="AH48" s="1608"/>
      <c r="AI48" s="1608"/>
      <c r="AJ48" s="1608"/>
      <c r="AK48" s="1608"/>
      <c r="AL48" s="1608"/>
      <c r="AM48" s="1608"/>
      <c r="AN48" s="1608"/>
      <c r="AO48" s="1608"/>
      <c r="AP48" s="1608"/>
      <c r="AQ48" s="1608"/>
      <c r="AR48" s="1608"/>
      <c r="AS48" s="1608"/>
      <c r="AT48" s="1608"/>
      <c r="AU48" s="1608"/>
      <c r="AV48" s="1608"/>
      <c r="AW48" s="1608"/>
      <c r="AX48" s="1608"/>
      <c r="AY48" s="1608"/>
      <c r="AZ48" s="1608"/>
      <c r="BA48" s="1608"/>
      <c r="BB48" s="1608"/>
      <c r="BC48" s="1608"/>
      <c r="BD48" s="1608"/>
      <c r="BE48" s="1608"/>
      <c r="BF48" s="1608"/>
      <c r="BG48" s="1608"/>
      <c r="BH48" s="1608"/>
      <c r="BI48" s="1608"/>
      <c r="BJ48" s="1608"/>
      <c r="BK48" s="1608"/>
      <c r="BL48" s="1608"/>
      <c r="BM48" s="1606"/>
      <c r="BN48" s="1606"/>
      <c r="BO48" s="1606"/>
      <c r="BP48" s="1606"/>
      <c r="BQ48" s="1606"/>
      <c r="BR48" s="1606"/>
      <c r="BS48" s="1606"/>
      <c r="BT48" s="1606"/>
      <c r="BU48" s="1606"/>
      <c r="BV48" s="1606"/>
      <c r="BW48" s="1606"/>
      <c r="BX48" s="1606"/>
      <c r="BY48" s="1606"/>
      <c r="BZ48" s="1606"/>
      <c r="CA48" s="1606"/>
      <c r="CB48" s="1606"/>
      <c r="CC48" s="1606"/>
      <c r="CD48" s="1606"/>
      <c r="CE48" s="1606"/>
      <c r="CF48" s="1606"/>
      <c r="CG48" s="1606"/>
      <c r="CH48" s="1606"/>
      <c r="CI48" s="1606"/>
      <c r="CJ48" s="1606"/>
      <c r="CK48" s="1606"/>
      <c r="CL48" s="1606"/>
      <c r="CM48" s="1606"/>
      <c r="CN48" s="1606"/>
      <c r="CO48" s="1606"/>
      <c r="CP48" s="1606"/>
      <c r="CQ48" s="1606"/>
      <c r="CR48" s="1606"/>
      <c r="CS48" s="1606"/>
      <c r="CT48" s="1606"/>
      <c r="CU48" s="1606"/>
      <c r="CV48" s="1606"/>
      <c r="CW48" s="1606"/>
      <c r="CX48" s="1606"/>
      <c r="CY48" s="1606"/>
      <c r="CZ48" s="1606"/>
      <c r="DA48" s="1606"/>
      <c r="DB48" s="1606"/>
      <c r="DC48" s="1606"/>
      <c r="DD48" s="1606"/>
      <c r="DE48" s="1606"/>
      <c r="DF48" s="1606"/>
      <c r="DG48" s="1606"/>
      <c r="DH48" s="1606"/>
      <c r="DI48" s="1606"/>
      <c r="DJ48" s="1606"/>
      <c r="DK48" s="1606"/>
      <c r="DL48" s="1606"/>
      <c r="DM48" s="1606"/>
      <c r="DN48" s="1606"/>
      <c r="DO48" s="1606"/>
      <c r="DP48" s="1606"/>
      <c r="DQ48" s="1606"/>
      <c r="DR48" s="1606"/>
      <c r="DS48" s="1606"/>
      <c r="DT48" s="1606"/>
      <c r="DU48" s="1606"/>
      <c r="DV48" s="1606"/>
      <c r="DW48" s="1606"/>
      <c r="DX48" s="1606"/>
      <c r="DY48" s="1606"/>
    </row>
    <row r="49" spans="1:129" hidden="1">
      <c r="A49" s="1125"/>
      <c r="B49" s="1090" t="s">
        <v>1230</v>
      </c>
      <c r="C49" s="586"/>
      <c r="D49" s="586"/>
      <c r="E49" s="1096"/>
      <c r="F49" s="1096"/>
      <c r="G49" s="1096"/>
      <c r="H49" s="1096"/>
      <c r="I49" s="1096"/>
      <c r="J49" s="1096"/>
      <c r="K49" s="603"/>
      <c r="L49" s="1096"/>
      <c r="M49" s="1096"/>
      <c r="N49" s="579"/>
      <c r="O49" s="579"/>
      <c r="P49" s="579"/>
      <c r="Q49" s="579"/>
      <c r="R49" s="1096"/>
      <c r="S49" s="583">
        <f>SUM(S44:S48)</f>
        <v>0</v>
      </c>
      <c r="T49" s="583">
        <f>SUM(T44:T48)</f>
        <v>0</v>
      </c>
      <c r="U49" s="1089"/>
      <c r="V49" s="593"/>
      <c r="Y49" s="1607"/>
      <c r="Z49" s="1607"/>
      <c r="AA49" s="1607"/>
      <c r="AB49" s="1607"/>
      <c r="AC49" s="1607"/>
      <c r="AD49" s="1607"/>
      <c r="AE49" s="1607"/>
      <c r="AF49" s="1607"/>
      <c r="AG49" s="1100"/>
      <c r="AH49" s="1608"/>
      <c r="AI49" s="1608"/>
      <c r="AJ49" s="1608"/>
      <c r="AK49" s="1608"/>
      <c r="AL49" s="1608"/>
      <c r="AM49" s="1608"/>
      <c r="AN49" s="1608"/>
      <c r="AO49" s="1608"/>
      <c r="AP49" s="1608"/>
      <c r="AQ49" s="1608"/>
      <c r="AR49" s="1608"/>
      <c r="AS49" s="1608"/>
      <c r="AT49" s="1608"/>
      <c r="AU49" s="1608"/>
      <c r="AV49" s="1608"/>
      <c r="AW49" s="1608"/>
      <c r="AX49" s="1608"/>
      <c r="AY49" s="1608"/>
      <c r="AZ49" s="1608"/>
      <c r="BA49" s="1608"/>
      <c r="BB49" s="1608"/>
      <c r="BC49" s="1608"/>
      <c r="BD49" s="1608"/>
      <c r="BE49" s="1608"/>
      <c r="BF49" s="1608"/>
      <c r="BG49" s="1608"/>
      <c r="BH49" s="1608"/>
      <c r="BI49" s="1608"/>
      <c r="BJ49" s="1608"/>
      <c r="BK49" s="1608"/>
      <c r="BL49" s="1608"/>
      <c r="BM49" s="1606"/>
      <c r="BN49" s="1606"/>
      <c r="BO49" s="1606"/>
      <c r="BP49" s="1606"/>
      <c r="BQ49" s="1606"/>
      <c r="BR49" s="1606"/>
      <c r="BS49" s="1606"/>
      <c r="BT49" s="1606"/>
      <c r="BU49" s="1606"/>
      <c r="BV49" s="1606"/>
      <c r="BW49" s="1606"/>
      <c r="BX49" s="1606"/>
      <c r="BY49" s="1606"/>
      <c r="BZ49" s="1606"/>
      <c r="CA49" s="1606"/>
      <c r="CB49" s="1606"/>
      <c r="CC49" s="1606"/>
      <c r="CD49" s="1606"/>
      <c r="CE49" s="1606"/>
      <c r="CF49" s="1606"/>
      <c r="CG49" s="1606"/>
      <c r="CH49" s="1606"/>
      <c r="CI49" s="1606"/>
      <c r="CJ49" s="1606"/>
      <c r="CK49" s="1606"/>
      <c r="CL49" s="1606"/>
      <c r="CM49" s="1606"/>
      <c r="CN49" s="1606"/>
      <c r="CO49" s="1606"/>
      <c r="CP49" s="1606"/>
      <c r="CQ49" s="1606"/>
      <c r="CR49" s="1606"/>
      <c r="CS49" s="1606"/>
      <c r="CT49" s="1606"/>
      <c r="CU49" s="1606"/>
      <c r="CV49" s="1606"/>
      <c r="CW49" s="1606"/>
      <c r="CX49" s="1606"/>
      <c r="CY49" s="1606"/>
      <c r="CZ49" s="1606"/>
      <c r="DA49" s="1606"/>
      <c r="DB49" s="1606"/>
      <c r="DC49" s="1606"/>
      <c r="DD49" s="1606"/>
      <c r="DE49" s="1606"/>
      <c r="DF49" s="1606"/>
      <c r="DG49" s="1606"/>
      <c r="DH49" s="1606"/>
      <c r="DI49" s="1606"/>
      <c r="DJ49" s="1606"/>
      <c r="DK49" s="1606"/>
      <c r="DL49" s="1606"/>
      <c r="DM49" s="1606"/>
      <c r="DN49" s="1606"/>
      <c r="DO49" s="1606"/>
      <c r="DP49" s="1606"/>
      <c r="DQ49" s="1606"/>
      <c r="DR49" s="1606"/>
      <c r="DS49" s="1606"/>
      <c r="DT49" s="1606"/>
      <c r="DU49" s="1606"/>
      <c r="DV49" s="1606"/>
      <c r="DW49" s="1606"/>
      <c r="DX49" s="1606"/>
      <c r="DY49" s="1606"/>
    </row>
    <row r="50" spans="1:129" hidden="1">
      <c r="A50" s="1125" t="s">
        <v>903</v>
      </c>
      <c r="B50" s="579" t="s">
        <v>1183</v>
      </c>
      <c r="C50" s="588"/>
      <c r="D50" s="588"/>
      <c r="E50" s="589"/>
      <c r="F50" s="589"/>
      <c r="G50" s="589"/>
      <c r="H50" s="589"/>
      <c r="I50" s="589"/>
      <c r="J50" s="589"/>
      <c r="K50" s="590"/>
      <c r="L50" s="591"/>
      <c r="M50" s="579"/>
      <c r="N50" s="579"/>
      <c r="O50" s="579"/>
      <c r="P50" s="579"/>
      <c r="Q50" s="592"/>
      <c r="R50" s="579"/>
      <c r="S50" s="579"/>
      <c r="T50" s="579"/>
      <c r="U50" s="579"/>
      <c r="V50" s="580"/>
      <c r="Y50" s="1607"/>
      <c r="Z50" s="1607"/>
      <c r="AA50" s="1607"/>
      <c r="AB50" s="1607"/>
      <c r="AC50" s="1607"/>
      <c r="AD50" s="1607"/>
      <c r="AE50" s="1607"/>
      <c r="AF50" s="1607"/>
      <c r="AG50" s="1100"/>
      <c r="AH50" s="1608"/>
      <c r="AI50" s="1608"/>
      <c r="AJ50" s="1608"/>
      <c r="AK50" s="1608"/>
      <c r="AL50" s="1608"/>
      <c r="AM50" s="1608"/>
      <c r="AN50" s="1608"/>
      <c r="AO50" s="1608"/>
      <c r="AP50" s="1608"/>
      <c r="AQ50" s="1608"/>
      <c r="AR50" s="1608"/>
      <c r="AS50" s="1608"/>
      <c r="AT50" s="1608"/>
      <c r="AU50" s="1608"/>
      <c r="AV50" s="1608"/>
      <c r="AW50" s="1608"/>
      <c r="AX50" s="1608"/>
      <c r="AY50" s="1608"/>
      <c r="AZ50" s="1608"/>
      <c r="BA50" s="1608"/>
      <c r="BB50" s="1608"/>
      <c r="BC50" s="1608"/>
      <c r="BD50" s="1608"/>
      <c r="BE50" s="1608"/>
      <c r="BF50" s="1608"/>
      <c r="BG50" s="1608"/>
      <c r="BH50" s="1608"/>
      <c r="BI50" s="1608"/>
      <c r="BJ50" s="1608"/>
      <c r="BK50" s="1608"/>
      <c r="BL50" s="1608"/>
      <c r="BM50" s="1606"/>
      <c r="BN50" s="1606"/>
      <c r="BO50" s="1606"/>
      <c r="BP50" s="1606"/>
      <c r="BQ50" s="1606"/>
      <c r="BR50" s="1606"/>
      <c r="BS50" s="1606"/>
      <c r="BT50" s="1606"/>
      <c r="BU50" s="1606"/>
      <c r="BV50" s="1606"/>
      <c r="BW50" s="1606"/>
      <c r="BX50" s="1606"/>
      <c r="BY50" s="1606"/>
      <c r="BZ50" s="1606"/>
      <c r="CA50" s="1606"/>
      <c r="CB50" s="1606"/>
      <c r="CC50" s="1606"/>
      <c r="CD50" s="1606"/>
      <c r="CE50" s="1606"/>
      <c r="CF50" s="1606"/>
      <c r="CG50" s="1606"/>
      <c r="CH50" s="1606"/>
      <c r="CI50" s="1606"/>
      <c r="CJ50" s="1606"/>
      <c r="CK50" s="1606"/>
      <c r="CL50" s="1606"/>
      <c r="CM50" s="1606"/>
      <c r="CN50" s="1606"/>
      <c r="CO50" s="1606"/>
      <c r="CP50" s="1606"/>
      <c r="CQ50" s="1606"/>
      <c r="CR50" s="1606"/>
      <c r="CS50" s="1606"/>
      <c r="CT50" s="1606"/>
      <c r="CU50" s="1606"/>
      <c r="CV50" s="1606"/>
      <c r="CW50" s="1606"/>
      <c r="CX50" s="1606"/>
      <c r="CY50" s="1606"/>
      <c r="CZ50" s="1606"/>
      <c r="DA50" s="1606"/>
      <c r="DB50" s="1606"/>
      <c r="DC50" s="1606"/>
      <c r="DD50" s="1606"/>
      <c r="DE50" s="1606"/>
      <c r="DF50" s="1606"/>
      <c r="DG50" s="1606"/>
      <c r="DH50" s="1606"/>
      <c r="DI50" s="1606"/>
      <c r="DJ50" s="1606"/>
      <c r="DK50" s="1606"/>
      <c r="DL50" s="1606"/>
      <c r="DM50" s="1606"/>
      <c r="DN50" s="1606"/>
      <c r="DO50" s="1606"/>
      <c r="DP50" s="1606"/>
      <c r="DQ50" s="1606"/>
      <c r="DR50" s="1606"/>
      <c r="DS50" s="1606"/>
      <c r="DT50" s="1606"/>
      <c r="DU50" s="1606"/>
      <c r="DV50" s="1606"/>
      <c r="DW50" s="1606"/>
      <c r="DX50" s="1606"/>
      <c r="DY50" s="1606"/>
    </row>
    <row r="51" spans="1:129" hidden="1">
      <c r="A51" s="1126"/>
      <c r="B51" s="581"/>
      <c r="C51" s="581"/>
      <c r="D51" s="581"/>
      <c r="E51" s="179"/>
      <c r="F51" s="179"/>
      <c r="G51" s="179"/>
      <c r="H51" s="179"/>
      <c r="I51" s="179"/>
      <c r="J51" s="179"/>
      <c r="K51" s="582">
        <f>IF(E51&gt;0,(((G51*(H51/3600)*750*9.81)/(1000*I51))/J51),0)</f>
        <v>0</v>
      </c>
      <c r="L51" s="179"/>
      <c r="M51" s="179"/>
      <c r="N51" s="579"/>
      <c r="O51" s="579"/>
      <c r="P51" s="579"/>
      <c r="Q51" s="579"/>
      <c r="R51" s="179"/>
      <c r="S51" s="583">
        <f>E51*K51*L51*M51*R51/1000</f>
        <v>0</v>
      </c>
      <c r="T51" s="583">
        <f>E51*H51*L51*M51*R51/1000</f>
        <v>0</v>
      </c>
      <c r="U51" s="1090"/>
      <c r="V51" s="1127"/>
      <c r="Y51" s="1607"/>
      <c r="Z51" s="1607"/>
      <c r="AA51" s="1607"/>
      <c r="AB51" s="1607"/>
      <c r="AC51" s="1607"/>
      <c r="AD51" s="1607"/>
      <c r="AE51" s="1607"/>
      <c r="AF51" s="1607"/>
      <c r="AG51" s="1100"/>
      <c r="AH51" s="1610"/>
      <c r="AI51" s="1610"/>
      <c r="AJ51" s="1610"/>
      <c r="AK51" s="1610"/>
      <c r="AL51" s="1610"/>
      <c r="AM51" s="1610"/>
      <c r="AN51" s="1610"/>
      <c r="AO51" s="1610"/>
      <c r="AP51" s="1610"/>
      <c r="AQ51" s="1610"/>
      <c r="AR51" s="1610"/>
      <c r="AS51" s="1610"/>
      <c r="AT51" s="1610"/>
      <c r="AU51" s="1610"/>
      <c r="AV51" s="1610"/>
      <c r="AW51" s="1610"/>
      <c r="AX51" s="1610"/>
      <c r="AY51" s="1610"/>
      <c r="AZ51" s="1610"/>
      <c r="BA51" s="1610"/>
      <c r="BB51" s="1610"/>
      <c r="BC51" s="1610"/>
      <c r="BD51" s="1610"/>
      <c r="BE51" s="1610"/>
      <c r="BF51" s="1610"/>
      <c r="BG51" s="1610"/>
      <c r="BH51" s="1610"/>
      <c r="BI51" s="1610"/>
      <c r="BJ51" s="1610"/>
      <c r="BK51" s="1610"/>
      <c r="BL51" s="1610"/>
      <c r="BM51" s="1606"/>
      <c r="BN51" s="1606"/>
      <c r="BO51" s="1606"/>
      <c r="BP51" s="1606"/>
      <c r="BQ51" s="1606"/>
      <c r="BR51" s="1606"/>
      <c r="BS51" s="1606"/>
      <c r="BT51" s="1606"/>
      <c r="BU51" s="1606"/>
      <c r="BV51" s="1606"/>
      <c r="BW51" s="1606"/>
      <c r="BX51" s="1606"/>
      <c r="BY51" s="1606"/>
      <c r="BZ51" s="1606"/>
      <c r="CA51" s="1606"/>
      <c r="CB51" s="1606"/>
      <c r="CC51" s="1606"/>
      <c r="CD51" s="1606"/>
      <c r="CE51" s="1606"/>
      <c r="CF51" s="1606"/>
      <c r="CG51" s="1606"/>
      <c r="CH51" s="1606"/>
      <c r="CI51" s="1606"/>
      <c r="CJ51" s="1606"/>
      <c r="CK51" s="1606"/>
      <c r="CL51" s="1606"/>
      <c r="CM51" s="1606"/>
      <c r="CN51" s="1606"/>
      <c r="CO51" s="1606"/>
      <c r="CP51" s="1606"/>
      <c r="CQ51" s="1606"/>
      <c r="CR51" s="1606"/>
      <c r="CS51" s="1606"/>
      <c r="CT51" s="1606"/>
      <c r="CU51" s="1606"/>
      <c r="CV51" s="1606"/>
      <c r="CW51" s="1606"/>
      <c r="CX51" s="1606"/>
      <c r="CY51" s="1606"/>
      <c r="CZ51" s="1606"/>
      <c r="DA51" s="1606"/>
      <c r="DB51" s="1606"/>
      <c r="DC51" s="1606"/>
      <c r="DD51" s="1606"/>
      <c r="DE51" s="1606"/>
      <c r="DF51" s="1606"/>
      <c r="DG51" s="1606"/>
      <c r="DH51" s="1606"/>
      <c r="DI51" s="1606"/>
      <c r="DJ51" s="1606"/>
      <c r="DK51" s="1606"/>
      <c r="DL51" s="1606"/>
      <c r="DM51" s="1606"/>
      <c r="DN51" s="1606"/>
      <c r="DO51" s="1606"/>
      <c r="DP51" s="1606"/>
      <c r="DQ51" s="1606"/>
      <c r="DR51" s="1606"/>
      <c r="DS51" s="1606"/>
      <c r="DT51" s="1606"/>
      <c r="DU51" s="1606"/>
      <c r="DV51" s="1606"/>
      <c r="DW51" s="1606"/>
      <c r="DX51" s="1606"/>
      <c r="DY51" s="1606"/>
    </row>
    <row r="52" spans="1:129" hidden="1">
      <c r="A52" s="1126"/>
      <c r="B52" s="581"/>
      <c r="C52" s="581"/>
      <c r="D52" s="581"/>
      <c r="E52" s="179"/>
      <c r="F52" s="179"/>
      <c r="G52" s="179"/>
      <c r="H52" s="179"/>
      <c r="I52" s="179"/>
      <c r="J52" s="179"/>
      <c r="K52" s="582">
        <f>IF(E52&gt;0,(((G52*(H52/3600)*750*9.81)/(1000*I52))/J52),0)</f>
        <v>0</v>
      </c>
      <c r="L52" s="179"/>
      <c r="M52" s="179"/>
      <c r="N52" s="579"/>
      <c r="O52" s="579"/>
      <c r="P52" s="579"/>
      <c r="Q52" s="579"/>
      <c r="R52" s="179"/>
      <c r="S52" s="583">
        <f>E52*K52*L52*M52*R52/1000</f>
        <v>0</v>
      </c>
      <c r="T52" s="583">
        <f>E52*H52*L52*M52*R52/1000</f>
        <v>0</v>
      </c>
      <c r="U52" s="1090"/>
      <c r="V52" s="1127"/>
      <c r="Y52" s="1607"/>
      <c r="Z52" s="1607"/>
      <c r="AA52" s="1607"/>
      <c r="AB52" s="1607"/>
      <c r="AC52" s="1607"/>
      <c r="AD52" s="1607"/>
      <c r="AE52" s="1607"/>
      <c r="AF52" s="1607"/>
      <c r="AG52" s="1100"/>
      <c r="AH52" s="1609"/>
      <c r="AI52" s="1609"/>
      <c r="AJ52" s="1609"/>
      <c r="AK52" s="1609"/>
      <c r="AL52" s="1609"/>
      <c r="AM52" s="1609"/>
      <c r="AN52" s="1609"/>
      <c r="AO52" s="1609"/>
      <c r="AP52" s="1609"/>
      <c r="AQ52" s="1609"/>
      <c r="AR52" s="1609"/>
      <c r="AS52" s="1609"/>
      <c r="AT52" s="1609"/>
      <c r="AU52" s="1609"/>
      <c r="AV52" s="1609"/>
      <c r="AW52" s="1609"/>
      <c r="AX52" s="1609"/>
      <c r="AY52" s="1609"/>
      <c r="AZ52" s="1609"/>
      <c r="BA52" s="1609"/>
      <c r="BB52" s="1609"/>
      <c r="BC52" s="1609"/>
      <c r="BD52" s="1609"/>
      <c r="BE52" s="1609"/>
      <c r="BF52" s="1609"/>
      <c r="BG52" s="1609"/>
      <c r="BH52" s="1609"/>
      <c r="BI52" s="1609"/>
      <c r="BJ52" s="1609"/>
      <c r="BK52" s="1609"/>
      <c r="BL52" s="1114"/>
      <c r="BM52" s="1606"/>
      <c r="BN52" s="1606"/>
      <c r="BO52" s="1606"/>
      <c r="BP52" s="1606"/>
      <c r="BQ52" s="1606"/>
      <c r="BR52" s="1606"/>
      <c r="BS52" s="1606"/>
      <c r="BT52" s="1606"/>
      <c r="BU52" s="1606"/>
      <c r="BV52" s="1606"/>
      <c r="BW52" s="1606"/>
      <c r="BX52" s="1606"/>
      <c r="BY52" s="1606"/>
      <c r="BZ52" s="1606"/>
      <c r="CA52" s="1606"/>
      <c r="CB52" s="1606"/>
      <c r="CC52" s="1606"/>
      <c r="CD52" s="1606"/>
      <c r="CE52" s="1606"/>
      <c r="CF52" s="1606"/>
      <c r="CG52" s="1606"/>
      <c r="CH52" s="1606"/>
      <c r="CI52" s="1606"/>
      <c r="CJ52" s="1606"/>
      <c r="CK52" s="1606"/>
      <c r="CL52" s="1606"/>
      <c r="CM52" s="1606"/>
      <c r="CN52" s="1606"/>
      <c r="CO52" s="1606"/>
      <c r="CP52" s="1606"/>
      <c r="CQ52" s="1606"/>
      <c r="CR52" s="1606"/>
      <c r="CS52" s="1606"/>
      <c r="CT52" s="1606"/>
      <c r="CU52" s="1606"/>
      <c r="CV52" s="1606"/>
      <c r="CW52" s="1606"/>
      <c r="CX52" s="1606"/>
      <c r="CY52" s="1606"/>
      <c r="CZ52" s="1606"/>
      <c r="DA52" s="1606"/>
      <c r="DB52" s="1606"/>
      <c r="DC52" s="1606"/>
      <c r="DD52" s="1606"/>
      <c r="DE52" s="1606"/>
      <c r="DF52" s="1606"/>
      <c r="DG52" s="1606"/>
      <c r="DH52" s="1606"/>
      <c r="DI52" s="1606"/>
      <c r="DJ52" s="1606"/>
      <c r="DK52" s="1606"/>
      <c r="DL52" s="1606"/>
      <c r="DM52" s="1606"/>
      <c r="DN52" s="1606"/>
      <c r="DO52" s="1606"/>
      <c r="DP52" s="1606"/>
      <c r="DQ52" s="1606"/>
      <c r="DR52" s="1606"/>
      <c r="DS52" s="1606"/>
      <c r="DT52" s="1606"/>
      <c r="DU52" s="1606"/>
      <c r="DV52" s="1606"/>
      <c r="DW52" s="1606"/>
      <c r="DX52" s="1606"/>
      <c r="DY52" s="1606"/>
    </row>
    <row r="53" spans="1:129" hidden="1">
      <c r="A53" s="1126"/>
      <c r="B53" s="581"/>
      <c r="C53" s="581"/>
      <c r="D53" s="581"/>
      <c r="E53" s="179"/>
      <c r="F53" s="179"/>
      <c r="G53" s="179"/>
      <c r="H53" s="179"/>
      <c r="I53" s="179"/>
      <c r="J53" s="179"/>
      <c r="K53" s="582">
        <f>IF(E53&gt;0,(((G53*(H53/3600)*750*9.81)/(1000*I53))/J53),0)</f>
        <v>0</v>
      </c>
      <c r="L53" s="179"/>
      <c r="M53" s="179"/>
      <c r="N53" s="579"/>
      <c r="O53" s="579"/>
      <c r="P53" s="579"/>
      <c r="Q53" s="579"/>
      <c r="R53" s="179"/>
      <c r="S53" s="583">
        <f>E53*K53*L53*M53*R53/1000</f>
        <v>0</v>
      </c>
      <c r="T53" s="583">
        <f>E53*H53*L53*M53*R53/1000</f>
        <v>0</v>
      </c>
      <c r="U53" s="1090"/>
      <c r="V53" s="1127"/>
      <c r="Y53" s="1607"/>
      <c r="Z53" s="1607"/>
      <c r="AA53" s="1607"/>
      <c r="AB53" s="1607"/>
      <c r="AC53" s="1607"/>
      <c r="AD53" s="1607"/>
      <c r="AE53" s="1607"/>
      <c r="AF53" s="1607"/>
      <c r="AG53" s="1100"/>
      <c r="AH53" s="1609"/>
      <c r="AI53" s="1609"/>
      <c r="AJ53" s="1609"/>
      <c r="AK53" s="1609"/>
      <c r="AL53" s="1609"/>
      <c r="AM53" s="1609"/>
      <c r="AN53" s="1609"/>
      <c r="AO53" s="1609"/>
      <c r="AP53" s="1609"/>
      <c r="AQ53" s="1609"/>
      <c r="AR53" s="1609"/>
      <c r="AS53" s="1609"/>
      <c r="AT53" s="1609"/>
      <c r="AU53" s="1609"/>
      <c r="AV53" s="1609"/>
      <c r="AW53" s="1609"/>
      <c r="AX53" s="1609"/>
      <c r="AY53" s="1609"/>
      <c r="AZ53" s="1609"/>
      <c r="BA53" s="1609"/>
      <c r="BB53" s="1609"/>
      <c r="BC53" s="1609"/>
      <c r="BD53" s="1609"/>
      <c r="BE53" s="1609"/>
      <c r="BF53" s="1609"/>
      <c r="BG53" s="1609"/>
      <c r="BH53" s="1609"/>
      <c r="BI53" s="1609"/>
      <c r="BJ53" s="1609"/>
      <c r="BK53" s="1609"/>
      <c r="BL53" s="1114"/>
      <c r="BM53" s="1606"/>
      <c r="BN53" s="1606"/>
      <c r="BO53" s="1606"/>
      <c r="BP53" s="1606"/>
      <c r="BQ53" s="1606"/>
      <c r="BR53" s="1606"/>
      <c r="BS53" s="1606"/>
      <c r="BT53" s="1606"/>
      <c r="BU53" s="1606"/>
      <c r="BV53" s="1606"/>
      <c r="BW53" s="1606"/>
      <c r="BX53" s="1606"/>
      <c r="BY53" s="1606"/>
      <c r="BZ53" s="1606"/>
      <c r="CA53" s="1606"/>
      <c r="CB53" s="1606"/>
      <c r="CC53" s="1606"/>
      <c r="CD53" s="1606"/>
      <c r="CE53" s="1606"/>
      <c r="CF53" s="1606"/>
      <c r="CG53" s="1606"/>
      <c r="CH53" s="1606"/>
      <c r="CI53" s="1606"/>
      <c r="CJ53" s="1606"/>
      <c r="CK53" s="1606"/>
      <c r="CL53" s="1606"/>
      <c r="CM53" s="1606"/>
      <c r="CN53" s="1606"/>
      <c r="CO53" s="1606"/>
      <c r="CP53" s="1606"/>
      <c r="CQ53" s="1606"/>
      <c r="CR53" s="1606"/>
      <c r="CS53" s="1606"/>
      <c r="CT53" s="1606"/>
      <c r="CU53" s="1606"/>
      <c r="CV53" s="1606"/>
      <c r="CW53" s="1606"/>
      <c r="CX53" s="1606"/>
      <c r="CY53" s="1606"/>
      <c r="CZ53" s="1606"/>
      <c r="DA53" s="1606"/>
      <c r="DB53" s="1606"/>
      <c r="DC53" s="1606"/>
      <c r="DD53" s="1606"/>
      <c r="DE53" s="1606"/>
      <c r="DF53" s="1606"/>
      <c r="DG53" s="1606"/>
      <c r="DH53" s="1606"/>
      <c r="DI53" s="1606"/>
      <c r="DJ53" s="1606"/>
      <c r="DK53" s="1606"/>
      <c r="DL53" s="1606"/>
      <c r="DM53" s="1606"/>
      <c r="DN53" s="1606"/>
      <c r="DO53" s="1606"/>
      <c r="DP53" s="1606"/>
      <c r="DQ53" s="1606"/>
      <c r="DR53" s="1606"/>
      <c r="DS53" s="1606"/>
      <c r="DT53" s="1606"/>
      <c r="DU53" s="1606"/>
      <c r="DV53" s="1606"/>
      <c r="DW53" s="1606"/>
      <c r="DX53" s="1606"/>
      <c r="DY53" s="1606"/>
    </row>
    <row r="54" spans="1:129" hidden="1">
      <c r="A54" s="1126"/>
      <c r="B54" s="581"/>
      <c r="C54" s="581"/>
      <c r="D54" s="581"/>
      <c r="E54" s="179"/>
      <c r="F54" s="179"/>
      <c r="G54" s="179"/>
      <c r="H54" s="179"/>
      <c r="I54" s="179"/>
      <c r="J54" s="179"/>
      <c r="K54" s="582">
        <f>IF(E54&gt;0,(((G54*(H54/3600)*750*9.81)/(1000*I54))/J54),0)</f>
        <v>0</v>
      </c>
      <c r="L54" s="179"/>
      <c r="M54" s="179"/>
      <c r="N54" s="579"/>
      <c r="O54" s="579"/>
      <c r="P54" s="579"/>
      <c r="Q54" s="579"/>
      <c r="R54" s="179"/>
      <c r="S54" s="583">
        <f>E54*K54*L54*M54*R54/1000</f>
        <v>0</v>
      </c>
      <c r="T54" s="583">
        <f>E54*H54*L54*M54*R54/1000</f>
        <v>0</v>
      </c>
      <c r="U54" s="1090"/>
      <c r="V54" s="1127"/>
      <c r="Y54" s="1607"/>
      <c r="Z54" s="1607"/>
      <c r="AA54" s="1607"/>
      <c r="AB54" s="1607"/>
      <c r="AC54" s="1607"/>
      <c r="AD54" s="1607"/>
      <c r="AE54" s="1607"/>
      <c r="AF54" s="1607"/>
      <c r="AG54" s="1100"/>
      <c r="AH54" s="1609"/>
      <c r="AI54" s="1609"/>
      <c r="AJ54" s="1609"/>
      <c r="AK54" s="1609"/>
      <c r="AL54" s="1609"/>
      <c r="AM54" s="1609"/>
      <c r="AN54" s="1609"/>
      <c r="AO54" s="1609"/>
      <c r="AP54" s="1609"/>
      <c r="AQ54" s="1609"/>
      <c r="AR54" s="1609"/>
      <c r="AS54" s="1609"/>
      <c r="AT54" s="1609"/>
      <c r="AU54" s="1609"/>
      <c r="AV54" s="1609"/>
      <c r="AW54" s="1609"/>
      <c r="AX54" s="1609"/>
      <c r="AY54" s="1609"/>
      <c r="AZ54" s="1609"/>
      <c r="BA54" s="1609"/>
      <c r="BB54" s="1609"/>
      <c r="BC54" s="1609"/>
      <c r="BD54" s="1609"/>
      <c r="BE54" s="1609"/>
      <c r="BF54" s="1609"/>
      <c r="BG54" s="1609"/>
      <c r="BH54" s="1609"/>
      <c r="BI54" s="1609"/>
      <c r="BJ54" s="1609"/>
      <c r="BK54" s="1609"/>
      <c r="BL54" s="1114"/>
      <c r="BM54" s="1606"/>
      <c r="BN54" s="1606"/>
      <c r="BO54" s="1606"/>
      <c r="BP54" s="1606"/>
      <c r="BQ54" s="1606"/>
      <c r="BR54" s="1606"/>
      <c r="BS54" s="1606"/>
      <c r="BT54" s="1606"/>
      <c r="BU54" s="1606"/>
      <c r="BV54" s="1606"/>
      <c r="BW54" s="1606"/>
      <c r="BX54" s="1606"/>
      <c r="BY54" s="1606"/>
      <c r="BZ54" s="1606"/>
      <c r="CA54" s="1606"/>
      <c r="CB54" s="1606"/>
      <c r="CC54" s="1606"/>
      <c r="CD54" s="1606"/>
      <c r="CE54" s="1606"/>
      <c r="CF54" s="1606"/>
      <c r="CG54" s="1606"/>
      <c r="CH54" s="1606"/>
      <c r="CI54" s="1606"/>
      <c r="CJ54" s="1606"/>
      <c r="CK54" s="1606"/>
      <c r="CL54" s="1606"/>
      <c r="CM54" s="1606"/>
      <c r="CN54" s="1606"/>
      <c r="CO54" s="1606"/>
      <c r="CP54" s="1606"/>
      <c r="CQ54" s="1606"/>
      <c r="CR54" s="1606"/>
      <c r="CS54" s="1606"/>
      <c r="CT54" s="1606"/>
      <c r="CU54" s="1606"/>
      <c r="CV54" s="1606"/>
      <c r="CW54" s="1606"/>
      <c r="CX54" s="1606"/>
      <c r="CY54" s="1606"/>
      <c r="CZ54" s="1606"/>
      <c r="DA54" s="1606"/>
      <c r="DB54" s="1606"/>
      <c r="DC54" s="1606"/>
      <c r="DD54" s="1606"/>
      <c r="DE54" s="1606"/>
      <c r="DF54" s="1606"/>
      <c r="DG54" s="1606"/>
      <c r="DH54" s="1606"/>
      <c r="DI54" s="1606"/>
      <c r="DJ54" s="1606"/>
      <c r="DK54" s="1606"/>
      <c r="DL54" s="1606"/>
      <c r="DM54" s="1606"/>
      <c r="DN54" s="1606"/>
      <c r="DO54" s="1606"/>
      <c r="DP54" s="1606"/>
      <c r="DQ54" s="1606"/>
      <c r="DR54" s="1606"/>
      <c r="DS54" s="1606"/>
      <c r="DT54" s="1606"/>
      <c r="DU54" s="1606"/>
      <c r="DV54" s="1606"/>
      <c r="DW54" s="1606"/>
      <c r="DX54" s="1606"/>
      <c r="DY54" s="1606"/>
    </row>
    <row r="55" spans="1:129" hidden="1">
      <c r="A55" s="1126"/>
      <c r="B55" s="581"/>
      <c r="C55" s="581"/>
      <c r="D55" s="581"/>
      <c r="E55" s="179"/>
      <c r="F55" s="179"/>
      <c r="G55" s="179"/>
      <c r="H55" s="179"/>
      <c r="I55" s="179"/>
      <c r="J55" s="179"/>
      <c r="K55" s="582">
        <f>IF(E55&gt;0,(((G55*(H55/3600)*750*9.81)/(1000*I55))/J55),0)</f>
        <v>0</v>
      </c>
      <c r="L55" s="179"/>
      <c r="M55" s="179"/>
      <c r="N55" s="579"/>
      <c r="O55" s="579"/>
      <c r="P55" s="579"/>
      <c r="Q55" s="579"/>
      <c r="R55" s="179"/>
      <c r="S55" s="583">
        <f>E55*K55*L55*M55*R55/1000</f>
        <v>0</v>
      </c>
      <c r="T55" s="583">
        <f>E55*H55*L55*M55*R55/1000</f>
        <v>0</v>
      </c>
      <c r="U55" s="1090"/>
      <c r="V55" s="1127"/>
      <c r="Y55" s="1611"/>
      <c r="Z55" s="1611"/>
      <c r="AA55" s="1611"/>
      <c r="AB55" s="1611"/>
      <c r="AC55" s="1611"/>
      <c r="AD55" s="1611"/>
      <c r="AE55" s="1611"/>
      <c r="AF55" s="1611"/>
      <c r="AG55" s="1117"/>
      <c r="AH55" s="1612"/>
      <c r="AI55" s="1612"/>
      <c r="AJ55" s="1612"/>
      <c r="AK55" s="1612"/>
      <c r="AL55" s="1612"/>
      <c r="AM55" s="1612"/>
      <c r="AN55" s="1612"/>
      <c r="AO55" s="1612"/>
      <c r="AP55" s="1612"/>
      <c r="AQ55" s="1612"/>
      <c r="AR55" s="1612"/>
      <c r="AS55" s="1612"/>
      <c r="AT55" s="1612"/>
      <c r="AU55" s="1612"/>
      <c r="AV55" s="1612"/>
      <c r="AW55" s="1612"/>
      <c r="AX55" s="1612"/>
      <c r="AY55" s="1612"/>
      <c r="AZ55" s="1612"/>
      <c r="BA55" s="1612"/>
      <c r="BB55" s="1612"/>
      <c r="BC55" s="1612"/>
      <c r="BD55" s="1612"/>
      <c r="BE55" s="1612"/>
      <c r="BF55" s="1612"/>
      <c r="BG55" s="1612"/>
      <c r="BH55" s="1612"/>
      <c r="BI55" s="1612"/>
      <c r="BJ55" s="1612"/>
      <c r="BK55" s="1612"/>
      <c r="BL55" s="1612"/>
      <c r="BM55" s="1613"/>
      <c r="BN55" s="1613"/>
      <c r="BO55" s="1613"/>
      <c r="BP55" s="1613"/>
      <c r="BQ55" s="1613"/>
      <c r="BR55" s="1613"/>
      <c r="BS55" s="1613"/>
      <c r="BT55" s="1613"/>
      <c r="BU55" s="1613"/>
      <c r="BV55" s="1613"/>
      <c r="BW55" s="1613"/>
      <c r="BX55" s="1613"/>
      <c r="BY55" s="1613"/>
      <c r="BZ55" s="1613"/>
      <c r="CA55" s="1613"/>
      <c r="CB55" s="1613"/>
      <c r="CC55" s="1613"/>
      <c r="CD55" s="1613"/>
      <c r="CE55" s="1606"/>
      <c r="CF55" s="1606"/>
      <c r="CG55" s="1606"/>
      <c r="CH55" s="1606"/>
      <c r="CI55" s="1606"/>
      <c r="CJ55" s="1606"/>
      <c r="CK55" s="1606"/>
      <c r="CL55" s="1606"/>
      <c r="CM55" s="1606"/>
      <c r="CN55" s="1606"/>
      <c r="CO55" s="1606"/>
      <c r="CP55" s="1606"/>
      <c r="CQ55" s="1606"/>
      <c r="CR55" s="1606"/>
      <c r="CS55" s="1606"/>
      <c r="CT55" s="1606"/>
      <c r="CU55" s="1606"/>
      <c r="CV55" s="1606"/>
      <c r="CW55" s="1606"/>
      <c r="CX55" s="1606"/>
      <c r="CY55" s="1606"/>
      <c r="CZ55" s="1606"/>
      <c r="DA55" s="1606"/>
      <c r="DB55" s="1606"/>
      <c r="DC55" s="1606"/>
      <c r="DD55" s="1606"/>
      <c r="DE55" s="1606"/>
      <c r="DF55" s="1606"/>
      <c r="DG55" s="1606"/>
      <c r="DH55" s="1606"/>
      <c r="DI55" s="1606"/>
      <c r="DJ55" s="1606"/>
      <c r="DK55" s="1606"/>
      <c r="DL55" s="1606"/>
      <c r="DM55" s="1606"/>
      <c r="DN55" s="1606"/>
      <c r="DO55" s="1606"/>
      <c r="DP55" s="1606"/>
      <c r="DQ55" s="1606"/>
      <c r="DR55" s="1606"/>
      <c r="DS55" s="1606"/>
      <c r="DT55" s="1606"/>
      <c r="DU55" s="1606"/>
      <c r="DV55" s="1606"/>
      <c r="DW55" s="1606"/>
      <c r="DX55" s="1606"/>
      <c r="DY55" s="1606"/>
    </row>
    <row r="56" spans="1:129" hidden="1">
      <c r="A56" s="1128"/>
      <c r="B56" s="604" t="s">
        <v>1232</v>
      </c>
      <c r="C56" s="586"/>
      <c r="D56" s="586"/>
      <c r="E56" s="1096"/>
      <c r="F56" s="1096"/>
      <c r="G56" s="1096"/>
      <c r="H56" s="1096"/>
      <c r="I56" s="1096"/>
      <c r="J56" s="1096"/>
      <c r="K56" s="603"/>
      <c r="L56" s="1096"/>
      <c r="M56" s="1096"/>
      <c r="N56" s="579"/>
      <c r="O56" s="579"/>
      <c r="P56" s="579"/>
      <c r="Q56" s="579"/>
      <c r="R56" s="1096"/>
      <c r="S56" s="596">
        <f>SUM(S51:S55)</f>
        <v>0</v>
      </c>
      <c r="T56" s="596">
        <f>SUM(T51:T55)</f>
        <v>0</v>
      </c>
      <c r="U56" s="1089"/>
      <c r="V56" s="1127"/>
      <c r="Y56" s="1611"/>
      <c r="Z56" s="1611"/>
      <c r="AA56" s="1611"/>
      <c r="AB56" s="1611"/>
      <c r="AC56" s="1611"/>
      <c r="AD56" s="1611"/>
      <c r="AE56" s="1611"/>
      <c r="AF56" s="1611"/>
      <c r="AG56" s="1117"/>
      <c r="AH56" s="1612"/>
      <c r="AI56" s="1612"/>
      <c r="AJ56" s="1612"/>
      <c r="AK56" s="1612"/>
      <c r="AL56" s="1612"/>
      <c r="AM56" s="1612"/>
      <c r="AN56" s="1612"/>
      <c r="AO56" s="1612"/>
      <c r="AP56" s="1612"/>
      <c r="AQ56" s="1612"/>
      <c r="AR56" s="1612"/>
      <c r="AS56" s="1612"/>
      <c r="AT56" s="1612"/>
      <c r="AU56" s="1612"/>
      <c r="AV56" s="1612"/>
      <c r="AW56" s="1612"/>
      <c r="AX56" s="1612"/>
      <c r="AY56" s="1612"/>
      <c r="AZ56" s="1612"/>
      <c r="BA56" s="1612"/>
      <c r="BB56" s="1612"/>
      <c r="BC56" s="1612"/>
      <c r="BD56" s="1612"/>
      <c r="BE56" s="1612"/>
      <c r="BF56" s="1612"/>
      <c r="BG56" s="1612"/>
      <c r="BH56" s="1612"/>
      <c r="BI56" s="1612"/>
      <c r="BJ56" s="1612"/>
      <c r="BK56" s="1612"/>
      <c r="BL56" s="1612"/>
      <c r="BM56" s="1613"/>
      <c r="BN56" s="1613"/>
      <c r="BO56" s="1613"/>
      <c r="BP56" s="1613"/>
      <c r="BQ56" s="1613"/>
      <c r="BR56" s="1613"/>
      <c r="BS56" s="1613"/>
      <c r="BT56" s="1613"/>
      <c r="BU56" s="1613"/>
      <c r="BV56" s="1613"/>
      <c r="BW56" s="1613"/>
      <c r="BX56" s="1613"/>
      <c r="BY56" s="1613"/>
      <c r="BZ56" s="1613"/>
      <c r="CA56" s="1613"/>
      <c r="CB56" s="1613"/>
      <c r="CC56" s="1613"/>
      <c r="CD56" s="1613"/>
      <c r="CE56" s="1606"/>
      <c r="CF56" s="1606"/>
      <c r="CG56" s="1606"/>
      <c r="CH56" s="1606"/>
      <c r="CI56" s="1606"/>
      <c r="CJ56" s="1606"/>
      <c r="CK56" s="1606"/>
      <c r="CL56" s="1606"/>
      <c r="CM56" s="1606"/>
      <c r="CN56" s="1606"/>
      <c r="CO56" s="1606"/>
      <c r="CP56" s="1606"/>
      <c r="CQ56" s="1606"/>
      <c r="CR56" s="1606"/>
      <c r="CS56" s="1606"/>
      <c r="CT56" s="1606"/>
      <c r="CU56" s="1606"/>
      <c r="CV56" s="1606"/>
      <c r="CW56" s="1606"/>
      <c r="CX56" s="1606"/>
      <c r="CY56" s="1606"/>
      <c r="CZ56" s="1606"/>
      <c r="DA56" s="1606"/>
      <c r="DB56" s="1606"/>
      <c r="DC56" s="1606"/>
      <c r="DD56" s="1606"/>
      <c r="DE56" s="1606"/>
      <c r="DF56" s="1606"/>
      <c r="DG56" s="1606"/>
      <c r="DH56" s="1606"/>
      <c r="DI56" s="1606"/>
      <c r="DJ56" s="1606"/>
      <c r="DK56" s="1606"/>
      <c r="DL56" s="1606"/>
      <c r="DM56" s="1606"/>
      <c r="DN56" s="1606"/>
      <c r="DO56" s="1606"/>
      <c r="DP56" s="1606"/>
      <c r="DQ56" s="1606"/>
      <c r="DR56" s="1606"/>
      <c r="DS56" s="1606"/>
      <c r="DT56" s="1606"/>
      <c r="DU56" s="1606"/>
      <c r="DV56" s="1606"/>
      <c r="DW56" s="1606"/>
      <c r="DX56" s="1606"/>
      <c r="DY56" s="1606"/>
    </row>
    <row r="57" spans="1:129" ht="38.25" hidden="1">
      <c r="A57" s="1128" t="s">
        <v>905</v>
      </c>
      <c r="B57" s="597" t="s">
        <v>394</v>
      </c>
      <c r="C57" s="588"/>
      <c r="D57" s="588"/>
      <c r="E57" s="589"/>
      <c r="F57" s="589"/>
      <c r="G57" s="589"/>
      <c r="H57" s="589"/>
      <c r="I57" s="589"/>
      <c r="J57" s="589"/>
      <c r="K57" s="590"/>
      <c r="L57" s="591"/>
      <c r="M57" s="598"/>
      <c r="N57" s="598"/>
      <c r="O57" s="598"/>
      <c r="P57" s="598"/>
      <c r="Q57" s="599"/>
      <c r="R57" s="598"/>
      <c r="S57" s="598"/>
      <c r="T57" s="598"/>
      <c r="U57" s="1089"/>
      <c r="V57" s="600"/>
      <c r="Y57" s="1123"/>
      <c r="Z57" s="1123"/>
      <c r="AA57" s="1123"/>
      <c r="AB57" s="1123"/>
      <c r="AC57" s="1123"/>
      <c r="AD57" s="1123"/>
      <c r="AE57" s="1123"/>
      <c r="AF57" s="1123"/>
      <c r="AG57" s="1123"/>
      <c r="AH57" s="1123"/>
      <c r="AI57" s="1123"/>
      <c r="AJ57" s="1123"/>
      <c r="AK57" s="1123"/>
      <c r="AL57" s="1123"/>
      <c r="AM57" s="1123"/>
      <c r="AN57" s="1123"/>
      <c r="AO57" s="1123"/>
      <c r="AP57" s="1123"/>
      <c r="AQ57" s="1123"/>
      <c r="AR57" s="1123"/>
      <c r="AS57" s="1123"/>
      <c r="AT57" s="1123"/>
      <c r="AU57" s="1123"/>
      <c r="AV57" s="1123"/>
      <c r="AW57" s="1123"/>
      <c r="AX57" s="1123"/>
      <c r="AY57" s="1123"/>
      <c r="AZ57" s="1123"/>
      <c r="BA57" s="1123"/>
      <c r="BB57" s="1123"/>
      <c r="BC57" s="1123"/>
      <c r="BD57" s="1123"/>
      <c r="BE57" s="1123"/>
      <c r="BF57" s="1123"/>
      <c r="BG57" s="1123"/>
      <c r="BH57" s="1123"/>
      <c r="BI57" s="1123"/>
      <c r="BJ57" s="1123"/>
      <c r="BK57" s="1123"/>
      <c r="BL57" s="1123"/>
      <c r="BM57" s="1124"/>
      <c r="BN57" s="1124"/>
      <c r="BO57" s="1124"/>
      <c r="BP57" s="1124"/>
      <c r="BQ57" s="1124"/>
      <c r="BR57" s="1124"/>
      <c r="BS57" s="1124"/>
      <c r="BT57" s="1124"/>
      <c r="BU57" s="1124"/>
      <c r="BV57" s="1124"/>
      <c r="BW57" s="1124"/>
      <c r="BX57" s="1124"/>
      <c r="BY57" s="1124"/>
      <c r="BZ57" s="1124"/>
      <c r="CA57" s="1124"/>
      <c r="CB57" s="1124"/>
      <c r="CC57" s="1124"/>
      <c r="CD57" s="1124"/>
      <c r="CE57" s="1124"/>
      <c r="CF57" s="1124"/>
      <c r="CG57" s="1124"/>
      <c r="CH57" s="1124"/>
      <c r="CI57" s="1124"/>
      <c r="CJ57" s="1124"/>
      <c r="CK57" s="1124"/>
      <c r="CL57" s="1124"/>
      <c r="CM57" s="1124"/>
      <c r="CN57" s="1124"/>
      <c r="CO57" s="1124"/>
      <c r="CP57" s="1124"/>
      <c r="CQ57" s="1124"/>
      <c r="CR57" s="1124"/>
      <c r="CS57" s="1124"/>
      <c r="CT57" s="1124"/>
      <c r="CU57" s="1124"/>
      <c r="CV57" s="1124"/>
      <c r="CW57" s="1124"/>
      <c r="CX57" s="1124"/>
      <c r="CY57" s="1124"/>
      <c r="CZ57" s="1124"/>
      <c r="DA57" s="1124"/>
      <c r="DB57" s="1124"/>
      <c r="DC57" s="1124"/>
      <c r="DD57" s="1124"/>
      <c r="DE57" s="1124"/>
      <c r="DF57" s="1124"/>
      <c r="DG57" s="1124"/>
      <c r="DH57" s="1124"/>
      <c r="DI57" s="1124"/>
      <c r="DJ57" s="1124"/>
      <c r="DK57" s="1124"/>
      <c r="DL57" s="1124"/>
      <c r="DM57" s="1124"/>
      <c r="DN57" s="1124"/>
      <c r="DO57" s="1124"/>
      <c r="DP57" s="1124"/>
      <c r="DQ57" s="1124"/>
      <c r="DR57" s="1124"/>
      <c r="DS57" s="1124"/>
      <c r="DT57" s="1124"/>
      <c r="DU57" s="1124"/>
      <c r="DV57" s="1124"/>
      <c r="DW57" s="1124"/>
      <c r="DX57" s="1124"/>
      <c r="DY57" s="1124"/>
    </row>
    <row r="58" spans="1:129" ht="15.75" hidden="1">
      <c r="A58" s="1128"/>
      <c r="B58" s="213"/>
      <c r="C58" s="213"/>
      <c r="D58" s="213"/>
      <c r="E58" s="179"/>
      <c r="F58" s="179"/>
      <c r="G58" s="579"/>
      <c r="H58" s="579"/>
      <c r="I58" s="579"/>
      <c r="J58" s="579"/>
      <c r="K58" s="179"/>
      <c r="L58" s="179"/>
      <c r="M58" s="179"/>
      <c r="N58" s="179"/>
      <c r="O58" s="179"/>
      <c r="P58" s="179"/>
      <c r="Q58" s="582">
        <f>IF(E58&gt;0,((E58*K58*L58*M58*R58*1000)/(M58*O58*(P58-N58))),0)</f>
        <v>0</v>
      </c>
      <c r="R58" s="179"/>
      <c r="S58" s="596">
        <f>E58*K58*L58*M58*R58/1000</f>
        <v>0</v>
      </c>
      <c r="T58" s="148"/>
      <c r="U58" s="1089"/>
      <c r="V58" s="593"/>
      <c r="Y58" s="1124"/>
      <c r="Z58" s="1124"/>
      <c r="AA58" s="1124"/>
      <c r="AB58" s="1124"/>
      <c r="AC58" s="1124"/>
      <c r="AD58" s="1124"/>
      <c r="AE58" s="1124"/>
      <c r="AF58" s="1124"/>
      <c r="AG58" s="1124"/>
      <c r="AH58" s="1124"/>
      <c r="AI58" s="1124"/>
      <c r="AJ58" s="1124"/>
      <c r="AK58" s="1124"/>
      <c r="AL58" s="1124"/>
      <c r="AM58" s="1124"/>
      <c r="AN58" s="1124"/>
      <c r="AO58" s="1124"/>
      <c r="AP58" s="1124"/>
      <c r="AQ58" s="1124"/>
      <c r="AR58" s="1124"/>
      <c r="AS58" s="1124"/>
      <c r="AT58" s="1124"/>
      <c r="AU58" s="1124"/>
      <c r="AV58" s="1124"/>
      <c r="AW58" s="1124"/>
      <c r="AX58" s="1124"/>
      <c r="AY58" s="1124"/>
      <c r="AZ58" s="1124"/>
      <c r="BA58" s="1124"/>
      <c r="BB58" s="1124"/>
      <c r="BC58" s="1124"/>
      <c r="BD58" s="1124"/>
      <c r="BE58" s="1124"/>
      <c r="BF58" s="1124"/>
      <c r="BG58" s="1124"/>
      <c r="BH58" s="1124"/>
      <c r="BI58" s="1124"/>
      <c r="BJ58" s="1124"/>
      <c r="BK58" s="1124"/>
      <c r="BL58" s="1124"/>
      <c r="BM58" s="1124"/>
      <c r="BN58" s="1124"/>
      <c r="BO58" s="1124"/>
      <c r="BP58" s="1124"/>
      <c r="BQ58" s="1124"/>
      <c r="BR58" s="1124"/>
      <c r="BS58" s="1124"/>
      <c r="BT58" s="1124"/>
      <c r="BU58" s="1124"/>
      <c r="BV58" s="1124"/>
      <c r="BW58" s="1124"/>
      <c r="BX58" s="1124"/>
      <c r="BY58" s="1124"/>
      <c r="BZ58" s="1124"/>
      <c r="CA58" s="1124"/>
      <c r="CB58" s="1124"/>
      <c r="CC58" s="1124"/>
      <c r="CD58" s="1124"/>
      <c r="CE58" s="1124"/>
      <c r="CF58" s="1124"/>
      <c r="CG58" s="1124"/>
      <c r="CH58" s="1124"/>
      <c r="CI58" s="1124"/>
      <c r="CJ58" s="1124"/>
      <c r="CK58" s="1124"/>
      <c r="CL58" s="1124"/>
      <c r="CM58" s="1124"/>
      <c r="CN58" s="1124"/>
      <c r="CO58" s="1124"/>
      <c r="CP58" s="1124"/>
      <c r="CQ58" s="1124"/>
      <c r="CR58" s="1124"/>
      <c r="CS58" s="1124"/>
      <c r="CT58" s="1124"/>
      <c r="CU58" s="1124"/>
      <c r="CV58" s="1124"/>
      <c r="CW58" s="1124"/>
      <c r="CX58" s="1124"/>
      <c r="CY58" s="1124"/>
      <c r="CZ58" s="1124"/>
      <c r="DA58" s="1124"/>
      <c r="DB58" s="1124"/>
      <c r="DC58" s="1124"/>
      <c r="DD58" s="1124"/>
      <c r="DE58" s="1124"/>
      <c r="DF58" s="1124"/>
      <c r="DG58" s="1124"/>
      <c r="DH58" s="1124"/>
      <c r="DI58" s="1124"/>
      <c r="DJ58" s="1124"/>
      <c r="DK58" s="1124"/>
      <c r="DL58" s="1124"/>
      <c r="DM58" s="1124"/>
      <c r="DN58" s="1124"/>
      <c r="DO58" s="1124"/>
      <c r="DP58" s="1124"/>
      <c r="DQ58" s="1124"/>
      <c r="DR58" s="1124"/>
      <c r="DS58" s="1124"/>
      <c r="DT58" s="1124"/>
      <c r="DU58" s="1124"/>
      <c r="DV58" s="1124"/>
      <c r="DW58" s="1124"/>
      <c r="DX58" s="1124"/>
      <c r="DY58" s="1124"/>
    </row>
    <row r="59" spans="1:129" ht="15.75" hidden="1">
      <c r="A59" s="1128"/>
      <c r="B59" s="213"/>
      <c r="C59" s="213"/>
      <c r="D59" s="213"/>
      <c r="E59" s="179"/>
      <c r="F59" s="179"/>
      <c r="G59" s="579"/>
      <c r="H59" s="579"/>
      <c r="I59" s="579"/>
      <c r="J59" s="579"/>
      <c r="K59" s="179"/>
      <c r="L59" s="179"/>
      <c r="M59" s="179"/>
      <c r="N59" s="179"/>
      <c r="O59" s="179"/>
      <c r="P59" s="179"/>
      <c r="Q59" s="582">
        <f>IF(E59&gt;0,((E59*K59*L59*M59*R59*1000)/(M59*O59*(P59-N59))),0)</f>
        <v>0</v>
      </c>
      <c r="R59" s="179"/>
      <c r="S59" s="596">
        <f>E59*K59*L59*M59*R59/1000</f>
        <v>0</v>
      </c>
      <c r="T59" s="148"/>
      <c r="U59" s="1089"/>
      <c r="V59" s="593"/>
    </row>
    <row r="60" spans="1:129" ht="32.25" hidden="1" customHeight="1">
      <c r="A60" s="1128"/>
      <c r="B60" s="595" t="s">
        <v>894</v>
      </c>
      <c r="C60" s="586"/>
      <c r="D60" s="586"/>
      <c r="E60" s="1096"/>
      <c r="F60" s="1096"/>
      <c r="G60" s="1096"/>
      <c r="H60" s="1096"/>
      <c r="I60" s="1096"/>
      <c r="J60" s="1096"/>
      <c r="K60" s="603"/>
      <c r="L60" s="1096"/>
      <c r="M60" s="1096"/>
      <c r="N60" s="1096"/>
      <c r="O60" s="1096"/>
      <c r="P60" s="1096"/>
      <c r="Q60" s="603"/>
      <c r="R60" s="1096"/>
      <c r="S60" s="596">
        <f>SUM(S58:S59)</f>
        <v>0</v>
      </c>
      <c r="T60" s="148"/>
      <c r="U60" s="1089"/>
      <c r="V60" s="593"/>
    </row>
    <row r="61" spans="1:129" ht="1.5" customHeight="1">
      <c r="A61" s="1129" t="s">
        <v>395</v>
      </c>
      <c r="B61" s="176" t="s">
        <v>1228</v>
      </c>
      <c r="C61" s="605"/>
      <c r="D61" s="605"/>
      <c r="E61" s="1091"/>
      <c r="F61" s="1091"/>
      <c r="G61" s="1091"/>
      <c r="H61" s="1091"/>
      <c r="I61" s="1091"/>
      <c r="J61" s="1091"/>
      <c r="K61" s="1093"/>
      <c r="L61" s="1093"/>
      <c r="M61" s="1093"/>
      <c r="N61" s="1093"/>
      <c r="O61" s="1093"/>
      <c r="P61" s="1093"/>
      <c r="Q61" s="606"/>
      <c r="R61" s="1093"/>
      <c r="S61" s="607">
        <f>S42+S49+S56+S58</f>
        <v>0</v>
      </c>
      <c r="T61" s="386"/>
      <c r="U61" s="415"/>
      <c r="V61" s="82"/>
    </row>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sheetData>
  <mergeCells count="342">
    <mergeCell ref="Y55:AF55"/>
    <mergeCell ref="AH55:BL55"/>
    <mergeCell ref="BM55:CD55"/>
    <mergeCell ref="CE55:CL55"/>
    <mergeCell ref="DC55:DJ55"/>
    <mergeCell ref="DK55:DY55"/>
    <mergeCell ref="Y56:AF56"/>
    <mergeCell ref="AH56:BL56"/>
    <mergeCell ref="BM56:CD56"/>
    <mergeCell ref="CE56:CL56"/>
    <mergeCell ref="CU56:DB56"/>
    <mergeCell ref="DC56:DJ56"/>
    <mergeCell ref="DK56:DY56"/>
    <mergeCell ref="CU55:DB55"/>
    <mergeCell ref="CM55:CT55"/>
    <mergeCell ref="CM56:CT56"/>
    <mergeCell ref="DK53:DY53"/>
    <mergeCell ref="Y54:AF54"/>
    <mergeCell ref="AH54:BK54"/>
    <mergeCell ref="BM54:CD54"/>
    <mergeCell ref="CE54:CL54"/>
    <mergeCell ref="CM54:CT54"/>
    <mergeCell ref="CU54:DB54"/>
    <mergeCell ref="DC54:DJ54"/>
    <mergeCell ref="DK54:DY54"/>
    <mergeCell ref="Y53:AF53"/>
    <mergeCell ref="DC53:DJ53"/>
    <mergeCell ref="AH53:BK53"/>
    <mergeCell ref="BM53:CD53"/>
    <mergeCell ref="CE53:CL53"/>
    <mergeCell ref="CM53:CT53"/>
    <mergeCell ref="CU53:DB53"/>
    <mergeCell ref="Y52:AF52"/>
    <mergeCell ref="AH52:BK52"/>
    <mergeCell ref="BM52:CD52"/>
    <mergeCell ref="CE52:CL52"/>
    <mergeCell ref="DC51:DJ51"/>
    <mergeCell ref="DK51:DY51"/>
    <mergeCell ref="CM52:CT52"/>
    <mergeCell ref="CU52:DB52"/>
    <mergeCell ref="DC52:DJ52"/>
    <mergeCell ref="DK52:DY52"/>
    <mergeCell ref="CM51:CT51"/>
    <mergeCell ref="CU51:DB51"/>
    <mergeCell ref="DC50:DJ50"/>
    <mergeCell ref="DK50:DY50"/>
    <mergeCell ref="Y51:AF51"/>
    <mergeCell ref="AH51:BL51"/>
    <mergeCell ref="BM51:CD51"/>
    <mergeCell ref="CE51:CL51"/>
    <mergeCell ref="BM50:CD50"/>
    <mergeCell ref="CE50:CL50"/>
    <mergeCell ref="CM50:CT50"/>
    <mergeCell ref="CU50:DB50"/>
    <mergeCell ref="Y50:AF50"/>
    <mergeCell ref="AH50:BL50"/>
    <mergeCell ref="DC48:DJ48"/>
    <mergeCell ref="DK48:DY48"/>
    <mergeCell ref="CE49:CL49"/>
    <mergeCell ref="DC49:DJ49"/>
    <mergeCell ref="DK49:DY49"/>
    <mergeCell ref="CM49:CT49"/>
    <mergeCell ref="CU49:DB49"/>
    <mergeCell ref="CM48:CT48"/>
    <mergeCell ref="CU48:DB48"/>
    <mergeCell ref="CE48:CL48"/>
    <mergeCell ref="Y47:AF47"/>
    <mergeCell ref="AH47:AO47"/>
    <mergeCell ref="Y48:AF48"/>
    <mergeCell ref="AH48:BL48"/>
    <mergeCell ref="Y46:AF46"/>
    <mergeCell ref="AH46:AO46"/>
    <mergeCell ref="BM46:CD46"/>
    <mergeCell ref="CE46:CL46"/>
    <mergeCell ref="Y49:AF49"/>
    <mergeCell ref="AH49:BL49"/>
    <mergeCell ref="BM49:CD49"/>
    <mergeCell ref="BM48:CD48"/>
    <mergeCell ref="DC46:DJ46"/>
    <mergeCell ref="DK46:DY46"/>
    <mergeCell ref="DC47:DJ47"/>
    <mergeCell ref="DK47:DY47"/>
    <mergeCell ref="BM47:CD47"/>
    <mergeCell ref="CE47:CL47"/>
    <mergeCell ref="CU45:DB45"/>
    <mergeCell ref="CM44:CT44"/>
    <mergeCell ref="CU44:DB44"/>
    <mergeCell ref="DC44:DJ44"/>
    <mergeCell ref="DK44:DY44"/>
    <mergeCell ref="DC45:DJ45"/>
    <mergeCell ref="DK45:DY45"/>
    <mergeCell ref="CM47:CT47"/>
    <mergeCell ref="CU47:DB47"/>
    <mergeCell ref="CM46:CT46"/>
    <mergeCell ref="CU46:DB46"/>
    <mergeCell ref="Y44:AF44"/>
    <mergeCell ref="AH44:AO44"/>
    <mergeCell ref="BM44:CD44"/>
    <mergeCell ref="CE44:CL44"/>
    <mergeCell ref="Y45:AF45"/>
    <mergeCell ref="AH45:AO45"/>
    <mergeCell ref="BM45:CD45"/>
    <mergeCell ref="CE45:CL45"/>
    <mergeCell ref="DK42:DY42"/>
    <mergeCell ref="CM45:CT45"/>
    <mergeCell ref="AH42:AO42"/>
    <mergeCell ref="BM42:CD42"/>
    <mergeCell ref="Y43:AF43"/>
    <mergeCell ref="AH43:AO43"/>
    <mergeCell ref="BM43:CD43"/>
    <mergeCell ref="CE43:CL43"/>
    <mergeCell ref="DC43:DJ43"/>
    <mergeCell ref="DK43:DY43"/>
    <mergeCell ref="CM43:CT43"/>
    <mergeCell ref="CU43:DB43"/>
    <mergeCell ref="CE42:CL42"/>
    <mergeCell ref="CM42:CT42"/>
    <mergeCell ref="CU42:DB42"/>
    <mergeCell ref="DC42:DJ42"/>
    <mergeCell ref="CE31:CL31"/>
    <mergeCell ref="CM31:CT31"/>
    <mergeCell ref="DC32:DJ32"/>
    <mergeCell ref="DC33:DJ33"/>
    <mergeCell ref="DK33:DY33"/>
    <mergeCell ref="DK34:DY34"/>
    <mergeCell ref="DK31:DY31"/>
    <mergeCell ref="Y33:AF33"/>
    <mergeCell ref="AH33:BL33"/>
    <mergeCell ref="BM33:CD33"/>
    <mergeCell ref="CE33:CL33"/>
    <mergeCell ref="CM33:CT33"/>
    <mergeCell ref="CU33:DB33"/>
    <mergeCell ref="CM34:CT34"/>
    <mergeCell ref="CU34:DB34"/>
    <mergeCell ref="Y34:AF34"/>
    <mergeCell ref="AH34:BL34"/>
    <mergeCell ref="BM34:CD34"/>
    <mergeCell ref="CE34:CL34"/>
    <mergeCell ref="DC34:DJ34"/>
    <mergeCell ref="CE29:CL29"/>
    <mergeCell ref="CM29:CT29"/>
    <mergeCell ref="AH29:BL29"/>
    <mergeCell ref="BM29:CD29"/>
    <mergeCell ref="AH31:BK31"/>
    <mergeCell ref="BM31:CD31"/>
    <mergeCell ref="AH30:BL30"/>
    <mergeCell ref="BM30:CD30"/>
    <mergeCell ref="DK32:DY32"/>
    <mergeCell ref="DK29:DY29"/>
    <mergeCell ref="CU30:DB30"/>
    <mergeCell ref="DC30:DJ30"/>
    <mergeCell ref="DK30:DY30"/>
    <mergeCell ref="CU31:DB31"/>
    <mergeCell ref="DC29:DJ29"/>
    <mergeCell ref="DC31:DJ31"/>
    <mergeCell ref="CU29:DB29"/>
    <mergeCell ref="CU32:DB32"/>
    <mergeCell ref="AH32:BK32"/>
    <mergeCell ref="BM32:CD32"/>
    <mergeCell ref="CE32:CL32"/>
    <mergeCell ref="CM32:CT32"/>
    <mergeCell ref="CE30:CL30"/>
    <mergeCell ref="CM30:CT30"/>
    <mergeCell ref="AH28:BL28"/>
    <mergeCell ref="BM28:CD28"/>
    <mergeCell ref="CE28:CL28"/>
    <mergeCell ref="CM28:CT28"/>
    <mergeCell ref="CU28:DB28"/>
    <mergeCell ref="DC28:DJ28"/>
    <mergeCell ref="DK28:DY28"/>
    <mergeCell ref="AH27:BL27"/>
    <mergeCell ref="CU27:DB27"/>
    <mergeCell ref="DC27:DJ27"/>
    <mergeCell ref="BM27:CD27"/>
    <mergeCell ref="CE27:CL27"/>
    <mergeCell ref="CM27:CT27"/>
    <mergeCell ref="DK27:DY27"/>
    <mergeCell ref="AH26:AO26"/>
    <mergeCell ref="BM26:CD26"/>
    <mergeCell ref="CE26:CL26"/>
    <mergeCell ref="CM26:CT26"/>
    <mergeCell ref="CU26:DB26"/>
    <mergeCell ref="DC26:DJ26"/>
    <mergeCell ref="DK26:DY26"/>
    <mergeCell ref="AH25:AO25"/>
    <mergeCell ref="BM25:CD25"/>
    <mergeCell ref="CU25:DB25"/>
    <mergeCell ref="DC25:DJ25"/>
    <mergeCell ref="CE25:CL25"/>
    <mergeCell ref="CM25:CT25"/>
    <mergeCell ref="DK25:DY25"/>
    <mergeCell ref="AH24:AO24"/>
    <mergeCell ref="BM24:CD24"/>
    <mergeCell ref="CE24:CL24"/>
    <mergeCell ref="CM24:CT24"/>
    <mergeCell ref="CU24:DB24"/>
    <mergeCell ref="DC24:DJ24"/>
    <mergeCell ref="DK24:DY24"/>
    <mergeCell ref="AH23:AO23"/>
    <mergeCell ref="BM23:CD23"/>
    <mergeCell ref="CU23:DB23"/>
    <mergeCell ref="DC23:DJ23"/>
    <mergeCell ref="CE23:CL23"/>
    <mergeCell ref="CM23:CT23"/>
    <mergeCell ref="DK23:DY23"/>
    <mergeCell ref="AH22:AO22"/>
    <mergeCell ref="BM22:CD22"/>
    <mergeCell ref="CE22:CL22"/>
    <mergeCell ref="CM22:CT22"/>
    <mergeCell ref="CU22:DB22"/>
    <mergeCell ref="DC22:DJ22"/>
    <mergeCell ref="DK22:DY22"/>
    <mergeCell ref="AH21:AO21"/>
    <mergeCell ref="BM21:CD21"/>
    <mergeCell ref="CU21:DB21"/>
    <mergeCell ref="DC21:DJ21"/>
    <mergeCell ref="CE21:CL21"/>
    <mergeCell ref="CM21:CT21"/>
    <mergeCell ref="DK21:DY21"/>
    <mergeCell ref="AH19:BK19"/>
    <mergeCell ref="BM19:CD19"/>
    <mergeCell ref="CE19:CL19"/>
    <mergeCell ref="CM19:CT19"/>
    <mergeCell ref="CU19:DB19"/>
    <mergeCell ref="DC19:DJ19"/>
    <mergeCell ref="DK19:DY19"/>
    <mergeCell ref="AH18:BK18"/>
    <mergeCell ref="BM18:CD18"/>
    <mergeCell ref="CU18:DB18"/>
    <mergeCell ref="DC18:DJ18"/>
    <mergeCell ref="CE18:CL18"/>
    <mergeCell ref="CM18:CT18"/>
    <mergeCell ref="DK18:DY18"/>
    <mergeCell ref="AH17:BK17"/>
    <mergeCell ref="BM17:CD17"/>
    <mergeCell ref="CE17:CL17"/>
    <mergeCell ref="CM17:CT17"/>
    <mergeCell ref="CU17:DB17"/>
    <mergeCell ref="DC17:DJ17"/>
    <mergeCell ref="DK17:DY17"/>
    <mergeCell ref="AH16:BL16"/>
    <mergeCell ref="BM16:CD16"/>
    <mergeCell ref="CU16:DB16"/>
    <mergeCell ref="DC16:DJ16"/>
    <mergeCell ref="CE16:CL16"/>
    <mergeCell ref="CM16:CT16"/>
    <mergeCell ref="DK16:DY16"/>
    <mergeCell ref="BM12:CD12"/>
    <mergeCell ref="DK14:DY14"/>
    <mergeCell ref="AH15:BL15"/>
    <mergeCell ref="BM15:CD15"/>
    <mergeCell ref="CE15:CL15"/>
    <mergeCell ref="CM15:CT15"/>
    <mergeCell ref="CU15:DB15"/>
    <mergeCell ref="DC15:DJ15"/>
    <mergeCell ref="DK15:DY15"/>
    <mergeCell ref="AH14:BL14"/>
    <mergeCell ref="BM14:CD14"/>
    <mergeCell ref="AH11:AO11"/>
    <mergeCell ref="BM11:CD11"/>
    <mergeCell ref="CE11:CL11"/>
    <mergeCell ref="CM11:CT11"/>
    <mergeCell ref="CU11:DB11"/>
    <mergeCell ref="DC11:DJ11"/>
    <mergeCell ref="DK11:DY11"/>
    <mergeCell ref="CU14:DB14"/>
    <mergeCell ref="DC14:DJ14"/>
    <mergeCell ref="CU12:DB12"/>
    <mergeCell ref="DC12:DJ12"/>
    <mergeCell ref="CE14:CL14"/>
    <mergeCell ref="CM14:CT14"/>
    <mergeCell ref="CE12:CL12"/>
    <mergeCell ref="CM12:CT12"/>
    <mergeCell ref="DK12:DY12"/>
    <mergeCell ref="AH13:BL13"/>
    <mergeCell ref="BM13:CD13"/>
    <mergeCell ref="CE13:CL13"/>
    <mergeCell ref="CM13:CT13"/>
    <mergeCell ref="CU13:DB13"/>
    <mergeCell ref="DC13:DJ13"/>
    <mergeCell ref="DK13:DY13"/>
    <mergeCell ref="AH12:AO12"/>
    <mergeCell ref="AH10:AO10"/>
    <mergeCell ref="BM10:CD10"/>
    <mergeCell ref="CE10:CL10"/>
    <mergeCell ref="CM10:CT10"/>
    <mergeCell ref="CM8:CT8"/>
    <mergeCell ref="DC8:DJ8"/>
    <mergeCell ref="CU10:DB10"/>
    <mergeCell ref="DC10:DJ10"/>
    <mergeCell ref="DK10:DY10"/>
    <mergeCell ref="BM8:CD8"/>
    <mergeCell ref="CE8:CL8"/>
    <mergeCell ref="DK8:DY8"/>
    <mergeCell ref="AH9:AO9"/>
    <mergeCell ref="BM9:CD9"/>
    <mergeCell ref="CE9:CL9"/>
    <mergeCell ref="CM9:CT9"/>
    <mergeCell ref="CU9:DB9"/>
    <mergeCell ref="DC9:DJ9"/>
    <mergeCell ref="CU8:DB8"/>
    <mergeCell ref="DK9:DY9"/>
    <mergeCell ref="AH8:AO8"/>
    <mergeCell ref="T5:T6"/>
    <mergeCell ref="DK5:DY5"/>
    <mergeCell ref="CU7:DB7"/>
    <mergeCell ref="DC7:DJ7"/>
    <mergeCell ref="DK7:DY7"/>
    <mergeCell ref="CU5:DB5"/>
    <mergeCell ref="AH7:AO7"/>
    <mergeCell ref="DC5:DJ5"/>
    <mergeCell ref="BM7:CD7"/>
    <mergeCell ref="CE7:CL7"/>
    <mergeCell ref="CM7:CT7"/>
    <mergeCell ref="CE5:CL5"/>
    <mergeCell ref="AH5:AO5"/>
    <mergeCell ref="BM5:CD5"/>
    <mergeCell ref="CM5:CT5"/>
    <mergeCell ref="B9:V9"/>
    <mergeCell ref="A4:V4"/>
    <mergeCell ref="S1:T1"/>
    <mergeCell ref="A2:V2"/>
    <mergeCell ref="A5:A6"/>
    <mergeCell ref="B5:B6"/>
    <mergeCell ref="H5:H6"/>
    <mergeCell ref="C5:C6"/>
    <mergeCell ref="D5:D6"/>
    <mergeCell ref="G5:G6"/>
    <mergeCell ref="E5:F5"/>
    <mergeCell ref="I5:I6"/>
    <mergeCell ref="L5:L6"/>
    <mergeCell ref="K5:K6"/>
    <mergeCell ref="J5:J6"/>
    <mergeCell ref="S5:S6"/>
    <mergeCell ref="Q5:Q6"/>
    <mergeCell ref="R5:R6"/>
    <mergeCell ref="P5:P6"/>
    <mergeCell ref="A3:V3"/>
    <mergeCell ref="V5:V6"/>
    <mergeCell ref="M5:M6"/>
    <mergeCell ref="N5:N6"/>
    <mergeCell ref="O5:O6"/>
  </mergeCells>
  <phoneticPr fontId="0" type="noConversion"/>
  <printOptions horizontalCentered="1"/>
  <pageMargins left="0.23622047244094491" right="0.23622047244094491" top="0.74803149606299213" bottom="0.74803149606299213" header="0.31496062992125984" footer="0.31496062992125984"/>
  <pageSetup paperSize="9" scale="5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C191"/>
  <sheetViews>
    <sheetView topLeftCell="A37" zoomScaleNormal="100" workbookViewId="0">
      <selection activeCell="U27" sqref="U27"/>
    </sheetView>
  </sheetViews>
  <sheetFormatPr defaultRowHeight="18.75"/>
  <cols>
    <col min="1" max="1" width="8.7109375" style="29" customWidth="1"/>
    <col min="2" max="2" width="35.140625" style="29" customWidth="1"/>
    <col min="3" max="3" width="15.85546875" style="29" customWidth="1"/>
    <col min="4" max="4" width="13.42578125" style="29" hidden="1" customWidth="1"/>
    <col min="5" max="5" width="11.7109375" style="29" hidden="1" customWidth="1"/>
    <col min="6" max="6" width="10.85546875" style="29" hidden="1" customWidth="1"/>
    <col min="7" max="7" width="12.7109375" style="29" hidden="1" customWidth="1"/>
    <col min="8" max="12" width="17.5703125" style="29" customWidth="1"/>
    <col min="13" max="13" width="37" style="881" customWidth="1"/>
    <col min="14" max="14" width="16.5703125" style="29" customWidth="1"/>
    <col min="15" max="16" width="17" style="29" customWidth="1"/>
    <col min="17" max="17" width="15.42578125" style="29" customWidth="1"/>
    <col min="18" max="18" width="17.5703125" style="29" customWidth="1"/>
    <col min="19" max="19" width="17.85546875" style="29" customWidth="1"/>
    <col min="20" max="20" width="11.5703125" style="29" customWidth="1"/>
    <col min="21" max="21" width="14.5703125" style="29" customWidth="1"/>
    <col min="22" max="22" width="13.85546875" style="29" customWidth="1"/>
    <col min="23" max="23" width="12.85546875" style="29" hidden="1" customWidth="1"/>
    <col min="24" max="24" width="52.28515625" style="29" customWidth="1"/>
    <col min="25" max="25" width="5.42578125" style="29" customWidth="1"/>
    <col min="26" max="26" width="27.140625" style="29" customWidth="1"/>
    <col min="27" max="27" width="8.28515625" style="29" customWidth="1"/>
    <col min="28" max="28" width="36" style="29" customWidth="1"/>
    <col min="29" max="29" width="13.28515625" style="29" customWidth="1"/>
    <col min="30" max="30" width="10.42578125" style="29" customWidth="1"/>
    <col min="31" max="32" width="11" style="29" customWidth="1"/>
    <col min="33" max="33" width="6.28515625" style="29" customWidth="1"/>
    <col min="34" max="34" width="10.7109375" style="29" customWidth="1"/>
    <col min="35" max="35" width="14.140625" style="29" customWidth="1"/>
    <col min="36" max="36" width="17" style="29" customWidth="1"/>
    <col min="37" max="37" width="20.7109375" style="29" customWidth="1"/>
    <col min="38" max="38" width="30.85546875" style="29" customWidth="1"/>
    <col min="39" max="44" width="9.140625" style="29" hidden="1" customWidth="1"/>
    <col min="45" max="45" width="27.42578125" style="29" hidden="1" customWidth="1"/>
    <col min="46" max="49" width="9.140625" style="29" hidden="1" customWidth="1"/>
    <col min="50" max="50" width="12" style="29" hidden="1" customWidth="1"/>
    <col min="51" max="66" width="9.140625" style="29" hidden="1" customWidth="1"/>
    <col min="67" max="68" width="9.140625" style="29"/>
    <col min="69" max="69" width="4.85546875" style="29" customWidth="1"/>
    <col min="70" max="84" width="9.140625" style="29" hidden="1" customWidth="1"/>
    <col min="85" max="85" width="9.140625" style="29"/>
    <col min="86" max="86" width="4.7109375" style="29" customWidth="1"/>
    <col min="87" max="92" width="9.140625" style="29" hidden="1" customWidth="1"/>
    <col min="93" max="93" width="9.140625" style="29"/>
    <col min="94" max="94" width="6.140625" style="29" customWidth="1"/>
    <col min="95" max="100" width="9.140625" style="29" hidden="1" customWidth="1"/>
    <col min="101" max="102" width="9.140625" style="29"/>
    <col min="103" max="103" width="4.85546875" style="29" customWidth="1"/>
    <col min="104" max="108" width="9.140625" style="29" hidden="1" customWidth="1"/>
    <col min="109" max="109" width="9.140625" style="29"/>
    <col min="110" max="110" width="6.42578125" style="29" customWidth="1"/>
    <col min="111" max="116" width="9.140625" style="29" hidden="1" customWidth="1"/>
    <col min="117" max="119" width="9.140625" style="29"/>
    <col min="120" max="120" width="1.42578125" style="29" customWidth="1"/>
    <col min="121" max="131" width="9.140625" style="29" hidden="1" customWidth="1"/>
    <col min="132" max="133" width="9.140625" style="29"/>
    <col min="134" max="134" width="32.28515625" style="29" customWidth="1"/>
    <col min="135" max="135" width="14.28515625" style="29" customWidth="1"/>
    <col min="136" max="136" width="15.42578125" style="29" customWidth="1"/>
    <col min="137" max="139" width="9.140625" style="29"/>
    <col min="140" max="140" width="13.85546875" style="29" customWidth="1"/>
    <col min="141" max="244" width="9.140625" style="29"/>
    <col min="245" max="245" width="6" style="29" customWidth="1"/>
    <col min="246" max="246" width="30" style="29" customWidth="1"/>
    <col min="247" max="247" width="6.5703125" style="29" customWidth="1"/>
    <col min="248" max="248" width="14" style="29" customWidth="1"/>
    <col min="249" max="249" width="12.140625" style="29" customWidth="1"/>
    <col min="250" max="250" width="16.5703125" style="29" customWidth="1"/>
    <col min="251" max="251" width="17" style="29" customWidth="1"/>
    <col min="252" max="252" width="15.42578125" style="29" customWidth="1"/>
    <col min="253" max="253" width="15.5703125" style="29" customWidth="1"/>
    <col min="254" max="254" width="12.85546875" style="29" customWidth="1"/>
    <col min="255" max="255" width="0" style="29" hidden="1" customWidth="1"/>
    <col min="256" max="256" width="9.140625" style="29"/>
    <col min="257" max="257" width="5.5703125" style="29" customWidth="1"/>
    <col min="258" max="258" width="30" style="29" customWidth="1"/>
    <col min="259" max="259" width="6.5703125" style="29" customWidth="1"/>
    <col min="260" max="260" width="14" style="29" customWidth="1"/>
    <col min="261" max="261" width="12.140625" style="29" customWidth="1"/>
    <col min="262" max="262" width="16.5703125" style="29" customWidth="1"/>
    <col min="263" max="263" width="17" style="29" customWidth="1"/>
    <col min="264" max="264" width="15.42578125" style="29" customWidth="1"/>
    <col min="265" max="265" width="15.5703125" style="29" customWidth="1"/>
    <col min="266" max="267" width="12.85546875" style="29" customWidth="1"/>
    <col min="268" max="268" width="5.5703125" style="29" customWidth="1"/>
    <col min="269" max="269" width="30" style="29" customWidth="1"/>
    <col min="270" max="270" width="6.5703125" style="29" customWidth="1"/>
    <col min="271" max="271" width="14" style="29" customWidth="1"/>
    <col min="272" max="272" width="12.140625" style="29" customWidth="1"/>
    <col min="273" max="273" width="16.5703125" style="29" customWidth="1"/>
    <col min="274" max="274" width="17" style="29" customWidth="1"/>
    <col min="275" max="275" width="15.42578125" style="29" customWidth="1"/>
    <col min="276" max="276" width="15.5703125" style="29" customWidth="1"/>
    <col min="277" max="278" width="12.85546875" style="29" customWidth="1"/>
    <col min="279" max="500" width="9.140625" style="29"/>
    <col min="501" max="501" width="6" style="29" customWidth="1"/>
    <col min="502" max="502" width="30" style="29" customWidth="1"/>
    <col min="503" max="503" width="6.5703125" style="29" customWidth="1"/>
    <col min="504" max="504" width="14" style="29" customWidth="1"/>
    <col min="505" max="505" width="12.140625" style="29" customWidth="1"/>
    <col min="506" max="506" width="16.5703125" style="29" customWidth="1"/>
    <col min="507" max="507" width="17" style="29" customWidth="1"/>
    <col min="508" max="508" width="15.42578125" style="29" customWidth="1"/>
    <col min="509" max="509" width="15.5703125" style="29" customWidth="1"/>
    <col min="510" max="510" width="12.85546875" style="29" customWidth="1"/>
    <col min="511" max="511" width="0" style="29" hidden="1" customWidth="1"/>
    <col min="512" max="512" width="9.140625" style="29"/>
    <col min="513" max="513" width="5.5703125" style="29" customWidth="1"/>
    <col min="514" max="514" width="30" style="29" customWidth="1"/>
    <col min="515" max="515" width="6.5703125" style="29" customWidth="1"/>
    <col min="516" max="516" width="14" style="29" customWidth="1"/>
    <col min="517" max="517" width="12.140625" style="29" customWidth="1"/>
    <col min="518" max="518" width="16.5703125" style="29" customWidth="1"/>
    <col min="519" max="519" width="17" style="29" customWidth="1"/>
    <col min="520" max="520" width="15.42578125" style="29" customWidth="1"/>
    <col min="521" max="521" width="15.5703125" style="29" customWidth="1"/>
    <col min="522" max="523" width="12.85546875" style="29" customWidth="1"/>
    <col min="524" max="524" width="5.5703125" style="29" customWidth="1"/>
    <col min="525" max="525" width="30" style="29" customWidth="1"/>
    <col min="526" max="526" width="6.5703125" style="29" customWidth="1"/>
    <col min="527" max="527" width="14" style="29" customWidth="1"/>
    <col min="528" max="528" width="12.140625" style="29" customWidth="1"/>
    <col min="529" max="529" width="16.5703125" style="29" customWidth="1"/>
    <col min="530" max="530" width="17" style="29" customWidth="1"/>
    <col min="531" max="531" width="15.42578125" style="29" customWidth="1"/>
    <col min="532" max="532" width="15.5703125" style="29" customWidth="1"/>
    <col min="533" max="534" width="12.85546875" style="29" customWidth="1"/>
    <col min="535" max="756" width="9.140625" style="29"/>
    <col min="757" max="757" width="6" style="29" customWidth="1"/>
    <col min="758" max="758" width="30" style="29" customWidth="1"/>
    <col min="759" max="759" width="6.5703125" style="29" customWidth="1"/>
    <col min="760" max="760" width="14" style="29" customWidth="1"/>
    <col min="761" max="761" width="12.140625" style="29" customWidth="1"/>
    <col min="762" max="762" width="16.5703125" style="29" customWidth="1"/>
    <col min="763" max="763" width="17" style="29" customWidth="1"/>
    <col min="764" max="764" width="15.42578125" style="29" customWidth="1"/>
    <col min="765" max="765" width="15.5703125" style="29" customWidth="1"/>
    <col min="766" max="766" width="12.85546875" style="29" customWidth="1"/>
    <col min="767" max="767" width="0" style="29" hidden="1" customWidth="1"/>
    <col min="768" max="768" width="9.140625" style="29"/>
    <col min="769" max="769" width="5.5703125" style="29" customWidth="1"/>
    <col min="770" max="770" width="30" style="29" customWidth="1"/>
    <col min="771" max="771" width="6.5703125" style="29" customWidth="1"/>
    <col min="772" max="772" width="14" style="29" customWidth="1"/>
    <col min="773" max="773" width="12.140625" style="29" customWidth="1"/>
    <col min="774" max="774" width="16.5703125" style="29" customWidth="1"/>
    <col min="775" max="775" width="17" style="29" customWidth="1"/>
    <col min="776" max="776" width="15.42578125" style="29" customWidth="1"/>
    <col min="777" max="777" width="15.5703125" style="29" customWidth="1"/>
    <col min="778" max="779" width="12.85546875" style="29" customWidth="1"/>
    <col min="780" max="780" width="5.5703125" style="29" customWidth="1"/>
    <col min="781" max="781" width="30" style="29" customWidth="1"/>
    <col min="782" max="782" width="6.5703125" style="29" customWidth="1"/>
    <col min="783" max="783" width="14" style="29" customWidth="1"/>
    <col min="784" max="784" width="12.140625" style="29" customWidth="1"/>
    <col min="785" max="785" width="16.5703125" style="29" customWidth="1"/>
    <col min="786" max="786" width="17" style="29" customWidth="1"/>
    <col min="787" max="787" width="15.42578125" style="29" customWidth="1"/>
    <col min="788" max="788" width="15.5703125" style="29" customWidth="1"/>
    <col min="789" max="790" width="12.85546875" style="29" customWidth="1"/>
    <col min="791" max="1012" width="9.140625" style="29"/>
    <col min="1013" max="1013" width="6" style="29" customWidth="1"/>
    <col min="1014" max="1014" width="30" style="29" customWidth="1"/>
    <col min="1015" max="1015" width="6.5703125" style="29" customWidth="1"/>
    <col min="1016" max="1016" width="14" style="29" customWidth="1"/>
    <col min="1017" max="1017" width="12.140625" style="29" customWidth="1"/>
    <col min="1018" max="1018" width="16.5703125" style="29" customWidth="1"/>
    <col min="1019" max="1019" width="17" style="29" customWidth="1"/>
    <col min="1020" max="1020" width="15.42578125" style="29" customWidth="1"/>
    <col min="1021" max="1021" width="15.5703125" style="29" customWidth="1"/>
    <col min="1022" max="1022" width="12.85546875" style="29" customWidth="1"/>
    <col min="1023" max="1023" width="0" style="29" hidden="1" customWidth="1"/>
    <col min="1024" max="1024" width="9.140625" style="29"/>
    <col min="1025" max="1025" width="5.5703125" style="29" customWidth="1"/>
    <col min="1026" max="1026" width="30" style="29" customWidth="1"/>
    <col min="1027" max="1027" width="6.5703125" style="29" customWidth="1"/>
    <col min="1028" max="1028" width="14" style="29" customWidth="1"/>
    <col min="1029" max="1029" width="12.140625" style="29" customWidth="1"/>
    <col min="1030" max="1030" width="16.5703125" style="29" customWidth="1"/>
    <col min="1031" max="1031" width="17" style="29" customWidth="1"/>
    <col min="1032" max="1032" width="15.42578125" style="29" customWidth="1"/>
    <col min="1033" max="1033" width="15.5703125" style="29" customWidth="1"/>
    <col min="1034" max="1035" width="12.85546875" style="29" customWidth="1"/>
    <col min="1036" max="1036" width="5.5703125" style="29" customWidth="1"/>
    <col min="1037" max="1037" width="30" style="29" customWidth="1"/>
    <col min="1038" max="1038" width="6.5703125" style="29" customWidth="1"/>
    <col min="1039" max="1039" width="14" style="29" customWidth="1"/>
    <col min="1040" max="1040" width="12.140625" style="29" customWidth="1"/>
    <col min="1041" max="1041" width="16.5703125" style="29" customWidth="1"/>
    <col min="1042" max="1042" width="17" style="29" customWidth="1"/>
    <col min="1043" max="1043" width="15.42578125" style="29" customWidth="1"/>
    <col min="1044" max="1044" width="15.5703125" style="29" customWidth="1"/>
    <col min="1045" max="1046" width="12.85546875" style="29" customWidth="1"/>
    <col min="1047" max="1268" width="9.140625" style="29"/>
    <col min="1269" max="1269" width="6" style="29" customWidth="1"/>
    <col min="1270" max="1270" width="30" style="29" customWidth="1"/>
    <col min="1271" max="1271" width="6.5703125" style="29" customWidth="1"/>
    <col min="1272" max="1272" width="14" style="29" customWidth="1"/>
    <col min="1273" max="1273" width="12.140625" style="29" customWidth="1"/>
    <col min="1274" max="1274" width="16.5703125" style="29" customWidth="1"/>
    <col min="1275" max="1275" width="17" style="29" customWidth="1"/>
    <col min="1276" max="1276" width="15.42578125" style="29" customWidth="1"/>
    <col min="1277" max="1277" width="15.5703125" style="29" customWidth="1"/>
    <col min="1278" max="1278" width="12.85546875" style="29" customWidth="1"/>
    <col min="1279" max="1279" width="0" style="29" hidden="1" customWidth="1"/>
    <col min="1280" max="1280" width="9.140625" style="29"/>
    <col min="1281" max="1281" width="5.5703125" style="29" customWidth="1"/>
    <col min="1282" max="1282" width="30" style="29" customWidth="1"/>
    <col min="1283" max="1283" width="6.5703125" style="29" customWidth="1"/>
    <col min="1284" max="1284" width="14" style="29" customWidth="1"/>
    <col min="1285" max="1285" width="12.140625" style="29" customWidth="1"/>
    <col min="1286" max="1286" width="16.5703125" style="29" customWidth="1"/>
    <col min="1287" max="1287" width="17" style="29" customWidth="1"/>
    <col min="1288" max="1288" width="15.42578125" style="29" customWidth="1"/>
    <col min="1289" max="1289" width="15.5703125" style="29" customWidth="1"/>
    <col min="1290" max="1291" width="12.85546875" style="29" customWidth="1"/>
    <col min="1292" max="1292" width="5.5703125" style="29" customWidth="1"/>
    <col min="1293" max="1293" width="30" style="29" customWidth="1"/>
    <col min="1294" max="1294" width="6.5703125" style="29" customWidth="1"/>
    <col min="1295" max="1295" width="14" style="29" customWidth="1"/>
    <col min="1296" max="1296" width="12.140625" style="29" customWidth="1"/>
    <col min="1297" max="1297" width="16.5703125" style="29" customWidth="1"/>
    <col min="1298" max="1298" width="17" style="29" customWidth="1"/>
    <col min="1299" max="1299" width="15.42578125" style="29" customWidth="1"/>
    <col min="1300" max="1300" width="15.5703125" style="29" customWidth="1"/>
    <col min="1301" max="1302" width="12.85546875" style="29" customWidth="1"/>
    <col min="1303" max="1524" width="9.140625" style="29"/>
    <col min="1525" max="1525" width="6" style="29" customWidth="1"/>
    <col min="1526" max="1526" width="30" style="29" customWidth="1"/>
    <col min="1527" max="1527" width="6.5703125" style="29" customWidth="1"/>
    <col min="1528" max="1528" width="14" style="29" customWidth="1"/>
    <col min="1529" max="1529" width="12.140625" style="29" customWidth="1"/>
    <col min="1530" max="1530" width="16.5703125" style="29" customWidth="1"/>
    <col min="1531" max="1531" width="17" style="29" customWidth="1"/>
    <col min="1532" max="1532" width="15.42578125" style="29" customWidth="1"/>
    <col min="1533" max="1533" width="15.5703125" style="29" customWidth="1"/>
    <col min="1534" max="1534" width="12.85546875" style="29" customWidth="1"/>
    <col min="1535" max="1535" width="0" style="29" hidden="1" customWidth="1"/>
    <col min="1536" max="1536" width="9.140625" style="29"/>
    <col min="1537" max="1537" width="5.5703125" style="29" customWidth="1"/>
    <col min="1538" max="1538" width="30" style="29" customWidth="1"/>
    <col min="1539" max="1539" width="6.5703125" style="29" customWidth="1"/>
    <col min="1540" max="1540" width="14" style="29" customWidth="1"/>
    <col min="1541" max="1541" width="12.140625" style="29" customWidth="1"/>
    <col min="1542" max="1542" width="16.5703125" style="29" customWidth="1"/>
    <col min="1543" max="1543" width="17" style="29" customWidth="1"/>
    <col min="1544" max="1544" width="15.42578125" style="29" customWidth="1"/>
    <col min="1545" max="1545" width="15.5703125" style="29" customWidth="1"/>
    <col min="1546" max="1547" width="12.85546875" style="29" customWidth="1"/>
    <col min="1548" max="1548" width="5.5703125" style="29" customWidth="1"/>
    <col min="1549" max="1549" width="30" style="29" customWidth="1"/>
    <col min="1550" max="1550" width="6.5703125" style="29" customWidth="1"/>
    <col min="1551" max="1551" width="14" style="29" customWidth="1"/>
    <col min="1552" max="1552" width="12.140625" style="29" customWidth="1"/>
    <col min="1553" max="1553" width="16.5703125" style="29" customWidth="1"/>
    <col min="1554" max="1554" width="17" style="29" customWidth="1"/>
    <col min="1555" max="1555" width="15.42578125" style="29" customWidth="1"/>
    <col min="1556" max="1556" width="15.5703125" style="29" customWidth="1"/>
    <col min="1557" max="1558" width="12.85546875" style="29" customWidth="1"/>
    <col min="1559" max="1780" width="9.140625" style="29"/>
    <col min="1781" max="1781" width="6" style="29" customWidth="1"/>
    <col min="1782" max="1782" width="30" style="29" customWidth="1"/>
    <col min="1783" max="1783" width="6.5703125" style="29" customWidth="1"/>
    <col min="1784" max="1784" width="14" style="29" customWidth="1"/>
    <col min="1785" max="1785" width="12.140625" style="29" customWidth="1"/>
    <col min="1786" max="1786" width="16.5703125" style="29" customWidth="1"/>
    <col min="1787" max="1787" width="17" style="29" customWidth="1"/>
    <col min="1788" max="1788" width="15.42578125" style="29" customWidth="1"/>
    <col min="1789" max="1789" width="15.5703125" style="29" customWidth="1"/>
    <col min="1790" max="1790" width="12.85546875" style="29" customWidth="1"/>
    <col min="1791" max="1791" width="0" style="29" hidden="1" customWidth="1"/>
    <col min="1792" max="1792" width="9.140625" style="29"/>
    <col min="1793" max="1793" width="5.5703125" style="29" customWidth="1"/>
    <col min="1794" max="1794" width="30" style="29" customWidth="1"/>
    <col min="1795" max="1795" width="6.5703125" style="29" customWidth="1"/>
    <col min="1796" max="1796" width="14" style="29" customWidth="1"/>
    <col min="1797" max="1797" width="12.140625" style="29" customWidth="1"/>
    <col min="1798" max="1798" width="16.5703125" style="29" customWidth="1"/>
    <col min="1799" max="1799" width="17" style="29" customWidth="1"/>
    <col min="1800" max="1800" width="15.42578125" style="29" customWidth="1"/>
    <col min="1801" max="1801" width="15.5703125" style="29" customWidth="1"/>
    <col min="1802" max="1803" width="12.85546875" style="29" customWidth="1"/>
    <col min="1804" max="1804" width="5.5703125" style="29" customWidth="1"/>
    <col min="1805" max="1805" width="30" style="29" customWidth="1"/>
    <col min="1806" max="1806" width="6.5703125" style="29" customWidth="1"/>
    <col min="1807" max="1807" width="14" style="29" customWidth="1"/>
    <col min="1808" max="1808" width="12.140625" style="29" customWidth="1"/>
    <col min="1809" max="1809" width="16.5703125" style="29" customWidth="1"/>
    <col min="1810" max="1810" width="17" style="29" customWidth="1"/>
    <col min="1811" max="1811" width="15.42578125" style="29" customWidth="1"/>
    <col min="1812" max="1812" width="15.5703125" style="29" customWidth="1"/>
    <col min="1813" max="1814" width="12.85546875" style="29" customWidth="1"/>
    <col min="1815" max="2036" width="9.140625" style="29"/>
    <col min="2037" max="2037" width="6" style="29" customWidth="1"/>
    <col min="2038" max="2038" width="30" style="29" customWidth="1"/>
    <col min="2039" max="2039" width="6.5703125" style="29" customWidth="1"/>
    <col min="2040" max="2040" width="14" style="29" customWidth="1"/>
    <col min="2041" max="2041" width="12.140625" style="29" customWidth="1"/>
    <col min="2042" max="2042" width="16.5703125" style="29" customWidth="1"/>
    <col min="2043" max="2043" width="17" style="29" customWidth="1"/>
    <col min="2044" max="2044" width="15.42578125" style="29" customWidth="1"/>
    <col min="2045" max="2045" width="15.5703125" style="29" customWidth="1"/>
    <col min="2046" max="2046" width="12.85546875" style="29" customWidth="1"/>
    <col min="2047" max="2047" width="0" style="29" hidden="1" customWidth="1"/>
    <col min="2048" max="2048" width="9.140625" style="29"/>
    <col min="2049" max="2049" width="5.5703125" style="29" customWidth="1"/>
    <col min="2050" max="2050" width="30" style="29" customWidth="1"/>
    <col min="2051" max="2051" width="6.5703125" style="29" customWidth="1"/>
    <col min="2052" max="2052" width="14" style="29" customWidth="1"/>
    <col min="2053" max="2053" width="12.140625" style="29" customWidth="1"/>
    <col min="2054" max="2054" width="16.5703125" style="29" customWidth="1"/>
    <col min="2055" max="2055" width="17" style="29" customWidth="1"/>
    <col min="2056" max="2056" width="15.42578125" style="29" customWidth="1"/>
    <col min="2057" max="2057" width="15.5703125" style="29" customWidth="1"/>
    <col min="2058" max="2059" width="12.85546875" style="29" customWidth="1"/>
    <col min="2060" max="2060" width="5.5703125" style="29" customWidth="1"/>
    <col min="2061" max="2061" width="30" style="29" customWidth="1"/>
    <col min="2062" max="2062" width="6.5703125" style="29" customWidth="1"/>
    <col min="2063" max="2063" width="14" style="29" customWidth="1"/>
    <col min="2064" max="2064" width="12.140625" style="29" customWidth="1"/>
    <col min="2065" max="2065" width="16.5703125" style="29" customWidth="1"/>
    <col min="2066" max="2066" width="17" style="29" customWidth="1"/>
    <col min="2067" max="2067" width="15.42578125" style="29" customWidth="1"/>
    <col min="2068" max="2068" width="15.5703125" style="29" customWidth="1"/>
    <col min="2069" max="2070" width="12.85546875" style="29" customWidth="1"/>
    <col min="2071" max="2292" width="9.140625" style="29"/>
    <col min="2293" max="2293" width="6" style="29" customWidth="1"/>
    <col min="2294" max="2294" width="30" style="29" customWidth="1"/>
    <col min="2295" max="2295" width="6.5703125" style="29" customWidth="1"/>
    <col min="2296" max="2296" width="14" style="29" customWidth="1"/>
    <col min="2297" max="2297" width="12.140625" style="29" customWidth="1"/>
    <col min="2298" max="2298" width="16.5703125" style="29" customWidth="1"/>
    <col min="2299" max="2299" width="17" style="29" customWidth="1"/>
    <col min="2300" max="2300" width="15.42578125" style="29" customWidth="1"/>
    <col min="2301" max="2301" width="15.5703125" style="29" customWidth="1"/>
    <col min="2302" max="2302" width="12.85546875" style="29" customWidth="1"/>
    <col min="2303" max="2303" width="0" style="29" hidden="1" customWidth="1"/>
    <col min="2304" max="2304" width="9.140625" style="29"/>
    <col min="2305" max="2305" width="5.5703125" style="29" customWidth="1"/>
    <col min="2306" max="2306" width="30" style="29" customWidth="1"/>
    <col min="2307" max="2307" width="6.5703125" style="29" customWidth="1"/>
    <col min="2308" max="2308" width="14" style="29" customWidth="1"/>
    <col min="2309" max="2309" width="12.140625" style="29" customWidth="1"/>
    <col min="2310" max="2310" width="16.5703125" style="29" customWidth="1"/>
    <col min="2311" max="2311" width="17" style="29" customWidth="1"/>
    <col min="2312" max="2312" width="15.42578125" style="29" customWidth="1"/>
    <col min="2313" max="2313" width="15.5703125" style="29" customWidth="1"/>
    <col min="2314" max="2315" width="12.85546875" style="29" customWidth="1"/>
    <col min="2316" max="2316" width="5.5703125" style="29" customWidth="1"/>
    <col min="2317" max="2317" width="30" style="29" customWidth="1"/>
    <col min="2318" max="2318" width="6.5703125" style="29" customWidth="1"/>
    <col min="2319" max="2319" width="14" style="29" customWidth="1"/>
    <col min="2320" max="2320" width="12.140625" style="29" customWidth="1"/>
    <col min="2321" max="2321" width="16.5703125" style="29" customWidth="1"/>
    <col min="2322" max="2322" width="17" style="29" customWidth="1"/>
    <col min="2323" max="2323" width="15.42578125" style="29" customWidth="1"/>
    <col min="2324" max="2324" width="15.5703125" style="29" customWidth="1"/>
    <col min="2325" max="2326" width="12.85546875" style="29" customWidth="1"/>
    <col min="2327" max="2548" width="9.140625" style="29"/>
    <col min="2549" max="2549" width="6" style="29" customWidth="1"/>
    <col min="2550" max="2550" width="30" style="29" customWidth="1"/>
    <col min="2551" max="2551" width="6.5703125" style="29" customWidth="1"/>
    <col min="2552" max="2552" width="14" style="29" customWidth="1"/>
    <col min="2553" max="2553" width="12.140625" style="29" customWidth="1"/>
    <col min="2554" max="2554" width="16.5703125" style="29" customWidth="1"/>
    <col min="2555" max="2555" width="17" style="29" customWidth="1"/>
    <col min="2556" max="2556" width="15.42578125" style="29" customWidth="1"/>
    <col min="2557" max="2557" width="15.5703125" style="29" customWidth="1"/>
    <col min="2558" max="2558" width="12.85546875" style="29" customWidth="1"/>
    <col min="2559" max="2559" width="0" style="29" hidden="1" customWidth="1"/>
    <col min="2560" max="2560" width="9.140625" style="29"/>
    <col min="2561" max="2561" width="5.5703125" style="29" customWidth="1"/>
    <col min="2562" max="2562" width="30" style="29" customWidth="1"/>
    <col min="2563" max="2563" width="6.5703125" style="29" customWidth="1"/>
    <col min="2564" max="2564" width="14" style="29" customWidth="1"/>
    <col min="2565" max="2565" width="12.140625" style="29" customWidth="1"/>
    <col min="2566" max="2566" width="16.5703125" style="29" customWidth="1"/>
    <col min="2567" max="2567" width="17" style="29" customWidth="1"/>
    <col min="2568" max="2568" width="15.42578125" style="29" customWidth="1"/>
    <col min="2569" max="2569" width="15.5703125" style="29" customWidth="1"/>
    <col min="2570" max="2571" width="12.85546875" style="29" customWidth="1"/>
    <col min="2572" max="2572" width="5.5703125" style="29" customWidth="1"/>
    <col min="2573" max="2573" width="30" style="29" customWidth="1"/>
    <col min="2574" max="2574" width="6.5703125" style="29" customWidth="1"/>
    <col min="2575" max="2575" width="14" style="29" customWidth="1"/>
    <col min="2576" max="2576" width="12.140625" style="29" customWidth="1"/>
    <col min="2577" max="2577" width="16.5703125" style="29" customWidth="1"/>
    <col min="2578" max="2578" width="17" style="29" customWidth="1"/>
    <col min="2579" max="2579" width="15.42578125" style="29" customWidth="1"/>
    <col min="2580" max="2580" width="15.5703125" style="29" customWidth="1"/>
    <col min="2581" max="2582" width="12.85546875" style="29" customWidth="1"/>
    <col min="2583" max="2804" width="9.140625" style="29"/>
    <col min="2805" max="2805" width="6" style="29" customWidth="1"/>
    <col min="2806" max="2806" width="30" style="29" customWidth="1"/>
    <col min="2807" max="2807" width="6.5703125" style="29" customWidth="1"/>
    <col min="2808" max="2808" width="14" style="29" customWidth="1"/>
    <col min="2809" max="2809" width="12.140625" style="29" customWidth="1"/>
    <col min="2810" max="2810" width="16.5703125" style="29" customWidth="1"/>
    <col min="2811" max="2811" width="17" style="29" customWidth="1"/>
    <col min="2812" max="2812" width="15.42578125" style="29" customWidth="1"/>
    <col min="2813" max="2813" width="15.5703125" style="29" customWidth="1"/>
    <col min="2814" max="2814" width="12.85546875" style="29" customWidth="1"/>
    <col min="2815" max="2815" width="0" style="29" hidden="1" customWidth="1"/>
    <col min="2816" max="2816" width="9.140625" style="29"/>
    <col min="2817" max="2817" width="5.5703125" style="29" customWidth="1"/>
    <col min="2818" max="2818" width="30" style="29" customWidth="1"/>
    <col min="2819" max="2819" width="6.5703125" style="29" customWidth="1"/>
    <col min="2820" max="2820" width="14" style="29" customWidth="1"/>
    <col min="2821" max="2821" width="12.140625" style="29" customWidth="1"/>
    <col min="2822" max="2822" width="16.5703125" style="29" customWidth="1"/>
    <col min="2823" max="2823" width="17" style="29" customWidth="1"/>
    <col min="2824" max="2824" width="15.42578125" style="29" customWidth="1"/>
    <col min="2825" max="2825" width="15.5703125" style="29" customWidth="1"/>
    <col min="2826" max="2827" width="12.85546875" style="29" customWidth="1"/>
    <col min="2828" max="2828" width="5.5703125" style="29" customWidth="1"/>
    <col min="2829" max="2829" width="30" style="29" customWidth="1"/>
    <col min="2830" max="2830" width="6.5703125" style="29" customWidth="1"/>
    <col min="2831" max="2831" width="14" style="29" customWidth="1"/>
    <col min="2832" max="2832" width="12.140625" style="29" customWidth="1"/>
    <col min="2833" max="2833" width="16.5703125" style="29" customWidth="1"/>
    <col min="2834" max="2834" width="17" style="29" customWidth="1"/>
    <col min="2835" max="2835" width="15.42578125" style="29" customWidth="1"/>
    <col min="2836" max="2836" width="15.5703125" style="29" customWidth="1"/>
    <col min="2837" max="2838" width="12.85546875" style="29" customWidth="1"/>
    <col min="2839" max="3060" width="9.140625" style="29"/>
    <col min="3061" max="3061" width="6" style="29" customWidth="1"/>
    <col min="3062" max="3062" width="30" style="29" customWidth="1"/>
    <col min="3063" max="3063" width="6.5703125" style="29" customWidth="1"/>
    <col min="3064" max="3064" width="14" style="29" customWidth="1"/>
    <col min="3065" max="3065" width="12.140625" style="29" customWidth="1"/>
    <col min="3066" max="3066" width="16.5703125" style="29" customWidth="1"/>
    <col min="3067" max="3067" width="17" style="29" customWidth="1"/>
    <col min="3068" max="3068" width="15.42578125" style="29" customWidth="1"/>
    <col min="3069" max="3069" width="15.5703125" style="29" customWidth="1"/>
    <col min="3070" max="3070" width="12.85546875" style="29" customWidth="1"/>
    <col min="3071" max="3071" width="0" style="29" hidden="1" customWidth="1"/>
    <col min="3072" max="3072" width="9.140625" style="29"/>
    <col min="3073" max="3073" width="5.5703125" style="29" customWidth="1"/>
    <col min="3074" max="3074" width="30" style="29" customWidth="1"/>
    <col min="3075" max="3075" width="6.5703125" style="29" customWidth="1"/>
    <col min="3076" max="3076" width="14" style="29" customWidth="1"/>
    <col min="3077" max="3077" width="12.140625" style="29" customWidth="1"/>
    <col min="3078" max="3078" width="16.5703125" style="29" customWidth="1"/>
    <col min="3079" max="3079" width="17" style="29" customWidth="1"/>
    <col min="3080" max="3080" width="15.42578125" style="29" customWidth="1"/>
    <col min="3081" max="3081" width="15.5703125" style="29" customWidth="1"/>
    <col min="3082" max="3083" width="12.85546875" style="29" customWidth="1"/>
    <col min="3084" max="3084" width="5.5703125" style="29" customWidth="1"/>
    <col min="3085" max="3085" width="30" style="29" customWidth="1"/>
    <col min="3086" max="3086" width="6.5703125" style="29" customWidth="1"/>
    <col min="3087" max="3087" width="14" style="29" customWidth="1"/>
    <col min="3088" max="3088" width="12.140625" style="29" customWidth="1"/>
    <col min="3089" max="3089" width="16.5703125" style="29" customWidth="1"/>
    <col min="3090" max="3090" width="17" style="29" customWidth="1"/>
    <col min="3091" max="3091" width="15.42578125" style="29" customWidth="1"/>
    <col min="3092" max="3092" width="15.5703125" style="29" customWidth="1"/>
    <col min="3093" max="3094" width="12.85546875" style="29" customWidth="1"/>
    <col min="3095" max="3316" width="9.140625" style="29"/>
    <col min="3317" max="3317" width="6" style="29" customWidth="1"/>
    <col min="3318" max="3318" width="30" style="29" customWidth="1"/>
    <col min="3319" max="3319" width="6.5703125" style="29" customWidth="1"/>
    <col min="3320" max="3320" width="14" style="29" customWidth="1"/>
    <col min="3321" max="3321" width="12.140625" style="29" customWidth="1"/>
    <col min="3322" max="3322" width="16.5703125" style="29" customWidth="1"/>
    <col min="3323" max="3323" width="17" style="29" customWidth="1"/>
    <col min="3324" max="3324" width="15.42578125" style="29" customWidth="1"/>
    <col min="3325" max="3325" width="15.5703125" style="29" customWidth="1"/>
    <col min="3326" max="3326" width="12.85546875" style="29" customWidth="1"/>
    <col min="3327" max="3327" width="0" style="29" hidden="1" customWidth="1"/>
    <col min="3328" max="3328" width="9.140625" style="29"/>
    <col min="3329" max="3329" width="5.5703125" style="29" customWidth="1"/>
    <col min="3330" max="3330" width="30" style="29" customWidth="1"/>
    <col min="3331" max="3331" width="6.5703125" style="29" customWidth="1"/>
    <col min="3332" max="3332" width="14" style="29" customWidth="1"/>
    <col min="3333" max="3333" width="12.140625" style="29" customWidth="1"/>
    <col min="3334" max="3334" width="16.5703125" style="29" customWidth="1"/>
    <col min="3335" max="3335" width="17" style="29" customWidth="1"/>
    <col min="3336" max="3336" width="15.42578125" style="29" customWidth="1"/>
    <col min="3337" max="3337" width="15.5703125" style="29" customWidth="1"/>
    <col min="3338" max="3339" width="12.85546875" style="29" customWidth="1"/>
    <col min="3340" max="3340" width="5.5703125" style="29" customWidth="1"/>
    <col min="3341" max="3341" width="30" style="29" customWidth="1"/>
    <col min="3342" max="3342" width="6.5703125" style="29" customWidth="1"/>
    <col min="3343" max="3343" width="14" style="29" customWidth="1"/>
    <col min="3344" max="3344" width="12.140625" style="29" customWidth="1"/>
    <col min="3345" max="3345" width="16.5703125" style="29" customWidth="1"/>
    <col min="3346" max="3346" width="17" style="29" customWidth="1"/>
    <col min="3347" max="3347" width="15.42578125" style="29" customWidth="1"/>
    <col min="3348" max="3348" width="15.5703125" style="29" customWidth="1"/>
    <col min="3349" max="3350" width="12.85546875" style="29" customWidth="1"/>
    <col min="3351" max="3572" width="9.140625" style="29"/>
    <col min="3573" max="3573" width="6" style="29" customWidth="1"/>
    <col min="3574" max="3574" width="30" style="29" customWidth="1"/>
    <col min="3575" max="3575" width="6.5703125" style="29" customWidth="1"/>
    <col min="3576" max="3576" width="14" style="29" customWidth="1"/>
    <col min="3577" max="3577" width="12.140625" style="29" customWidth="1"/>
    <col min="3578" max="3578" width="16.5703125" style="29" customWidth="1"/>
    <col min="3579" max="3579" width="17" style="29" customWidth="1"/>
    <col min="3580" max="3580" width="15.42578125" style="29" customWidth="1"/>
    <col min="3581" max="3581" width="15.5703125" style="29" customWidth="1"/>
    <col min="3582" max="3582" width="12.85546875" style="29" customWidth="1"/>
    <col min="3583" max="3583" width="0" style="29" hidden="1" customWidth="1"/>
    <col min="3584" max="3584" width="9.140625" style="29"/>
    <col min="3585" max="3585" width="5.5703125" style="29" customWidth="1"/>
    <col min="3586" max="3586" width="30" style="29" customWidth="1"/>
    <col min="3587" max="3587" width="6.5703125" style="29" customWidth="1"/>
    <col min="3588" max="3588" width="14" style="29" customWidth="1"/>
    <col min="3589" max="3589" width="12.140625" style="29" customWidth="1"/>
    <col min="3590" max="3590" width="16.5703125" style="29" customWidth="1"/>
    <col min="3591" max="3591" width="17" style="29" customWidth="1"/>
    <col min="3592" max="3592" width="15.42578125" style="29" customWidth="1"/>
    <col min="3593" max="3593" width="15.5703125" style="29" customWidth="1"/>
    <col min="3594" max="3595" width="12.85546875" style="29" customWidth="1"/>
    <col min="3596" max="3596" width="5.5703125" style="29" customWidth="1"/>
    <col min="3597" max="3597" width="30" style="29" customWidth="1"/>
    <col min="3598" max="3598" width="6.5703125" style="29" customWidth="1"/>
    <col min="3599" max="3599" width="14" style="29" customWidth="1"/>
    <col min="3600" max="3600" width="12.140625" style="29" customWidth="1"/>
    <col min="3601" max="3601" width="16.5703125" style="29" customWidth="1"/>
    <col min="3602" max="3602" width="17" style="29" customWidth="1"/>
    <col min="3603" max="3603" width="15.42578125" style="29" customWidth="1"/>
    <col min="3604" max="3604" width="15.5703125" style="29" customWidth="1"/>
    <col min="3605" max="3606" width="12.85546875" style="29" customWidth="1"/>
    <col min="3607" max="3828" width="9.140625" style="29"/>
    <col min="3829" max="3829" width="6" style="29" customWidth="1"/>
    <col min="3830" max="3830" width="30" style="29" customWidth="1"/>
    <col min="3831" max="3831" width="6.5703125" style="29" customWidth="1"/>
    <col min="3832" max="3832" width="14" style="29" customWidth="1"/>
    <col min="3833" max="3833" width="12.140625" style="29" customWidth="1"/>
    <col min="3834" max="3834" width="16.5703125" style="29" customWidth="1"/>
    <col min="3835" max="3835" width="17" style="29" customWidth="1"/>
    <col min="3836" max="3836" width="15.42578125" style="29" customWidth="1"/>
    <col min="3837" max="3837" width="15.5703125" style="29" customWidth="1"/>
    <col min="3838" max="3838" width="12.85546875" style="29" customWidth="1"/>
    <col min="3839" max="3839" width="0" style="29" hidden="1" customWidth="1"/>
    <col min="3840" max="3840" width="9.140625" style="29"/>
    <col min="3841" max="3841" width="5.5703125" style="29" customWidth="1"/>
    <col min="3842" max="3842" width="30" style="29" customWidth="1"/>
    <col min="3843" max="3843" width="6.5703125" style="29" customWidth="1"/>
    <col min="3844" max="3844" width="14" style="29" customWidth="1"/>
    <col min="3845" max="3845" width="12.140625" style="29" customWidth="1"/>
    <col min="3846" max="3846" width="16.5703125" style="29" customWidth="1"/>
    <col min="3847" max="3847" width="17" style="29" customWidth="1"/>
    <col min="3848" max="3848" width="15.42578125" style="29" customWidth="1"/>
    <col min="3849" max="3849" width="15.5703125" style="29" customWidth="1"/>
    <col min="3850" max="3851" width="12.85546875" style="29" customWidth="1"/>
    <col min="3852" max="3852" width="5.5703125" style="29" customWidth="1"/>
    <col min="3853" max="3853" width="30" style="29" customWidth="1"/>
    <col min="3854" max="3854" width="6.5703125" style="29" customWidth="1"/>
    <col min="3855" max="3855" width="14" style="29" customWidth="1"/>
    <col min="3856" max="3856" width="12.140625" style="29" customWidth="1"/>
    <col min="3857" max="3857" width="16.5703125" style="29" customWidth="1"/>
    <col min="3858" max="3858" width="17" style="29" customWidth="1"/>
    <col min="3859" max="3859" width="15.42578125" style="29" customWidth="1"/>
    <col min="3860" max="3860" width="15.5703125" style="29" customWidth="1"/>
    <col min="3861" max="3862" width="12.85546875" style="29" customWidth="1"/>
    <col min="3863" max="4084" width="9.140625" style="29"/>
    <col min="4085" max="4085" width="6" style="29" customWidth="1"/>
    <col min="4086" max="4086" width="30" style="29" customWidth="1"/>
    <col min="4087" max="4087" width="6.5703125" style="29" customWidth="1"/>
    <col min="4088" max="4088" width="14" style="29" customWidth="1"/>
    <col min="4089" max="4089" width="12.140625" style="29" customWidth="1"/>
    <col min="4090" max="4090" width="16.5703125" style="29" customWidth="1"/>
    <col min="4091" max="4091" width="17" style="29" customWidth="1"/>
    <col min="4092" max="4092" width="15.42578125" style="29" customWidth="1"/>
    <col min="4093" max="4093" width="15.5703125" style="29" customWidth="1"/>
    <col min="4094" max="4094" width="12.85546875" style="29" customWidth="1"/>
    <col min="4095" max="4095" width="0" style="29" hidden="1" customWidth="1"/>
    <col min="4096" max="4096" width="9.140625" style="29"/>
    <col min="4097" max="4097" width="5.5703125" style="29" customWidth="1"/>
    <col min="4098" max="4098" width="30" style="29" customWidth="1"/>
    <col min="4099" max="4099" width="6.5703125" style="29" customWidth="1"/>
    <col min="4100" max="4100" width="14" style="29" customWidth="1"/>
    <col min="4101" max="4101" width="12.140625" style="29" customWidth="1"/>
    <col min="4102" max="4102" width="16.5703125" style="29" customWidth="1"/>
    <col min="4103" max="4103" width="17" style="29" customWidth="1"/>
    <col min="4104" max="4104" width="15.42578125" style="29" customWidth="1"/>
    <col min="4105" max="4105" width="15.5703125" style="29" customWidth="1"/>
    <col min="4106" max="4107" width="12.85546875" style="29" customWidth="1"/>
    <col min="4108" max="4108" width="5.5703125" style="29" customWidth="1"/>
    <col min="4109" max="4109" width="30" style="29" customWidth="1"/>
    <col min="4110" max="4110" width="6.5703125" style="29" customWidth="1"/>
    <col min="4111" max="4111" width="14" style="29" customWidth="1"/>
    <col min="4112" max="4112" width="12.140625" style="29" customWidth="1"/>
    <col min="4113" max="4113" width="16.5703125" style="29" customWidth="1"/>
    <col min="4114" max="4114" width="17" style="29" customWidth="1"/>
    <col min="4115" max="4115" width="15.42578125" style="29" customWidth="1"/>
    <col min="4116" max="4116" width="15.5703125" style="29" customWidth="1"/>
    <col min="4117" max="4118" width="12.85546875" style="29" customWidth="1"/>
    <col min="4119" max="4340" width="9.140625" style="29"/>
    <col min="4341" max="4341" width="6" style="29" customWidth="1"/>
    <col min="4342" max="4342" width="30" style="29" customWidth="1"/>
    <col min="4343" max="4343" width="6.5703125" style="29" customWidth="1"/>
    <col min="4344" max="4344" width="14" style="29" customWidth="1"/>
    <col min="4345" max="4345" width="12.140625" style="29" customWidth="1"/>
    <col min="4346" max="4346" width="16.5703125" style="29" customWidth="1"/>
    <col min="4347" max="4347" width="17" style="29" customWidth="1"/>
    <col min="4348" max="4348" width="15.42578125" style="29" customWidth="1"/>
    <col min="4349" max="4349" width="15.5703125" style="29" customWidth="1"/>
    <col min="4350" max="4350" width="12.85546875" style="29" customWidth="1"/>
    <col min="4351" max="4351" width="0" style="29" hidden="1" customWidth="1"/>
    <col min="4352" max="4352" width="9.140625" style="29"/>
    <col min="4353" max="4353" width="5.5703125" style="29" customWidth="1"/>
    <col min="4354" max="4354" width="30" style="29" customWidth="1"/>
    <col min="4355" max="4355" width="6.5703125" style="29" customWidth="1"/>
    <col min="4356" max="4356" width="14" style="29" customWidth="1"/>
    <col min="4357" max="4357" width="12.140625" style="29" customWidth="1"/>
    <col min="4358" max="4358" width="16.5703125" style="29" customWidth="1"/>
    <col min="4359" max="4359" width="17" style="29" customWidth="1"/>
    <col min="4360" max="4360" width="15.42578125" style="29" customWidth="1"/>
    <col min="4361" max="4361" width="15.5703125" style="29" customWidth="1"/>
    <col min="4362" max="4363" width="12.85546875" style="29" customWidth="1"/>
    <col min="4364" max="4364" width="5.5703125" style="29" customWidth="1"/>
    <col min="4365" max="4365" width="30" style="29" customWidth="1"/>
    <col min="4366" max="4366" width="6.5703125" style="29" customWidth="1"/>
    <col min="4367" max="4367" width="14" style="29" customWidth="1"/>
    <col min="4368" max="4368" width="12.140625" style="29" customWidth="1"/>
    <col min="4369" max="4369" width="16.5703125" style="29" customWidth="1"/>
    <col min="4370" max="4370" width="17" style="29" customWidth="1"/>
    <col min="4371" max="4371" width="15.42578125" style="29" customWidth="1"/>
    <col min="4372" max="4372" width="15.5703125" style="29" customWidth="1"/>
    <col min="4373" max="4374" width="12.85546875" style="29" customWidth="1"/>
    <col min="4375" max="4596" width="9.140625" style="29"/>
    <col min="4597" max="4597" width="6" style="29" customWidth="1"/>
    <col min="4598" max="4598" width="30" style="29" customWidth="1"/>
    <col min="4599" max="4599" width="6.5703125" style="29" customWidth="1"/>
    <col min="4600" max="4600" width="14" style="29" customWidth="1"/>
    <col min="4601" max="4601" width="12.140625" style="29" customWidth="1"/>
    <col min="4602" max="4602" width="16.5703125" style="29" customWidth="1"/>
    <col min="4603" max="4603" width="17" style="29" customWidth="1"/>
    <col min="4604" max="4604" width="15.42578125" style="29" customWidth="1"/>
    <col min="4605" max="4605" width="15.5703125" style="29" customWidth="1"/>
    <col min="4606" max="4606" width="12.85546875" style="29" customWidth="1"/>
    <col min="4607" max="4607" width="0" style="29" hidden="1" customWidth="1"/>
    <col min="4608" max="4608" width="9.140625" style="29"/>
    <col min="4609" max="4609" width="5.5703125" style="29" customWidth="1"/>
    <col min="4610" max="4610" width="30" style="29" customWidth="1"/>
    <col min="4611" max="4611" width="6.5703125" style="29" customWidth="1"/>
    <col min="4612" max="4612" width="14" style="29" customWidth="1"/>
    <col min="4613" max="4613" width="12.140625" style="29" customWidth="1"/>
    <col min="4614" max="4614" width="16.5703125" style="29" customWidth="1"/>
    <col min="4615" max="4615" width="17" style="29" customWidth="1"/>
    <col min="4616" max="4616" width="15.42578125" style="29" customWidth="1"/>
    <col min="4617" max="4617" width="15.5703125" style="29" customWidth="1"/>
    <col min="4618" max="4619" width="12.85546875" style="29" customWidth="1"/>
    <col min="4620" max="4620" width="5.5703125" style="29" customWidth="1"/>
    <col min="4621" max="4621" width="30" style="29" customWidth="1"/>
    <col min="4622" max="4622" width="6.5703125" style="29" customWidth="1"/>
    <col min="4623" max="4623" width="14" style="29" customWidth="1"/>
    <col min="4624" max="4624" width="12.140625" style="29" customWidth="1"/>
    <col min="4625" max="4625" width="16.5703125" style="29" customWidth="1"/>
    <col min="4626" max="4626" width="17" style="29" customWidth="1"/>
    <col min="4627" max="4627" width="15.42578125" style="29" customWidth="1"/>
    <col min="4628" max="4628" width="15.5703125" style="29" customWidth="1"/>
    <col min="4629" max="4630" width="12.85546875" style="29" customWidth="1"/>
    <col min="4631" max="4852" width="9.140625" style="29"/>
    <col min="4853" max="4853" width="6" style="29" customWidth="1"/>
    <col min="4854" max="4854" width="30" style="29" customWidth="1"/>
    <col min="4855" max="4855" width="6.5703125" style="29" customWidth="1"/>
    <col min="4856" max="4856" width="14" style="29" customWidth="1"/>
    <col min="4857" max="4857" width="12.140625" style="29" customWidth="1"/>
    <col min="4858" max="4858" width="16.5703125" style="29" customWidth="1"/>
    <col min="4859" max="4859" width="17" style="29" customWidth="1"/>
    <col min="4860" max="4860" width="15.42578125" style="29" customWidth="1"/>
    <col min="4861" max="4861" width="15.5703125" style="29" customWidth="1"/>
    <col min="4862" max="4862" width="12.85546875" style="29" customWidth="1"/>
    <col min="4863" max="4863" width="0" style="29" hidden="1" customWidth="1"/>
    <col min="4864" max="4864" width="9.140625" style="29"/>
    <col min="4865" max="4865" width="5.5703125" style="29" customWidth="1"/>
    <col min="4866" max="4866" width="30" style="29" customWidth="1"/>
    <col min="4867" max="4867" width="6.5703125" style="29" customWidth="1"/>
    <col min="4868" max="4868" width="14" style="29" customWidth="1"/>
    <col min="4869" max="4869" width="12.140625" style="29" customWidth="1"/>
    <col min="4870" max="4870" width="16.5703125" style="29" customWidth="1"/>
    <col min="4871" max="4871" width="17" style="29" customWidth="1"/>
    <col min="4872" max="4872" width="15.42578125" style="29" customWidth="1"/>
    <col min="4873" max="4873" width="15.5703125" style="29" customWidth="1"/>
    <col min="4874" max="4875" width="12.85546875" style="29" customWidth="1"/>
    <col min="4876" max="4876" width="5.5703125" style="29" customWidth="1"/>
    <col min="4877" max="4877" width="30" style="29" customWidth="1"/>
    <col min="4878" max="4878" width="6.5703125" style="29" customWidth="1"/>
    <col min="4879" max="4879" width="14" style="29" customWidth="1"/>
    <col min="4880" max="4880" width="12.140625" style="29" customWidth="1"/>
    <col min="4881" max="4881" width="16.5703125" style="29" customWidth="1"/>
    <col min="4882" max="4882" width="17" style="29" customWidth="1"/>
    <col min="4883" max="4883" width="15.42578125" style="29" customWidth="1"/>
    <col min="4884" max="4884" width="15.5703125" style="29" customWidth="1"/>
    <col min="4885" max="4886" width="12.85546875" style="29" customWidth="1"/>
    <col min="4887" max="5108" width="9.140625" style="29"/>
    <col min="5109" max="5109" width="6" style="29" customWidth="1"/>
    <col min="5110" max="5110" width="30" style="29" customWidth="1"/>
    <col min="5111" max="5111" width="6.5703125" style="29" customWidth="1"/>
    <col min="5112" max="5112" width="14" style="29" customWidth="1"/>
    <col min="5113" max="5113" width="12.140625" style="29" customWidth="1"/>
    <col min="5114" max="5114" width="16.5703125" style="29" customWidth="1"/>
    <col min="5115" max="5115" width="17" style="29" customWidth="1"/>
    <col min="5116" max="5116" width="15.42578125" style="29" customWidth="1"/>
    <col min="5117" max="5117" width="15.5703125" style="29" customWidth="1"/>
    <col min="5118" max="5118" width="12.85546875" style="29" customWidth="1"/>
    <col min="5119" max="5119" width="0" style="29" hidden="1" customWidth="1"/>
    <col min="5120" max="5120" width="9.140625" style="29"/>
    <col min="5121" max="5121" width="5.5703125" style="29" customWidth="1"/>
    <col min="5122" max="5122" width="30" style="29" customWidth="1"/>
    <col min="5123" max="5123" width="6.5703125" style="29" customWidth="1"/>
    <col min="5124" max="5124" width="14" style="29" customWidth="1"/>
    <col min="5125" max="5125" width="12.140625" style="29" customWidth="1"/>
    <col min="5126" max="5126" width="16.5703125" style="29" customWidth="1"/>
    <col min="5127" max="5127" width="17" style="29" customWidth="1"/>
    <col min="5128" max="5128" width="15.42578125" style="29" customWidth="1"/>
    <col min="5129" max="5129" width="15.5703125" style="29" customWidth="1"/>
    <col min="5130" max="5131" width="12.85546875" style="29" customWidth="1"/>
    <col min="5132" max="5132" width="5.5703125" style="29" customWidth="1"/>
    <col min="5133" max="5133" width="30" style="29" customWidth="1"/>
    <col min="5134" max="5134" width="6.5703125" style="29" customWidth="1"/>
    <col min="5135" max="5135" width="14" style="29" customWidth="1"/>
    <col min="5136" max="5136" width="12.140625" style="29" customWidth="1"/>
    <col min="5137" max="5137" width="16.5703125" style="29" customWidth="1"/>
    <col min="5138" max="5138" width="17" style="29" customWidth="1"/>
    <col min="5139" max="5139" width="15.42578125" style="29" customWidth="1"/>
    <col min="5140" max="5140" width="15.5703125" style="29" customWidth="1"/>
    <col min="5141" max="5142" width="12.85546875" style="29" customWidth="1"/>
    <col min="5143" max="5364" width="9.140625" style="29"/>
    <col min="5365" max="5365" width="6" style="29" customWidth="1"/>
    <col min="5366" max="5366" width="30" style="29" customWidth="1"/>
    <col min="5367" max="5367" width="6.5703125" style="29" customWidth="1"/>
    <col min="5368" max="5368" width="14" style="29" customWidth="1"/>
    <col min="5369" max="5369" width="12.140625" style="29" customWidth="1"/>
    <col min="5370" max="5370" width="16.5703125" style="29" customWidth="1"/>
    <col min="5371" max="5371" width="17" style="29" customWidth="1"/>
    <col min="5372" max="5372" width="15.42578125" style="29" customWidth="1"/>
    <col min="5373" max="5373" width="15.5703125" style="29" customWidth="1"/>
    <col min="5374" max="5374" width="12.85546875" style="29" customWidth="1"/>
    <col min="5375" max="5375" width="0" style="29" hidden="1" customWidth="1"/>
    <col min="5376" max="5376" width="9.140625" style="29"/>
    <col min="5377" max="5377" width="5.5703125" style="29" customWidth="1"/>
    <col min="5378" max="5378" width="30" style="29" customWidth="1"/>
    <col min="5379" max="5379" width="6.5703125" style="29" customWidth="1"/>
    <col min="5380" max="5380" width="14" style="29" customWidth="1"/>
    <col min="5381" max="5381" width="12.140625" style="29" customWidth="1"/>
    <col min="5382" max="5382" width="16.5703125" style="29" customWidth="1"/>
    <col min="5383" max="5383" width="17" style="29" customWidth="1"/>
    <col min="5384" max="5384" width="15.42578125" style="29" customWidth="1"/>
    <col min="5385" max="5385" width="15.5703125" style="29" customWidth="1"/>
    <col min="5386" max="5387" width="12.85546875" style="29" customWidth="1"/>
    <col min="5388" max="5388" width="5.5703125" style="29" customWidth="1"/>
    <col min="5389" max="5389" width="30" style="29" customWidth="1"/>
    <col min="5390" max="5390" width="6.5703125" style="29" customWidth="1"/>
    <col min="5391" max="5391" width="14" style="29" customWidth="1"/>
    <col min="5392" max="5392" width="12.140625" style="29" customWidth="1"/>
    <col min="5393" max="5393" width="16.5703125" style="29" customWidth="1"/>
    <col min="5394" max="5394" width="17" style="29" customWidth="1"/>
    <col min="5395" max="5395" width="15.42578125" style="29" customWidth="1"/>
    <col min="5396" max="5396" width="15.5703125" style="29" customWidth="1"/>
    <col min="5397" max="5398" width="12.85546875" style="29" customWidth="1"/>
    <col min="5399" max="5620" width="9.140625" style="29"/>
    <col min="5621" max="5621" width="6" style="29" customWidth="1"/>
    <col min="5622" max="5622" width="30" style="29" customWidth="1"/>
    <col min="5623" max="5623" width="6.5703125" style="29" customWidth="1"/>
    <col min="5624" max="5624" width="14" style="29" customWidth="1"/>
    <col min="5625" max="5625" width="12.140625" style="29" customWidth="1"/>
    <col min="5626" max="5626" width="16.5703125" style="29" customWidth="1"/>
    <col min="5627" max="5627" width="17" style="29" customWidth="1"/>
    <col min="5628" max="5628" width="15.42578125" style="29" customWidth="1"/>
    <col min="5629" max="5629" width="15.5703125" style="29" customWidth="1"/>
    <col min="5630" max="5630" width="12.85546875" style="29" customWidth="1"/>
    <col min="5631" max="5631" width="0" style="29" hidden="1" customWidth="1"/>
    <col min="5632" max="5632" width="9.140625" style="29"/>
    <col min="5633" max="5633" width="5.5703125" style="29" customWidth="1"/>
    <col min="5634" max="5634" width="30" style="29" customWidth="1"/>
    <col min="5635" max="5635" width="6.5703125" style="29" customWidth="1"/>
    <col min="5636" max="5636" width="14" style="29" customWidth="1"/>
    <col min="5637" max="5637" width="12.140625" style="29" customWidth="1"/>
    <col min="5638" max="5638" width="16.5703125" style="29" customWidth="1"/>
    <col min="5639" max="5639" width="17" style="29" customWidth="1"/>
    <col min="5640" max="5640" width="15.42578125" style="29" customWidth="1"/>
    <col min="5641" max="5641" width="15.5703125" style="29" customWidth="1"/>
    <col min="5642" max="5643" width="12.85546875" style="29" customWidth="1"/>
    <col min="5644" max="5644" width="5.5703125" style="29" customWidth="1"/>
    <col min="5645" max="5645" width="30" style="29" customWidth="1"/>
    <col min="5646" max="5646" width="6.5703125" style="29" customWidth="1"/>
    <col min="5647" max="5647" width="14" style="29" customWidth="1"/>
    <col min="5648" max="5648" width="12.140625" style="29" customWidth="1"/>
    <col min="5649" max="5649" width="16.5703125" style="29" customWidth="1"/>
    <col min="5650" max="5650" width="17" style="29" customWidth="1"/>
    <col min="5651" max="5651" width="15.42578125" style="29" customWidth="1"/>
    <col min="5652" max="5652" width="15.5703125" style="29" customWidth="1"/>
    <col min="5653" max="5654" width="12.85546875" style="29" customWidth="1"/>
    <col min="5655" max="5876" width="9.140625" style="29"/>
    <col min="5877" max="5877" width="6" style="29" customWidth="1"/>
    <col min="5878" max="5878" width="30" style="29" customWidth="1"/>
    <col min="5879" max="5879" width="6.5703125" style="29" customWidth="1"/>
    <col min="5880" max="5880" width="14" style="29" customWidth="1"/>
    <col min="5881" max="5881" width="12.140625" style="29" customWidth="1"/>
    <col min="5882" max="5882" width="16.5703125" style="29" customWidth="1"/>
    <col min="5883" max="5883" width="17" style="29" customWidth="1"/>
    <col min="5884" max="5884" width="15.42578125" style="29" customWidth="1"/>
    <col min="5885" max="5885" width="15.5703125" style="29" customWidth="1"/>
    <col min="5886" max="5886" width="12.85546875" style="29" customWidth="1"/>
    <col min="5887" max="5887" width="0" style="29" hidden="1" customWidth="1"/>
    <col min="5888" max="5888" width="9.140625" style="29"/>
    <col min="5889" max="5889" width="5.5703125" style="29" customWidth="1"/>
    <col min="5890" max="5890" width="30" style="29" customWidth="1"/>
    <col min="5891" max="5891" width="6.5703125" style="29" customWidth="1"/>
    <col min="5892" max="5892" width="14" style="29" customWidth="1"/>
    <col min="5893" max="5893" width="12.140625" style="29" customWidth="1"/>
    <col min="5894" max="5894" width="16.5703125" style="29" customWidth="1"/>
    <col min="5895" max="5895" width="17" style="29" customWidth="1"/>
    <col min="5896" max="5896" width="15.42578125" style="29" customWidth="1"/>
    <col min="5897" max="5897" width="15.5703125" style="29" customWidth="1"/>
    <col min="5898" max="5899" width="12.85546875" style="29" customWidth="1"/>
    <col min="5900" max="5900" width="5.5703125" style="29" customWidth="1"/>
    <col min="5901" max="5901" width="30" style="29" customWidth="1"/>
    <col min="5902" max="5902" width="6.5703125" style="29" customWidth="1"/>
    <col min="5903" max="5903" width="14" style="29" customWidth="1"/>
    <col min="5904" max="5904" width="12.140625" style="29" customWidth="1"/>
    <col min="5905" max="5905" width="16.5703125" style="29" customWidth="1"/>
    <col min="5906" max="5906" width="17" style="29" customWidth="1"/>
    <col min="5907" max="5907" width="15.42578125" style="29" customWidth="1"/>
    <col min="5908" max="5908" width="15.5703125" style="29" customWidth="1"/>
    <col min="5909" max="5910" width="12.85546875" style="29" customWidth="1"/>
    <col min="5911" max="6132" width="9.140625" style="29"/>
    <col min="6133" max="6133" width="6" style="29" customWidth="1"/>
    <col min="6134" max="6134" width="30" style="29" customWidth="1"/>
    <col min="6135" max="6135" width="6.5703125" style="29" customWidth="1"/>
    <col min="6136" max="6136" width="14" style="29" customWidth="1"/>
    <col min="6137" max="6137" width="12.140625" style="29" customWidth="1"/>
    <col min="6138" max="6138" width="16.5703125" style="29" customWidth="1"/>
    <col min="6139" max="6139" width="17" style="29" customWidth="1"/>
    <col min="6140" max="6140" width="15.42578125" style="29" customWidth="1"/>
    <col min="6141" max="6141" width="15.5703125" style="29" customWidth="1"/>
    <col min="6142" max="6142" width="12.85546875" style="29" customWidth="1"/>
    <col min="6143" max="6143" width="0" style="29" hidden="1" customWidth="1"/>
    <col min="6144" max="6144" width="9.140625" style="29"/>
    <col min="6145" max="6145" width="5.5703125" style="29" customWidth="1"/>
    <col min="6146" max="6146" width="30" style="29" customWidth="1"/>
    <col min="6147" max="6147" width="6.5703125" style="29" customWidth="1"/>
    <col min="6148" max="6148" width="14" style="29" customWidth="1"/>
    <col min="6149" max="6149" width="12.140625" style="29" customWidth="1"/>
    <col min="6150" max="6150" width="16.5703125" style="29" customWidth="1"/>
    <col min="6151" max="6151" width="17" style="29" customWidth="1"/>
    <col min="6152" max="6152" width="15.42578125" style="29" customWidth="1"/>
    <col min="6153" max="6153" width="15.5703125" style="29" customWidth="1"/>
    <col min="6154" max="6155" width="12.85546875" style="29" customWidth="1"/>
    <col min="6156" max="6156" width="5.5703125" style="29" customWidth="1"/>
    <col min="6157" max="6157" width="30" style="29" customWidth="1"/>
    <col min="6158" max="6158" width="6.5703125" style="29" customWidth="1"/>
    <col min="6159" max="6159" width="14" style="29" customWidth="1"/>
    <col min="6160" max="6160" width="12.140625" style="29" customWidth="1"/>
    <col min="6161" max="6161" width="16.5703125" style="29" customWidth="1"/>
    <col min="6162" max="6162" width="17" style="29" customWidth="1"/>
    <col min="6163" max="6163" width="15.42578125" style="29" customWidth="1"/>
    <col min="6164" max="6164" width="15.5703125" style="29" customWidth="1"/>
    <col min="6165" max="6166" width="12.85546875" style="29" customWidth="1"/>
    <col min="6167" max="6388" width="9.140625" style="29"/>
    <col min="6389" max="6389" width="6" style="29" customWidth="1"/>
    <col min="6390" max="6390" width="30" style="29" customWidth="1"/>
    <col min="6391" max="6391" width="6.5703125" style="29" customWidth="1"/>
    <col min="6392" max="6392" width="14" style="29" customWidth="1"/>
    <col min="6393" max="6393" width="12.140625" style="29" customWidth="1"/>
    <col min="6394" max="6394" width="16.5703125" style="29" customWidth="1"/>
    <col min="6395" max="6395" width="17" style="29" customWidth="1"/>
    <col min="6396" max="6396" width="15.42578125" style="29" customWidth="1"/>
    <col min="6397" max="6397" width="15.5703125" style="29" customWidth="1"/>
    <col min="6398" max="6398" width="12.85546875" style="29" customWidth="1"/>
    <col min="6399" max="6399" width="0" style="29" hidden="1" customWidth="1"/>
    <col min="6400" max="6400" width="9.140625" style="29"/>
    <col min="6401" max="6401" width="5.5703125" style="29" customWidth="1"/>
    <col min="6402" max="6402" width="30" style="29" customWidth="1"/>
    <col min="6403" max="6403" width="6.5703125" style="29" customWidth="1"/>
    <col min="6404" max="6404" width="14" style="29" customWidth="1"/>
    <col min="6405" max="6405" width="12.140625" style="29" customWidth="1"/>
    <col min="6406" max="6406" width="16.5703125" style="29" customWidth="1"/>
    <col min="6407" max="6407" width="17" style="29" customWidth="1"/>
    <col min="6408" max="6408" width="15.42578125" style="29" customWidth="1"/>
    <col min="6409" max="6409" width="15.5703125" style="29" customWidth="1"/>
    <col min="6410" max="6411" width="12.85546875" style="29" customWidth="1"/>
    <col min="6412" max="6412" width="5.5703125" style="29" customWidth="1"/>
    <col min="6413" max="6413" width="30" style="29" customWidth="1"/>
    <col min="6414" max="6414" width="6.5703125" style="29" customWidth="1"/>
    <col min="6415" max="6415" width="14" style="29" customWidth="1"/>
    <col min="6416" max="6416" width="12.140625" style="29" customWidth="1"/>
    <col min="6417" max="6417" width="16.5703125" style="29" customWidth="1"/>
    <col min="6418" max="6418" width="17" style="29" customWidth="1"/>
    <col min="6419" max="6419" width="15.42578125" style="29" customWidth="1"/>
    <col min="6420" max="6420" width="15.5703125" style="29" customWidth="1"/>
    <col min="6421" max="6422" width="12.85546875" style="29" customWidth="1"/>
    <col min="6423" max="6644" width="9.140625" style="29"/>
    <col min="6645" max="6645" width="6" style="29" customWidth="1"/>
    <col min="6646" max="6646" width="30" style="29" customWidth="1"/>
    <col min="6647" max="6647" width="6.5703125" style="29" customWidth="1"/>
    <col min="6648" max="6648" width="14" style="29" customWidth="1"/>
    <col min="6649" max="6649" width="12.140625" style="29" customWidth="1"/>
    <col min="6650" max="6650" width="16.5703125" style="29" customWidth="1"/>
    <col min="6651" max="6651" width="17" style="29" customWidth="1"/>
    <col min="6652" max="6652" width="15.42578125" style="29" customWidth="1"/>
    <col min="6653" max="6653" width="15.5703125" style="29" customWidth="1"/>
    <col min="6654" max="6654" width="12.85546875" style="29" customWidth="1"/>
    <col min="6655" max="6655" width="0" style="29" hidden="1" customWidth="1"/>
    <col min="6656" max="6656" width="9.140625" style="29"/>
    <col min="6657" max="6657" width="5.5703125" style="29" customWidth="1"/>
    <col min="6658" max="6658" width="30" style="29" customWidth="1"/>
    <col min="6659" max="6659" width="6.5703125" style="29" customWidth="1"/>
    <col min="6660" max="6660" width="14" style="29" customWidth="1"/>
    <col min="6661" max="6661" width="12.140625" style="29" customWidth="1"/>
    <col min="6662" max="6662" width="16.5703125" style="29" customWidth="1"/>
    <col min="6663" max="6663" width="17" style="29" customWidth="1"/>
    <col min="6664" max="6664" width="15.42578125" style="29" customWidth="1"/>
    <col min="6665" max="6665" width="15.5703125" style="29" customWidth="1"/>
    <col min="6666" max="6667" width="12.85546875" style="29" customWidth="1"/>
    <col min="6668" max="6668" width="5.5703125" style="29" customWidth="1"/>
    <col min="6669" max="6669" width="30" style="29" customWidth="1"/>
    <col min="6670" max="6670" width="6.5703125" style="29" customWidth="1"/>
    <col min="6671" max="6671" width="14" style="29" customWidth="1"/>
    <col min="6672" max="6672" width="12.140625" style="29" customWidth="1"/>
    <col min="6673" max="6673" width="16.5703125" style="29" customWidth="1"/>
    <col min="6674" max="6674" width="17" style="29" customWidth="1"/>
    <col min="6675" max="6675" width="15.42578125" style="29" customWidth="1"/>
    <col min="6676" max="6676" width="15.5703125" style="29" customWidth="1"/>
    <col min="6677" max="6678" width="12.85546875" style="29" customWidth="1"/>
    <col min="6679" max="6900" width="9.140625" style="29"/>
    <col min="6901" max="6901" width="6" style="29" customWidth="1"/>
    <col min="6902" max="6902" width="30" style="29" customWidth="1"/>
    <col min="6903" max="6903" width="6.5703125" style="29" customWidth="1"/>
    <col min="6904" max="6904" width="14" style="29" customWidth="1"/>
    <col min="6905" max="6905" width="12.140625" style="29" customWidth="1"/>
    <col min="6906" max="6906" width="16.5703125" style="29" customWidth="1"/>
    <col min="6907" max="6907" width="17" style="29" customWidth="1"/>
    <col min="6908" max="6908" width="15.42578125" style="29" customWidth="1"/>
    <col min="6909" max="6909" width="15.5703125" style="29" customWidth="1"/>
    <col min="6910" max="6910" width="12.85546875" style="29" customWidth="1"/>
    <col min="6911" max="6911" width="0" style="29" hidden="1" customWidth="1"/>
    <col min="6912" max="6912" width="9.140625" style="29"/>
    <col min="6913" max="6913" width="5.5703125" style="29" customWidth="1"/>
    <col min="6914" max="6914" width="30" style="29" customWidth="1"/>
    <col min="6915" max="6915" width="6.5703125" style="29" customWidth="1"/>
    <col min="6916" max="6916" width="14" style="29" customWidth="1"/>
    <col min="6917" max="6917" width="12.140625" style="29" customWidth="1"/>
    <col min="6918" max="6918" width="16.5703125" style="29" customWidth="1"/>
    <col min="6919" max="6919" width="17" style="29" customWidth="1"/>
    <col min="6920" max="6920" width="15.42578125" style="29" customWidth="1"/>
    <col min="6921" max="6921" width="15.5703125" style="29" customWidth="1"/>
    <col min="6922" max="6923" width="12.85546875" style="29" customWidth="1"/>
    <col min="6924" max="6924" width="5.5703125" style="29" customWidth="1"/>
    <col min="6925" max="6925" width="30" style="29" customWidth="1"/>
    <col min="6926" max="6926" width="6.5703125" style="29" customWidth="1"/>
    <col min="6927" max="6927" width="14" style="29" customWidth="1"/>
    <col min="6928" max="6928" width="12.140625" style="29" customWidth="1"/>
    <col min="6929" max="6929" width="16.5703125" style="29" customWidth="1"/>
    <col min="6930" max="6930" width="17" style="29" customWidth="1"/>
    <col min="6931" max="6931" width="15.42578125" style="29" customWidth="1"/>
    <col min="6932" max="6932" width="15.5703125" style="29" customWidth="1"/>
    <col min="6933" max="6934" width="12.85546875" style="29" customWidth="1"/>
    <col min="6935" max="7156" width="9.140625" style="29"/>
    <col min="7157" max="7157" width="6" style="29" customWidth="1"/>
    <col min="7158" max="7158" width="30" style="29" customWidth="1"/>
    <col min="7159" max="7159" width="6.5703125" style="29" customWidth="1"/>
    <col min="7160" max="7160" width="14" style="29" customWidth="1"/>
    <col min="7161" max="7161" width="12.140625" style="29" customWidth="1"/>
    <col min="7162" max="7162" width="16.5703125" style="29" customWidth="1"/>
    <col min="7163" max="7163" width="17" style="29" customWidth="1"/>
    <col min="7164" max="7164" width="15.42578125" style="29" customWidth="1"/>
    <col min="7165" max="7165" width="15.5703125" style="29" customWidth="1"/>
    <col min="7166" max="7166" width="12.85546875" style="29" customWidth="1"/>
    <col min="7167" max="7167" width="0" style="29" hidden="1" customWidth="1"/>
    <col min="7168" max="7168" width="9.140625" style="29"/>
    <col min="7169" max="7169" width="5.5703125" style="29" customWidth="1"/>
    <col min="7170" max="7170" width="30" style="29" customWidth="1"/>
    <col min="7171" max="7171" width="6.5703125" style="29" customWidth="1"/>
    <col min="7172" max="7172" width="14" style="29" customWidth="1"/>
    <col min="7173" max="7173" width="12.140625" style="29" customWidth="1"/>
    <col min="7174" max="7174" width="16.5703125" style="29" customWidth="1"/>
    <col min="7175" max="7175" width="17" style="29" customWidth="1"/>
    <col min="7176" max="7176" width="15.42578125" style="29" customWidth="1"/>
    <col min="7177" max="7177" width="15.5703125" style="29" customWidth="1"/>
    <col min="7178" max="7179" width="12.85546875" style="29" customWidth="1"/>
    <col min="7180" max="7180" width="5.5703125" style="29" customWidth="1"/>
    <col min="7181" max="7181" width="30" style="29" customWidth="1"/>
    <col min="7182" max="7182" width="6.5703125" style="29" customWidth="1"/>
    <col min="7183" max="7183" width="14" style="29" customWidth="1"/>
    <col min="7184" max="7184" width="12.140625" style="29" customWidth="1"/>
    <col min="7185" max="7185" width="16.5703125" style="29" customWidth="1"/>
    <col min="7186" max="7186" width="17" style="29" customWidth="1"/>
    <col min="7187" max="7187" width="15.42578125" style="29" customWidth="1"/>
    <col min="7188" max="7188" width="15.5703125" style="29" customWidth="1"/>
    <col min="7189" max="7190" width="12.85546875" style="29" customWidth="1"/>
    <col min="7191" max="7412" width="9.140625" style="29"/>
    <col min="7413" max="7413" width="6" style="29" customWidth="1"/>
    <col min="7414" max="7414" width="30" style="29" customWidth="1"/>
    <col min="7415" max="7415" width="6.5703125" style="29" customWidth="1"/>
    <col min="7416" max="7416" width="14" style="29" customWidth="1"/>
    <col min="7417" max="7417" width="12.140625" style="29" customWidth="1"/>
    <col min="7418" max="7418" width="16.5703125" style="29" customWidth="1"/>
    <col min="7419" max="7419" width="17" style="29" customWidth="1"/>
    <col min="7420" max="7420" width="15.42578125" style="29" customWidth="1"/>
    <col min="7421" max="7421" width="15.5703125" style="29" customWidth="1"/>
    <col min="7422" max="7422" width="12.85546875" style="29" customWidth="1"/>
    <col min="7423" max="7423" width="0" style="29" hidden="1" customWidth="1"/>
    <col min="7424" max="7424" width="9.140625" style="29"/>
    <col min="7425" max="7425" width="5.5703125" style="29" customWidth="1"/>
    <col min="7426" max="7426" width="30" style="29" customWidth="1"/>
    <col min="7427" max="7427" width="6.5703125" style="29" customWidth="1"/>
    <col min="7428" max="7428" width="14" style="29" customWidth="1"/>
    <col min="7429" max="7429" width="12.140625" style="29" customWidth="1"/>
    <col min="7430" max="7430" width="16.5703125" style="29" customWidth="1"/>
    <col min="7431" max="7431" width="17" style="29" customWidth="1"/>
    <col min="7432" max="7432" width="15.42578125" style="29" customWidth="1"/>
    <col min="7433" max="7433" width="15.5703125" style="29" customWidth="1"/>
    <col min="7434" max="7435" width="12.85546875" style="29" customWidth="1"/>
    <col min="7436" max="7436" width="5.5703125" style="29" customWidth="1"/>
    <col min="7437" max="7437" width="30" style="29" customWidth="1"/>
    <col min="7438" max="7438" width="6.5703125" style="29" customWidth="1"/>
    <col min="7439" max="7439" width="14" style="29" customWidth="1"/>
    <col min="7440" max="7440" width="12.140625" style="29" customWidth="1"/>
    <col min="7441" max="7441" width="16.5703125" style="29" customWidth="1"/>
    <col min="7442" max="7442" width="17" style="29" customWidth="1"/>
    <col min="7443" max="7443" width="15.42578125" style="29" customWidth="1"/>
    <col min="7444" max="7444" width="15.5703125" style="29" customWidth="1"/>
    <col min="7445" max="7446" width="12.85546875" style="29" customWidth="1"/>
    <col min="7447" max="7668" width="9.140625" style="29"/>
    <col min="7669" max="7669" width="6" style="29" customWidth="1"/>
    <col min="7670" max="7670" width="30" style="29" customWidth="1"/>
    <col min="7671" max="7671" width="6.5703125" style="29" customWidth="1"/>
    <col min="7672" max="7672" width="14" style="29" customWidth="1"/>
    <col min="7673" max="7673" width="12.140625" style="29" customWidth="1"/>
    <col min="7674" max="7674" width="16.5703125" style="29" customWidth="1"/>
    <col min="7675" max="7675" width="17" style="29" customWidth="1"/>
    <col min="7676" max="7676" width="15.42578125" style="29" customWidth="1"/>
    <col min="7677" max="7677" width="15.5703125" style="29" customWidth="1"/>
    <col min="7678" max="7678" width="12.85546875" style="29" customWidth="1"/>
    <col min="7679" max="7679" width="0" style="29" hidden="1" customWidth="1"/>
    <col min="7680" max="7680" width="9.140625" style="29"/>
    <col min="7681" max="7681" width="5.5703125" style="29" customWidth="1"/>
    <col min="7682" max="7682" width="30" style="29" customWidth="1"/>
    <col min="7683" max="7683" width="6.5703125" style="29" customWidth="1"/>
    <col min="7684" max="7684" width="14" style="29" customWidth="1"/>
    <col min="7685" max="7685" width="12.140625" style="29" customWidth="1"/>
    <col min="7686" max="7686" width="16.5703125" style="29" customWidth="1"/>
    <col min="7687" max="7687" width="17" style="29" customWidth="1"/>
    <col min="7688" max="7688" width="15.42578125" style="29" customWidth="1"/>
    <col min="7689" max="7689" width="15.5703125" style="29" customWidth="1"/>
    <col min="7690" max="7691" width="12.85546875" style="29" customWidth="1"/>
    <col min="7692" max="7692" width="5.5703125" style="29" customWidth="1"/>
    <col min="7693" max="7693" width="30" style="29" customWidth="1"/>
    <col min="7694" max="7694" width="6.5703125" style="29" customWidth="1"/>
    <col min="7695" max="7695" width="14" style="29" customWidth="1"/>
    <col min="7696" max="7696" width="12.140625" style="29" customWidth="1"/>
    <col min="7697" max="7697" width="16.5703125" style="29" customWidth="1"/>
    <col min="7698" max="7698" width="17" style="29" customWidth="1"/>
    <col min="7699" max="7699" width="15.42578125" style="29" customWidth="1"/>
    <col min="7700" max="7700" width="15.5703125" style="29" customWidth="1"/>
    <col min="7701" max="7702" width="12.85546875" style="29" customWidth="1"/>
    <col min="7703" max="7924" width="9.140625" style="29"/>
    <col min="7925" max="7925" width="6" style="29" customWidth="1"/>
    <col min="7926" max="7926" width="30" style="29" customWidth="1"/>
    <col min="7927" max="7927" width="6.5703125" style="29" customWidth="1"/>
    <col min="7928" max="7928" width="14" style="29" customWidth="1"/>
    <col min="7929" max="7929" width="12.140625" style="29" customWidth="1"/>
    <col min="7930" max="7930" width="16.5703125" style="29" customWidth="1"/>
    <col min="7931" max="7931" width="17" style="29" customWidth="1"/>
    <col min="7932" max="7932" width="15.42578125" style="29" customWidth="1"/>
    <col min="7933" max="7933" width="15.5703125" style="29" customWidth="1"/>
    <col min="7934" max="7934" width="12.85546875" style="29" customWidth="1"/>
    <col min="7935" max="7935" width="0" style="29" hidden="1" customWidth="1"/>
    <col min="7936" max="7936" width="9.140625" style="29"/>
    <col min="7937" max="7937" width="5.5703125" style="29" customWidth="1"/>
    <col min="7938" max="7938" width="30" style="29" customWidth="1"/>
    <col min="7939" max="7939" width="6.5703125" style="29" customWidth="1"/>
    <col min="7940" max="7940" width="14" style="29" customWidth="1"/>
    <col min="7941" max="7941" width="12.140625" style="29" customWidth="1"/>
    <col min="7942" max="7942" width="16.5703125" style="29" customWidth="1"/>
    <col min="7943" max="7943" width="17" style="29" customWidth="1"/>
    <col min="7944" max="7944" width="15.42578125" style="29" customWidth="1"/>
    <col min="7945" max="7945" width="15.5703125" style="29" customWidth="1"/>
    <col min="7946" max="7947" width="12.85546875" style="29" customWidth="1"/>
    <col min="7948" max="7948" width="5.5703125" style="29" customWidth="1"/>
    <col min="7949" max="7949" width="30" style="29" customWidth="1"/>
    <col min="7950" max="7950" width="6.5703125" style="29" customWidth="1"/>
    <col min="7951" max="7951" width="14" style="29" customWidth="1"/>
    <col min="7952" max="7952" width="12.140625" style="29" customWidth="1"/>
    <col min="7953" max="7953" width="16.5703125" style="29" customWidth="1"/>
    <col min="7954" max="7954" width="17" style="29" customWidth="1"/>
    <col min="7955" max="7955" width="15.42578125" style="29" customWidth="1"/>
    <col min="7956" max="7956" width="15.5703125" style="29" customWidth="1"/>
    <col min="7957" max="7958" width="12.85546875" style="29" customWidth="1"/>
    <col min="7959" max="8180" width="9.140625" style="29"/>
    <col min="8181" max="8181" width="6" style="29" customWidth="1"/>
    <col min="8182" max="8182" width="30" style="29" customWidth="1"/>
    <col min="8183" max="8183" width="6.5703125" style="29" customWidth="1"/>
    <col min="8184" max="8184" width="14" style="29" customWidth="1"/>
    <col min="8185" max="8185" width="12.140625" style="29" customWidth="1"/>
    <col min="8186" max="8186" width="16.5703125" style="29" customWidth="1"/>
    <col min="8187" max="8187" width="17" style="29" customWidth="1"/>
    <col min="8188" max="8188" width="15.42578125" style="29" customWidth="1"/>
    <col min="8189" max="8189" width="15.5703125" style="29" customWidth="1"/>
    <col min="8190" max="8190" width="12.85546875" style="29" customWidth="1"/>
    <col min="8191" max="8191" width="0" style="29" hidden="1" customWidth="1"/>
    <col min="8192" max="8192" width="9.140625" style="29"/>
    <col min="8193" max="8193" width="5.5703125" style="29" customWidth="1"/>
    <col min="8194" max="8194" width="30" style="29" customWidth="1"/>
    <col min="8195" max="8195" width="6.5703125" style="29" customWidth="1"/>
    <col min="8196" max="8196" width="14" style="29" customWidth="1"/>
    <col min="8197" max="8197" width="12.140625" style="29" customWidth="1"/>
    <col min="8198" max="8198" width="16.5703125" style="29" customWidth="1"/>
    <col min="8199" max="8199" width="17" style="29" customWidth="1"/>
    <col min="8200" max="8200" width="15.42578125" style="29" customWidth="1"/>
    <col min="8201" max="8201" width="15.5703125" style="29" customWidth="1"/>
    <col min="8202" max="8203" width="12.85546875" style="29" customWidth="1"/>
    <col min="8204" max="8204" width="5.5703125" style="29" customWidth="1"/>
    <col min="8205" max="8205" width="30" style="29" customWidth="1"/>
    <col min="8206" max="8206" width="6.5703125" style="29" customWidth="1"/>
    <col min="8207" max="8207" width="14" style="29" customWidth="1"/>
    <col min="8208" max="8208" width="12.140625" style="29" customWidth="1"/>
    <col min="8209" max="8209" width="16.5703125" style="29" customWidth="1"/>
    <col min="8210" max="8210" width="17" style="29" customWidth="1"/>
    <col min="8211" max="8211" width="15.42578125" style="29" customWidth="1"/>
    <col min="8212" max="8212" width="15.5703125" style="29" customWidth="1"/>
    <col min="8213" max="8214" width="12.85546875" style="29" customWidth="1"/>
    <col min="8215" max="8436" width="9.140625" style="29"/>
    <col min="8437" max="8437" width="6" style="29" customWidth="1"/>
    <col min="8438" max="8438" width="30" style="29" customWidth="1"/>
    <col min="8439" max="8439" width="6.5703125" style="29" customWidth="1"/>
    <col min="8440" max="8440" width="14" style="29" customWidth="1"/>
    <col min="8441" max="8441" width="12.140625" style="29" customWidth="1"/>
    <col min="8442" max="8442" width="16.5703125" style="29" customWidth="1"/>
    <col min="8443" max="8443" width="17" style="29" customWidth="1"/>
    <col min="8444" max="8444" width="15.42578125" style="29" customWidth="1"/>
    <col min="8445" max="8445" width="15.5703125" style="29" customWidth="1"/>
    <col min="8446" max="8446" width="12.85546875" style="29" customWidth="1"/>
    <col min="8447" max="8447" width="0" style="29" hidden="1" customWidth="1"/>
    <col min="8448" max="8448" width="9.140625" style="29"/>
    <col min="8449" max="8449" width="5.5703125" style="29" customWidth="1"/>
    <col min="8450" max="8450" width="30" style="29" customWidth="1"/>
    <col min="8451" max="8451" width="6.5703125" style="29" customWidth="1"/>
    <col min="8452" max="8452" width="14" style="29" customWidth="1"/>
    <col min="8453" max="8453" width="12.140625" style="29" customWidth="1"/>
    <col min="8454" max="8454" width="16.5703125" style="29" customWidth="1"/>
    <col min="8455" max="8455" width="17" style="29" customWidth="1"/>
    <col min="8456" max="8456" width="15.42578125" style="29" customWidth="1"/>
    <col min="8457" max="8457" width="15.5703125" style="29" customWidth="1"/>
    <col min="8458" max="8459" width="12.85546875" style="29" customWidth="1"/>
    <col min="8460" max="8460" width="5.5703125" style="29" customWidth="1"/>
    <col min="8461" max="8461" width="30" style="29" customWidth="1"/>
    <col min="8462" max="8462" width="6.5703125" style="29" customWidth="1"/>
    <col min="8463" max="8463" width="14" style="29" customWidth="1"/>
    <col min="8464" max="8464" width="12.140625" style="29" customWidth="1"/>
    <col min="8465" max="8465" width="16.5703125" style="29" customWidth="1"/>
    <col min="8466" max="8466" width="17" style="29" customWidth="1"/>
    <col min="8467" max="8467" width="15.42578125" style="29" customWidth="1"/>
    <col min="8468" max="8468" width="15.5703125" style="29" customWidth="1"/>
    <col min="8469" max="8470" width="12.85546875" style="29" customWidth="1"/>
    <col min="8471" max="8692" width="9.140625" style="29"/>
    <col min="8693" max="8693" width="6" style="29" customWidth="1"/>
    <col min="8694" max="8694" width="30" style="29" customWidth="1"/>
    <col min="8695" max="8695" width="6.5703125" style="29" customWidth="1"/>
    <col min="8696" max="8696" width="14" style="29" customWidth="1"/>
    <col min="8697" max="8697" width="12.140625" style="29" customWidth="1"/>
    <col min="8698" max="8698" width="16.5703125" style="29" customWidth="1"/>
    <col min="8699" max="8699" width="17" style="29" customWidth="1"/>
    <col min="8700" max="8700" width="15.42578125" style="29" customWidth="1"/>
    <col min="8701" max="8701" width="15.5703125" style="29" customWidth="1"/>
    <col min="8702" max="8702" width="12.85546875" style="29" customWidth="1"/>
    <col min="8703" max="8703" width="0" style="29" hidden="1" customWidth="1"/>
    <col min="8704" max="8704" width="9.140625" style="29"/>
    <col min="8705" max="8705" width="5.5703125" style="29" customWidth="1"/>
    <col min="8706" max="8706" width="30" style="29" customWidth="1"/>
    <col min="8707" max="8707" width="6.5703125" style="29" customWidth="1"/>
    <col min="8708" max="8708" width="14" style="29" customWidth="1"/>
    <col min="8709" max="8709" width="12.140625" style="29" customWidth="1"/>
    <col min="8710" max="8710" width="16.5703125" style="29" customWidth="1"/>
    <col min="8711" max="8711" width="17" style="29" customWidth="1"/>
    <col min="8712" max="8712" width="15.42578125" style="29" customWidth="1"/>
    <col min="8713" max="8713" width="15.5703125" style="29" customWidth="1"/>
    <col min="8714" max="8715" width="12.85546875" style="29" customWidth="1"/>
    <col min="8716" max="8716" width="5.5703125" style="29" customWidth="1"/>
    <col min="8717" max="8717" width="30" style="29" customWidth="1"/>
    <col min="8718" max="8718" width="6.5703125" style="29" customWidth="1"/>
    <col min="8719" max="8719" width="14" style="29" customWidth="1"/>
    <col min="8720" max="8720" width="12.140625" style="29" customWidth="1"/>
    <col min="8721" max="8721" width="16.5703125" style="29" customWidth="1"/>
    <col min="8722" max="8722" width="17" style="29" customWidth="1"/>
    <col min="8723" max="8723" width="15.42578125" style="29" customWidth="1"/>
    <col min="8724" max="8724" width="15.5703125" style="29" customWidth="1"/>
    <col min="8725" max="8726" width="12.85546875" style="29" customWidth="1"/>
    <col min="8727" max="8948" width="9.140625" style="29"/>
    <col min="8949" max="8949" width="6" style="29" customWidth="1"/>
    <col min="8950" max="8950" width="30" style="29" customWidth="1"/>
    <col min="8951" max="8951" width="6.5703125" style="29" customWidth="1"/>
    <col min="8952" max="8952" width="14" style="29" customWidth="1"/>
    <col min="8953" max="8953" width="12.140625" style="29" customWidth="1"/>
    <col min="8954" max="8954" width="16.5703125" style="29" customWidth="1"/>
    <col min="8955" max="8955" width="17" style="29" customWidth="1"/>
    <col min="8956" max="8956" width="15.42578125" style="29" customWidth="1"/>
    <col min="8957" max="8957" width="15.5703125" style="29" customWidth="1"/>
    <col min="8958" max="8958" width="12.85546875" style="29" customWidth="1"/>
    <col min="8959" max="8959" width="0" style="29" hidden="1" customWidth="1"/>
    <col min="8960" max="8960" width="9.140625" style="29"/>
    <col min="8961" max="8961" width="5.5703125" style="29" customWidth="1"/>
    <col min="8962" max="8962" width="30" style="29" customWidth="1"/>
    <col min="8963" max="8963" width="6.5703125" style="29" customWidth="1"/>
    <col min="8964" max="8964" width="14" style="29" customWidth="1"/>
    <col min="8965" max="8965" width="12.140625" style="29" customWidth="1"/>
    <col min="8966" max="8966" width="16.5703125" style="29" customWidth="1"/>
    <col min="8967" max="8967" width="17" style="29" customWidth="1"/>
    <col min="8968" max="8968" width="15.42578125" style="29" customWidth="1"/>
    <col min="8969" max="8969" width="15.5703125" style="29" customWidth="1"/>
    <col min="8970" max="8971" width="12.85546875" style="29" customWidth="1"/>
    <col min="8972" max="8972" width="5.5703125" style="29" customWidth="1"/>
    <col min="8973" max="8973" width="30" style="29" customWidth="1"/>
    <col min="8974" max="8974" width="6.5703125" style="29" customWidth="1"/>
    <col min="8975" max="8975" width="14" style="29" customWidth="1"/>
    <col min="8976" max="8976" width="12.140625" style="29" customWidth="1"/>
    <col min="8977" max="8977" width="16.5703125" style="29" customWidth="1"/>
    <col min="8978" max="8978" width="17" style="29" customWidth="1"/>
    <col min="8979" max="8979" width="15.42578125" style="29" customWidth="1"/>
    <col min="8980" max="8980" width="15.5703125" style="29" customWidth="1"/>
    <col min="8981" max="8982" width="12.85546875" style="29" customWidth="1"/>
    <col min="8983" max="9204" width="9.140625" style="29"/>
    <col min="9205" max="9205" width="6" style="29" customWidth="1"/>
    <col min="9206" max="9206" width="30" style="29" customWidth="1"/>
    <col min="9207" max="9207" width="6.5703125" style="29" customWidth="1"/>
    <col min="9208" max="9208" width="14" style="29" customWidth="1"/>
    <col min="9209" max="9209" width="12.140625" style="29" customWidth="1"/>
    <col min="9210" max="9210" width="16.5703125" style="29" customWidth="1"/>
    <col min="9211" max="9211" width="17" style="29" customWidth="1"/>
    <col min="9212" max="9212" width="15.42578125" style="29" customWidth="1"/>
    <col min="9213" max="9213" width="15.5703125" style="29" customWidth="1"/>
    <col min="9214" max="9214" width="12.85546875" style="29" customWidth="1"/>
    <col min="9215" max="9215" width="0" style="29" hidden="1" customWidth="1"/>
    <col min="9216" max="9216" width="9.140625" style="29"/>
    <col min="9217" max="9217" width="5.5703125" style="29" customWidth="1"/>
    <col min="9218" max="9218" width="30" style="29" customWidth="1"/>
    <col min="9219" max="9219" width="6.5703125" style="29" customWidth="1"/>
    <col min="9220" max="9220" width="14" style="29" customWidth="1"/>
    <col min="9221" max="9221" width="12.140625" style="29" customWidth="1"/>
    <col min="9222" max="9222" width="16.5703125" style="29" customWidth="1"/>
    <col min="9223" max="9223" width="17" style="29" customWidth="1"/>
    <col min="9224" max="9224" width="15.42578125" style="29" customWidth="1"/>
    <col min="9225" max="9225" width="15.5703125" style="29" customWidth="1"/>
    <col min="9226" max="9227" width="12.85546875" style="29" customWidth="1"/>
    <col min="9228" max="9228" width="5.5703125" style="29" customWidth="1"/>
    <col min="9229" max="9229" width="30" style="29" customWidth="1"/>
    <col min="9230" max="9230" width="6.5703125" style="29" customWidth="1"/>
    <col min="9231" max="9231" width="14" style="29" customWidth="1"/>
    <col min="9232" max="9232" width="12.140625" style="29" customWidth="1"/>
    <col min="9233" max="9233" width="16.5703125" style="29" customWidth="1"/>
    <col min="9234" max="9234" width="17" style="29" customWidth="1"/>
    <col min="9235" max="9235" width="15.42578125" style="29" customWidth="1"/>
    <col min="9236" max="9236" width="15.5703125" style="29" customWidth="1"/>
    <col min="9237" max="9238" width="12.85546875" style="29" customWidth="1"/>
    <col min="9239" max="9460" width="9.140625" style="29"/>
    <col min="9461" max="9461" width="6" style="29" customWidth="1"/>
    <col min="9462" max="9462" width="30" style="29" customWidth="1"/>
    <col min="9463" max="9463" width="6.5703125" style="29" customWidth="1"/>
    <col min="9464" max="9464" width="14" style="29" customWidth="1"/>
    <col min="9465" max="9465" width="12.140625" style="29" customWidth="1"/>
    <col min="9466" max="9466" width="16.5703125" style="29" customWidth="1"/>
    <col min="9467" max="9467" width="17" style="29" customWidth="1"/>
    <col min="9468" max="9468" width="15.42578125" style="29" customWidth="1"/>
    <col min="9469" max="9469" width="15.5703125" style="29" customWidth="1"/>
    <col min="9470" max="9470" width="12.85546875" style="29" customWidth="1"/>
    <col min="9471" max="9471" width="0" style="29" hidden="1" customWidth="1"/>
    <col min="9472" max="9472" width="9.140625" style="29"/>
    <col min="9473" max="9473" width="5.5703125" style="29" customWidth="1"/>
    <col min="9474" max="9474" width="30" style="29" customWidth="1"/>
    <col min="9475" max="9475" width="6.5703125" style="29" customWidth="1"/>
    <col min="9476" max="9476" width="14" style="29" customWidth="1"/>
    <col min="9477" max="9477" width="12.140625" style="29" customWidth="1"/>
    <col min="9478" max="9478" width="16.5703125" style="29" customWidth="1"/>
    <col min="9479" max="9479" width="17" style="29" customWidth="1"/>
    <col min="9480" max="9480" width="15.42578125" style="29" customWidth="1"/>
    <col min="9481" max="9481" width="15.5703125" style="29" customWidth="1"/>
    <col min="9482" max="9483" width="12.85546875" style="29" customWidth="1"/>
    <col min="9484" max="9484" width="5.5703125" style="29" customWidth="1"/>
    <col min="9485" max="9485" width="30" style="29" customWidth="1"/>
    <col min="9486" max="9486" width="6.5703125" style="29" customWidth="1"/>
    <col min="9487" max="9487" width="14" style="29" customWidth="1"/>
    <col min="9488" max="9488" width="12.140625" style="29" customWidth="1"/>
    <col min="9489" max="9489" width="16.5703125" style="29" customWidth="1"/>
    <col min="9490" max="9490" width="17" style="29" customWidth="1"/>
    <col min="9491" max="9491" width="15.42578125" style="29" customWidth="1"/>
    <col min="9492" max="9492" width="15.5703125" style="29" customWidth="1"/>
    <col min="9493" max="9494" width="12.85546875" style="29" customWidth="1"/>
    <col min="9495" max="9716" width="9.140625" style="29"/>
    <col min="9717" max="9717" width="6" style="29" customWidth="1"/>
    <col min="9718" max="9718" width="30" style="29" customWidth="1"/>
    <col min="9719" max="9719" width="6.5703125" style="29" customWidth="1"/>
    <col min="9720" max="9720" width="14" style="29" customWidth="1"/>
    <col min="9721" max="9721" width="12.140625" style="29" customWidth="1"/>
    <col min="9722" max="9722" width="16.5703125" style="29" customWidth="1"/>
    <col min="9723" max="9723" width="17" style="29" customWidth="1"/>
    <col min="9724" max="9724" width="15.42578125" style="29" customWidth="1"/>
    <col min="9725" max="9725" width="15.5703125" style="29" customWidth="1"/>
    <col min="9726" max="9726" width="12.85546875" style="29" customWidth="1"/>
    <col min="9727" max="9727" width="0" style="29" hidden="1" customWidth="1"/>
    <col min="9728" max="9728" width="9.140625" style="29"/>
    <col min="9729" max="9729" width="5.5703125" style="29" customWidth="1"/>
    <col min="9730" max="9730" width="30" style="29" customWidth="1"/>
    <col min="9731" max="9731" width="6.5703125" style="29" customWidth="1"/>
    <col min="9732" max="9732" width="14" style="29" customWidth="1"/>
    <col min="9733" max="9733" width="12.140625" style="29" customWidth="1"/>
    <col min="9734" max="9734" width="16.5703125" style="29" customWidth="1"/>
    <col min="9735" max="9735" width="17" style="29" customWidth="1"/>
    <col min="9736" max="9736" width="15.42578125" style="29" customWidth="1"/>
    <col min="9737" max="9737" width="15.5703125" style="29" customWidth="1"/>
    <col min="9738" max="9739" width="12.85546875" style="29" customWidth="1"/>
    <col min="9740" max="9740" width="5.5703125" style="29" customWidth="1"/>
    <col min="9741" max="9741" width="30" style="29" customWidth="1"/>
    <col min="9742" max="9742" width="6.5703125" style="29" customWidth="1"/>
    <col min="9743" max="9743" width="14" style="29" customWidth="1"/>
    <col min="9744" max="9744" width="12.140625" style="29" customWidth="1"/>
    <col min="9745" max="9745" width="16.5703125" style="29" customWidth="1"/>
    <col min="9746" max="9746" width="17" style="29" customWidth="1"/>
    <col min="9747" max="9747" width="15.42578125" style="29" customWidth="1"/>
    <col min="9748" max="9748" width="15.5703125" style="29" customWidth="1"/>
    <col min="9749" max="9750" width="12.85546875" style="29" customWidth="1"/>
    <col min="9751" max="9972" width="9.140625" style="29"/>
    <col min="9973" max="9973" width="6" style="29" customWidth="1"/>
    <col min="9974" max="9974" width="30" style="29" customWidth="1"/>
    <col min="9975" max="9975" width="6.5703125" style="29" customWidth="1"/>
    <col min="9976" max="9976" width="14" style="29" customWidth="1"/>
    <col min="9977" max="9977" width="12.140625" style="29" customWidth="1"/>
    <col min="9978" max="9978" width="16.5703125" style="29" customWidth="1"/>
    <col min="9979" max="9979" width="17" style="29" customWidth="1"/>
    <col min="9980" max="9980" width="15.42578125" style="29" customWidth="1"/>
    <col min="9981" max="9981" width="15.5703125" style="29" customWidth="1"/>
    <col min="9982" max="9982" width="12.85546875" style="29" customWidth="1"/>
    <col min="9983" max="9983" width="0" style="29" hidden="1" customWidth="1"/>
    <col min="9984" max="9984" width="9.140625" style="29"/>
    <col min="9985" max="9985" width="5.5703125" style="29" customWidth="1"/>
    <col min="9986" max="9986" width="30" style="29" customWidth="1"/>
    <col min="9987" max="9987" width="6.5703125" style="29" customWidth="1"/>
    <col min="9988" max="9988" width="14" style="29" customWidth="1"/>
    <col min="9989" max="9989" width="12.140625" style="29" customWidth="1"/>
    <col min="9990" max="9990" width="16.5703125" style="29" customWidth="1"/>
    <col min="9991" max="9991" width="17" style="29" customWidth="1"/>
    <col min="9992" max="9992" width="15.42578125" style="29" customWidth="1"/>
    <col min="9993" max="9993" width="15.5703125" style="29" customWidth="1"/>
    <col min="9994" max="9995" width="12.85546875" style="29" customWidth="1"/>
    <col min="9996" max="9996" width="5.5703125" style="29" customWidth="1"/>
    <col min="9997" max="9997" width="30" style="29" customWidth="1"/>
    <col min="9998" max="9998" width="6.5703125" style="29" customWidth="1"/>
    <col min="9999" max="9999" width="14" style="29" customWidth="1"/>
    <col min="10000" max="10000" width="12.140625" style="29" customWidth="1"/>
    <col min="10001" max="10001" width="16.5703125" style="29" customWidth="1"/>
    <col min="10002" max="10002" width="17" style="29" customWidth="1"/>
    <col min="10003" max="10003" width="15.42578125" style="29" customWidth="1"/>
    <col min="10004" max="10004" width="15.5703125" style="29" customWidth="1"/>
    <col min="10005" max="10006" width="12.85546875" style="29" customWidth="1"/>
    <col min="10007" max="10228" width="9.140625" style="29"/>
    <col min="10229" max="10229" width="6" style="29" customWidth="1"/>
    <col min="10230" max="10230" width="30" style="29" customWidth="1"/>
    <col min="10231" max="10231" width="6.5703125" style="29" customWidth="1"/>
    <col min="10232" max="10232" width="14" style="29" customWidth="1"/>
    <col min="10233" max="10233" width="12.140625" style="29" customWidth="1"/>
    <col min="10234" max="10234" width="16.5703125" style="29" customWidth="1"/>
    <col min="10235" max="10235" width="17" style="29" customWidth="1"/>
    <col min="10236" max="10236" width="15.42578125" style="29" customWidth="1"/>
    <col min="10237" max="10237" width="15.5703125" style="29" customWidth="1"/>
    <col min="10238" max="10238" width="12.85546875" style="29" customWidth="1"/>
    <col min="10239" max="10239" width="0" style="29" hidden="1" customWidth="1"/>
    <col min="10240" max="10240" width="9.140625" style="29"/>
    <col min="10241" max="10241" width="5.5703125" style="29" customWidth="1"/>
    <col min="10242" max="10242" width="30" style="29" customWidth="1"/>
    <col min="10243" max="10243" width="6.5703125" style="29" customWidth="1"/>
    <col min="10244" max="10244" width="14" style="29" customWidth="1"/>
    <col min="10245" max="10245" width="12.140625" style="29" customWidth="1"/>
    <col min="10246" max="10246" width="16.5703125" style="29" customWidth="1"/>
    <col min="10247" max="10247" width="17" style="29" customWidth="1"/>
    <col min="10248" max="10248" width="15.42578125" style="29" customWidth="1"/>
    <col min="10249" max="10249" width="15.5703125" style="29" customWidth="1"/>
    <col min="10250" max="10251" width="12.85546875" style="29" customWidth="1"/>
    <col min="10252" max="10252" width="5.5703125" style="29" customWidth="1"/>
    <col min="10253" max="10253" width="30" style="29" customWidth="1"/>
    <col min="10254" max="10254" width="6.5703125" style="29" customWidth="1"/>
    <col min="10255" max="10255" width="14" style="29" customWidth="1"/>
    <col min="10256" max="10256" width="12.140625" style="29" customWidth="1"/>
    <col min="10257" max="10257" width="16.5703125" style="29" customWidth="1"/>
    <col min="10258" max="10258" width="17" style="29" customWidth="1"/>
    <col min="10259" max="10259" width="15.42578125" style="29" customWidth="1"/>
    <col min="10260" max="10260" width="15.5703125" style="29" customWidth="1"/>
    <col min="10261" max="10262" width="12.85546875" style="29" customWidth="1"/>
    <col min="10263" max="10484" width="9.140625" style="29"/>
    <col min="10485" max="10485" width="6" style="29" customWidth="1"/>
    <col min="10486" max="10486" width="30" style="29" customWidth="1"/>
    <col min="10487" max="10487" width="6.5703125" style="29" customWidth="1"/>
    <col min="10488" max="10488" width="14" style="29" customWidth="1"/>
    <col min="10489" max="10489" width="12.140625" style="29" customWidth="1"/>
    <col min="10490" max="10490" width="16.5703125" style="29" customWidth="1"/>
    <col min="10491" max="10491" width="17" style="29" customWidth="1"/>
    <col min="10492" max="10492" width="15.42578125" style="29" customWidth="1"/>
    <col min="10493" max="10493" width="15.5703125" style="29" customWidth="1"/>
    <col min="10494" max="10494" width="12.85546875" style="29" customWidth="1"/>
    <col min="10495" max="10495" width="0" style="29" hidden="1" customWidth="1"/>
    <col min="10496" max="10496" width="9.140625" style="29"/>
    <col min="10497" max="10497" width="5.5703125" style="29" customWidth="1"/>
    <col min="10498" max="10498" width="30" style="29" customWidth="1"/>
    <col min="10499" max="10499" width="6.5703125" style="29" customWidth="1"/>
    <col min="10500" max="10500" width="14" style="29" customWidth="1"/>
    <col min="10501" max="10501" width="12.140625" style="29" customWidth="1"/>
    <col min="10502" max="10502" width="16.5703125" style="29" customWidth="1"/>
    <col min="10503" max="10503" width="17" style="29" customWidth="1"/>
    <col min="10504" max="10504" width="15.42578125" style="29" customWidth="1"/>
    <col min="10505" max="10505" width="15.5703125" style="29" customWidth="1"/>
    <col min="10506" max="10507" width="12.85546875" style="29" customWidth="1"/>
    <col min="10508" max="10508" width="5.5703125" style="29" customWidth="1"/>
    <col min="10509" max="10509" width="30" style="29" customWidth="1"/>
    <col min="10510" max="10510" width="6.5703125" style="29" customWidth="1"/>
    <col min="10511" max="10511" width="14" style="29" customWidth="1"/>
    <col min="10512" max="10512" width="12.140625" style="29" customWidth="1"/>
    <col min="10513" max="10513" width="16.5703125" style="29" customWidth="1"/>
    <col min="10514" max="10514" width="17" style="29" customWidth="1"/>
    <col min="10515" max="10515" width="15.42578125" style="29" customWidth="1"/>
    <col min="10516" max="10516" width="15.5703125" style="29" customWidth="1"/>
    <col min="10517" max="10518" width="12.85546875" style="29" customWidth="1"/>
    <col min="10519" max="10740" width="9.140625" style="29"/>
    <col min="10741" max="10741" width="6" style="29" customWidth="1"/>
    <col min="10742" max="10742" width="30" style="29" customWidth="1"/>
    <col min="10743" max="10743" width="6.5703125" style="29" customWidth="1"/>
    <col min="10744" max="10744" width="14" style="29" customWidth="1"/>
    <col min="10745" max="10745" width="12.140625" style="29" customWidth="1"/>
    <col min="10746" max="10746" width="16.5703125" style="29" customWidth="1"/>
    <col min="10747" max="10747" width="17" style="29" customWidth="1"/>
    <col min="10748" max="10748" width="15.42578125" style="29" customWidth="1"/>
    <col min="10749" max="10749" width="15.5703125" style="29" customWidth="1"/>
    <col min="10750" max="10750" width="12.85546875" style="29" customWidth="1"/>
    <col min="10751" max="10751" width="0" style="29" hidden="1" customWidth="1"/>
    <col min="10752" max="10752" width="9.140625" style="29"/>
    <col min="10753" max="10753" width="5.5703125" style="29" customWidth="1"/>
    <col min="10754" max="10754" width="30" style="29" customWidth="1"/>
    <col min="10755" max="10755" width="6.5703125" style="29" customWidth="1"/>
    <col min="10756" max="10756" width="14" style="29" customWidth="1"/>
    <col min="10757" max="10757" width="12.140625" style="29" customWidth="1"/>
    <col min="10758" max="10758" width="16.5703125" style="29" customWidth="1"/>
    <col min="10759" max="10759" width="17" style="29" customWidth="1"/>
    <col min="10760" max="10760" width="15.42578125" style="29" customWidth="1"/>
    <col min="10761" max="10761" width="15.5703125" style="29" customWidth="1"/>
    <col min="10762" max="10763" width="12.85546875" style="29" customWidth="1"/>
    <col min="10764" max="10764" width="5.5703125" style="29" customWidth="1"/>
    <col min="10765" max="10765" width="30" style="29" customWidth="1"/>
    <col min="10766" max="10766" width="6.5703125" style="29" customWidth="1"/>
    <col min="10767" max="10767" width="14" style="29" customWidth="1"/>
    <col min="10768" max="10768" width="12.140625" style="29" customWidth="1"/>
    <col min="10769" max="10769" width="16.5703125" style="29" customWidth="1"/>
    <col min="10770" max="10770" width="17" style="29" customWidth="1"/>
    <col min="10771" max="10771" width="15.42578125" style="29" customWidth="1"/>
    <col min="10772" max="10772" width="15.5703125" style="29" customWidth="1"/>
    <col min="10773" max="10774" width="12.85546875" style="29" customWidth="1"/>
    <col min="10775" max="10996" width="9.140625" style="29"/>
    <col min="10997" max="10997" width="6" style="29" customWidth="1"/>
    <col min="10998" max="10998" width="30" style="29" customWidth="1"/>
    <col min="10999" max="10999" width="6.5703125" style="29" customWidth="1"/>
    <col min="11000" max="11000" width="14" style="29" customWidth="1"/>
    <col min="11001" max="11001" width="12.140625" style="29" customWidth="1"/>
    <col min="11002" max="11002" width="16.5703125" style="29" customWidth="1"/>
    <col min="11003" max="11003" width="17" style="29" customWidth="1"/>
    <col min="11004" max="11004" width="15.42578125" style="29" customWidth="1"/>
    <col min="11005" max="11005" width="15.5703125" style="29" customWidth="1"/>
    <col min="11006" max="11006" width="12.85546875" style="29" customWidth="1"/>
    <col min="11007" max="11007" width="0" style="29" hidden="1" customWidth="1"/>
    <col min="11008" max="11008" width="9.140625" style="29"/>
    <col min="11009" max="11009" width="5.5703125" style="29" customWidth="1"/>
    <col min="11010" max="11010" width="30" style="29" customWidth="1"/>
    <col min="11011" max="11011" width="6.5703125" style="29" customWidth="1"/>
    <col min="11012" max="11012" width="14" style="29" customWidth="1"/>
    <col min="11013" max="11013" width="12.140625" style="29" customWidth="1"/>
    <col min="11014" max="11014" width="16.5703125" style="29" customWidth="1"/>
    <col min="11015" max="11015" width="17" style="29" customWidth="1"/>
    <col min="11016" max="11016" width="15.42578125" style="29" customWidth="1"/>
    <col min="11017" max="11017" width="15.5703125" style="29" customWidth="1"/>
    <col min="11018" max="11019" width="12.85546875" style="29" customWidth="1"/>
    <col min="11020" max="11020" width="5.5703125" style="29" customWidth="1"/>
    <col min="11021" max="11021" width="30" style="29" customWidth="1"/>
    <col min="11022" max="11022" width="6.5703125" style="29" customWidth="1"/>
    <col min="11023" max="11023" width="14" style="29" customWidth="1"/>
    <col min="11024" max="11024" width="12.140625" style="29" customWidth="1"/>
    <col min="11025" max="11025" width="16.5703125" style="29" customWidth="1"/>
    <col min="11026" max="11026" width="17" style="29" customWidth="1"/>
    <col min="11027" max="11027" width="15.42578125" style="29" customWidth="1"/>
    <col min="11028" max="11028" width="15.5703125" style="29" customWidth="1"/>
    <col min="11029" max="11030" width="12.85546875" style="29" customWidth="1"/>
    <col min="11031" max="11252" width="9.140625" style="29"/>
    <col min="11253" max="11253" width="6" style="29" customWidth="1"/>
    <col min="11254" max="11254" width="30" style="29" customWidth="1"/>
    <col min="11255" max="11255" width="6.5703125" style="29" customWidth="1"/>
    <col min="11256" max="11256" width="14" style="29" customWidth="1"/>
    <col min="11257" max="11257" width="12.140625" style="29" customWidth="1"/>
    <col min="11258" max="11258" width="16.5703125" style="29" customWidth="1"/>
    <col min="11259" max="11259" width="17" style="29" customWidth="1"/>
    <col min="11260" max="11260" width="15.42578125" style="29" customWidth="1"/>
    <col min="11261" max="11261" width="15.5703125" style="29" customWidth="1"/>
    <col min="11262" max="11262" width="12.85546875" style="29" customWidth="1"/>
    <col min="11263" max="11263" width="0" style="29" hidden="1" customWidth="1"/>
    <col min="11264" max="11264" width="9.140625" style="29"/>
    <col min="11265" max="11265" width="5.5703125" style="29" customWidth="1"/>
    <col min="11266" max="11266" width="30" style="29" customWidth="1"/>
    <col min="11267" max="11267" width="6.5703125" style="29" customWidth="1"/>
    <col min="11268" max="11268" width="14" style="29" customWidth="1"/>
    <col min="11269" max="11269" width="12.140625" style="29" customWidth="1"/>
    <col min="11270" max="11270" width="16.5703125" style="29" customWidth="1"/>
    <col min="11271" max="11271" width="17" style="29" customWidth="1"/>
    <col min="11272" max="11272" width="15.42578125" style="29" customWidth="1"/>
    <col min="11273" max="11273" width="15.5703125" style="29" customWidth="1"/>
    <col min="11274" max="11275" width="12.85546875" style="29" customWidth="1"/>
    <col min="11276" max="11276" width="5.5703125" style="29" customWidth="1"/>
    <col min="11277" max="11277" width="30" style="29" customWidth="1"/>
    <col min="11278" max="11278" width="6.5703125" style="29" customWidth="1"/>
    <col min="11279" max="11279" width="14" style="29" customWidth="1"/>
    <col min="11280" max="11280" width="12.140625" style="29" customWidth="1"/>
    <col min="11281" max="11281" width="16.5703125" style="29" customWidth="1"/>
    <col min="11282" max="11282" width="17" style="29" customWidth="1"/>
    <col min="11283" max="11283" width="15.42578125" style="29" customWidth="1"/>
    <col min="11284" max="11284" width="15.5703125" style="29" customWidth="1"/>
    <col min="11285" max="11286" width="12.85546875" style="29" customWidth="1"/>
    <col min="11287" max="11508" width="9.140625" style="29"/>
    <col min="11509" max="11509" width="6" style="29" customWidth="1"/>
    <col min="11510" max="11510" width="30" style="29" customWidth="1"/>
    <col min="11511" max="11511" width="6.5703125" style="29" customWidth="1"/>
    <col min="11512" max="11512" width="14" style="29" customWidth="1"/>
    <col min="11513" max="11513" width="12.140625" style="29" customWidth="1"/>
    <col min="11514" max="11514" width="16.5703125" style="29" customWidth="1"/>
    <col min="11515" max="11515" width="17" style="29" customWidth="1"/>
    <col min="11516" max="11516" width="15.42578125" style="29" customWidth="1"/>
    <col min="11517" max="11517" width="15.5703125" style="29" customWidth="1"/>
    <col min="11518" max="11518" width="12.85546875" style="29" customWidth="1"/>
    <col min="11519" max="11519" width="0" style="29" hidden="1" customWidth="1"/>
    <col min="11520" max="11520" width="9.140625" style="29"/>
    <col min="11521" max="11521" width="5.5703125" style="29" customWidth="1"/>
    <col min="11522" max="11522" width="30" style="29" customWidth="1"/>
    <col min="11523" max="11523" width="6.5703125" style="29" customWidth="1"/>
    <col min="11524" max="11524" width="14" style="29" customWidth="1"/>
    <col min="11525" max="11525" width="12.140625" style="29" customWidth="1"/>
    <col min="11526" max="11526" width="16.5703125" style="29" customWidth="1"/>
    <col min="11527" max="11527" width="17" style="29" customWidth="1"/>
    <col min="11528" max="11528" width="15.42578125" style="29" customWidth="1"/>
    <col min="11529" max="11529" width="15.5703125" style="29" customWidth="1"/>
    <col min="11530" max="11531" width="12.85546875" style="29" customWidth="1"/>
    <col min="11532" max="11532" width="5.5703125" style="29" customWidth="1"/>
    <col min="11533" max="11533" width="30" style="29" customWidth="1"/>
    <col min="11534" max="11534" width="6.5703125" style="29" customWidth="1"/>
    <col min="11535" max="11535" width="14" style="29" customWidth="1"/>
    <col min="11536" max="11536" width="12.140625" style="29" customWidth="1"/>
    <col min="11537" max="11537" width="16.5703125" style="29" customWidth="1"/>
    <col min="11538" max="11538" width="17" style="29" customWidth="1"/>
    <col min="11539" max="11539" width="15.42578125" style="29" customWidth="1"/>
    <col min="11540" max="11540" width="15.5703125" style="29" customWidth="1"/>
    <col min="11541" max="11542" width="12.85546875" style="29" customWidth="1"/>
    <col min="11543" max="11764" width="9.140625" style="29"/>
    <col min="11765" max="11765" width="6" style="29" customWidth="1"/>
    <col min="11766" max="11766" width="30" style="29" customWidth="1"/>
    <col min="11767" max="11767" width="6.5703125" style="29" customWidth="1"/>
    <col min="11768" max="11768" width="14" style="29" customWidth="1"/>
    <col min="11769" max="11769" width="12.140625" style="29" customWidth="1"/>
    <col min="11770" max="11770" width="16.5703125" style="29" customWidth="1"/>
    <col min="11771" max="11771" width="17" style="29" customWidth="1"/>
    <col min="11772" max="11772" width="15.42578125" style="29" customWidth="1"/>
    <col min="11773" max="11773" width="15.5703125" style="29" customWidth="1"/>
    <col min="11774" max="11774" width="12.85546875" style="29" customWidth="1"/>
    <col min="11775" max="11775" width="0" style="29" hidden="1" customWidth="1"/>
    <col min="11776" max="11776" width="9.140625" style="29"/>
    <col min="11777" max="11777" width="5.5703125" style="29" customWidth="1"/>
    <col min="11778" max="11778" width="30" style="29" customWidth="1"/>
    <col min="11779" max="11779" width="6.5703125" style="29" customWidth="1"/>
    <col min="11780" max="11780" width="14" style="29" customWidth="1"/>
    <col min="11781" max="11781" width="12.140625" style="29" customWidth="1"/>
    <col min="11782" max="11782" width="16.5703125" style="29" customWidth="1"/>
    <col min="11783" max="11783" width="17" style="29" customWidth="1"/>
    <col min="11784" max="11784" width="15.42578125" style="29" customWidth="1"/>
    <col min="11785" max="11785" width="15.5703125" style="29" customWidth="1"/>
    <col min="11786" max="11787" width="12.85546875" style="29" customWidth="1"/>
    <col min="11788" max="11788" width="5.5703125" style="29" customWidth="1"/>
    <col min="11789" max="11789" width="30" style="29" customWidth="1"/>
    <col min="11790" max="11790" width="6.5703125" style="29" customWidth="1"/>
    <col min="11791" max="11791" width="14" style="29" customWidth="1"/>
    <col min="11792" max="11792" width="12.140625" style="29" customWidth="1"/>
    <col min="11793" max="11793" width="16.5703125" style="29" customWidth="1"/>
    <col min="11794" max="11794" width="17" style="29" customWidth="1"/>
    <col min="11795" max="11795" width="15.42578125" style="29" customWidth="1"/>
    <col min="11796" max="11796" width="15.5703125" style="29" customWidth="1"/>
    <col min="11797" max="11798" width="12.85546875" style="29" customWidth="1"/>
    <col min="11799" max="12020" width="9.140625" style="29"/>
    <col min="12021" max="12021" width="6" style="29" customWidth="1"/>
    <col min="12022" max="12022" width="30" style="29" customWidth="1"/>
    <col min="12023" max="12023" width="6.5703125" style="29" customWidth="1"/>
    <col min="12024" max="12024" width="14" style="29" customWidth="1"/>
    <col min="12025" max="12025" width="12.140625" style="29" customWidth="1"/>
    <col min="12026" max="12026" width="16.5703125" style="29" customWidth="1"/>
    <col min="12027" max="12027" width="17" style="29" customWidth="1"/>
    <col min="12028" max="12028" width="15.42578125" style="29" customWidth="1"/>
    <col min="12029" max="12029" width="15.5703125" style="29" customWidth="1"/>
    <col min="12030" max="12030" width="12.85546875" style="29" customWidth="1"/>
    <col min="12031" max="12031" width="0" style="29" hidden="1" customWidth="1"/>
    <col min="12032" max="12032" width="9.140625" style="29"/>
    <col min="12033" max="12033" width="5.5703125" style="29" customWidth="1"/>
    <col min="12034" max="12034" width="30" style="29" customWidth="1"/>
    <col min="12035" max="12035" width="6.5703125" style="29" customWidth="1"/>
    <col min="12036" max="12036" width="14" style="29" customWidth="1"/>
    <col min="12037" max="12037" width="12.140625" style="29" customWidth="1"/>
    <col min="12038" max="12038" width="16.5703125" style="29" customWidth="1"/>
    <col min="12039" max="12039" width="17" style="29" customWidth="1"/>
    <col min="12040" max="12040" width="15.42578125" style="29" customWidth="1"/>
    <col min="12041" max="12041" width="15.5703125" style="29" customWidth="1"/>
    <col min="12042" max="12043" width="12.85546875" style="29" customWidth="1"/>
    <col min="12044" max="12044" width="5.5703125" style="29" customWidth="1"/>
    <col min="12045" max="12045" width="30" style="29" customWidth="1"/>
    <col min="12046" max="12046" width="6.5703125" style="29" customWidth="1"/>
    <col min="12047" max="12047" width="14" style="29" customWidth="1"/>
    <col min="12048" max="12048" width="12.140625" style="29" customWidth="1"/>
    <col min="12049" max="12049" width="16.5703125" style="29" customWidth="1"/>
    <col min="12050" max="12050" width="17" style="29" customWidth="1"/>
    <col min="12051" max="12051" width="15.42578125" style="29" customWidth="1"/>
    <col min="12052" max="12052" width="15.5703125" style="29" customWidth="1"/>
    <col min="12053" max="12054" width="12.85546875" style="29" customWidth="1"/>
    <col min="12055" max="12276" width="9.140625" style="29"/>
    <col min="12277" max="12277" width="6" style="29" customWidth="1"/>
    <col min="12278" max="12278" width="30" style="29" customWidth="1"/>
    <col min="12279" max="12279" width="6.5703125" style="29" customWidth="1"/>
    <col min="12280" max="12280" width="14" style="29" customWidth="1"/>
    <col min="12281" max="12281" width="12.140625" style="29" customWidth="1"/>
    <col min="12282" max="12282" width="16.5703125" style="29" customWidth="1"/>
    <col min="12283" max="12283" width="17" style="29" customWidth="1"/>
    <col min="12284" max="12284" width="15.42578125" style="29" customWidth="1"/>
    <col min="12285" max="12285" width="15.5703125" style="29" customWidth="1"/>
    <col min="12286" max="12286" width="12.85546875" style="29" customWidth="1"/>
    <col min="12287" max="12287" width="0" style="29" hidden="1" customWidth="1"/>
    <col min="12288" max="12288" width="9.140625" style="29"/>
    <col min="12289" max="12289" width="5.5703125" style="29" customWidth="1"/>
    <col min="12290" max="12290" width="30" style="29" customWidth="1"/>
    <col min="12291" max="12291" width="6.5703125" style="29" customWidth="1"/>
    <col min="12292" max="12292" width="14" style="29" customWidth="1"/>
    <col min="12293" max="12293" width="12.140625" style="29" customWidth="1"/>
    <col min="12294" max="12294" width="16.5703125" style="29" customWidth="1"/>
    <col min="12295" max="12295" width="17" style="29" customWidth="1"/>
    <col min="12296" max="12296" width="15.42578125" style="29" customWidth="1"/>
    <col min="12297" max="12297" width="15.5703125" style="29" customWidth="1"/>
    <col min="12298" max="12299" width="12.85546875" style="29" customWidth="1"/>
    <col min="12300" max="12300" width="5.5703125" style="29" customWidth="1"/>
    <col min="12301" max="12301" width="30" style="29" customWidth="1"/>
    <col min="12302" max="12302" width="6.5703125" style="29" customWidth="1"/>
    <col min="12303" max="12303" width="14" style="29" customWidth="1"/>
    <col min="12304" max="12304" width="12.140625" style="29" customWidth="1"/>
    <col min="12305" max="12305" width="16.5703125" style="29" customWidth="1"/>
    <col min="12306" max="12306" width="17" style="29" customWidth="1"/>
    <col min="12307" max="12307" width="15.42578125" style="29" customWidth="1"/>
    <col min="12308" max="12308" width="15.5703125" style="29" customWidth="1"/>
    <col min="12309" max="12310" width="12.85546875" style="29" customWidth="1"/>
    <col min="12311" max="12532" width="9.140625" style="29"/>
    <col min="12533" max="12533" width="6" style="29" customWidth="1"/>
    <col min="12534" max="12534" width="30" style="29" customWidth="1"/>
    <col min="12535" max="12535" width="6.5703125" style="29" customWidth="1"/>
    <col min="12536" max="12536" width="14" style="29" customWidth="1"/>
    <col min="12537" max="12537" width="12.140625" style="29" customWidth="1"/>
    <col min="12538" max="12538" width="16.5703125" style="29" customWidth="1"/>
    <col min="12539" max="12539" width="17" style="29" customWidth="1"/>
    <col min="12540" max="12540" width="15.42578125" style="29" customWidth="1"/>
    <col min="12541" max="12541" width="15.5703125" style="29" customWidth="1"/>
    <col min="12542" max="12542" width="12.85546875" style="29" customWidth="1"/>
    <col min="12543" max="12543" width="0" style="29" hidden="1" customWidth="1"/>
    <col min="12544" max="12544" width="9.140625" style="29"/>
    <col min="12545" max="12545" width="5.5703125" style="29" customWidth="1"/>
    <col min="12546" max="12546" width="30" style="29" customWidth="1"/>
    <col min="12547" max="12547" width="6.5703125" style="29" customWidth="1"/>
    <col min="12548" max="12548" width="14" style="29" customWidth="1"/>
    <col min="12549" max="12549" width="12.140625" style="29" customWidth="1"/>
    <col min="12550" max="12550" width="16.5703125" style="29" customWidth="1"/>
    <col min="12551" max="12551" width="17" style="29" customWidth="1"/>
    <col min="12552" max="12552" width="15.42578125" style="29" customWidth="1"/>
    <col min="12553" max="12553" width="15.5703125" style="29" customWidth="1"/>
    <col min="12554" max="12555" width="12.85546875" style="29" customWidth="1"/>
    <col min="12556" max="12556" width="5.5703125" style="29" customWidth="1"/>
    <col min="12557" max="12557" width="30" style="29" customWidth="1"/>
    <col min="12558" max="12558" width="6.5703125" style="29" customWidth="1"/>
    <col min="12559" max="12559" width="14" style="29" customWidth="1"/>
    <col min="12560" max="12560" width="12.140625" style="29" customWidth="1"/>
    <col min="12561" max="12561" width="16.5703125" style="29" customWidth="1"/>
    <col min="12562" max="12562" width="17" style="29" customWidth="1"/>
    <col min="12563" max="12563" width="15.42578125" style="29" customWidth="1"/>
    <col min="12564" max="12564" width="15.5703125" style="29" customWidth="1"/>
    <col min="12565" max="12566" width="12.85546875" style="29" customWidth="1"/>
    <col min="12567" max="12788" width="9.140625" style="29"/>
    <col min="12789" max="12789" width="6" style="29" customWidth="1"/>
    <col min="12790" max="12790" width="30" style="29" customWidth="1"/>
    <col min="12791" max="12791" width="6.5703125" style="29" customWidth="1"/>
    <col min="12792" max="12792" width="14" style="29" customWidth="1"/>
    <col min="12793" max="12793" width="12.140625" style="29" customWidth="1"/>
    <col min="12794" max="12794" width="16.5703125" style="29" customWidth="1"/>
    <col min="12795" max="12795" width="17" style="29" customWidth="1"/>
    <col min="12796" max="12796" width="15.42578125" style="29" customWidth="1"/>
    <col min="12797" max="12797" width="15.5703125" style="29" customWidth="1"/>
    <col min="12798" max="12798" width="12.85546875" style="29" customWidth="1"/>
    <col min="12799" max="12799" width="0" style="29" hidden="1" customWidth="1"/>
    <col min="12800" max="12800" width="9.140625" style="29"/>
    <col min="12801" max="12801" width="5.5703125" style="29" customWidth="1"/>
    <col min="12802" max="12802" width="30" style="29" customWidth="1"/>
    <col min="12803" max="12803" width="6.5703125" style="29" customWidth="1"/>
    <col min="12804" max="12804" width="14" style="29" customWidth="1"/>
    <col min="12805" max="12805" width="12.140625" style="29" customWidth="1"/>
    <col min="12806" max="12806" width="16.5703125" style="29" customWidth="1"/>
    <col min="12807" max="12807" width="17" style="29" customWidth="1"/>
    <col min="12808" max="12808" width="15.42578125" style="29" customWidth="1"/>
    <col min="12809" max="12809" width="15.5703125" style="29" customWidth="1"/>
    <col min="12810" max="12811" width="12.85546875" style="29" customWidth="1"/>
    <col min="12812" max="12812" width="5.5703125" style="29" customWidth="1"/>
    <col min="12813" max="12813" width="30" style="29" customWidth="1"/>
    <col min="12814" max="12814" width="6.5703125" style="29" customWidth="1"/>
    <col min="12815" max="12815" width="14" style="29" customWidth="1"/>
    <col min="12816" max="12816" width="12.140625" style="29" customWidth="1"/>
    <col min="12817" max="12817" width="16.5703125" style="29" customWidth="1"/>
    <col min="12818" max="12818" width="17" style="29" customWidth="1"/>
    <col min="12819" max="12819" width="15.42578125" style="29" customWidth="1"/>
    <col min="12820" max="12820" width="15.5703125" style="29" customWidth="1"/>
    <col min="12821" max="12822" width="12.85546875" style="29" customWidth="1"/>
    <col min="12823" max="13044" width="9.140625" style="29"/>
    <col min="13045" max="13045" width="6" style="29" customWidth="1"/>
    <col min="13046" max="13046" width="30" style="29" customWidth="1"/>
    <col min="13047" max="13047" width="6.5703125" style="29" customWidth="1"/>
    <col min="13048" max="13048" width="14" style="29" customWidth="1"/>
    <col min="13049" max="13049" width="12.140625" style="29" customWidth="1"/>
    <col min="13050" max="13050" width="16.5703125" style="29" customWidth="1"/>
    <col min="13051" max="13051" width="17" style="29" customWidth="1"/>
    <col min="13052" max="13052" width="15.42578125" style="29" customWidth="1"/>
    <col min="13053" max="13053" width="15.5703125" style="29" customWidth="1"/>
    <col min="13054" max="13054" width="12.85546875" style="29" customWidth="1"/>
    <col min="13055" max="13055" width="0" style="29" hidden="1" customWidth="1"/>
    <col min="13056" max="13056" width="9.140625" style="29"/>
    <col min="13057" max="13057" width="5.5703125" style="29" customWidth="1"/>
    <col min="13058" max="13058" width="30" style="29" customWidth="1"/>
    <col min="13059" max="13059" width="6.5703125" style="29" customWidth="1"/>
    <col min="13060" max="13060" width="14" style="29" customWidth="1"/>
    <col min="13061" max="13061" width="12.140625" style="29" customWidth="1"/>
    <col min="13062" max="13062" width="16.5703125" style="29" customWidth="1"/>
    <col min="13063" max="13063" width="17" style="29" customWidth="1"/>
    <col min="13064" max="13064" width="15.42578125" style="29" customWidth="1"/>
    <col min="13065" max="13065" width="15.5703125" style="29" customWidth="1"/>
    <col min="13066" max="13067" width="12.85546875" style="29" customWidth="1"/>
    <col min="13068" max="13068" width="5.5703125" style="29" customWidth="1"/>
    <col min="13069" max="13069" width="30" style="29" customWidth="1"/>
    <col min="13070" max="13070" width="6.5703125" style="29" customWidth="1"/>
    <col min="13071" max="13071" width="14" style="29" customWidth="1"/>
    <col min="13072" max="13072" width="12.140625" style="29" customWidth="1"/>
    <col min="13073" max="13073" width="16.5703125" style="29" customWidth="1"/>
    <col min="13074" max="13074" width="17" style="29" customWidth="1"/>
    <col min="13075" max="13075" width="15.42578125" style="29" customWidth="1"/>
    <col min="13076" max="13076" width="15.5703125" style="29" customWidth="1"/>
    <col min="13077" max="13078" width="12.85546875" style="29" customWidth="1"/>
    <col min="13079" max="13300" width="9.140625" style="29"/>
    <col min="13301" max="13301" width="6" style="29" customWidth="1"/>
    <col min="13302" max="13302" width="30" style="29" customWidth="1"/>
    <col min="13303" max="13303" width="6.5703125" style="29" customWidth="1"/>
    <col min="13304" max="13304" width="14" style="29" customWidth="1"/>
    <col min="13305" max="13305" width="12.140625" style="29" customWidth="1"/>
    <col min="13306" max="13306" width="16.5703125" style="29" customWidth="1"/>
    <col min="13307" max="13307" width="17" style="29" customWidth="1"/>
    <col min="13308" max="13308" width="15.42578125" style="29" customWidth="1"/>
    <col min="13309" max="13309" width="15.5703125" style="29" customWidth="1"/>
    <col min="13310" max="13310" width="12.85546875" style="29" customWidth="1"/>
    <col min="13311" max="13311" width="0" style="29" hidden="1" customWidth="1"/>
    <col min="13312" max="13312" width="9.140625" style="29"/>
    <col min="13313" max="13313" width="5.5703125" style="29" customWidth="1"/>
    <col min="13314" max="13314" width="30" style="29" customWidth="1"/>
    <col min="13315" max="13315" width="6.5703125" style="29" customWidth="1"/>
    <col min="13316" max="13316" width="14" style="29" customWidth="1"/>
    <col min="13317" max="13317" width="12.140625" style="29" customWidth="1"/>
    <col min="13318" max="13318" width="16.5703125" style="29" customWidth="1"/>
    <col min="13319" max="13319" width="17" style="29" customWidth="1"/>
    <col min="13320" max="13320" width="15.42578125" style="29" customWidth="1"/>
    <col min="13321" max="13321" width="15.5703125" style="29" customWidth="1"/>
    <col min="13322" max="13323" width="12.85546875" style="29" customWidth="1"/>
    <col min="13324" max="13324" width="5.5703125" style="29" customWidth="1"/>
    <col min="13325" max="13325" width="30" style="29" customWidth="1"/>
    <col min="13326" max="13326" width="6.5703125" style="29" customWidth="1"/>
    <col min="13327" max="13327" width="14" style="29" customWidth="1"/>
    <col min="13328" max="13328" width="12.140625" style="29" customWidth="1"/>
    <col min="13329" max="13329" width="16.5703125" style="29" customWidth="1"/>
    <col min="13330" max="13330" width="17" style="29" customWidth="1"/>
    <col min="13331" max="13331" width="15.42578125" style="29" customWidth="1"/>
    <col min="13332" max="13332" width="15.5703125" style="29" customWidth="1"/>
    <col min="13333" max="13334" width="12.85546875" style="29" customWidth="1"/>
    <col min="13335" max="13556" width="9.140625" style="29"/>
    <col min="13557" max="13557" width="6" style="29" customWidth="1"/>
    <col min="13558" max="13558" width="30" style="29" customWidth="1"/>
    <col min="13559" max="13559" width="6.5703125" style="29" customWidth="1"/>
    <col min="13560" max="13560" width="14" style="29" customWidth="1"/>
    <col min="13561" max="13561" width="12.140625" style="29" customWidth="1"/>
    <col min="13562" max="13562" width="16.5703125" style="29" customWidth="1"/>
    <col min="13563" max="13563" width="17" style="29" customWidth="1"/>
    <col min="13564" max="13564" width="15.42578125" style="29" customWidth="1"/>
    <col min="13565" max="13565" width="15.5703125" style="29" customWidth="1"/>
    <col min="13566" max="13566" width="12.85546875" style="29" customWidth="1"/>
    <col min="13567" max="13567" width="0" style="29" hidden="1" customWidth="1"/>
    <col min="13568" max="13568" width="9.140625" style="29"/>
    <col min="13569" max="13569" width="5.5703125" style="29" customWidth="1"/>
    <col min="13570" max="13570" width="30" style="29" customWidth="1"/>
    <col min="13571" max="13571" width="6.5703125" style="29" customWidth="1"/>
    <col min="13572" max="13572" width="14" style="29" customWidth="1"/>
    <col min="13573" max="13573" width="12.140625" style="29" customWidth="1"/>
    <col min="13574" max="13574" width="16.5703125" style="29" customWidth="1"/>
    <col min="13575" max="13575" width="17" style="29" customWidth="1"/>
    <col min="13576" max="13576" width="15.42578125" style="29" customWidth="1"/>
    <col min="13577" max="13577" width="15.5703125" style="29" customWidth="1"/>
    <col min="13578" max="13579" width="12.85546875" style="29" customWidth="1"/>
    <col min="13580" max="13580" width="5.5703125" style="29" customWidth="1"/>
    <col min="13581" max="13581" width="30" style="29" customWidth="1"/>
    <col min="13582" max="13582" width="6.5703125" style="29" customWidth="1"/>
    <col min="13583" max="13583" width="14" style="29" customWidth="1"/>
    <col min="13584" max="13584" width="12.140625" style="29" customWidth="1"/>
    <col min="13585" max="13585" width="16.5703125" style="29" customWidth="1"/>
    <col min="13586" max="13586" width="17" style="29" customWidth="1"/>
    <col min="13587" max="13587" width="15.42578125" style="29" customWidth="1"/>
    <col min="13588" max="13588" width="15.5703125" style="29" customWidth="1"/>
    <col min="13589" max="13590" width="12.85546875" style="29" customWidth="1"/>
    <col min="13591" max="13812" width="9.140625" style="29"/>
    <col min="13813" max="13813" width="6" style="29" customWidth="1"/>
    <col min="13814" max="13814" width="30" style="29" customWidth="1"/>
    <col min="13815" max="13815" width="6.5703125" style="29" customWidth="1"/>
    <col min="13816" max="13816" width="14" style="29" customWidth="1"/>
    <col min="13817" max="13817" width="12.140625" style="29" customWidth="1"/>
    <col min="13818" max="13818" width="16.5703125" style="29" customWidth="1"/>
    <col min="13819" max="13819" width="17" style="29" customWidth="1"/>
    <col min="13820" max="13820" width="15.42578125" style="29" customWidth="1"/>
    <col min="13821" max="13821" width="15.5703125" style="29" customWidth="1"/>
    <col min="13822" max="13822" width="12.85546875" style="29" customWidth="1"/>
    <col min="13823" max="13823" width="0" style="29" hidden="1" customWidth="1"/>
    <col min="13824" max="13824" width="9.140625" style="29"/>
    <col min="13825" max="13825" width="5.5703125" style="29" customWidth="1"/>
    <col min="13826" max="13826" width="30" style="29" customWidth="1"/>
    <col min="13827" max="13827" width="6.5703125" style="29" customWidth="1"/>
    <col min="13828" max="13828" width="14" style="29" customWidth="1"/>
    <col min="13829" max="13829" width="12.140625" style="29" customWidth="1"/>
    <col min="13830" max="13830" width="16.5703125" style="29" customWidth="1"/>
    <col min="13831" max="13831" width="17" style="29" customWidth="1"/>
    <col min="13832" max="13832" width="15.42578125" style="29" customWidth="1"/>
    <col min="13833" max="13833" width="15.5703125" style="29" customWidth="1"/>
    <col min="13834" max="13835" width="12.85546875" style="29" customWidth="1"/>
    <col min="13836" max="13836" width="5.5703125" style="29" customWidth="1"/>
    <col min="13837" max="13837" width="30" style="29" customWidth="1"/>
    <col min="13838" max="13838" width="6.5703125" style="29" customWidth="1"/>
    <col min="13839" max="13839" width="14" style="29" customWidth="1"/>
    <col min="13840" max="13840" width="12.140625" style="29" customWidth="1"/>
    <col min="13841" max="13841" width="16.5703125" style="29" customWidth="1"/>
    <col min="13842" max="13842" width="17" style="29" customWidth="1"/>
    <col min="13843" max="13843" width="15.42578125" style="29" customWidth="1"/>
    <col min="13844" max="13844" width="15.5703125" style="29" customWidth="1"/>
    <col min="13845" max="13846" width="12.85546875" style="29" customWidth="1"/>
    <col min="13847" max="14068" width="9.140625" style="29"/>
    <col min="14069" max="14069" width="6" style="29" customWidth="1"/>
    <col min="14070" max="14070" width="30" style="29" customWidth="1"/>
    <col min="14071" max="14071" width="6.5703125" style="29" customWidth="1"/>
    <col min="14072" max="14072" width="14" style="29" customWidth="1"/>
    <col min="14073" max="14073" width="12.140625" style="29" customWidth="1"/>
    <col min="14074" max="14074" width="16.5703125" style="29" customWidth="1"/>
    <col min="14075" max="14075" width="17" style="29" customWidth="1"/>
    <col min="14076" max="14076" width="15.42578125" style="29" customWidth="1"/>
    <col min="14077" max="14077" width="15.5703125" style="29" customWidth="1"/>
    <col min="14078" max="14078" width="12.85546875" style="29" customWidth="1"/>
    <col min="14079" max="14079" width="0" style="29" hidden="1" customWidth="1"/>
    <col min="14080" max="14080" width="9.140625" style="29"/>
    <col min="14081" max="14081" width="5.5703125" style="29" customWidth="1"/>
    <col min="14082" max="14082" width="30" style="29" customWidth="1"/>
    <col min="14083" max="14083" width="6.5703125" style="29" customWidth="1"/>
    <col min="14084" max="14084" width="14" style="29" customWidth="1"/>
    <col min="14085" max="14085" width="12.140625" style="29" customWidth="1"/>
    <col min="14086" max="14086" width="16.5703125" style="29" customWidth="1"/>
    <col min="14087" max="14087" width="17" style="29" customWidth="1"/>
    <col min="14088" max="14088" width="15.42578125" style="29" customWidth="1"/>
    <col min="14089" max="14089" width="15.5703125" style="29" customWidth="1"/>
    <col min="14090" max="14091" width="12.85546875" style="29" customWidth="1"/>
    <col min="14092" max="14092" width="5.5703125" style="29" customWidth="1"/>
    <col min="14093" max="14093" width="30" style="29" customWidth="1"/>
    <col min="14094" max="14094" width="6.5703125" style="29" customWidth="1"/>
    <col min="14095" max="14095" width="14" style="29" customWidth="1"/>
    <col min="14096" max="14096" width="12.140625" style="29" customWidth="1"/>
    <col min="14097" max="14097" width="16.5703125" style="29" customWidth="1"/>
    <col min="14098" max="14098" width="17" style="29" customWidth="1"/>
    <col min="14099" max="14099" width="15.42578125" style="29" customWidth="1"/>
    <col min="14100" max="14100" width="15.5703125" style="29" customWidth="1"/>
    <col min="14101" max="14102" width="12.85546875" style="29" customWidth="1"/>
    <col min="14103" max="14324" width="9.140625" style="29"/>
    <col min="14325" max="14325" width="6" style="29" customWidth="1"/>
    <col min="14326" max="14326" width="30" style="29" customWidth="1"/>
    <col min="14327" max="14327" width="6.5703125" style="29" customWidth="1"/>
    <col min="14328" max="14328" width="14" style="29" customWidth="1"/>
    <col min="14329" max="14329" width="12.140625" style="29" customWidth="1"/>
    <col min="14330" max="14330" width="16.5703125" style="29" customWidth="1"/>
    <col min="14331" max="14331" width="17" style="29" customWidth="1"/>
    <col min="14332" max="14332" width="15.42578125" style="29" customWidth="1"/>
    <col min="14333" max="14333" width="15.5703125" style="29" customWidth="1"/>
    <col min="14334" max="14334" width="12.85546875" style="29" customWidth="1"/>
    <col min="14335" max="14335" width="0" style="29" hidden="1" customWidth="1"/>
    <col min="14336" max="14336" width="9.140625" style="29"/>
    <col min="14337" max="14337" width="5.5703125" style="29" customWidth="1"/>
    <col min="14338" max="14338" width="30" style="29" customWidth="1"/>
    <col min="14339" max="14339" width="6.5703125" style="29" customWidth="1"/>
    <col min="14340" max="14340" width="14" style="29" customWidth="1"/>
    <col min="14341" max="14341" width="12.140625" style="29" customWidth="1"/>
    <col min="14342" max="14342" width="16.5703125" style="29" customWidth="1"/>
    <col min="14343" max="14343" width="17" style="29" customWidth="1"/>
    <col min="14344" max="14344" width="15.42578125" style="29" customWidth="1"/>
    <col min="14345" max="14345" width="15.5703125" style="29" customWidth="1"/>
    <col min="14346" max="14347" width="12.85546875" style="29" customWidth="1"/>
    <col min="14348" max="14348" width="5.5703125" style="29" customWidth="1"/>
    <col min="14349" max="14349" width="30" style="29" customWidth="1"/>
    <col min="14350" max="14350" width="6.5703125" style="29" customWidth="1"/>
    <col min="14351" max="14351" width="14" style="29" customWidth="1"/>
    <col min="14352" max="14352" width="12.140625" style="29" customWidth="1"/>
    <col min="14353" max="14353" width="16.5703125" style="29" customWidth="1"/>
    <col min="14354" max="14354" width="17" style="29" customWidth="1"/>
    <col min="14355" max="14355" width="15.42578125" style="29" customWidth="1"/>
    <col min="14356" max="14356" width="15.5703125" style="29" customWidth="1"/>
    <col min="14357" max="14358" width="12.85546875" style="29" customWidth="1"/>
    <col min="14359" max="14580" width="9.140625" style="29"/>
    <col min="14581" max="14581" width="6" style="29" customWidth="1"/>
    <col min="14582" max="14582" width="30" style="29" customWidth="1"/>
    <col min="14583" max="14583" width="6.5703125" style="29" customWidth="1"/>
    <col min="14584" max="14584" width="14" style="29" customWidth="1"/>
    <col min="14585" max="14585" width="12.140625" style="29" customWidth="1"/>
    <col min="14586" max="14586" width="16.5703125" style="29" customWidth="1"/>
    <col min="14587" max="14587" width="17" style="29" customWidth="1"/>
    <col min="14588" max="14588" width="15.42578125" style="29" customWidth="1"/>
    <col min="14589" max="14589" width="15.5703125" style="29" customWidth="1"/>
    <col min="14590" max="14590" width="12.85546875" style="29" customWidth="1"/>
    <col min="14591" max="14591" width="0" style="29" hidden="1" customWidth="1"/>
    <col min="14592" max="14592" width="9.140625" style="29"/>
    <col min="14593" max="14593" width="5.5703125" style="29" customWidth="1"/>
    <col min="14594" max="14594" width="30" style="29" customWidth="1"/>
    <col min="14595" max="14595" width="6.5703125" style="29" customWidth="1"/>
    <col min="14596" max="14596" width="14" style="29" customWidth="1"/>
    <col min="14597" max="14597" width="12.140625" style="29" customWidth="1"/>
    <col min="14598" max="14598" width="16.5703125" style="29" customWidth="1"/>
    <col min="14599" max="14599" width="17" style="29" customWidth="1"/>
    <col min="14600" max="14600" width="15.42578125" style="29" customWidth="1"/>
    <col min="14601" max="14601" width="15.5703125" style="29" customWidth="1"/>
    <col min="14602" max="14603" width="12.85546875" style="29" customWidth="1"/>
    <col min="14604" max="14604" width="5.5703125" style="29" customWidth="1"/>
    <col min="14605" max="14605" width="30" style="29" customWidth="1"/>
    <col min="14606" max="14606" width="6.5703125" style="29" customWidth="1"/>
    <col min="14607" max="14607" width="14" style="29" customWidth="1"/>
    <col min="14608" max="14608" width="12.140625" style="29" customWidth="1"/>
    <col min="14609" max="14609" width="16.5703125" style="29" customWidth="1"/>
    <col min="14610" max="14610" width="17" style="29" customWidth="1"/>
    <col min="14611" max="14611" width="15.42578125" style="29" customWidth="1"/>
    <col min="14612" max="14612" width="15.5703125" style="29" customWidth="1"/>
    <col min="14613" max="14614" width="12.85546875" style="29" customWidth="1"/>
    <col min="14615" max="14836" width="9.140625" style="29"/>
    <col min="14837" max="14837" width="6" style="29" customWidth="1"/>
    <col min="14838" max="14838" width="30" style="29" customWidth="1"/>
    <col min="14839" max="14839" width="6.5703125" style="29" customWidth="1"/>
    <col min="14840" max="14840" width="14" style="29" customWidth="1"/>
    <col min="14841" max="14841" width="12.140625" style="29" customWidth="1"/>
    <col min="14842" max="14842" width="16.5703125" style="29" customWidth="1"/>
    <col min="14843" max="14843" width="17" style="29" customWidth="1"/>
    <col min="14844" max="14844" width="15.42578125" style="29" customWidth="1"/>
    <col min="14845" max="14845" width="15.5703125" style="29" customWidth="1"/>
    <col min="14846" max="14846" width="12.85546875" style="29" customWidth="1"/>
    <col min="14847" max="14847" width="0" style="29" hidden="1" customWidth="1"/>
    <col min="14848" max="14848" width="9.140625" style="29"/>
    <col min="14849" max="14849" width="5.5703125" style="29" customWidth="1"/>
    <col min="14850" max="14850" width="30" style="29" customWidth="1"/>
    <col min="14851" max="14851" width="6.5703125" style="29" customWidth="1"/>
    <col min="14852" max="14852" width="14" style="29" customWidth="1"/>
    <col min="14853" max="14853" width="12.140625" style="29" customWidth="1"/>
    <col min="14854" max="14854" width="16.5703125" style="29" customWidth="1"/>
    <col min="14855" max="14855" width="17" style="29" customWidth="1"/>
    <col min="14856" max="14856" width="15.42578125" style="29" customWidth="1"/>
    <col min="14857" max="14857" width="15.5703125" style="29" customWidth="1"/>
    <col min="14858" max="14859" width="12.85546875" style="29" customWidth="1"/>
    <col min="14860" max="14860" width="5.5703125" style="29" customWidth="1"/>
    <col min="14861" max="14861" width="30" style="29" customWidth="1"/>
    <col min="14862" max="14862" width="6.5703125" style="29" customWidth="1"/>
    <col min="14863" max="14863" width="14" style="29" customWidth="1"/>
    <col min="14864" max="14864" width="12.140625" style="29" customWidth="1"/>
    <col min="14865" max="14865" width="16.5703125" style="29" customWidth="1"/>
    <col min="14866" max="14866" width="17" style="29" customWidth="1"/>
    <col min="14867" max="14867" width="15.42578125" style="29" customWidth="1"/>
    <col min="14868" max="14868" width="15.5703125" style="29" customWidth="1"/>
    <col min="14869" max="14870" width="12.85546875" style="29" customWidth="1"/>
    <col min="14871" max="15092" width="9.140625" style="29"/>
    <col min="15093" max="15093" width="6" style="29" customWidth="1"/>
    <col min="15094" max="15094" width="30" style="29" customWidth="1"/>
    <col min="15095" max="15095" width="6.5703125" style="29" customWidth="1"/>
    <col min="15096" max="15096" width="14" style="29" customWidth="1"/>
    <col min="15097" max="15097" width="12.140625" style="29" customWidth="1"/>
    <col min="15098" max="15098" width="16.5703125" style="29" customWidth="1"/>
    <col min="15099" max="15099" width="17" style="29" customWidth="1"/>
    <col min="15100" max="15100" width="15.42578125" style="29" customWidth="1"/>
    <col min="15101" max="15101" width="15.5703125" style="29" customWidth="1"/>
    <col min="15102" max="15102" width="12.85546875" style="29" customWidth="1"/>
    <col min="15103" max="15103" width="0" style="29" hidden="1" customWidth="1"/>
    <col min="15104" max="15104" width="9.140625" style="29"/>
    <col min="15105" max="15105" width="5.5703125" style="29" customWidth="1"/>
    <col min="15106" max="15106" width="30" style="29" customWidth="1"/>
    <col min="15107" max="15107" width="6.5703125" style="29" customWidth="1"/>
    <col min="15108" max="15108" width="14" style="29" customWidth="1"/>
    <col min="15109" max="15109" width="12.140625" style="29" customWidth="1"/>
    <col min="15110" max="15110" width="16.5703125" style="29" customWidth="1"/>
    <col min="15111" max="15111" width="17" style="29" customWidth="1"/>
    <col min="15112" max="15112" width="15.42578125" style="29" customWidth="1"/>
    <col min="15113" max="15113" width="15.5703125" style="29" customWidth="1"/>
    <col min="15114" max="15115" width="12.85546875" style="29" customWidth="1"/>
    <col min="15116" max="15116" width="5.5703125" style="29" customWidth="1"/>
    <col min="15117" max="15117" width="30" style="29" customWidth="1"/>
    <col min="15118" max="15118" width="6.5703125" style="29" customWidth="1"/>
    <col min="15119" max="15119" width="14" style="29" customWidth="1"/>
    <col min="15120" max="15120" width="12.140625" style="29" customWidth="1"/>
    <col min="15121" max="15121" width="16.5703125" style="29" customWidth="1"/>
    <col min="15122" max="15122" width="17" style="29" customWidth="1"/>
    <col min="15123" max="15123" width="15.42578125" style="29" customWidth="1"/>
    <col min="15124" max="15124" width="15.5703125" style="29" customWidth="1"/>
    <col min="15125" max="15126" width="12.85546875" style="29" customWidth="1"/>
    <col min="15127" max="15348" width="9.140625" style="29"/>
    <col min="15349" max="15349" width="6" style="29" customWidth="1"/>
    <col min="15350" max="15350" width="30" style="29" customWidth="1"/>
    <col min="15351" max="15351" width="6.5703125" style="29" customWidth="1"/>
    <col min="15352" max="15352" width="14" style="29" customWidth="1"/>
    <col min="15353" max="15353" width="12.140625" style="29" customWidth="1"/>
    <col min="15354" max="15354" width="16.5703125" style="29" customWidth="1"/>
    <col min="15355" max="15355" width="17" style="29" customWidth="1"/>
    <col min="15356" max="15356" width="15.42578125" style="29" customWidth="1"/>
    <col min="15357" max="15357" width="15.5703125" style="29" customWidth="1"/>
    <col min="15358" max="15358" width="12.85546875" style="29" customWidth="1"/>
    <col min="15359" max="15359" width="0" style="29" hidden="1" customWidth="1"/>
    <col min="15360" max="15360" width="9.140625" style="29"/>
    <col min="15361" max="15361" width="5.5703125" style="29" customWidth="1"/>
    <col min="15362" max="15362" width="30" style="29" customWidth="1"/>
    <col min="15363" max="15363" width="6.5703125" style="29" customWidth="1"/>
    <col min="15364" max="15364" width="14" style="29" customWidth="1"/>
    <col min="15365" max="15365" width="12.140625" style="29" customWidth="1"/>
    <col min="15366" max="15366" width="16.5703125" style="29" customWidth="1"/>
    <col min="15367" max="15367" width="17" style="29" customWidth="1"/>
    <col min="15368" max="15368" width="15.42578125" style="29" customWidth="1"/>
    <col min="15369" max="15369" width="15.5703125" style="29" customWidth="1"/>
    <col min="15370" max="15371" width="12.85546875" style="29" customWidth="1"/>
    <col min="15372" max="15372" width="5.5703125" style="29" customWidth="1"/>
    <col min="15373" max="15373" width="30" style="29" customWidth="1"/>
    <col min="15374" max="15374" width="6.5703125" style="29" customWidth="1"/>
    <col min="15375" max="15375" width="14" style="29" customWidth="1"/>
    <col min="15376" max="15376" width="12.140625" style="29" customWidth="1"/>
    <col min="15377" max="15377" width="16.5703125" style="29" customWidth="1"/>
    <col min="15378" max="15378" width="17" style="29" customWidth="1"/>
    <col min="15379" max="15379" width="15.42578125" style="29" customWidth="1"/>
    <col min="15380" max="15380" width="15.5703125" style="29" customWidth="1"/>
    <col min="15381" max="15382" width="12.85546875" style="29" customWidth="1"/>
    <col min="15383" max="15604" width="9.140625" style="29"/>
    <col min="15605" max="15605" width="6" style="29" customWidth="1"/>
    <col min="15606" max="15606" width="30" style="29" customWidth="1"/>
    <col min="15607" max="15607" width="6.5703125" style="29" customWidth="1"/>
    <col min="15608" max="15608" width="14" style="29" customWidth="1"/>
    <col min="15609" max="15609" width="12.140625" style="29" customWidth="1"/>
    <col min="15610" max="15610" width="16.5703125" style="29" customWidth="1"/>
    <col min="15611" max="15611" width="17" style="29" customWidth="1"/>
    <col min="15612" max="15612" width="15.42578125" style="29" customWidth="1"/>
    <col min="15613" max="15613" width="15.5703125" style="29" customWidth="1"/>
    <col min="15614" max="15614" width="12.85546875" style="29" customWidth="1"/>
    <col min="15615" max="15615" width="0" style="29" hidden="1" customWidth="1"/>
    <col min="15616" max="15616" width="9.140625" style="29"/>
    <col min="15617" max="15617" width="5.5703125" style="29" customWidth="1"/>
    <col min="15618" max="15618" width="30" style="29" customWidth="1"/>
    <col min="15619" max="15619" width="6.5703125" style="29" customWidth="1"/>
    <col min="15620" max="15620" width="14" style="29" customWidth="1"/>
    <col min="15621" max="15621" width="12.140625" style="29" customWidth="1"/>
    <col min="15622" max="15622" width="16.5703125" style="29" customWidth="1"/>
    <col min="15623" max="15623" width="17" style="29" customWidth="1"/>
    <col min="15624" max="15624" width="15.42578125" style="29" customWidth="1"/>
    <col min="15625" max="15625" width="15.5703125" style="29" customWidth="1"/>
    <col min="15626" max="15627" width="12.85546875" style="29" customWidth="1"/>
    <col min="15628" max="15628" width="5.5703125" style="29" customWidth="1"/>
    <col min="15629" max="15629" width="30" style="29" customWidth="1"/>
    <col min="15630" max="15630" width="6.5703125" style="29" customWidth="1"/>
    <col min="15631" max="15631" width="14" style="29" customWidth="1"/>
    <col min="15632" max="15632" width="12.140625" style="29" customWidth="1"/>
    <col min="15633" max="15633" width="16.5703125" style="29" customWidth="1"/>
    <col min="15634" max="15634" width="17" style="29" customWidth="1"/>
    <col min="15635" max="15635" width="15.42578125" style="29" customWidth="1"/>
    <col min="15636" max="15636" width="15.5703125" style="29" customWidth="1"/>
    <col min="15637" max="15638" width="12.85546875" style="29" customWidth="1"/>
    <col min="15639" max="15860" width="9.140625" style="29"/>
    <col min="15861" max="15861" width="6" style="29" customWidth="1"/>
    <col min="15862" max="15862" width="30" style="29" customWidth="1"/>
    <col min="15863" max="15863" width="6.5703125" style="29" customWidth="1"/>
    <col min="15864" max="15864" width="14" style="29" customWidth="1"/>
    <col min="15865" max="15865" width="12.140625" style="29" customWidth="1"/>
    <col min="15866" max="15866" width="16.5703125" style="29" customWidth="1"/>
    <col min="15867" max="15867" width="17" style="29" customWidth="1"/>
    <col min="15868" max="15868" width="15.42578125" style="29" customWidth="1"/>
    <col min="15869" max="15869" width="15.5703125" style="29" customWidth="1"/>
    <col min="15870" max="15870" width="12.85546875" style="29" customWidth="1"/>
    <col min="15871" max="15871" width="0" style="29" hidden="1" customWidth="1"/>
    <col min="15872" max="15872" width="9.140625" style="29"/>
    <col min="15873" max="15873" width="5.5703125" style="29" customWidth="1"/>
    <col min="15874" max="15874" width="30" style="29" customWidth="1"/>
    <col min="15875" max="15875" width="6.5703125" style="29" customWidth="1"/>
    <col min="15876" max="15876" width="14" style="29" customWidth="1"/>
    <col min="15877" max="15877" width="12.140625" style="29" customWidth="1"/>
    <col min="15878" max="15878" width="16.5703125" style="29" customWidth="1"/>
    <col min="15879" max="15879" width="17" style="29" customWidth="1"/>
    <col min="15880" max="15880" width="15.42578125" style="29" customWidth="1"/>
    <col min="15881" max="15881" width="15.5703125" style="29" customWidth="1"/>
    <col min="15882" max="15883" width="12.85546875" style="29" customWidth="1"/>
    <col min="15884" max="15884" width="5.5703125" style="29" customWidth="1"/>
    <col min="15885" max="15885" width="30" style="29" customWidth="1"/>
    <col min="15886" max="15886" width="6.5703125" style="29" customWidth="1"/>
    <col min="15887" max="15887" width="14" style="29" customWidth="1"/>
    <col min="15888" max="15888" width="12.140625" style="29" customWidth="1"/>
    <col min="15889" max="15889" width="16.5703125" style="29" customWidth="1"/>
    <col min="15890" max="15890" width="17" style="29" customWidth="1"/>
    <col min="15891" max="15891" width="15.42578125" style="29" customWidth="1"/>
    <col min="15892" max="15892" width="15.5703125" style="29" customWidth="1"/>
    <col min="15893" max="15894" width="12.85546875" style="29" customWidth="1"/>
    <col min="15895" max="16116" width="9.140625" style="29"/>
    <col min="16117" max="16117" width="6" style="29" customWidth="1"/>
    <col min="16118" max="16118" width="30" style="29" customWidth="1"/>
    <col min="16119" max="16119" width="6.5703125" style="29" customWidth="1"/>
    <col min="16120" max="16120" width="14" style="29" customWidth="1"/>
    <col min="16121" max="16121" width="12.140625" style="29" customWidth="1"/>
    <col min="16122" max="16122" width="16.5703125" style="29" customWidth="1"/>
    <col min="16123" max="16123" width="17" style="29" customWidth="1"/>
    <col min="16124" max="16124" width="15.42578125" style="29" customWidth="1"/>
    <col min="16125" max="16125" width="15.5703125" style="29" customWidth="1"/>
    <col min="16126" max="16126" width="12.85546875" style="29" customWidth="1"/>
    <col min="16127" max="16127" width="0" style="29" hidden="1" customWidth="1"/>
    <col min="16128" max="16128" width="9.140625" style="29"/>
    <col min="16129" max="16129" width="5.5703125" style="29" customWidth="1"/>
    <col min="16130" max="16130" width="30" style="29" customWidth="1"/>
    <col min="16131" max="16131" width="6.5703125" style="29" customWidth="1"/>
    <col min="16132" max="16132" width="14" style="29" customWidth="1"/>
    <col min="16133" max="16133" width="12.140625" style="29" customWidth="1"/>
    <col min="16134" max="16134" width="16.5703125" style="29" customWidth="1"/>
    <col min="16135" max="16135" width="17" style="29" customWidth="1"/>
    <col min="16136" max="16136" width="15.42578125" style="29" customWidth="1"/>
    <col min="16137" max="16137" width="15.5703125" style="29" customWidth="1"/>
    <col min="16138" max="16139" width="12.85546875" style="29" customWidth="1"/>
    <col min="16140" max="16140" width="5.5703125" style="29" customWidth="1"/>
    <col min="16141" max="16141" width="30" style="29" customWidth="1"/>
    <col min="16142" max="16142" width="6.5703125" style="29" customWidth="1"/>
    <col min="16143" max="16143" width="14" style="29" customWidth="1"/>
    <col min="16144" max="16144" width="12.140625" style="29" customWidth="1"/>
    <col min="16145" max="16145" width="16.5703125" style="29" customWidth="1"/>
    <col min="16146" max="16146" width="17" style="29" customWidth="1"/>
    <col min="16147" max="16147" width="15.42578125" style="29" customWidth="1"/>
    <col min="16148" max="16148" width="15.5703125" style="29" customWidth="1"/>
    <col min="16149" max="16150" width="12.85546875" style="29" customWidth="1"/>
    <col min="16151" max="16384" width="9.140625" style="29"/>
  </cols>
  <sheetData>
    <row r="1" spans="1:237" ht="18" hidden="1">
      <c r="B1" s="744"/>
      <c r="C1" s="744"/>
      <c r="D1" s="744"/>
      <c r="E1" s="744"/>
      <c r="F1" s="744"/>
      <c r="G1" s="744"/>
      <c r="H1" s="744"/>
      <c r="I1" s="744"/>
      <c r="J1" s="744"/>
      <c r="K1" s="744"/>
      <c r="L1" s="744"/>
      <c r="M1" s="899"/>
      <c r="N1" s="900"/>
      <c r="O1" s="901"/>
      <c r="P1" s="901"/>
      <c r="Q1" s="901"/>
      <c r="R1" s="901"/>
      <c r="S1" s="901"/>
      <c r="T1" s="900"/>
      <c r="U1" s="1618"/>
      <c r="V1" s="1618"/>
      <c r="W1" s="902"/>
    </row>
    <row r="2" spans="1:237" ht="18" hidden="1">
      <c r="B2" s="744"/>
      <c r="C2" s="744"/>
      <c r="D2" s="744"/>
      <c r="E2" s="744"/>
      <c r="F2" s="744"/>
      <c r="G2" s="744"/>
      <c r="H2" s="744"/>
      <c r="I2" s="744"/>
      <c r="J2" s="744"/>
      <c r="K2" s="744"/>
      <c r="L2" s="744"/>
      <c r="M2" s="899"/>
      <c r="N2" s="900"/>
      <c r="O2" s="901"/>
      <c r="P2" s="901"/>
      <c r="Q2" s="901"/>
      <c r="R2" s="901"/>
      <c r="S2" s="901"/>
      <c r="T2" s="900"/>
      <c r="U2" s="1619"/>
      <c r="V2" s="1619"/>
      <c r="W2" s="903"/>
    </row>
    <row r="3" spans="1:237" ht="29.25" customHeight="1">
      <c r="A3" s="1620" t="s">
        <v>448</v>
      </c>
      <c r="B3" s="1620"/>
      <c r="C3" s="1620"/>
      <c r="D3" s="1620"/>
      <c r="E3" s="1620"/>
      <c r="F3" s="1620"/>
      <c r="G3" s="1620"/>
      <c r="H3" s="1620"/>
      <c r="I3" s="1620"/>
      <c r="J3" s="1620"/>
      <c r="K3" s="1620"/>
      <c r="L3" s="1620"/>
      <c r="M3" s="904"/>
      <c r="N3" s="905"/>
      <c r="O3" s="905"/>
      <c r="P3" s="905"/>
      <c r="Q3" s="905"/>
      <c r="R3" s="905"/>
      <c r="S3" s="905"/>
      <c r="T3" s="905"/>
      <c r="U3" s="905"/>
      <c r="V3" s="905"/>
      <c r="W3" s="905"/>
      <c r="X3" s="905"/>
    </row>
    <row r="4" spans="1:237" hidden="1">
      <c r="P4" s="906"/>
    </row>
    <row r="5" spans="1:237" hidden="1"/>
    <row r="6" spans="1:237" s="907" customFormat="1">
      <c r="A6" s="1621" t="s">
        <v>396</v>
      </c>
      <c r="B6" s="1621"/>
      <c r="C6" s="1621"/>
      <c r="D6" s="1621"/>
      <c r="E6" s="1621"/>
      <c r="F6" s="1621"/>
      <c r="G6" s="1621"/>
      <c r="H6" s="1621"/>
      <c r="I6" s="1621"/>
      <c r="J6" s="1621"/>
      <c r="K6" s="1621"/>
      <c r="L6" s="1621"/>
      <c r="M6" s="881"/>
    </row>
    <row r="7" spans="1:237" s="907" customFormat="1" ht="54" customHeight="1">
      <c r="A7" s="1621" t="s">
        <v>668</v>
      </c>
      <c r="B7" s="1621"/>
      <c r="C7" s="1621"/>
      <c r="D7" s="1621"/>
      <c r="E7" s="1621"/>
      <c r="F7" s="1621"/>
      <c r="G7" s="1621"/>
      <c r="H7" s="1621"/>
      <c r="I7" s="1621"/>
      <c r="J7" s="1621"/>
      <c r="K7" s="1621"/>
      <c r="L7" s="1621"/>
      <c r="M7" s="881"/>
    </row>
    <row r="8" spans="1:237" hidden="1">
      <c r="A8" s="1622"/>
      <c r="B8" s="1622"/>
      <c r="C8" s="1622"/>
      <c r="D8" s="1622"/>
      <c r="E8" s="1622"/>
      <c r="F8" s="1622"/>
      <c r="G8" s="1622"/>
      <c r="H8" s="1622"/>
      <c r="I8" s="1622"/>
      <c r="J8" s="1622"/>
      <c r="K8" s="1622"/>
      <c r="L8" s="1622"/>
    </row>
    <row r="9" spans="1:237">
      <c r="A9" s="1623" t="s">
        <v>397</v>
      </c>
      <c r="B9" s="1623"/>
      <c r="C9" s="1623"/>
      <c r="D9" s="1623"/>
      <c r="E9" s="1623"/>
      <c r="F9" s="1623"/>
      <c r="G9" s="1623"/>
      <c r="H9" s="1623"/>
      <c r="I9" s="1623"/>
      <c r="J9" s="1623"/>
      <c r="K9" s="1623"/>
      <c r="L9" s="1623"/>
      <c r="M9" s="894"/>
    </row>
    <row r="11" spans="1:237" ht="30" customHeight="1">
      <c r="A11" s="1614" t="s">
        <v>721</v>
      </c>
      <c r="B11" s="1614" t="s">
        <v>398</v>
      </c>
      <c r="C11" s="1624" t="s">
        <v>1025</v>
      </c>
      <c r="D11" s="1616">
        <v>2016</v>
      </c>
      <c r="E11" s="1617"/>
      <c r="F11" s="1616">
        <v>2017</v>
      </c>
      <c r="G11" s="1617"/>
      <c r="H11" s="393">
        <v>2018</v>
      </c>
      <c r="I11" s="393">
        <v>2019</v>
      </c>
      <c r="J11" s="393">
        <v>2020</v>
      </c>
      <c r="K11" s="393">
        <v>2021</v>
      </c>
      <c r="L11" s="393">
        <v>2022</v>
      </c>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row>
    <row r="12" spans="1:237">
      <c r="A12" s="1615"/>
      <c r="B12" s="1615"/>
      <c r="C12" s="1625"/>
      <c r="D12" s="388" t="s">
        <v>1167</v>
      </c>
      <c r="E12" s="388" t="s">
        <v>1168</v>
      </c>
      <c r="F12" s="388" t="s">
        <v>1167</v>
      </c>
      <c r="G12" s="388" t="s">
        <v>1169</v>
      </c>
      <c r="H12" s="389" t="s">
        <v>1167</v>
      </c>
      <c r="I12" s="389" t="s">
        <v>1167</v>
      </c>
      <c r="J12" s="389" t="s">
        <v>1167</v>
      </c>
      <c r="K12" s="389" t="s">
        <v>1167</v>
      </c>
      <c r="L12" s="389" t="s">
        <v>1167</v>
      </c>
    </row>
    <row r="13" spans="1:237">
      <c r="A13" s="882">
        <v>1</v>
      </c>
      <c r="B13" s="883">
        <v>2</v>
      </c>
      <c r="C13" s="884" t="s">
        <v>928</v>
      </c>
      <c r="D13" s="390">
        <v>4</v>
      </c>
      <c r="E13" s="884" t="s">
        <v>1259</v>
      </c>
      <c r="F13" s="884" t="s">
        <v>1263</v>
      </c>
      <c r="G13" s="884" t="s">
        <v>1260</v>
      </c>
      <c r="H13" s="884" t="s">
        <v>984</v>
      </c>
      <c r="I13" s="884" t="s">
        <v>1259</v>
      </c>
      <c r="J13" s="884" t="s">
        <v>1263</v>
      </c>
      <c r="K13" s="884" t="s">
        <v>1260</v>
      </c>
      <c r="L13" s="884" t="s">
        <v>1264</v>
      </c>
    </row>
    <row r="14" spans="1:237" s="908" customFormat="1">
      <c r="A14" s="885"/>
      <c r="B14" s="886" t="s">
        <v>1226</v>
      </c>
      <c r="C14" s="887"/>
      <c r="D14" s="889">
        <f t="shared" ref="D14:L14" si="0">D15+D37+D59+D81</f>
        <v>0</v>
      </c>
      <c r="E14" s="889">
        <f t="shared" si="0"/>
        <v>0</v>
      </c>
      <c r="F14" s="889">
        <f t="shared" si="0"/>
        <v>0</v>
      </c>
      <c r="G14" s="889">
        <f t="shared" si="0"/>
        <v>0</v>
      </c>
      <c r="H14" s="889">
        <f t="shared" si="0"/>
        <v>57.020464181456987</v>
      </c>
      <c r="I14" s="889">
        <f t="shared" si="0"/>
        <v>57.020464181456987</v>
      </c>
      <c r="J14" s="889">
        <f t="shared" si="0"/>
        <v>57.020464181456987</v>
      </c>
      <c r="K14" s="889">
        <f t="shared" si="0"/>
        <v>57.020464181456987</v>
      </c>
      <c r="L14" s="889">
        <f t="shared" si="0"/>
        <v>57.020464181456987</v>
      </c>
      <c r="M14" s="890"/>
    </row>
    <row r="15" spans="1:237">
      <c r="A15" s="882" t="s">
        <v>917</v>
      </c>
      <c r="B15" s="891" t="s">
        <v>898</v>
      </c>
      <c r="C15" s="884"/>
      <c r="D15" s="892">
        <f>[129]Эл!M17/1000</f>
        <v>0</v>
      </c>
      <c r="E15" s="892">
        <f>[129]Эл!N17/1000</f>
        <v>0</v>
      </c>
      <c r="F15" s="892">
        <f>[129]Эл!O17/1000</f>
        <v>0</v>
      </c>
      <c r="G15" s="892">
        <f>[129]Эл!P17/1000</f>
        <v>0</v>
      </c>
      <c r="H15" s="892">
        <f>H21*1000</f>
        <v>13.234414181456984</v>
      </c>
      <c r="I15" s="892">
        <f t="shared" ref="I15:L15" si="1">I21*1000</f>
        <v>13.234414181456984</v>
      </c>
      <c r="J15" s="892">
        <f t="shared" si="1"/>
        <v>13.234414181456984</v>
      </c>
      <c r="K15" s="892">
        <f t="shared" si="1"/>
        <v>13.234414181456984</v>
      </c>
      <c r="L15" s="892">
        <f t="shared" si="1"/>
        <v>13.234414181456984</v>
      </c>
      <c r="EK15" s="385"/>
      <c r="EL15" s="385"/>
    </row>
    <row r="16" spans="1:237">
      <c r="A16" s="884"/>
      <c r="B16" s="391" t="s">
        <v>399</v>
      </c>
      <c r="C16" s="883"/>
      <c r="D16" s="892"/>
      <c r="E16" s="892"/>
      <c r="F16" s="892"/>
      <c r="G16" s="892"/>
      <c r="H16" s="892"/>
      <c r="I16" s="892"/>
      <c r="J16" s="892"/>
      <c r="K16" s="892"/>
      <c r="L16" s="892"/>
      <c r="EK16" s="385"/>
      <c r="EL16" s="385"/>
    </row>
    <row r="17" spans="1:142">
      <c r="A17" s="884"/>
      <c r="B17" s="391" t="s">
        <v>400</v>
      </c>
      <c r="C17" s="389" t="s">
        <v>401</v>
      </c>
      <c r="D17" s="893">
        <f>D18+D24</f>
        <v>5.6000000000000001E-2</v>
      </c>
      <c r="E17" s="893">
        <f t="shared" ref="E17:K17" si="2">E18+E24</f>
        <v>5.3999999999999999E-2</v>
      </c>
      <c r="F17" s="893">
        <f t="shared" si="2"/>
        <v>5.6000000000000001E-2</v>
      </c>
      <c r="G17" s="893">
        <f t="shared" si="2"/>
        <v>5.6000000000000001E-2</v>
      </c>
      <c r="H17" s="893">
        <f t="shared" si="2"/>
        <v>1.3234414181456983E-2</v>
      </c>
      <c r="I17" s="893">
        <f>I18+I24</f>
        <v>1.3234414181456983E-2</v>
      </c>
      <c r="J17" s="893">
        <f>J18+J24</f>
        <v>1.3234414181456983E-2</v>
      </c>
      <c r="K17" s="893">
        <f t="shared" si="2"/>
        <v>1.3234414181456983E-2</v>
      </c>
      <c r="L17" s="893">
        <f>L18+L24</f>
        <v>1.3234414181456983E-2</v>
      </c>
      <c r="M17" s="894"/>
      <c r="EK17" s="385"/>
      <c r="EL17" s="385"/>
    </row>
    <row r="18" spans="1:142" ht="30">
      <c r="A18" s="884"/>
      <c r="B18" s="392" t="s">
        <v>402</v>
      </c>
      <c r="C18" s="389" t="s">
        <v>401</v>
      </c>
      <c r="D18" s="895">
        <f>SUM(D19:D23)</f>
        <v>5.6000000000000001E-2</v>
      </c>
      <c r="E18" s="895">
        <f t="shared" ref="E18:L18" si="3">SUM(E19:E23)</f>
        <v>5.3999999999999999E-2</v>
      </c>
      <c r="F18" s="895">
        <f t="shared" si="3"/>
        <v>5.6000000000000001E-2</v>
      </c>
      <c r="G18" s="895">
        <f t="shared" si="3"/>
        <v>5.6000000000000001E-2</v>
      </c>
      <c r="H18" s="895">
        <f t="shared" si="3"/>
        <v>1.3234414181456983E-2</v>
      </c>
      <c r="I18" s="895">
        <f>SUM(I19:I23)</f>
        <v>1.3234414181456983E-2</v>
      </c>
      <c r="J18" s="895">
        <f>SUM(J19:J23)</f>
        <v>1.3234414181456983E-2</v>
      </c>
      <c r="K18" s="895">
        <f t="shared" si="3"/>
        <v>1.3234414181456983E-2</v>
      </c>
      <c r="L18" s="895">
        <f t="shared" si="3"/>
        <v>1.3234414181456983E-2</v>
      </c>
      <c r="EK18" s="385"/>
      <c r="EL18" s="385"/>
    </row>
    <row r="19" spans="1:142">
      <c r="A19" s="884"/>
      <c r="B19" s="391" t="s">
        <v>403</v>
      </c>
      <c r="C19" s="389" t="s">
        <v>401</v>
      </c>
      <c r="D19" s="892"/>
      <c r="E19" s="892"/>
      <c r="F19" s="892"/>
      <c r="G19" s="892"/>
      <c r="H19" s="892"/>
      <c r="I19" s="892"/>
      <c r="J19" s="892"/>
      <c r="K19" s="892"/>
      <c r="L19" s="892"/>
      <c r="EK19" s="385"/>
      <c r="EL19" s="385"/>
    </row>
    <row r="20" spans="1:142">
      <c r="A20" s="884"/>
      <c r="B20" s="391" t="s">
        <v>404</v>
      </c>
      <c r="C20" s="389" t="s">
        <v>401</v>
      </c>
      <c r="D20" s="892"/>
      <c r="E20" s="892"/>
      <c r="F20" s="892"/>
      <c r="G20" s="892"/>
      <c r="H20" s="892"/>
      <c r="I20" s="892"/>
      <c r="J20" s="892"/>
      <c r="K20" s="892"/>
      <c r="L20" s="892"/>
      <c r="EK20" s="385"/>
      <c r="EL20" s="385"/>
    </row>
    <row r="21" spans="1:142">
      <c r="A21" s="884"/>
      <c r="B21" s="391" t="s">
        <v>405</v>
      </c>
      <c r="C21" s="389" t="s">
        <v>401</v>
      </c>
      <c r="D21" s="892">
        <v>5.6000000000000001E-2</v>
      </c>
      <c r="E21" s="892">
        <v>5.3999999999999999E-2</v>
      </c>
      <c r="F21" s="892">
        <v>5.6000000000000001E-2</v>
      </c>
      <c r="G21" s="892">
        <v>5.6000000000000001E-2</v>
      </c>
      <c r="H21" s="892">
        <f>'Эл-Вагай'!S16/1000</f>
        <v>1.3234414181456983E-2</v>
      </c>
      <c r="I21" s="892">
        <f>H21</f>
        <v>1.3234414181456983E-2</v>
      </c>
      <c r="J21" s="892">
        <f t="shared" ref="J21:L21" si="4">I21</f>
        <v>1.3234414181456983E-2</v>
      </c>
      <c r="K21" s="892">
        <f t="shared" si="4"/>
        <v>1.3234414181456983E-2</v>
      </c>
      <c r="L21" s="892">
        <f t="shared" si="4"/>
        <v>1.3234414181456983E-2</v>
      </c>
      <c r="EK21" s="385"/>
      <c r="EL21" s="385"/>
    </row>
    <row r="22" spans="1:142">
      <c r="A22" s="884"/>
      <c r="B22" s="391" t="s">
        <v>406</v>
      </c>
      <c r="C22" s="389" t="s">
        <v>401</v>
      </c>
      <c r="D22" s="892"/>
      <c r="E22" s="892"/>
      <c r="F22" s="892"/>
      <c r="G22" s="892"/>
      <c r="H22" s="892"/>
      <c r="I22" s="892"/>
      <c r="J22" s="892"/>
      <c r="K22" s="892"/>
      <c r="L22" s="892"/>
      <c r="EK22" s="385"/>
      <c r="EL22" s="385"/>
    </row>
    <row r="23" spans="1:142">
      <c r="A23" s="884"/>
      <c r="B23" s="392" t="s">
        <v>407</v>
      </c>
      <c r="C23" s="389" t="s">
        <v>401</v>
      </c>
      <c r="D23" s="892"/>
      <c r="E23" s="892"/>
      <c r="F23" s="892"/>
      <c r="G23" s="892"/>
      <c r="H23" s="892"/>
      <c r="I23" s="892"/>
      <c r="J23" s="892"/>
      <c r="K23" s="892"/>
      <c r="L23" s="892"/>
      <c r="EK23" s="385"/>
      <c r="EL23" s="385"/>
    </row>
    <row r="24" spans="1:142" ht="30">
      <c r="A24" s="884"/>
      <c r="B24" s="417" t="s">
        <v>408</v>
      </c>
      <c r="C24" s="418" t="s">
        <v>401</v>
      </c>
      <c r="D24" s="893">
        <f>D31</f>
        <v>0</v>
      </c>
      <c r="E24" s="893">
        <f t="shared" ref="E24:K24" si="5">E31</f>
        <v>0</v>
      </c>
      <c r="F24" s="893">
        <f t="shared" si="5"/>
        <v>0</v>
      </c>
      <c r="G24" s="893">
        <f t="shared" si="5"/>
        <v>0</v>
      </c>
      <c r="H24" s="893">
        <f t="shared" si="5"/>
        <v>0</v>
      </c>
      <c r="I24" s="893">
        <f>I31</f>
        <v>0</v>
      </c>
      <c r="J24" s="893">
        <f>J31</f>
        <v>0</v>
      </c>
      <c r="K24" s="893">
        <f t="shared" si="5"/>
        <v>0</v>
      </c>
      <c r="L24" s="893">
        <f>L31</f>
        <v>0</v>
      </c>
      <c r="EK24" s="385"/>
      <c r="EL24" s="385"/>
    </row>
    <row r="25" spans="1:142">
      <c r="A25" s="884"/>
      <c r="B25" s="391" t="s">
        <v>409</v>
      </c>
      <c r="C25" s="389" t="s">
        <v>410</v>
      </c>
      <c r="D25" s="895">
        <f>SUM(D26:D29)</f>
        <v>0</v>
      </c>
      <c r="E25" s="895">
        <f t="shared" ref="E25:L25" si="6">SUM(E26:E29)</f>
        <v>0</v>
      </c>
      <c r="F25" s="895">
        <f t="shared" si="6"/>
        <v>0</v>
      </c>
      <c r="G25" s="895">
        <f t="shared" si="6"/>
        <v>0</v>
      </c>
      <c r="H25" s="895">
        <f t="shared" si="6"/>
        <v>0</v>
      </c>
      <c r="I25" s="895">
        <f>SUM(I26:I29)</f>
        <v>0</v>
      </c>
      <c r="J25" s="895">
        <f>SUM(J26:J29)</f>
        <v>0</v>
      </c>
      <c r="K25" s="895">
        <f t="shared" si="6"/>
        <v>0</v>
      </c>
      <c r="L25" s="895">
        <f t="shared" si="6"/>
        <v>0</v>
      </c>
      <c r="EK25" s="385"/>
      <c r="EL25" s="385"/>
    </row>
    <row r="26" spans="1:142" hidden="1">
      <c r="A26" s="884"/>
      <c r="B26" s="391" t="s">
        <v>403</v>
      </c>
      <c r="C26" s="389" t="s">
        <v>410</v>
      </c>
      <c r="D26" s="892"/>
      <c r="E26" s="892"/>
      <c r="F26" s="892"/>
      <c r="G26" s="892"/>
      <c r="H26" s="892"/>
      <c r="I26" s="892"/>
      <c r="J26" s="892"/>
      <c r="K26" s="892"/>
      <c r="L26" s="892"/>
      <c r="EK26" s="385"/>
      <c r="EL26" s="385"/>
    </row>
    <row r="27" spans="1:142" hidden="1">
      <c r="A27" s="884"/>
      <c r="B27" s="391" t="s">
        <v>404</v>
      </c>
      <c r="C27" s="389" t="s">
        <v>410</v>
      </c>
      <c r="D27" s="892"/>
      <c r="E27" s="892"/>
      <c r="F27" s="892"/>
      <c r="G27" s="892"/>
      <c r="H27" s="892"/>
      <c r="I27" s="892"/>
      <c r="J27" s="892"/>
      <c r="K27" s="892"/>
      <c r="L27" s="892"/>
      <c r="EK27" s="385"/>
      <c r="EL27" s="385"/>
    </row>
    <row r="28" spans="1:142" hidden="1">
      <c r="A28" s="884"/>
      <c r="B28" s="391" t="s">
        <v>405</v>
      </c>
      <c r="C28" s="389" t="s">
        <v>410</v>
      </c>
      <c r="D28" s="892"/>
      <c r="E28" s="892"/>
      <c r="F28" s="892"/>
      <c r="G28" s="892"/>
      <c r="H28" s="892"/>
      <c r="I28" s="892"/>
      <c r="J28" s="892"/>
      <c r="K28" s="892"/>
      <c r="L28" s="892"/>
      <c r="EK28" s="385"/>
      <c r="EL28" s="385"/>
    </row>
    <row r="29" spans="1:142" hidden="1">
      <c r="A29" s="884"/>
      <c r="B29" s="391" t="s">
        <v>406</v>
      </c>
      <c r="C29" s="389" t="s">
        <v>410</v>
      </c>
      <c r="D29" s="892"/>
      <c r="E29" s="892"/>
      <c r="F29" s="892"/>
      <c r="G29" s="892"/>
      <c r="H29" s="892"/>
      <c r="I29" s="892"/>
      <c r="J29" s="892"/>
      <c r="K29" s="892"/>
      <c r="L29" s="892"/>
      <c r="EK29" s="385"/>
      <c r="EL29" s="385"/>
    </row>
    <row r="30" spans="1:142" ht="30" hidden="1">
      <c r="A30" s="884"/>
      <c r="B30" s="417" t="s">
        <v>411</v>
      </c>
      <c r="C30" s="418" t="s">
        <v>410</v>
      </c>
      <c r="D30" s="896"/>
      <c r="E30" s="896"/>
      <c r="F30" s="896"/>
      <c r="G30" s="896"/>
      <c r="H30" s="896"/>
      <c r="I30" s="896"/>
      <c r="J30" s="896"/>
      <c r="K30" s="896"/>
      <c r="L30" s="896"/>
      <c r="EK30" s="385"/>
      <c r="EL30" s="385"/>
    </row>
    <row r="31" spans="1:142" ht="30">
      <c r="A31" s="884"/>
      <c r="B31" s="392" t="s">
        <v>412</v>
      </c>
      <c r="C31" s="389" t="s">
        <v>401</v>
      </c>
      <c r="D31" s="895">
        <f>SUM(D32:D35)</f>
        <v>0</v>
      </c>
      <c r="E31" s="895">
        <f t="shared" ref="E31:L31" si="7">SUM(E32:E35)</f>
        <v>0</v>
      </c>
      <c r="F31" s="895">
        <f t="shared" si="7"/>
        <v>0</v>
      </c>
      <c r="G31" s="895">
        <f t="shared" si="7"/>
        <v>0</v>
      </c>
      <c r="H31" s="895">
        <f t="shared" si="7"/>
        <v>0</v>
      </c>
      <c r="I31" s="895">
        <f>SUM(I32:I35)</f>
        <v>0</v>
      </c>
      <c r="J31" s="895">
        <f>SUM(J32:J35)</f>
        <v>0</v>
      </c>
      <c r="K31" s="895">
        <f t="shared" si="7"/>
        <v>0</v>
      </c>
      <c r="L31" s="895">
        <f t="shared" si="7"/>
        <v>0</v>
      </c>
      <c r="EK31" s="385"/>
      <c r="EL31" s="385"/>
    </row>
    <row r="32" spans="1:142" hidden="1">
      <c r="A32" s="884"/>
      <c r="B32" s="391" t="s">
        <v>403</v>
      </c>
      <c r="C32" s="389" t="s">
        <v>401</v>
      </c>
      <c r="D32" s="892"/>
      <c r="E32" s="892"/>
      <c r="F32" s="892"/>
      <c r="G32" s="892"/>
      <c r="H32" s="892"/>
      <c r="I32" s="892"/>
      <c r="J32" s="892"/>
      <c r="K32" s="892"/>
      <c r="L32" s="892"/>
      <c r="EK32" s="385"/>
      <c r="EL32" s="385"/>
    </row>
    <row r="33" spans="1:142" hidden="1">
      <c r="A33" s="884"/>
      <c r="B33" s="391" t="s">
        <v>404</v>
      </c>
      <c r="C33" s="389" t="s">
        <v>401</v>
      </c>
      <c r="D33" s="892"/>
      <c r="E33" s="892"/>
      <c r="F33" s="892"/>
      <c r="G33" s="892"/>
      <c r="H33" s="892"/>
      <c r="I33" s="892"/>
      <c r="J33" s="892"/>
      <c r="K33" s="892"/>
      <c r="L33" s="892"/>
      <c r="EK33" s="385"/>
      <c r="EL33" s="385"/>
    </row>
    <row r="34" spans="1:142" hidden="1">
      <c r="A34" s="884"/>
      <c r="B34" s="391" t="s">
        <v>405</v>
      </c>
      <c r="C34" s="389" t="s">
        <v>401</v>
      </c>
      <c r="D34" s="892"/>
      <c r="E34" s="892"/>
      <c r="F34" s="892"/>
      <c r="G34" s="892"/>
      <c r="H34" s="892"/>
      <c r="I34" s="892"/>
      <c r="J34" s="892"/>
      <c r="K34" s="892"/>
      <c r="L34" s="892"/>
      <c r="EK34" s="385"/>
      <c r="EL34" s="385"/>
    </row>
    <row r="35" spans="1:142" hidden="1">
      <c r="A35" s="884"/>
      <c r="B35" s="391" t="s">
        <v>406</v>
      </c>
      <c r="C35" s="389" t="s">
        <v>401</v>
      </c>
      <c r="D35" s="892"/>
      <c r="E35" s="892"/>
      <c r="F35" s="892"/>
      <c r="G35" s="892"/>
      <c r="H35" s="892"/>
      <c r="I35" s="892"/>
      <c r="J35" s="892"/>
      <c r="K35" s="892"/>
      <c r="L35" s="892"/>
      <c r="EK35" s="385"/>
      <c r="EL35" s="385"/>
    </row>
    <row r="36" spans="1:142" ht="30" hidden="1">
      <c r="A36" s="884"/>
      <c r="B36" s="417" t="s">
        <v>411</v>
      </c>
      <c r="C36" s="418" t="s">
        <v>401</v>
      </c>
      <c r="D36" s="896"/>
      <c r="E36" s="896"/>
      <c r="F36" s="896"/>
      <c r="G36" s="896"/>
      <c r="H36" s="896"/>
      <c r="I36" s="896"/>
      <c r="J36" s="896"/>
      <c r="K36" s="896"/>
      <c r="L36" s="896"/>
      <c r="EK36" s="385"/>
      <c r="EL36" s="385"/>
    </row>
    <row r="37" spans="1:142">
      <c r="A37" s="882" t="s">
        <v>1262</v>
      </c>
      <c r="B37" s="897" t="s">
        <v>901</v>
      </c>
      <c r="C37" s="884"/>
      <c r="D37" s="416"/>
      <c r="E37" s="892"/>
      <c r="F37" s="892"/>
      <c r="G37" s="892"/>
      <c r="H37" s="892">
        <f>[129]Эл!Q24/1000</f>
        <v>0</v>
      </c>
      <c r="I37" s="892">
        <f>[129]Эл!R24/1000</f>
        <v>0</v>
      </c>
      <c r="J37" s="892">
        <f>[129]Эл!S24/1000</f>
        <v>0</v>
      </c>
      <c r="K37" s="892">
        <f>[129]Эл!Q83/1000</f>
        <v>0</v>
      </c>
      <c r="L37" s="892">
        <f>[129]Эл!Q142/1000</f>
        <v>0</v>
      </c>
      <c r="EK37" s="385"/>
      <c r="EL37" s="385"/>
    </row>
    <row r="38" spans="1:142" hidden="1">
      <c r="A38" s="884"/>
      <c r="B38" s="391" t="s">
        <v>399</v>
      </c>
      <c r="C38" s="883"/>
      <c r="D38" s="892"/>
      <c r="E38" s="892"/>
      <c r="F38" s="892"/>
      <c r="G38" s="892"/>
      <c r="H38" s="892"/>
      <c r="I38" s="892"/>
      <c r="J38" s="892"/>
      <c r="K38" s="892"/>
      <c r="L38" s="892"/>
      <c r="EK38" s="385"/>
      <c r="EL38" s="385"/>
    </row>
    <row r="39" spans="1:142" hidden="1">
      <c r="A39" s="884"/>
      <c r="B39" s="391" t="s">
        <v>400</v>
      </c>
      <c r="C39" s="389" t="s">
        <v>401</v>
      </c>
      <c r="D39" s="893">
        <f>D40+D46</f>
        <v>0</v>
      </c>
      <c r="E39" s="893">
        <f t="shared" ref="E39:K39" si="8">E40+E46</f>
        <v>0</v>
      </c>
      <c r="F39" s="893">
        <f t="shared" si="8"/>
        <v>0</v>
      </c>
      <c r="G39" s="893">
        <f t="shared" si="8"/>
        <v>0</v>
      </c>
      <c r="H39" s="893">
        <f t="shared" si="8"/>
        <v>0</v>
      </c>
      <c r="I39" s="893">
        <f>I40+I46</f>
        <v>0</v>
      </c>
      <c r="J39" s="893">
        <f>J40+J46</f>
        <v>0</v>
      </c>
      <c r="K39" s="893">
        <f t="shared" si="8"/>
        <v>0</v>
      </c>
      <c r="L39" s="893">
        <f>L40+L46</f>
        <v>0</v>
      </c>
      <c r="M39" s="894"/>
      <c r="EK39" s="385"/>
      <c r="EL39" s="385"/>
    </row>
    <row r="40" spans="1:142" ht="30" hidden="1">
      <c r="A40" s="884"/>
      <c r="B40" s="392" t="s">
        <v>402</v>
      </c>
      <c r="C40" s="389" t="s">
        <v>401</v>
      </c>
      <c r="D40" s="895">
        <f>SUM(D41:D45)</f>
        <v>0</v>
      </c>
      <c r="E40" s="895">
        <f t="shared" ref="E40:L40" si="9">SUM(E41:E45)</f>
        <v>0</v>
      </c>
      <c r="F40" s="895">
        <f t="shared" si="9"/>
        <v>0</v>
      </c>
      <c r="G40" s="895">
        <f t="shared" si="9"/>
        <v>0</v>
      </c>
      <c r="H40" s="895">
        <f t="shared" si="9"/>
        <v>0</v>
      </c>
      <c r="I40" s="895">
        <f>SUM(I41:I45)</f>
        <v>0</v>
      </c>
      <c r="J40" s="895">
        <f>SUM(J41:J45)</f>
        <v>0</v>
      </c>
      <c r="K40" s="895">
        <f t="shared" si="9"/>
        <v>0</v>
      </c>
      <c r="L40" s="895">
        <f t="shared" si="9"/>
        <v>0</v>
      </c>
      <c r="EK40" s="385"/>
      <c r="EL40" s="385"/>
    </row>
    <row r="41" spans="1:142" hidden="1">
      <c r="A41" s="884"/>
      <c r="B41" s="391" t="s">
        <v>403</v>
      </c>
      <c r="C41" s="389" t="s">
        <v>401</v>
      </c>
      <c r="D41" s="892"/>
      <c r="E41" s="892"/>
      <c r="F41" s="892"/>
      <c r="G41" s="892"/>
      <c r="H41" s="892"/>
      <c r="I41" s="892"/>
      <c r="J41" s="892"/>
      <c r="K41" s="892"/>
      <c r="L41" s="892"/>
    </row>
    <row r="42" spans="1:142" hidden="1">
      <c r="A42" s="884"/>
      <c r="B42" s="391" t="s">
        <v>404</v>
      </c>
      <c r="C42" s="389" t="s">
        <v>401</v>
      </c>
      <c r="D42" s="892"/>
      <c r="E42" s="892"/>
      <c r="F42" s="892"/>
      <c r="G42" s="892"/>
      <c r="H42" s="892"/>
      <c r="I42" s="892"/>
      <c r="J42" s="892"/>
      <c r="K42" s="892"/>
      <c r="L42" s="892"/>
    </row>
    <row r="43" spans="1:142" hidden="1">
      <c r="A43" s="884"/>
      <c r="B43" s="391" t="s">
        <v>405</v>
      </c>
      <c r="C43" s="389" t="s">
        <v>401</v>
      </c>
      <c r="D43" s="892"/>
      <c r="E43" s="892"/>
      <c r="F43" s="892"/>
      <c r="G43" s="892"/>
      <c r="H43" s="892"/>
      <c r="I43" s="892"/>
      <c r="J43" s="892"/>
      <c r="K43" s="892"/>
      <c r="L43" s="892"/>
    </row>
    <row r="44" spans="1:142" hidden="1">
      <c r="A44" s="884"/>
      <c r="B44" s="391" t="s">
        <v>406</v>
      </c>
      <c r="C44" s="389" t="s">
        <v>401</v>
      </c>
      <c r="D44" s="892"/>
      <c r="E44" s="892"/>
      <c r="F44" s="892"/>
      <c r="G44" s="892"/>
      <c r="H44" s="892"/>
      <c r="I44" s="892"/>
      <c r="J44" s="892"/>
      <c r="K44" s="892"/>
      <c r="L44" s="892"/>
    </row>
    <row r="45" spans="1:142" hidden="1">
      <c r="A45" s="884"/>
      <c r="B45" s="392" t="s">
        <v>407</v>
      </c>
      <c r="C45" s="389" t="s">
        <v>401</v>
      </c>
      <c r="D45" s="892"/>
      <c r="E45" s="892"/>
      <c r="F45" s="892"/>
      <c r="G45" s="892"/>
      <c r="H45" s="892"/>
      <c r="I45" s="892"/>
      <c r="J45" s="892"/>
      <c r="K45" s="892"/>
      <c r="L45" s="892"/>
    </row>
    <row r="46" spans="1:142" ht="30" hidden="1">
      <c r="A46" s="884"/>
      <c r="B46" s="392" t="s">
        <v>408</v>
      </c>
      <c r="C46" s="389" t="s">
        <v>401</v>
      </c>
      <c r="D46" s="893">
        <f>D53</f>
        <v>0</v>
      </c>
      <c r="E46" s="893">
        <f t="shared" ref="E46:K46" si="10">E53</f>
        <v>0</v>
      </c>
      <c r="F46" s="893">
        <f t="shared" si="10"/>
        <v>0</v>
      </c>
      <c r="G46" s="893">
        <f t="shared" si="10"/>
        <v>0</v>
      </c>
      <c r="H46" s="893">
        <f t="shared" si="10"/>
        <v>0</v>
      </c>
      <c r="I46" s="893">
        <f>I53</f>
        <v>0</v>
      </c>
      <c r="J46" s="893">
        <f>J53</f>
        <v>0</v>
      </c>
      <c r="K46" s="893">
        <f t="shared" si="10"/>
        <v>0</v>
      </c>
      <c r="L46" s="893">
        <f>L53</f>
        <v>0</v>
      </c>
    </row>
    <row r="47" spans="1:142" hidden="1">
      <c r="A47" s="884"/>
      <c r="B47" s="391" t="s">
        <v>409</v>
      </c>
      <c r="C47" s="389" t="s">
        <v>410</v>
      </c>
      <c r="D47" s="895">
        <f>SUM(D48:D51)</f>
        <v>0</v>
      </c>
      <c r="E47" s="895">
        <f t="shared" ref="E47:L47" si="11">SUM(E48:E51)</f>
        <v>0</v>
      </c>
      <c r="F47" s="895">
        <f t="shared" si="11"/>
        <v>0</v>
      </c>
      <c r="G47" s="895">
        <f t="shared" si="11"/>
        <v>0</v>
      </c>
      <c r="H47" s="895">
        <f t="shared" si="11"/>
        <v>0</v>
      </c>
      <c r="I47" s="895">
        <f>SUM(I48:I51)</f>
        <v>0</v>
      </c>
      <c r="J47" s="895">
        <f>SUM(J48:J51)</f>
        <v>0</v>
      </c>
      <c r="K47" s="895">
        <f t="shared" si="11"/>
        <v>0</v>
      </c>
      <c r="L47" s="895">
        <f t="shared" si="11"/>
        <v>0</v>
      </c>
    </row>
    <row r="48" spans="1:142" hidden="1">
      <c r="A48" s="884"/>
      <c r="B48" s="391" t="s">
        <v>403</v>
      </c>
      <c r="C48" s="389" t="s">
        <v>410</v>
      </c>
      <c r="D48" s="892"/>
      <c r="E48" s="892"/>
      <c r="F48" s="892"/>
      <c r="G48" s="892"/>
      <c r="H48" s="892"/>
      <c r="I48" s="892"/>
      <c r="J48" s="892"/>
      <c r="K48" s="892"/>
      <c r="L48" s="892"/>
    </row>
    <row r="49" spans="1:13" hidden="1">
      <c r="A49" s="884"/>
      <c r="B49" s="391" t="s">
        <v>404</v>
      </c>
      <c r="C49" s="389" t="s">
        <v>410</v>
      </c>
      <c r="D49" s="892"/>
      <c r="E49" s="892"/>
      <c r="F49" s="892"/>
      <c r="G49" s="892"/>
      <c r="H49" s="892"/>
      <c r="I49" s="892"/>
      <c r="J49" s="892"/>
      <c r="K49" s="892"/>
      <c r="L49" s="892"/>
    </row>
    <row r="50" spans="1:13" hidden="1">
      <c r="A50" s="884"/>
      <c r="B50" s="391" t="s">
        <v>405</v>
      </c>
      <c r="C50" s="389" t="s">
        <v>410</v>
      </c>
      <c r="D50" s="892"/>
      <c r="E50" s="892"/>
      <c r="F50" s="892"/>
      <c r="G50" s="892"/>
      <c r="H50" s="892"/>
      <c r="I50" s="892"/>
      <c r="J50" s="892"/>
      <c r="K50" s="892"/>
      <c r="L50" s="892"/>
    </row>
    <row r="51" spans="1:13" hidden="1">
      <c r="A51" s="884"/>
      <c r="B51" s="391" t="s">
        <v>406</v>
      </c>
      <c r="C51" s="389" t="s">
        <v>410</v>
      </c>
      <c r="D51" s="892"/>
      <c r="E51" s="892"/>
      <c r="F51" s="892"/>
      <c r="G51" s="892"/>
      <c r="H51" s="892"/>
      <c r="I51" s="892"/>
      <c r="J51" s="892"/>
      <c r="K51" s="892"/>
      <c r="L51" s="892"/>
    </row>
    <row r="52" spans="1:13" ht="30" hidden="1">
      <c r="A52" s="884"/>
      <c r="B52" s="392" t="s">
        <v>411</v>
      </c>
      <c r="C52" s="389" t="s">
        <v>410</v>
      </c>
      <c r="D52" s="896"/>
      <c r="E52" s="896"/>
      <c r="F52" s="896"/>
      <c r="G52" s="896"/>
      <c r="H52" s="896"/>
      <c r="I52" s="896"/>
      <c r="J52" s="896"/>
      <c r="K52" s="896"/>
      <c r="L52" s="896"/>
    </row>
    <row r="53" spans="1:13" ht="30" hidden="1">
      <c r="A53" s="884"/>
      <c r="B53" s="392" t="s">
        <v>412</v>
      </c>
      <c r="C53" s="389" t="s">
        <v>401</v>
      </c>
      <c r="D53" s="895">
        <f>SUM(D54:D57)</f>
        <v>0</v>
      </c>
      <c r="E53" s="895">
        <f t="shared" ref="E53:L53" si="12">SUM(E54:E57)</f>
        <v>0</v>
      </c>
      <c r="F53" s="895">
        <f t="shared" si="12"/>
        <v>0</v>
      </c>
      <c r="G53" s="895">
        <f t="shared" si="12"/>
        <v>0</v>
      </c>
      <c r="H53" s="895">
        <f t="shared" si="12"/>
        <v>0</v>
      </c>
      <c r="I53" s="895">
        <f>SUM(I54:I57)</f>
        <v>0</v>
      </c>
      <c r="J53" s="895">
        <f>SUM(J54:J57)</f>
        <v>0</v>
      </c>
      <c r="K53" s="895">
        <f t="shared" si="12"/>
        <v>0</v>
      </c>
      <c r="L53" s="895">
        <f t="shared" si="12"/>
        <v>0</v>
      </c>
    </row>
    <row r="54" spans="1:13" hidden="1">
      <c r="A54" s="884"/>
      <c r="B54" s="391" t="s">
        <v>403</v>
      </c>
      <c r="C54" s="389" t="s">
        <v>401</v>
      </c>
      <c r="D54" s="892"/>
      <c r="E54" s="892"/>
      <c r="F54" s="892"/>
      <c r="G54" s="892"/>
      <c r="H54" s="892"/>
      <c r="I54" s="892"/>
      <c r="J54" s="892"/>
      <c r="K54" s="892"/>
      <c r="L54" s="892"/>
    </row>
    <row r="55" spans="1:13" hidden="1">
      <c r="A55" s="884"/>
      <c r="B55" s="391" t="s">
        <v>404</v>
      </c>
      <c r="C55" s="389" t="s">
        <v>401</v>
      </c>
      <c r="D55" s="892"/>
      <c r="E55" s="892"/>
      <c r="F55" s="892"/>
      <c r="G55" s="892"/>
      <c r="H55" s="892"/>
      <c r="I55" s="892"/>
      <c r="J55" s="892"/>
      <c r="K55" s="892"/>
      <c r="L55" s="892"/>
    </row>
    <row r="56" spans="1:13" hidden="1">
      <c r="A56" s="884"/>
      <c r="B56" s="391" t="s">
        <v>405</v>
      </c>
      <c r="C56" s="389" t="s">
        <v>401</v>
      </c>
      <c r="D56" s="892"/>
      <c r="E56" s="892"/>
      <c r="F56" s="892"/>
      <c r="G56" s="892"/>
      <c r="H56" s="892"/>
      <c r="I56" s="892"/>
      <c r="J56" s="892"/>
      <c r="K56" s="892"/>
      <c r="L56" s="892"/>
    </row>
    <row r="57" spans="1:13" hidden="1">
      <c r="A57" s="884"/>
      <c r="B57" s="391" t="s">
        <v>406</v>
      </c>
      <c r="C57" s="389" t="s">
        <v>401</v>
      </c>
      <c r="D57" s="892"/>
      <c r="E57" s="892"/>
      <c r="F57" s="892"/>
      <c r="G57" s="892"/>
      <c r="H57" s="892"/>
      <c r="I57" s="892"/>
      <c r="J57" s="892"/>
      <c r="K57" s="892"/>
      <c r="L57" s="892"/>
    </row>
    <row r="58" spans="1:13" ht="30" hidden="1">
      <c r="A58" s="884"/>
      <c r="B58" s="392" t="s">
        <v>411</v>
      </c>
      <c r="C58" s="389" t="s">
        <v>401</v>
      </c>
      <c r="D58" s="896"/>
      <c r="E58" s="896"/>
      <c r="F58" s="896"/>
      <c r="G58" s="896"/>
      <c r="H58" s="896"/>
      <c r="I58" s="896"/>
      <c r="J58" s="896"/>
      <c r="K58" s="896"/>
      <c r="L58" s="896"/>
    </row>
    <row r="59" spans="1:13">
      <c r="A59" s="882" t="s">
        <v>928</v>
      </c>
      <c r="B59" s="897" t="s">
        <v>724</v>
      </c>
      <c r="C59" s="884"/>
      <c r="D59" s="416"/>
      <c r="E59" s="892"/>
      <c r="F59" s="892"/>
      <c r="G59" s="892"/>
      <c r="H59" s="892">
        <f>[129]Эл!Q31/1000</f>
        <v>0</v>
      </c>
      <c r="I59" s="892">
        <f>[129]Эл!R31/1000</f>
        <v>0</v>
      </c>
      <c r="J59" s="892">
        <f>[129]Эл!S31/1000</f>
        <v>0</v>
      </c>
      <c r="K59" s="892">
        <f>[129]Эл!Q90/1000</f>
        <v>0</v>
      </c>
      <c r="L59" s="892">
        <f>[129]Эл!Q149/1000</f>
        <v>0</v>
      </c>
    </row>
    <row r="60" spans="1:13" hidden="1">
      <c r="A60" s="884"/>
      <c r="B60" s="391" t="s">
        <v>399</v>
      </c>
      <c r="C60" s="883"/>
      <c r="D60" s="892"/>
      <c r="E60" s="892"/>
      <c r="F60" s="892"/>
      <c r="G60" s="892"/>
      <c r="H60" s="892"/>
      <c r="I60" s="892"/>
      <c r="J60" s="892"/>
      <c r="K60" s="892"/>
      <c r="L60" s="892"/>
    </row>
    <row r="61" spans="1:13" hidden="1">
      <c r="A61" s="884"/>
      <c r="B61" s="391" t="s">
        <v>400</v>
      </c>
      <c r="C61" s="389" t="s">
        <v>401</v>
      </c>
      <c r="D61" s="893">
        <f>D62+D68</f>
        <v>0</v>
      </c>
      <c r="E61" s="893">
        <f t="shared" ref="E61:K61" si="13">E62+E68</f>
        <v>0</v>
      </c>
      <c r="F61" s="893">
        <f t="shared" si="13"/>
        <v>0</v>
      </c>
      <c r="G61" s="893">
        <f t="shared" si="13"/>
        <v>0</v>
      </c>
      <c r="H61" s="893">
        <f t="shared" si="13"/>
        <v>0</v>
      </c>
      <c r="I61" s="893">
        <f>I62+I68</f>
        <v>0</v>
      </c>
      <c r="J61" s="893">
        <f>J62+J68</f>
        <v>0</v>
      </c>
      <c r="K61" s="893">
        <f t="shared" si="13"/>
        <v>0</v>
      </c>
      <c r="L61" s="893">
        <f>L62+L68</f>
        <v>0</v>
      </c>
      <c r="M61" s="894"/>
    </row>
    <row r="62" spans="1:13" ht="30" hidden="1">
      <c r="A62" s="884"/>
      <c r="B62" s="392" t="s">
        <v>402</v>
      </c>
      <c r="C62" s="389" t="s">
        <v>401</v>
      </c>
      <c r="D62" s="895">
        <f>SUM(D63:D67)</f>
        <v>0</v>
      </c>
      <c r="E62" s="895">
        <f t="shared" ref="E62:L62" si="14">SUM(E63:E67)</f>
        <v>0</v>
      </c>
      <c r="F62" s="895">
        <f t="shared" si="14"/>
        <v>0</v>
      </c>
      <c r="G62" s="895">
        <f t="shared" si="14"/>
        <v>0</v>
      </c>
      <c r="H62" s="895">
        <f t="shared" si="14"/>
        <v>0</v>
      </c>
      <c r="I62" s="895">
        <f>SUM(I63:I67)</f>
        <v>0</v>
      </c>
      <c r="J62" s="895">
        <f>SUM(J63:J67)</f>
        <v>0</v>
      </c>
      <c r="K62" s="895">
        <f t="shared" si="14"/>
        <v>0</v>
      </c>
      <c r="L62" s="895">
        <f t="shared" si="14"/>
        <v>0</v>
      </c>
    </row>
    <row r="63" spans="1:13" hidden="1">
      <c r="A63" s="884"/>
      <c r="B63" s="391" t="s">
        <v>403</v>
      </c>
      <c r="C63" s="389" t="s">
        <v>401</v>
      </c>
      <c r="D63" s="892"/>
      <c r="E63" s="892"/>
      <c r="F63" s="892"/>
      <c r="G63" s="892"/>
      <c r="H63" s="892"/>
      <c r="I63" s="892"/>
      <c r="J63" s="892"/>
      <c r="K63" s="892"/>
      <c r="L63" s="892"/>
    </row>
    <row r="64" spans="1:13" hidden="1">
      <c r="A64" s="884"/>
      <c r="B64" s="391" t="s">
        <v>404</v>
      </c>
      <c r="C64" s="389" t="s">
        <v>401</v>
      </c>
      <c r="D64" s="892"/>
      <c r="E64" s="892"/>
      <c r="F64" s="892"/>
      <c r="G64" s="892"/>
      <c r="H64" s="892"/>
      <c r="I64" s="892"/>
      <c r="J64" s="892"/>
      <c r="K64" s="892"/>
      <c r="L64" s="892"/>
    </row>
    <row r="65" spans="1:12" hidden="1">
      <c r="A65" s="884"/>
      <c r="B65" s="391" t="s">
        <v>405</v>
      </c>
      <c r="C65" s="389" t="s">
        <v>401</v>
      </c>
      <c r="D65" s="892"/>
      <c r="E65" s="892"/>
      <c r="F65" s="892"/>
      <c r="G65" s="892"/>
      <c r="H65" s="892"/>
      <c r="I65" s="892"/>
      <c r="J65" s="892"/>
      <c r="K65" s="892"/>
      <c r="L65" s="892"/>
    </row>
    <row r="66" spans="1:12" hidden="1">
      <c r="A66" s="884"/>
      <c r="B66" s="391" t="s">
        <v>406</v>
      </c>
      <c r="C66" s="389" t="s">
        <v>401</v>
      </c>
      <c r="D66" s="892"/>
      <c r="E66" s="892"/>
      <c r="F66" s="892"/>
      <c r="G66" s="892"/>
      <c r="H66" s="892"/>
      <c r="I66" s="892"/>
      <c r="J66" s="892"/>
      <c r="K66" s="892"/>
      <c r="L66" s="892"/>
    </row>
    <row r="67" spans="1:12" hidden="1">
      <c r="A67" s="884"/>
      <c r="B67" s="392" t="s">
        <v>407</v>
      </c>
      <c r="C67" s="389" t="s">
        <v>401</v>
      </c>
      <c r="D67" s="892"/>
      <c r="E67" s="892"/>
      <c r="F67" s="892"/>
      <c r="G67" s="892"/>
      <c r="H67" s="892"/>
      <c r="I67" s="892"/>
      <c r="J67" s="892"/>
      <c r="K67" s="892"/>
      <c r="L67" s="892"/>
    </row>
    <row r="68" spans="1:12" ht="30" hidden="1">
      <c r="A68" s="884"/>
      <c r="B68" s="392" t="s">
        <v>408</v>
      </c>
      <c r="C68" s="389" t="s">
        <v>401</v>
      </c>
      <c r="D68" s="893">
        <f>D75</f>
        <v>0</v>
      </c>
      <c r="E68" s="893">
        <f t="shared" ref="E68:K68" si="15">E75</f>
        <v>0</v>
      </c>
      <c r="F68" s="893">
        <f t="shared" si="15"/>
        <v>0</v>
      </c>
      <c r="G68" s="893">
        <f t="shared" si="15"/>
        <v>0</v>
      </c>
      <c r="H68" s="893">
        <f t="shared" si="15"/>
        <v>0</v>
      </c>
      <c r="I68" s="893">
        <f>I75</f>
        <v>0</v>
      </c>
      <c r="J68" s="893">
        <f>J75</f>
        <v>0</v>
      </c>
      <c r="K68" s="893">
        <f t="shared" si="15"/>
        <v>0</v>
      </c>
      <c r="L68" s="893">
        <f>L75</f>
        <v>0</v>
      </c>
    </row>
    <row r="69" spans="1:12" hidden="1">
      <c r="A69" s="884"/>
      <c r="B69" s="391" t="s">
        <v>409</v>
      </c>
      <c r="C69" s="389" t="s">
        <v>410</v>
      </c>
      <c r="D69" s="895">
        <f>SUM(D70:D73)</f>
        <v>0</v>
      </c>
      <c r="E69" s="895">
        <f t="shared" ref="E69:L69" si="16">SUM(E70:E73)</f>
        <v>0</v>
      </c>
      <c r="F69" s="895">
        <f t="shared" si="16"/>
        <v>0</v>
      </c>
      <c r="G69" s="895">
        <f t="shared" si="16"/>
        <v>0</v>
      </c>
      <c r="H69" s="895">
        <f t="shared" si="16"/>
        <v>0</v>
      </c>
      <c r="I69" s="895">
        <f>SUM(I70:I73)</f>
        <v>0</v>
      </c>
      <c r="J69" s="895">
        <f>SUM(J70:J73)</f>
        <v>0</v>
      </c>
      <c r="K69" s="895">
        <f t="shared" si="16"/>
        <v>0</v>
      </c>
      <c r="L69" s="895">
        <f t="shared" si="16"/>
        <v>0</v>
      </c>
    </row>
    <row r="70" spans="1:12" hidden="1">
      <c r="A70" s="884"/>
      <c r="B70" s="391" t="s">
        <v>403</v>
      </c>
      <c r="C70" s="389" t="s">
        <v>410</v>
      </c>
      <c r="D70" s="892"/>
      <c r="E70" s="892"/>
      <c r="F70" s="892"/>
      <c r="G70" s="892"/>
      <c r="H70" s="892"/>
      <c r="I70" s="892"/>
      <c r="J70" s="892"/>
      <c r="K70" s="892"/>
      <c r="L70" s="892"/>
    </row>
    <row r="71" spans="1:12" hidden="1">
      <c r="A71" s="884"/>
      <c r="B71" s="391" t="s">
        <v>404</v>
      </c>
      <c r="C71" s="389" t="s">
        <v>410</v>
      </c>
      <c r="D71" s="892"/>
      <c r="E71" s="892"/>
      <c r="F71" s="892"/>
      <c r="G71" s="892"/>
      <c r="H71" s="892"/>
      <c r="I71" s="892"/>
      <c r="J71" s="892"/>
      <c r="K71" s="892"/>
      <c r="L71" s="892"/>
    </row>
    <row r="72" spans="1:12" hidden="1">
      <c r="A72" s="884"/>
      <c r="B72" s="391" t="s">
        <v>405</v>
      </c>
      <c r="C72" s="389" t="s">
        <v>410</v>
      </c>
      <c r="D72" s="892"/>
      <c r="E72" s="892"/>
      <c r="F72" s="892"/>
      <c r="G72" s="892"/>
      <c r="H72" s="892"/>
      <c r="I72" s="892"/>
      <c r="J72" s="892"/>
      <c r="K72" s="892"/>
      <c r="L72" s="892"/>
    </row>
    <row r="73" spans="1:12" hidden="1">
      <c r="A73" s="884"/>
      <c r="B73" s="391" t="s">
        <v>406</v>
      </c>
      <c r="C73" s="389" t="s">
        <v>410</v>
      </c>
      <c r="D73" s="892"/>
      <c r="E73" s="892"/>
      <c r="F73" s="892"/>
      <c r="G73" s="892"/>
      <c r="H73" s="892"/>
      <c r="I73" s="892"/>
      <c r="J73" s="892"/>
      <c r="K73" s="892"/>
      <c r="L73" s="892"/>
    </row>
    <row r="74" spans="1:12" ht="30" hidden="1">
      <c r="A74" s="884"/>
      <c r="B74" s="392" t="s">
        <v>411</v>
      </c>
      <c r="C74" s="389" t="s">
        <v>410</v>
      </c>
      <c r="D74" s="896"/>
      <c r="E74" s="896"/>
      <c r="F74" s="896"/>
      <c r="G74" s="896"/>
      <c r="H74" s="896"/>
      <c r="I74" s="896"/>
      <c r="J74" s="896"/>
      <c r="K74" s="896"/>
      <c r="L74" s="896"/>
    </row>
    <row r="75" spans="1:12" ht="30" hidden="1">
      <c r="A75" s="884"/>
      <c r="B75" s="392" t="s">
        <v>412</v>
      </c>
      <c r="C75" s="389" t="s">
        <v>401</v>
      </c>
      <c r="D75" s="895">
        <f>SUM(D76:D79)</f>
        <v>0</v>
      </c>
      <c r="E75" s="895">
        <f t="shared" ref="E75:L75" si="17">SUM(E76:E79)</f>
        <v>0</v>
      </c>
      <c r="F75" s="895">
        <f t="shared" si="17"/>
        <v>0</v>
      </c>
      <c r="G75" s="895">
        <f t="shared" si="17"/>
        <v>0</v>
      </c>
      <c r="H75" s="895">
        <f t="shared" si="17"/>
        <v>0</v>
      </c>
      <c r="I75" s="895">
        <f>SUM(I76:I79)</f>
        <v>0</v>
      </c>
      <c r="J75" s="895">
        <f>SUM(J76:J79)</f>
        <v>0</v>
      </c>
      <c r="K75" s="895">
        <f t="shared" si="17"/>
        <v>0</v>
      </c>
      <c r="L75" s="895">
        <f t="shared" si="17"/>
        <v>0</v>
      </c>
    </row>
    <row r="76" spans="1:12" hidden="1">
      <c r="A76" s="884"/>
      <c r="B76" s="391" t="s">
        <v>403</v>
      </c>
      <c r="C76" s="389" t="s">
        <v>401</v>
      </c>
      <c r="D76" s="892"/>
      <c r="E76" s="892"/>
      <c r="F76" s="892"/>
      <c r="G76" s="892"/>
      <c r="H76" s="892"/>
      <c r="I76" s="892"/>
      <c r="J76" s="892"/>
      <c r="K76" s="892"/>
      <c r="L76" s="892"/>
    </row>
    <row r="77" spans="1:12" hidden="1">
      <c r="A77" s="884"/>
      <c r="B77" s="391" t="s">
        <v>404</v>
      </c>
      <c r="C77" s="389" t="s">
        <v>401</v>
      </c>
      <c r="D77" s="892"/>
      <c r="E77" s="892"/>
      <c r="F77" s="892"/>
      <c r="G77" s="892"/>
      <c r="H77" s="892"/>
      <c r="I77" s="892"/>
      <c r="J77" s="892"/>
      <c r="K77" s="892"/>
      <c r="L77" s="892"/>
    </row>
    <row r="78" spans="1:12" hidden="1">
      <c r="A78" s="884"/>
      <c r="B78" s="391" t="s">
        <v>405</v>
      </c>
      <c r="C78" s="389" t="s">
        <v>401</v>
      </c>
      <c r="D78" s="892"/>
      <c r="E78" s="892"/>
      <c r="F78" s="892"/>
      <c r="G78" s="892"/>
      <c r="H78" s="892"/>
      <c r="I78" s="892"/>
      <c r="J78" s="892"/>
      <c r="K78" s="892"/>
      <c r="L78" s="892"/>
    </row>
    <row r="79" spans="1:12" hidden="1">
      <c r="A79" s="884"/>
      <c r="B79" s="391" t="s">
        <v>406</v>
      </c>
      <c r="C79" s="389" t="s">
        <v>401</v>
      </c>
      <c r="D79" s="892"/>
      <c r="E79" s="892"/>
      <c r="F79" s="892"/>
      <c r="G79" s="892"/>
      <c r="H79" s="892"/>
      <c r="I79" s="892"/>
      <c r="J79" s="892"/>
      <c r="K79" s="892"/>
      <c r="L79" s="892"/>
    </row>
    <row r="80" spans="1:12" ht="30" hidden="1">
      <c r="A80" s="884"/>
      <c r="B80" s="392" t="s">
        <v>411</v>
      </c>
      <c r="C80" s="389" t="s">
        <v>401</v>
      </c>
      <c r="D80" s="896"/>
      <c r="E80" s="896"/>
      <c r="F80" s="896"/>
      <c r="G80" s="896"/>
      <c r="H80" s="896"/>
      <c r="I80" s="896"/>
      <c r="J80" s="896"/>
      <c r="K80" s="896"/>
      <c r="L80" s="896"/>
    </row>
    <row r="81" spans="1:13" ht="38.25">
      <c r="A81" s="882" t="s">
        <v>984</v>
      </c>
      <c r="B81" s="898" t="s">
        <v>394</v>
      </c>
      <c r="C81" s="884"/>
      <c r="D81" s="416"/>
      <c r="E81" s="892"/>
      <c r="F81" s="892"/>
      <c r="G81" s="892"/>
      <c r="H81" s="892">
        <f>H87*1000</f>
        <v>43.786050000000003</v>
      </c>
      <c r="I81" s="892">
        <f t="shared" ref="I81:L81" si="18">I87*1000</f>
        <v>43.786050000000003</v>
      </c>
      <c r="J81" s="892">
        <f t="shared" si="18"/>
        <v>43.786050000000003</v>
      </c>
      <c r="K81" s="892">
        <f t="shared" si="18"/>
        <v>43.786050000000003</v>
      </c>
      <c r="L81" s="892">
        <f t="shared" si="18"/>
        <v>43.786050000000003</v>
      </c>
    </row>
    <row r="82" spans="1:13">
      <c r="A82" s="884"/>
      <c r="B82" s="391" t="s">
        <v>399</v>
      </c>
      <c r="C82" s="883"/>
      <c r="D82" s="892"/>
      <c r="E82" s="892"/>
      <c r="F82" s="892"/>
      <c r="G82" s="892"/>
      <c r="H82" s="892"/>
      <c r="I82" s="892"/>
      <c r="J82" s="892"/>
      <c r="K82" s="892"/>
      <c r="L82" s="892"/>
    </row>
    <row r="83" spans="1:13">
      <c r="A83" s="884"/>
      <c r="B83" s="391" t="s">
        <v>400</v>
      </c>
      <c r="C83" s="389" t="s">
        <v>401</v>
      </c>
      <c r="D83" s="893">
        <f>D84+D90</f>
        <v>0</v>
      </c>
      <c r="E83" s="893">
        <f t="shared" ref="E83:K83" si="19">E84+E90</f>
        <v>0</v>
      </c>
      <c r="F83" s="893">
        <f t="shared" si="19"/>
        <v>0</v>
      </c>
      <c r="G83" s="893">
        <f t="shared" si="19"/>
        <v>0</v>
      </c>
      <c r="H83" s="893">
        <f t="shared" si="19"/>
        <v>4.378605E-2</v>
      </c>
      <c r="I83" s="893">
        <f>I84+I90</f>
        <v>4.378605E-2</v>
      </c>
      <c r="J83" s="893">
        <f>J84+J90</f>
        <v>4.378605E-2</v>
      </c>
      <c r="K83" s="893">
        <f t="shared" si="19"/>
        <v>4.378605E-2</v>
      </c>
      <c r="L83" s="893">
        <f>L84+L90</f>
        <v>4.378605E-2</v>
      </c>
      <c r="M83" s="894"/>
    </row>
    <row r="84" spans="1:13" ht="30">
      <c r="A84" s="884"/>
      <c r="B84" s="392" t="s">
        <v>402</v>
      </c>
      <c r="C84" s="389" t="s">
        <v>401</v>
      </c>
      <c r="D84" s="895">
        <f>SUM(D85:D89)</f>
        <v>0</v>
      </c>
      <c r="E84" s="895">
        <f t="shared" ref="E84:L84" si="20">SUM(E85:E89)</f>
        <v>0</v>
      </c>
      <c r="F84" s="895">
        <f t="shared" si="20"/>
        <v>0</v>
      </c>
      <c r="G84" s="895">
        <f t="shared" si="20"/>
        <v>0</v>
      </c>
      <c r="H84" s="895">
        <f t="shared" si="20"/>
        <v>4.378605E-2</v>
      </c>
      <c r="I84" s="895">
        <f>SUM(I85:I89)</f>
        <v>4.378605E-2</v>
      </c>
      <c r="J84" s="895">
        <f>SUM(J85:J89)</f>
        <v>4.378605E-2</v>
      </c>
      <c r="K84" s="895">
        <f t="shared" si="20"/>
        <v>4.378605E-2</v>
      </c>
      <c r="L84" s="895">
        <f t="shared" si="20"/>
        <v>4.378605E-2</v>
      </c>
    </row>
    <row r="85" spans="1:13">
      <c r="A85" s="884"/>
      <c r="B85" s="391" t="s">
        <v>403</v>
      </c>
      <c r="C85" s="389" t="s">
        <v>401</v>
      </c>
      <c r="D85" s="892"/>
      <c r="E85" s="892"/>
      <c r="F85" s="892"/>
      <c r="G85" s="892"/>
      <c r="H85" s="892"/>
      <c r="I85" s="892"/>
      <c r="J85" s="892"/>
      <c r="K85" s="892"/>
      <c r="L85" s="892"/>
    </row>
    <row r="86" spans="1:13">
      <c r="A86" s="884"/>
      <c r="B86" s="391" t="s">
        <v>404</v>
      </c>
      <c r="C86" s="389" t="s">
        <v>401</v>
      </c>
      <c r="D86" s="892"/>
      <c r="E86" s="892"/>
      <c r="F86" s="892"/>
      <c r="G86" s="892"/>
      <c r="H86" s="892"/>
      <c r="I86" s="892"/>
      <c r="J86" s="892"/>
      <c r="K86" s="892"/>
      <c r="L86" s="892"/>
    </row>
    <row r="87" spans="1:13">
      <c r="A87" s="884"/>
      <c r="B87" s="391" t="s">
        <v>405</v>
      </c>
      <c r="C87" s="389" t="s">
        <v>401</v>
      </c>
      <c r="D87" s="892"/>
      <c r="E87" s="892"/>
      <c r="F87" s="892"/>
      <c r="G87" s="892"/>
      <c r="H87" s="892">
        <f>'Эл-Вагай'!S33/1000</f>
        <v>4.378605E-2</v>
      </c>
      <c r="I87" s="892">
        <f>H87</f>
        <v>4.378605E-2</v>
      </c>
      <c r="J87" s="892">
        <f t="shared" ref="J87:L87" si="21">I87</f>
        <v>4.378605E-2</v>
      </c>
      <c r="K87" s="892">
        <f t="shared" si="21"/>
        <v>4.378605E-2</v>
      </c>
      <c r="L87" s="892">
        <f t="shared" si="21"/>
        <v>4.378605E-2</v>
      </c>
    </row>
    <row r="88" spans="1:13">
      <c r="A88" s="884"/>
      <c r="B88" s="391" t="s">
        <v>406</v>
      </c>
      <c r="C88" s="389" t="s">
        <v>401</v>
      </c>
      <c r="D88" s="892"/>
      <c r="E88" s="892"/>
      <c r="F88" s="892"/>
      <c r="G88" s="892"/>
      <c r="H88" s="892"/>
      <c r="I88" s="892"/>
      <c r="J88" s="892"/>
      <c r="K88" s="892"/>
      <c r="L88" s="892"/>
    </row>
    <row r="89" spans="1:13">
      <c r="A89" s="884"/>
      <c r="B89" s="392" t="s">
        <v>407</v>
      </c>
      <c r="C89" s="389" t="s">
        <v>401</v>
      </c>
      <c r="D89" s="892"/>
      <c r="E89" s="892"/>
      <c r="F89" s="892"/>
      <c r="G89" s="892"/>
      <c r="H89" s="892"/>
      <c r="I89" s="892"/>
      <c r="J89" s="892"/>
      <c r="K89" s="892"/>
      <c r="L89" s="892"/>
    </row>
    <row r="90" spans="1:13" ht="30">
      <c r="A90" s="884"/>
      <c r="B90" s="392" t="s">
        <v>408</v>
      </c>
      <c r="C90" s="389" t="s">
        <v>401</v>
      </c>
      <c r="D90" s="893">
        <f>D97</f>
        <v>0</v>
      </c>
      <c r="E90" s="893">
        <f t="shared" ref="E90:K90" si="22">E97</f>
        <v>0</v>
      </c>
      <c r="F90" s="893">
        <f t="shared" si="22"/>
        <v>0</v>
      </c>
      <c r="G90" s="893">
        <f t="shared" si="22"/>
        <v>0</v>
      </c>
      <c r="H90" s="893">
        <f t="shared" si="22"/>
        <v>0</v>
      </c>
      <c r="I90" s="893">
        <f>I97</f>
        <v>0</v>
      </c>
      <c r="J90" s="893">
        <f>J97</f>
        <v>0</v>
      </c>
      <c r="K90" s="893">
        <f t="shared" si="22"/>
        <v>0</v>
      </c>
      <c r="L90" s="893">
        <f>L97</f>
        <v>0</v>
      </c>
    </row>
    <row r="91" spans="1:13">
      <c r="A91" s="884"/>
      <c r="B91" s="391" t="s">
        <v>409</v>
      </c>
      <c r="C91" s="389" t="s">
        <v>410</v>
      </c>
      <c r="D91" s="895">
        <f>SUM(D92:D95)</f>
        <v>0</v>
      </c>
      <c r="E91" s="895">
        <f t="shared" ref="E91:L91" si="23">SUM(E92:E95)</f>
        <v>0</v>
      </c>
      <c r="F91" s="895">
        <f t="shared" si="23"/>
        <v>0</v>
      </c>
      <c r="G91" s="895">
        <f t="shared" si="23"/>
        <v>0</v>
      </c>
      <c r="H91" s="895">
        <f t="shared" si="23"/>
        <v>0</v>
      </c>
      <c r="I91" s="895">
        <f>SUM(I92:I95)</f>
        <v>0</v>
      </c>
      <c r="J91" s="895">
        <f>SUM(J92:J95)</f>
        <v>0</v>
      </c>
      <c r="K91" s="895">
        <f t="shared" si="23"/>
        <v>0</v>
      </c>
      <c r="L91" s="895">
        <f t="shared" si="23"/>
        <v>0</v>
      </c>
    </row>
    <row r="92" spans="1:13" hidden="1">
      <c r="A92" s="884"/>
      <c r="B92" s="391" t="s">
        <v>403</v>
      </c>
      <c r="C92" s="389" t="s">
        <v>410</v>
      </c>
      <c r="D92" s="892"/>
      <c r="E92" s="892"/>
      <c r="F92" s="892"/>
      <c r="G92" s="892"/>
      <c r="H92" s="892"/>
      <c r="I92" s="892"/>
      <c r="J92" s="892"/>
      <c r="K92" s="892"/>
      <c r="L92" s="892"/>
    </row>
    <row r="93" spans="1:13" hidden="1">
      <c r="A93" s="884"/>
      <c r="B93" s="391" t="s">
        <v>404</v>
      </c>
      <c r="C93" s="389" t="s">
        <v>410</v>
      </c>
      <c r="D93" s="892"/>
      <c r="E93" s="892"/>
      <c r="F93" s="892"/>
      <c r="G93" s="892"/>
      <c r="H93" s="892"/>
      <c r="I93" s="892"/>
      <c r="J93" s="892"/>
      <c r="K93" s="892"/>
      <c r="L93" s="892"/>
    </row>
    <row r="94" spans="1:13" hidden="1">
      <c r="A94" s="884"/>
      <c r="B94" s="391" t="s">
        <v>405</v>
      </c>
      <c r="C94" s="389" t="s">
        <v>410</v>
      </c>
      <c r="D94" s="892"/>
      <c r="E94" s="892"/>
      <c r="F94" s="892"/>
      <c r="G94" s="892"/>
      <c r="H94" s="892"/>
      <c r="I94" s="892"/>
      <c r="J94" s="892"/>
      <c r="K94" s="892"/>
      <c r="L94" s="892"/>
    </row>
    <row r="95" spans="1:13" hidden="1">
      <c r="A95" s="884"/>
      <c r="B95" s="391" t="s">
        <v>406</v>
      </c>
      <c r="C95" s="389" t="s">
        <v>410</v>
      </c>
      <c r="D95" s="892"/>
      <c r="E95" s="892"/>
      <c r="F95" s="892"/>
      <c r="G95" s="892"/>
      <c r="H95" s="892"/>
      <c r="I95" s="892"/>
      <c r="J95" s="892"/>
      <c r="K95" s="892"/>
      <c r="L95" s="892"/>
    </row>
    <row r="96" spans="1:13" ht="30" hidden="1">
      <c r="A96" s="884"/>
      <c r="B96" s="392" t="s">
        <v>411</v>
      </c>
      <c r="C96" s="389" t="s">
        <v>410</v>
      </c>
      <c r="D96" s="896"/>
      <c r="E96" s="896"/>
      <c r="F96" s="896"/>
      <c r="G96" s="896"/>
      <c r="H96" s="896"/>
      <c r="I96" s="896"/>
      <c r="J96" s="896"/>
      <c r="K96" s="896"/>
      <c r="L96" s="896"/>
    </row>
    <row r="97" spans="1:13" ht="30">
      <c r="A97" s="884"/>
      <c r="B97" s="392" t="s">
        <v>412</v>
      </c>
      <c r="C97" s="389" t="s">
        <v>401</v>
      </c>
      <c r="D97" s="895">
        <f>SUM(D98:D101)</f>
        <v>0</v>
      </c>
      <c r="E97" s="895">
        <f t="shared" ref="E97:L97" si="24">SUM(E98:E101)</f>
        <v>0</v>
      </c>
      <c r="F97" s="895">
        <f t="shared" si="24"/>
        <v>0</v>
      </c>
      <c r="G97" s="895">
        <f t="shared" si="24"/>
        <v>0</v>
      </c>
      <c r="H97" s="895">
        <f t="shared" si="24"/>
        <v>0</v>
      </c>
      <c r="I97" s="895">
        <f>SUM(I98:I101)</f>
        <v>0</v>
      </c>
      <c r="J97" s="895">
        <f>SUM(J98:J101)</f>
        <v>0</v>
      </c>
      <c r="K97" s="895">
        <f t="shared" si="24"/>
        <v>0</v>
      </c>
      <c r="L97" s="895">
        <f t="shared" si="24"/>
        <v>0</v>
      </c>
    </row>
    <row r="98" spans="1:13" hidden="1">
      <c r="A98" s="884"/>
      <c r="B98" s="391" t="s">
        <v>403</v>
      </c>
      <c r="C98" s="389" t="s">
        <v>401</v>
      </c>
      <c r="D98" s="892"/>
      <c r="E98" s="892"/>
      <c r="F98" s="892"/>
      <c r="G98" s="892"/>
      <c r="H98" s="892"/>
      <c r="I98" s="892"/>
      <c r="J98" s="892"/>
      <c r="K98" s="892"/>
      <c r="L98" s="892"/>
    </row>
    <row r="99" spans="1:13" hidden="1">
      <c r="A99" s="884"/>
      <c r="B99" s="391" t="s">
        <v>404</v>
      </c>
      <c r="C99" s="389" t="s">
        <v>401</v>
      </c>
      <c r="D99" s="892"/>
      <c r="E99" s="892"/>
      <c r="F99" s="892"/>
      <c r="G99" s="892"/>
      <c r="H99" s="892"/>
      <c r="I99" s="892"/>
      <c r="J99" s="892"/>
      <c r="K99" s="892"/>
      <c r="L99" s="892"/>
    </row>
    <row r="100" spans="1:13" hidden="1">
      <c r="A100" s="884"/>
      <c r="B100" s="391" t="s">
        <v>405</v>
      </c>
      <c r="C100" s="389" t="s">
        <v>401</v>
      </c>
      <c r="D100" s="892"/>
      <c r="E100" s="892"/>
      <c r="F100" s="892"/>
      <c r="G100" s="892"/>
      <c r="H100" s="892"/>
      <c r="I100" s="892"/>
      <c r="J100" s="892"/>
      <c r="K100" s="892"/>
      <c r="L100" s="892"/>
    </row>
    <row r="101" spans="1:13" hidden="1">
      <c r="A101" s="884"/>
      <c r="B101" s="391" t="s">
        <v>406</v>
      </c>
      <c r="C101" s="389" t="s">
        <v>401</v>
      </c>
      <c r="D101" s="892"/>
      <c r="E101" s="892"/>
      <c r="F101" s="892"/>
      <c r="G101" s="892"/>
      <c r="H101" s="892"/>
      <c r="I101" s="892"/>
      <c r="J101" s="892"/>
      <c r="K101" s="892"/>
      <c r="L101" s="892"/>
    </row>
    <row r="102" spans="1:13" ht="30" hidden="1">
      <c r="A102" s="884"/>
      <c r="B102" s="392" t="s">
        <v>411</v>
      </c>
      <c r="C102" s="389" t="s">
        <v>401</v>
      </c>
      <c r="D102" s="896"/>
      <c r="E102" s="896"/>
      <c r="F102" s="896"/>
      <c r="G102" s="896"/>
      <c r="H102" s="896"/>
      <c r="I102" s="896"/>
      <c r="J102" s="896"/>
      <c r="K102" s="896"/>
      <c r="L102" s="896"/>
    </row>
    <row r="103" spans="1:13" s="908" customFormat="1">
      <c r="A103" s="890" t="s">
        <v>1588</v>
      </c>
    </row>
    <row r="104" spans="1:13">
      <c r="A104" s="881" t="s">
        <v>1589</v>
      </c>
      <c r="M104" s="29"/>
    </row>
    <row r="105" spans="1:13">
      <c r="A105" s="881"/>
      <c r="M105" s="29"/>
    </row>
    <row r="106" spans="1:13">
      <c r="A106" s="894" t="s">
        <v>1599</v>
      </c>
      <c r="M106" s="29"/>
    </row>
    <row r="107" spans="1:13">
      <c r="A107" s="881" t="s">
        <v>1600</v>
      </c>
      <c r="M107" s="29"/>
    </row>
    <row r="108" spans="1:13">
      <c r="A108" s="881"/>
      <c r="M108" s="29"/>
    </row>
    <row r="109" spans="1:13">
      <c r="A109" s="881"/>
      <c r="M109" s="29"/>
    </row>
    <row r="110" spans="1:13">
      <c r="A110" s="881"/>
      <c r="M110" s="29"/>
    </row>
    <row r="111" spans="1:13">
      <c r="A111" s="881"/>
      <c r="M111" s="29"/>
    </row>
    <row r="112" spans="1:13">
      <c r="A112" s="881"/>
      <c r="M112" s="29"/>
    </row>
    <row r="113" spans="1:13">
      <c r="A113" s="881"/>
      <c r="M113" s="29"/>
    </row>
    <row r="114" spans="1:13">
      <c r="A114" s="881" t="s">
        <v>1592</v>
      </c>
      <c r="M114" s="29"/>
    </row>
    <row r="115" spans="1:13">
      <c r="A115" s="881"/>
      <c r="M115" s="29"/>
    </row>
    <row r="116" spans="1:13">
      <c r="A116" s="881"/>
      <c r="M116" s="29"/>
    </row>
    <row r="117" spans="1:13">
      <c r="A117" s="881"/>
      <c r="M117" s="29"/>
    </row>
    <row r="118" spans="1:13">
      <c r="A118" s="881"/>
      <c r="M118" s="29"/>
    </row>
    <row r="119" spans="1:13">
      <c r="A119" s="881"/>
      <c r="M119" s="29"/>
    </row>
    <row r="120" spans="1:13">
      <c r="A120" s="881" t="s">
        <v>1592</v>
      </c>
      <c r="M120" s="29"/>
    </row>
    <row r="121" spans="1:13">
      <c r="A121" s="881"/>
      <c r="M121" s="29"/>
    </row>
    <row r="122" spans="1:13">
      <c r="A122" s="881"/>
      <c r="M122" s="29"/>
    </row>
    <row r="123" spans="1:13">
      <c r="A123" s="881"/>
      <c r="M123" s="29"/>
    </row>
    <row r="124" spans="1:13">
      <c r="A124" s="881"/>
      <c r="M124" s="29"/>
    </row>
    <row r="125" spans="1:13">
      <c r="A125" s="881"/>
      <c r="M125" s="29"/>
    </row>
    <row r="126" spans="1:13">
      <c r="A126" s="881" t="s">
        <v>1589</v>
      </c>
      <c r="M126" s="29"/>
    </row>
    <row r="127" spans="1:13">
      <c r="A127" s="881"/>
      <c r="M127" s="29"/>
    </row>
    <row r="128" spans="1:13">
      <c r="A128" s="894" t="s">
        <v>1601</v>
      </c>
      <c r="M128" s="29"/>
    </row>
    <row r="129" spans="1:13">
      <c r="A129" s="881" t="s">
        <v>1602</v>
      </c>
      <c r="M129" s="29"/>
    </row>
    <row r="130" spans="1:13">
      <c r="A130" s="881"/>
      <c r="M130" s="29"/>
    </row>
    <row r="131" spans="1:13">
      <c r="A131" s="881"/>
      <c r="M131" s="29"/>
    </row>
    <row r="132" spans="1:13">
      <c r="A132" s="881"/>
      <c r="M132" s="29"/>
    </row>
    <row r="133" spans="1:13">
      <c r="A133" s="881"/>
      <c r="M133" s="29"/>
    </row>
    <row r="134" spans="1:13">
      <c r="A134" s="881"/>
      <c r="M134" s="29"/>
    </row>
    <row r="135" spans="1:13">
      <c r="A135" s="881"/>
      <c r="M135" s="29"/>
    </row>
    <row r="136" spans="1:13">
      <c r="A136" s="881" t="s">
        <v>1592</v>
      </c>
      <c r="M136" s="29"/>
    </row>
    <row r="137" spans="1:13">
      <c r="A137" s="881"/>
      <c r="M137" s="29"/>
    </row>
    <row r="138" spans="1:13">
      <c r="A138" s="881"/>
      <c r="M138" s="29"/>
    </row>
    <row r="139" spans="1:13">
      <c r="A139" s="881"/>
      <c r="M139" s="29"/>
    </row>
    <row r="140" spans="1:13">
      <c r="A140" s="881"/>
      <c r="M140" s="29"/>
    </row>
    <row r="141" spans="1:13">
      <c r="A141" s="881"/>
      <c r="M141" s="29"/>
    </row>
    <row r="142" spans="1:13">
      <c r="A142" s="881" t="s">
        <v>1592</v>
      </c>
      <c r="M142" s="29"/>
    </row>
    <row r="143" spans="1:13">
      <c r="A143" s="881"/>
      <c r="M143" s="29"/>
    </row>
    <row r="144" spans="1:13">
      <c r="A144" s="881"/>
      <c r="M144" s="29"/>
    </row>
    <row r="145" spans="1:13">
      <c r="A145" s="881"/>
      <c r="M145" s="29"/>
    </row>
    <row r="146" spans="1:13">
      <c r="A146" s="881"/>
      <c r="M146" s="29"/>
    </row>
    <row r="147" spans="1:13">
      <c r="A147" s="881"/>
      <c r="M147" s="29"/>
    </row>
    <row r="148" spans="1:13">
      <c r="A148" s="881" t="s">
        <v>1589</v>
      </c>
      <c r="M148" s="29"/>
    </row>
    <row r="149" spans="1:13">
      <c r="A149" s="881"/>
      <c r="M149" s="29"/>
    </row>
    <row r="150" spans="1:13">
      <c r="A150" s="894" t="s">
        <v>1603</v>
      </c>
      <c r="M150" s="29"/>
    </row>
    <row r="151" spans="1:13">
      <c r="A151" s="881" t="s">
        <v>1604</v>
      </c>
      <c r="M151" s="29"/>
    </row>
    <row r="152" spans="1:13">
      <c r="A152" s="881"/>
      <c r="M152" s="29"/>
    </row>
    <row r="153" spans="1:13">
      <c r="A153" s="881"/>
      <c r="M153" s="29"/>
    </row>
    <row r="154" spans="1:13">
      <c r="A154" s="881"/>
      <c r="M154" s="29"/>
    </row>
    <row r="155" spans="1:13">
      <c r="A155" s="881"/>
      <c r="M155" s="29"/>
    </row>
    <row r="156" spans="1:13">
      <c r="A156" s="881"/>
      <c r="M156" s="29"/>
    </row>
    <row r="157" spans="1:13">
      <c r="A157" s="881"/>
      <c r="M157" s="29"/>
    </row>
    <row r="158" spans="1:13">
      <c r="A158" s="881" t="s">
        <v>1592</v>
      </c>
      <c r="M158" s="29"/>
    </row>
    <row r="159" spans="1:13">
      <c r="A159" s="881"/>
      <c r="M159" s="29"/>
    </row>
    <row r="160" spans="1:13">
      <c r="A160" s="881"/>
      <c r="M160" s="29"/>
    </row>
    <row r="161" spans="1:13">
      <c r="A161" s="881"/>
      <c r="M161" s="29"/>
    </row>
    <row r="162" spans="1:13">
      <c r="A162" s="881"/>
      <c r="M162" s="29"/>
    </row>
    <row r="163" spans="1:13">
      <c r="A163" s="881"/>
      <c r="M163" s="29"/>
    </row>
    <row r="164" spans="1:13">
      <c r="A164" s="881" t="s">
        <v>1592</v>
      </c>
      <c r="M164" s="29"/>
    </row>
    <row r="165" spans="1:13">
      <c r="A165" s="881"/>
      <c r="M165" s="29"/>
    </row>
    <row r="166" spans="1:13">
      <c r="A166" s="881"/>
      <c r="M166" s="29"/>
    </row>
    <row r="167" spans="1:13">
      <c r="A167" s="881"/>
      <c r="M167" s="29"/>
    </row>
    <row r="168" spans="1:13">
      <c r="A168" s="881"/>
      <c r="M168" s="29"/>
    </row>
    <row r="169" spans="1:13">
      <c r="A169" s="881"/>
      <c r="M169" s="29"/>
    </row>
    <row r="170" spans="1:13">
      <c r="A170" s="881" t="s">
        <v>1589</v>
      </c>
      <c r="M170" s="29"/>
    </row>
    <row r="171" spans="1:13">
      <c r="A171" s="881"/>
      <c r="M171" s="29"/>
    </row>
    <row r="172" spans="1:13">
      <c r="A172" s="894" t="s">
        <v>1605</v>
      </c>
      <c r="M172" s="29"/>
    </row>
    <row r="173" spans="1:13">
      <c r="A173" s="881" t="s">
        <v>1606</v>
      </c>
      <c r="M173" s="29"/>
    </row>
    <row r="174" spans="1:13">
      <c r="A174" s="881"/>
      <c r="M174" s="29"/>
    </row>
    <row r="175" spans="1:13">
      <c r="A175" s="881"/>
      <c r="M175" s="29"/>
    </row>
    <row r="176" spans="1:13">
      <c r="A176" s="881"/>
      <c r="M176" s="29"/>
    </row>
    <row r="177" spans="1:13">
      <c r="A177" s="881"/>
      <c r="M177" s="29"/>
    </row>
    <row r="178" spans="1:13">
      <c r="A178" s="881"/>
      <c r="M178" s="29"/>
    </row>
    <row r="179" spans="1:13">
      <c r="A179" s="881"/>
      <c r="M179" s="29"/>
    </row>
    <row r="180" spans="1:13">
      <c r="A180" s="881" t="s">
        <v>1592</v>
      </c>
      <c r="M180" s="29"/>
    </row>
    <row r="181" spans="1:13">
      <c r="A181" s="881"/>
      <c r="M181" s="29"/>
    </row>
    <row r="182" spans="1:13">
      <c r="A182" s="881"/>
      <c r="M182" s="29"/>
    </row>
    <row r="183" spans="1:13">
      <c r="A183" s="881"/>
      <c r="M183" s="29"/>
    </row>
    <row r="184" spans="1:13">
      <c r="A184" s="881"/>
      <c r="M184" s="29"/>
    </row>
    <row r="185" spans="1:13">
      <c r="A185" s="881"/>
      <c r="M185" s="29"/>
    </row>
    <row r="186" spans="1:13">
      <c r="A186" s="881" t="s">
        <v>1592</v>
      </c>
      <c r="M186" s="29"/>
    </row>
    <row r="187" spans="1:13">
      <c r="A187" s="881"/>
      <c r="M187" s="29"/>
    </row>
    <row r="188" spans="1:13">
      <c r="A188" s="881"/>
      <c r="M188" s="29"/>
    </row>
    <row r="189" spans="1:13">
      <c r="A189" s="881"/>
      <c r="M189" s="29"/>
    </row>
    <row r="190" spans="1:13">
      <c r="A190" s="881"/>
      <c r="M190" s="29"/>
    </row>
    <row r="191" spans="1:13">
      <c r="A191" s="881"/>
      <c r="M191" s="29"/>
    </row>
  </sheetData>
  <mergeCells count="12">
    <mergeCell ref="A11:A12"/>
    <mergeCell ref="B11:B12"/>
    <mergeCell ref="D11:E11"/>
    <mergeCell ref="F11:G11"/>
    <mergeCell ref="U1:V1"/>
    <mergeCell ref="U2:V2"/>
    <mergeCell ref="A3:L3"/>
    <mergeCell ref="A6:L6"/>
    <mergeCell ref="A7:L7"/>
    <mergeCell ref="A8:L8"/>
    <mergeCell ref="A9:L9"/>
    <mergeCell ref="C11:C12"/>
  </mergeCells>
  <pageMargins left="0.70866141732283472" right="0.70866141732283472" top="0.74803149606299213" bottom="0.74803149606299213" header="0.31496062992125984" footer="0.31496062992125984"/>
  <pageSetup paperSize="9" scale="59" orientation="portrait" r:id="rId1"/>
  <colBreaks count="1" manualBreakCount="1">
    <brk id="12"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2:V356"/>
  <sheetViews>
    <sheetView zoomScale="85" zoomScaleNormal="85" zoomScaleSheetLayoutView="90" workbookViewId="0">
      <pane xSplit="2" ySplit="11" topLeftCell="L116" activePane="bottomRight" state="frozen"/>
      <selection activeCell="U27" sqref="U27"/>
      <selection pane="topRight" activeCell="U27" sqref="U27"/>
      <selection pane="bottomLeft" activeCell="U27" sqref="U27"/>
      <selection pane="bottomRight" activeCell="P119" sqref="P119:Q119"/>
    </sheetView>
  </sheetViews>
  <sheetFormatPr defaultColWidth="0.85546875" defaultRowHeight="15" outlineLevelRow="1"/>
  <cols>
    <col min="1" max="1" width="11.5703125" style="420" customWidth="1"/>
    <col min="2" max="2" width="65.42578125" style="420" customWidth="1"/>
    <col min="3" max="3" width="13.7109375" style="420" customWidth="1"/>
    <col min="4" max="13" width="11" style="420" customWidth="1"/>
    <col min="14" max="16" width="15.85546875" style="420" customWidth="1"/>
    <col min="17" max="17" width="15.7109375" style="419" customWidth="1"/>
    <col min="18" max="18" width="17.42578125" style="419" customWidth="1"/>
    <col min="19" max="19" width="12.5703125" style="419" customWidth="1"/>
    <col min="20" max="16384" width="0.85546875" style="419"/>
  </cols>
  <sheetData>
    <row r="2" spans="1:18" ht="13.5" customHeight="1">
      <c r="A2" s="1626" t="s">
        <v>9</v>
      </c>
      <c r="B2" s="1626"/>
      <c r="C2" s="1626"/>
      <c r="D2" s="1626"/>
      <c r="E2" s="1626"/>
      <c r="F2" s="1626"/>
      <c r="G2" s="1626"/>
      <c r="H2" s="1626"/>
      <c r="I2" s="1626"/>
      <c r="J2" s="1626"/>
      <c r="K2" s="1626"/>
      <c r="L2" s="1626"/>
      <c r="M2" s="1626"/>
      <c r="N2" s="1626"/>
      <c r="O2" s="1626"/>
      <c r="P2" s="1626"/>
      <c r="Q2" s="1626"/>
      <c r="R2" s="1626"/>
    </row>
    <row r="3" spans="1:18" ht="13.5" customHeight="1">
      <c r="A3" s="1626" t="s">
        <v>1991</v>
      </c>
      <c r="B3" s="1626"/>
      <c r="C3" s="1626"/>
      <c r="D3" s="1626"/>
      <c r="E3" s="1626"/>
      <c r="F3" s="1626"/>
      <c r="G3" s="1626"/>
      <c r="H3" s="1626"/>
      <c r="I3" s="1626"/>
      <c r="J3" s="1626"/>
      <c r="K3" s="1626"/>
      <c r="L3" s="1626"/>
      <c r="M3" s="1626"/>
      <c r="N3" s="1626"/>
      <c r="O3" s="1626"/>
      <c r="P3" s="1626"/>
      <c r="Q3" s="1626"/>
      <c r="R3" s="1626"/>
    </row>
    <row r="4" spans="1:18" ht="13.5" customHeight="1"/>
    <row r="5" spans="1:18" ht="13.5" customHeight="1">
      <c r="A5" s="1627" t="s">
        <v>1988</v>
      </c>
      <c r="B5" s="1627"/>
      <c r="C5" s="1627"/>
      <c r="D5" s="1627"/>
      <c r="E5" s="1627"/>
      <c r="F5" s="1627"/>
      <c r="G5" s="1627"/>
      <c r="H5" s="1627"/>
      <c r="I5" s="1627"/>
      <c r="J5" s="1627"/>
      <c r="K5" s="1627"/>
      <c r="L5" s="1627"/>
      <c r="M5" s="1627"/>
      <c r="N5" s="1627"/>
      <c r="O5" s="1627"/>
      <c r="P5" s="1627"/>
      <c r="Q5" s="1627"/>
      <c r="R5" s="1627"/>
    </row>
    <row r="6" spans="1:18" ht="31.5" customHeight="1">
      <c r="A6" s="421"/>
      <c r="B6" s="422" t="s">
        <v>1989</v>
      </c>
      <c r="C6" s="423"/>
      <c r="D6" s="424"/>
      <c r="E6" s="424"/>
      <c r="F6" s="424"/>
      <c r="G6" s="424"/>
      <c r="H6" s="424"/>
      <c r="I6" s="424"/>
      <c r="J6" s="424"/>
      <c r="K6" s="424"/>
      <c r="L6" s="424"/>
      <c r="M6" s="424"/>
      <c r="N6" s="878"/>
      <c r="O6" s="878"/>
      <c r="P6" s="878"/>
      <c r="Q6" s="878"/>
      <c r="R6" s="478"/>
    </row>
    <row r="7" spans="1:18" ht="29.25" customHeight="1">
      <c r="A7" s="1628" t="s">
        <v>721</v>
      </c>
      <c r="B7" s="1629" t="s">
        <v>700</v>
      </c>
      <c r="C7" s="1628" t="s">
        <v>44</v>
      </c>
      <c r="D7" s="1628" t="s">
        <v>1562</v>
      </c>
      <c r="E7" s="1629"/>
      <c r="F7" s="1628" t="s">
        <v>1563</v>
      </c>
      <c r="G7" s="1629"/>
      <c r="H7" s="1628" t="s">
        <v>1564</v>
      </c>
      <c r="I7" s="1629"/>
      <c r="J7" s="1628" t="s">
        <v>1565</v>
      </c>
      <c r="K7" s="1629"/>
      <c r="L7" s="1628" t="s">
        <v>1566</v>
      </c>
      <c r="M7" s="1629"/>
      <c r="N7" s="1629" t="s">
        <v>1074</v>
      </c>
      <c r="O7" s="1629"/>
      <c r="P7" s="1629"/>
      <c r="Q7" s="1629"/>
      <c r="R7" s="1629"/>
    </row>
    <row r="8" spans="1:18" ht="30.75" customHeight="1">
      <c r="A8" s="1629"/>
      <c r="B8" s="1629"/>
      <c r="C8" s="1629"/>
      <c r="D8" s="1373" t="s">
        <v>1167</v>
      </c>
      <c r="E8" s="1373" t="s">
        <v>1168</v>
      </c>
      <c r="F8" s="1373" t="s">
        <v>1167</v>
      </c>
      <c r="G8" s="1373" t="s">
        <v>1168</v>
      </c>
      <c r="H8" s="1373" t="s">
        <v>1167</v>
      </c>
      <c r="I8" s="1373" t="s">
        <v>1168</v>
      </c>
      <c r="J8" s="1373" t="s">
        <v>1167</v>
      </c>
      <c r="K8" s="1373" t="s">
        <v>1168</v>
      </c>
      <c r="L8" s="1373" t="s">
        <v>1167</v>
      </c>
      <c r="M8" s="1373" t="s">
        <v>1169</v>
      </c>
      <c r="N8" s="426" t="s">
        <v>1791</v>
      </c>
      <c r="O8" s="426" t="s">
        <v>1787</v>
      </c>
      <c r="P8" s="426" t="s">
        <v>1788</v>
      </c>
      <c r="Q8" s="426" t="s">
        <v>1789</v>
      </c>
      <c r="R8" s="426" t="s">
        <v>1790</v>
      </c>
    </row>
    <row r="9" spans="1:18">
      <c r="A9" s="1361">
        <v>1</v>
      </c>
      <c r="B9" s="1361">
        <v>2</v>
      </c>
      <c r="C9" s="1361">
        <v>3</v>
      </c>
      <c r="D9" s="1361">
        <v>4</v>
      </c>
      <c r="E9" s="1361">
        <v>5</v>
      </c>
      <c r="F9" s="1361">
        <v>6</v>
      </c>
      <c r="G9" s="1361">
        <v>7</v>
      </c>
      <c r="H9" s="1361">
        <v>8</v>
      </c>
      <c r="I9" s="1361">
        <v>9</v>
      </c>
      <c r="J9" s="1361">
        <v>10</v>
      </c>
      <c r="K9" s="1361">
        <v>11</v>
      </c>
      <c r="L9" s="1361">
        <v>12</v>
      </c>
      <c r="M9" s="1361">
        <v>13</v>
      </c>
      <c r="N9" s="1361">
        <v>14</v>
      </c>
      <c r="O9" s="1361">
        <v>15</v>
      </c>
      <c r="P9" s="1361">
        <v>16</v>
      </c>
      <c r="Q9" s="1361">
        <v>17</v>
      </c>
      <c r="R9" s="1361">
        <v>18</v>
      </c>
    </row>
    <row r="10" spans="1:18">
      <c r="A10" s="427">
        <v>1</v>
      </c>
      <c r="B10" s="428" t="s">
        <v>45</v>
      </c>
      <c r="C10" s="429"/>
      <c r="D10" s="430"/>
      <c r="E10" s="430"/>
      <c r="F10" s="430"/>
      <c r="G10" s="430"/>
      <c r="H10" s="430"/>
      <c r="I10" s="430"/>
      <c r="J10" s="430"/>
      <c r="K10" s="430"/>
      <c r="L10" s="430"/>
      <c r="M10" s="430"/>
      <c r="N10" s="430"/>
      <c r="O10" s="430"/>
      <c r="P10" s="430"/>
      <c r="Q10" s="430"/>
      <c r="R10" s="431"/>
    </row>
    <row r="11" spans="1:18" outlineLevel="1">
      <c r="A11" s="1361" t="s">
        <v>46</v>
      </c>
      <c r="B11" s="432" t="s">
        <v>47</v>
      </c>
      <c r="C11" s="1361" t="s">
        <v>48</v>
      </c>
      <c r="D11" s="433">
        <f t="shared" ref="D11:P11" si="0">SUM(D12:D14)</f>
        <v>29.640000000000004</v>
      </c>
      <c r="E11" s="433">
        <f t="shared" si="0"/>
        <v>67.260999999999996</v>
      </c>
      <c r="F11" s="433">
        <f t="shared" si="0"/>
        <v>31.196999999999996</v>
      </c>
      <c r="G11" s="433">
        <f t="shared" si="0"/>
        <v>58.44</v>
      </c>
      <c r="H11" s="433">
        <f t="shared" si="0"/>
        <v>32.491</v>
      </c>
      <c r="I11" s="433">
        <f t="shared" si="0"/>
        <v>39.253999999999998</v>
      </c>
      <c r="J11" s="433">
        <f t="shared" si="0"/>
        <v>33.72</v>
      </c>
      <c r="K11" s="433">
        <f t="shared" si="0"/>
        <v>40.018000000000001</v>
      </c>
      <c r="L11" s="433">
        <f t="shared" si="0"/>
        <v>33.154000000000003</v>
      </c>
      <c r="M11" s="433">
        <f t="shared" si="0"/>
        <v>40.021999999999998</v>
      </c>
      <c r="N11" s="433">
        <f t="shared" si="0"/>
        <v>24.483237039192343</v>
      </c>
      <c r="O11" s="433">
        <f t="shared" si="0"/>
        <v>24.483237039192343</v>
      </c>
      <c r="P11" s="433">
        <f t="shared" si="0"/>
        <v>24.483092039192343</v>
      </c>
      <c r="Q11" s="433">
        <f>SUM(Q12:Q14)</f>
        <v>24.483092039192343</v>
      </c>
      <c r="R11" s="433">
        <f>SUM(R12:R14)</f>
        <v>24.483092039192343</v>
      </c>
    </row>
    <row r="12" spans="1:18" hidden="1" outlineLevel="1">
      <c r="A12" s="434" t="s">
        <v>49</v>
      </c>
      <c r="B12" s="435" t="s">
        <v>50</v>
      </c>
      <c r="C12" s="434" t="s">
        <v>48</v>
      </c>
      <c r="D12" s="436"/>
      <c r="E12" s="436"/>
      <c r="F12" s="436"/>
      <c r="G12" s="436"/>
      <c r="H12" s="436"/>
      <c r="I12" s="436"/>
      <c r="J12" s="436"/>
      <c r="K12" s="436"/>
      <c r="L12" s="436"/>
      <c r="M12" s="436"/>
      <c r="N12" s="436"/>
      <c r="O12" s="436"/>
      <c r="P12" s="436"/>
      <c r="Q12" s="436"/>
      <c r="R12" s="436"/>
    </row>
    <row r="13" spans="1:18" outlineLevel="1">
      <c r="A13" s="434" t="s">
        <v>51</v>
      </c>
      <c r="B13" s="435" t="s">
        <v>256</v>
      </c>
      <c r="C13" s="434" t="s">
        <v>48</v>
      </c>
      <c r="D13" s="436">
        <f t="shared" ref="D13:M13" si="1">D17</f>
        <v>29.640000000000004</v>
      </c>
      <c r="E13" s="436">
        <f t="shared" si="1"/>
        <v>67.260999999999996</v>
      </c>
      <c r="F13" s="436">
        <f>F17</f>
        <v>31.196999999999996</v>
      </c>
      <c r="G13" s="436">
        <f>G17</f>
        <v>58.44</v>
      </c>
      <c r="H13" s="436">
        <f>H17</f>
        <v>32.491</v>
      </c>
      <c r="I13" s="436">
        <f t="shared" si="1"/>
        <v>39.253999999999998</v>
      </c>
      <c r="J13" s="436">
        <f t="shared" si="1"/>
        <v>33.72</v>
      </c>
      <c r="K13" s="436">
        <f t="shared" si="1"/>
        <v>40.018000000000001</v>
      </c>
      <c r="L13" s="436">
        <f t="shared" si="1"/>
        <v>33.154000000000003</v>
      </c>
      <c r="M13" s="436">
        <f t="shared" si="1"/>
        <v>40.021999999999998</v>
      </c>
      <c r="N13" s="436">
        <f>N17</f>
        <v>24.483237039192343</v>
      </c>
      <c r="O13" s="436">
        <f>O17</f>
        <v>24.483237039192343</v>
      </c>
      <c r="P13" s="436">
        <f>P17</f>
        <v>24.483092039192343</v>
      </c>
      <c r="Q13" s="436">
        <f>Q17</f>
        <v>24.483092039192343</v>
      </c>
      <c r="R13" s="436">
        <f>R17</f>
        <v>24.483092039192343</v>
      </c>
    </row>
    <row r="14" spans="1:18" ht="24.75" hidden="1" customHeight="1" outlineLevel="1">
      <c r="A14" s="434" t="s">
        <v>257</v>
      </c>
      <c r="B14" s="437" t="s">
        <v>258</v>
      </c>
      <c r="C14" s="434" t="s">
        <v>48</v>
      </c>
      <c r="D14" s="436"/>
      <c r="E14" s="436"/>
      <c r="F14" s="436"/>
      <c r="G14" s="436"/>
      <c r="H14" s="436"/>
      <c r="I14" s="436"/>
      <c r="J14" s="436"/>
      <c r="K14" s="436"/>
      <c r="L14" s="436"/>
      <c r="M14" s="436"/>
      <c r="N14" s="436"/>
      <c r="O14" s="436"/>
      <c r="P14" s="436"/>
      <c r="Q14" s="436"/>
      <c r="R14" s="436"/>
    </row>
    <row r="15" spans="1:18" outlineLevel="1">
      <c r="A15" s="1361" t="s">
        <v>259</v>
      </c>
      <c r="B15" s="432" t="s">
        <v>260</v>
      </c>
      <c r="C15" s="1361" t="s">
        <v>48</v>
      </c>
      <c r="D15" s="438">
        <v>0</v>
      </c>
      <c r="E15" s="438">
        <v>0</v>
      </c>
      <c r="F15" s="438">
        <v>0</v>
      </c>
      <c r="G15" s="438">
        <v>0</v>
      </c>
      <c r="H15" s="438">
        <v>0</v>
      </c>
      <c r="I15" s="438">
        <v>0</v>
      </c>
      <c r="J15" s="438">
        <v>0</v>
      </c>
      <c r="K15" s="438">
        <v>0</v>
      </c>
      <c r="L15" s="438">
        <v>0</v>
      </c>
      <c r="M15" s="438">
        <v>0</v>
      </c>
      <c r="N15" s="438">
        <v>0</v>
      </c>
      <c r="O15" s="438">
        <v>0</v>
      </c>
      <c r="P15" s="438">
        <v>0</v>
      </c>
      <c r="Q15" s="438">
        <v>0</v>
      </c>
      <c r="R15" s="438">
        <v>0</v>
      </c>
    </row>
    <row r="16" spans="1:18" hidden="1" outlineLevel="1">
      <c r="A16" s="1361" t="s">
        <v>261</v>
      </c>
      <c r="B16" s="432" t="s">
        <v>262</v>
      </c>
      <c r="C16" s="1361" t="s">
        <v>48</v>
      </c>
      <c r="D16" s="438"/>
      <c r="E16" s="438"/>
      <c r="F16" s="438"/>
      <c r="G16" s="438"/>
      <c r="H16" s="438"/>
      <c r="I16" s="438"/>
      <c r="J16" s="438"/>
      <c r="K16" s="438"/>
      <c r="L16" s="438"/>
      <c r="M16" s="438"/>
      <c r="N16" s="438"/>
      <c r="O16" s="438"/>
      <c r="P16" s="438"/>
      <c r="Q16" s="438"/>
      <c r="R16" s="438"/>
    </row>
    <row r="17" spans="1:22" outlineLevel="1">
      <c r="A17" s="1361" t="s">
        <v>263</v>
      </c>
      <c r="B17" s="432" t="s">
        <v>264</v>
      </c>
      <c r="C17" s="1361" t="s">
        <v>48</v>
      </c>
      <c r="D17" s="436">
        <f t="shared" ref="D17:M17" si="2">D112+D25</f>
        <v>29.640000000000004</v>
      </c>
      <c r="E17" s="436">
        <f t="shared" si="2"/>
        <v>67.260999999999996</v>
      </c>
      <c r="F17" s="436">
        <f t="shared" si="2"/>
        <v>31.196999999999996</v>
      </c>
      <c r="G17" s="436">
        <f t="shared" si="2"/>
        <v>58.44</v>
      </c>
      <c r="H17" s="436">
        <f t="shared" si="2"/>
        <v>32.491</v>
      </c>
      <c r="I17" s="436">
        <f t="shared" si="2"/>
        <v>39.253999999999998</v>
      </c>
      <c r="J17" s="436">
        <f t="shared" si="2"/>
        <v>33.72</v>
      </c>
      <c r="K17" s="436">
        <f t="shared" si="2"/>
        <v>40.018000000000001</v>
      </c>
      <c r="L17" s="436">
        <f t="shared" si="2"/>
        <v>33.154000000000003</v>
      </c>
      <c r="M17" s="436">
        <f t="shared" si="2"/>
        <v>40.021999999999998</v>
      </c>
      <c r="N17" s="436">
        <f>N112+N25</f>
        <v>24.483237039192343</v>
      </c>
      <c r="O17" s="436">
        <f>O112+O25</f>
        <v>24.483237039192343</v>
      </c>
      <c r="P17" s="436">
        <f>P112+P25</f>
        <v>24.483092039192343</v>
      </c>
      <c r="Q17" s="436">
        <f>Q112+Q25</f>
        <v>24.483092039192343</v>
      </c>
      <c r="R17" s="436">
        <f>R112+R25</f>
        <v>24.483092039192343</v>
      </c>
    </row>
    <row r="18" spans="1:22" outlineLevel="1">
      <c r="A18" s="1361" t="s">
        <v>292</v>
      </c>
      <c r="B18" s="439" t="s">
        <v>1053</v>
      </c>
      <c r="C18" s="1361" t="s">
        <v>48</v>
      </c>
      <c r="D18" s="438">
        <v>0</v>
      </c>
      <c r="E18" s="438">
        <v>0</v>
      </c>
      <c r="F18" s="438">
        <v>0</v>
      </c>
      <c r="G18" s="438">
        <v>0</v>
      </c>
      <c r="H18" s="438">
        <v>0</v>
      </c>
      <c r="I18" s="438">
        <v>0</v>
      </c>
      <c r="J18" s="438">
        <v>0</v>
      </c>
      <c r="K18" s="438">
        <v>0</v>
      </c>
      <c r="L18" s="438">
        <v>0</v>
      </c>
      <c r="M18" s="438">
        <v>0</v>
      </c>
      <c r="N18" s="438">
        <v>0</v>
      </c>
      <c r="O18" s="438">
        <v>0</v>
      </c>
      <c r="P18" s="438">
        <v>0</v>
      </c>
      <c r="Q18" s="438">
        <v>0</v>
      </c>
      <c r="R18" s="438">
        <v>0</v>
      </c>
    </row>
    <row r="19" spans="1:22" s="443" customFormat="1" outlineLevel="1">
      <c r="A19" s="440" t="s">
        <v>298</v>
      </c>
      <c r="B19" s="441" t="s">
        <v>293</v>
      </c>
      <c r="C19" s="434" t="s">
        <v>731</v>
      </c>
      <c r="D19" s="442" t="str">
        <f>IF(D18&gt;0,D18/D11*100,"0")</f>
        <v>0</v>
      </c>
      <c r="E19" s="442" t="str">
        <f>IF(E18&gt;0,E18/E11*100,"0")</f>
        <v>0</v>
      </c>
      <c r="F19" s="442" t="str">
        <f>IF(F18&gt;0,F18/F11*100,"0")</f>
        <v>0</v>
      </c>
      <c r="G19" s="442" t="str">
        <f>IF(G18&gt;0,G18/G11*100,"0")</f>
        <v>0</v>
      </c>
      <c r="H19" s="442" t="str">
        <f>IF(H18&gt;0,H18/H11*100,"0")</f>
        <v>0</v>
      </c>
      <c r="I19" s="442" t="str">
        <f t="shared" ref="I19:N19" si="3">IF(I18&gt;0,I18/I11*100,"0")</f>
        <v>0</v>
      </c>
      <c r="J19" s="442" t="str">
        <f t="shared" si="3"/>
        <v>0</v>
      </c>
      <c r="K19" s="442" t="str">
        <f t="shared" si="3"/>
        <v>0</v>
      </c>
      <c r="L19" s="442" t="str">
        <f t="shared" si="3"/>
        <v>0</v>
      </c>
      <c r="M19" s="442" t="str">
        <f t="shared" si="3"/>
        <v>0</v>
      </c>
      <c r="N19" s="442" t="str">
        <f t="shared" si="3"/>
        <v>0</v>
      </c>
      <c r="O19" s="442" t="str">
        <f>IF(O18&gt;0,O18/O11*100,"0")</f>
        <v>0</v>
      </c>
      <c r="P19" s="442" t="str">
        <f>IF(P18&gt;0,P18/P11*100,"0")</f>
        <v>0</v>
      </c>
      <c r="Q19" s="442" t="str">
        <f>IF(Q18&gt;0,Q18/Q11*100,"0")</f>
        <v>0</v>
      </c>
      <c r="R19" s="442" t="str">
        <f>IF(R18&gt;0,R18/R11*100,"0")</f>
        <v>0</v>
      </c>
    </row>
    <row r="20" spans="1:22" outlineLevel="1">
      <c r="A20" s="444" t="s">
        <v>297</v>
      </c>
      <c r="B20" s="439" t="s">
        <v>296</v>
      </c>
      <c r="C20" s="1361" t="s">
        <v>48</v>
      </c>
      <c r="D20" s="445">
        <f>SUM(D21:D23)</f>
        <v>0</v>
      </c>
      <c r="E20" s="445">
        <f>SUM(E21:E23)</f>
        <v>0</v>
      </c>
      <c r="F20" s="445">
        <f>SUM(F21:F23)</f>
        <v>0</v>
      </c>
      <c r="G20" s="445">
        <f>SUM(G21:G23)</f>
        <v>0</v>
      </c>
      <c r="H20" s="445">
        <f>SUM(H21:H23)</f>
        <v>0</v>
      </c>
      <c r="I20" s="445">
        <f t="shared" ref="I20:N20" si="4">SUM(I21:I23)</f>
        <v>0</v>
      </c>
      <c r="J20" s="445">
        <f t="shared" si="4"/>
        <v>0</v>
      </c>
      <c r="K20" s="445">
        <f t="shared" si="4"/>
        <v>0</v>
      </c>
      <c r="L20" s="445">
        <f>SUM(L21:L23)</f>
        <v>0</v>
      </c>
      <c r="M20" s="445">
        <f t="shared" si="4"/>
        <v>0</v>
      </c>
      <c r="N20" s="445">
        <f t="shared" si="4"/>
        <v>0</v>
      </c>
      <c r="O20" s="445">
        <f>SUM(O21:O23)</f>
        <v>0</v>
      </c>
      <c r="P20" s="445">
        <f>SUM(P21:P23)</f>
        <v>0</v>
      </c>
      <c r="Q20" s="445">
        <f>SUM(Q21:Q23)</f>
        <v>0</v>
      </c>
      <c r="R20" s="445">
        <f>SUM(R21:R23)</f>
        <v>0</v>
      </c>
    </row>
    <row r="21" spans="1:22" s="443" customFormat="1" hidden="1" outlineLevel="1">
      <c r="A21" s="440" t="s">
        <v>302</v>
      </c>
      <c r="B21" s="446" t="s">
        <v>276</v>
      </c>
      <c r="C21" s="434" t="s">
        <v>48</v>
      </c>
      <c r="D21" s="436"/>
      <c r="E21" s="436"/>
      <c r="F21" s="436"/>
      <c r="G21" s="436"/>
      <c r="H21" s="436"/>
      <c r="I21" s="436"/>
      <c r="J21" s="436"/>
      <c r="K21" s="436"/>
      <c r="L21" s="436"/>
      <c r="M21" s="436"/>
      <c r="N21" s="436"/>
      <c r="O21" s="436"/>
      <c r="P21" s="436"/>
      <c r="Q21" s="436"/>
      <c r="R21" s="436"/>
    </row>
    <row r="22" spans="1:22" s="443" customFormat="1" hidden="1" outlineLevel="1">
      <c r="A22" s="440" t="s">
        <v>303</v>
      </c>
      <c r="B22" s="446" t="s">
        <v>277</v>
      </c>
      <c r="C22" s="434" t="s">
        <v>48</v>
      </c>
      <c r="D22" s="436"/>
      <c r="E22" s="436"/>
      <c r="F22" s="436"/>
      <c r="G22" s="436"/>
      <c r="H22" s="436"/>
      <c r="I22" s="436"/>
      <c r="J22" s="436"/>
      <c r="K22" s="436"/>
      <c r="L22" s="436"/>
      <c r="M22" s="436"/>
      <c r="N22" s="436"/>
      <c r="O22" s="436"/>
      <c r="P22" s="436"/>
      <c r="Q22" s="436"/>
      <c r="R22" s="436"/>
    </row>
    <row r="23" spans="1:22" s="443" customFormat="1" hidden="1" outlineLevel="1">
      <c r="A23" s="440" t="s">
        <v>306</v>
      </c>
      <c r="B23" s="446" t="s">
        <v>278</v>
      </c>
      <c r="C23" s="434" t="s">
        <v>48</v>
      </c>
      <c r="D23" s="436"/>
      <c r="E23" s="436"/>
      <c r="F23" s="436"/>
      <c r="G23" s="436"/>
      <c r="H23" s="436"/>
      <c r="I23" s="436"/>
      <c r="J23" s="436"/>
      <c r="K23" s="436"/>
      <c r="L23" s="436"/>
      <c r="M23" s="436"/>
      <c r="N23" s="436"/>
      <c r="O23" s="436"/>
      <c r="P23" s="436"/>
      <c r="Q23" s="436"/>
      <c r="R23" s="436"/>
    </row>
    <row r="24" spans="1:22" outlineLevel="1">
      <c r="A24" s="444" t="s">
        <v>299</v>
      </c>
      <c r="B24" s="439" t="s">
        <v>1054</v>
      </c>
      <c r="C24" s="1361" t="s">
        <v>48</v>
      </c>
      <c r="D24" s="445">
        <f t="shared" ref="D24:P24" si="5">D11-D18+D20</f>
        <v>29.640000000000004</v>
      </c>
      <c r="E24" s="445">
        <f t="shared" si="5"/>
        <v>67.260999999999996</v>
      </c>
      <c r="F24" s="445">
        <f t="shared" si="5"/>
        <v>31.196999999999996</v>
      </c>
      <c r="G24" s="445">
        <f t="shared" si="5"/>
        <v>58.44</v>
      </c>
      <c r="H24" s="445">
        <f t="shared" si="5"/>
        <v>32.491</v>
      </c>
      <c r="I24" s="445">
        <f t="shared" si="5"/>
        <v>39.253999999999998</v>
      </c>
      <c r="J24" s="445">
        <f t="shared" si="5"/>
        <v>33.72</v>
      </c>
      <c r="K24" s="445">
        <f t="shared" si="5"/>
        <v>40.018000000000001</v>
      </c>
      <c r="L24" s="445">
        <f t="shared" si="5"/>
        <v>33.154000000000003</v>
      </c>
      <c r="M24" s="445">
        <f t="shared" si="5"/>
        <v>40.021999999999998</v>
      </c>
      <c r="N24" s="445">
        <f t="shared" si="5"/>
        <v>24.483237039192343</v>
      </c>
      <c r="O24" s="445">
        <f t="shared" si="5"/>
        <v>24.483237039192343</v>
      </c>
      <c r="P24" s="445">
        <f t="shared" si="5"/>
        <v>24.483092039192343</v>
      </c>
      <c r="Q24" s="445">
        <f>Q11-Q18+Q20</f>
        <v>24.483092039192343</v>
      </c>
      <c r="R24" s="445">
        <f>R11-R18+R20</f>
        <v>24.483092039192343</v>
      </c>
    </row>
    <row r="25" spans="1:22" outlineLevel="1">
      <c r="A25" s="444" t="s">
        <v>300</v>
      </c>
      <c r="B25" s="439" t="s">
        <v>1052</v>
      </c>
      <c r="C25" s="1361" t="s">
        <v>48</v>
      </c>
      <c r="D25" s="438">
        <v>0.02</v>
      </c>
      <c r="E25" s="438">
        <v>35.01</v>
      </c>
      <c r="F25" s="438">
        <v>2.5000000000000001E-2</v>
      </c>
      <c r="G25" s="438">
        <v>30</v>
      </c>
      <c r="H25" s="438">
        <v>2.5000000000000001E-2</v>
      </c>
      <c r="I25" s="1362">
        <v>8.19</v>
      </c>
      <c r="J25" s="438">
        <v>2.8</v>
      </c>
      <c r="K25" s="438">
        <v>16.27</v>
      </c>
      <c r="L25" s="438">
        <v>2.8</v>
      </c>
      <c r="M25" s="438">
        <v>16.274000000000001</v>
      </c>
      <c r="N25" s="438">
        <f>'Утеч Вагай'!D18</f>
        <v>0.1434888</v>
      </c>
      <c r="O25" s="438">
        <f>'Утеч Вагай'!E18</f>
        <v>0.1434888</v>
      </c>
      <c r="P25" s="438">
        <f>'Утеч Вагай'!F18</f>
        <v>0.1434888</v>
      </c>
      <c r="Q25" s="438">
        <f>'Утеч Вагай'!G18</f>
        <v>0.1434888</v>
      </c>
      <c r="R25" s="438">
        <f>'Утеч Вагай'!H18</f>
        <v>0.1434888</v>
      </c>
      <c r="S25" s="443"/>
      <c r="T25" s="443"/>
      <c r="U25" s="443"/>
      <c r="V25" s="443"/>
    </row>
    <row r="26" spans="1:22" outlineLevel="1">
      <c r="A26" s="440" t="s">
        <v>301</v>
      </c>
      <c r="B26" s="441" t="s">
        <v>294</v>
      </c>
      <c r="C26" s="434" t="s">
        <v>731</v>
      </c>
      <c r="D26" s="442">
        <f t="shared" ref="D26:M26" si="6">IF(D25&gt;0,D25/D24*100,"0")</f>
        <v>6.7476383265856948E-2</v>
      </c>
      <c r="E26" s="442">
        <f t="shared" si="6"/>
        <v>52.050965641307748</v>
      </c>
      <c r="F26" s="442">
        <f t="shared" si="6"/>
        <v>8.013591050421516E-2</v>
      </c>
      <c r="G26" s="442">
        <f t="shared" si="6"/>
        <v>51.334702258726907</v>
      </c>
      <c r="H26" s="442">
        <f t="shared" si="6"/>
        <v>7.6944384598811977E-2</v>
      </c>
      <c r="I26" s="442">
        <f t="shared" si="6"/>
        <v>20.864115758903552</v>
      </c>
      <c r="J26" s="442">
        <f t="shared" si="6"/>
        <v>8.3036773428232493</v>
      </c>
      <c r="K26" s="442">
        <f t="shared" si="6"/>
        <v>40.656704482982661</v>
      </c>
      <c r="L26" s="442">
        <f t="shared" si="6"/>
        <v>8.4454364480907262</v>
      </c>
      <c r="M26" s="442">
        <f t="shared" si="6"/>
        <v>40.662635550447256</v>
      </c>
      <c r="N26" s="442">
        <f>IF(N25&gt;0,N25/N24*100,"0")</f>
        <v>0.58606956167726354</v>
      </c>
      <c r="O26" s="442">
        <f>IF(O25&gt;0,O25/O24*100,"0")</f>
        <v>0.58606956167726354</v>
      </c>
      <c r="P26" s="442">
        <f>IF(P25&gt;0,P25/P24*100,"0")</f>
        <v>0.58607303264760946</v>
      </c>
      <c r="Q26" s="442">
        <f>IF(Q25&gt;0,Q25/Q24*100,"0")</f>
        <v>0.58607303264760946</v>
      </c>
      <c r="R26" s="442">
        <f>IF(R25&gt;0,R25/R24*100,"0")</f>
        <v>0.58607303264760946</v>
      </c>
      <c r="S26" s="443"/>
      <c r="T26" s="443"/>
      <c r="U26" s="443"/>
      <c r="V26" s="443"/>
    </row>
    <row r="27" spans="1:22" ht="24" hidden="1">
      <c r="A27" s="427">
        <v>2</v>
      </c>
      <c r="B27" s="428" t="s">
        <v>376</v>
      </c>
      <c r="C27" s="429"/>
      <c r="D27" s="430"/>
      <c r="E27" s="430"/>
      <c r="F27" s="430"/>
      <c r="G27" s="430"/>
      <c r="H27" s="430"/>
      <c r="I27" s="430"/>
      <c r="J27" s="430"/>
      <c r="K27" s="430"/>
      <c r="L27" s="430"/>
      <c r="M27" s="430"/>
      <c r="N27" s="430"/>
      <c r="O27" s="430"/>
      <c r="P27" s="430"/>
      <c r="Q27" s="430"/>
      <c r="R27" s="430"/>
    </row>
    <row r="28" spans="1:22" hidden="1" outlineLevel="1">
      <c r="A28" s="444" t="s">
        <v>918</v>
      </c>
      <c r="B28" s="432" t="s">
        <v>267</v>
      </c>
      <c r="C28" s="1361" t="s">
        <v>48</v>
      </c>
      <c r="D28" s="445">
        <f>D29+D30</f>
        <v>0</v>
      </c>
      <c r="E28" s="445">
        <f>E29+E30</f>
        <v>0</v>
      </c>
      <c r="F28" s="445">
        <f>F29+F30</f>
        <v>0</v>
      </c>
      <c r="G28" s="445">
        <f t="shared" ref="G28:M28" si="7">G29+G30</f>
        <v>0</v>
      </c>
      <c r="H28" s="445">
        <f t="shared" si="7"/>
        <v>0</v>
      </c>
      <c r="I28" s="445">
        <f t="shared" si="7"/>
        <v>0</v>
      </c>
      <c r="J28" s="445">
        <f t="shared" si="7"/>
        <v>0</v>
      </c>
      <c r="K28" s="445">
        <f t="shared" si="7"/>
        <v>0</v>
      </c>
      <c r="L28" s="445">
        <f t="shared" si="7"/>
        <v>0</v>
      </c>
      <c r="M28" s="445">
        <f t="shared" si="7"/>
        <v>0</v>
      </c>
      <c r="N28" s="503" t="e">
        <f>N29+N30</f>
        <v>#DIV/0!</v>
      </c>
      <c r="O28" s="503" t="e">
        <f>O29+O30</f>
        <v>#DIV/0!</v>
      </c>
      <c r="P28" s="503" t="e">
        <f>P29+P30</f>
        <v>#DIV/0!</v>
      </c>
      <c r="Q28" s="503" t="e">
        <f>Q29+Q30</f>
        <v>#VALUE!</v>
      </c>
      <c r="R28" s="503" t="e">
        <f>R29+R30</f>
        <v>#DIV/0!</v>
      </c>
    </row>
    <row r="29" spans="1:22" hidden="1" outlineLevel="1">
      <c r="A29" s="444" t="s">
        <v>920</v>
      </c>
      <c r="B29" s="447" t="s">
        <v>268</v>
      </c>
      <c r="C29" s="1361" t="s">
        <v>48</v>
      </c>
      <c r="D29" s="438"/>
      <c r="E29" s="438"/>
      <c r="F29" s="438"/>
      <c r="G29" s="438"/>
      <c r="H29" s="438"/>
      <c r="I29" s="438"/>
      <c r="J29" s="438"/>
      <c r="K29" s="438"/>
      <c r="L29" s="438"/>
      <c r="M29" s="438"/>
      <c r="N29" s="503" t="e">
        <f>IF(AND(N53&lt;0.05,N53&gt;-0.05),K29*(1+N53)*(1+N53)+N41+N50,IF(N53&gt;0.05,K29*(1+0.05)*(1+0.05)+N41+N50,K29*(1-0.05)*(1-0.05)+N41+N50))</f>
        <v>#DIV/0!</v>
      </c>
      <c r="O29" s="503" t="e">
        <f>IF(AND(O53&lt;0.05,O53&gt;-0.05),K29*(1+O53)*(1+O53)+O41+O50,IF(O53&gt;0.05,K29*(1+0.05)*(1+0.05)+O41+O50,K29*(1-0.05)*(1-0.05)+O41+O50))</f>
        <v>#DIV/0!</v>
      </c>
      <c r="P29" s="503" t="e">
        <f t="shared" ref="P29:R30" si="8">IF(AND(P53&lt;0.05,P53&gt;-0.05),K29*(1+P53)*(1+P53)+P41+P50,IF(P53&gt;0.05,K29*(1+0.05)*(1+0.05)+P41+P50,K29*(1-0.05)*(1-0.05)+P41+P50))</f>
        <v>#DIV/0!</v>
      </c>
      <c r="Q29" s="503" t="e">
        <f t="shared" si="8"/>
        <v>#VALUE!</v>
      </c>
      <c r="R29" s="503" t="e">
        <f t="shared" si="8"/>
        <v>#DIV/0!</v>
      </c>
    </row>
    <row r="30" spans="1:22" hidden="1" outlineLevel="1">
      <c r="A30" s="444" t="s">
        <v>922</v>
      </c>
      <c r="B30" s="447" t="s">
        <v>295</v>
      </c>
      <c r="C30" s="1361" t="s">
        <v>48</v>
      </c>
      <c r="D30" s="433">
        <f t="shared" ref="D30:M30" si="9">SUM(D31:D33)</f>
        <v>0</v>
      </c>
      <c r="E30" s="433">
        <f t="shared" si="9"/>
        <v>0</v>
      </c>
      <c r="F30" s="433">
        <f t="shared" si="9"/>
        <v>0</v>
      </c>
      <c r="G30" s="433">
        <f t="shared" si="9"/>
        <v>0</v>
      </c>
      <c r="H30" s="433">
        <f t="shared" si="9"/>
        <v>0</v>
      </c>
      <c r="I30" s="433">
        <f t="shared" si="9"/>
        <v>0</v>
      </c>
      <c r="J30" s="433">
        <f t="shared" si="9"/>
        <v>0</v>
      </c>
      <c r="K30" s="433">
        <f t="shared" si="9"/>
        <v>0</v>
      </c>
      <c r="L30" s="433">
        <f t="shared" si="9"/>
        <v>0</v>
      </c>
      <c r="M30" s="433">
        <f t="shared" si="9"/>
        <v>0</v>
      </c>
      <c r="N30" s="503" t="e">
        <f>IF(AND(N54&lt;0.05,N54&gt;-0.05),K30*(1+N54)*(1+N54)+N42+N51,IF(N54&gt;0.05,K30*(1+0.05)*(1+0.05)+N42+N51,K30*(1-0.05)*(1-0.05)+N42+N51))</f>
        <v>#DIV/0!</v>
      </c>
      <c r="O30" s="503" t="e">
        <f>IF(AND(O54&lt;0.05,O54&gt;-0.05),K30*(1+O54)*(1+O54)+O42+O51,IF(O54&gt;0.05,K30*(1+0.05)*(1+0.05)+O42+O51,K30*(1-0.05)*(1-0.05)+O42+O51))</f>
        <v>#DIV/0!</v>
      </c>
      <c r="P30" s="503" t="e">
        <f t="shared" si="8"/>
        <v>#DIV/0!</v>
      </c>
      <c r="Q30" s="503" t="e">
        <f t="shared" si="8"/>
        <v>#VALUE!</v>
      </c>
      <c r="R30" s="503" t="e">
        <f t="shared" si="8"/>
        <v>#DIV/0!</v>
      </c>
    </row>
    <row r="31" spans="1:22" s="443" customFormat="1" hidden="1" outlineLevel="1">
      <c r="A31" s="440" t="s">
        <v>316</v>
      </c>
      <c r="B31" s="446" t="s">
        <v>276</v>
      </c>
      <c r="C31" s="434" t="s">
        <v>48</v>
      </c>
      <c r="D31" s="436"/>
      <c r="E31" s="436"/>
      <c r="F31" s="436"/>
      <c r="G31" s="436"/>
      <c r="H31" s="436"/>
      <c r="I31" s="436"/>
      <c r="J31" s="436"/>
      <c r="K31" s="436"/>
      <c r="L31" s="436"/>
      <c r="M31" s="436"/>
      <c r="N31" s="436"/>
      <c r="O31" s="436"/>
      <c r="P31" s="436"/>
      <c r="Q31" s="436"/>
      <c r="R31" s="436"/>
    </row>
    <row r="32" spans="1:22" s="443" customFormat="1" hidden="1" outlineLevel="1">
      <c r="A32" s="440" t="s">
        <v>317</v>
      </c>
      <c r="B32" s="446" t="s">
        <v>277</v>
      </c>
      <c r="C32" s="434" t="s">
        <v>48</v>
      </c>
      <c r="D32" s="436"/>
      <c r="E32" s="436"/>
      <c r="F32" s="436"/>
      <c r="G32" s="436"/>
      <c r="H32" s="436"/>
      <c r="I32" s="436"/>
      <c r="J32" s="436"/>
      <c r="K32" s="436"/>
      <c r="L32" s="436"/>
      <c r="M32" s="436"/>
      <c r="N32" s="436"/>
      <c r="O32" s="436"/>
      <c r="P32" s="436"/>
      <c r="Q32" s="436"/>
      <c r="R32" s="436"/>
    </row>
    <row r="33" spans="1:18" s="443" customFormat="1" hidden="1" outlineLevel="1">
      <c r="A33" s="440" t="s">
        <v>318</v>
      </c>
      <c r="B33" s="446" t="s">
        <v>278</v>
      </c>
      <c r="C33" s="434" t="s">
        <v>48</v>
      </c>
      <c r="D33" s="436"/>
      <c r="E33" s="436"/>
      <c r="F33" s="436"/>
      <c r="G33" s="436"/>
      <c r="H33" s="436"/>
      <c r="I33" s="436"/>
      <c r="J33" s="436"/>
      <c r="K33" s="436"/>
      <c r="L33" s="436"/>
      <c r="M33" s="436"/>
      <c r="N33" s="436"/>
      <c r="O33" s="436"/>
      <c r="P33" s="436"/>
      <c r="Q33" s="436"/>
      <c r="R33" s="436"/>
    </row>
    <row r="34" spans="1:18" hidden="1" outlineLevel="1">
      <c r="A34" s="444" t="s">
        <v>265</v>
      </c>
      <c r="B34" s="432" t="s">
        <v>1052</v>
      </c>
      <c r="C34" s="1361" t="s">
        <v>48</v>
      </c>
      <c r="D34" s="438"/>
      <c r="E34" s="438"/>
      <c r="F34" s="438"/>
      <c r="G34" s="438"/>
      <c r="H34" s="438"/>
      <c r="I34" s="438"/>
      <c r="J34" s="438"/>
      <c r="K34" s="438"/>
      <c r="L34" s="438"/>
      <c r="M34" s="438"/>
      <c r="N34" s="438"/>
      <c r="O34" s="438"/>
      <c r="P34" s="438"/>
      <c r="Q34" s="438"/>
      <c r="R34" s="438"/>
    </row>
    <row r="35" spans="1:18" s="443" customFormat="1" hidden="1" outlineLevel="1">
      <c r="A35" s="440" t="s">
        <v>319</v>
      </c>
      <c r="B35" s="448" t="s">
        <v>294</v>
      </c>
      <c r="C35" s="434" t="s">
        <v>731</v>
      </c>
      <c r="D35" s="442" t="str">
        <f t="shared" ref="D35:M35" si="10">IF(D34&gt;0,D34/D28*100,"0")</f>
        <v>0</v>
      </c>
      <c r="E35" s="442" t="str">
        <f t="shared" si="10"/>
        <v>0</v>
      </c>
      <c r="F35" s="442" t="str">
        <f t="shared" si="10"/>
        <v>0</v>
      </c>
      <c r="G35" s="442" t="str">
        <f t="shared" si="10"/>
        <v>0</v>
      </c>
      <c r="H35" s="442" t="str">
        <f t="shared" si="10"/>
        <v>0</v>
      </c>
      <c r="I35" s="442" t="str">
        <f t="shared" si="10"/>
        <v>0</v>
      </c>
      <c r="J35" s="442" t="str">
        <f t="shared" si="10"/>
        <v>0</v>
      </c>
      <c r="K35" s="442" t="str">
        <f t="shared" si="10"/>
        <v>0</v>
      </c>
      <c r="L35" s="442" t="str">
        <f t="shared" si="10"/>
        <v>0</v>
      </c>
      <c r="M35" s="442" t="str">
        <f t="shared" si="10"/>
        <v>0</v>
      </c>
      <c r="N35" s="442" t="str">
        <f>IF(N34&gt;0,N34/N28*100,"0")</f>
        <v>0</v>
      </c>
      <c r="O35" s="442" t="str">
        <f>IF(O34&gt;0,O34/O28*100,"0")</f>
        <v>0</v>
      </c>
      <c r="P35" s="442" t="str">
        <f>IF(P34&gt;0,P34/P28*100,"0")</f>
        <v>0</v>
      </c>
      <c r="Q35" s="442" t="str">
        <f>IF(Q34&gt;0,Q34/Q28*100,"0")</f>
        <v>0</v>
      </c>
      <c r="R35" s="442" t="str">
        <f>IF(R34&gt;0,R34/R28*100,"0")</f>
        <v>0</v>
      </c>
    </row>
    <row r="36" spans="1:18" hidden="1" outlineLevel="1">
      <c r="A36" s="444" t="s">
        <v>266</v>
      </c>
      <c r="B36" s="432" t="s">
        <v>269</v>
      </c>
      <c r="C36" s="1361" t="s">
        <v>48</v>
      </c>
      <c r="D36" s="438"/>
      <c r="E36" s="438"/>
      <c r="F36" s="438"/>
      <c r="G36" s="438"/>
      <c r="H36" s="438"/>
      <c r="I36" s="438"/>
      <c r="J36" s="438"/>
      <c r="K36" s="438"/>
      <c r="L36" s="438"/>
      <c r="M36" s="438"/>
      <c r="N36" s="438"/>
      <c r="O36" s="438"/>
      <c r="P36" s="438"/>
      <c r="Q36" s="438"/>
      <c r="R36" s="438"/>
    </row>
    <row r="37" spans="1:18" hidden="1" outlineLevel="1">
      <c r="A37" s="444" t="s">
        <v>320</v>
      </c>
      <c r="B37" s="432" t="s">
        <v>270</v>
      </c>
      <c r="C37" s="1361" t="s">
        <v>48</v>
      </c>
      <c r="D37" s="433">
        <f t="shared" ref="D37:M37" si="11">D28-D34-D36</f>
        <v>0</v>
      </c>
      <c r="E37" s="433">
        <f t="shared" si="11"/>
        <v>0</v>
      </c>
      <c r="F37" s="433">
        <f t="shared" si="11"/>
        <v>0</v>
      </c>
      <c r="G37" s="433">
        <f t="shared" si="11"/>
        <v>0</v>
      </c>
      <c r="H37" s="433">
        <f t="shared" si="11"/>
        <v>0</v>
      </c>
      <c r="I37" s="433">
        <f t="shared" si="11"/>
        <v>0</v>
      </c>
      <c r="J37" s="433">
        <f t="shared" si="11"/>
        <v>0</v>
      </c>
      <c r="K37" s="433">
        <f t="shared" si="11"/>
        <v>0</v>
      </c>
      <c r="L37" s="433">
        <f t="shared" si="11"/>
        <v>0</v>
      </c>
      <c r="M37" s="433">
        <f t="shared" si="11"/>
        <v>0</v>
      </c>
      <c r="N37" s="433" t="e">
        <f>N28-N34-N36</f>
        <v>#DIV/0!</v>
      </c>
      <c r="O37" s="433" t="e">
        <f>O28-O34-O36</f>
        <v>#DIV/0!</v>
      </c>
      <c r="P37" s="433" t="e">
        <f>P28-P34-P36</f>
        <v>#DIV/0!</v>
      </c>
      <c r="Q37" s="433" t="e">
        <f>Q28-Q34-Q36</f>
        <v>#VALUE!</v>
      </c>
      <c r="R37" s="433" t="e">
        <f>R28-R34-R36</f>
        <v>#DIV/0!</v>
      </c>
    </row>
    <row r="38" spans="1:18" s="452" customFormat="1" hidden="1" outlineLevel="1">
      <c r="A38" s="444" t="s">
        <v>652</v>
      </c>
      <c r="B38" s="449" t="s">
        <v>310</v>
      </c>
      <c r="C38" s="450" t="s">
        <v>1040</v>
      </c>
      <c r="D38" s="451"/>
      <c r="E38" s="451"/>
      <c r="F38" s="451"/>
      <c r="G38" s="451"/>
      <c r="H38" s="451"/>
      <c r="I38" s="451"/>
      <c r="J38" s="451"/>
      <c r="K38" s="451"/>
      <c r="L38" s="451"/>
      <c r="M38" s="451"/>
      <c r="N38" s="451"/>
      <c r="O38" s="451"/>
      <c r="P38" s="451"/>
      <c r="Q38" s="451"/>
      <c r="R38" s="451"/>
    </row>
    <row r="39" spans="1:18" s="452" customFormat="1" hidden="1" outlineLevel="1">
      <c r="A39" s="444" t="s">
        <v>321</v>
      </c>
      <c r="B39" s="453" t="s">
        <v>311</v>
      </c>
      <c r="C39" s="450" t="s">
        <v>1041</v>
      </c>
      <c r="D39" s="454">
        <f t="shared" ref="D39:M39" si="12">IF(D38&gt;0,D38/D28,0)</f>
        <v>0</v>
      </c>
      <c r="E39" s="454">
        <f t="shared" si="12"/>
        <v>0</v>
      </c>
      <c r="F39" s="454">
        <f t="shared" si="12"/>
        <v>0</v>
      </c>
      <c r="G39" s="454">
        <f t="shared" si="12"/>
        <v>0</v>
      </c>
      <c r="H39" s="454">
        <f t="shared" si="12"/>
        <v>0</v>
      </c>
      <c r="I39" s="454">
        <f t="shared" si="12"/>
        <v>0</v>
      </c>
      <c r="J39" s="454">
        <f t="shared" si="12"/>
        <v>0</v>
      </c>
      <c r="K39" s="454">
        <f t="shared" si="12"/>
        <v>0</v>
      </c>
      <c r="L39" s="454">
        <f t="shared" si="12"/>
        <v>0</v>
      </c>
      <c r="M39" s="454">
        <f t="shared" si="12"/>
        <v>0</v>
      </c>
      <c r="N39" s="454">
        <f>IF(N38&gt;0,N38/N28,0)</f>
        <v>0</v>
      </c>
      <c r="O39" s="454">
        <f>IF(O38&gt;0,O38/O28,0)</f>
        <v>0</v>
      </c>
      <c r="P39" s="454">
        <f>IF(P38&gt;0,P38/P28,0)</f>
        <v>0</v>
      </c>
      <c r="Q39" s="454">
        <f>IF(Q38&gt;0,Q38/Q28,0)</f>
        <v>0</v>
      </c>
      <c r="R39" s="454">
        <f>IF(R38&gt;0,R38/R28,0)</f>
        <v>0</v>
      </c>
    </row>
    <row r="40" spans="1:18" s="452" customFormat="1" hidden="1" outlineLevel="1">
      <c r="A40" s="455">
        <v>3</v>
      </c>
      <c r="B40" s="428" t="s">
        <v>676</v>
      </c>
      <c r="C40" s="1361" t="s">
        <v>48</v>
      </c>
      <c r="D40" s="456" t="s">
        <v>10</v>
      </c>
      <c r="E40" s="456" t="s">
        <v>10</v>
      </c>
      <c r="F40" s="456" t="s">
        <v>10</v>
      </c>
      <c r="G40" s="457">
        <f>SUM(G41:G42)</f>
        <v>0</v>
      </c>
      <c r="H40" s="456" t="s">
        <v>10</v>
      </c>
      <c r="I40" s="457">
        <f>SUM(I41:I42)</f>
        <v>0</v>
      </c>
      <c r="J40" s="456" t="s">
        <v>10</v>
      </c>
      <c r="K40" s="457">
        <f>SUM(K41:K42)</f>
        <v>0</v>
      </c>
      <c r="L40" s="456" t="s">
        <v>10</v>
      </c>
      <c r="M40" s="457">
        <f t="shared" ref="M40:R40" si="13">SUM(M41:M42)</f>
        <v>0</v>
      </c>
      <c r="N40" s="457">
        <f t="shared" si="13"/>
        <v>0</v>
      </c>
      <c r="O40" s="457">
        <f t="shared" si="13"/>
        <v>0</v>
      </c>
      <c r="P40" s="457">
        <f t="shared" si="13"/>
        <v>0</v>
      </c>
      <c r="Q40" s="457">
        <f t="shared" si="13"/>
        <v>0</v>
      </c>
      <c r="R40" s="457">
        <f t="shared" si="13"/>
        <v>0</v>
      </c>
    </row>
    <row r="41" spans="1:18" s="452" customFormat="1" hidden="1" outlineLevel="1">
      <c r="A41" s="440" t="s">
        <v>930</v>
      </c>
      <c r="B41" s="447" t="s">
        <v>268</v>
      </c>
      <c r="C41" s="434" t="s">
        <v>48</v>
      </c>
      <c r="D41" s="456" t="s">
        <v>10</v>
      </c>
      <c r="E41" s="456" t="s">
        <v>10</v>
      </c>
      <c r="F41" s="456" t="s">
        <v>10</v>
      </c>
      <c r="G41" s="458">
        <f>G44+G47</f>
        <v>0</v>
      </c>
      <c r="H41" s="456" t="s">
        <v>10</v>
      </c>
      <c r="I41" s="458">
        <f>I44+I47</f>
        <v>0</v>
      </c>
      <c r="J41" s="456" t="s">
        <v>10</v>
      </c>
      <c r="K41" s="458">
        <f>K44+K47</f>
        <v>0</v>
      </c>
      <c r="L41" s="456" t="s">
        <v>10</v>
      </c>
      <c r="M41" s="458">
        <f t="shared" ref="M41:P42" si="14">M44+M47</f>
        <v>0</v>
      </c>
      <c r="N41" s="458">
        <f t="shared" si="14"/>
        <v>0</v>
      </c>
      <c r="O41" s="458">
        <f t="shared" si="14"/>
        <v>0</v>
      </c>
      <c r="P41" s="458">
        <f t="shared" si="14"/>
        <v>0</v>
      </c>
      <c r="Q41" s="458">
        <f>Q44+Q47</f>
        <v>0</v>
      </c>
      <c r="R41" s="458">
        <f>R44+R47</f>
        <v>0</v>
      </c>
    </row>
    <row r="42" spans="1:18" s="452" customFormat="1" hidden="1" outlineLevel="1">
      <c r="A42" s="440" t="s">
        <v>932</v>
      </c>
      <c r="B42" s="447" t="s">
        <v>295</v>
      </c>
      <c r="C42" s="434" t="s">
        <v>48</v>
      </c>
      <c r="D42" s="456" t="s">
        <v>10</v>
      </c>
      <c r="E42" s="456" t="s">
        <v>10</v>
      </c>
      <c r="F42" s="456" t="s">
        <v>10</v>
      </c>
      <c r="G42" s="458">
        <f>G45+G48</f>
        <v>0</v>
      </c>
      <c r="H42" s="456" t="s">
        <v>10</v>
      </c>
      <c r="I42" s="458">
        <f>I45+I48</f>
        <v>0</v>
      </c>
      <c r="J42" s="456" t="s">
        <v>10</v>
      </c>
      <c r="K42" s="458">
        <f>K45+K48</f>
        <v>0</v>
      </c>
      <c r="L42" s="456" t="s">
        <v>10</v>
      </c>
      <c r="M42" s="458">
        <f t="shared" si="14"/>
        <v>0</v>
      </c>
      <c r="N42" s="458">
        <f t="shared" si="14"/>
        <v>0</v>
      </c>
      <c r="O42" s="458">
        <f t="shared" si="14"/>
        <v>0</v>
      </c>
      <c r="P42" s="458">
        <f t="shared" si="14"/>
        <v>0</v>
      </c>
      <c r="Q42" s="458">
        <f>Q45+Q48</f>
        <v>0</v>
      </c>
      <c r="R42" s="458">
        <f>R45+R48</f>
        <v>0</v>
      </c>
    </row>
    <row r="43" spans="1:18" s="452" customFormat="1" ht="25.5" hidden="1" outlineLevel="1">
      <c r="A43" s="459" t="s">
        <v>984</v>
      </c>
      <c r="B43" s="460" t="s">
        <v>436</v>
      </c>
      <c r="C43" s="461" t="s">
        <v>48</v>
      </c>
      <c r="D43" s="456" t="s">
        <v>10</v>
      </c>
      <c r="E43" s="456" t="s">
        <v>10</v>
      </c>
      <c r="F43" s="456" t="s">
        <v>10</v>
      </c>
      <c r="G43" s="457">
        <f>SUM(G44:G45)</f>
        <v>0</v>
      </c>
      <c r="H43" s="456" t="s">
        <v>10</v>
      </c>
      <c r="I43" s="457">
        <f>SUM(I44:I45)</f>
        <v>0</v>
      </c>
      <c r="J43" s="456" t="s">
        <v>10</v>
      </c>
      <c r="K43" s="457">
        <f>SUM(K44:K45)</f>
        <v>0</v>
      </c>
      <c r="L43" s="456" t="s">
        <v>10</v>
      </c>
      <c r="M43" s="457">
        <f t="shared" ref="M43:R43" si="15">SUM(M44:M45)</f>
        <v>0</v>
      </c>
      <c r="N43" s="457">
        <f t="shared" si="15"/>
        <v>0</v>
      </c>
      <c r="O43" s="457">
        <f t="shared" si="15"/>
        <v>0</v>
      </c>
      <c r="P43" s="457">
        <f t="shared" si="15"/>
        <v>0</v>
      </c>
      <c r="Q43" s="457">
        <f t="shared" si="15"/>
        <v>0</v>
      </c>
      <c r="R43" s="457">
        <f t="shared" si="15"/>
        <v>0</v>
      </c>
    </row>
    <row r="44" spans="1:18" s="452" customFormat="1" hidden="1" outlineLevel="1">
      <c r="A44" s="440" t="s">
        <v>986</v>
      </c>
      <c r="B44" s="447" t="s">
        <v>268</v>
      </c>
      <c r="C44" s="434" t="s">
        <v>48</v>
      </c>
      <c r="D44" s="456" t="s">
        <v>10</v>
      </c>
      <c r="E44" s="456" t="s">
        <v>10</v>
      </c>
      <c r="F44" s="456" t="s">
        <v>10</v>
      </c>
      <c r="G44" s="436"/>
      <c r="H44" s="456" t="s">
        <v>10</v>
      </c>
      <c r="I44" s="436"/>
      <c r="J44" s="456" t="s">
        <v>10</v>
      </c>
      <c r="K44" s="436"/>
      <c r="L44" s="456" t="s">
        <v>10</v>
      </c>
      <c r="M44" s="436"/>
      <c r="N44" s="436"/>
      <c r="O44" s="436"/>
      <c r="P44" s="436"/>
      <c r="Q44" s="436"/>
      <c r="R44" s="436"/>
    </row>
    <row r="45" spans="1:18" s="452" customFormat="1" hidden="1" outlineLevel="1">
      <c r="A45" s="440" t="s">
        <v>988</v>
      </c>
      <c r="B45" s="447" t="s">
        <v>295</v>
      </c>
      <c r="C45" s="434" t="s">
        <v>48</v>
      </c>
      <c r="D45" s="456" t="s">
        <v>10</v>
      </c>
      <c r="E45" s="456" t="s">
        <v>10</v>
      </c>
      <c r="F45" s="456" t="s">
        <v>10</v>
      </c>
      <c r="G45" s="436"/>
      <c r="H45" s="456" t="s">
        <v>10</v>
      </c>
      <c r="I45" s="436"/>
      <c r="J45" s="456" t="s">
        <v>10</v>
      </c>
      <c r="K45" s="436"/>
      <c r="L45" s="456" t="s">
        <v>10</v>
      </c>
      <c r="M45" s="436"/>
      <c r="N45" s="436"/>
      <c r="O45" s="436"/>
      <c r="P45" s="436"/>
      <c r="Q45" s="436"/>
      <c r="R45" s="436"/>
    </row>
    <row r="46" spans="1:18" s="452" customFormat="1" ht="25.5" hidden="1" outlineLevel="1">
      <c r="A46" s="459" t="s">
        <v>1259</v>
      </c>
      <c r="B46" s="460" t="s">
        <v>437</v>
      </c>
      <c r="C46" s="461" t="s">
        <v>48</v>
      </c>
      <c r="D46" s="456" t="s">
        <v>10</v>
      </c>
      <c r="E46" s="456" t="s">
        <v>10</v>
      </c>
      <c r="F46" s="456" t="s">
        <v>10</v>
      </c>
      <c r="G46" s="457">
        <f>SUM(G47:G48)</f>
        <v>0</v>
      </c>
      <c r="H46" s="456" t="s">
        <v>10</v>
      </c>
      <c r="I46" s="457">
        <f>SUM(I47:I48)</f>
        <v>0</v>
      </c>
      <c r="J46" s="456" t="s">
        <v>10</v>
      </c>
      <c r="K46" s="457">
        <f>SUM(K47:K48)</f>
        <v>0</v>
      </c>
      <c r="L46" s="456" t="s">
        <v>10</v>
      </c>
      <c r="M46" s="457">
        <f t="shared" ref="M46:R46" si="16">SUM(M47:M48)</f>
        <v>0</v>
      </c>
      <c r="N46" s="457">
        <f t="shared" si="16"/>
        <v>0</v>
      </c>
      <c r="O46" s="457">
        <f t="shared" si="16"/>
        <v>0</v>
      </c>
      <c r="P46" s="457">
        <f t="shared" si="16"/>
        <v>0</v>
      </c>
      <c r="Q46" s="457">
        <f t="shared" si="16"/>
        <v>0</v>
      </c>
      <c r="R46" s="457">
        <f t="shared" si="16"/>
        <v>0</v>
      </c>
    </row>
    <row r="47" spans="1:18" s="452" customFormat="1" hidden="1" outlineLevel="1">
      <c r="A47" s="440" t="s">
        <v>1001</v>
      </c>
      <c r="B47" s="447" t="s">
        <v>268</v>
      </c>
      <c r="C47" s="434" t="s">
        <v>48</v>
      </c>
      <c r="D47" s="456" t="s">
        <v>10</v>
      </c>
      <c r="E47" s="456" t="s">
        <v>10</v>
      </c>
      <c r="F47" s="456" t="s">
        <v>10</v>
      </c>
      <c r="G47" s="436"/>
      <c r="H47" s="456" t="s">
        <v>10</v>
      </c>
      <c r="I47" s="436"/>
      <c r="J47" s="456" t="s">
        <v>10</v>
      </c>
      <c r="K47" s="436"/>
      <c r="L47" s="456" t="s">
        <v>10</v>
      </c>
      <c r="M47" s="436"/>
      <c r="N47" s="436"/>
      <c r="O47" s="436"/>
      <c r="P47" s="436"/>
      <c r="Q47" s="436"/>
      <c r="R47" s="436"/>
    </row>
    <row r="48" spans="1:18" s="452" customFormat="1" hidden="1" outlineLevel="1">
      <c r="A48" s="440" t="s">
        <v>1003</v>
      </c>
      <c r="B48" s="447" t="s">
        <v>295</v>
      </c>
      <c r="C48" s="434" t="s">
        <v>48</v>
      </c>
      <c r="D48" s="456" t="s">
        <v>10</v>
      </c>
      <c r="E48" s="456" t="s">
        <v>10</v>
      </c>
      <c r="F48" s="456" t="s">
        <v>10</v>
      </c>
      <c r="G48" s="436"/>
      <c r="H48" s="456" t="s">
        <v>10</v>
      </c>
      <c r="I48" s="436"/>
      <c r="J48" s="456" t="s">
        <v>10</v>
      </c>
      <c r="K48" s="436"/>
      <c r="L48" s="456" t="s">
        <v>10</v>
      </c>
      <c r="M48" s="436"/>
      <c r="N48" s="436"/>
      <c r="O48" s="436"/>
      <c r="P48" s="436"/>
      <c r="Q48" s="436"/>
      <c r="R48" s="436"/>
    </row>
    <row r="49" spans="1:18" s="452" customFormat="1" ht="51" hidden="1" outlineLevel="1">
      <c r="A49" s="455">
        <v>6</v>
      </c>
      <c r="B49" s="428" t="s">
        <v>687</v>
      </c>
      <c r="C49" s="1361" t="s">
        <v>48</v>
      </c>
      <c r="D49" s="456" t="s">
        <v>10</v>
      </c>
      <c r="E49" s="456" t="s">
        <v>10</v>
      </c>
      <c r="F49" s="456" t="s">
        <v>10</v>
      </c>
      <c r="G49" s="457">
        <f>SUM(G50:G51)</f>
        <v>0</v>
      </c>
      <c r="H49" s="456" t="s">
        <v>10</v>
      </c>
      <c r="I49" s="457">
        <f>SUM(I50:I51)</f>
        <v>0</v>
      </c>
      <c r="J49" s="456" t="s">
        <v>10</v>
      </c>
      <c r="K49" s="457">
        <f>SUM(K50:K51)</f>
        <v>0</v>
      </c>
      <c r="L49" s="456" t="s">
        <v>10</v>
      </c>
      <c r="M49" s="457">
        <f t="shared" ref="M49:R49" si="17">SUM(M50:M51)</f>
        <v>0</v>
      </c>
      <c r="N49" s="457">
        <f t="shared" si="17"/>
        <v>0</v>
      </c>
      <c r="O49" s="457">
        <f t="shared" si="17"/>
        <v>0</v>
      </c>
      <c r="P49" s="457">
        <f t="shared" si="17"/>
        <v>0</v>
      </c>
      <c r="Q49" s="457">
        <f t="shared" si="17"/>
        <v>0</v>
      </c>
      <c r="R49" s="457">
        <f t="shared" si="17"/>
        <v>0</v>
      </c>
    </row>
    <row r="50" spans="1:18" s="452" customFormat="1" hidden="1" outlineLevel="1">
      <c r="A50" s="462" t="s">
        <v>1233</v>
      </c>
      <c r="B50" s="447" t="s">
        <v>268</v>
      </c>
      <c r="C50" s="1361" t="s">
        <v>48</v>
      </c>
      <c r="D50" s="456" t="s">
        <v>10</v>
      </c>
      <c r="E50" s="456" t="s">
        <v>10</v>
      </c>
      <c r="F50" s="456" t="s">
        <v>10</v>
      </c>
      <c r="G50" s="438"/>
      <c r="H50" s="456" t="s">
        <v>10</v>
      </c>
      <c r="I50" s="438"/>
      <c r="J50" s="456" t="s">
        <v>10</v>
      </c>
      <c r="K50" s="438"/>
      <c r="L50" s="456" t="s">
        <v>10</v>
      </c>
      <c r="M50" s="438"/>
      <c r="N50" s="438"/>
      <c r="O50" s="438"/>
      <c r="P50" s="438"/>
      <c r="Q50" s="438"/>
      <c r="R50" s="438"/>
    </row>
    <row r="51" spans="1:18" s="452" customFormat="1" hidden="1" outlineLevel="1">
      <c r="A51" s="462" t="s">
        <v>275</v>
      </c>
      <c r="B51" s="447" t="s">
        <v>295</v>
      </c>
      <c r="C51" s="1361" t="s">
        <v>48</v>
      </c>
      <c r="D51" s="456" t="s">
        <v>10</v>
      </c>
      <c r="E51" s="456" t="s">
        <v>10</v>
      </c>
      <c r="F51" s="456" t="s">
        <v>10</v>
      </c>
      <c r="G51" s="438"/>
      <c r="H51" s="456" t="s">
        <v>10</v>
      </c>
      <c r="I51" s="438"/>
      <c r="J51" s="456" t="s">
        <v>10</v>
      </c>
      <c r="K51" s="438"/>
      <c r="L51" s="456" t="s">
        <v>10</v>
      </c>
      <c r="M51" s="438"/>
      <c r="N51" s="438"/>
      <c r="O51" s="438"/>
      <c r="P51" s="438"/>
      <c r="Q51" s="438"/>
      <c r="R51" s="438"/>
    </row>
    <row r="52" spans="1:18" s="452" customFormat="1" hidden="1" outlineLevel="1">
      <c r="A52" s="463">
        <v>7</v>
      </c>
      <c r="B52" s="464" t="s">
        <v>441</v>
      </c>
      <c r="C52" s="465"/>
      <c r="D52" s="466" t="s">
        <v>10</v>
      </c>
      <c r="E52" s="466" t="s">
        <v>10</v>
      </c>
      <c r="F52" s="466" t="s">
        <v>10</v>
      </c>
      <c r="G52" s="466" t="s">
        <v>10</v>
      </c>
      <c r="H52" s="466" t="s">
        <v>10</v>
      </c>
      <c r="I52" s="466" t="s">
        <v>10</v>
      </c>
      <c r="J52" s="466" t="s">
        <v>10</v>
      </c>
      <c r="K52" s="466" t="s">
        <v>10</v>
      </c>
      <c r="L52" s="466" t="s">
        <v>10</v>
      </c>
      <c r="M52" s="466" t="s">
        <v>10</v>
      </c>
      <c r="N52" s="503" t="e">
        <f>(((K28-K40-K49-I28)/I28)+((I28-I40-I49-G28)/G28)+((G28-G40-G49-E28)/E28))/3</f>
        <v>#DIV/0!</v>
      </c>
      <c r="O52" s="503" t="e">
        <f>(((K28-K40-K49-I28)/I28)+((I28-I40-I49-G28)/G28)+((G28-G40-G49-E28)/E28))/3</f>
        <v>#DIV/0!</v>
      </c>
      <c r="P52" s="503" t="e">
        <f t="shared" ref="P52:R54" si="18">(((K28-K40-K49-I28)/I28)+((I28-I40-I49-G28)/G28)+((G28-G40-G49-E28)/E28))/3</f>
        <v>#DIV/0!</v>
      </c>
      <c r="Q52" s="503" t="e">
        <f t="shared" si="18"/>
        <v>#VALUE!</v>
      </c>
      <c r="R52" s="503" t="e">
        <f t="shared" si="18"/>
        <v>#DIV/0!</v>
      </c>
    </row>
    <row r="53" spans="1:18" s="452" customFormat="1" hidden="1" outlineLevel="1">
      <c r="A53" s="462" t="s">
        <v>1234</v>
      </c>
      <c r="B53" s="447" t="s">
        <v>268</v>
      </c>
      <c r="C53" s="465"/>
      <c r="D53" s="466" t="s">
        <v>10</v>
      </c>
      <c r="E53" s="466" t="s">
        <v>10</v>
      </c>
      <c r="F53" s="466" t="s">
        <v>10</v>
      </c>
      <c r="G53" s="466" t="s">
        <v>10</v>
      </c>
      <c r="H53" s="466" t="s">
        <v>10</v>
      </c>
      <c r="I53" s="466" t="s">
        <v>10</v>
      </c>
      <c r="J53" s="466" t="s">
        <v>10</v>
      </c>
      <c r="K53" s="466" t="s">
        <v>10</v>
      </c>
      <c r="L53" s="466" t="s">
        <v>10</v>
      </c>
      <c r="M53" s="466" t="s">
        <v>10</v>
      </c>
      <c r="N53" s="503" t="e">
        <f>(((K29-K41-K50-I29)/I29)+((I29-I41-I50-G29)/G29)+((G29-G41-G50-E29)/E29))/3</f>
        <v>#DIV/0!</v>
      </c>
      <c r="O53" s="503" t="e">
        <f>(((K29-K41-K50-I29)/I29)+((I29-I41-I50-G29)/G29)+((G29-G41-G50-E29)/E29))/3</f>
        <v>#DIV/0!</v>
      </c>
      <c r="P53" s="503" t="e">
        <f t="shared" si="18"/>
        <v>#DIV/0!</v>
      </c>
      <c r="Q53" s="503" t="e">
        <f t="shared" si="18"/>
        <v>#VALUE!</v>
      </c>
      <c r="R53" s="503" t="e">
        <f t="shared" si="18"/>
        <v>#DIV/0!</v>
      </c>
    </row>
    <row r="54" spans="1:18" s="452" customFormat="1" hidden="1" outlineLevel="1">
      <c r="A54" s="462" t="s">
        <v>1235</v>
      </c>
      <c r="B54" s="447" t="s">
        <v>295</v>
      </c>
      <c r="C54" s="465"/>
      <c r="D54" s="466" t="s">
        <v>10</v>
      </c>
      <c r="E54" s="466" t="s">
        <v>10</v>
      </c>
      <c r="F54" s="466" t="s">
        <v>10</v>
      </c>
      <c r="G54" s="466" t="s">
        <v>10</v>
      </c>
      <c r="H54" s="466" t="s">
        <v>10</v>
      </c>
      <c r="I54" s="466" t="s">
        <v>10</v>
      </c>
      <c r="J54" s="466" t="s">
        <v>10</v>
      </c>
      <c r="K54" s="466" t="s">
        <v>10</v>
      </c>
      <c r="L54" s="466" t="s">
        <v>10</v>
      </c>
      <c r="M54" s="466" t="s">
        <v>10</v>
      </c>
      <c r="N54" s="503" t="e">
        <f>(((K30-K42-K51-I30)/I30)+((I30-I42-I51-G30)/G30)+((G30-G42-G51-E30)/E30))/3</f>
        <v>#DIV/0!</v>
      </c>
      <c r="O54" s="503" t="e">
        <f>(((K30-K42-K51-I30)/I30)+((I30-I42-I51-G30)/G30)+((G30-G42-G51-E30)/E30))/3</f>
        <v>#DIV/0!</v>
      </c>
      <c r="P54" s="503" t="e">
        <f t="shared" si="18"/>
        <v>#DIV/0!</v>
      </c>
      <c r="Q54" s="503" t="e">
        <f t="shared" si="18"/>
        <v>#VALUE!</v>
      </c>
      <c r="R54" s="503" t="e">
        <f t="shared" si="18"/>
        <v>#DIV/0!</v>
      </c>
    </row>
    <row r="55" spans="1:18" ht="24" hidden="1" collapsed="1">
      <c r="A55" s="427">
        <v>8</v>
      </c>
      <c r="B55" s="428" t="s">
        <v>377</v>
      </c>
      <c r="C55" s="429"/>
      <c r="D55" s="430"/>
      <c r="E55" s="430"/>
      <c r="F55" s="430"/>
      <c r="G55" s="430"/>
      <c r="H55" s="430"/>
      <c r="I55" s="430"/>
      <c r="J55" s="430"/>
      <c r="K55" s="430"/>
      <c r="L55" s="430"/>
      <c r="M55" s="430"/>
      <c r="N55" s="431"/>
      <c r="O55" s="431"/>
      <c r="P55" s="431"/>
      <c r="Q55" s="431"/>
      <c r="R55" s="431"/>
    </row>
    <row r="56" spans="1:18" hidden="1" outlineLevel="1">
      <c r="A56" s="444" t="s">
        <v>1238</v>
      </c>
      <c r="B56" s="432" t="s">
        <v>271</v>
      </c>
      <c r="C56" s="1361" t="s">
        <v>48</v>
      </c>
      <c r="D56" s="445">
        <f t="shared" ref="D56:P56" si="19">D57+D58</f>
        <v>0</v>
      </c>
      <c r="E56" s="445">
        <f t="shared" si="19"/>
        <v>0</v>
      </c>
      <c r="F56" s="445">
        <f t="shared" si="19"/>
        <v>0</v>
      </c>
      <c r="G56" s="445">
        <f t="shared" si="19"/>
        <v>0</v>
      </c>
      <c r="H56" s="445">
        <f t="shared" si="19"/>
        <v>0</v>
      </c>
      <c r="I56" s="445">
        <f t="shared" si="19"/>
        <v>0</v>
      </c>
      <c r="J56" s="445">
        <f t="shared" si="19"/>
        <v>0</v>
      </c>
      <c r="K56" s="445">
        <f t="shared" si="19"/>
        <v>0</v>
      </c>
      <c r="L56" s="445">
        <f t="shared" si="19"/>
        <v>0</v>
      </c>
      <c r="M56" s="445">
        <f t="shared" si="19"/>
        <v>0</v>
      </c>
      <c r="N56" s="445" t="e">
        <f t="shared" si="19"/>
        <v>#DIV/0!</v>
      </c>
      <c r="O56" s="445" t="e">
        <f t="shared" si="19"/>
        <v>#DIV/0!</v>
      </c>
      <c r="P56" s="445" t="e">
        <f t="shared" si="19"/>
        <v>#DIV/0!</v>
      </c>
      <c r="Q56" s="445" t="e">
        <f>Q57+Q58</f>
        <v>#VALUE!</v>
      </c>
      <c r="R56" s="445" t="e">
        <f>R57+R58</f>
        <v>#DIV/0!</v>
      </c>
    </row>
    <row r="57" spans="1:18" hidden="1" outlineLevel="1">
      <c r="A57" s="444" t="s">
        <v>485</v>
      </c>
      <c r="B57" s="447" t="s">
        <v>268</v>
      </c>
      <c r="C57" s="1361" t="s">
        <v>48</v>
      </c>
      <c r="D57" s="438"/>
      <c r="E57" s="438"/>
      <c r="F57" s="438"/>
      <c r="G57" s="438"/>
      <c r="H57" s="438"/>
      <c r="I57" s="438"/>
      <c r="J57" s="438"/>
      <c r="K57" s="438"/>
      <c r="L57" s="438"/>
      <c r="M57" s="438"/>
      <c r="N57" s="503" t="e">
        <f>IF(AND(N81&lt;0.05,N81&gt;-0.05),K57*(1+N81)*(1+N81)+N69+N78,IF(N81&gt;0.05,K57*(1+0.05)*(1+0.05)+N69+N78,K57*(1-0.05)*(1-0.05)+N69+N78))</f>
        <v>#DIV/0!</v>
      </c>
      <c r="O57" s="503" t="e">
        <f>IF(AND(O81&lt;0.05,O81&gt;-0.05),K57*(1+O81)*(1+O81)+O69+O78,IF(O81&gt;0.05,K57*(1+0.05)*(1+0.05)+O69+O78,K57*(1-0.05)*(1-0.05)+O69+O78))</f>
        <v>#DIV/0!</v>
      </c>
      <c r="P57" s="503" t="e">
        <f t="shared" ref="P57:R58" si="20">IF(AND(P81&lt;0.05,P81&gt;-0.05),K57*(1+P81)*(1+P81)+P69+P78,IF(P81&gt;0.05,K57*(1+0.05)*(1+0.05)+P69+P78,K57*(1-0.05)*(1-0.05)+P69+P78))</f>
        <v>#DIV/0!</v>
      </c>
      <c r="Q57" s="503" t="e">
        <f t="shared" si="20"/>
        <v>#VALUE!</v>
      </c>
      <c r="R57" s="503" t="e">
        <f t="shared" si="20"/>
        <v>#DIV/0!</v>
      </c>
    </row>
    <row r="58" spans="1:18" hidden="1" outlineLevel="1">
      <c r="A58" s="444" t="s">
        <v>486</v>
      </c>
      <c r="B58" s="447" t="s">
        <v>295</v>
      </c>
      <c r="C58" s="1361" t="s">
        <v>48</v>
      </c>
      <c r="D58" s="433">
        <f t="shared" ref="D58:M58" si="21">SUM(D59:D61)</f>
        <v>0</v>
      </c>
      <c r="E58" s="433">
        <f t="shared" si="21"/>
        <v>0</v>
      </c>
      <c r="F58" s="433">
        <f t="shared" si="21"/>
        <v>0</v>
      </c>
      <c r="G58" s="433">
        <f t="shared" si="21"/>
        <v>0</v>
      </c>
      <c r="H58" s="433">
        <f t="shared" si="21"/>
        <v>0</v>
      </c>
      <c r="I58" s="433">
        <f t="shared" si="21"/>
        <v>0</v>
      </c>
      <c r="J58" s="433">
        <f t="shared" si="21"/>
        <v>0</v>
      </c>
      <c r="K58" s="433">
        <f t="shared" si="21"/>
        <v>0</v>
      </c>
      <c r="L58" s="433">
        <f t="shared" si="21"/>
        <v>0</v>
      </c>
      <c r="M58" s="433">
        <f t="shared" si="21"/>
        <v>0</v>
      </c>
      <c r="N58" s="503" t="e">
        <f>IF(AND(N82&lt;0.05,N82&gt;-0.05),K58*(1+N82)*(1+N82)+N70+N79,IF(N82&gt;0.05,K58*(1+0.05)*(1+0.05)+N70+N79,K58*(1-0.05)*(1-0.05)+N70+N79))</f>
        <v>#DIV/0!</v>
      </c>
      <c r="O58" s="503" t="e">
        <f>IF(AND(O82&lt;0.05,O82&gt;-0.05),K58*(1+O82)*(1+O82)+O70+O79,IF(O82&gt;0.05,K58*(1+0.05)*(1+0.05)+O70+O79,K58*(1-0.05)*(1-0.05)+O70+O79))</f>
        <v>#DIV/0!</v>
      </c>
      <c r="P58" s="503" t="e">
        <f t="shared" si="20"/>
        <v>#DIV/0!</v>
      </c>
      <c r="Q58" s="503" t="e">
        <f t="shared" si="20"/>
        <v>#VALUE!</v>
      </c>
      <c r="R58" s="503" t="e">
        <f t="shared" si="20"/>
        <v>#DIV/0!</v>
      </c>
    </row>
    <row r="59" spans="1:18" s="443" customFormat="1" hidden="1" outlineLevel="1">
      <c r="A59" s="440" t="s">
        <v>487</v>
      </c>
      <c r="B59" s="446" t="s">
        <v>276</v>
      </c>
      <c r="C59" s="434" t="s">
        <v>48</v>
      </c>
      <c r="D59" s="436"/>
      <c r="E59" s="436"/>
      <c r="F59" s="436"/>
      <c r="G59" s="436"/>
      <c r="H59" s="436"/>
      <c r="I59" s="436"/>
      <c r="J59" s="436"/>
      <c r="K59" s="436"/>
      <c r="L59" s="436"/>
      <c r="M59" s="436"/>
      <c r="N59" s="436"/>
      <c r="O59" s="436"/>
      <c r="P59" s="436"/>
      <c r="Q59" s="436"/>
      <c r="R59" s="436"/>
    </row>
    <row r="60" spans="1:18" s="443" customFormat="1" hidden="1" outlineLevel="1">
      <c r="A60" s="440" t="s">
        <v>488</v>
      </c>
      <c r="B60" s="446" t="s">
        <v>277</v>
      </c>
      <c r="C60" s="434" t="s">
        <v>48</v>
      </c>
      <c r="D60" s="436"/>
      <c r="E60" s="436"/>
      <c r="F60" s="436"/>
      <c r="G60" s="436"/>
      <c r="H60" s="436"/>
      <c r="I60" s="436"/>
      <c r="J60" s="436"/>
      <c r="K60" s="436"/>
      <c r="L60" s="436"/>
      <c r="M60" s="436"/>
      <c r="N60" s="436"/>
      <c r="O60" s="436"/>
      <c r="P60" s="436"/>
      <c r="Q60" s="436"/>
      <c r="R60" s="436"/>
    </row>
    <row r="61" spans="1:18" s="443" customFormat="1" hidden="1" outlineLevel="1">
      <c r="A61" s="440" t="s">
        <v>489</v>
      </c>
      <c r="B61" s="446" t="s">
        <v>278</v>
      </c>
      <c r="C61" s="434" t="s">
        <v>48</v>
      </c>
      <c r="D61" s="436"/>
      <c r="E61" s="436"/>
      <c r="F61" s="436"/>
      <c r="G61" s="436"/>
      <c r="H61" s="436"/>
      <c r="I61" s="436"/>
      <c r="J61" s="436"/>
      <c r="K61" s="436"/>
      <c r="L61" s="436"/>
      <c r="M61" s="436"/>
      <c r="N61" s="436"/>
      <c r="O61" s="436"/>
      <c r="P61" s="436"/>
      <c r="Q61" s="436"/>
      <c r="R61" s="436"/>
    </row>
    <row r="62" spans="1:18" hidden="1" outlineLevel="1">
      <c r="A62" s="444" t="s">
        <v>490</v>
      </c>
      <c r="B62" s="432" t="s">
        <v>1052</v>
      </c>
      <c r="C62" s="1361" t="s">
        <v>48</v>
      </c>
      <c r="D62" s="438"/>
      <c r="E62" s="438"/>
      <c r="F62" s="438"/>
      <c r="G62" s="438"/>
      <c r="H62" s="438"/>
      <c r="I62" s="438"/>
      <c r="J62" s="438"/>
      <c r="K62" s="438"/>
      <c r="L62" s="438"/>
      <c r="M62" s="438"/>
      <c r="N62" s="438"/>
      <c r="O62" s="438"/>
      <c r="P62" s="438"/>
      <c r="Q62" s="438"/>
      <c r="R62" s="438"/>
    </row>
    <row r="63" spans="1:18" s="443" customFormat="1" hidden="1" outlineLevel="1">
      <c r="A63" s="440" t="s">
        <v>281</v>
      </c>
      <c r="B63" s="448" t="s">
        <v>294</v>
      </c>
      <c r="C63" s="434" t="s">
        <v>731</v>
      </c>
      <c r="D63" s="442" t="str">
        <f>IF(D62&gt;0,D62/D56*100,"0")</f>
        <v>0</v>
      </c>
      <c r="E63" s="442" t="str">
        <f>IF(E62&gt;0,E62/E56*100,"0")</f>
        <v>0</v>
      </c>
      <c r="F63" s="442" t="str">
        <f>IF(F62&gt;0,F62/F56*100,"0")</f>
        <v>0</v>
      </c>
      <c r="G63" s="442" t="str">
        <f>IF(G62&gt;0,G62/G56*100,"0")</f>
        <v>0</v>
      </c>
      <c r="H63" s="442" t="str">
        <f>IF(H62&gt;0,H62/H56*100,"0")</f>
        <v>0</v>
      </c>
      <c r="I63" s="442" t="str">
        <f t="shared" ref="I63:N63" si="22">IF(I62&gt;0,I62/I56*100,"0")</f>
        <v>0</v>
      </c>
      <c r="J63" s="442" t="str">
        <f t="shared" si="22"/>
        <v>0</v>
      </c>
      <c r="K63" s="442" t="str">
        <f t="shared" si="22"/>
        <v>0</v>
      </c>
      <c r="L63" s="442" t="str">
        <f t="shared" si="22"/>
        <v>0</v>
      </c>
      <c r="M63" s="442" t="str">
        <f t="shared" si="22"/>
        <v>0</v>
      </c>
      <c r="N63" s="442" t="str">
        <f t="shared" si="22"/>
        <v>0</v>
      </c>
      <c r="O63" s="442" t="str">
        <f>IF(O62&gt;0,O62/O56*100,"0")</f>
        <v>0</v>
      </c>
      <c r="P63" s="442" t="str">
        <f>IF(P62&gt;0,P62/P56*100,"0")</f>
        <v>0</v>
      </c>
      <c r="Q63" s="442" t="str">
        <f>IF(Q62&gt;0,Q62/Q56*100,"0")</f>
        <v>0</v>
      </c>
      <c r="R63" s="442" t="str">
        <f>IF(R62&gt;0,R62/R56*100,"0")</f>
        <v>0</v>
      </c>
    </row>
    <row r="64" spans="1:18" hidden="1" outlineLevel="1">
      <c r="A64" s="444" t="s">
        <v>491</v>
      </c>
      <c r="B64" s="432" t="s">
        <v>269</v>
      </c>
      <c r="C64" s="1361" t="s">
        <v>48</v>
      </c>
      <c r="D64" s="438"/>
      <c r="E64" s="438"/>
      <c r="F64" s="438"/>
      <c r="G64" s="438"/>
      <c r="H64" s="438"/>
      <c r="I64" s="438"/>
      <c r="J64" s="438"/>
      <c r="K64" s="438"/>
      <c r="L64" s="438"/>
      <c r="M64" s="438"/>
      <c r="N64" s="438"/>
      <c r="O64" s="438"/>
      <c r="P64" s="438"/>
      <c r="Q64" s="438"/>
      <c r="R64" s="438"/>
    </row>
    <row r="65" spans="1:18" hidden="1" outlineLevel="1">
      <c r="A65" s="444" t="s">
        <v>286</v>
      </c>
      <c r="B65" s="432" t="s">
        <v>270</v>
      </c>
      <c r="C65" s="1361" t="s">
        <v>48</v>
      </c>
      <c r="D65" s="433">
        <f t="shared" ref="D65:P65" si="23">D56-D62-D64</f>
        <v>0</v>
      </c>
      <c r="E65" s="433">
        <f t="shared" si="23"/>
        <v>0</v>
      </c>
      <c r="F65" s="433">
        <f t="shared" si="23"/>
        <v>0</v>
      </c>
      <c r="G65" s="433">
        <f t="shared" si="23"/>
        <v>0</v>
      </c>
      <c r="H65" s="433">
        <f t="shared" si="23"/>
        <v>0</v>
      </c>
      <c r="I65" s="433">
        <f t="shared" si="23"/>
        <v>0</v>
      </c>
      <c r="J65" s="433">
        <f t="shared" si="23"/>
        <v>0</v>
      </c>
      <c r="K65" s="433">
        <f t="shared" si="23"/>
        <v>0</v>
      </c>
      <c r="L65" s="433">
        <f t="shared" si="23"/>
        <v>0</v>
      </c>
      <c r="M65" s="433">
        <f t="shared" si="23"/>
        <v>0</v>
      </c>
      <c r="N65" s="433" t="e">
        <f t="shared" si="23"/>
        <v>#DIV/0!</v>
      </c>
      <c r="O65" s="433" t="e">
        <f t="shared" si="23"/>
        <v>#DIV/0!</v>
      </c>
      <c r="P65" s="433" t="e">
        <f t="shared" si="23"/>
        <v>#DIV/0!</v>
      </c>
      <c r="Q65" s="433" t="e">
        <f>Q56-Q62-Q64</f>
        <v>#VALUE!</v>
      </c>
      <c r="R65" s="433" t="e">
        <f>R56-R62-R64</f>
        <v>#DIV/0!</v>
      </c>
    </row>
    <row r="66" spans="1:18" s="452" customFormat="1" ht="25.5" hidden="1" outlineLevel="1">
      <c r="A66" s="444" t="s">
        <v>287</v>
      </c>
      <c r="B66" s="449" t="s">
        <v>312</v>
      </c>
      <c r="C66" s="450" t="s">
        <v>1040</v>
      </c>
      <c r="D66" s="451"/>
      <c r="E66" s="451"/>
      <c r="F66" s="451"/>
      <c r="G66" s="451"/>
      <c r="H66" s="451"/>
      <c r="I66" s="451"/>
      <c r="J66" s="451"/>
      <c r="K66" s="451"/>
      <c r="L66" s="451"/>
      <c r="M66" s="451"/>
      <c r="N66" s="451"/>
      <c r="O66" s="451"/>
      <c r="P66" s="451"/>
      <c r="Q66" s="451"/>
      <c r="R66" s="451"/>
    </row>
    <row r="67" spans="1:18" s="452" customFormat="1" hidden="1" outlineLevel="1">
      <c r="A67" s="444" t="s">
        <v>416</v>
      </c>
      <c r="B67" s="453" t="s">
        <v>313</v>
      </c>
      <c r="C67" s="450" t="s">
        <v>1041</v>
      </c>
      <c r="D67" s="454">
        <f>IF(D66&gt;0,D66/D56,0)</f>
        <v>0</v>
      </c>
      <c r="E67" s="454">
        <f>IF(E66&gt;0,E66/E56,0)</f>
        <v>0</v>
      </c>
      <c r="F67" s="454">
        <f>IF(F66&gt;0,F66/F56,0)</f>
        <v>0</v>
      </c>
      <c r="G67" s="454">
        <f>IF(G66&gt;0,G66/G56,0)</f>
        <v>0</v>
      </c>
      <c r="H67" s="454">
        <f>IF(H66&gt;0,H66/H56,0)</f>
        <v>0</v>
      </c>
      <c r="I67" s="454">
        <f t="shared" ref="I67:N67" si="24">IF(I66&gt;0,I66/I56,0)</f>
        <v>0</v>
      </c>
      <c r="J67" s="454">
        <f t="shared" si="24"/>
        <v>0</v>
      </c>
      <c r="K67" s="454">
        <f t="shared" si="24"/>
        <v>0</v>
      </c>
      <c r="L67" s="454">
        <f t="shared" si="24"/>
        <v>0</v>
      </c>
      <c r="M67" s="454">
        <f t="shared" si="24"/>
        <v>0</v>
      </c>
      <c r="N67" s="454">
        <f t="shared" si="24"/>
        <v>0</v>
      </c>
      <c r="O67" s="454">
        <f>IF(O66&gt;0,O66/O56,0)</f>
        <v>0</v>
      </c>
      <c r="P67" s="454">
        <f>IF(P66&gt;0,P66/P56,0)</f>
        <v>0</v>
      </c>
      <c r="Q67" s="454">
        <f>IF(Q66&gt;0,Q66/Q56,0)</f>
        <v>0</v>
      </c>
      <c r="R67" s="454">
        <f>IF(R66&gt;0,R66/R56,0)</f>
        <v>0</v>
      </c>
    </row>
    <row r="68" spans="1:18" s="452" customFormat="1" hidden="1" outlineLevel="1">
      <c r="A68" s="455">
        <v>9</v>
      </c>
      <c r="B68" s="428" t="s">
        <v>677</v>
      </c>
      <c r="C68" s="1361" t="s">
        <v>48</v>
      </c>
      <c r="D68" s="456" t="s">
        <v>10</v>
      </c>
      <c r="E68" s="456" t="s">
        <v>10</v>
      </c>
      <c r="F68" s="456" t="s">
        <v>10</v>
      </c>
      <c r="G68" s="457">
        <f>SUM(G69:G70)</f>
        <v>0</v>
      </c>
      <c r="H68" s="456" t="s">
        <v>10</v>
      </c>
      <c r="I68" s="457">
        <f>SUM(I69:I70)</f>
        <v>0</v>
      </c>
      <c r="J68" s="456" t="s">
        <v>10</v>
      </c>
      <c r="K68" s="457">
        <f>SUM(K69:K70)</f>
        <v>0</v>
      </c>
      <c r="L68" s="456" t="s">
        <v>10</v>
      </c>
      <c r="M68" s="457">
        <f t="shared" ref="M68:R68" si="25">SUM(M69:M70)</f>
        <v>0</v>
      </c>
      <c r="N68" s="457">
        <f t="shared" si="25"/>
        <v>0</v>
      </c>
      <c r="O68" s="457">
        <f t="shared" si="25"/>
        <v>0</v>
      </c>
      <c r="P68" s="457">
        <f t="shared" si="25"/>
        <v>0</v>
      </c>
      <c r="Q68" s="457">
        <f t="shared" si="25"/>
        <v>0</v>
      </c>
      <c r="R68" s="457">
        <f t="shared" si="25"/>
        <v>0</v>
      </c>
    </row>
    <row r="69" spans="1:18" s="452" customFormat="1" hidden="1" outlineLevel="1">
      <c r="A69" s="440" t="s">
        <v>288</v>
      </c>
      <c r="B69" s="447" t="s">
        <v>268</v>
      </c>
      <c r="C69" s="434" t="s">
        <v>48</v>
      </c>
      <c r="D69" s="456" t="s">
        <v>10</v>
      </c>
      <c r="E69" s="456" t="s">
        <v>10</v>
      </c>
      <c r="F69" s="456" t="s">
        <v>10</v>
      </c>
      <c r="G69" s="458">
        <f>G72+G75</f>
        <v>0</v>
      </c>
      <c r="H69" s="456" t="s">
        <v>10</v>
      </c>
      <c r="I69" s="458">
        <f>I72+I75</f>
        <v>0</v>
      </c>
      <c r="J69" s="456" t="s">
        <v>10</v>
      </c>
      <c r="K69" s="458">
        <f>K72+K75</f>
        <v>0</v>
      </c>
      <c r="L69" s="456" t="s">
        <v>10</v>
      </c>
      <c r="M69" s="458">
        <f t="shared" ref="M69:P70" si="26">M72+M75</f>
        <v>0</v>
      </c>
      <c r="N69" s="458">
        <f t="shared" si="26"/>
        <v>0</v>
      </c>
      <c r="O69" s="458">
        <f t="shared" si="26"/>
        <v>0</v>
      </c>
      <c r="P69" s="458">
        <f t="shared" si="26"/>
        <v>0</v>
      </c>
      <c r="Q69" s="458">
        <f>Q72+Q75</f>
        <v>0</v>
      </c>
      <c r="R69" s="458">
        <f>R72+R75</f>
        <v>0</v>
      </c>
    </row>
    <row r="70" spans="1:18" s="452" customFormat="1" hidden="1" outlineLevel="1">
      <c r="A70" s="440" t="s">
        <v>289</v>
      </c>
      <c r="B70" s="447" t="s">
        <v>295</v>
      </c>
      <c r="C70" s="434" t="s">
        <v>48</v>
      </c>
      <c r="D70" s="456" t="s">
        <v>10</v>
      </c>
      <c r="E70" s="456" t="s">
        <v>10</v>
      </c>
      <c r="F70" s="456" t="s">
        <v>10</v>
      </c>
      <c r="G70" s="458">
        <f>G73+G76</f>
        <v>0</v>
      </c>
      <c r="H70" s="456" t="s">
        <v>10</v>
      </c>
      <c r="I70" s="458">
        <f>I73+I76</f>
        <v>0</v>
      </c>
      <c r="J70" s="456" t="s">
        <v>10</v>
      </c>
      <c r="K70" s="458">
        <f>K73+K76</f>
        <v>0</v>
      </c>
      <c r="L70" s="456" t="s">
        <v>10</v>
      </c>
      <c r="M70" s="458">
        <f t="shared" si="26"/>
        <v>0</v>
      </c>
      <c r="N70" s="458">
        <f t="shared" si="26"/>
        <v>0</v>
      </c>
      <c r="O70" s="458">
        <f t="shared" si="26"/>
        <v>0</v>
      </c>
      <c r="P70" s="458">
        <f t="shared" si="26"/>
        <v>0</v>
      </c>
      <c r="Q70" s="458">
        <f>Q73+Q76</f>
        <v>0</v>
      </c>
      <c r="R70" s="458">
        <f>R73+R76</f>
        <v>0</v>
      </c>
    </row>
    <row r="71" spans="1:18" s="452" customFormat="1" ht="25.5" hidden="1" outlineLevel="1">
      <c r="A71" s="459" t="s">
        <v>1266</v>
      </c>
      <c r="B71" s="460" t="s">
        <v>438</v>
      </c>
      <c r="C71" s="461" t="s">
        <v>48</v>
      </c>
      <c r="D71" s="456" t="s">
        <v>10</v>
      </c>
      <c r="E71" s="456" t="s">
        <v>10</v>
      </c>
      <c r="F71" s="456" t="s">
        <v>10</v>
      </c>
      <c r="G71" s="457">
        <f>SUM(G72:G73)</f>
        <v>0</v>
      </c>
      <c r="H71" s="456" t="s">
        <v>10</v>
      </c>
      <c r="I71" s="457">
        <f>SUM(I72:I73)</f>
        <v>0</v>
      </c>
      <c r="J71" s="456" t="s">
        <v>10</v>
      </c>
      <c r="K71" s="457">
        <f>SUM(K72:K73)</f>
        <v>0</v>
      </c>
      <c r="L71" s="456" t="s">
        <v>10</v>
      </c>
      <c r="M71" s="457">
        <f t="shared" ref="M71:R71" si="27">SUM(M72:M73)</f>
        <v>0</v>
      </c>
      <c r="N71" s="457">
        <f t="shared" si="27"/>
        <v>0</v>
      </c>
      <c r="O71" s="457">
        <f t="shared" si="27"/>
        <v>0</v>
      </c>
      <c r="P71" s="457">
        <f t="shared" si="27"/>
        <v>0</v>
      </c>
      <c r="Q71" s="457">
        <f t="shared" si="27"/>
        <v>0</v>
      </c>
      <c r="R71" s="457">
        <f t="shared" si="27"/>
        <v>0</v>
      </c>
    </row>
    <row r="72" spans="1:18" s="452" customFormat="1" hidden="1" outlineLevel="1">
      <c r="A72" s="440" t="s">
        <v>380</v>
      </c>
      <c r="B72" s="447" t="s">
        <v>268</v>
      </c>
      <c r="C72" s="434" t="s">
        <v>48</v>
      </c>
      <c r="D72" s="456" t="s">
        <v>10</v>
      </c>
      <c r="E72" s="456" t="s">
        <v>10</v>
      </c>
      <c r="F72" s="456" t="s">
        <v>10</v>
      </c>
      <c r="G72" s="436"/>
      <c r="H72" s="456" t="s">
        <v>10</v>
      </c>
      <c r="I72" s="436"/>
      <c r="J72" s="456" t="s">
        <v>10</v>
      </c>
      <c r="K72" s="436"/>
      <c r="L72" s="456" t="s">
        <v>10</v>
      </c>
      <c r="M72" s="436"/>
      <c r="N72" s="436"/>
      <c r="O72" s="436"/>
      <c r="P72" s="436"/>
      <c r="Q72" s="436"/>
      <c r="R72" s="436"/>
    </row>
    <row r="73" spans="1:18" s="452" customFormat="1" hidden="1" outlineLevel="1">
      <c r="A73" s="440" t="s">
        <v>381</v>
      </c>
      <c r="B73" s="447" t="s">
        <v>295</v>
      </c>
      <c r="C73" s="434" t="s">
        <v>48</v>
      </c>
      <c r="D73" s="456" t="s">
        <v>10</v>
      </c>
      <c r="E73" s="456" t="s">
        <v>10</v>
      </c>
      <c r="F73" s="456" t="s">
        <v>10</v>
      </c>
      <c r="G73" s="436"/>
      <c r="H73" s="456" t="s">
        <v>10</v>
      </c>
      <c r="I73" s="436"/>
      <c r="J73" s="456" t="s">
        <v>10</v>
      </c>
      <c r="K73" s="436"/>
      <c r="L73" s="456" t="s">
        <v>10</v>
      </c>
      <c r="M73" s="436"/>
      <c r="N73" s="436"/>
      <c r="O73" s="436"/>
      <c r="P73" s="436"/>
      <c r="Q73" s="436"/>
      <c r="R73" s="436"/>
    </row>
    <row r="74" spans="1:18" s="452" customFormat="1" ht="25.5" hidden="1" outlineLevel="1">
      <c r="A74" s="459" t="s">
        <v>1267</v>
      </c>
      <c r="B74" s="460" t="s">
        <v>439</v>
      </c>
      <c r="C74" s="461" t="s">
        <v>48</v>
      </c>
      <c r="D74" s="456" t="s">
        <v>10</v>
      </c>
      <c r="E74" s="456" t="s">
        <v>10</v>
      </c>
      <c r="F74" s="456" t="s">
        <v>10</v>
      </c>
      <c r="G74" s="457">
        <f>SUM(G75:G76)</f>
        <v>0</v>
      </c>
      <c r="H74" s="456" t="s">
        <v>10</v>
      </c>
      <c r="I74" s="457">
        <f>SUM(I75:I76)</f>
        <v>0</v>
      </c>
      <c r="J74" s="456" t="s">
        <v>10</v>
      </c>
      <c r="K74" s="457">
        <f>SUM(K75:K76)</f>
        <v>0</v>
      </c>
      <c r="L74" s="456" t="s">
        <v>10</v>
      </c>
      <c r="M74" s="457">
        <f t="shared" ref="M74:R74" si="28">SUM(M75:M76)</f>
        <v>0</v>
      </c>
      <c r="N74" s="457">
        <f t="shared" si="28"/>
        <v>0</v>
      </c>
      <c r="O74" s="457">
        <f t="shared" si="28"/>
        <v>0</v>
      </c>
      <c r="P74" s="457">
        <f t="shared" si="28"/>
        <v>0</v>
      </c>
      <c r="Q74" s="457">
        <f t="shared" si="28"/>
        <v>0</v>
      </c>
      <c r="R74" s="457">
        <f t="shared" si="28"/>
        <v>0</v>
      </c>
    </row>
    <row r="75" spans="1:18" s="452" customFormat="1" hidden="1" outlineLevel="1">
      <c r="A75" s="440" t="s">
        <v>492</v>
      </c>
      <c r="B75" s="447" t="s">
        <v>268</v>
      </c>
      <c r="C75" s="434" t="s">
        <v>48</v>
      </c>
      <c r="D75" s="456" t="s">
        <v>10</v>
      </c>
      <c r="E75" s="456" t="s">
        <v>10</v>
      </c>
      <c r="F75" s="456" t="s">
        <v>10</v>
      </c>
      <c r="G75" s="436"/>
      <c r="H75" s="456" t="s">
        <v>10</v>
      </c>
      <c r="I75" s="436"/>
      <c r="J75" s="456" t="s">
        <v>10</v>
      </c>
      <c r="K75" s="436"/>
      <c r="L75" s="456" t="s">
        <v>10</v>
      </c>
      <c r="M75" s="436"/>
      <c r="N75" s="436"/>
      <c r="O75" s="436"/>
      <c r="P75" s="436"/>
      <c r="Q75" s="436"/>
      <c r="R75" s="436"/>
    </row>
    <row r="76" spans="1:18" s="452" customFormat="1" hidden="1" outlineLevel="1">
      <c r="A76" s="440" t="s">
        <v>493</v>
      </c>
      <c r="B76" s="447" t="s">
        <v>295</v>
      </c>
      <c r="C76" s="434" t="s">
        <v>48</v>
      </c>
      <c r="D76" s="456" t="s">
        <v>10</v>
      </c>
      <c r="E76" s="456" t="s">
        <v>10</v>
      </c>
      <c r="F76" s="456" t="s">
        <v>10</v>
      </c>
      <c r="G76" s="436"/>
      <c r="H76" s="456" t="s">
        <v>10</v>
      </c>
      <c r="I76" s="436"/>
      <c r="J76" s="456" t="s">
        <v>10</v>
      </c>
      <c r="K76" s="436"/>
      <c r="L76" s="456" t="s">
        <v>10</v>
      </c>
      <c r="M76" s="436"/>
      <c r="N76" s="436"/>
      <c r="O76" s="436"/>
      <c r="P76" s="436"/>
      <c r="Q76" s="436"/>
      <c r="R76" s="436"/>
    </row>
    <row r="77" spans="1:18" s="452" customFormat="1" ht="51" hidden="1" outlineLevel="1">
      <c r="A77" s="455">
        <v>12</v>
      </c>
      <c r="B77" s="428" t="s">
        <v>688</v>
      </c>
      <c r="C77" s="1361" t="s">
        <v>48</v>
      </c>
      <c r="D77" s="456" t="s">
        <v>10</v>
      </c>
      <c r="E77" s="456" t="s">
        <v>10</v>
      </c>
      <c r="F77" s="456" t="s">
        <v>10</v>
      </c>
      <c r="G77" s="457">
        <f>SUM(G78:G79)</f>
        <v>0</v>
      </c>
      <c r="H77" s="456" t="s">
        <v>10</v>
      </c>
      <c r="I77" s="457">
        <f>SUM(I78:I79)</f>
        <v>0</v>
      </c>
      <c r="J77" s="456" t="s">
        <v>10</v>
      </c>
      <c r="K77" s="457">
        <f>SUM(K78:K79)</f>
        <v>0</v>
      </c>
      <c r="L77" s="456" t="s">
        <v>10</v>
      </c>
      <c r="M77" s="457">
        <f t="shared" ref="M77:R77" si="29">SUM(M78:M79)</f>
        <v>0</v>
      </c>
      <c r="N77" s="457">
        <f t="shared" si="29"/>
        <v>0</v>
      </c>
      <c r="O77" s="457">
        <f t="shared" si="29"/>
        <v>0</v>
      </c>
      <c r="P77" s="457">
        <f t="shared" si="29"/>
        <v>0</v>
      </c>
      <c r="Q77" s="457">
        <f t="shared" si="29"/>
        <v>0</v>
      </c>
      <c r="R77" s="457">
        <f t="shared" si="29"/>
        <v>0</v>
      </c>
    </row>
    <row r="78" spans="1:18" s="452" customFormat="1" hidden="1" outlineLevel="1">
      <c r="A78" s="462" t="s">
        <v>494</v>
      </c>
      <c r="B78" s="447" t="s">
        <v>268</v>
      </c>
      <c r="C78" s="1361" t="s">
        <v>48</v>
      </c>
      <c r="D78" s="456" t="s">
        <v>10</v>
      </c>
      <c r="E78" s="456" t="s">
        <v>10</v>
      </c>
      <c r="F78" s="456" t="s">
        <v>10</v>
      </c>
      <c r="G78" s="438"/>
      <c r="H78" s="456" t="s">
        <v>10</v>
      </c>
      <c r="I78" s="438"/>
      <c r="J78" s="456" t="s">
        <v>10</v>
      </c>
      <c r="K78" s="438"/>
      <c r="L78" s="456" t="s">
        <v>10</v>
      </c>
      <c r="M78" s="438"/>
      <c r="N78" s="438"/>
      <c r="O78" s="438"/>
      <c r="P78" s="438"/>
      <c r="Q78" s="438"/>
      <c r="R78" s="438"/>
    </row>
    <row r="79" spans="1:18" s="452" customFormat="1" hidden="1" outlineLevel="1">
      <c r="A79" s="462" t="s">
        <v>495</v>
      </c>
      <c r="B79" s="447" t="s">
        <v>295</v>
      </c>
      <c r="C79" s="1361" t="s">
        <v>48</v>
      </c>
      <c r="D79" s="456" t="s">
        <v>10</v>
      </c>
      <c r="E79" s="456" t="s">
        <v>10</v>
      </c>
      <c r="F79" s="456" t="s">
        <v>10</v>
      </c>
      <c r="G79" s="438"/>
      <c r="H79" s="456" t="s">
        <v>10</v>
      </c>
      <c r="I79" s="438"/>
      <c r="J79" s="456" t="s">
        <v>10</v>
      </c>
      <c r="K79" s="438"/>
      <c r="L79" s="456" t="s">
        <v>10</v>
      </c>
      <c r="M79" s="438"/>
      <c r="N79" s="438"/>
      <c r="O79" s="438"/>
      <c r="P79" s="438"/>
      <c r="Q79" s="438"/>
      <c r="R79" s="438"/>
    </row>
    <row r="80" spans="1:18" s="452" customFormat="1" hidden="1" outlineLevel="1">
      <c r="A80" s="463">
        <v>13</v>
      </c>
      <c r="B80" s="464" t="s">
        <v>440</v>
      </c>
      <c r="C80" s="465"/>
      <c r="D80" s="466" t="s">
        <v>10</v>
      </c>
      <c r="E80" s="466" t="s">
        <v>10</v>
      </c>
      <c r="F80" s="466" t="s">
        <v>10</v>
      </c>
      <c r="G80" s="466" t="s">
        <v>10</v>
      </c>
      <c r="H80" s="466" t="s">
        <v>10</v>
      </c>
      <c r="I80" s="466" t="s">
        <v>10</v>
      </c>
      <c r="J80" s="466" t="s">
        <v>10</v>
      </c>
      <c r="K80" s="466" t="s">
        <v>10</v>
      </c>
      <c r="L80" s="466" t="s">
        <v>10</v>
      </c>
      <c r="M80" s="466" t="s">
        <v>10</v>
      </c>
      <c r="N80" s="503" t="e">
        <f>(((K56-K68-K77-I56)/I56)+((I56-I68-I77-G56)/G56)+((G56-G68-G77-E56)/E56))/3</f>
        <v>#DIV/0!</v>
      </c>
      <c r="O80" s="503" t="e">
        <f>(((K56-K68-K77-I56)/I56)+((I56-I68-I77-G56)/G56)+((G56-G68-G77-E56)/E56))/3</f>
        <v>#DIV/0!</v>
      </c>
      <c r="P80" s="503" t="e">
        <f t="shared" ref="P80:R82" si="30">(((K56-K68-K77-I56)/I56)+((I56-I68-I77-G56)/G56)+((G56-G68-G77-E56)/E56))/3</f>
        <v>#DIV/0!</v>
      </c>
      <c r="Q80" s="503" t="e">
        <f t="shared" si="30"/>
        <v>#VALUE!</v>
      </c>
      <c r="R80" s="503" t="e">
        <f t="shared" si="30"/>
        <v>#DIV/0!</v>
      </c>
    </row>
    <row r="81" spans="1:18" s="452" customFormat="1" hidden="1" outlineLevel="1">
      <c r="A81" s="462" t="s">
        <v>335</v>
      </c>
      <c r="B81" s="447" t="s">
        <v>268</v>
      </c>
      <c r="C81" s="1361"/>
      <c r="D81" s="466" t="s">
        <v>10</v>
      </c>
      <c r="E81" s="466" t="s">
        <v>10</v>
      </c>
      <c r="F81" s="466" t="s">
        <v>10</v>
      </c>
      <c r="G81" s="466" t="s">
        <v>10</v>
      </c>
      <c r="H81" s="466" t="s">
        <v>10</v>
      </c>
      <c r="I81" s="466" t="s">
        <v>10</v>
      </c>
      <c r="J81" s="466" t="s">
        <v>10</v>
      </c>
      <c r="K81" s="466" t="s">
        <v>10</v>
      </c>
      <c r="L81" s="466" t="s">
        <v>10</v>
      </c>
      <c r="M81" s="466" t="s">
        <v>10</v>
      </c>
      <c r="N81" s="503" t="e">
        <f>(((K57-K69-K78-I57)/I57)+((I57-I69-I78-G57)/G57)+((G57-G69-G78-E57)/E57))/3</f>
        <v>#DIV/0!</v>
      </c>
      <c r="O81" s="503" t="e">
        <f>(((K57-K69-K78-I57)/I57)+((I57-I69-I78-G57)/G57)+((G57-G69-G78-E57)/E57))/3</f>
        <v>#DIV/0!</v>
      </c>
      <c r="P81" s="503" t="e">
        <f t="shared" si="30"/>
        <v>#DIV/0!</v>
      </c>
      <c r="Q81" s="503" t="e">
        <f t="shared" si="30"/>
        <v>#VALUE!</v>
      </c>
      <c r="R81" s="503" t="e">
        <f t="shared" si="30"/>
        <v>#DIV/0!</v>
      </c>
    </row>
    <row r="82" spans="1:18" s="452" customFormat="1" hidden="1" outlineLevel="1">
      <c r="A82" s="462" t="s">
        <v>336</v>
      </c>
      <c r="B82" s="447" t="s">
        <v>295</v>
      </c>
      <c r="C82" s="1361"/>
      <c r="D82" s="466" t="s">
        <v>10</v>
      </c>
      <c r="E82" s="466" t="s">
        <v>10</v>
      </c>
      <c r="F82" s="466" t="s">
        <v>10</v>
      </c>
      <c r="G82" s="466" t="s">
        <v>10</v>
      </c>
      <c r="H82" s="466" t="s">
        <v>10</v>
      </c>
      <c r="I82" s="466" t="s">
        <v>10</v>
      </c>
      <c r="J82" s="466" t="s">
        <v>10</v>
      </c>
      <c r="K82" s="466" t="s">
        <v>10</v>
      </c>
      <c r="L82" s="466" t="s">
        <v>10</v>
      </c>
      <c r="M82" s="466" t="s">
        <v>10</v>
      </c>
      <c r="N82" s="503" t="e">
        <f>(((K58-K70-K79-I58)/I58)+((I58-I70-I79-G58)/G58)+((G58-G70-G79-E58)/E58))/3</f>
        <v>#DIV/0!</v>
      </c>
      <c r="O82" s="503" t="e">
        <f>(((K58-K70-K79-I58)/I58)+((I58-I70-I79-G58)/G58)+((G58-G70-G79-E58)/E58))/3</f>
        <v>#DIV/0!</v>
      </c>
      <c r="P82" s="503" t="e">
        <f t="shared" si="30"/>
        <v>#DIV/0!</v>
      </c>
      <c r="Q82" s="503" t="e">
        <f t="shared" si="30"/>
        <v>#VALUE!</v>
      </c>
      <c r="R82" s="503" t="e">
        <f t="shared" si="30"/>
        <v>#DIV/0!</v>
      </c>
    </row>
    <row r="83" spans="1:18" ht="24" hidden="1">
      <c r="A83" s="427">
        <v>14</v>
      </c>
      <c r="B83" s="428" t="s">
        <v>378</v>
      </c>
      <c r="C83" s="429"/>
      <c r="D83" s="430"/>
      <c r="E83" s="430"/>
      <c r="F83" s="430"/>
      <c r="G83" s="430"/>
      <c r="H83" s="430"/>
      <c r="I83" s="430"/>
      <c r="J83" s="430"/>
      <c r="K83" s="430"/>
      <c r="L83" s="430"/>
      <c r="M83" s="430"/>
      <c r="N83" s="431"/>
      <c r="O83" s="431"/>
      <c r="P83" s="431"/>
      <c r="Q83" s="431"/>
      <c r="R83" s="431"/>
    </row>
    <row r="84" spans="1:18" hidden="1" outlineLevel="1">
      <c r="A84" s="444" t="s">
        <v>14</v>
      </c>
      <c r="B84" s="432" t="s">
        <v>271</v>
      </c>
      <c r="C84" s="1361" t="s">
        <v>48</v>
      </c>
      <c r="D84" s="445">
        <f t="shared" ref="D84:P84" si="31">D85+D86</f>
        <v>0</v>
      </c>
      <c r="E84" s="445">
        <f t="shared" si="31"/>
        <v>0</v>
      </c>
      <c r="F84" s="445">
        <f t="shared" si="31"/>
        <v>0</v>
      </c>
      <c r="G84" s="445">
        <f t="shared" si="31"/>
        <v>0</v>
      </c>
      <c r="H84" s="445">
        <f t="shared" si="31"/>
        <v>0</v>
      </c>
      <c r="I84" s="445">
        <f t="shared" si="31"/>
        <v>0</v>
      </c>
      <c r="J84" s="445">
        <f t="shared" si="31"/>
        <v>0</v>
      </c>
      <c r="K84" s="445">
        <f t="shared" si="31"/>
        <v>0</v>
      </c>
      <c r="L84" s="445">
        <f t="shared" si="31"/>
        <v>0</v>
      </c>
      <c r="M84" s="445">
        <f t="shared" si="31"/>
        <v>0</v>
      </c>
      <c r="N84" s="445" t="e">
        <f t="shared" si="31"/>
        <v>#DIV/0!</v>
      </c>
      <c r="O84" s="445" t="e">
        <f t="shared" si="31"/>
        <v>#DIV/0!</v>
      </c>
      <c r="P84" s="445" t="e">
        <f t="shared" si="31"/>
        <v>#DIV/0!</v>
      </c>
      <c r="Q84" s="445" t="e">
        <f>Q85+Q86</f>
        <v>#VALUE!</v>
      </c>
      <c r="R84" s="445" t="e">
        <f>R85+R86</f>
        <v>#DIV/0!</v>
      </c>
    </row>
    <row r="85" spans="1:18" hidden="1" outlineLevel="1">
      <c r="A85" s="444" t="s">
        <v>496</v>
      </c>
      <c r="B85" s="447" t="s">
        <v>268</v>
      </c>
      <c r="C85" s="1361" t="s">
        <v>48</v>
      </c>
      <c r="D85" s="438"/>
      <c r="E85" s="438"/>
      <c r="F85" s="438"/>
      <c r="G85" s="438"/>
      <c r="H85" s="438"/>
      <c r="I85" s="438"/>
      <c r="J85" s="438"/>
      <c r="K85" s="438"/>
      <c r="L85" s="438"/>
      <c r="M85" s="438"/>
      <c r="N85" s="503" t="e">
        <f>IF(AND(N109&lt;0.05,N109&gt;-0.05),K85*(1+N109)*(1+N109)+N97+N106,IF(N109&gt;0.05,K85*(1+0.05)*(1+0.05)+N97+N106,K85*(1-0.05)*(1-0.05)+N97+N106))</f>
        <v>#DIV/0!</v>
      </c>
      <c r="O85" s="503" t="e">
        <f>IF(AND(O109&lt;0.05,O109&gt;-0.05),K85*(1+O109)*(1+O109)+O97+O106,IF(O109&gt;0.05,K85*(1+0.05)*(1+0.05)+O97+O106,K85*(1-0.05)*(1-0.05)+O97+O106))</f>
        <v>#DIV/0!</v>
      </c>
      <c r="P85" s="503" t="e">
        <f t="shared" ref="P85:R86" si="32">IF(AND(P109&lt;0.05,P109&gt;-0.05),K85*(1+P109)*(1+P109)+P97+P106,IF(P109&gt;0.05,K85*(1+0.05)*(1+0.05)+P97+P106,K85*(1-0.05)*(1-0.05)+P97+P106))</f>
        <v>#DIV/0!</v>
      </c>
      <c r="Q85" s="503" t="e">
        <f t="shared" si="32"/>
        <v>#VALUE!</v>
      </c>
      <c r="R85" s="503" t="e">
        <f t="shared" si="32"/>
        <v>#DIV/0!</v>
      </c>
    </row>
    <row r="86" spans="1:18" hidden="1" outlineLevel="1">
      <c r="A86" s="444" t="s">
        <v>497</v>
      </c>
      <c r="B86" s="447" t="s">
        <v>295</v>
      </c>
      <c r="C86" s="1361" t="s">
        <v>48</v>
      </c>
      <c r="D86" s="433">
        <f t="shared" ref="D86:M86" si="33">SUM(D87:D89)</f>
        <v>0</v>
      </c>
      <c r="E86" s="433">
        <f t="shared" si="33"/>
        <v>0</v>
      </c>
      <c r="F86" s="433">
        <f t="shared" si="33"/>
        <v>0</v>
      </c>
      <c r="G86" s="433">
        <f t="shared" si="33"/>
        <v>0</v>
      </c>
      <c r="H86" s="433">
        <f t="shared" si="33"/>
        <v>0</v>
      </c>
      <c r="I86" s="433">
        <f t="shared" si="33"/>
        <v>0</v>
      </c>
      <c r="J86" s="433">
        <f t="shared" si="33"/>
        <v>0</v>
      </c>
      <c r="K86" s="433">
        <f t="shared" si="33"/>
        <v>0</v>
      </c>
      <c r="L86" s="433">
        <f t="shared" si="33"/>
        <v>0</v>
      </c>
      <c r="M86" s="433">
        <f t="shared" si="33"/>
        <v>0</v>
      </c>
      <c r="N86" s="503" t="e">
        <f>IF(AND(N110&lt;0.05,N110&gt;-0.05),K86*(1+N110)*(1+N110)+N98+N107,IF(N110&gt;0.05,K86*(1+0.05)*(1+0.05)+N98+N107,K86*(1-0.05)*(1-0.05)+N98+N107))</f>
        <v>#DIV/0!</v>
      </c>
      <c r="O86" s="503" t="e">
        <f>IF(AND(O110&lt;0.05,O110&gt;-0.05),K86*(1+O110)*(1+O110)+O98+O107,IF(O110&gt;0.05,K86*(1+0.05)*(1+0.05)+O98+O107,K86*(1-0.05)*(1-0.05)+O98+O107))</f>
        <v>#DIV/0!</v>
      </c>
      <c r="P86" s="503" t="e">
        <f t="shared" si="32"/>
        <v>#DIV/0!</v>
      </c>
      <c r="Q86" s="503" t="e">
        <f t="shared" si="32"/>
        <v>#VALUE!</v>
      </c>
      <c r="R86" s="503" t="e">
        <f t="shared" si="32"/>
        <v>#DIV/0!</v>
      </c>
    </row>
    <row r="87" spans="1:18" hidden="1" outlineLevel="1">
      <c r="A87" s="440" t="s">
        <v>498</v>
      </c>
      <c r="B87" s="446" t="s">
        <v>276</v>
      </c>
      <c r="C87" s="434" t="s">
        <v>48</v>
      </c>
      <c r="D87" s="436"/>
      <c r="E87" s="436"/>
      <c r="F87" s="436"/>
      <c r="G87" s="436"/>
      <c r="H87" s="436"/>
      <c r="I87" s="436"/>
      <c r="J87" s="436"/>
      <c r="K87" s="436"/>
      <c r="L87" s="436"/>
      <c r="M87" s="436"/>
      <c r="N87" s="436"/>
      <c r="O87" s="436"/>
      <c r="P87" s="436"/>
      <c r="Q87" s="436"/>
      <c r="R87" s="436"/>
    </row>
    <row r="88" spans="1:18" hidden="1" outlineLevel="1">
      <c r="A88" s="440" t="s">
        <v>499</v>
      </c>
      <c r="B88" s="446" t="s">
        <v>277</v>
      </c>
      <c r="C88" s="434" t="s">
        <v>48</v>
      </c>
      <c r="D88" s="436"/>
      <c r="E88" s="436"/>
      <c r="F88" s="436"/>
      <c r="G88" s="436"/>
      <c r="H88" s="436"/>
      <c r="I88" s="436"/>
      <c r="J88" s="436"/>
      <c r="K88" s="436"/>
      <c r="L88" s="436"/>
      <c r="M88" s="436"/>
      <c r="N88" s="436"/>
      <c r="O88" s="436"/>
      <c r="P88" s="436"/>
      <c r="Q88" s="436"/>
      <c r="R88" s="436"/>
    </row>
    <row r="89" spans="1:18" hidden="1" outlineLevel="1">
      <c r="A89" s="440" t="s">
        <v>500</v>
      </c>
      <c r="B89" s="446" t="s">
        <v>278</v>
      </c>
      <c r="C89" s="434" t="s">
        <v>48</v>
      </c>
      <c r="D89" s="436"/>
      <c r="E89" s="436"/>
      <c r="F89" s="436"/>
      <c r="G89" s="436"/>
      <c r="H89" s="436"/>
      <c r="I89" s="436"/>
      <c r="J89" s="436"/>
      <c r="K89" s="436"/>
      <c r="L89" s="436"/>
      <c r="M89" s="436"/>
      <c r="N89" s="436"/>
      <c r="O89" s="436"/>
      <c r="P89" s="436"/>
      <c r="Q89" s="436"/>
      <c r="R89" s="436"/>
    </row>
    <row r="90" spans="1:18" hidden="1" outlineLevel="1">
      <c r="A90" s="444" t="s">
        <v>15</v>
      </c>
      <c r="B90" s="432" t="s">
        <v>1052</v>
      </c>
      <c r="C90" s="1361" t="s">
        <v>48</v>
      </c>
      <c r="D90" s="438"/>
      <c r="E90" s="438"/>
      <c r="F90" s="438"/>
      <c r="G90" s="438"/>
      <c r="H90" s="438"/>
      <c r="I90" s="438"/>
      <c r="J90" s="438"/>
      <c r="K90" s="438"/>
      <c r="L90" s="438"/>
      <c r="M90" s="438"/>
      <c r="N90" s="438"/>
      <c r="O90" s="438"/>
      <c r="P90" s="438"/>
      <c r="Q90" s="438"/>
      <c r="R90" s="438"/>
    </row>
    <row r="91" spans="1:18" s="443" customFormat="1" hidden="1" outlineLevel="1">
      <c r="A91" s="440" t="s">
        <v>501</v>
      </c>
      <c r="B91" s="448" t="s">
        <v>294</v>
      </c>
      <c r="C91" s="434" t="s">
        <v>731</v>
      </c>
      <c r="D91" s="442" t="str">
        <f t="shared" ref="D91:P91" si="34">IF(D90&gt;0,D90/D84*100,"0")</f>
        <v>0</v>
      </c>
      <c r="E91" s="442" t="str">
        <f t="shared" si="34"/>
        <v>0</v>
      </c>
      <c r="F91" s="442" t="str">
        <f t="shared" si="34"/>
        <v>0</v>
      </c>
      <c r="G91" s="442" t="str">
        <f t="shared" si="34"/>
        <v>0</v>
      </c>
      <c r="H91" s="442" t="str">
        <f t="shared" si="34"/>
        <v>0</v>
      </c>
      <c r="I91" s="442" t="str">
        <f t="shared" si="34"/>
        <v>0</v>
      </c>
      <c r="J91" s="442" t="str">
        <f t="shared" si="34"/>
        <v>0</v>
      </c>
      <c r="K91" s="442" t="str">
        <f t="shared" si="34"/>
        <v>0</v>
      </c>
      <c r="L91" s="442" t="str">
        <f t="shared" si="34"/>
        <v>0</v>
      </c>
      <c r="M91" s="442" t="str">
        <f t="shared" si="34"/>
        <v>0</v>
      </c>
      <c r="N91" s="442" t="str">
        <f t="shared" si="34"/>
        <v>0</v>
      </c>
      <c r="O91" s="442" t="str">
        <f t="shared" si="34"/>
        <v>0</v>
      </c>
      <c r="P91" s="442" t="str">
        <f t="shared" si="34"/>
        <v>0</v>
      </c>
      <c r="Q91" s="442" t="str">
        <f>IF(Q90&gt;0,Q90/Q84*100,"0")</f>
        <v>0</v>
      </c>
      <c r="R91" s="442" t="str">
        <f>IF(R90&gt;0,R90/R84*100,"0")</f>
        <v>0</v>
      </c>
    </row>
    <row r="92" spans="1:18" hidden="1" outlineLevel="1">
      <c r="A92" s="444" t="s">
        <v>502</v>
      </c>
      <c r="B92" s="432" t="s">
        <v>269</v>
      </c>
      <c r="C92" s="1361" t="s">
        <v>48</v>
      </c>
      <c r="D92" s="438"/>
      <c r="E92" s="438"/>
      <c r="F92" s="438"/>
      <c r="G92" s="438"/>
      <c r="H92" s="438"/>
      <c r="I92" s="438"/>
      <c r="J92" s="438"/>
      <c r="K92" s="438"/>
      <c r="L92" s="438"/>
      <c r="M92" s="438"/>
      <c r="N92" s="438"/>
      <c r="O92" s="438"/>
      <c r="P92" s="438"/>
      <c r="Q92" s="438"/>
      <c r="R92" s="438"/>
    </row>
    <row r="93" spans="1:18" hidden="1" outlineLevel="1">
      <c r="A93" s="444" t="s">
        <v>503</v>
      </c>
      <c r="B93" s="432" t="s">
        <v>270</v>
      </c>
      <c r="C93" s="1361" t="s">
        <v>48</v>
      </c>
      <c r="D93" s="433">
        <f t="shared" ref="D93:P93" si="35">D84-D90-D92</f>
        <v>0</v>
      </c>
      <c r="E93" s="433">
        <f t="shared" si="35"/>
        <v>0</v>
      </c>
      <c r="F93" s="433">
        <f t="shared" si="35"/>
        <v>0</v>
      </c>
      <c r="G93" s="433">
        <f t="shared" si="35"/>
        <v>0</v>
      </c>
      <c r="H93" s="433">
        <f t="shared" si="35"/>
        <v>0</v>
      </c>
      <c r="I93" s="433">
        <f t="shared" si="35"/>
        <v>0</v>
      </c>
      <c r="J93" s="433">
        <f t="shared" si="35"/>
        <v>0</v>
      </c>
      <c r="K93" s="433">
        <f t="shared" si="35"/>
        <v>0</v>
      </c>
      <c r="L93" s="433">
        <f t="shared" si="35"/>
        <v>0</v>
      </c>
      <c r="M93" s="433">
        <f t="shared" si="35"/>
        <v>0</v>
      </c>
      <c r="N93" s="433" t="e">
        <f t="shared" si="35"/>
        <v>#DIV/0!</v>
      </c>
      <c r="O93" s="433" t="e">
        <f t="shared" si="35"/>
        <v>#DIV/0!</v>
      </c>
      <c r="P93" s="433" t="e">
        <f t="shared" si="35"/>
        <v>#DIV/0!</v>
      </c>
      <c r="Q93" s="433" t="e">
        <f>Q84-Q90-Q92</f>
        <v>#VALUE!</v>
      </c>
      <c r="R93" s="433" t="e">
        <f>R84-R90-R92</f>
        <v>#DIV/0!</v>
      </c>
    </row>
    <row r="94" spans="1:18" hidden="1" outlineLevel="1">
      <c r="A94" s="444" t="s">
        <v>504</v>
      </c>
      <c r="B94" s="449" t="s">
        <v>314</v>
      </c>
      <c r="C94" s="450" t="s">
        <v>1040</v>
      </c>
      <c r="D94" s="451"/>
      <c r="E94" s="451"/>
      <c r="F94" s="451"/>
      <c r="G94" s="451"/>
      <c r="H94" s="451"/>
      <c r="I94" s="451"/>
      <c r="J94" s="451"/>
      <c r="K94" s="451"/>
      <c r="L94" s="451"/>
      <c r="M94" s="451"/>
      <c r="N94" s="451"/>
      <c r="O94" s="451"/>
      <c r="P94" s="451"/>
      <c r="Q94" s="451"/>
      <c r="R94" s="451"/>
    </row>
    <row r="95" spans="1:18" hidden="1" outlineLevel="1">
      <c r="A95" s="444" t="s">
        <v>505</v>
      </c>
      <c r="B95" s="453" t="s">
        <v>315</v>
      </c>
      <c r="C95" s="450" t="s">
        <v>1041</v>
      </c>
      <c r="D95" s="454">
        <f t="shared" ref="D95:P95" si="36">IF(D94&gt;0,D94/D84,0)</f>
        <v>0</v>
      </c>
      <c r="E95" s="454">
        <f t="shared" si="36"/>
        <v>0</v>
      </c>
      <c r="F95" s="454">
        <f t="shared" si="36"/>
        <v>0</v>
      </c>
      <c r="G95" s="454">
        <f t="shared" si="36"/>
        <v>0</v>
      </c>
      <c r="H95" s="454">
        <f t="shared" si="36"/>
        <v>0</v>
      </c>
      <c r="I95" s="454">
        <f t="shared" si="36"/>
        <v>0</v>
      </c>
      <c r="J95" s="454">
        <f t="shared" si="36"/>
        <v>0</v>
      </c>
      <c r="K95" s="454">
        <f t="shared" si="36"/>
        <v>0</v>
      </c>
      <c r="L95" s="454">
        <f t="shared" si="36"/>
        <v>0</v>
      </c>
      <c r="M95" s="454">
        <f t="shared" si="36"/>
        <v>0</v>
      </c>
      <c r="N95" s="454">
        <f t="shared" si="36"/>
        <v>0</v>
      </c>
      <c r="O95" s="454">
        <f t="shared" si="36"/>
        <v>0</v>
      </c>
      <c r="P95" s="454">
        <f t="shared" si="36"/>
        <v>0</v>
      </c>
      <c r="Q95" s="454">
        <f>IF(Q94&gt;0,Q94/Q84,0)</f>
        <v>0</v>
      </c>
      <c r="R95" s="454">
        <f>IF(R94&gt;0,R94/R84,0)</f>
        <v>0</v>
      </c>
    </row>
    <row r="96" spans="1:18" hidden="1" outlineLevel="1">
      <c r="A96" s="455">
        <v>15</v>
      </c>
      <c r="B96" s="428" t="s">
        <v>678</v>
      </c>
      <c r="C96" s="1361" t="s">
        <v>48</v>
      </c>
      <c r="D96" s="456" t="s">
        <v>10</v>
      </c>
      <c r="E96" s="456" t="s">
        <v>10</v>
      </c>
      <c r="F96" s="456" t="s">
        <v>10</v>
      </c>
      <c r="G96" s="457">
        <f>SUM(G97:G98)</f>
        <v>0</v>
      </c>
      <c r="H96" s="456" t="s">
        <v>10</v>
      </c>
      <c r="I96" s="457">
        <f>SUM(I97:I98)</f>
        <v>0</v>
      </c>
      <c r="J96" s="456" t="s">
        <v>10</v>
      </c>
      <c r="K96" s="457">
        <f>SUM(K97:K98)</f>
        <v>0</v>
      </c>
      <c r="L96" s="456" t="s">
        <v>10</v>
      </c>
      <c r="M96" s="457">
        <f t="shared" ref="M96:R96" si="37">SUM(M97:M98)</f>
        <v>0</v>
      </c>
      <c r="N96" s="457">
        <f t="shared" si="37"/>
        <v>0</v>
      </c>
      <c r="O96" s="457">
        <f t="shared" si="37"/>
        <v>0</v>
      </c>
      <c r="P96" s="457">
        <f t="shared" si="37"/>
        <v>0</v>
      </c>
      <c r="Q96" s="457">
        <f t="shared" si="37"/>
        <v>0</v>
      </c>
      <c r="R96" s="457">
        <f t="shared" si="37"/>
        <v>0</v>
      </c>
    </row>
    <row r="97" spans="1:18" hidden="1" outlineLevel="1">
      <c r="A97" s="440" t="s">
        <v>1271</v>
      </c>
      <c r="B97" s="447" t="s">
        <v>268</v>
      </c>
      <c r="C97" s="434" t="s">
        <v>48</v>
      </c>
      <c r="D97" s="456" t="s">
        <v>10</v>
      </c>
      <c r="E97" s="456" t="s">
        <v>10</v>
      </c>
      <c r="F97" s="456" t="s">
        <v>10</v>
      </c>
      <c r="G97" s="458">
        <f>G100+G103</f>
        <v>0</v>
      </c>
      <c r="H97" s="456" t="s">
        <v>10</v>
      </c>
      <c r="I97" s="458">
        <f>I100+I103</f>
        <v>0</v>
      </c>
      <c r="J97" s="456" t="s">
        <v>10</v>
      </c>
      <c r="K97" s="458">
        <f>K100+K103</f>
        <v>0</v>
      </c>
      <c r="L97" s="456" t="s">
        <v>10</v>
      </c>
      <c r="M97" s="458">
        <f t="shared" ref="M97:P98" si="38">M100+M103</f>
        <v>0</v>
      </c>
      <c r="N97" s="458">
        <f t="shared" si="38"/>
        <v>0</v>
      </c>
      <c r="O97" s="458">
        <f t="shared" si="38"/>
        <v>0</v>
      </c>
      <c r="P97" s="458">
        <f t="shared" si="38"/>
        <v>0</v>
      </c>
      <c r="Q97" s="458">
        <f>Q100+Q103</f>
        <v>0</v>
      </c>
      <c r="R97" s="458">
        <f>R100+R103</f>
        <v>0</v>
      </c>
    </row>
    <row r="98" spans="1:18" hidden="1" outlineLevel="1">
      <c r="A98" s="440" t="s">
        <v>1272</v>
      </c>
      <c r="B98" s="447" t="s">
        <v>295</v>
      </c>
      <c r="C98" s="434" t="s">
        <v>48</v>
      </c>
      <c r="D98" s="456" t="s">
        <v>10</v>
      </c>
      <c r="E98" s="456" t="s">
        <v>10</v>
      </c>
      <c r="F98" s="456" t="s">
        <v>10</v>
      </c>
      <c r="G98" s="458">
        <f>G101+G104</f>
        <v>0</v>
      </c>
      <c r="H98" s="456" t="s">
        <v>10</v>
      </c>
      <c r="I98" s="458">
        <f>I101+I104</f>
        <v>0</v>
      </c>
      <c r="J98" s="456" t="s">
        <v>10</v>
      </c>
      <c r="K98" s="458">
        <f>K101+K104</f>
        <v>0</v>
      </c>
      <c r="L98" s="456" t="s">
        <v>10</v>
      </c>
      <c r="M98" s="458">
        <f t="shared" si="38"/>
        <v>0</v>
      </c>
      <c r="N98" s="458">
        <f t="shared" si="38"/>
        <v>0</v>
      </c>
      <c r="O98" s="458">
        <f t="shared" si="38"/>
        <v>0</v>
      </c>
      <c r="P98" s="458">
        <f t="shared" si="38"/>
        <v>0</v>
      </c>
      <c r="Q98" s="458">
        <f>Q101+Q104</f>
        <v>0</v>
      </c>
      <c r="R98" s="458">
        <f>R101+R104</f>
        <v>0</v>
      </c>
    </row>
    <row r="99" spans="1:18" ht="25.5" hidden="1" outlineLevel="1">
      <c r="A99" s="459" t="s">
        <v>1274</v>
      </c>
      <c r="B99" s="460" t="s">
        <v>442</v>
      </c>
      <c r="C99" s="461" t="s">
        <v>48</v>
      </c>
      <c r="D99" s="456" t="s">
        <v>10</v>
      </c>
      <c r="E99" s="456" t="s">
        <v>10</v>
      </c>
      <c r="F99" s="456" t="s">
        <v>10</v>
      </c>
      <c r="G99" s="457">
        <f>SUM(G100:G101)</f>
        <v>0</v>
      </c>
      <c r="H99" s="456" t="s">
        <v>10</v>
      </c>
      <c r="I99" s="457">
        <f>SUM(I100:I101)</f>
        <v>0</v>
      </c>
      <c r="J99" s="456" t="s">
        <v>10</v>
      </c>
      <c r="K99" s="457">
        <f>SUM(K100:K101)</f>
        <v>0</v>
      </c>
      <c r="L99" s="456" t="s">
        <v>10</v>
      </c>
      <c r="M99" s="457">
        <f t="shared" ref="M99:R99" si="39">SUM(M100:M101)</f>
        <v>0</v>
      </c>
      <c r="N99" s="457">
        <f t="shared" si="39"/>
        <v>0</v>
      </c>
      <c r="O99" s="457">
        <f t="shared" si="39"/>
        <v>0</v>
      </c>
      <c r="P99" s="457">
        <f t="shared" si="39"/>
        <v>0</v>
      </c>
      <c r="Q99" s="457">
        <f t="shared" si="39"/>
        <v>0</v>
      </c>
      <c r="R99" s="457">
        <f t="shared" si="39"/>
        <v>0</v>
      </c>
    </row>
    <row r="100" spans="1:18" hidden="1" outlineLevel="1">
      <c r="A100" s="440" t="s">
        <v>1241</v>
      </c>
      <c r="B100" s="447" t="s">
        <v>268</v>
      </c>
      <c r="C100" s="434" t="s">
        <v>48</v>
      </c>
      <c r="D100" s="456" t="s">
        <v>10</v>
      </c>
      <c r="E100" s="456" t="s">
        <v>10</v>
      </c>
      <c r="F100" s="456" t="s">
        <v>10</v>
      </c>
      <c r="G100" s="436"/>
      <c r="H100" s="456" t="s">
        <v>10</v>
      </c>
      <c r="I100" s="436"/>
      <c r="J100" s="456" t="s">
        <v>10</v>
      </c>
      <c r="K100" s="436"/>
      <c r="L100" s="456" t="s">
        <v>10</v>
      </c>
      <c r="M100" s="436"/>
      <c r="N100" s="436"/>
      <c r="O100" s="436"/>
      <c r="P100" s="436"/>
      <c r="Q100" s="436"/>
      <c r="R100" s="436"/>
    </row>
    <row r="101" spans="1:18" hidden="1" outlineLevel="1">
      <c r="A101" s="440" t="s">
        <v>506</v>
      </c>
      <c r="B101" s="447" t="s">
        <v>295</v>
      </c>
      <c r="C101" s="434" t="s">
        <v>48</v>
      </c>
      <c r="D101" s="456" t="s">
        <v>10</v>
      </c>
      <c r="E101" s="456" t="s">
        <v>10</v>
      </c>
      <c r="F101" s="456" t="s">
        <v>10</v>
      </c>
      <c r="G101" s="436"/>
      <c r="H101" s="456" t="s">
        <v>10</v>
      </c>
      <c r="I101" s="436"/>
      <c r="J101" s="456" t="s">
        <v>10</v>
      </c>
      <c r="K101" s="436"/>
      <c r="L101" s="456" t="s">
        <v>10</v>
      </c>
      <c r="M101" s="436"/>
      <c r="N101" s="436"/>
      <c r="O101" s="436"/>
      <c r="P101" s="436"/>
      <c r="Q101" s="436"/>
      <c r="R101" s="436"/>
    </row>
    <row r="102" spans="1:18" ht="25.5" hidden="1" outlineLevel="1">
      <c r="A102" s="459" t="s">
        <v>339</v>
      </c>
      <c r="B102" s="460" t="s">
        <v>443</v>
      </c>
      <c r="C102" s="461" t="s">
        <v>48</v>
      </c>
      <c r="D102" s="456" t="s">
        <v>10</v>
      </c>
      <c r="E102" s="456" t="s">
        <v>10</v>
      </c>
      <c r="F102" s="456" t="s">
        <v>10</v>
      </c>
      <c r="G102" s="457">
        <f>SUM(G103:G104)</f>
        <v>0</v>
      </c>
      <c r="H102" s="456" t="s">
        <v>10</v>
      </c>
      <c r="I102" s="457">
        <f>SUM(I103:I104)</f>
        <v>0</v>
      </c>
      <c r="J102" s="456" t="s">
        <v>10</v>
      </c>
      <c r="K102" s="457">
        <f>SUM(K103:K104)</f>
        <v>0</v>
      </c>
      <c r="L102" s="456" t="s">
        <v>10</v>
      </c>
      <c r="M102" s="457">
        <f t="shared" ref="M102:R102" si="40">SUM(M103:M104)</f>
        <v>0</v>
      </c>
      <c r="N102" s="457">
        <f t="shared" si="40"/>
        <v>0</v>
      </c>
      <c r="O102" s="457">
        <f t="shared" si="40"/>
        <v>0</v>
      </c>
      <c r="P102" s="457">
        <f t="shared" si="40"/>
        <v>0</v>
      </c>
      <c r="Q102" s="457">
        <f t="shared" si="40"/>
        <v>0</v>
      </c>
      <c r="R102" s="457">
        <f t="shared" si="40"/>
        <v>0</v>
      </c>
    </row>
    <row r="103" spans="1:18" hidden="1" outlineLevel="1">
      <c r="A103" s="440" t="s">
        <v>507</v>
      </c>
      <c r="B103" s="447" t="s">
        <v>268</v>
      </c>
      <c r="C103" s="434" t="s">
        <v>48</v>
      </c>
      <c r="D103" s="456" t="s">
        <v>10</v>
      </c>
      <c r="E103" s="456" t="s">
        <v>10</v>
      </c>
      <c r="F103" s="456" t="s">
        <v>10</v>
      </c>
      <c r="G103" s="436"/>
      <c r="H103" s="456" t="s">
        <v>10</v>
      </c>
      <c r="I103" s="436"/>
      <c r="J103" s="456" t="s">
        <v>10</v>
      </c>
      <c r="K103" s="436"/>
      <c r="L103" s="456" t="s">
        <v>10</v>
      </c>
      <c r="M103" s="436"/>
      <c r="N103" s="436"/>
      <c r="O103" s="436"/>
      <c r="P103" s="436"/>
      <c r="Q103" s="436"/>
      <c r="R103" s="436"/>
    </row>
    <row r="104" spans="1:18" hidden="1" outlineLevel="1">
      <c r="A104" s="440" t="s">
        <v>508</v>
      </c>
      <c r="B104" s="447" t="s">
        <v>295</v>
      </c>
      <c r="C104" s="434" t="s">
        <v>48</v>
      </c>
      <c r="D104" s="456" t="s">
        <v>10</v>
      </c>
      <c r="E104" s="456" t="s">
        <v>10</v>
      </c>
      <c r="F104" s="456" t="s">
        <v>10</v>
      </c>
      <c r="G104" s="436"/>
      <c r="H104" s="456" t="s">
        <v>10</v>
      </c>
      <c r="I104" s="436"/>
      <c r="J104" s="456" t="s">
        <v>10</v>
      </c>
      <c r="K104" s="436"/>
      <c r="L104" s="456" t="s">
        <v>10</v>
      </c>
      <c r="M104" s="436"/>
      <c r="N104" s="436"/>
      <c r="O104" s="436"/>
      <c r="P104" s="436"/>
      <c r="Q104" s="436"/>
      <c r="R104" s="436"/>
    </row>
    <row r="105" spans="1:18" ht="51" hidden="1" outlineLevel="1">
      <c r="A105" s="455">
        <v>18</v>
      </c>
      <c r="B105" s="428" t="s">
        <v>689</v>
      </c>
      <c r="C105" s="1361" t="s">
        <v>48</v>
      </c>
      <c r="D105" s="456" t="s">
        <v>10</v>
      </c>
      <c r="E105" s="456" t="s">
        <v>10</v>
      </c>
      <c r="F105" s="456" t="s">
        <v>10</v>
      </c>
      <c r="G105" s="457">
        <f>SUM(G106:G107)</f>
        <v>0</v>
      </c>
      <c r="H105" s="456" t="s">
        <v>10</v>
      </c>
      <c r="I105" s="457">
        <f>SUM(I106:I107)</f>
        <v>0</v>
      </c>
      <c r="J105" s="456" t="s">
        <v>10</v>
      </c>
      <c r="K105" s="457">
        <f>SUM(K106:K107)</f>
        <v>0</v>
      </c>
      <c r="L105" s="456" t="s">
        <v>10</v>
      </c>
      <c r="M105" s="457">
        <f t="shared" ref="M105:R105" si="41">SUM(M106:M107)</f>
        <v>0</v>
      </c>
      <c r="N105" s="457">
        <f t="shared" si="41"/>
        <v>0</v>
      </c>
      <c r="O105" s="457">
        <f t="shared" si="41"/>
        <v>0</v>
      </c>
      <c r="P105" s="457">
        <f t="shared" si="41"/>
        <v>0</v>
      </c>
      <c r="Q105" s="457">
        <f t="shared" si="41"/>
        <v>0</v>
      </c>
      <c r="R105" s="457">
        <f t="shared" si="41"/>
        <v>0</v>
      </c>
    </row>
    <row r="106" spans="1:18" hidden="1" outlineLevel="1">
      <c r="A106" s="462" t="s">
        <v>27</v>
      </c>
      <c r="B106" s="447" t="s">
        <v>268</v>
      </c>
      <c r="C106" s="1361" t="s">
        <v>48</v>
      </c>
      <c r="D106" s="456" t="s">
        <v>10</v>
      </c>
      <c r="E106" s="456" t="s">
        <v>10</v>
      </c>
      <c r="F106" s="456" t="s">
        <v>10</v>
      </c>
      <c r="G106" s="438"/>
      <c r="H106" s="456" t="s">
        <v>10</v>
      </c>
      <c r="I106" s="438"/>
      <c r="J106" s="456" t="s">
        <v>10</v>
      </c>
      <c r="K106" s="438"/>
      <c r="L106" s="456" t="s">
        <v>10</v>
      </c>
      <c r="M106" s="438"/>
      <c r="N106" s="438"/>
      <c r="O106" s="438"/>
      <c r="P106" s="438"/>
      <c r="Q106" s="438"/>
      <c r="R106" s="438"/>
    </row>
    <row r="107" spans="1:18" hidden="1" outlineLevel="1">
      <c r="A107" s="462" t="s">
        <v>340</v>
      </c>
      <c r="B107" s="447" t="s">
        <v>295</v>
      </c>
      <c r="C107" s="1361" t="s">
        <v>48</v>
      </c>
      <c r="D107" s="456" t="s">
        <v>10</v>
      </c>
      <c r="E107" s="456" t="s">
        <v>10</v>
      </c>
      <c r="F107" s="456" t="s">
        <v>10</v>
      </c>
      <c r="G107" s="438"/>
      <c r="H107" s="456" t="s">
        <v>10</v>
      </c>
      <c r="I107" s="438"/>
      <c r="J107" s="456" t="s">
        <v>10</v>
      </c>
      <c r="K107" s="438"/>
      <c r="L107" s="456" t="s">
        <v>10</v>
      </c>
      <c r="M107" s="438"/>
      <c r="N107" s="438"/>
      <c r="O107" s="438"/>
      <c r="P107" s="438"/>
      <c r="Q107" s="438"/>
      <c r="R107" s="438"/>
    </row>
    <row r="108" spans="1:18" hidden="1" outlineLevel="1">
      <c r="A108" s="463">
        <v>19</v>
      </c>
      <c r="B108" s="464" t="s">
        <v>444</v>
      </c>
      <c r="C108" s="465"/>
      <c r="D108" s="466" t="s">
        <v>10</v>
      </c>
      <c r="E108" s="466" t="s">
        <v>10</v>
      </c>
      <c r="F108" s="466" t="s">
        <v>10</v>
      </c>
      <c r="G108" s="466" t="s">
        <v>10</v>
      </c>
      <c r="H108" s="466" t="s">
        <v>10</v>
      </c>
      <c r="I108" s="466" t="s">
        <v>10</v>
      </c>
      <c r="J108" s="466" t="s">
        <v>10</v>
      </c>
      <c r="K108" s="466" t="s">
        <v>10</v>
      </c>
      <c r="L108" s="466" t="s">
        <v>10</v>
      </c>
      <c r="M108" s="466" t="s">
        <v>10</v>
      </c>
      <c r="N108" s="503" t="e">
        <f>(((K84-K96-K105-I84)/I84)+((I84-I96-I105-G84)/G84)+((G84-G96-G105-E84)/E84))/3</f>
        <v>#DIV/0!</v>
      </c>
      <c r="O108" s="503" t="e">
        <f>(((K84-K96-K105-I84)/I84)+((I84-I96-I105-G84)/G84)+((G84-G96-G105-E84)/E84))/3</f>
        <v>#DIV/0!</v>
      </c>
      <c r="P108" s="503" t="e">
        <f t="shared" ref="P108:R110" si="42">(((K84-K96-K105-I84)/I84)+((I84-I96-I105-G84)/G84)+((G84-G96-G105-E84)/E84))/3</f>
        <v>#DIV/0!</v>
      </c>
      <c r="Q108" s="503" t="e">
        <f t="shared" si="42"/>
        <v>#VALUE!</v>
      </c>
      <c r="R108" s="503" t="e">
        <f t="shared" si="42"/>
        <v>#DIV/0!</v>
      </c>
    </row>
    <row r="109" spans="1:18" hidden="1" outlineLevel="1">
      <c r="A109" s="462" t="s">
        <v>343</v>
      </c>
      <c r="B109" s="447" t="s">
        <v>268</v>
      </c>
      <c r="C109" s="1361"/>
      <c r="D109" s="466" t="s">
        <v>10</v>
      </c>
      <c r="E109" s="466" t="s">
        <v>10</v>
      </c>
      <c r="F109" s="466" t="s">
        <v>10</v>
      </c>
      <c r="G109" s="466" t="s">
        <v>10</v>
      </c>
      <c r="H109" s="466" t="s">
        <v>10</v>
      </c>
      <c r="I109" s="466" t="s">
        <v>10</v>
      </c>
      <c r="J109" s="466" t="s">
        <v>10</v>
      </c>
      <c r="K109" s="466" t="s">
        <v>10</v>
      </c>
      <c r="L109" s="466" t="s">
        <v>10</v>
      </c>
      <c r="M109" s="466" t="s">
        <v>10</v>
      </c>
      <c r="N109" s="503" t="e">
        <f>(((K85-K97-K106-I85)/I85)+((I85-I97-I106-G85)/G85)+((G85-G97-G106-E85)/E85))/3</f>
        <v>#DIV/0!</v>
      </c>
      <c r="O109" s="503" t="e">
        <f>(((K85-K97-K106-I85)/I85)+((I85-I97-I106-G85)/G85)+((G85-G97-G106-E85)/E85))/3</f>
        <v>#DIV/0!</v>
      </c>
      <c r="P109" s="503" t="e">
        <f t="shared" si="42"/>
        <v>#DIV/0!</v>
      </c>
      <c r="Q109" s="503" t="e">
        <f t="shared" si="42"/>
        <v>#VALUE!</v>
      </c>
      <c r="R109" s="503" t="e">
        <f t="shared" si="42"/>
        <v>#DIV/0!</v>
      </c>
    </row>
    <row r="110" spans="1:18" hidden="1" outlineLevel="1">
      <c r="A110" s="462" t="s">
        <v>344</v>
      </c>
      <c r="B110" s="447" t="s">
        <v>295</v>
      </c>
      <c r="C110" s="1361"/>
      <c r="D110" s="466" t="s">
        <v>10</v>
      </c>
      <c r="E110" s="466" t="s">
        <v>10</v>
      </c>
      <c r="F110" s="466" t="s">
        <v>10</v>
      </c>
      <c r="G110" s="466" t="s">
        <v>10</v>
      </c>
      <c r="H110" s="466" t="s">
        <v>10</v>
      </c>
      <c r="I110" s="466" t="s">
        <v>10</v>
      </c>
      <c r="J110" s="466" t="s">
        <v>10</v>
      </c>
      <c r="K110" s="466" t="s">
        <v>10</v>
      </c>
      <c r="L110" s="466" t="s">
        <v>10</v>
      </c>
      <c r="M110" s="466" t="s">
        <v>10</v>
      </c>
      <c r="N110" s="503" t="e">
        <f>(((K86-K98-K107-I86)/I86)+((I86-I98-I107-G86)/G86)+((G86-G98-G107-E86)/E86))/3</f>
        <v>#DIV/0!</v>
      </c>
      <c r="O110" s="503" t="e">
        <f>(((K86-K98-K107-I86)/I86)+((I86-I98-I107-G86)/G86)+((G86-G98-G107-E86)/E86))/3</f>
        <v>#DIV/0!</v>
      </c>
      <c r="P110" s="503" t="e">
        <f t="shared" si="42"/>
        <v>#DIV/0!</v>
      </c>
      <c r="Q110" s="503" t="e">
        <f t="shared" si="42"/>
        <v>#VALUE!</v>
      </c>
      <c r="R110" s="503" t="e">
        <f t="shared" si="42"/>
        <v>#DIV/0!</v>
      </c>
    </row>
    <row r="111" spans="1:18" ht="38.25" collapsed="1">
      <c r="A111" s="427">
        <v>20</v>
      </c>
      <c r="B111" s="428" t="s">
        <v>650</v>
      </c>
      <c r="C111" s="429"/>
      <c r="D111" s="430"/>
      <c r="E111" s="430"/>
      <c r="F111" s="430"/>
      <c r="G111" s="430"/>
      <c r="H111" s="430"/>
      <c r="I111" s="430"/>
      <c r="J111" s="430"/>
      <c r="K111" s="430"/>
      <c r="L111" s="430"/>
      <c r="M111" s="430"/>
      <c r="N111" s="430"/>
      <c r="O111" s="430"/>
      <c r="P111" s="430"/>
      <c r="Q111" s="430"/>
      <c r="R111" s="431"/>
    </row>
    <row r="112" spans="1:18" outlineLevel="1">
      <c r="A112" s="444" t="s">
        <v>346</v>
      </c>
      <c r="B112" s="432" t="s">
        <v>272</v>
      </c>
      <c r="C112" s="1361" t="s">
        <v>48</v>
      </c>
      <c r="D112" s="445">
        <f>D116+D117</f>
        <v>29.620000000000005</v>
      </c>
      <c r="E112" s="445">
        <f>E116+E117</f>
        <v>32.250999999999998</v>
      </c>
      <c r="F112" s="445">
        <f t="shared" ref="F112:M112" si="43">F116+F117</f>
        <v>31.171999999999997</v>
      </c>
      <c r="G112" s="445">
        <f t="shared" si="43"/>
        <v>28.439999999999998</v>
      </c>
      <c r="H112" s="445">
        <f t="shared" si="43"/>
        <v>32.466000000000001</v>
      </c>
      <c r="I112" s="445">
        <f t="shared" si="43"/>
        <v>31.064</v>
      </c>
      <c r="J112" s="445">
        <f t="shared" si="43"/>
        <v>30.919999999999998</v>
      </c>
      <c r="K112" s="445">
        <f t="shared" si="43"/>
        <v>23.747999999999998</v>
      </c>
      <c r="L112" s="445">
        <f t="shared" si="43"/>
        <v>30.354000000000003</v>
      </c>
      <c r="M112" s="445">
        <f t="shared" si="43"/>
        <v>23.747999999999998</v>
      </c>
      <c r="N112" s="445">
        <f>N116+N117</f>
        <v>24.339748239192343</v>
      </c>
      <c r="O112" s="445">
        <f>O116+O117</f>
        <v>24.339748239192343</v>
      </c>
      <c r="P112" s="445">
        <f>P116+P117</f>
        <v>24.339603239192343</v>
      </c>
      <c r="Q112" s="445">
        <f>Q116+Q117</f>
        <v>24.339603239192343</v>
      </c>
      <c r="R112" s="445">
        <f>R116+R117</f>
        <v>24.339603239192343</v>
      </c>
    </row>
    <row r="113" spans="1:19" hidden="1" outlineLevel="1">
      <c r="A113" s="1630" t="s">
        <v>560</v>
      </c>
      <c r="B113" s="447" t="s">
        <v>273</v>
      </c>
      <c r="C113" s="1361" t="s">
        <v>48</v>
      </c>
      <c r="D113" s="438"/>
      <c r="E113" s="438"/>
      <c r="F113" s="438"/>
      <c r="G113" s="438"/>
      <c r="H113" s="438"/>
      <c r="I113" s="438"/>
      <c r="J113" s="438"/>
      <c r="K113" s="438"/>
      <c r="L113" s="438"/>
      <c r="M113" s="438"/>
      <c r="N113" s="438"/>
      <c r="O113" s="438"/>
      <c r="P113" s="438"/>
      <c r="Q113" s="438"/>
      <c r="R113" s="438"/>
    </row>
    <row r="114" spans="1:19" hidden="1" outlineLevel="1">
      <c r="A114" s="1631"/>
      <c r="B114" s="447" t="s">
        <v>274</v>
      </c>
      <c r="C114" s="1361" t="s">
        <v>48</v>
      </c>
      <c r="D114" s="438"/>
      <c r="E114" s="438"/>
      <c r="F114" s="438"/>
      <c r="G114" s="438"/>
      <c r="H114" s="438"/>
      <c r="I114" s="438"/>
      <c r="J114" s="438"/>
      <c r="K114" s="438"/>
      <c r="L114" s="438"/>
      <c r="M114" s="438"/>
      <c r="N114" s="438"/>
      <c r="O114" s="438"/>
      <c r="P114" s="438"/>
      <c r="Q114" s="438"/>
      <c r="R114" s="438"/>
    </row>
    <row r="115" spans="1:19" hidden="1" outlineLevel="1">
      <c r="A115" s="1632"/>
      <c r="B115" s="432" t="s">
        <v>559</v>
      </c>
      <c r="C115" s="1361" t="s">
        <v>48</v>
      </c>
      <c r="D115" s="438"/>
      <c r="E115" s="438"/>
      <c r="F115" s="438"/>
      <c r="G115" s="438"/>
      <c r="H115" s="438"/>
      <c r="I115" s="438"/>
      <c r="J115" s="438"/>
      <c r="K115" s="438"/>
      <c r="L115" s="438"/>
      <c r="M115" s="438"/>
      <c r="N115" s="438"/>
      <c r="O115" s="438"/>
      <c r="P115" s="438"/>
      <c r="Q115" s="438"/>
      <c r="R115" s="438"/>
    </row>
    <row r="116" spans="1:19" ht="14.25" customHeight="1" outlineLevel="1">
      <c r="A116" s="444" t="s">
        <v>509</v>
      </c>
      <c r="B116" s="439" t="s">
        <v>304</v>
      </c>
      <c r="C116" s="1361" t="s">
        <v>48</v>
      </c>
      <c r="D116" s="438">
        <v>0</v>
      </c>
      <c r="E116" s="438">
        <v>0</v>
      </c>
      <c r="F116" s="438">
        <v>0</v>
      </c>
      <c r="G116" s="438">
        <v>0</v>
      </c>
      <c r="H116" s="438">
        <v>0</v>
      </c>
      <c r="I116" s="438">
        <v>0</v>
      </c>
      <c r="J116" s="438"/>
      <c r="K116" s="438">
        <v>0</v>
      </c>
      <c r="L116" s="438">
        <v>0</v>
      </c>
      <c r="M116" s="438">
        <v>0</v>
      </c>
      <c r="N116" s="438">
        <v>0</v>
      </c>
      <c r="O116" s="438">
        <v>0</v>
      </c>
      <c r="P116" s="438">
        <v>0</v>
      </c>
      <c r="Q116" s="438">
        <v>0</v>
      </c>
      <c r="R116" s="438">
        <v>0</v>
      </c>
    </row>
    <row r="117" spans="1:19" outlineLevel="1">
      <c r="A117" s="444" t="s">
        <v>510</v>
      </c>
      <c r="B117" s="439" t="s">
        <v>305</v>
      </c>
      <c r="C117" s="1361" t="s">
        <v>48</v>
      </c>
      <c r="D117" s="445">
        <f t="shared" ref="D117:P117" si="44">SUM(D118:D120)</f>
        <v>29.620000000000005</v>
      </c>
      <c r="E117" s="445">
        <f t="shared" si="44"/>
        <v>32.250999999999998</v>
      </c>
      <c r="F117" s="445">
        <f t="shared" si="44"/>
        <v>31.171999999999997</v>
      </c>
      <c r="G117" s="445">
        <f t="shared" si="44"/>
        <v>28.439999999999998</v>
      </c>
      <c r="H117" s="445">
        <f t="shared" si="44"/>
        <v>32.466000000000001</v>
      </c>
      <c r="I117" s="445">
        <f t="shared" si="44"/>
        <v>31.064</v>
      </c>
      <c r="J117" s="445">
        <f t="shared" si="44"/>
        <v>30.919999999999998</v>
      </c>
      <c r="K117" s="445">
        <f t="shared" si="44"/>
        <v>23.747999999999998</v>
      </c>
      <c r="L117" s="445">
        <f t="shared" si="44"/>
        <v>30.354000000000003</v>
      </c>
      <c r="M117" s="445">
        <f t="shared" si="44"/>
        <v>23.747999999999998</v>
      </c>
      <c r="N117" s="445">
        <f t="shared" si="44"/>
        <v>24.339748239192343</v>
      </c>
      <c r="O117" s="445">
        <f t="shared" si="44"/>
        <v>24.339748239192343</v>
      </c>
      <c r="P117" s="445">
        <f t="shared" si="44"/>
        <v>24.339603239192343</v>
      </c>
      <c r="Q117" s="445">
        <f>SUM(Q118:Q120)</f>
        <v>24.339603239192343</v>
      </c>
      <c r="R117" s="445">
        <f>SUM(R118:R120)</f>
        <v>24.339603239192343</v>
      </c>
    </row>
    <row r="118" spans="1:19" ht="15.75" outlineLevel="1">
      <c r="A118" s="444" t="s">
        <v>561</v>
      </c>
      <c r="B118" s="439" t="s">
        <v>1180</v>
      </c>
      <c r="C118" s="1361" t="s">
        <v>48</v>
      </c>
      <c r="D118" s="451">
        <v>21.51</v>
      </c>
      <c r="E118" s="451">
        <v>16.795999999999999</v>
      </c>
      <c r="F118" s="451">
        <v>17.995999999999999</v>
      </c>
      <c r="G118" s="438">
        <v>16.09</v>
      </c>
      <c r="H118" s="451">
        <v>18.518000000000001</v>
      </c>
      <c r="I118" s="438">
        <v>17.120999999999999</v>
      </c>
      <c r="J118" s="451">
        <v>17.635999999999999</v>
      </c>
      <c r="K118" s="1409">
        <v>12.587</v>
      </c>
      <c r="L118" s="438">
        <v>17.010000000000002</v>
      </c>
      <c r="M118" s="451">
        <v>12.587</v>
      </c>
      <c r="N118" s="1370">
        <f t="shared" ref="N118:N120" si="45">IF(AND(N144&lt;0.05,N144&gt;-0.05),K118*(1+N144)*(1+N144)+N128+N140,IF(N144&gt;0.05,K118*(1+0.05)*(1+0.05)+N128+N140,K118*(1-0.05)*(1-0.05)+N128+N140))</f>
        <v>13.8781675</v>
      </c>
      <c r="O118" s="1370">
        <f>IF(AND(O144&lt;0.05,O144&gt;-0.05),K118*(1+O144)*(1+O144)+O128+O140,IF(O144&gt;0.05,K118*(1+0.05)*(1+0.05)+O128+O140,K118*(1-0.05)*(1-0.05)+O128+O140))</f>
        <v>13.8781675</v>
      </c>
      <c r="P118" s="1370">
        <f>IF(AND(P144&lt;0.05,P144&gt;-0.05),K118*(1+P144)*(1+P144)+P128+P140,IF(P144&gt;0.05,K118*(1+0.05)*(1+0.05)+P128+P140,K118*(1-0.05)*(1-0.05)+P128+P140))</f>
        <v>13.8781675</v>
      </c>
      <c r="Q118" s="1370">
        <f>IF(AND(Q144&lt;0.05,Q144&gt;-0.05),K118*(1+Q144)*(1+Q144)+Q128+Q140,IF(Q144&gt;0.05,K118*(1+0.05)*(1+0.05)+Q128+Q140,K118*(1-0.05)*(1-0.05)+Q128+Q140))</f>
        <v>13.8781675</v>
      </c>
      <c r="R118" s="1370">
        <f>IF(AND(R144&lt;0.05,R144&gt;-0.05),K118*(1+R144)*(1+R144)+R128+R140,IF(R144&gt;0.05,K118*(1+0.05)*(1+0.05)+R128+R140,K118*(1-0.05)*(1-0.05)+R128+R140))</f>
        <v>13.8781675</v>
      </c>
      <c r="S118" s="961"/>
    </row>
    <row r="119" spans="1:19" ht="15.75" outlineLevel="1">
      <c r="A119" s="444" t="s">
        <v>562</v>
      </c>
      <c r="B119" s="439" t="s">
        <v>1236</v>
      </c>
      <c r="C119" s="1361" t="s">
        <v>48</v>
      </c>
      <c r="D119" s="451">
        <v>4.37</v>
      </c>
      <c r="E119" s="451">
        <v>10.026999999999999</v>
      </c>
      <c r="F119" s="451">
        <v>7.984</v>
      </c>
      <c r="G119" s="438">
        <v>7.74</v>
      </c>
      <c r="H119" s="451">
        <v>9.0489999999999995</v>
      </c>
      <c r="I119" s="438">
        <v>9.3420000000000005</v>
      </c>
      <c r="J119" s="451">
        <v>8.6180000000000003</v>
      </c>
      <c r="K119" s="451">
        <v>8.7829999999999995</v>
      </c>
      <c r="L119" s="438">
        <v>8.8420000000000005</v>
      </c>
      <c r="M119" s="451">
        <v>8.7829999999999995</v>
      </c>
      <c r="N119" s="503">
        <f t="shared" si="45"/>
        <v>8.3154357391923437</v>
      </c>
      <c r="O119" s="1370">
        <f>IF(AND(O145&lt;0.05,O145&gt;-0.05),K119*(1+O145)*(1+O145)+O129+O141,IF(O145&gt;0.05,K119*(1+0.05)*(1+0.05)+O129+O141,K119*(1-0.05)*(1-0.05)+O129+O141))</f>
        <v>8.3154357391923437</v>
      </c>
      <c r="P119" s="1370">
        <f t="shared" ref="P119" si="46">IF(AND(P145&lt;0.05,P145&gt;-0.05),M119*(1+P145)*(1+P145)+P129+P141,IF(P145&gt;0.05,M119*(1+0.05)*(1+0.05)+P129+P141,M119*(1-0.05)*(1-0.05)+P129+P141))</f>
        <v>8.3154357391923437</v>
      </c>
      <c r="Q119" s="1370">
        <f>IF(AND(Q145&lt;0.05,Q145&gt;-0.05),K119*(1+Q145)*(1+Q145)+Q129+Q141,IF(Q145&gt;0.05,K119*(1+0.05)*(1+0.05)+Q129+Q141,K119*(1-0.05)*(1-0.05)+Q129+Q141))</f>
        <v>8.3154357391923437</v>
      </c>
      <c r="R119" s="1370">
        <f>IF(AND(R145&lt;0.05,R145&gt;-0.05),K119*(1+R145)*(1+R145)+R129+R141,IF(R145&gt;0.05,K119*(1+0.05)*(1+0.05)+R129+R141,K119*(1-0.05)*(1-0.05)+R129+R141))</f>
        <v>8.3154357391923437</v>
      </c>
      <c r="S119" s="961"/>
    </row>
    <row r="120" spans="1:19" ht="15.75" outlineLevel="1">
      <c r="A120" s="444" t="s">
        <v>563</v>
      </c>
      <c r="B120" s="439" t="s">
        <v>1237</v>
      </c>
      <c r="C120" s="1361" t="s">
        <v>48</v>
      </c>
      <c r="D120" s="451">
        <v>3.74</v>
      </c>
      <c r="E120" s="451">
        <v>5.4279999999999999</v>
      </c>
      <c r="F120" s="451">
        <v>5.1920000000000002</v>
      </c>
      <c r="G120" s="438">
        <v>4.6100000000000003</v>
      </c>
      <c r="H120" s="451">
        <v>4.899</v>
      </c>
      <c r="I120" s="438">
        <v>4.601</v>
      </c>
      <c r="J120" s="451">
        <v>4.6660000000000004</v>
      </c>
      <c r="K120" s="451">
        <v>2.3780000000000001</v>
      </c>
      <c r="L120" s="438">
        <v>4.5019999999999998</v>
      </c>
      <c r="M120" s="451">
        <v>2.3780000000000001</v>
      </c>
      <c r="N120" s="1370">
        <f t="shared" si="45"/>
        <v>2.1461450000000002</v>
      </c>
      <c r="O120" s="1370">
        <f>IF(AND(O146&lt;0.05,O146&gt;-0.05),K120*(1+O146)*(1+O146)+O130+O142,IF(O146&gt;0.05,K120*(1+0.05)*(1+0.05)+O130+O142,K120*(1-0.05)*(1-0.05)+O130+O142))</f>
        <v>2.1461450000000002</v>
      </c>
      <c r="P120" s="1370">
        <f>ROUND(IF(AND(P146&lt;0.05,P146&gt;-0.05),K120*(1+P146)*(1+P146)+P130+P142,IF(P146&gt;0.05,K120*(1+0.05)*(1+0.05)+P130+P142,K120*(1-0.05)*(1-0.05)+P130+P142)),3)</f>
        <v>2.1459999999999999</v>
      </c>
      <c r="Q120" s="1370">
        <f>ROUND(IF(AND(Q146&lt;0.05,Q146&gt;-0.05),K120*(1+Q146)*(1+Q146)+Q130+Q142,IF(Q146&gt;0.05,K120*(1+0.05)*(1+0.05)+Q130+Q142,K120*(1-0.05)*(1-0.05)+Q130+Q142)),3)</f>
        <v>2.1459999999999999</v>
      </c>
      <c r="R120" s="1370">
        <f>ROUND(IF(AND(R146&lt;0.05,R146&gt;-0.05),K120*(1+R146)*(1+R146)+R130+R142,IF(R146&gt;0.05,K120*(1+0.05)*(1+0.05)+R130+R142,K120*(1-0.05)*(1-0.05)+R130+R142)),3)</f>
        <v>2.1459999999999999</v>
      </c>
      <c r="S120" s="961"/>
    </row>
    <row r="121" spans="1:19" outlineLevel="1">
      <c r="A121" s="444" t="s">
        <v>564</v>
      </c>
      <c r="B121" s="467" t="s">
        <v>338</v>
      </c>
      <c r="C121" s="1361" t="s">
        <v>48</v>
      </c>
      <c r="D121" s="445">
        <f t="shared" ref="D121:P121" si="47">SUM(D122:D124)</f>
        <v>0</v>
      </c>
      <c r="E121" s="445">
        <f t="shared" si="47"/>
        <v>0</v>
      </c>
      <c r="F121" s="445">
        <f t="shared" si="47"/>
        <v>0</v>
      </c>
      <c r="G121" s="445">
        <f t="shared" si="47"/>
        <v>0</v>
      </c>
      <c r="H121" s="445">
        <f t="shared" si="47"/>
        <v>0</v>
      </c>
      <c r="I121" s="445">
        <f t="shared" si="47"/>
        <v>0</v>
      </c>
      <c r="J121" s="445">
        <f t="shared" si="47"/>
        <v>0</v>
      </c>
      <c r="K121" s="445">
        <f t="shared" si="47"/>
        <v>0</v>
      </c>
      <c r="L121" s="445">
        <f t="shared" si="47"/>
        <v>0</v>
      </c>
      <c r="M121" s="445">
        <f t="shared" si="47"/>
        <v>0</v>
      </c>
      <c r="N121" s="445">
        <f t="shared" si="47"/>
        <v>0</v>
      </c>
      <c r="O121" s="445">
        <f t="shared" si="47"/>
        <v>0</v>
      </c>
      <c r="P121" s="445">
        <f t="shared" si="47"/>
        <v>0</v>
      </c>
      <c r="Q121" s="445">
        <f>SUM(Q122:Q124)</f>
        <v>0</v>
      </c>
      <c r="R121" s="445">
        <f>SUM(R122:R124)</f>
        <v>0</v>
      </c>
    </row>
    <row r="122" spans="1:19" hidden="1" outlineLevel="1">
      <c r="A122" s="444" t="s">
        <v>565</v>
      </c>
      <c r="B122" s="446" t="s">
        <v>276</v>
      </c>
      <c r="C122" s="1361" t="s">
        <v>48</v>
      </c>
      <c r="D122" s="438"/>
      <c r="E122" s="438"/>
      <c r="F122" s="438"/>
      <c r="G122" s="438"/>
      <c r="H122" s="438"/>
      <c r="I122" s="438"/>
      <c r="J122" s="438"/>
      <c r="K122" s="438"/>
      <c r="L122" s="438"/>
      <c r="M122" s="438"/>
      <c r="N122" s="438"/>
      <c r="O122" s="438"/>
      <c r="P122" s="438"/>
      <c r="Q122" s="438"/>
      <c r="R122" s="438"/>
    </row>
    <row r="123" spans="1:19" hidden="1" outlineLevel="1">
      <c r="A123" s="444" t="s">
        <v>569</v>
      </c>
      <c r="B123" s="446" t="s">
        <v>277</v>
      </c>
      <c r="C123" s="1361" t="s">
        <v>48</v>
      </c>
      <c r="D123" s="438"/>
      <c r="E123" s="438"/>
      <c r="F123" s="438"/>
      <c r="G123" s="438"/>
      <c r="H123" s="438"/>
      <c r="I123" s="438"/>
      <c r="J123" s="438"/>
      <c r="K123" s="438"/>
      <c r="L123" s="438"/>
      <c r="M123" s="438"/>
      <c r="N123" s="438"/>
      <c r="O123" s="438"/>
      <c r="P123" s="438"/>
      <c r="Q123" s="438"/>
      <c r="R123" s="438"/>
    </row>
    <row r="124" spans="1:19" hidden="1" outlineLevel="1">
      <c r="A124" s="444" t="s">
        <v>570</v>
      </c>
      <c r="B124" s="446" t="s">
        <v>278</v>
      </c>
      <c r="C124" s="1361" t="s">
        <v>48</v>
      </c>
      <c r="D124" s="438"/>
      <c r="E124" s="438"/>
      <c r="F124" s="438"/>
      <c r="G124" s="438"/>
      <c r="H124" s="438"/>
      <c r="I124" s="438"/>
      <c r="J124" s="438"/>
      <c r="K124" s="438"/>
      <c r="L124" s="438"/>
      <c r="M124" s="438"/>
      <c r="N124" s="438"/>
      <c r="O124" s="438"/>
      <c r="P124" s="438"/>
      <c r="Q124" s="438"/>
      <c r="R124" s="438"/>
    </row>
    <row r="125" spans="1:19" s="468" customFormat="1" ht="15.75" outlineLevel="1">
      <c r="A125" s="444" t="s">
        <v>511</v>
      </c>
      <c r="B125" s="449" t="s">
        <v>307</v>
      </c>
      <c r="C125" s="450" t="s">
        <v>1040</v>
      </c>
      <c r="D125" s="451">
        <v>57.02</v>
      </c>
      <c r="E125" s="451">
        <v>48.38</v>
      </c>
      <c r="F125" s="451">
        <v>57.02</v>
      </c>
      <c r="G125" s="451">
        <v>75.72</v>
      </c>
      <c r="H125" s="451">
        <v>57.02</v>
      </c>
      <c r="I125" s="451">
        <v>103.73</v>
      </c>
      <c r="J125" s="451">
        <v>59.521000000000001</v>
      </c>
      <c r="K125" s="451">
        <v>97.099000000000004</v>
      </c>
      <c r="L125" s="451">
        <v>58.430999999999997</v>
      </c>
      <c r="M125" s="451">
        <v>97.099000000000004</v>
      </c>
      <c r="N125" s="454">
        <v>97.850999999999999</v>
      </c>
      <c r="O125" s="454">
        <f>N125</f>
        <v>97.850999999999999</v>
      </c>
      <c r="P125" s="454">
        <f>N125</f>
        <v>97.850999999999999</v>
      </c>
      <c r="Q125" s="454">
        <f>N125</f>
        <v>97.850999999999999</v>
      </c>
      <c r="R125" s="454">
        <f>N125</f>
        <v>97.850999999999999</v>
      </c>
      <c r="S125" s="961"/>
    </row>
    <row r="126" spans="1:19" s="468" customFormat="1" ht="14.25" outlineLevel="1">
      <c r="A126" s="444" t="s">
        <v>571</v>
      </c>
      <c r="B126" s="453" t="s">
        <v>308</v>
      </c>
      <c r="C126" s="450" t="s">
        <v>1041</v>
      </c>
      <c r="D126" s="454">
        <f t="shared" ref="D126:M126" si="48">IF(D125&gt;0,D125/D112,0)</f>
        <v>1.9250506414584738</v>
      </c>
      <c r="E126" s="454">
        <f t="shared" si="48"/>
        <v>1.5001085237667051</v>
      </c>
      <c r="F126" s="454">
        <f t="shared" si="48"/>
        <v>1.8292056974207624</v>
      </c>
      <c r="G126" s="454">
        <f t="shared" si="48"/>
        <v>2.6624472573839664</v>
      </c>
      <c r="H126" s="454">
        <f t="shared" si="48"/>
        <v>1.756298897307953</v>
      </c>
      <c r="I126" s="454">
        <f t="shared" si="48"/>
        <v>3.3392351274787537</v>
      </c>
      <c r="J126" s="454">
        <f t="shared" si="48"/>
        <v>1.925</v>
      </c>
      <c r="K126" s="454">
        <f t="shared" si="48"/>
        <v>4.0887232609061819</v>
      </c>
      <c r="L126" s="454">
        <f t="shared" si="48"/>
        <v>1.9249851749357578</v>
      </c>
      <c r="M126" s="454">
        <f t="shared" si="48"/>
        <v>4.0887232609061819</v>
      </c>
      <c r="N126" s="454">
        <f>IF(N125&gt;0,N125/N112,0)</f>
        <v>4.0202141385521148</v>
      </c>
      <c r="O126" s="454">
        <f>IF(O125&gt;0,O125/O112,0)</f>
        <v>4.0202141385521148</v>
      </c>
      <c r="P126" s="454">
        <f>IF(P125&gt;0,P125/P112,0)</f>
        <v>4.0202380884515589</v>
      </c>
      <c r="Q126" s="454">
        <f>IF(Q125&gt;0,Q125/Q112,0)</f>
        <v>4.0202380884515589</v>
      </c>
      <c r="R126" s="454">
        <f>IF(R125&gt;0,R125/R112,0)</f>
        <v>4.0202380884515589</v>
      </c>
    </row>
    <row r="127" spans="1:19" s="468" customFormat="1" ht="14.25" hidden="1" outlineLevel="1">
      <c r="A127" s="455">
        <v>21</v>
      </c>
      <c r="B127" s="428" t="s">
        <v>679</v>
      </c>
      <c r="C127" s="1361" t="s">
        <v>48</v>
      </c>
      <c r="D127" s="456" t="s">
        <v>10</v>
      </c>
      <c r="E127" s="456" t="s">
        <v>10</v>
      </c>
      <c r="F127" s="456" t="s">
        <v>10</v>
      </c>
      <c r="G127" s="457">
        <f>SUM(G128:G130)</f>
        <v>0</v>
      </c>
      <c r="H127" s="456" t="s">
        <v>10</v>
      </c>
      <c r="I127" s="457">
        <f>SUM(I128:I130)</f>
        <v>0</v>
      </c>
      <c r="J127" s="456" t="s">
        <v>10</v>
      </c>
      <c r="K127" s="457">
        <f>SUM(K128:K130)</f>
        <v>-5</v>
      </c>
      <c r="L127" s="456" t="s">
        <v>10</v>
      </c>
      <c r="M127" s="457">
        <f t="shared" ref="M127:R127" si="49">SUM(M128:M130)</f>
        <v>0</v>
      </c>
      <c r="N127" s="457">
        <f t="shared" si="49"/>
        <v>1E-3</v>
      </c>
      <c r="O127" s="457">
        <f t="shared" si="49"/>
        <v>1E-3</v>
      </c>
      <c r="P127" s="457">
        <f t="shared" si="49"/>
        <v>1E-3</v>
      </c>
      <c r="Q127" s="457">
        <f t="shared" si="49"/>
        <v>1E-3</v>
      </c>
      <c r="R127" s="457">
        <f t="shared" si="49"/>
        <v>1E-3</v>
      </c>
    </row>
    <row r="128" spans="1:19" s="468" customFormat="1" ht="14.25" hidden="1" outlineLevel="1">
      <c r="A128" s="440" t="s">
        <v>348</v>
      </c>
      <c r="B128" s="441" t="s">
        <v>1180</v>
      </c>
      <c r="C128" s="434" t="s">
        <v>48</v>
      </c>
      <c r="D128" s="456" t="s">
        <v>10</v>
      </c>
      <c r="E128" s="456" t="s">
        <v>10</v>
      </c>
      <c r="F128" s="456" t="s">
        <v>10</v>
      </c>
      <c r="G128" s="458">
        <f>G132+G136</f>
        <v>0</v>
      </c>
      <c r="H128" s="456" t="s">
        <v>10</v>
      </c>
      <c r="I128" s="458">
        <f>I132+I136</f>
        <v>0</v>
      </c>
      <c r="J128" s="456" t="s">
        <v>10</v>
      </c>
      <c r="K128" s="458">
        <f>K132+K136</f>
        <v>-5</v>
      </c>
      <c r="L128" s="456" t="s">
        <v>10</v>
      </c>
      <c r="M128" s="458">
        <f t="shared" ref="M128:R130" si="50">M132+M136</f>
        <v>0</v>
      </c>
      <c r="N128" s="458">
        <f t="shared" si="50"/>
        <v>1E-3</v>
      </c>
      <c r="O128" s="458">
        <f t="shared" si="50"/>
        <v>1E-3</v>
      </c>
      <c r="P128" s="458">
        <f t="shared" si="50"/>
        <v>1E-3</v>
      </c>
      <c r="Q128" s="458">
        <f t="shared" si="50"/>
        <v>1E-3</v>
      </c>
      <c r="R128" s="458">
        <f t="shared" si="50"/>
        <v>1E-3</v>
      </c>
    </row>
    <row r="129" spans="1:19" s="468" customFormat="1" ht="14.25" hidden="1" outlineLevel="1">
      <c r="A129" s="440" t="s">
        <v>349</v>
      </c>
      <c r="B129" s="441" t="s">
        <v>1236</v>
      </c>
      <c r="C129" s="434" t="s">
        <v>48</v>
      </c>
      <c r="D129" s="456" t="s">
        <v>10</v>
      </c>
      <c r="E129" s="456" t="s">
        <v>10</v>
      </c>
      <c r="F129" s="456" t="s">
        <v>10</v>
      </c>
      <c r="G129" s="458">
        <f t="shared" ref="G129:I130" si="51">G133+G137</f>
        <v>0</v>
      </c>
      <c r="H129" s="456" t="s">
        <v>10</v>
      </c>
      <c r="I129" s="458">
        <f t="shared" si="51"/>
        <v>0</v>
      </c>
      <c r="J129" s="456" t="s">
        <v>10</v>
      </c>
      <c r="K129" s="458">
        <f>K133+K137</f>
        <v>0</v>
      </c>
      <c r="L129" s="456" t="s">
        <v>10</v>
      </c>
      <c r="M129" s="458">
        <f t="shared" si="50"/>
        <v>0</v>
      </c>
      <c r="N129" s="458">
        <f t="shared" si="50"/>
        <v>0</v>
      </c>
      <c r="O129" s="458">
        <f t="shared" si="50"/>
        <v>0</v>
      </c>
      <c r="P129" s="458">
        <f t="shared" si="50"/>
        <v>0</v>
      </c>
      <c r="Q129" s="458">
        <f t="shared" si="50"/>
        <v>0</v>
      </c>
      <c r="R129" s="458">
        <f t="shared" si="50"/>
        <v>0</v>
      </c>
    </row>
    <row r="130" spans="1:19" s="468" customFormat="1" ht="14.25" hidden="1" outlineLevel="1">
      <c r="A130" s="440" t="s">
        <v>350</v>
      </c>
      <c r="B130" s="441" t="s">
        <v>1237</v>
      </c>
      <c r="C130" s="434" t="s">
        <v>48</v>
      </c>
      <c r="D130" s="456" t="s">
        <v>10</v>
      </c>
      <c r="E130" s="456" t="s">
        <v>10</v>
      </c>
      <c r="F130" s="456" t="s">
        <v>10</v>
      </c>
      <c r="G130" s="458">
        <f t="shared" si="51"/>
        <v>0</v>
      </c>
      <c r="H130" s="456" t="s">
        <v>10</v>
      </c>
      <c r="I130" s="458">
        <f t="shared" si="51"/>
        <v>0</v>
      </c>
      <c r="J130" s="456" t="s">
        <v>10</v>
      </c>
      <c r="K130" s="458">
        <f>K134+K138</f>
        <v>0</v>
      </c>
      <c r="L130" s="456" t="s">
        <v>10</v>
      </c>
      <c r="M130" s="458">
        <f t="shared" si="50"/>
        <v>0</v>
      </c>
      <c r="N130" s="458">
        <f t="shared" si="50"/>
        <v>0</v>
      </c>
      <c r="O130" s="458">
        <f t="shared" si="50"/>
        <v>0</v>
      </c>
      <c r="P130" s="458">
        <f t="shared" si="50"/>
        <v>0</v>
      </c>
      <c r="Q130" s="458">
        <f t="shared" si="50"/>
        <v>0</v>
      </c>
      <c r="R130" s="458">
        <f t="shared" si="50"/>
        <v>0</v>
      </c>
    </row>
    <row r="131" spans="1:19" s="468" customFormat="1" ht="25.5" hidden="1" outlineLevel="1">
      <c r="A131" s="459" t="s">
        <v>351</v>
      </c>
      <c r="B131" s="460" t="s">
        <v>464</v>
      </c>
      <c r="C131" s="461" t="s">
        <v>48</v>
      </c>
      <c r="D131" s="456" t="s">
        <v>10</v>
      </c>
      <c r="E131" s="456" t="s">
        <v>10</v>
      </c>
      <c r="F131" s="456" t="s">
        <v>10</v>
      </c>
      <c r="G131" s="457">
        <f>SUM(G132:G134)</f>
        <v>0</v>
      </c>
      <c r="H131" s="456" t="s">
        <v>10</v>
      </c>
      <c r="I131" s="457">
        <f>SUM(I132:I134)</f>
        <v>0</v>
      </c>
      <c r="J131" s="456" t="s">
        <v>10</v>
      </c>
      <c r="K131" s="457">
        <f>SUM(K132:K134)</f>
        <v>-5</v>
      </c>
      <c r="L131" s="456" t="s">
        <v>10</v>
      </c>
      <c r="M131" s="457">
        <f t="shared" ref="M131:R131" si="52">SUM(M132:M134)</f>
        <v>0</v>
      </c>
      <c r="N131" s="457">
        <f t="shared" si="52"/>
        <v>1E-3</v>
      </c>
      <c r="O131" s="457">
        <f t="shared" si="52"/>
        <v>1E-3</v>
      </c>
      <c r="P131" s="457">
        <f t="shared" si="52"/>
        <v>1E-3</v>
      </c>
      <c r="Q131" s="457">
        <f t="shared" si="52"/>
        <v>1E-3</v>
      </c>
      <c r="R131" s="457">
        <f t="shared" si="52"/>
        <v>1E-3</v>
      </c>
    </row>
    <row r="132" spans="1:19" s="468" customFormat="1" ht="14.25" hidden="1" outlineLevel="1">
      <c r="A132" s="440" t="s">
        <v>352</v>
      </c>
      <c r="B132" s="441" t="s">
        <v>1180</v>
      </c>
      <c r="C132" s="434" t="s">
        <v>48</v>
      </c>
      <c r="D132" s="456" t="s">
        <v>10</v>
      </c>
      <c r="E132" s="456" t="s">
        <v>10</v>
      </c>
      <c r="F132" s="456" t="s">
        <v>10</v>
      </c>
      <c r="G132" s="436"/>
      <c r="H132" s="456" t="s">
        <v>10</v>
      </c>
      <c r="I132" s="436"/>
      <c r="J132" s="456" t="s">
        <v>10</v>
      </c>
      <c r="K132" s="1371">
        <v>-5</v>
      </c>
      <c r="L132" s="456" t="s">
        <v>10</v>
      </c>
      <c r="M132" s="436"/>
      <c r="N132" s="1371">
        <v>1E-3</v>
      </c>
      <c r="O132" s="1371">
        <v>1E-3</v>
      </c>
      <c r="P132" s="1371">
        <v>1E-3</v>
      </c>
      <c r="Q132" s="1371">
        <v>1E-3</v>
      </c>
      <c r="R132" s="1371">
        <v>1E-3</v>
      </c>
    </row>
    <row r="133" spans="1:19" s="468" customFormat="1" ht="14.25" hidden="1" outlineLevel="1">
      <c r="A133" s="440" t="s">
        <v>512</v>
      </c>
      <c r="B133" s="441" t="s">
        <v>1236</v>
      </c>
      <c r="C133" s="434" t="s">
        <v>48</v>
      </c>
      <c r="D133" s="456" t="s">
        <v>10</v>
      </c>
      <c r="E133" s="456" t="s">
        <v>10</v>
      </c>
      <c r="F133" s="456" t="s">
        <v>10</v>
      </c>
      <c r="G133" s="436"/>
      <c r="H133" s="456" t="s">
        <v>10</v>
      </c>
      <c r="I133" s="436"/>
      <c r="J133" s="456" t="s">
        <v>10</v>
      </c>
      <c r="K133" s="436"/>
      <c r="L133" s="456" t="s">
        <v>10</v>
      </c>
      <c r="M133" s="436"/>
      <c r="N133" s="436"/>
      <c r="O133" s="436"/>
      <c r="P133" s="436"/>
      <c r="Q133" s="436"/>
      <c r="R133" s="436"/>
    </row>
    <row r="134" spans="1:19" s="468" customFormat="1" ht="14.25" hidden="1" outlineLevel="1">
      <c r="A134" s="440" t="s">
        <v>513</v>
      </c>
      <c r="B134" s="441" t="s">
        <v>1237</v>
      </c>
      <c r="C134" s="434" t="s">
        <v>48</v>
      </c>
      <c r="D134" s="456" t="s">
        <v>10</v>
      </c>
      <c r="E134" s="456" t="s">
        <v>10</v>
      </c>
      <c r="F134" s="456" t="s">
        <v>10</v>
      </c>
      <c r="G134" s="436"/>
      <c r="H134" s="456" t="s">
        <v>10</v>
      </c>
      <c r="I134" s="436"/>
      <c r="J134" s="456" t="s">
        <v>10</v>
      </c>
      <c r="K134" s="436"/>
      <c r="L134" s="456" t="s">
        <v>10</v>
      </c>
      <c r="M134" s="436"/>
      <c r="N134" s="436"/>
      <c r="O134" s="436"/>
      <c r="P134" s="436"/>
      <c r="Q134" s="436"/>
      <c r="R134" s="436"/>
    </row>
    <row r="135" spans="1:19" s="468" customFormat="1" ht="25.5" hidden="1" outlineLevel="1">
      <c r="A135" s="459" t="s">
        <v>514</v>
      </c>
      <c r="B135" s="460" t="s">
        <v>465</v>
      </c>
      <c r="C135" s="461" t="s">
        <v>48</v>
      </c>
      <c r="D135" s="456" t="s">
        <v>10</v>
      </c>
      <c r="E135" s="456" t="s">
        <v>10</v>
      </c>
      <c r="F135" s="456" t="s">
        <v>10</v>
      </c>
      <c r="G135" s="457">
        <f>SUM(G136:G138)</f>
        <v>0</v>
      </c>
      <c r="H135" s="456" t="s">
        <v>10</v>
      </c>
      <c r="I135" s="457">
        <f>SUM(I136:I138)</f>
        <v>0</v>
      </c>
      <c r="J135" s="456" t="s">
        <v>10</v>
      </c>
      <c r="K135" s="457">
        <f>SUM(K136:K138)</f>
        <v>0</v>
      </c>
      <c r="L135" s="456" t="s">
        <v>10</v>
      </c>
      <c r="M135" s="457">
        <f t="shared" ref="M135:R135" si="53">SUM(M136:M138)</f>
        <v>0</v>
      </c>
      <c r="N135" s="457">
        <f t="shared" si="53"/>
        <v>0</v>
      </c>
      <c r="O135" s="457">
        <f t="shared" si="53"/>
        <v>0</v>
      </c>
      <c r="P135" s="457">
        <f t="shared" si="53"/>
        <v>0</v>
      </c>
      <c r="Q135" s="457">
        <f t="shared" si="53"/>
        <v>0</v>
      </c>
      <c r="R135" s="457">
        <f t="shared" si="53"/>
        <v>0</v>
      </c>
    </row>
    <row r="136" spans="1:19" s="468" customFormat="1" ht="14.25" hidden="1" outlineLevel="1">
      <c r="A136" s="440" t="s">
        <v>515</v>
      </c>
      <c r="B136" s="441" t="s">
        <v>1180</v>
      </c>
      <c r="C136" s="434" t="s">
        <v>48</v>
      </c>
      <c r="D136" s="456" t="s">
        <v>10</v>
      </c>
      <c r="E136" s="456" t="s">
        <v>10</v>
      </c>
      <c r="F136" s="456" t="s">
        <v>10</v>
      </c>
      <c r="G136" s="436"/>
      <c r="H136" s="456" t="s">
        <v>10</v>
      </c>
      <c r="I136" s="436"/>
      <c r="J136" s="456" t="s">
        <v>10</v>
      </c>
      <c r="K136" s="436"/>
      <c r="L136" s="456" t="s">
        <v>10</v>
      </c>
      <c r="M136" s="436"/>
      <c r="N136" s="436"/>
      <c r="O136" s="436"/>
      <c r="P136" s="436"/>
      <c r="Q136" s="436"/>
      <c r="R136" s="436"/>
    </row>
    <row r="137" spans="1:19" s="468" customFormat="1" ht="14.25" hidden="1" outlineLevel="1">
      <c r="A137" s="440" t="s">
        <v>516</v>
      </c>
      <c r="B137" s="441" t="s">
        <v>1236</v>
      </c>
      <c r="C137" s="434" t="s">
        <v>48</v>
      </c>
      <c r="D137" s="456" t="s">
        <v>10</v>
      </c>
      <c r="E137" s="456" t="s">
        <v>10</v>
      </c>
      <c r="F137" s="456" t="s">
        <v>10</v>
      </c>
      <c r="G137" s="436"/>
      <c r="H137" s="456" t="s">
        <v>10</v>
      </c>
      <c r="I137" s="436"/>
      <c r="J137" s="456" t="s">
        <v>10</v>
      </c>
      <c r="K137" s="436"/>
      <c r="L137" s="456" t="s">
        <v>10</v>
      </c>
      <c r="M137" s="436"/>
      <c r="N137" s="436"/>
      <c r="O137" s="436"/>
      <c r="P137" s="436"/>
      <c r="Q137" s="436"/>
      <c r="R137" s="436"/>
    </row>
    <row r="138" spans="1:19" s="468" customFormat="1" ht="14.25" hidden="1" outlineLevel="1">
      <c r="A138" s="440" t="s">
        <v>517</v>
      </c>
      <c r="B138" s="441" t="s">
        <v>1237</v>
      </c>
      <c r="C138" s="434" t="s">
        <v>48</v>
      </c>
      <c r="D138" s="456" t="s">
        <v>10</v>
      </c>
      <c r="E138" s="456" t="s">
        <v>10</v>
      </c>
      <c r="F138" s="456" t="s">
        <v>10</v>
      </c>
      <c r="G138" s="436"/>
      <c r="H138" s="456" t="s">
        <v>10</v>
      </c>
      <c r="I138" s="436"/>
      <c r="J138" s="456" t="s">
        <v>10</v>
      </c>
      <c r="K138" s="436"/>
      <c r="L138" s="456" t="s">
        <v>10</v>
      </c>
      <c r="M138" s="436"/>
      <c r="N138" s="436"/>
      <c r="O138" s="436"/>
      <c r="P138" s="436"/>
      <c r="Q138" s="436"/>
      <c r="R138" s="436"/>
    </row>
    <row r="139" spans="1:19" s="468" customFormat="1" ht="38.25" hidden="1" outlineLevel="1">
      <c r="A139" s="455">
        <v>24</v>
      </c>
      <c r="B139" s="428" t="s">
        <v>690</v>
      </c>
      <c r="C139" s="1361" t="s">
        <v>48</v>
      </c>
      <c r="D139" s="456" t="s">
        <v>10</v>
      </c>
      <c r="E139" s="456" t="s">
        <v>10</v>
      </c>
      <c r="F139" s="456" t="s">
        <v>10</v>
      </c>
      <c r="G139" s="457">
        <f>SUM(G140:G142)</f>
        <v>0</v>
      </c>
      <c r="H139" s="456" t="s">
        <v>10</v>
      </c>
      <c r="I139" s="457">
        <f>SUM(I140:I142)</f>
        <v>0</v>
      </c>
      <c r="J139" s="456" t="s">
        <v>10</v>
      </c>
      <c r="K139" s="457">
        <f>SUM(K140:K142)</f>
        <v>-5</v>
      </c>
      <c r="L139" s="456" t="s">
        <v>10</v>
      </c>
      <c r="M139" s="457">
        <f t="shared" ref="M139:R139" si="54">SUM(M140:M142)</f>
        <v>0</v>
      </c>
      <c r="N139" s="457">
        <f t="shared" si="54"/>
        <v>0</v>
      </c>
      <c r="O139" s="457">
        <f t="shared" si="54"/>
        <v>0</v>
      </c>
      <c r="P139" s="457">
        <f t="shared" si="54"/>
        <v>0</v>
      </c>
      <c r="Q139" s="457">
        <f t="shared" si="54"/>
        <v>0</v>
      </c>
      <c r="R139" s="457">
        <f t="shared" si="54"/>
        <v>0</v>
      </c>
    </row>
    <row r="140" spans="1:19" s="468" customFormat="1" ht="14.25" hidden="1" outlineLevel="1">
      <c r="A140" s="462" t="s">
        <v>518</v>
      </c>
      <c r="B140" s="439" t="s">
        <v>1180</v>
      </c>
      <c r="C140" s="1361" t="s">
        <v>48</v>
      </c>
      <c r="D140" s="456" t="s">
        <v>10</v>
      </c>
      <c r="E140" s="456" t="s">
        <v>10</v>
      </c>
      <c r="F140" s="456" t="s">
        <v>10</v>
      </c>
      <c r="G140" s="438"/>
      <c r="H140" s="456" t="s">
        <v>10</v>
      </c>
      <c r="I140" s="438"/>
      <c r="J140" s="456" t="s">
        <v>10</v>
      </c>
      <c r="K140" s="1374">
        <v>-5</v>
      </c>
      <c r="L140" s="456" t="s">
        <v>10</v>
      </c>
      <c r="M140" s="438"/>
      <c r="N140" s="438"/>
      <c r="O140" s="438"/>
      <c r="P140" s="438"/>
      <c r="Q140" s="438"/>
      <c r="R140" s="438"/>
    </row>
    <row r="141" spans="1:19" s="468" customFormat="1" ht="14.25" hidden="1" outlineLevel="1">
      <c r="A141" s="462" t="s">
        <v>519</v>
      </c>
      <c r="B141" s="439" t="s">
        <v>1236</v>
      </c>
      <c r="C141" s="1361" t="s">
        <v>48</v>
      </c>
      <c r="D141" s="456" t="s">
        <v>10</v>
      </c>
      <c r="E141" s="456" t="s">
        <v>10</v>
      </c>
      <c r="F141" s="456" t="s">
        <v>10</v>
      </c>
      <c r="G141" s="438"/>
      <c r="H141" s="456" t="s">
        <v>10</v>
      </c>
      <c r="I141" s="438"/>
      <c r="J141" s="456" t="s">
        <v>10</v>
      </c>
      <c r="K141" s="438"/>
      <c r="L141" s="456" t="s">
        <v>10</v>
      </c>
      <c r="M141" s="438"/>
      <c r="N141" s="438"/>
      <c r="O141" s="438"/>
      <c r="P141" s="438"/>
      <c r="Q141" s="438"/>
      <c r="R141" s="438"/>
    </row>
    <row r="142" spans="1:19" s="468" customFormat="1" ht="14.25" hidden="1" outlineLevel="1">
      <c r="A142" s="462" t="s">
        <v>520</v>
      </c>
      <c r="B142" s="439" t="s">
        <v>1237</v>
      </c>
      <c r="C142" s="1361" t="s">
        <v>48</v>
      </c>
      <c r="D142" s="456" t="s">
        <v>10</v>
      </c>
      <c r="E142" s="456" t="s">
        <v>10</v>
      </c>
      <c r="F142" s="456" t="s">
        <v>10</v>
      </c>
      <c r="G142" s="438"/>
      <c r="H142" s="456" t="s">
        <v>10</v>
      </c>
      <c r="I142" s="438"/>
      <c r="J142" s="456" t="s">
        <v>10</v>
      </c>
      <c r="K142" s="438"/>
      <c r="L142" s="456" t="s">
        <v>10</v>
      </c>
      <c r="M142" s="438"/>
      <c r="N142" s="438"/>
      <c r="O142" s="438"/>
      <c r="P142" s="438"/>
      <c r="Q142" s="438"/>
      <c r="R142" s="438"/>
    </row>
    <row r="143" spans="1:19" s="468" customFormat="1" ht="15.75" hidden="1" outlineLevel="1">
      <c r="A143" s="463">
        <v>25</v>
      </c>
      <c r="B143" s="464" t="s">
        <v>466</v>
      </c>
      <c r="C143" s="465"/>
      <c r="D143" s="466" t="s">
        <v>10</v>
      </c>
      <c r="E143" s="466" t="s">
        <v>10</v>
      </c>
      <c r="F143" s="466" t="s">
        <v>10</v>
      </c>
      <c r="G143" s="466" t="s">
        <v>10</v>
      </c>
      <c r="H143" s="466" t="s">
        <v>10</v>
      </c>
      <c r="I143" s="466" t="s">
        <v>10</v>
      </c>
      <c r="J143" s="466" t="s">
        <v>10</v>
      </c>
      <c r="K143" s="466" t="s">
        <v>10</v>
      </c>
      <c r="L143" s="466" t="s">
        <v>10</v>
      </c>
      <c r="M143" s="466" t="s">
        <v>10</v>
      </c>
      <c r="N143" s="503">
        <f>(((K112-K127-K139-I112)/I112)+((I112-I127-I139-G112)/G112)+((G112-G127-G139-E112)/E112))/3</f>
        <v>2.0166601352533144E-2</v>
      </c>
      <c r="O143" s="503">
        <f>(((K112-K127-K139-I112)/I112)+((I112-I127-I139-G112)/G112)+((G112-G127-G139-E112)/E112))/3</f>
        <v>2.0166601352533144E-2</v>
      </c>
      <c r="P143" s="503">
        <f>(((K112-K127-K139-I112)/I112)+((I112-I127-I139-G112)/G112)+((G112-G127-G139-E112)/E112))/3</f>
        <v>2.0166601352533144E-2</v>
      </c>
      <c r="Q143" s="503">
        <f>(((K112-K127-K139-I112)/I112)+((I112-I127-I139-G112)/G112)+((G112-G127-G139-E112)/E112))/3</f>
        <v>2.0166601352533144E-2</v>
      </c>
      <c r="R143" s="503">
        <f>(((K112-K127-K139-I112)/I112)+((I112-I127-I139-G112)/G112)+((G112-G127-G139-E112)/E112))/3</f>
        <v>2.0166601352533144E-2</v>
      </c>
      <c r="S143" s="972"/>
    </row>
    <row r="144" spans="1:19" s="468" customFormat="1" ht="14.25" hidden="1" outlineLevel="1">
      <c r="A144" s="462" t="s">
        <v>521</v>
      </c>
      <c r="B144" s="439" t="s">
        <v>1180</v>
      </c>
      <c r="C144" s="1361"/>
      <c r="D144" s="466" t="s">
        <v>10</v>
      </c>
      <c r="E144" s="466" t="s">
        <v>10</v>
      </c>
      <c r="F144" s="466" t="s">
        <v>10</v>
      </c>
      <c r="G144" s="466" t="s">
        <v>10</v>
      </c>
      <c r="H144" s="466" t="s">
        <v>10</v>
      </c>
      <c r="I144" s="466" t="s">
        <v>10</v>
      </c>
      <c r="J144" s="466" t="s">
        <v>10</v>
      </c>
      <c r="K144" s="466" t="s">
        <v>10</v>
      </c>
      <c r="L144" s="466" t="s">
        <v>10</v>
      </c>
      <c r="M144" s="466" t="s">
        <v>10</v>
      </c>
      <c r="N144" s="503">
        <f>(((K118-K128-K140-I118)/I118)+((I118-I128-I140-G118)/G118)+((G118-G128-G140-E118)/E118))/3</f>
        <v>0.11376676722252183</v>
      </c>
      <c r="O144" s="503">
        <f>(((K118-K128-K140-I118)/I118)+((I118-I128-I140-G118)/G118)+((G118-G128-G140-E118)/E118))/3</f>
        <v>0.11376676722252183</v>
      </c>
      <c r="P144" s="503">
        <f>(((K118-K128-K140-I118)/I118)+((I118-I128-I140-G118)/G118)+((G118-G128-G140-E118)/E118))/3</f>
        <v>0.11376676722252183</v>
      </c>
      <c r="Q144" s="503">
        <f>(((K118-K128-K140-I118)/I118)+((I118-I128-I140-G118)/G118)+((G118-G128-G140-E118)/E118))/3</f>
        <v>0.11376676722252183</v>
      </c>
      <c r="R144" s="503">
        <f>(((K118-K128-K140-I118)/I118)+((I118-I128-I140-G118)/G118)+((G118-G128-G140-E118)/E118))/3</f>
        <v>0.11376676722252183</v>
      </c>
    </row>
    <row r="145" spans="1:18" s="468" customFormat="1" ht="14.25" hidden="1" outlineLevel="1">
      <c r="A145" s="462" t="s">
        <v>522</v>
      </c>
      <c r="B145" s="439" t="s">
        <v>1236</v>
      </c>
      <c r="C145" s="1361"/>
      <c r="D145" s="466" t="s">
        <v>10</v>
      </c>
      <c r="E145" s="466" t="s">
        <v>10</v>
      </c>
      <c r="F145" s="466" t="s">
        <v>10</v>
      </c>
      <c r="G145" s="466" t="s">
        <v>10</v>
      </c>
      <c r="H145" s="466" t="s">
        <v>10</v>
      </c>
      <c r="I145" s="466" t="s">
        <v>10</v>
      </c>
      <c r="J145" s="466" t="s">
        <v>10</v>
      </c>
      <c r="K145" s="466" t="s">
        <v>10</v>
      </c>
      <c r="L145" s="466" t="s">
        <v>10</v>
      </c>
      <c r="M145" s="466" t="s">
        <v>10</v>
      </c>
      <c r="N145" s="503">
        <f>(((K119-K129-K141-I119)/I119)+((I119-I129-I141-G119)/G119)+((G119-G129-G141-E119)/E119))/3</f>
        <v>-2.6981574162970961E-2</v>
      </c>
      <c r="O145" s="503">
        <f>(((K119-K129-K141-I119)/I119)+((I119-I129-I141-G119)/G119)+((G119-G129-G141-E119)/E119))/3</f>
        <v>-2.6981574162970961E-2</v>
      </c>
      <c r="P145" s="503">
        <f>(((K119-K129-K141-I119)/I119)+((I119-I129-I141-G119)/G119)+((G119-G129-G141-E119)/E119))/3</f>
        <v>-2.6981574162970961E-2</v>
      </c>
      <c r="Q145" s="503">
        <f>(((K119-K129-K141-I119)/I119)+((I119-I129-I141-G119)/G119)+((G119-G129-G141-E119)/E119))/3</f>
        <v>-2.6981574162970961E-2</v>
      </c>
      <c r="R145" s="503">
        <f>(((K119-K129-K141-I119)/I119)+((I119-I129-I141-G119)/G119)+((G119-G129-G141-E119)/E119))/3</f>
        <v>-2.6981574162970961E-2</v>
      </c>
    </row>
    <row r="146" spans="1:18" s="468" customFormat="1" ht="14.25" hidden="1" outlineLevel="1">
      <c r="A146" s="462" t="s">
        <v>523</v>
      </c>
      <c r="B146" s="439" t="s">
        <v>1237</v>
      </c>
      <c r="C146" s="1361"/>
      <c r="D146" s="466" t="s">
        <v>10</v>
      </c>
      <c r="E146" s="466" t="s">
        <v>10</v>
      </c>
      <c r="F146" s="466" t="s">
        <v>10</v>
      </c>
      <c r="G146" s="466" t="s">
        <v>10</v>
      </c>
      <c r="H146" s="466" t="s">
        <v>10</v>
      </c>
      <c r="I146" s="466" t="s">
        <v>10</v>
      </c>
      <c r="J146" s="466" t="s">
        <v>10</v>
      </c>
      <c r="K146" s="466" t="s">
        <v>10</v>
      </c>
      <c r="L146" s="466" t="s">
        <v>10</v>
      </c>
      <c r="M146" s="466" t="s">
        <v>10</v>
      </c>
      <c r="N146" s="503">
        <f>(((K120-K130-K142-I120)/I120)+((I120-I130-I142-G120)/G120)+((G120-G130-G142-E120)/E120))/3</f>
        <v>-0.21193606234570941</v>
      </c>
      <c r="O146" s="503">
        <f>(((K120-K130-K142-I120)/I120)+((I120-I130-I142-G120)/G120)+((G120-G130-G142-E120)/E120))/3</f>
        <v>-0.21193606234570941</v>
      </c>
      <c r="P146" s="503">
        <f>(((K120-K130-K142-I120)/I120)+((I120-I130-I142-G120)/G120)+((G120-G130-G142-E120)/E120))/3</f>
        <v>-0.21193606234570941</v>
      </c>
      <c r="Q146" s="503">
        <f>(((K120-K130-K142-I120)/I120)+((I120-I130-I142-G120)/G120)+((G120-G130-G142-E120)/E120))/3</f>
        <v>-0.21193606234570941</v>
      </c>
      <c r="R146" s="503">
        <f>(((K120-K130-K142-I120)/I120)+((I120-I130-I142-G120)/G120)+((G120-G130-G142-E120)/E120))/3</f>
        <v>-0.21193606234570941</v>
      </c>
    </row>
    <row r="147" spans="1:18" s="468" customFormat="1" ht="14.25" hidden="1" outlineLevel="1">
      <c r="A147" s="469"/>
      <c r="B147" s="470"/>
      <c r="C147" s="471"/>
      <c r="D147" s="472"/>
      <c r="E147" s="472"/>
      <c r="F147" s="472"/>
      <c r="G147" s="472"/>
      <c r="H147" s="472"/>
      <c r="I147" s="472"/>
      <c r="J147" s="472"/>
      <c r="K147" s="472"/>
      <c r="L147" s="472"/>
      <c r="M147" s="472"/>
      <c r="N147" s="473"/>
      <c r="O147" s="473"/>
      <c r="P147" s="473"/>
      <c r="Q147" s="473"/>
      <c r="R147" s="473"/>
    </row>
    <row r="148" spans="1:18" ht="24" hidden="1">
      <c r="A148" s="427">
        <v>26</v>
      </c>
      <c r="B148" s="428" t="s">
        <v>379</v>
      </c>
      <c r="C148" s="429"/>
      <c r="D148" s="430"/>
      <c r="E148" s="430"/>
      <c r="F148" s="430"/>
      <c r="G148" s="430"/>
      <c r="H148" s="430"/>
      <c r="I148" s="430"/>
      <c r="J148" s="430"/>
      <c r="K148" s="430"/>
      <c r="L148" s="430"/>
      <c r="M148" s="430"/>
      <c r="N148" s="431"/>
      <c r="O148" s="431"/>
      <c r="P148" s="431"/>
    </row>
    <row r="149" spans="1:18" hidden="1" outlineLevel="1">
      <c r="A149" s="444" t="s">
        <v>524</v>
      </c>
      <c r="B149" s="432" t="s">
        <v>279</v>
      </c>
      <c r="C149" s="1361" t="s">
        <v>48</v>
      </c>
      <c r="D149" s="445">
        <f t="shared" ref="D149:P149" si="55">D150+D151</f>
        <v>0</v>
      </c>
      <c r="E149" s="445">
        <f t="shared" si="55"/>
        <v>0</v>
      </c>
      <c r="F149" s="445">
        <f t="shared" si="55"/>
        <v>0</v>
      </c>
      <c r="G149" s="445">
        <f t="shared" si="55"/>
        <v>0</v>
      </c>
      <c r="H149" s="445">
        <f t="shared" si="55"/>
        <v>0</v>
      </c>
      <c r="I149" s="445">
        <f t="shared" si="55"/>
        <v>0</v>
      </c>
      <c r="J149" s="445">
        <f t="shared" si="55"/>
        <v>0</v>
      </c>
      <c r="K149" s="445">
        <f t="shared" si="55"/>
        <v>0</v>
      </c>
      <c r="L149" s="445">
        <f t="shared" si="55"/>
        <v>0</v>
      </c>
      <c r="M149" s="445">
        <f t="shared" si="55"/>
        <v>0</v>
      </c>
      <c r="N149" s="445" t="e">
        <f t="shared" si="55"/>
        <v>#DIV/0!</v>
      </c>
      <c r="O149" s="445" t="e">
        <f t="shared" si="55"/>
        <v>#DIV/0!</v>
      </c>
      <c r="P149" s="445" t="e">
        <f t="shared" si="55"/>
        <v>#DIV/0!</v>
      </c>
    </row>
    <row r="150" spans="1:18" s="468" customFormat="1" ht="14.25" hidden="1" outlineLevel="1">
      <c r="A150" s="444" t="s">
        <v>654</v>
      </c>
      <c r="B150" s="439" t="s">
        <v>304</v>
      </c>
      <c r="C150" s="1361" t="s">
        <v>48</v>
      </c>
      <c r="D150" s="438"/>
      <c r="E150" s="438"/>
      <c r="F150" s="438"/>
      <c r="G150" s="438"/>
      <c r="H150" s="438"/>
      <c r="I150" s="438"/>
      <c r="J150" s="438"/>
      <c r="K150" s="438"/>
      <c r="L150" s="438"/>
      <c r="M150" s="438"/>
      <c r="N150" s="438"/>
      <c r="O150" s="438"/>
      <c r="P150" s="438"/>
    </row>
    <row r="151" spans="1:18" s="468" customFormat="1" ht="14.25" hidden="1" outlineLevel="1">
      <c r="A151" s="444" t="s">
        <v>525</v>
      </c>
      <c r="B151" s="439" t="s">
        <v>305</v>
      </c>
      <c r="C151" s="1361" t="s">
        <v>48</v>
      </c>
      <c r="D151" s="445">
        <f t="shared" ref="D151:M151" si="56">SUM(D152:D153)</f>
        <v>0</v>
      </c>
      <c r="E151" s="445">
        <f t="shared" si="56"/>
        <v>0</v>
      </c>
      <c r="F151" s="445">
        <f t="shared" si="56"/>
        <v>0</v>
      </c>
      <c r="G151" s="445">
        <f t="shared" si="56"/>
        <v>0</v>
      </c>
      <c r="H151" s="445">
        <f t="shared" si="56"/>
        <v>0</v>
      </c>
      <c r="I151" s="445">
        <f t="shared" si="56"/>
        <v>0</v>
      </c>
      <c r="J151" s="445">
        <f t="shared" si="56"/>
        <v>0</v>
      </c>
      <c r="K151" s="445">
        <f t="shared" si="56"/>
        <v>0</v>
      </c>
      <c r="L151" s="445">
        <f t="shared" si="56"/>
        <v>0</v>
      </c>
      <c r="M151" s="445">
        <f t="shared" si="56"/>
        <v>0</v>
      </c>
      <c r="N151" s="445" t="e">
        <f>SUM(N152:N153)</f>
        <v>#DIV/0!</v>
      </c>
      <c r="O151" s="445" t="e">
        <f>SUM(O152:O153)</f>
        <v>#DIV/0!</v>
      </c>
      <c r="P151" s="445" t="e">
        <f>SUM(P152:P153)</f>
        <v>#DIV/0!</v>
      </c>
    </row>
    <row r="152" spans="1:18" s="468" customFormat="1" ht="14.25" hidden="1" outlineLevel="1">
      <c r="A152" s="444" t="s">
        <v>655</v>
      </c>
      <c r="B152" s="439" t="s">
        <v>1236</v>
      </c>
      <c r="C152" s="1361" t="s">
        <v>48</v>
      </c>
      <c r="D152" s="438"/>
      <c r="E152" s="438"/>
      <c r="F152" s="438"/>
      <c r="G152" s="438"/>
      <c r="H152" s="438"/>
      <c r="I152" s="438"/>
      <c r="J152" s="438"/>
      <c r="K152" s="438"/>
      <c r="L152" s="438"/>
      <c r="M152" s="438"/>
      <c r="N152" s="503" t="e">
        <f>IF(AND(N173&lt;0.05,N173&gt;-0.05),K152*(1+N173)*(1+N173)+N161+N170,IF(N173&gt;0.05,K152*(1+0.05)*(1+0.05)+N161+N170,K152*(1-0.05)*(1-0.05)+N161+N170))</f>
        <v>#DIV/0!</v>
      </c>
      <c r="O152" s="503" t="e">
        <f>IF(AND(O173&lt;0.05,O173&gt;-0.05),K152*(1+O173)*(1+O173)+O161+O170,IF(O173&gt;0.05,K152*(1+0.05)*(1+0.05)+O161+O170,K152*(1-0.05)*(1-0.05)+O161+O170))</f>
        <v>#DIV/0!</v>
      </c>
      <c r="P152" s="503" t="e">
        <f>IF(AND(P173&lt;0.05,P173&gt;-0.05),K152*(1+P173)*(1+P173)+P161+P170,IF(P173&gt;0.05,K152*(1+0.05)*(1+0.05)+P161+P170,K152*(1-0.05)*(1-0.05)+P161+P170))</f>
        <v>#DIV/0!</v>
      </c>
    </row>
    <row r="153" spans="1:18" s="468" customFormat="1" ht="14.25" hidden="1" outlineLevel="1">
      <c r="A153" s="444" t="s">
        <v>656</v>
      </c>
      <c r="B153" s="439" t="s">
        <v>1237</v>
      </c>
      <c r="C153" s="1361" t="s">
        <v>48</v>
      </c>
      <c r="D153" s="438"/>
      <c r="E153" s="438"/>
      <c r="F153" s="438"/>
      <c r="G153" s="438"/>
      <c r="H153" s="438"/>
      <c r="I153" s="438"/>
      <c r="J153" s="438"/>
      <c r="K153" s="438"/>
      <c r="L153" s="438"/>
      <c r="M153" s="438"/>
      <c r="N153" s="503" t="e">
        <f>IF(AND(N174&lt;0.05,N174&gt;-0.05),K153*(1+N174)*(1+N174)+N162+N171,IF(N174&gt;0.05,K153*(1+0.05)*(1+0.05)+N162+N171,K153*(1-0.05)*(1-0.05)+N162+N171))</f>
        <v>#DIV/0!</v>
      </c>
      <c r="O153" s="503" t="e">
        <f>IF(AND(O174&lt;0.05,O174&gt;-0.05),K153*(1+O174)*(1+O174)+O162+O171,IF(O174&gt;0.05,K153*(1+0.05)*(1+0.05)+O162+O171,K153*(1-0.05)*(1-0.05)+O162+O171))</f>
        <v>#DIV/0!</v>
      </c>
      <c r="P153" s="503" t="e">
        <f>IF(AND(P174&lt;0.05,P174&gt;-0.05),K153*(1+P174)*(1+P174)+P162+P171,IF(P174&gt;0.05,K153*(1+0.05)*(1+0.05)+P162+P171,K153*(1-0.05)*(1-0.05)+P162+P171))</f>
        <v>#DIV/0!</v>
      </c>
    </row>
    <row r="154" spans="1:18" hidden="1" outlineLevel="1">
      <c r="A154" s="444" t="s">
        <v>657</v>
      </c>
      <c r="B154" s="467" t="s">
        <v>338</v>
      </c>
      <c r="C154" s="1361" t="s">
        <v>48</v>
      </c>
      <c r="D154" s="445">
        <f t="shared" ref="D154:P154" si="57">SUM(D155:D157)</f>
        <v>0</v>
      </c>
      <c r="E154" s="445">
        <f t="shared" si="57"/>
        <v>0</v>
      </c>
      <c r="F154" s="445">
        <f t="shared" si="57"/>
        <v>0</v>
      </c>
      <c r="G154" s="445">
        <f t="shared" si="57"/>
        <v>0</v>
      </c>
      <c r="H154" s="445">
        <f t="shared" si="57"/>
        <v>0</v>
      </c>
      <c r="I154" s="445">
        <f t="shared" si="57"/>
        <v>0</v>
      </c>
      <c r="J154" s="445">
        <f t="shared" si="57"/>
        <v>0</v>
      </c>
      <c r="K154" s="445">
        <f t="shared" si="57"/>
        <v>0</v>
      </c>
      <c r="L154" s="445">
        <f t="shared" si="57"/>
        <v>0</v>
      </c>
      <c r="M154" s="445">
        <f t="shared" si="57"/>
        <v>0</v>
      </c>
      <c r="N154" s="445">
        <f t="shared" si="57"/>
        <v>0</v>
      </c>
      <c r="O154" s="445">
        <f t="shared" si="57"/>
        <v>0</v>
      </c>
      <c r="P154" s="445">
        <f t="shared" si="57"/>
        <v>0</v>
      </c>
    </row>
    <row r="155" spans="1:18" hidden="1" outlineLevel="1">
      <c r="A155" s="444" t="s">
        <v>658</v>
      </c>
      <c r="B155" s="446" t="s">
        <v>276</v>
      </c>
      <c r="C155" s="1361" t="s">
        <v>48</v>
      </c>
      <c r="D155" s="438"/>
      <c r="E155" s="438"/>
      <c r="F155" s="438"/>
      <c r="G155" s="438"/>
      <c r="H155" s="438"/>
      <c r="I155" s="438"/>
      <c r="J155" s="438"/>
      <c r="K155" s="438"/>
      <c r="L155" s="438"/>
      <c r="M155" s="438"/>
      <c r="N155" s="438"/>
      <c r="O155" s="438"/>
      <c r="P155" s="438"/>
    </row>
    <row r="156" spans="1:18" hidden="1" outlineLevel="1">
      <c r="A156" s="444" t="s">
        <v>659</v>
      </c>
      <c r="B156" s="446" t="s">
        <v>277</v>
      </c>
      <c r="C156" s="1361" t="s">
        <v>48</v>
      </c>
      <c r="D156" s="438"/>
      <c r="E156" s="438"/>
      <c r="F156" s="438"/>
      <c r="G156" s="438"/>
      <c r="H156" s="438"/>
      <c r="I156" s="438"/>
      <c r="J156" s="438"/>
      <c r="K156" s="438"/>
      <c r="L156" s="438"/>
      <c r="M156" s="438"/>
      <c r="N156" s="438"/>
      <c r="O156" s="438"/>
      <c r="P156" s="438"/>
    </row>
    <row r="157" spans="1:18" hidden="1" outlineLevel="1">
      <c r="A157" s="444" t="s">
        <v>660</v>
      </c>
      <c r="B157" s="446" t="s">
        <v>278</v>
      </c>
      <c r="C157" s="1361" t="s">
        <v>48</v>
      </c>
      <c r="D157" s="438"/>
      <c r="E157" s="438"/>
      <c r="F157" s="438"/>
      <c r="G157" s="438"/>
      <c r="H157" s="438"/>
      <c r="I157" s="438"/>
      <c r="J157" s="438"/>
      <c r="K157" s="438"/>
      <c r="L157" s="438"/>
      <c r="M157" s="438"/>
      <c r="N157" s="438"/>
      <c r="O157" s="438"/>
      <c r="P157" s="438"/>
    </row>
    <row r="158" spans="1:18" s="468" customFormat="1" ht="14.25" hidden="1" outlineLevel="1">
      <c r="A158" s="444" t="s">
        <v>526</v>
      </c>
      <c r="B158" s="449" t="s">
        <v>1055</v>
      </c>
      <c r="C158" s="450" t="s">
        <v>1040</v>
      </c>
      <c r="D158" s="451"/>
      <c r="E158" s="451"/>
      <c r="F158" s="451"/>
      <c r="G158" s="451"/>
      <c r="H158" s="451"/>
      <c r="I158" s="451"/>
      <c r="J158" s="451"/>
      <c r="K158" s="451"/>
      <c r="L158" s="451"/>
      <c r="M158" s="451"/>
      <c r="N158" s="451"/>
      <c r="O158" s="451"/>
      <c r="P158" s="451"/>
    </row>
    <row r="159" spans="1:18" s="468" customFormat="1" ht="14.25" hidden="1" outlineLevel="1">
      <c r="A159" s="444" t="s">
        <v>527</v>
      </c>
      <c r="B159" s="453" t="s">
        <v>309</v>
      </c>
      <c r="C159" s="450" t="s">
        <v>1041</v>
      </c>
      <c r="D159" s="454">
        <f t="shared" ref="D159:N159" si="58">IF(D158&gt;0,D158/D149,0)</f>
        <v>0</v>
      </c>
      <c r="E159" s="454">
        <f t="shared" si="58"/>
        <v>0</v>
      </c>
      <c r="F159" s="454">
        <f t="shared" si="58"/>
        <v>0</v>
      </c>
      <c r="G159" s="454">
        <f t="shared" si="58"/>
        <v>0</v>
      </c>
      <c r="H159" s="454">
        <f t="shared" si="58"/>
        <v>0</v>
      </c>
      <c r="I159" s="454">
        <f t="shared" si="58"/>
        <v>0</v>
      </c>
      <c r="J159" s="454">
        <f t="shared" si="58"/>
        <v>0</v>
      </c>
      <c r="K159" s="454">
        <f t="shared" si="58"/>
        <v>0</v>
      </c>
      <c r="L159" s="454">
        <f t="shared" si="58"/>
        <v>0</v>
      </c>
      <c r="M159" s="454">
        <f t="shared" si="58"/>
        <v>0</v>
      </c>
      <c r="N159" s="454">
        <f t="shared" si="58"/>
        <v>0</v>
      </c>
      <c r="O159" s="454">
        <f>IF(O158&gt;0,O158/O149,0)</f>
        <v>0</v>
      </c>
      <c r="P159" s="454">
        <f>IF(P158&gt;0,P158/P149,0)</f>
        <v>0</v>
      </c>
    </row>
    <row r="160" spans="1:18" s="468" customFormat="1" ht="14.25" hidden="1" outlineLevel="1">
      <c r="A160" s="455">
        <v>27</v>
      </c>
      <c r="B160" s="428" t="s">
        <v>680</v>
      </c>
      <c r="C160" s="1361" t="s">
        <v>48</v>
      </c>
      <c r="D160" s="456" t="s">
        <v>10</v>
      </c>
      <c r="E160" s="456" t="s">
        <v>10</v>
      </c>
      <c r="F160" s="456" t="s">
        <v>10</v>
      </c>
      <c r="G160" s="457">
        <f>SUM(G161:G162)</f>
        <v>0</v>
      </c>
      <c r="H160" s="456" t="s">
        <v>10</v>
      </c>
      <c r="I160" s="457">
        <f>SUM(I161:I162)</f>
        <v>0</v>
      </c>
      <c r="J160" s="456" t="s">
        <v>10</v>
      </c>
      <c r="K160" s="457">
        <f>SUM(K161:K162)</f>
        <v>0</v>
      </c>
      <c r="L160" s="456" t="s">
        <v>10</v>
      </c>
      <c r="M160" s="457">
        <f>SUM(M161:M162)</f>
        <v>0</v>
      </c>
      <c r="N160" s="457">
        <f>SUM(N161:N162)</f>
        <v>0</v>
      </c>
      <c r="O160" s="457">
        <f>SUM(O161:O162)</f>
        <v>0</v>
      </c>
      <c r="P160" s="457">
        <f>SUM(P161:P162)</f>
        <v>0</v>
      </c>
    </row>
    <row r="161" spans="1:16" s="468" customFormat="1" ht="14.25" hidden="1" outlineLevel="1">
      <c r="A161" s="440" t="s">
        <v>529</v>
      </c>
      <c r="B161" s="441" t="s">
        <v>1236</v>
      </c>
      <c r="C161" s="434" t="s">
        <v>48</v>
      </c>
      <c r="D161" s="456" t="s">
        <v>10</v>
      </c>
      <c r="E161" s="456" t="s">
        <v>10</v>
      </c>
      <c r="F161" s="456" t="s">
        <v>10</v>
      </c>
      <c r="G161" s="458">
        <f>G164+G167</f>
        <v>0</v>
      </c>
      <c r="H161" s="456" t="s">
        <v>10</v>
      </c>
      <c r="I161" s="458">
        <f>I164+I167</f>
        <v>0</v>
      </c>
      <c r="J161" s="456" t="s">
        <v>10</v>
      </c>
      <c r="K161" s="458">
        <f>K164+K167</f>
        <v>0</v>
      </c>
      <c r="L161" s="456" t="s">
        <v>10</v>
      </c>
      <c r="M161" s="458">
        <f t="shared" ref="M161:P162" si="59">M164+M167</f>
        <v>0</v>
      </c>
      <c r="N161" s="458">
        <f t="shared" si="59"/>
        <v>0</v>
      </c>
      <c r="O161" s="458">
        <f t="shared" si="59"/>
        <v>0</v>
      </c>
      <c r="P161" s="458">
        <f t="shared" si="59"/>
        <v>0</v>
      </c>
    </row>
    <row r="162" spans="1:16" s="468" customFormat="1" ht="14.25" hidden="1" outlineLevel="1">
      <c r="A162" s="440" t="s">
        <v>528</v>
      </c>
      <c r="B162" s="441" t="s">
        <v>1237</v>
      </c>
      <c r="C162" s="434" t="s">
        <v>48</v>
      </c>
      <c r="D162" s="456" t="s">
        <v>10</v>
      </c>
      <c r="E162" s="456" t="s">
        <v>10</v>
      </c>
      <c r="F162" s="456" t="s">
        <v>10</v>
      </c>
      <c r="G162" s="458">
        <f>G165+G168</f>
        <v>0</v>
      </c>
      <c r="H162" s="456" t="s">
        <v>10</v>
      </c>
      <c r="I162" s="458">
        <f>I165+I168</f>
        <v>0</v>
      </c>
      <c r="J162" s="456" t="s">
        <v>10</v>
      </c>
      <c r="K162" s="458">
        <f>K165+K168</f>
        <v>0</v>
      </c>
      <c r="L162" s="456" t="s">
        <v>10</v>
      </c>
      <c r="M162" s="458">
        <f t="shared" si="59"/>
        <v>0</v>
      </c>
      <c r="N162" s="458">
        <f t="shared" si="59"/>
        <v>0</v>
      </c>
      <c r="O162" s="458">
        <f t="shared" si="59"/>
        <v>0</v>
      </c>
      <c r="P162" s="458">
        <f t="shared" si="59"/>
        <v>0</v>
      </c>
    </row>
    <row r="163" spans="1:16" s="468" customFormat="1" ht="25.5" hidden="1" outlineLevel="1">
      <c r="A163" s="459" t="s">
        <v>530</v>
      </c>
      <c r="B163" s="460" t="s">
        <v>467</v>
      </c>
      <c r="C163" s="461" t="s">
        <v>48</v>
      </c>
      <c r="D163" s="456" t="s">
        <v>10</v>
      </c>
      <c r="E163" s="456" t="s">
        <v>10</v>
      </c>
      <c r="F163" s="456" t="s">
        <v>10</v>
      </c>
      <c r="G163" s="457">
        <f>SUM(G164:G165)</f>
        <v>0</v>
      </c>
      <c r="H163" s="456" t="s">
        <v>10</v>
      </c>
      <c r="I163" s="457">
        <f>SUM(I164:I165)</f>
        <v>0</v>
      </c>
      <c r="J163" s="456" t="s">
        <v>10</v>
      </c>
      <c r="K163" s="457">
        <f>SUM(K164:K165)</f>
        <v>0</v>
      </c>
      <c r="L163" s="456" t="s">
        <v>10</v>
      </c>
      <c r="M163" s="457">
        <f>SUM(M164:M165)</f>
        <v>0</v>
      </c>
      <c r="N163" s="457">
        <f>SUM(N164:N165)</f>
        <v>0</v>
      </c>
      <c r="O163" s="457">
        <f>SUM(O164:O165)</f>
        <v>0</v>
      </c>
      <c r="P163" s="457">
        <f>SUM(P164:P165)</f>
        <v>0</v>
      </c>
    </row>
    <row r="164" spans="1:16" s="468" customFormat="1" ht="14.25" hidden="1" outlineLevel="1">
      <c r="A164" s="440" t="s">
        <v>531</v>
      </c>
      <c r="B164" s="441" t="s">
        <v>1236</v>
      </c>
      <c r="C164" s="434" t="s">
        <v>48</v>
      </c>
      <c r="D164" s="456" t="s">
        <v>10</v>
      </c>
      <c r="E164" s="456" t="s">
        <v>10</v>
      </c>
      <c r="F164" s="456" t="s">
        <v>10</v>
      </c>
      <c r="G164" s="436"/>
      <c r="H164" s="456" t="s">
        <v>10</v>
      </c>
      <c r="I164" s="436"/>
      <c r="J164" s="456" t="s">
        <v>10</v>
      </c>
      <c r="K164" s="436"/>
      <c r="L164" s="456" t="s">
        <v>10</v>
      </c>
      <c r="M164" s="436"/>
      <c r="N164" s="436"/>
      <c r="O164" s="436"/>
      <c r="P164" s="436"/>
    </row>
    <row r="165" spans="1:16" s="468" customFormat="1" ht="14.25" hidden="1" outlineLevel="1">
      <c r="A165" s="440" t="s">
        <v>532</v>
      </c>
      <c r="B165" s="441" t="s">
        <v>1237</v>
      </c>
      <c r="C165" s="434" t="s">
        <v>48</v>
      </c>
      <c r="D165" s="456" t="s">
        <v>10</v>
      </c>
      <c r="E165" s="456" t="s">
        <v>10</v>
      </c>
      <c r="F165" s="456" t="s">
        <v>10</v>
      </c>
      <c r="G165" s="436"/>
      <c r="H165" s="456" t="s">
        <v>10</v>
      </c>
      <c r="I165" s="436"/>
      <c r="J165" s="456" t="s">
        <v>10</v>
      </c>
      <c r="K165" s="436"/>
      <c r="L165" s="456" t="s">
        <v>10</v>
      </c>
      <c r="M165" s="436"/>
      <c r="N165" s="436"/>
      <c r="O165" s="436"/>
      <c r="P165" s="436"/>
    </row>
    <row r="166" spans="1:16" s="468" customFormat="1" ht="25.5" hidden="1" outlineLevel="1">
      <c r="A166" s="459" t="s">
        <v>533</v>
      </c>
      <c r="B166" s="460" t="s">
        <v>468</v>
      </c>
      <c r="C166" s="461" t="s">
        <v>48</v>
      </c>
      <c r="D166" s="456" t="s">
        <v>10</v>
      </c>
      <c r="E166" s="456" t="s">
        <v>10</v>
      </c>
      <c r="F166" s="456" t="s">
        <v>10</v>
      </c>
      <c r="G166" s="457">
        <f>SUM(G167:G168)</f>
        <v>0</v>
      </c>
      <c r="H166" s="456" t="s">
        <v>10</v>
      </c>
      <c r="I166" s="457">
        <f>SUM(I167:I168)</f>
        <v>0</v>
      </c>
      <c r="J166" s="456" t="s">
        <v>10</v>
      </c>
      <c r="K166" s="457">
        <f>SUM(K167:K168)</f>
        <v>0</v>
      </c>
      <c r="L166" s="456" t="s">
        <v>10</v>
      </c>
      <c r="M166" s="457">
        <f>SUM(M167:M168)</f>
        <v>0</v>
      </c>
      <c r="N166" s="457">
        <f>SUM(N167:N168)</f>
        <v>0</v>
      </c>
      <c r="O166" s="457">
        <f>SUM(O167:O168)</f>
        <v>0</v>
      </c>
      <c r="P166" s="457">
        <f>SUM(P167:P168)</f>
        <v>0</v>
      </c>
    </row>
    <row r="167" spans="1:16" s="468" customFormat="1" ht="14.25" hidden="1" outlineLevel="1">
      <c r="A167" s="440" t="s">
        <v>534</v>
      </c>
      <c r="B167" s="441" t="s">
        <v>1236</v>
      </c>
      <c r="C167" s="434" t="s">
        <v>48</v>
      </c>
      <c r="D167" s="456" t="s">
        <v>10</v>
      </c>
      <c r="E167" s="456" t="s">
        <v>10</v>
      </c>
      <c r="F167" s="456" t="s">
        <v>10</v>
      </c>
      <c r="G167" s="436"/>
      <c r="H167" s="456" t="s">
        <v>10</v>
      </c>
      <c r="I167" s="436"/>
      <c r="J167" s="456" t="s">
        <v>10</v>
      </c>
      <c r="K167" s="436"/>
      <c r="L167" s="456" t="s">
        <v>10</v>
      </c>
      <c r="M167" s="436"/>
      <c r="N167" s="436"/>
      <c r="O167" s="436"/>
      <c r="P167" s="436"/>
    </row>
    <row r="168" spans="1:16" s="468" customFormat="1" ht="14.25" hidden="1" outlineLevel="1">
      <c r="A168" s="440" t="s">
        <v>535</v>
      </c>
      <c r="B168" s="441" t="s">
        <v>1237</v>
      </c>
      <c r="C168" s="434" t="s">
        <v>48</v>
      </c>
      <c r="D168" s="456" t="s">
        <v>10</v>
      </c>
      <c r="E168" s="456" t="s">
        <v>10</v>
      </c>
      <c r="F168" s="456" t="s">
        <v>10</v>
      </c>
      <c r="G168" s="436"/>
      <c r="H168" s="456" t="s">
        <v>10</v>
      </c>
      <c r="I168" s="436"/>
      <c r="J168" s="456" t="s">
        <v>10</v>
      </c>
      <c r="K168" s="436"/>
      <c r="L168" s="456" t="s">
        <v>10</v>
      </c>
      <c r="M168" s="436"/>
      <c r="N168" s="436"/>
      <c r="O168" s="436"/>
      <c r="P168" s="436"/>
    </row>
    <row r="169" spans="1:16" s="468" customFormat="1" ht="51" hidden="1" outlineLevel="1">
      <c r="A169" s="455">
        <v>30</v>
      </c>
      <c r="B169" s="428" t="s">
        <v>691</v>
      </c>
      <c r="C169" s="1361" t="s">
        <v>48</v>
      </c>
      <c r="D169" s="456" t="s">
        <v>10</v>
      </c>
      <c r="E169" s="456" t="s">
        <v>10</v>
      </c>
      <c r="F169" s="456" t="s">
        <v>10</v>
      </c>
      <c r="G169" s="457">
        <f>SUM(G170:G171)</f>
        <v>0</v>
      </c>
      <c r="H169" s="456" t="s">
        <v>10</v>
      </c>
      <c r="I169" s="457">
        <f>SUM(I170:I171)</f>
        <v>0</v>
      </c>
      <c r="J169" s="456" t="s">
        <v>10</v>
      </c>
      <c r="K169" s="457">
        <f>SUM(K170:K171)</f>
        <v>0</v>
      </c>
      <c r="L169" s="456" t="s">
        <v>10</v>
      </c>
      <c r="M169" s="457">
        <f>SUM(M170:M171)</f>
        <v>0</v>
      </c>
      <c r="N169" s="457">
        <f>SUM(N170:N171)</f>
        <v>0</v>
      </c>
      <c r="O169" s="457">
        <f>SUM(O170:O171)</f>
        <v>0</v>
      </c>
      <c r="P169" s="457">
        <f>SUM(P170:P171)</f>
        <v>0</v>
      </c>
    </row>
    <row r="170" spans="1:16" s="468" customFormat="1" ht="14.25" hidden="1" outlineLevel="1">
      <c r="A170" s="462" t="s">
        <v>536</v>
      </c>
      <c r="B170" s="439" t="s">
        <v>1236</v>
      </c>
      <c r="C170" s="1361" t="s">
        <v>48</v>
      </c>
      <c r="D170" s="456" t="s">
        <v>10</v>
      </c>
      <c r="E170" s="456" t="s">
        <v>10</v>
      </c>
      <c r="F170" s="456" t="s">
        <v>10</v>
      </c>
      <c r="G170" s="438"/>
      <c r="H170" s="456" t="s">
        <v>10</v>
      </c>
      <c r="I170" s="438"/>
      <c r="J170" s="456" t="s">
        <v>10</v>
      </c>
      <c r="K170" s="438"/>
      <c r="L170" s="456" t="s">
        <v>10</v>
      </c>
      <c r="M170" s="438"/>
      <c r="N170" s="438"/>
      <c r="O170" s="438"/>
      <c r="P170" s="438"/>
    </row>
    <row r="171" spans="1:16" s="468" customFormat="1" ht="14.25" hidden="1" outlineLevel="1">
      <c r="A171" s="462" t="s">
        <v>537</v>
      </c>
      <c r="B171" s="439" t="s">
        <v>1237</v>
      </c>
      <c r="C171" s="1361" t="s">
        <v>48</v>
      </c>
      <c r="D171" s="456" t="s">
        <v>10</v>
      </c>
      <c r="E171" s="456" t="s">
        <v>10</v>
      </c>
      <c r="F171" s="456" t="s">
        <v>10</v>
      </c>
      <c r="G171" s="438"/>
      <c r="H171" s="456" t="s">
        <v>10</v>
      </c>
      <c r="I171" s="438"/>
      <c r="J171" s="456" t="s">
        <v>10</v>
      </c>
      <c r="K171" s="438"/>
      <c r="L171" s="456" t="s">
        <v>10</v>
      </c>
      <c r="M171" s="438"/>
      <c r="N171" s="438"/>
      <c r="O171" s="438"/>
      <c r="P171" s="438"/>
    </row>
    <row r="172" spans="1:16" s="468" customFormat="1" ht="14.25" hidden="1" outlineLevel="1">
      <c r="A172" s="463">
        <v>32</v>
      </c>
      <c r="B172" s="464" t="s">
        <v>469</v>
      </c>
      <c r="C172" s="465"/>
      <c r="D172" s="466" t="s">
        <v>10</v>
      </c>
      <c r="E172" s="466" t="s">
        <v>10</v>
      </c>
      <c r="F172" s="466" t="s">
        <v>10</v>
      </c>
      <c r="G172" s="466" t="s">
        <v>10</v>
      </c>
      <c r="H172" s="466" t="s">
        <v>10</v>
      </c>
      <c r="I172" s="466" t="s">
        <v>10</v>
      </c>
      <c r="J172" s="466" t="s">
        <v>10</v>
      </c>
      <c r="K172" s="466" t="s">
        <v>10</v>
      </c>
      <c r="L172" s="466" t="s">
        <v>10</v>
      </c>
      <c r="M172" s="466" t="s">
        <v>10</v>
      </c>
      <c r="N172" s="503" t="e">
        <f>(((K151-K160-K169-I151)/I151)+((I151-I160-I169-G151)/G151)+((G151-G160-G169-E151)/E151))/3</f>
        <v>#DIV/0!</v>
      </c>
      <c r="O172" s="503" t="e">
        <f>(((K151-K160-K169-I151)/I151)+((I151-I160-I169-G151)/G151)+((G151-G160-G169-E151)/E151))/3</f>
        <v>#DIV/0!</v>
      </c>
      <c r="P172" s="503" t="e">
        <f>(((K151-K160-K169-I151)/I151)+((I151-I160-I169-G151)/G151)+((G151-G160-G169-E151)/E151))/3</f>
        <v>#DIV/0!</v>
      </c>
    </row>
    <row r="173" spans="1:16" s="468" customFormat="1" ht="14.25" hidden="1" outlineLevel="1">
      <c r="A173" s="462" t="s">
        <v>538</v>
      </c>
      <c r="B173" s="439" t="s">
        <v>1236</v>
      </c>
      <c r="C173" s="1361"/>
      <c r="D173" s="466" t="s">
        <v>10</v>
      </c>
      <c r="E173" s="466" t="s">
        <v>10</v>
      </c>
      <c r="F173" s="466" t="s">
        <v>10</v>
      </c>
      <c r="G173" s="466" t="s">
        <v>10</v>
      </c>
      <c r="H173" s="466" t="s">
        <v>10</v>
      </c>
      <c r="I173" s="466" t="s">
        <v>10</v>
      </c>
      <c r="J173" s="466" t="s">
        <v>10</v>
      </c>
      <c r="K173" s="466" t="s">
        <v>10</v>
      </c>
      <c r="L173" s="466" t="s">
        <v>10</v>
      </c>
      <c r="M173" s="466" t="s">
        <v>10</v>
      </c>
      <c r="N173" s="503" t="e">
        <f>(((K152-K161-K170-I152)/I152)+((I152-I161-I170-G152)/G152)+((G152-G161-G170-E152)/E152))/3</f>
        <v>#DIV/0!</v>
      </c>
      <c r="O173" s="503" t="e">
        <f>(((K152-K161-K170-I152)/I152)+((I152-I161-I170-G152)/G152)+((G152-G161-G170-E152)/E152))/3</f>
        <v>#DIV/0!</v>
      </c>
      <c r="P173" s="503" t="e">
        <f>(((K152-K161-K170-I152)/I152)+((I152-I161-I170-G152)/G152)+((G152-G161-G170-E152)/E152))/3</f>
        <v>#DIV/0!</v>
      </c>
    </row>
    <row r="174" spans="1:16" s="468" customFormat="1" ht="14.25" hidden="1" outlineLevel="1">
      <c r="A174" s="462" t="s">
        <v>539</v>
      </c>
      <c r="B174" s="474" t="s">
        <v>1237</v>
      </c>
      <c r="C174" s="465"/>
      <c r="D174" s="466" t="s">
        <v>10</v>
      </c>
      <c r="E174" s="466" t="s">
        <v>10</v>
      </c>
      <c r="F174" s="466" t="s">
        <v>10</v>
      </c>
      <c r="G174" s="466" t="s">
        <v>10</v>
      </c>
      <c r="H174" s="466" t="s">
        <v>10</v>
      </c>
      <c r="I174" s="466" t="s">
        <v>10</v>
      </c>
      <c r="J174" s="466" t="s">
        <v>10</v>
      </c>
      <c r="K174" s="466" t="s">
        <v>10</v>
      </c>
      <c r="L174" s="466" t="s">
        <v>10</v>
      </c>
      <c r="M174" s="466" t="s">
        <v>10</v>
      </c>
      <c r="N174" s="503" t="e">
        <f>(((K153-K162-K171-I153)/I153)+((I153-I162-I171-G153)/G153)+((G153-G162-G171-E153)/E153))/3</f>
        <v>#DIV/0!</v>
      </c>
      <c r="O174" s="503" t="e">
        <f>(((K153-K162-K171-I153)/I153)+((I153-I162-I171-G153)/G153)+((G153-G162-G171-E153)/E153))/3</f>
        <v>#DIV/0!</v>
      </c>
      <c r="P174" s="503" t="e">
        <f>(((K153-K162-K171-I153)/I153)+((I153-I162-I171-G153)/G153)+((G153-G162-G171-E153)/E153))/3</f>
        <v>#DIV/0!</v>
      </c>
    </row>
    <row r="175" spans="1:16" ht="24" hidden="1">
      <c r="A175" s="475" t="s">
        <v>540</v>
      </c>
      <c r="B175" s="428" t="s">
        <v>664</v>
      </c>
      <c r="C175" s="429"/>
      <c r="D175" s="430"/>
      <c r="E175" s="430"/>
      <c r="F175" s="430"/>
      <c r="G175" s="430"/>
      <c r="H175" s="430"/>
      <c r="I175" s="430"/>
      <c r="J175" s="430"/>
      <c r="K175" s="430"/>
      <c r="L175" s="430"/>
      <c r="M175" s="430"/>
      <c r="N175" s="431"/>
      <c r="O175" s="431"/>
      <c r="P175" s="431"/>
    </row>
    <row r="176" spans="1:16" hidden="1" outlineLevel="1">
      <c r="A176" s="1361" t="s">
        <v>541</v>
      </c>
      <c r="B176" s="432" t="s">
        <v>279</v>
      </c>
      <c r="C176" s="1361" t="s">
        <v>48</v>
      </c>
      <c r="D176" s="445">
        <f>D183+D184</f>
        <v>0</v>
      </c>
      <c r="E176" s="445">
        <f t="shared" ref="E176:M176" si="60">E183+E184</f>
        <v>0</v>
      </c>
      <c r="F176" s="445">
        <f t="shared" si="60"/>
        <v>0</v>
      </c>
      <c r="G176" s="445">
        <f t="shared" si="60"/>
        <v>0</v>
      </c>
      <c r="H176" s="445">
        <f t="shared" si="60"/>
        <v>0</v>
      </c>
      <c r="I176" s="445">
        <f t="shared" si="60"/>
        <v>0</v>
      </c>
      <c r="J176" s="445">
        <f t="shared" si="60"/>
        <v>0</v>
      </c>
      <c r="K176" s="445">
        <f t="shared" si="60"/>
        <v>0</v>
      </c>
      <c r="L176" s="445">
        <f t="shared" si="60"/>
        <v>0</v>
      </c>
      <c r="M176" s="445">
        <f t="shared" si="60"/>
        <v>0</v>
      </c>
      <c r="N176" s="445" t="e">
        <f>N183+N184</f>
        <v>#DIV/0!</v>
      </c>
      <c r="O176" s="445" t="e">
        <f>O183+O184</f>
        <v>#DIV/0!</v>
      </c>
      <c r="P176" s="445" t="e">
        <f>P183+P184</f>
        <v>#DIV/0!</v>
      </c>
    </row>
    <row r="177" spans="1:16" hidden="1" outlineLevel="1">
      <c r="A177" s="1361" t="s">
        <v>575</v>
      </c>
      <c r="B177" s="447" t="s">
        <v>273</v>
      </c>
      <c r="C177" s="1361" t="s">
        <v>48</v>
      </c>
      <c r="D177" s="438"/>
      <c r="E177" s="438"/>
      <c r="F177" s="438"/>
      <c r="G177" s="438"/>
      <c r="H177" s="438"/>
      <c r="I177" s="438"/>
      <c r="J177" s="438"/>
      <c r="K177" s="438"/>
      <c r="L177" s="438"/>
      <c r="M177" s="438"/>
      <c r="N177" s="438"/>
      <c r="O177" s="438"/>
      <c r="P177" s="438"/>
    </row>
    <row r="178" spans="1:16" hidden="1" outlineLevel="1">
      <c r="A178" s="1361" t="s">
        <v>576</v>
      </c>
      <c r="B178" s="447" t="s">
        <v>274</v>
      </c>
      <c r="C178" s="1361" t="s">
        <v>48</v>
      </c>
      <c r="D178" s="438"/>
      <c r="E178" s="438"/>
      <c r="F178" s="438"/>
      <c r="G178" s="438"/>
      <c r="H178" s="438"/>
      <c r="I178" s="438"/>
      <c r="J178" s="438"/>
      <c r="K178" s="438"/>
      <c r="L178" s="438"/>
      <c r="M178" s="438"/>
      <c r="N178" s="438"/>
      <c r="O178" s="438"/>
      <c r="P178" s="438"/>
    </row>
    <row r="179" spans="1:16" hidden="1" outlineLevel="1">
      <c r="A179" s="1361" t="s">
        <v>577</v>
      </c>
      <c r="B179" s="447" t="s">
        <v>282</v>
      </c>
      <c r="C179" s="1361" t="s">
        <v>48</v>
      </c>
      <c r="D179" s="438"/>
      <c r="E179" s="438"/>
      <c r="F179" s="438"/>
      <c r="G179" s="438"/>
      <c r="H179" s="438"/>
      <c r="I179" s="438"/>
      <c r="J179" s="438"/>
      <c r="K179" s="438"/>
      <c r="L179" s="438"/>
      <c r="M179" s="438"/>
      <c r="N179" s="438"/>
      <c r="O179" s="438"/>
      <c r="P179" s="438"/>
    </row>
    <row r="180" spans="1:16" hidden="1" outlineLevel="1">
      <c r="A180" s="1361" t="s">
        <v>545</v>
      </c>
      <c r="B180" s="447" t="s">
        <v>283</v>
      </c>
      <c r="C180" s="1361" t="s">
        <v>48</v>
      </c>
      <c r="D180" s="445">
        <f>SUM(D181:D182)</f>
        <v>0</v>
      </c>
      <c r="E180" s="445">
        <f>SUM(E181:E182)</f>
        <v>0</v>
      </c>
      <c r="F180" s="445">
        <f>SUM(F181:F182)</f>
        <v>0</v>
      </c>
      <c r="G180" s="445">
        <f>SUM(G181:G182)</f>
        <v>0</v>
      </c>
      <c r="H180" s="445">
        <f>SUM(H181:H182)</f>
        <v>0</v>
      </c>
      <c r="I180" s="445">
        <f t="shared" ref="I180:N180" si="61">SUM(I181:I182)</f>
        <v>0</v>
      </c>
      <c r="J180" s="445">
        <f t="shared" si="61"/>
        <v>0</v>
      </c>
      <c r="K180" s="445">
        <f t="shared" si="61"/>
        <v>0</v>
      </c>
      <c r="L180" s="445">
        <f t="shared" si="61"/>
        <v>0</v>
      </c>
      <c r="M180" s="445">
        <f t="shared" si="61"/>
        <v>0</v>
      </c>
      <c r="N180" s="445">
        <f t="shared" si="61"/>
        <v>0</v>
      </c>
      <c r="O180" s="445">
        <f>SUM(O181:O182)</f>
        <v>0</v>
      </c>
      <c r="P180" s="445">
        <f>SUM(P181:P182)</f>
        <v>0</v>
      </c>
    </row>
    <row r="181" spans="1:16" s="443" customFormat="1" hidden="1" outlineLevel="1">
      <c r="A181" s="434" t="s">
        <v>578</v>
      </c>
      <c r="B181" s="476" t="s">
        <v>284</v>
      </c>
      <c r="C181" s="434" t="s">
        <v>48</v>
      </c>
      <c r="D181" s="436"/>
      <c r="E181" s="436"/>
      <c r="F181" s="436"/>
      <c r="G181" s="436"/>
      <c r="H181" s="436"/>
      <c r="I181" s="436"/>
      <c r="J181" s="436"/>
      <c r="K181" s="436"/>
      <c r="L181" s="436"/>
      <c r="M181" s="436"/>
      <c r="N181" s="436"/>
      <c r="O181" s="436"/>
      <c r="P181" s="436"/>
    </row>
    <row r="182" spans="1:16" s="443" customFormat="1" hidden="1" outlineLevel="1">
      <c r="A182" s="434" t="s">
        <v>587</v>
      </c>
      <c r="B182" s="476" t="s">
        <v>285</v>
      </c>
      <c r="C182" s="434" t="s">
        <v>48</v>
      </c>
      <c r="D182" s="436"/>
      <c r="E182" s="436"/>
      <c r="F182" s="436"/>
      <c r="G182" s="436"/>
      <c r="H182" s="436"/>
      <c r="I182" s="436"/>
      <c r="J182" s="436"/>
      <c r="K182" s="436"/>
      <c r="L182" s="436"/>
      <c r="M182" s="436"/>
      <c r="N182" s="436"/>
      <c r="O182" s="436"/>
      <c r="P182" s="436"/>
    </row>
    <row r="183" spans="1:16" s="468" customFormat="1" ht="14.25" hidden="1" outlineLevel="1">
      <c r="A183" s="1361" t="s">
        <v>588</v>
      </c>
      <c r="B183" s="439" t="s">
        <v>304</v>
      </c>
      <c r="C183" s="1361" t="s">
        <v>48</v>
      </c>
      <c r="D183" s="438"/>
      <c r="E183" s="438"/>
      <c r="F183" s="438"/>
      <c r="G183" s="438"/>
      <c r="H183" s="438"/>
      <c r="I183" s="438"/>
      <c r="J183" s="438"/>
      <c r="K183" s="438"/>
      <c r="L183" s="438"/>
      <c r="M183" s="438"/>
      <c r="N183" s="438"/>
      <c r="O183" s="438"/>
      <c r="P183" s="438"/>
    </row>
    <row r="184" spans="1:16" s="468" customFormat="1" ht="14.25" hidden="1" outlineLevel="1">
      <c r="A184" s="1361" t="s">
        <v>589</v>
      </c>
      <c r="B184" s="439" t="s">
        <v>305</v>
      </c>
      <c r="C184" s="1361" t="s">
        <v>48</v>
      </c>
      <c r="D184" s="445">
        <f t="shared" ref="D184:M184" si="62">SUM(D185:D187)</f>
        <v>0</v>
      </c>
      <c r="E184" s="445">
        <f t="shared" si="62"/>
        <v>0</v>
      </c>
      <c r="F184" s="445">
        <f t="shared" si="62"/>
        <v>0</v>
      </c>
      <c r="G184" s="445">
        <f t="shared" si="62"/>
        <v>0</v>
      </c>
      <c r="H184" s="445">
        <f t="shared" si="62"/>
        <v>0</v>
      </c>
      <c r="I184" s="445">
        <f t="shared" si="62"/>
        <v>0</v>
      </c>
      <c r="J184" s="445">
        <f t="shared" si="62"/>
        <v>0</v>
      </c>
      <c r="K184" s="445">
        <f t="shared" si="62"/>
        <v>0</v>
      </c>
      <c r="L184" s="445">
        <f t="shared" si="62"/>
        <v>0</v>
      </c>
      <c r="M184" s="445">
        <f t="shared" si="62"/>
        <v>0</v>
      </c>
      <c r="N184" s="445" t="e">
        <f>SUM(N185:N187)</f>
        <v>#DIV/0!</v>
      </c>
      <c r="O184" s="445" t="e">
        <f>SUM(O185:O187)</f>
        <v>#DIV/0!</v>
      </c>
      <c r="P184" s="445" t="e">
        <f>SUM(P185:P187)</f>
        <v>#DIV/0!</v>
      </c>
    </row>
    <row r="185" spans="1:16" s="468" customFormat="1" ht="14.25" hidden="1" outlineLevel="1">
      <c r="A185" s="1361" t="s">
        <v>590</v>
      </c>
      <c r="B185" s="439" t="s">
        <v>1180</v>
      </c>
      <c r="C185" s="1361" t="s">
        <v>48</v>
      </c>
      <c r="D185" s="438"/>
      <c r="E185" s="438"/>
      <c r="F185" s="438"/>
      <c r="G185" s="438"/>
      <c r="H185" s="438"/>
      <c r="I185" s="438"/>
      <c r="J185" s="438"/>
      <c r="K185" s="438"/>
      <c r="L185" s="438"/>
      <c r="M185" s="438"/>
      <c r="N185" s="503" t="e">
        <f>IF(AND(N211&lt;0.05,N211&gt;-0.05),K185*(1+N211)*(1+N211)+N195+N207,IF(N211&gt;0.05,K185*(1+0.05)*(1+0.05)+N195+N207,K185*(1-0.05)*(1-0.05)+N195+N207))</f>
        <v>#DIV/0!</v>
      </c>
      <c r="O185" s="503" t="e">
        <f>IF(AND(O211&lt;0.05,O211&gt;-0.05),K185*(1+O211)*(1+O211)+O195+O207,IF(O211&gt;0.05,K185*(1+0.05)*(1+0.05)+O195+O207,K185*(1-0.05)*(1-0.05)+O195+O207))</f>
        <v>#DIV/0!</v>
      </c>
      <c r="P185" s="503" t="e">
        <f>IF(AND(P211&lt;0.05,P211&gt;-0.05),K185*(1+P211)*(1+P211)+P195+P207,IF(P211&gt;0.05,K185*(1+0.05)*(1+0.05)+P195+P207,K185*(1-0.05)*(1-0.05)+P195+P207))</f>
        <v>#DIV/0!</v>
      </c>
    </row>
    <row r="186" spans="1:16" s="468" customFormat="1" ht="14.25" hidden="1" outlineLevel="1">
      <c r="A186" s="1361" t="s">
        <v>591</v>
      </c>
      <c r="B186" s="439" t="s">
        <v>1236</v>
      </c>
      <c r="C186" s="1361" t="s">
        <v>48</v>
      </c>
      <c r="D186" s="438"/>
      <c r="E186" s="438"/>
      <c r="F186" s="438"/>
      <c r="G186" s="438"/>
      <c r="H186" s="438"/>
      <c r="I186" s="438"/>
      <c r="J186" s="438"/>
      <c r="K186" s="438"/>
      <c r="L186" s="438"/>
      <c r="M186" s="438"/>
      <c r="N186" s="503" t="e">
        <f>IF(AND(N212&lt;0.05,N212&gt;-0.05),K186*(1+N212)*(1+N212)+N196+N208,IF(N212&gt;0.05,K186*(1+0.05)*(1+0.05)+N196+N208,K186*(1-0.05)*(1-0.05)+N196+N208))</f>
        <v>#DIV/0!</v>
      </c>
      <c r="O186" s="503" t="e">
        <f>IF(AND(O212&lt;0.05,O212&gt;-0.05),K186*(1+O212)*(1+O212)+O196+O208,IF(O212&gt;0.05,K186*(1+0.05)*(1+0.05)+O196+O208,K186*(1-0.05)*(1-0.05)+O196+O208))</f>
        <v>#DIV/0!</v>
      </c>
      <c r="P186" s="503" t="e">
        <f>IF(AND(P212&lt;0.05,P212&gt;-0.05),K186*(1+P212)*(1+P212)+P196+P208,IF(P212&gt;0.05,K186*(1+0.05)*(1+0.05)+P196+P208,K186*(1-0.05)*(1-0.05)+P196+P208))</f>
        <v>#DIV/0!</v>
      </c>
    </row>
    <row r="187" spans="1:16" s="468" customFormat="1" ht="14.25" hidden="1" outlineLevel="1">
      <c r="A187" s="1361" t="s">
        <v>592</v>
      </c>
      <c r="B187" s="439" t="s">
        <v>1237</v>
      </c>
      <c r="C187" s="1361" t="s">
        <v>48</v>
      </c>
      <c r="D187" s="438"/>
      <c r="E187" s="438"/>
      <c r="F187" s="438"/>
      <c r="G187" s="438"/>
      <c r="H187" s="438"/>
      <c r="I187" s="438"/>
      <c r="J187" s="438"/>
      <c r="K187" s="438"/>
      <c r="L187" s="438"/>
      <c r="M187" s="438"/>
      <c r="N187" s="503" t="e">
        <f>IF(AND(N213&lt;0.05,N213&gt;-0.05),K187*(1+N213)*(1+N213)+N197+N209,IF(N213&gt;0.05,K187*(1+0.05)*(1+0.05)+N197+N209,K187*(1-0.05)*(1-0.05)+N197+N209))</f>
        <v>#DIV/0!</v>
      </c>
      <c r="O187" s="503" t="e">
        <f>IF(AND(O213&lt;0.05,O213&gt;-0.05),K187*(1+O213)*(1+O213)+O197+O209,IF(O213&gt;0.05,K187*(1+0.05)*(1+0.05)+O197+O209,K187*(1-0.05)*(1-0.05)+O197+O209))</f>
        <v>#DIV/0!</v>
      </c>
      <c r="P187" s="503" t="e">
        <f>IF(AND(P213&lt;0.05,P213&gt;-0.05),K187*(1+P213)*(1+P213)+P197+P209,IF(P213&gt;0.05,K187*(1+0.05)*(1+0.05)+P197+P209,K187*(1-0.05)*(1-0.05)+P197+P209))</f>
        <v>#DIV/0!</v>
      </c>
    </row>
    <row r="188" spans="1:16" hidden="1" outlineLevel="1">
      <c r="A188" s="1361" t="s">
        <v>593</v>
      </c>
      <c r="B188" s="467" t="s">
        <v>338</v>
      </c>
      <c r="C188" s="1361" t="s">
        <v>48</v>
      </c>
      <c r="D188" s="445">
        <f t="shared" ref="D188:P188" si="63">SUM(D189:D191)</f>
        <v>0</v>
      </c>
      <c r="E188" s="445">
        <f t="shared" si="63"/>
        <v>0</v>
      </c>
      <c r="F188" s="445">
        <f t="shared" si="63"/>
        <v>0</v>
      </c>
      <c r="G188" s="445">
        <f t="shared" si="63"/>
        <v>0</v>
      </c>
      <c r="H188" s="445">
        <f t="shared" si="63"/>
        <v>0</v>
      </c>
      <c r="I188" s="445">
        <f t="shared" si="63"/>
        <v>0</v>
      </c>
      <c r="J188" s="445">
        <f t="shared" si="63"/>
        <v>0</v>
      </c>
      <c r="K188" s="445">
        <f t="shared" si="63"/>
        <v>0</v>
      </c>
      <c r="L188" s="445">
        <f t="shared" si="63"/>
        <v>0</v>
      </c>
      <c r="M188" s="445">
        <f t="shared" si="63"/>
        <v>0</v>
      </c>
      <c r="N188" s="445">
        <f t="shared" si="63"/>
        <v>0</v>
      </c>
      <c r="O188" s="445">
        <f t="shared" si="63"/>
        <v>0</v>
      </c>
      <c r="P188" s="445">
        <f t="shared" si="63"/>
        <v>0</v>
      </c>
    </row>
    <row r="189" spans="1:16" hidden="1" outlineLevel="1">
      <c r="A189" s="1361" t="s">
        <v>594</v>
      </c>
      <c r="B189" s="446" t="s">
        <v>276</v>
      </c>
      <c r="C189" s="1361" t="s">
        <v>48</v>
      </c>
      <c r="D189" s="438"/>
      <c r="E189" s="438"/>
      <c r="F189" s="438"/>
      <c r="G189" s="438"/>
      <c r="H189" s="438"/>
      <c r="I189" s="438"/>
      <c r="J189" s="438"/>
      <c r="K189" s="438"/>
      <c r="L189" s="438"/>
      <c r="M189" s="438"/>
      <c r="N189" s="438"/>
      <c r="O189" s="438"/>
      <c r="P189" s="438"/>
    </row>
    <row r="190" spans="1:16" hidden="1" outlineLevel="1">
      <c r="A190" s="1361" t="s">
        <v>595</v>
      </c>
      <c r="B190" s="446" t="s">
        <v>277</v>
      </c>
      <c r="C190" s="1361" t="s">
        <v>48</v>
      </c>
      <c r="D190" s="438"/>
      <c r="E190" s="438"/>
      <c r="F190" s="438"/>
      <c r="G190" s="438"/>
      <c r="H190" s="438"/>
      <c r="I190" s="438"/>
      <c r="J190" s="438"/>
      <c r="K190" s="438"/>
      <c r="L190" s="438"/>
      <c r="M190" s="438"/>
      <c r="N190" s="438"/>
      <c r="O190" s="438"/>
      <c r="P190" s="438"/>
    </row>
    <row r="191" spans="1:16" hidden="1" outlineLevel="1">
      <c r="A191" s="1361" t="s">
        <v>596</v>
      </c>
      <c r="B191" s="446" t="s">
        <v>278</v>
      </c>
      <c r="C191" s="1361" t="s">
        <v>48</v>
      </c>
      <c r="D191" s="438"/>
      <c r="E191" s="438"/>
      <c r="F191" s="438"/>
      <c r="G191" s="438"/>
      <c r="H191" s="438"/>
      <c r="I191" s="438"/>
      <c r="J191" s="438"/>
      <c r="K191" s="438"/>
      <c r="L191" s="438"/>
      <c r="M191" s="438"/>
      <c r="N191" s="438"/>
      <c r="O191" s="438"/>
      <c r="P191" s="438"/>
    </row>
    <row r="192" spans="1:16" s="468" customFormat="1" ht="14.25" hidden="1" outlineLevel="1">
      <c r="A192" s="444" t="s">
        <v>597</v>
      </c>
      <c r="B192" s="449" t="s">
        <v>1055</v>
      </c>
      <c r="C192" s="450" t="s">
        <v>1040</v>
      </c>
      <c r="D192" s="451"/>
      <c r="E192" s="451"/>
      <c r="F192" s="451"/>
      <c r="G192" s="451"/>
      <c r="H192" s="451"/>
      <c r="I192" s="451"/>
      <c r="J192" s="451"/>
      <c r="K192" s="451"/>
      <c r="L192" s="451"/>
      <c r="M192" s="451"/>
      <c r="N192" s="451"/>
      <c r="O192" s="451"/>
      <c r="P192" s="451"/>
    </row>
    <row r="193" spans="1:16" s="468" customFormat="1" ht="14.25" hidden="1" outlineLevel="1">
      <c r="A193" s="444" t="s">
        <v>598</v>
      </c>
      <c r="B193" s="453" t="s">
        <v>470</v>
      </c>
      <c r="C193" s="450" t="s">
        <v>1041</v>
      </c>
      <c r="D193" s="454">
        <f>IF(D192&gt;0,D192/D176,0)</f>
        <v>0</v>
      </c>
      <c r="E193" s="454">
        <f t="shared" ref="E193:M193" si="64">IF(E192&gt;0,E192/E176,0)</f>
        <v>0</v>
      </c>
      <c r="F193" s="454">
        <f t="shared" si="64"/>
        <v>0</v>
      </c>
      <c r="G193" s="454">
        <f t="shared" si="64"/>
        <v>0</v>
      </c>
      <c r="H193" s="454">
        <f t="shared" si="64"/>
        <v>0</v>
      </c>
      <c r="I193" s="454">
        <f t="shared" si="64"/>
        <v>0</v>
      </c>
      <c r="J193" s="454">
        <f t="shared" si="64"/>
        <v>0</v>
      </c>
      <c r="K193" s="454">
        <f t="shared" si="64"/>
        <v>0</v>
      </c>
      <c r="L193" s="454">
        <f t="shared" si="64"/>
        <v>0</v>
      </c>
      <c r="M193" s="454">
        <f t="shared" si="64"/>
        <v>0</v>
      </c>
      <c r="N193" s="454">
        <f>IF(N192&gt;0,N192/N176,0)</f>
        <v>0</v>
      </c>
      <c r="O193" s="454">
        <f>IF(O192&gt;0,O192/O176,0)</f>
        <v>0</v>
      </c>
      <c r="P193" s="454">
        <f>IF(P192&gt;0,P192/P176,0)</f>
        <v>0</v>
      </c>
    </row>
    <row r="194" spans="1:16" ht="15" hidden="1" customHeight="1" outlineLevel="1">
      <c r="A194" s="455">
        <v>34</v>
      </c>
      <c r="B194" s="428" t="s">
        <v>681</v>
      </c>
      <c r="C194" s="1361" t="s">
        <v>48</v>
      </c>
      <c r="D194" s="456" t="s">
        <v>10</v>
      </c>
      <c r="E194" s="456" t="s">
        <v>10</v>
      </c>
      <c r="F194" s="456" t="s">
        <v>10</v>
      </c>
      <c r="G194" s="457">
        <f>SUM(G195:G197)</f>
        <v>0</v>
      </c>
      <c r="H194" s="456" t="s">
        <v>10</v>
      </c>
      <c r="I194" s="457">
        <f>SUM(I195:I197)</f>
        <v>0</v>
      </c>
      <c r="J194" s="456" t="s">
        <v>10</v>
      </c>
      <c r="K194" s="457">
        <f>SUM(K195:K197)</f>
        <v>0</v>
      </c>
      <c r="L194" s="456" t="s">
        <v>10</v>
      </c>
      <c r="M194" s="457">
        <f>SUM(M195:M197)</f>
        <v>0</v>
      </c>
      <c r="N194" s="457">
        <f>SUM(N195:N197)</f>
        <v>0</v>
      </c>
      <c r="O194" s="457">
        <f>SUM(O195:O197)</f>
        <v>0</v>
      </c>
      <c r="P194" s="457">
        <f>SUM(P195:P197)</f>
        <v>0</v>
      </c>
    </row>
    <row r="195" spans="1:16" ht="15" hidden="1" customHeight="1" outlineLevel="1">
      <c r="A195" s="440" t="s">
        <v>544</v>
      </c>
      <c r="B195" s="441" t="s">
        <v>1180</v>
      </c>
      <c r="C195" s="434" t="s">
        <v>48</v>
      </c>
      <c r="D195" s="456" t="s">
        <v>10</v>
      </c>
      <c r="E195" s="456" t="s">
        <v>10</v>
      </c>
      <c r="F195" s="456" t="s">
        <v>10</v>
      </c>
      <c r="G195" s="458">
        <f>G199+G203</f>
        <v>0</v>
      </c>
      <c r="H195" s="456" t="s">
        <v>10</v>
      </c>
      <c r="I195" s="458">
        <f>I199+I203</f>
        <v>0</v>
      </c>
      <c r="J195" s="456" t="s">
        <v>10</v>
      </c>
      <c r="K195" s="458">
        <f>K199+K203</f>
        <v>0</v>
      </c>
      <c r="L195" s="456" t="s">
        <v>10</v>
      </c>
      <c r="M195" s="458">
        <f t="shared" ref="M195:P197" si="65">M199+M203</f>
        <v>0</v>
      </c>
      <c r="N195" s="458">
        <f t="shared" si="65"/>
        <v>0</v>
      </c>
      <c r="O195" s="458">
        <f t="shared" si="65"/>
        <v>0</v>
      </c>
      <c r="P195" s="458">
        <f t="shared" si="65"/>
        <v>0</v>
      </c>
    </row>
    <row r="196" spans="1:16" ht="15" hidden="1" customHeight="1" outlineLevel="1">
      <c r="A196" s="440" t="s">
        <v>599</v>
      </c>
      <c r="B196" s="441" t="s">
        <v>1236</v>
      </c>
      <c r="C196" s="434" t="s">
        <v>48</v>
      </c>
      <c r="D196" s="456" t="s">
        <v>10</v>
      </c>
      <c r="E196" s="456" t="s">
        <v>10</v>
      </c>
      <c r="F196" s="456" t="s">
        <v>10</v>
      </c>
      <c r="G196" s="458">
        <f t="shared" ref="G196:I197" si="66">G200+G204</f>
        <v>0</v>
      </c>
      <c r="H196" s="456" t="s">
        <v>10</v>
      </c>
      <c r="I196" s="458">
        <f t="shared" si="66"/>
        <v>0</v>
      </c>
      <c r="J196" s="456" t="s">
        <v>10</v>
      </c>
      <c r="K196" s="458">
        <f>K200+K204</f>
        <v>0</v>
      </c>
      <c r="L196" s="456" t="s">
        <v>10</v>
      </c>
      <c r="M196" s="458">
        <f t="shared" si="65"/>
        <v>0</v>
      </c>
      <c r="N196" s="458">
        <f t="shared" si="65"/>
        <v>0</v>
      </c>
      <c r="O196" s="458">
        <f t="shared" si="65"/>
        <v>0</v>
      </c>
      <c r="P196" s="458">
        <f t="shared" si="65"/>
        <v>0</v>
      </c>
    </row>
    <row r="197" spans="1:16" ht="15" hidden="1" customHeight="1" outlineLevel="1">
      <c r="A197" s="440" t="s">
        <v>600</v>
      </c>
      <c r="B197" s="441" t="s">
        <v>1237</v>
      </c>
      <c r="C197" s="434" t="s">
        <v>48</v>
      </c>
      <c r="D197" s="456" t="s">
        <v>10</v>
      </c>
      <c r="E197" s="456" t="s">
        <v>10</v>
      </c>
      <c r="F197" s="456" t="s">
        <v>10</v>
      </c>
      <c r="G197" s="458">
        <f t="shared" si="66"/>
        <v>0</v>
      </c>
      <c r="H197" s="456" t="s">
        <v>10</v>
      </c>
      <c r="I197" s="458">
        <f t="shared" si="66"/>
        <v>0</v>
      </c>
      <c r="J197" s="456" t="s">
        <v>10</v>
      </c>
      <c r="K197" s="458">
        <f>K201+K205</f>
        <v>0</v>
      </c>
      <c r="L197" s="456" t="s">
        <v>10</v>
      </c>
      <c r="M197" s="458">
        <f t="shared" si="65"/>
        <v>0</v>
      </c>
      <c r="N197" s="458">
        <f t="shared" si="65"/>
        <v>0</v>
      </c>
      <c r="O197" s="458">
        <f t="shared" si="65"/>
        <v>0</v>
      </c>
      <c r="P197" s="458">
        <f t="shared" si="65"/>
        <v>0</v>
      </c>
    </row>
    <row r="198" spans="1:16" s="477" customFormat="1" ht="25.5" hidden="1" outlineLevel="1">
      <c r="A198" s="459" t="s">
        <v>601</v>
      </c>
      <c r="B198" s="460" t="s">
        <v>417</v>
      </c>
      <c r="C198" s="461" t="s">
        <v>48</v>
      </c>
      <c r="D198" s="456" t="s">
        <v>10</v>
      </c>
      <c r="E198" s="456" t="s">
        <v>10</v>
      </c>
      <c r="F198" s="456" t="s">
        <v>10</v>
      </c>
      <c r="G198" s="457">
        <f>SUM(G199:G201)</f>
        <v>0</v>
      </c>
      <c r="H198" s="456" t="s">
        <v>10</v>
      </c>
      <c r="I198" s="457">
        <f>SUM(I199:I201)</f>
        <v>0</v>
      </c>
      <c r="J198" s="456" t="s">
        <v>10</v>
      </c>
      <c r="K198" s="457">
        <f>SUM(K199:K201)</f>
        <v>0</v>
      </c>
      <c r="L198" s="456" t="s">
        <v>10</v>
      </c>
      <c r="M198" s="457">
        <f>SUM(M199:M201)</f>
        <v>0</v>
      </c>
      <c r="N198" s="457">
        <f>SUM(N199:N201)</f>
        <v>0</v>
      </c>
      <c r="O198" s="457">
        <f>SUM(O199:O201)</f>
        <v>0</v>
      </c>
      <c r="P198" s="457">
        <f>SUM(P199:P201)</f>
        <v>0</v>
      </c>
    </row>
    <row r="199" spans="1:16" s="443" customFormat="1" hidden="1" outlineLevel="1">
      <c r="A199" s="440" t="s">
        <v>546</v>
      </c>
      <c r="B199" s="441" t="s">
        <v>1180</v>
      </c>
      <c r="C199" s="434" t="s">
        <v>48</v>
      </c>
      <c r="D199" s="456" t="s">
        <v>10</v>
      </c>
      <c r="E199" s="456" t="s">
        <v>10</v>
      </c>
      <c r="F199" s="456" t="s">
        <v>10</v>
      </c>
      <c r="G199" s="436"/>
      <c r="H199" s="456" t="s">
        <v>10</v>
      </c>
      <c r="I199" s="436"/>
      <c r="J199" s="456" t="s">
        <v>10</v>
      </c>
      <c r="K199" s="436"/>
      <c r="L199" s="456" t="s">
        <v>10</v>
      </c>
      <c r="M199" s="436"/>
      <c r="N199" s="436"/>
      <c r="O199" s="436"/>
      <c r="P199" s="436"/>
    </row>
    <row r="200" spans="1:16" s="443" customFormat="1" hidden="1" outlineLevel="1">
      <c r="A200" s="440" t="s">
        <v>547</v>
      </c>
      <c r="B200" s="441" t="s">
        <v>1236</v>
      </c>
      <c r="C200" s="434" t="s">
        <v>48</v>
      </c>
      <c r="D200" s="456" t="s">
        <v>10</v>
      </c>
      <c r="E200" s="456" t="s">
        <v>10</v>
      </c>
      <c r="F200" s="456" t="s">
        <v>10</v>
      </c>
      <c r="G200" s="436"/>
      <c r="H200" s="456" t="s">
        <v>10</v>
      </c>
      <c r="I200" s="436"/>
      <c r="J200" s="456" t="s">
        <v>10</v>
      </c>
      <c r="K200" s="436"/>
      <c r="L200" s="456" t="s">
        <v>10</v>
      </c>
      <c r="M200" s="436"/>
      <c r="N200" s="436"/>
      <c r="O200" s="436"/>
      <c r="P200" s="436"/>
    </row>
    <row r="201" spans="1:16" s="443" customFormat="1" hidden="1" outlineLevel="1">
      <c r="A201" s="440" t="s">
        <v>548</v>
      </c>
      <c r="B201" s="441" t="s">
        <v>1237</v>
      </c>
      <c r="C201" s="434" t="s">
        <v>48</v>
      </c>
      <c r="D201" s="456" t="s">
        <v>10</v>
      </c>
      <c r="E201" s="456" t="s">
        <v>10</v>
      </c>
      <c r="F201" s="456" t="s">
        <v>10</v>
      </c>
      <c r="G201" s="436"/>
      <c r="H201" s="456" t="s">
        <v>10</v>
      </c>
      <c r="I201" s="436"/>
      <c r="J201" s="456" t="s">
        <v>10</v>
      </c>
      <c r="K201" s="436"/>
      <c r="L201" s="456" t="s">
        <v>10</v>
      </c>
      <c r="M201" s="436"/>
      <c r="N201" s="436"/>
      <c r="O201" s="436"/>
      <c r="P201" s="436"/>
    </row>
    <row r="202" spans="1:16" s="477" customFormat="1" ht="25.5" hidden="1" outlineLevel="1">
      <c r="A202" s="459" t="s">
        <v>549</v>
      </c>
      <c r="B202" s="460" t="s">
        <v>418</v>
      </c>
      <c r="C202" s="461" t="s">
        <v>48</v>
      </c>
      <c r="D202" s="456" t="s">
        <v>10</v>
      </c>
      <c r="E202" s="456" t="s">
        <v>10</v>
      </c>
      <c r="F202" s="456" t="s">
        <v>10</v>
      </c>
      <c r="G202" s="457">
        <f>SUM(G203:G205)</f>
        <v>0</v>
      </c>
      <c r="H202" s="456" t="s">
        <v>10</v>
      </c>
      <c r="I202" s="457">
        <f>SUM(I203:I205)</f>
        <v>0</v>
      </c>
      <c r="J202" s="456" t="s">
        <v>10</v>
      </c>
      <c r="K202" s="457">
        <f>SUM(K203:K205)</f>
        <v>0</v>
      </c>
      <c r="L202" s="456" t="s">
        <v>10</v>
      </c>
      <c r="M202" s="457">
        <f>SUM(M203:M205)</f>
        <v>0</v>
      </c>
      <c r="N202" s="457">
        <f>SUM(N203:N205)</f>
        <v>0</v>
      </c>
      <c r="O202" s="457">
        <f>SUM(O203:O205)</f>
        <v>0</v>
      </c>
      <c r="P202" s="457">
        <f>SUM(P203:P205)</f>
        <v>0</v>
      </c>
    </row>
    <row r="203" spans="1:16" s="443" customFormat="1" hidden="1" outlineLevel="1">
      <c r="A203" s="440" t="s">
        <v>550</v>
      </c>
      <c r="B203" s="441" t="s">
        <v>1180</v>
      </c>
      <c r="C203" s="434" t="s">
        <v>48</v>
      </c>
      <c r="D203" s="456" t="s">
        <v>10</v>
      </c>
      <c r="E203" s="456" t="s">
        <v>10</v>
      </c>
      <c r="F203" s="456" t="s">
        <v>10</v>
      </c>
      <c r="G203" s="436"/>
      <c r="H203" s="456" t="s">
        <v>10</v>
      </c>
      <c r="I203" s="436"/>
      <c r="J203" s="456" t="s">
        <v>10</v>
      </c>
      <c r="K203" s="436"/>
      <c r="L203" s="456" t="s">
        <v>10</v>
      </c>
      <c r="M203" s="436"/>
      <c r="N203" s="436"/>
      <c r="O203" s="436"/>
      <c r="P203" s="436"/>
    </row>
    <row r="204" spans="1:16" s="443" customFormat="1" hidden="1" outlineLevel="1">
      <c r="A204" s="440" t="s">
        <v>551</v>
      </c>
      <c r="B204" s="441" t="s">
        <v>1236</v>
      </c>
      <c r="C204" s="434" t="s">
        <v>48</v>
      </c>
      <c r="D204" s="456" t="s">
        <v>10</v>
      </c>
      <c r="E204" s="456" t="s">
        <v>10</v>
      </c>
      <c r="F204" s="456" t="s">
        <v>10</v>
      </c>
      <c r="G204" s="436"/>
      <c r="H204" s="456" t="s">
        <v>10</v>
      </c>
      <c r="I204" s="436"/>
      <c r="J204" s="456" t="s">
        <v>10</v>
      </c>
      <c r="K204" s="436"/>
      <c r="L204" s="456" t="s">
        <v>10</v>
      </c>
      <c r="M204" s="436"/>
      <c r="N204" s="436"/>
      <c r="O204" s="436"/>
      <c r="P204" s="436"/>
    </row>
    <row r="205" spans="1:16" s="443" customFormat="1" hidden="1" outlineLevel="1">
      <c r="A205" s="440" t="s">
        <v>552</v>
      </c>
      <c r="B205" s="441" t="s">
        <v>1237</v>
      </c>
      <c r="C205" s="434" t="s">
        <v>48</v>
      </c>
      <c r="D205" s="456" t="s">
        <v>10</v>
      </c>
      <c r="E205" s="456" t="s">
        <v>10</v>
      </c>
      <c r="F205" s="456" t="s">
        <v>10</v>
      </c>
      <c r="G205" s="436"/>
      <c r="H205" s="456" t="s">
        <v>10</v>
      </c>
      <c r="I205" s="436"/>
      <c r="J205" s="456" t="s">
        <v>10</v>
      </c>
      <c r="K205" s="436"/>
      <c r="L205" s="456" t="s">
        <v>10</v>
      </c>
      <c r="M205" s="436"/>
      <c r="N205" s="436"/>
      <c r="O205" s="436"/>
      <c r="P205" s="436"/>
    </row>
    <row r="206" spans="1:16" ht="42" hidden="1" customHeight="1" outlineLevel="1">
      <c r="A206" s="455">
        <v>37</v>
      </c>
      <c r="B206" s="428" t="s">
        <v>682</v>
      </c>
      <c r="C206" s="1361" t="s">
        <v>48</v>
      </c>
      <c r="D206" s="456" t="s">
        <v>10</v>
      </c>
      <c r="E206" s="456" t="s">
        <v>10</v>
      </c>
      <c r="F206" s="456" t="s">
        <v>10</v>
      </c>
      <c r="G206" s="457">
        <f>SUM(G207:G209)</f>
        <v>0</v>
      </c>
      <c r="H206" s="456" t="s">
        <v>10</v>
      </c>
      <c r="I206" s="457">
        <f>SUM(I207:I209)</f>
        <v>0</v>
      </c>
      <c r="J206" s="456" t="s">
        <v>10</v>
      </c>
      <c r="K206" s="457">
        <f>SUM(K207:K209)</f>
        <v>0</v>
      </c>
      <c r="L206" s="456" t="s">
        <v>10</v>
      </c>
      <c r="M206" s="457">
        <f>SUM(M207:M209)</f>
        <v>0</v>
      </c>
      <c r="N206" s="457">
        <f>SUM(N207:N209)</f>
        <v>0</v>
      </c>
      <c r="O206" s="457">
        <f>SUM(O207:O209)</f>
        <v>0</v>
      </c>
      <c r="P206" s="457">
        <f>SUM(P207:P209)</f>
        <v>0</v>
      </c>
    </row>
    <row r="207" spans="1:16" hidden="1" outlineLevel="1">
      <c r="A207" s="462" t="s">
        <v>553</v>
      </c>
      <c r="B207" s="439" t="s">
        <v>1180</v>
      </c>
      <c r="C207" s="1361" t="s">
        <v>48</v>
      </c>
      <c r="D207" s="456" t="s">
        <v>10</v>
      </c>
      <c r="E207" s="456" t="s">
        <v>10</v>
      </c>
      <c r="F207" s="456" t="s">
        <v>10</v>
      </c>
      <c r="G207" s="438"/>
      <c r="H207" s="456" t="s">
        <v>10</v>
      </c>
      <c r="I207" s="438"/>
      <c r="J207" s="456" t="s">
        <v>10</v>
      </c>
      <c r="K207" s="438"/>
      <c r="L207" s="456" t="s">
        <v>10</v>
      </c>
      <c r="M207" s="438"/>
      <c r="N207" s="438"/>
      <c r="O207" s="438"/>
      <c r="P207" s="438"/>
    </row>
    <row r="208" spans="1:16" hidden="1" outlineLevel="1">
      <c r="A208" s="462" t="s">
        <v>554</v>
      </c>
      <c r="B208" s="439" t="s">
        <v>1236</v>
      </c>
      <c r="C208" s="1361" t="s">
        <v>48</v>
      </c>
      <c r="D208" s="456" t="s">
        <v>10</v>
      </c>
      <c r="E208" s="456" t="s">
        <v>10</v>
      </c>
      <c r="F208" s="456" t="s">
        <v>10</v>
      </c>
      <c r="G208" s="438"/>
      <c r="H208" s="456" t="s">
        <v>10</v>
      </c>
      <c r="I208" s="438"/>
      <c r="J208" s="456" t="s">
        <v>10</v>
      </c>
      <c r="K208" s="438"/>
      <c r="L208" s="456" t="s">
        <v>10</v>
      </c>
      <c r="M208" s="438"/>
      <c r="N208" s="438"/>
      <c r="O208" s="438"/>
      <c r="P208" s="438"/>
    </row>
    <row r="209" spans="1:16" hidden="1" outlineLevel="1">
      <c r="A209" s="462" t="s">
        <v>555</v>
      </c>
      <c r="B209" s="439" t="s">
        <v>1237</v>
      </c>
      <c r="C209" s="1361" t="s">
        <v>48</v>
      </c>
      <c r="D209" s="456" t="s">
        <v>10</v>
      </c>
      <c r="E209" s="456" t="s">
        <v>10</v>
      </c>
      <c r="F209" s="456" t="s">
        <v>10</v>
      </c>
      <c r="G209" s="438"/>
      <c r="H209" s="456" t="s">
        <v>10</v>
      </c>
      <c r="I209" s="438"/>
      <c r="J209" s="456" t="s">
        <v>10</v>
      </c>
      <c r="K209" s="438"/>
      <c r="L209" s="456" t="s">
        <v>10</v>
      </c>
      <c r="M209" s="438"/>
      <c r="N209" s="438"/>
      <c r="O209" s="438"/>
      <c r="P209" s="438"/>
    </row>
    <row r="210" spans="1:16" hidden="1" outlineLevel="1">
      <c r="A210" s="463">
        <v>38</v>
      </c>
      <c r="B210" s="464" t="s">
        <v>435</v>
      </c>
      <c r="C210" s="465"/>
      <c r="D210" s="466" t="s">
        <v>10</v>
      </c>
      <c r="E210" s="466" t="s">
        <v>10</v>
      </c>
      <c r="F210" s="466" t="s">
        <v>10</v>
      </c>
      <c r="G210" s="466" t="s">
        <v>10</v>
      </c>
      <c r="H210" s="466" t="s">
        <v>10</v>
      </c>
      <c r="I210" s="466" t="s">
        <v>10</v>
      </c>
      <c r="J210" s="466" t="s">
        <v>10</v>
      </c>
      <c r="K210" s="466" t="s">
        <v>10</v>
      </c>
      <c r="L210" s="466" t="s">
        <v>10</v>
      </c>
      <c r="M210" s="466" t="s">
        <v>10</v>
      </c>
      <c r="N210" s="503" t="e">
        <f>(((K184-K194-K206-I184)/I184)+((I184-I194-I206-G184)/G184)+((G184-G194-G206-E184)/E184))/3</f>
        <v>#DIV/0!</v>
      </c>
      <c r="O210" s="503" t="e">
        <f>(((K184-K194-K206-I184)/I184)+((I184-I194-I206-G184)/G184)+((G184-G194-G206-E184)/E184))/3</f>
        <v>#DIV/0!</v>
      </c>
      <c r="P210" s="503" t="e">
        <f>(((K184-K194-K206-I184)/I184)+((I184-I194-I206-G184)/G184)+((G184-G194-G206-E184)/E184))/3</f>
        <v>#DIV/0!</v>
      </c>
    </row>
    <row r="211" spans="1:16" hidden="1" outlineLevel="1">
      <c r="A211" s="462" t="s">
        <v>556</v>
      </c>
      <c r="B211" s="439" t="s">
        <v>1180</v>
      </c>
      <c r="C211" s="1361"/>
      <c r="D211" s="466" t="s">
        <v>10</v>
      </c>
      <c r="E211" s="466" t="s">
        <v>10</v>
      </c>
      <c r="F211" s="466" t="s">
        <v>10</v>
      </c>
      <c r="G211" s="466" t="s">
        <v>10</v>
      </c>
      <c r="H211" s="466" t="s">
        <v>10</v>
      </c>
      <c r="I211" s="466" t="s">
        <v>10</v>
      </c>
      <c r="J211" s="466" t="s">
        <v>10</v>
      </c>
      <c r="K211" s="466" t="s">
        <v>10</v>
      </c>
      <c r="L211" s="466" t="s">
        <v>10</v>
      </c>
      <c r="M211" s="466" t="s">
        <v>10</v>
      </c>
      <c r="N211" s="503" t="e">
        <f>(((K185-K195-K207-I185)/I185)+((I185-I195-I207-G185)/G185)+((G185-G195-G207-E185)/E185))/3</f>
        <v>#DIV/0!</v>
      </c>
      <c r="O211" s="503" t="e">
        <f>(((K185-K195-K207-I185)/I185)+((I185-I195-I207-G185)/G185)+((G185-G195-G207-E185)/E185))/3</f>
        <v>#DIV/0!</v>
      </c>
      <c r="P211" s="503" t="e">
        <f>(((K185-K195-K207-I185)/I185)+((I185-I195-I207-G185)/G185)+((G185-G195-G207-E185)/E185))/3</f>
        <v>#DIV/0!</v>
      </c>
    </row>
    <row r="212" spans="1:16" hidden="1" outlineLevel="1">
      <c r="A212" s="462" t="s">
        <v>557</v>
      </c>
      <c r="B212" s="439" t="s">
        <v>1236</v>
      </c>
      <c r="C212" s="1361"/>
      <c r="D212" s="466" t="s">
        <v>10</v>
      </c>
      <c r="E212" s="466" t="s">
        <v>10</v>
      </c>
      <c r="F212" s="466" t="s">
        <v>10</v>
      </c>
      <c r="G212" s="466" t="s">
        <v>10</v>
      </c>
      <c r="H212" s="466" t="s">
        <v>10</v>
      </c>
      <c r="I212" s="466" t="s">
        <v>10</v>
      </c>
      <c r="J212" s="466" t="s">
        <v>10</v>
      </c>
      <c r="K212" s="466" t="s">
        <v>10</v>
      </c>
      <c r="L212" s="466" t="s">
        <v>10</v>
      </c>
      <c r="M212" s="466" t="s">
        <v>10</v>
      </c>
      <c r="N212" s="503" t="e">
        <f>(((K186-K196-K208-I186)/I186)+((I186-I196-I208-G186)/G186)+((G186-G196-G208-E186)/E186))/3</f>
        <v>#DIV/0!</v>
      </c>
      <c r="O212" s="503" t="e">
        <f>(((K186-K196-K208-I186)/I186)+((I186-I196-I208-G186)/G186)+((G186-G196-G208-E186)/E186))/3</f>
        <v>#DIV/0!</v>
      </c>
      <c r="P212" s="503" t="e">
        <f>(((K186-K196-K208-I186)/I186)+((I186-I196-I208-G186)/G186)+((G186-G196-G208-E186)/E186))/3</f>
        <v>#DIV/0!</v>
      </c>
    </row>
    <row r="213" spans="1:16" hidden="1" outlineLevel="1">
      <c r="A213" s="462" t="s">
        <v>558</v>
      </c>
      <c r="B213" s="439" t="s">
        <v>1237</v>
      </c>
      <c r="C213" s="1361"/>
      <c r="D213" s="466" t="s">
        <v>10</v>
      </c>
      <c r="E213" s="466" t="s">
        <v>10</v>
      </c>
      <c r="F213" s="466" t="s">
        <v>10</v>
      </c>
      <c r="G213" s="466" t="s">
        <v>10</v>
      </c>
      <c r="H213" s="466" t="s">
        <v>10</v>
      </c>
      <c r="I213" s="466" t="s">
        <v>10</v>
      </c>
      <c r="J213" s="466" t="s">
        <v>10</v>
      </c>
      <c r="K213" s="466" t="s">
        <v>10</v>
      </c>
      <c r="L213" s="466" t="s">
        <v>10</v>
      </c>
      <c r="M213" s="466" t="s">
        <v>10</v>
      </c>
      <c r="N213" s="503" t="e">
        <f>(((K187-K197-K209-I187)/I187)+((I187-I197-I209-G187)/G187)+((G187-G197-G209-E187)/E187))/3</f>
        <v>#DIV/0!</v>
      </c>
      <c r="O213" s="503" t="e">
        <f>(((K187-K197-K209-I187)/I187)+((I187-I197-I209-G187)/G187)+((G187-G197-G209-E187)/E187))/3</f>
        <v>#DIV/0!</v>
      </c>
      <c r="P213" s="503" t="e">
        <f>(((K187-K197-K209-I187)/I187)+((I187-I197-I209-G187)/G187)+((G187-G197-G209-E187)/E187))/3</f>
        <v>#DIV/0!</v>
      </c>
    </row>
    <row r="214" spans="1:16" ht="31.5" customHeight="1" collapsed="1" thickBot="1"/>
    <row r="215" spans="1:16" ht="15.75" thickBot="1">
      <c r="A215" s="1633"/>
      <c r="B215" s="1634"/>
      <c r="C215" s="1634"/>
      <c r="D215" s="1634"/>
      <c r="E215" s="1634"/>
      <c r="F215" s="1634"/>
      <c r="G215" s="1634"/>
      <c r="H215" s="1634"/>
      <c r="I215" s="1634"/>
      <c r="J215" s="1634"/>
      <c r="K215" s="1634"/>
      <c r="L215" s="1634"/>
      <c r="M215" s="1634"/>
      <c r="N215" s="1634"/>
      <c r="O215" s="1634"/>
      <c r="P215" s="1635"/>
    </row>
    <row r="216" spans="1:16" outlineLevel="1"/>
    <row r="217" spans="1:16" outlineLevel="1"/>
    <row r="218" spans="1:16" outlineLevel="1"/>
    <row r="219" spans="1:16" outlineLevel="1"/>
    <row r="220" spans="1:16" outlineLevel="1"/>
    <row r="221" spans="1:16" outlineLevel="1"/>
    <row r="222" spans="1:16" outlineLevel="1"/>
    <row r="223" spans="1:16" outlineLevel="1"/>
    <row r="224" spans="1:16" outlineLevel="1"/>
    <row r="225" spans="1:16" outlineLevel="1">
      <c r="A225" s="419"/>
      <c r="B225" s="419"/>
      <c r="C225" s="419"/>
      <c r="D225" s="419"/>
      <c r="E225" s="419"/>
      <c r="F225" s="419"/>
      <c r="G225" s="419"/>
      <c r="H225" s="419"/>
      <c r="I225" s="419"/>
      <c r="J225" s="419"/>
      <c r="K225" s="419"/>
      <c r="L225" s="419"/>
      <c r="M225" s="419"/>
      <c r="N225" s="419"/>
      <c r="O225" s="419"/>
      <c r="P225" s="419"/>
    </row>
    <row r="226" spans="1:16" outlineLevel="1">
      <c r="A226" s="419"/>
      <c r="B226" s="419"/>
      <c r="C226" s="419"/>
      <c r="D226" s="419"/>
      <c r="E226" s="419"/>
      <c r="F226" s="419"/>
      <c r="G226" s="419"/>
      <c r="H226" s="419"/>
      <c r="I226" s="419"/>
      <c r="J226" s="419"/>
      <c r="K226" s="419"/>
      <c r="L226" s="419"/>
      <c r="M226" s="419"/>
      <c r="N226" s="419"/>
      <c r="O226" s="419"/>
      <c r="P226" s="419"/>
    </row>
    <row r="227" spans="1:16" outlineLevel="1">
      <c r="A227" s="419"/>
      <c r="B227" s="419"/>
      <c r="C227" s="419"/>
      <c r="D227" s="419"/>
      <c r="E227" s="419"/>
      <c r="F227" s="419"/>
      <c r="G227" s="419"/>
      <c r="H227" s="419"/>
      <c r="I227" s="419"/>
      <c r="J227" s="419"/>
      <c r="K227" s="419"/>
      <c r="L227" s="419"/>
      <c r="M227" s="419"/>
      <c r="N227" s="419"/>
      <c r="O227" s="419"/>
      <c r="P227" s="419"/>
    </row>
    <row r="228" spans="1:16" outlineLevel="1">
      <c r="A228" s="419"/>
      <c r="B228" s="419"/>
      <c r="C228" s="419"/>
      <c r="D228" s="419"/>
      <c r="E228" s="419"/>
      <c r="F228" s="419"/>
      <c r="G228" s="419"/>
      <c r="H228" s="419"/>
      <c r="I228" s="419"/>
      <c r="J228" s="419"/>
      <c r="K228" s="419"/>
      <c r="L228" s="419"/>
      <c r="M228" s="419"/>
      <c r="N228" s="419"/>
      <c r="O228" s="419"/>
      <c r="P228" s="419"/>
    </row>
    <row r="229" spans="1:16" outlineLevel="1">
      <c r="A229" s="419"/>
      <c r="B229" s="419"/>
      <c r="C229" s="419"/>
      <c r="D229" s="419"/>
      <c r="E229" s="419"/>
      <c r="F229" s="419"/>
      <c r="G229" s="419"/>
      <c r="H229" s="419"/>
      <c r="I229" s="419"/>
      <c r="J229" s="419"/>
      <c r="K229" s="419"/>
      <c r="L229" s="419"/>
      <c r="M229" s="419"/>
      <c r="N229" s="419"/>
      <c r="O229" s="419"/>
      <c r="P229" s="419"/>
    </row>
    <row r="230" spans="1:16" outlineLevel="1">
      <c r="A230" s="419"/>
      <c r="B230" s="419"/>
      <c r="C230" s="419"/>
      <c r="D230" s="419"/>
      <c r="E230" s="419"/>
      <c r="F230" s="419"/>
      <c r="G230" s="419"/>
      <c r="H230" s="419"/>
      <c r="I230" s="419"/>
      <c r="J230" s="419"/>
      <c r="K230" s="419"/>
      <c r="L230" s="419"/>
      <c r="M230" s="419"/>
      <c r="N230" s="419"/>
      <c r="O230" s="419"/>
      <c r="P230" s="419"/>
    </row>
    <row r="231" spans="1:16" outlineLevel="1">
      <c r="A231" s="419"/>
      <c r="B231" s="419"/>
      <c r="C231" s="419"/>
      <c r="D231" s="419"/>
      <c r="E231" s="419"/>
      <c r="F231" s="419"/>
      <c r="G231" s="419"/>
      <c r="H231" s="419"/>
      <c r="I231" s="419"/>
      <c r="J231" s="419"/>
      <c r="K231" s="419"/>
      <c r="L231" s="419"/>
      <c r="M231" s="419"/>
      <c r="N231" s="419"/>
      <c r="O231" s="419"/>
      <c r="P231" s="419"/>
    </row>
    <row r="232" spans="1:16" outlineLevel="1">
      <c r="A232" s="419"/>
      <c r="B232" s="419"/>
      <c r="C232" s="419"/>
      <c r="D232" s="419"/>
      <c r="E232" s="419"/>
      <c r="F232" s="419"/>
      <c r="G232" s="419"/>
      <c r="H232" s="419"/>
      <c r="I232" s="419"/>
      <c r="J232" s="419"/>
      <c r="K232" s="419"/>
      <c r="L232" s="419"/>
      <c r="M232" s="419"/>
      <c r="N232" s="419"/>
      <c r="O232" s="419"/>
      <c r="P232" s="419"/>
    </row>
    <row r="233" spans="1:16" outlineLevel="1">
      <c r="A233" s="419"/>
      <c r="B233" s="419"/>
      <c r="C233" s="419"/>
      <c r="D233" s="419"/>
      <c r="E233" s="419"/>
      <c r="F233" s="419"/>
      <c r="G233" s="419"/>
      <c r="H233" s="419"/>
      <c r="I233" s="419"/>
      <c r="J233" s="419"/>
      <c r="K233" s="419"/>
      <c r="L233" s="419"/>
      <c r="M233" s="419"/>
      <c r="N233" s="419"/>
      <c r="O233" s="419"/>
      <c r="P233" s="419"/>
    </row>
    <row r="234" spans="1:16" outlineLevel="1">
      <c r="A234" s="419"/>
      <c r="B234" s="419"/>
      <c r="C234" s="419"/>
      <c r="D234" s="419"/>
      <c r="E234" s="419"/>
      <c r="F234" s="419"/>
      <c r="G234" s="419"/>
      <c r="H234" s="419"/>
      <c r="I234" s="419"/>
      <c r="J234" s="419"/>
      <c r="K234" s="419"/>
      <c r="L234" s="419"/>
      <c r="M234" s="419"/>
      <c r="N234" s="419"/>
      <c r="O234" s="419"/>
      <c r="P234" s="419"/>
    </row>
    <row r="235" spans="1:16" outlineLevel="1">
      <c r="A235" s="419"/>
      <c r="B235" s="419"/>
      <c r="C235" s="419"/>
      <c r="D235" s="419"/>
      <c r="E235" s="419"/>
      <c r="F235" s="419"/>
      <c r="G235" s="419"/>
      <c r="H235" s="419"/>
      <c r="I235" s="419"/>
      <c r="J235" s="419"/>
      <c r="K235" s="419"/>
      <c r="L235" s="419"/>
      <c r="M235" s="419"/>
      <c r="N235" s="419"/>
      <c r="O235" s="419"/>
      <c r="P235" s="419"/>
    </row>
    <row r="236" spans="1:16" outlineLevel="1">
      <c r="A236" s="419"/>
      <c r="B236" s="419"/>
      <c r="C236" s="419"/>
      <c r="D236" s="419"/>
      <c r="E236" s="419"/>
      <c r="F236" s="419"/>
      <c r="G236" s="419"/>
      <c r="H236" s="419"/>
      <c r="I236" s="419"/>
      <c r="J236" s="419"/>
      <c r="K236" s="419"/>
      <c r="L236" s="419"/>
      <c r="M236" s="419"/>
      <c r="N236" s="419"/>
      <c r="O236" s="419"/>
      <c r="P236" s="419"/>
    </row>
    <row r="237" spans="1:16" outlineLevel="1">
      <c r="A237" s="419"/>
      <c r="B237" s="419"/>
      <c r="C237" s="419"/>
      <c r="D237" s="419"/>
      <c r="E237" s="419"/>
      <c r="F237" s="419"/>
      <c r="G237" s="419"/>
      <c r="H237" s="419"/>
      <c r="I237" s="419"/>
      <c r="J237" s="419"/>
      <c r="K237" s="419"/>
      <c r="L237" s="419"/>
      <c r="M237" s="419"/>
      <c r="N237" s="419"/>
      <c r="O237" s="419"/>
      <c r="P237" s="419"/>
    </row>
    <row r="238" spans="1:16" outlineLevel="1">
      <c r="A238" s="419"/>
      <c r="B238" s="419"/>
      <c r="C238" s="419"/>
      <c r="D238" s="419"/>
      <c r="E238" s="419"/>
      <c r="F238" s="419"/>
      <c r="G238" s="419"/>
      <c r="H238" s="419"/>
      <c r="I238" s="419"/>
      <c r="J238" s="419"/>
      <c r="K238" s="419"/>
      <c r="L238" s="419"/>
      <c r="M238" s="419"/>
      <c r="N238" s="419"/>
      <c r="O238" s="419"/>
      <c r="P238" s="419"/>
    </row>
    <row r="239" spans="1:16" outlineLevel="1">
      <c r="A239" s="419"/>
      <c r="B239" s="419"/>
      <c r="C239" s="419"/>
      <c r="D239" s="419"/>
      <c r="E239" s="419"/>
      <c r="F239" s="419"/>
      <c r="G239" s="419"/>
      <c r="H239" s="419"/>
      <c r="I239" s="419"/>
      <c r="J239" s="419"/>
      <c r="K239" s="419"/>
      <c r="L239" s="419"/>
      <c r="M239" s="419"/>
      <c r="N239" s="419"/>
      <c r="O239" s="419"/>
      <c r="P239" s="419"/>
    </row>
    <row r="240" spans="1:16" outlineLevel="1">
      <c r="A240" s="419"/>
      <c r="B240" s="419"/>
      <c r="C240" s="419"/>
      <c r="D240" s="419"/>
      <c r="E240" s="419"/>
      <c r="F240" s="419"/>
      <c r="G240" s="419"/>
      <c r="H240" s="419"/>
      <c r="I240" s="419"/>
      <c r="J240" s="419"/>
      <c r="K240" s="419"/>
      <c r="L240" s="419"/>
      <c r="M240" s="419"/>
      <c r="N240" s="419"/>
      <c r="O240" s="419"/>
      <c r="P240" s="419"/>
    </row>
    <row r="241" spans="1:16" outlineLevel="1">
      <c r="A241" s="419"/>
      <c r="B241" s="419"/>
      <c r="C241" s="419"/>
      <c r="D241" s="419"/>
      <c r="E241" s="419"/>
      <c r="F241" s="419"/>
      <c r="G241" s="419"/>
      <c r="H241" s="419"/>
      <c r="I241" s="419"/>
      <c r="J241" s="419"/>
      <c r="K241" s="419"/>
      <c r="L241" s="419"/>
      <c r="M241" s="419"/>
      <c r="N241" s="419"/>
      <c r="O241" s="419"/>
      <c r="P241" s="419"/>
    </row>
    <row r="242" spans="1:16" outlineLevel="1">
      <c r="A242" s="419"/>
      <c r="B242" s="419"/>
      <c r="C242" s="419"/>
      <c r="D242" s="419"/>
      <c r="E242" s="419"/>
      <c r="F242" s="419"/>
      <c r="G242" s="419"/>
      <c r="H242" s="419"/>
      <c r="I242" s="419"/>
      <c r="J242" s="419"/>
      <c r="K242" s="419"/>
      <c r="L242" s="419"/>
      <c r="M242" s="419"/>
      <c r="N242" s="419"/>
      <c r="O242" s="419"/>
      <c r="P242" s="419"/>
    </row>
    <row r="243" spans="1:16" outlineLevel="1">
      <c r="A243" s="419"/>
      <c r="B243" s="419"/>
      <c r="C243" s="419"/>
      <c r="D243" s="419"/>
      <c r="E243" s="419"/>
      <c r="F243" s="419"/>
      <c r="G243" s="419"/>
      <c r="H243" s="419"/>
      <c r="I243" s="419"/>
      <c r="J243" s="419"/>
      <c r="K243" s="419"/>
      <c r="L243" s="419"/>
      <c r="M243" s="419"/>
      <c r="N243" s="419"/>
      <c r="O243" s="419"/>
      <c r="P243" s="419"/>
    </row>
    <row r="244" spans="1:16" outlineLevel="1">
      <c r="A244" s="419"/>
      <c r="B244" s="419"/>
      <c r="C244" s="419"/>
      <c r="D244" s="419"/>
      <c r="E244" s="419"/>
      <c r="F244" s="419"/>
      <c r="G244" s="419"/>
      <c r="H244" s="419"/>
      <c r="I244" s="419"/>
      <c r="J244" s="419"/>
      <c r="K244" s="419"/>
      <c r="L244" s="419"/>
      <c r="M244" s="419"/>
      <c r="N244" s="419"/>
      <c r="O244" s="419"/>
      <c r="P244" s="419"/>
    </row>
    <row r="245" spans="1:16" outlineLevel="1">
      <c r="A245" s="419"/>
      <c r="B245" s="419"/>
      <c r="C245" s="419"/>
      <c r="D245" s="419"/>
      <c r="E245" s="419"/>
      <c r="F245" s="419"/>
      <c r="G245" s="419"/>
      <c r="H245" s="419"/>
      <c r="I245" s="419"/>
      <c r="J245" s="419"/>
      <c r="K245" s="419"/>
      <c r="L245" s="419"/>
      <c r="M245" s="419"/>
      <c r="N245" s="419"/>
      <c r="O245" s="419"/>
      <c r="P245" s="419"/>
    </row>
    <row r="246" spans="1:16" outlineLevel="1">
      <c r="A246" s="419"/>
      <c r="B246" s="419"/>
      <c r="C246" s="419"/>
      <c r="D246" s="419"/>
      <c r="E246" s="419"/>
      <c r="F246" s="419"/>
      <c r="G246" s="419"/>
      <c r="H246" s="419"/>
      <c r="I246" s="419"/>
      <c r="J246" s="419"/>
      <c r="K246" s="419"/>
      <c r="L246" s="419"/>
      <c r="M246" s="419"/>
      <c r="N246" s="419"/>
      <c r="O246" s="419"/>
      <c r="P246" s="419"/>
    </row>
    <row r="247" spans="1:16" outlineLevel="1">
      <c r="A247" s="419"/>
      <c r="B247" s="419"/>
      <c r="C247" s="419"/>
      <c r="D247" s="419"/>
      <c r="E247" s="419"/>
      <c r="F247" s="419"/>
      <c r="G247" s="419"/>
      <c r="H247" s="419"/>
      <c r="I247" s="419"/>
      <c r="J247" s="419"/>
      <c r="K247" s="419"/>
      <c r="L247" s="419"/>
      <c r="M247" s="419"/>
      <c r="N247" s="419"/>
      <c r="O247" s="419"/>
      <c r="P247" s="419"/>
    </row>
    <row r="248" spans="1:16" outlineLevel="1">
      <c r="A248" s="419"/>
      <c r="B248" s="419"/>
      <c r="C248" s="419"/>
      <c r="D248" s="419"/>
      <c r="E248" s="419"/>
      <c r="F248" s="419"/>
      <c r="G248" s="419"/>
      <c r="H248" s="419"/>
      <c r="I248" s="419"/>
      <c r="J248" s="419"/>
      <c r="K248" s="419"/>
      <c r="L248" s="419"/>
      <c r="M248" s="419"/>
      <c r="N248" s="419"/>
      <c r="O248" s="419"/>
      <c r="P248" s="419"/>
    </row>
    <row r="249" spans="1:16" outlineLevel="1">
      <c r="A249" s="419"/>
      <c r="B249" s="419"/>
      <c r="C249" s="419"/>
      <c r="D249" s="419"/>
      <c r="E249" s="419"/>
      <c r="F249" s="419"/>
      <c r="G249" s="419"/>
      <c r="H249" s="419"/>
      <c r="I249" s="419"/>
      <c r="J249" s="419"/>
      <c r="K249" s="419"/>
      <c r="L249" s="419"/>
      <c r="M249" s="419"/>
      <c r="N249" s="419"/>
      <c r="O249" s="419"/>
      <c r="P249" s="419"/>
    </row>
    <row r="250" spans="1:16" outlineLevel="1">
      <c r="A250" s="419"/>
      <c r="B250" s="419"/>
      <c r="C250" s="419"/>
      <c r="D250" s="419"/>
      <c r="E250" s="419"/>
      <c r="F250" s="419"/>
      <c r="G250" s="419"/>
      <c r="H250" s="419"/>
      <c r="I250" s="419"/>
      <c r="J250" s="419"/>
      <c r="K250" s="419"/>
      <c r="L250" s="419"/>
      <c r="M250" s="419"/>
      <c r="N250" s="419"/>
      <c r="O250" s="419"/>
      <c r="P250" s="419"/>
    </row>
    <row r="251" spans="1:16" outlineLevel="1">
      <c r="A251" s="419"/>
      <c r="B251" s="419"/>
      <c r="C251" s="419"/>
      <c r="D251" s="419"/>
      <c r="E251" s="419"/>
      <c r="F251" s="419"/>
      <c r="G251" s="419"/>
      <c r="H251" s="419"/>
      <c r="I251" s="419"/>
      <c r="J251" s="419"/>
      <c r="K251" s="419"/>
      <c r="L251" s="419"/>
      <c r="M251" s="419"/>
      <c r="N251" s="419"/>
      <c r="O251" s="419"/>
      <c r="P251" s="419"/>
    </row>
    <row r="252" spans="1:16" outlineLevel="1">
      <c r="A252" s="419"/>
      <c r="B252" s="419"/>
      <c r="C252" s="419"/>
      <c r="D252" s="419"/>
      <c r="E252" s="419"/>
      <c r="F252" s="419"/>
      <c r="G252" s="419"/>
      <c r="H252" s="419"/>
      <c r="I252" s="419"/>
      <c r="J252" s="419"/>
      <c r="K252" s="419"/>
      <c r="L252" s="419"/>
      <c r="M252" s="419"/>
      <c r="N252" s="419"/>
      <c r="O252" s="419"/>
      <c r="P252" s="419"/>
    </row>
    <row r="253" spans="1:16" outlineLevel="1">
      <c r="A253" s="419"/>
      <c r="B253" s="419"/>
      <c r="C253" s="419"/>
      <c r="D253" s="419"/>
      <c r="E253" s="419"/>
      <c r="F253" s="419"/>
      <c r="G253" s="419"/>
      <c r="H253" s="419"/>
      <c r="I253" s="419"/>
      <c r="J253" s="419"/>
      <c r="K253" s="419"/>
      <c r="L253" s="419"/>
      <c r="M253" s="419"/>
      <c r="N253" s="419"/>
      <c r="O253" s="419"/>
      <c r="P253" s="419"/>
    </row>
    <row r="254" spans="1:16" ht="21.75" customHeight="1" outlineLevel="1">
      <c r="A254" s="419"/>
      <c r="B254" s="419"/>
      <c r="C254" s="419"/>
      <c r="D254" s="419"/>
      <c r="E254" s="419"/>
      <c r="F254" s="419"/>
      <c r="G254" s="419"/>
      <c r="H254" s="419"/>
      <c r="I254" s="419"/>
      <c r="J254" s="419"/>
      <c r="K254" s="419"/>
      <c r="L254" s="419"/>
      <c r="M254" s="419"/>
      <c r="N254" s="419"/>
      <c r="O254" s="419"/>
      <c r="P254" s="419"/>
    </row>
    <row r="255" spans="1:16">
      <c r="A255" s="419"/>
      <c r="B255" s="419"/>
      <c r="C255" s="419"/>
      <c r="D255" s="419"/>
      <c r="E255" s="419"/>
      <c r="F255" s="419"/>
      <c r="G255" s="419"/>
      <c r="H255" s="419"/>
      <c r="I255" s="419"/>
      <c r="J255" s="419"/>
      <c r="K255" s="419"/>
      <c r="L255" s="419"/>
      <c r="M255" s="419"/>
      <c r="N255" s="419"/>
      <c r="O255" s="419"/>
      <c r="P255" s="419"/>
    </row>
    <row r="256" spans="1:16" hidden="1" outlineLevel="1">
      <c r="A256" s="419"/>
      <c r="B256" s="419"/>
      <c r="C256" s="419"/>
      <c r="D256" s="419"/>
      <c r="E256" s="419"/>
      <c r="F256" s="419"/>
      <c r="G256" s="419"/>
      <c r="H256" s="419"/>
      <c r="I256" s="419"/>
      <c r="J256" s="419"/>
      <c r="K256" s="419"/>
      <c r="L256" s="419"/>
      <c r="M256" s="419"/>
      <c r="N256" s="419"/>
      <c r="O256" s="419"/>
      <c r="P256" s="419"/>
    </row>
    <row r="257" spans="1:16" hidden="1" outlineLevel="1"/>
    <row r="258" spans="1:16" hidden="1" outlineLevel="1"/>
    <row r="259" spans="1:16" hidden="1" outlineLevel="1"/>
    <row r="260" spans="1:16" s="500" customFormat="1" hidden="1" outlineLevel="1">
      <c r="A260" s="420"/>
      <c r="B260" s="420"/>
      <c r="C260" s="420"/>
      <c r="D260" s="420"/>
      <c r="E260" s="420"/>
      <c r="F260" s="420"/>
      <c r="G260" s="420"/>
      <c r="H260" s="420"/>
      <c r="I260" s="420"/>
      <c r="J260" s="420"/>
      <c r="K260" s="420"/>
      <c r="L260" s="420"/>
      <c r="M260" s="420"/>
      <c r="N260" s="420"/>
      <c r="O260" s="420"/>
      <c r="P260" s="420"/>
    </row>
    <row r="261" spans="1:16" s="500" customFormat="1" hidden="1" outlineLevel="1">
      <c r="A261" s="420"/>
      <c r="B261" s="420"/>
      <c r="C261" s="420"/>
      <c r="D261" s="420"/>
      <c r="E261" s="420"/>
      <c r="F261" s="420"/>
      <c r="G261" s="420"/>
      <c r="H261" s="420"/>
      <c r="I261" s="420"/>
      <c r="J261" s="420"/>
      <c r="K261" s="420"/>
      <c r="L261" s="420"/>
      <c r="M261" s="420"/>
      <c r="N261" s="420"/>
      <c r="O261" s="420"/>
      <c r="P261" s="420"/>
    </row>
    <row r="262" spans="1:16" hidden="1" outlineLevel="1"/>
    <row r="263" spans="1:16" hidden="1" outlineLevel="1"/>
    <row r="264" spans="1:16" hidden="1" outlineLevel="1"/>
    <row r="265" spans="1:16" hidden="1" outlineLevel="1"/>
    <row r="266" spans="1:16" hidden="1" outlineLevel="1"/>
    <row r="267" spans="1:16" hidden="1" outlineLevel="1"/>
    <row r="268" spans="1:16" hidden="1" outlineLevel="1"/>
    <row r="269" spans="1:16" hidden="1" outlineLevel="1"/>
    <row r="270" spans="1:16" hidden="1" outlineLevel="1"/>
    <row r="271" spans="1:16" hidden="1" outlineLevel="1"/>
    <row r="272" spans="1:16" hidden="1" outlineLevel="1"/>
    <row r="273" spans="1:16" hidden="1" outlineLevel="1">
      <c r="A273" s="419"/>
      <c r="I273" s="419"/>
      <c r="J273" s="419"/>
      <c r="K273" s="419"/>
      <c r="L273" s="419"/>
      <c r="M273" s="419"/>
      <c r="N273" s="419"/>
      <c r="O273" s="419"/>
      <c r="P273" s="419"/>
    </row>
    <row r="274" spans="1:16" hidden="1" outlineLevel="1">
      <c r="A274" s="419"/>
      <c r="I274" s="419"/>
      <c r="J274" s="419"/>
      <c r="K274" s="419"/>
      <c r="L274" s="419"/>
      <c r="M274" s="419"/>
      <c r="N274" s="419"/>
      <c r="O274" s="419"/>
      <c r="P274" s="419"/>
    </row>
    <row r="275" spans="1:16" hidden="1" outlineLevel="1">
      <c r="A275" s="419"/>
      <c r="I275" s="419"/>
      <c r="J275" s="419"/>
      <c r="K275" s="419"/>
      <c r="L275" s="419"/>
      <c r="M275" s="419"/>
      <c r="N275" s="419"/>
      <c r="O275" s="419"/>
      <c r="P275" s="419"/>
    </row>
    <row r="276" spans="1:16" hidden="1" outlineLevel="1">
      <c r="A276" s="419"/>
      <c r="I276" s="419"/>
      <c r="J276" s="419"/>
      <c r="K276" s="419"/>
      <c r="L276" s="419"/>
      <c r="M276" s="419"/>
      <c r="N276" s="419"/>
      <c r="O276" s="419"/>
      <c r="P276" s="419"/>
    </row>
    <row r="277" spans="1:16" hidden="1" outlineLevel="1">
      <c r="A277" s="419"/>
      <c r="I277" s="419"/>
      <c r="J277" s="419"/>
      <c r="K277" s="419"/>
      <c r="L277" s="419"/>
      <c r="M277" s="419"/>
      <c r="N277" s="419"/>
      <c r="O277" s="419"/>
      <c r="P277" s="419"/>
    </row>
    <row r="278" spans="1:16" hidden="1" outlineLevel="1">
      <c r="A278" s="419"/>
      <c r="I278" s="419"/>
      <c r="J278" s="419"/>
      <c r="K278" s="419"/>
      <c r="L278" s="419"/>
      <c r="M278" s="419"/>
      <c r="N278" s="419"/>
      <c r="O278" s="419"/>
      <c r="P278" s="419"/>
    </row>
    <row r="279" spans="1:16" hidden="1" outlineLevel="1">
      <c r="A279" s="419"/>
      <c r="I279" s="419"/>
      <c r="J279" s="419"/>
      <c r="K279" s="419"/>
      <c r="L279" s="419"/>
      <c r="M279" s="419"/>
      <c r="N279" s="419"/>
      <c r="O279" s="419"/>
      <c r="P279" s="419"/>
    </row>
    <row r="280" spans="1:16" hidden="1" outlineLevel="1">
      <c r="A280" s="419"/>
      <c r="I280" s="419"/>
      <c r="J280" s="419"/>
      <c r="K280" s="419"/>
      <c r="L280" s="419"/>
      <c r="M280" s="419"/>
      <c r="N280" s="419"/>
      <c r="O280" s="419"/>
      <c r="P280" s="419"/>
    </row>
    <row r="281" spans="1:16" hidden="1" outlineLevel="1">
      <c r="A281" s="419"/>
      <c r="I281" s="419"/>
      <c r="J281" s="419"/>
      <c r="K281" s="419"/>
      <c r="L281" s="419"/>
      <c r="M281" s="419"/>
      <c r="N281" s="419"/>
      <c r="O281" s="419"/>
      <c r="P281" s="419"/>
    </row>
    <row r="282" spans="1:16" collapsed="1">
      <c r="A282" s="419"/>
      <c r="I282" s="419"/>
      <c r="J282" s="419"/>
      <c r="K282" s="419"/>
      <c r="L282" s="419"/>
      <c r="M282" s="419"/>
      <c r="N282" s="419"/>
      <c r="O282" s="419"/>
      <c r="P282" s="419"/>
    </row>
    <row r="283" spans="1:16" hidden="1" outlineLevel="1">
      <c r="A283" s="419"/>
      <c r="I283" s="419"/>
      <c r="J283" s="419"/>
      <c r="K283" s="419"/>
      <c r="L283" s="419"/>
      <c r="M283" s="419"/>
      <c r="N283" s="419"/>
      <c r="O283" s="419"/>
      <c r="P283" s="419"/>
    </row>
    <row r="284" spans="1:16" hidden="1" outlineLevel="1">
      <c r="A284" s="419"/>
      <c r="I284" s="419"/>
      <c r="J284" s="419"/>
      <c r="K284" s="419"/>
      <c r="L284" s="419"/>
      <c r="M284" s="419"/>
      <c r="N284" s="419"/>
      <c r="O284" s="419"/>
      <c r="P284" s="419"/>
    </row>
    <row r="285" spans="1:16" hidden="1" outlineLevel="1">
      <c r="A285" s="419"/>
      <c r="I285" s="419"/>
      <c r="J285" s="419"/>
      <c r="K285" s="419"/>
      <c r="L285" s="419"/>
      <c r="M285" s="419"/>
      <c r="N285" s="419"/>
      <c r="O285" s="419"/>
      <c r="P285" s="419"/>
    </row>
    <row r="286" spans="1:16" ht="18.75" customHeight="1" collapsed="1">
      <c r="A286" s="419"/>
      <c r="B286" s="428" t="s">
        <v>1694</v>
      </c>
      <c r="C286" s="1215">
        <v>2016</v>
      </c>
      <c r="D286" s="1636" t="s">
        <v>1697</v>
      </c>
      <c r="E286" s="1636"/>
      <c r="F286" s="1636" t="s">
        <v>1698</v>
      </c>
      <c r="G286" s="1636"/>
      <c r="H286" s="1215" t="s">
        <v>1696</v>
      </c>
      <c r="I286" s="419"/>
      <c r="J286" s="419"/>
      <c r="K286" s="419"/>
      <c r="L286" s="419"/>
      <c r="M286" s="419"/>
      <c r="N286" s="419"/>
      <c r="O286" s="419"/>
      <c r="P286" s="419"/>
    </row>
    <row r="287" spans="1:16" hidden="1" outlineLevel="1">
      <c r="A287" s="419"/>
      <c r="C287" s="1215"/>
      <c r="D287" s="1215"/>
      <c r="E287" s="1215"/>
      <c r="F287" s="1215"/>
      <c r="G287" s="1215"/>
      <c r="H287" s="1215"/>
      <c r="I287" s="419"/>
      <c r="J287" s="419"/>
      <c r="K287" s="419"/>
      <c r="L287" s="419"/>
      <c r="M287" s="419"/>
      <c r="N287" s="419"/>
      <c r="O287" s="419"/>
      <c r="P287" s="419"/>
    </row>
    <row r="288" spans="1:16" hidden="1" outlineLevel="1">
      <c r="A288" s="419"/>
      <c r="C288" s="1215"/>
      <c r="D288" s="1215"/>
      <c r="E288" s="1215"/>
      <c r="F288" s="1215"/>
      <c r="G288" s="1215"/>
      <c r="H288" s="1215"/>
      <c r="I288" s="419"/>
      <c r="J288" s="419"/>
      <c r="K288" s="419"/>
      <c r="L288" s="419"/>
      <c r="M288" s="419"/>
      <c r="N288" s="419"/>
      <c r="O288" s="419"/>
      <c r="P288" s="419"/>
    </row>
    <row r="289" spans="1:16" hidden="1" outlineLevel="1">
      <c r="A289" s="419"/>
      <c r="B289" s="419"/>
      <c r="C289" s="1215"/>
      <c r="D289" s="1215"/>
      <c r="E289" s="1215"/>
      <c r="F289" s="1215"/>
      <c r="G289" s="1215"/>
      <c r="H289" s="1215"/>
      <c r="I289" s="419"/>
      <c r="J289" s="419"/>
      <c r="K289" s="419"/>
      <c r="L289" s="419"/>
      <c r="M289" s="419"/>
      <c r="N289" s="419"/>
      <c r="O289" s="419"/>
      <c r="P289" s="419"/>
    </row>
    <row r="290" spans="1:16" hidden="1" outlineLevel="1">
      <c r="A290" s="419"/>
      <c r="B290" s="419"/>
      <c r="C290" s="1215"/>
      <c r="D290" s="1215"/>
      <c r="E290" s="1215"/>
      <c r="F290" s="1215"/>
      <c r="G290" s="1215"/>
      <c r="H290" s="1215"/>
      <c r="I290" s="419"/>
      <c r="J290" s="419"/>
      <c r="K290" s="419"/>
      <c r="L290" s="419"/>
      <c r="M290" s="419"/>
      <c r="N290" s="419"/>
      <c r="O290" s="419"/>
      <c r="P290" s="419"/>
    </row>
    <row r="291" spans="1:16" hidden="1" outlineLevel="1">
      <c r="A291" s="419"/>
      <c r="B291" s="419"/>
      <c r="C291" s="1215"/>
      <c r="D291" s="1215"/>
      <c r="E291" s="1215"/>
      <c r="F291" s="1215"/>
      <c r="G291" s="1215"/>
      <c r="H291" s="1215"/>
      <c r="I291" s="419"/>
      <c r="J291" s="419"/>
      <c r="K291" s="419"/>
      <c r="L291" s="419"/>
      <c r="M291" s="419"/>
      <c r="N291" s="419"/>
      <c r="O291" s="419"/>
      <c r="P291" s="419"/>
    </row>
    <row r="292" spans="1:16" hidden="1" outlineLevel="1">
      <c r="A292" s="419"/>
      <c r="B292" s="419"/>
      <c r="C292" s="1215"/>
      <c r="D292" s="1215"/>
      <c r="E292" s="1215"/>
      <c r="F292" s="1215"/>
      <c r="G292" s="1215"/>
      <c r="H292" s="1215"/>
      <c r="I292" s="419"/>
      <c r="J292" s="419"/>
      <c r="K292" s="419"/>
      <c r="L292" s="419"/>
      <c r="M292" s="419"/>
      <c r="N292" s="419"/>
      <c r="O292" s="419"/>
      <c r="P292" s="419"/>
    </row>
    <row r="293" spans="1:16" hidden="1" outlineLevel="1">
      <c r="A293" s="419"/>
      <c r="B293" s="419"/>
      <c r="C293" s="1215"/>
      <c r="D293" s="1215"/>
      <c r="E293" s="1215"/>
      <c r="F293" s="1215"/>
      <c r="G293" s="1215"/>
      <c r="H293" s="1215"/>
      <c r="I293" s="419"/>
      <c r="J293" s="419"/>
      <c r="K293" s="419"/>
      <c r="L293" s="419"/>
      <c r="M293" s="419"/>
      <c r="N293" s="419"/>
      <c r="O293" s="419"/>
      <c r="P293" s="419"/>
    </row>
    <row r="294" spans="1:16" hidden="1" outlineLevel="1">
      <c r="A294" s="419"/>
      <c r="B294" s="419"/>
      <c r="C294" s="1215"/>
      <c r="D294" s="1215"/>
      <c r="E294" s="1215"/>
      <c r="F294" s="1215"/>
      <c r="G294" s="1215"/>
      <c r="H294" s="1215"/>
      <c r="I294" s="419"/>
      <c r="J294" s="419"/>
      <c r="K294" s="419"/>
      <c r="L294" s="419"/>
      <c r="M294" s="419"/>
      <c r="N294" s="419"/>
      <c r="O294" s="419"/>
      <c r="P294" s="419"/>
    </row>
    <row r="295" spans="1:16" hidden="1" outlineLevel="1">
      <c r="A295" s="419"/>
      <c r="B295" s="419"/>
      <c r="C295" s="1215"/>
      <c r="D295" s="1215"/>
      <c r="E295" s="1215"/>
      <c r="F295" s="1215"/>
      <c r="G295" s="1215"/>
      <c r="H295" s="1215"/>
      <c r="I295" s="419"/>
      <c r="J295" s="419"/>
      <c r="K295" s="419"/>
      <c r="L295" s="419"/>
      <c r="M295" s="419"/>
      <c r="N295" s="419"/>
      <c r="O295" s="419"/>
      <c r="P295" s="419"/>
    </row>
    <row r="296" spans="1:16" hidden="1" outlineLevel="1">
      <c r="A296" s="419"/>
      <c r="B296" s="419"/>
      <c r="C296" s="1215"/>
      <c r="D296" s="1215"/>
      <c r="E296" s="1215"/>
      <c r="F296" s="1215"/>
      <c r="G296" s="1215"/>
      <c r="H296" s="1215"/>
      <c r="I296" s="419"/>
      <c r="J296" s="419"/>
      <c r="K296" s="419"/>
      <c r="L296" s="419"/>
      <c r="M296" s="419"/>
      <c r="N296" s="419"/>
      <c r="O296" s="419"/>
      <c r="P296" s="419"/>
    </row>
    <row r="297" spans="1:16" hidden="1" outlineLevel="1">
      <c r="A297" s="419"/>
      <c r="B297" s="419"/>
      <c r="C297" s="1215"/>
      <c r="D297" s="1215"/>
      <c r="E297" s="1215"/>
      <c r="F297" s="1215"/>
      <c r="G297" s="1215"/>
      <c r="H297" s="1215"/>
      <c r="I297" s="419"/>
      <c r="J297" s="419"/>
      <c r="K297" s="419"/>
      <c r="L297" s="419"/>
      <c r="M297" s="419"/>
      <c r="N297" s="419"/>
      <c r="O297" s="419"/>
      <c r="P297" s="419"/>
    </row>
    <row r="298" spans="1:16" hidden="1" outlineLevel="1">
      <c r="A298" s="419"/>
      <c r="B298" s="419"/>
      <c r="C298" s="1215"/>
      <c r="D298" s="1215"/>
      <c r="E298" s="1215"/>
      <c r="F298" s="1215"/>
      <c r="G298" s="1215"/>
      <c r="H298" s="1215"/>
      <c r="I298" s="419"/>
      <c r="J298" s="419"/>
      <c r="K298" s="419"/>
      <c r="L298" s="419"/>
      <c r="M298" s="419"/>
      <c r="N298" s="419"/>
      <c r="O298" s="419"/>
      <c r="P298" s="419"/>
    </row>
    <row r="299" spans="1:16" hidden="1" outlineLevel="1">
      <c r="A299" s="419"/>
      <c r="B299" s="419"/>
      <c r="C299" s="1215"/>
      <c r="D299" s="1215"/>
      <c r="E299" s="1215"/>
      <c r="F299" s="1215"/>
      <c r="G299" s="1215"/>
      <c r="H299" s="1215"/>
      <c r="I299" s="419"/>
      <c r="J299" s="419"/>
      <c r="K299" s="419"/>
      <c r="L299" s="419"/>
      <c r="M299" s="419"/>
      <c r="N299" s="419"/>
      <c r="O299" s="419"/>
      <c r="P299" s="419"/>
    </row>
    <row r="300" spans="1:16" hidden="1" outlineLevel="1">
      <c r="A300" s="419"/>
      <c r="B300" s="419"/>
      <c r="C300" s="1215"/>
      <c r="D300" s="1215"/>
      <c r="E300" s="1215"/>
      <c r="F300" s="1215"/>
      <c r="G300" s="1215"/>
      <c r="H300" s="1215"/>
      <c r="I300" s="419"/>
      <c r="J300" s="419"/>
      <c r="K300" s="419"/>
      <c r="L300" s="419"/>
      <c r="M300" s="419"/>
      <c r="N300" s="419"/>
      <c r="O300" s="419"/>
      <c r="P300" s="419"/>
    </row>
    <row r="301" spans="1:16" hidden="1" outlineLevel="1">
      <c r="A301" s="419"/>
      <c r="B301" s="419"/>
      <c r="C301" s="1215"/>
      <c r="D301" s="1215"/>
      <c r="E301" s="1215"/>
      <c r="F301" s="1215"/>
      <c r="G301" s="1215"/>
      <c r="H301" s="1215"/>
      <c r="I301" s="419"/>
      <c r="J301" s="419"/>
      <c r="K301" s="419"/>
      <c r="L301" s="419"/>
      <c r="M301" s="419"/>
      <c r="N301" s="419"/>
      <c r="O301" s="419"/>
      <c r="P301" s="419"/>
    </row>
    <row r="302" spans="1:16" hidden="1" outlineLevel="1">
      <c r="A302" s="419"/>
      <c r="B302" s="419"/>
      <c r="C302" s="1215"/>
      <c r="D302" s="1215"/>
      <c r="E302" s="1215"/>
      <c r="F302" s="1215"/>
      <c r="G302" s="1215"/>
      <c r="H302" s="1215"/>
      <c r="I302" s="419"/>
      <c r="J302" s="419"/>
      <c r="K302" s="419"/>
      <c r="L302" s="419"/>
      <c r="M302" s="419"/>
      <c r="N302" s="419"/>
      <c r="O302" s="419"/>
      <c r="P302" s="419"/>
    </row>
    <row r="303" spans="1:16" hidden="1" outlineLevel="1">
      <c r="A303" s="419"/>
      <c r="B303" s="419"/>
      <c r="C303" s="1215"/>
      <c r="D303" s="1215"/>
      <c r="E303" s="1215"/>
      <c r="F303" s="1215"/>
      <c r="G303" s="1215"/>
      <c r="H303" s="1215"/>
      <c r="I303" s="419"/>
      <c r="J303" s="419"/>
      <c r="K303" s="419"/>
      <c r="L303" s="419"/>
      <c r="M303" s="419"/>
      <c r="N303" s="419"/>
      <c r="O303" s="419"/>
      <c r="P303" s="419"/>
    </row>
    <row r="304" spans="1:16" hidden="1" outlineLevel="1">
      <c r="A304" s="419"/>
      <c r="B304" s="419"/>
      <c r="C304" s="1215"/>
      <c r="D304" s="1215"/>
      <c r="E304" s="1215"/>
      <c r="F304" s="1215"/>
      <c r="G304" s="1215"/>
      <c r="H304" s="1215"/>
      <c r="I304" s="419"/>
      <c r="J304" s="419"/>
      <c r="K304" s="419"/>
      <c r="L304" s="419"/>
      <c r="M304" s="419"/>
      <c r="N304" s="419"/>
      <c r="O304" s="419"/>
      <c r="P304" s="419"/>
    </row>
    <row r="305" spans="1:16" hidden="1" outlineLevel="1">
      <c r="A305" s="419"/>
      <c r="B305" s="419"/>
      <c r="C305" s="1215"/>
      <c r="D305" s="1215"/>
      <c r="E305" s="1215"/>
      <c r="F305" s="1215"/>
      <c r="G305" s="1215"/>
      <c r="H305" s="1215"/>
      <c r="I305" s="419"/>
      <c r="J305" s="419"/>
      <c r="K305" s="419"/>
      <c r="L305" s="419"/>
      <c r="M305" s="419"/>
      <c r="N305" s="419"/>
      <c r="O305" s="419"/>
      <c r="P305" s="419"/>
    </row>
    <row r="306" spans="1:16" hidden="1" outlineLevel="1">
      <c r="A306" s="419"/>
      <c r="B306" s="419"/>
      <c r="C306" s="1215"/>
      <c r="D306" s="1215"/>
      <c r="E306" s="1215"/>
      <c r="F306" s="1215"/>
      <c r="G306" s="1215"/>
      <c r="H306" s="1215"/>
      <c r="I306" s="419"/>
      <c r="J306" s="419"/>
      <c r="K306" s="419"/>
      <c r="L306" s="419"/>
      <c r="M306" s="419"/>
      <c r="N306" s="419"/>
      <c r="O306" s="419"/>
      <c r="P306" s="419"/>
    </row>
    <row r="307" spans="1:16" hidden="1" outlineLevel="1">
      <c r="A307" s="419"/>
      <c r="B307" s="419"/>
      <c r="C307" s="1215"/>
      <c r="D307" s="1215"/>
      <c r="E307" s="1215"/>
      <c r="F307" s="1215"/>
      <c r="G307" s="1215"/>
      <c r="H307" s="1215"/>
      <c r="I307" s="419"/>
      <c r="J307" s="419"/>
      <c r="K307" s="419"/>
      <c r="L307" s="419"/>
      <c r="M307" s="419"/>
      <c r="N307" s="419"/>
      <c r="O307" s="419"/>
      <c r="P307" s="419"/>
    </row>
    <row r="308" spans="1:16" hidden="1" outlineLevel="1">
      <c r="A308" s="419"/>
      <c r="B308" s="419"/>
      <c r="C308" s="1215"/>
      <c r="D308" s="1215"/>
      <c r="E308" s="1215"/>
      <c r="F308" s="1215"/>
      <c r="G308" s="1215"/>
      <c r="H308" s="1215"/>
      <c r="I308" s="419"/>
      <c r="J308" s="419"/>
      <c r="K308" s="419"/>
      <c r="L308" s="419"/>
      <c r="M308" s="419"/>
      <c r="N308" s="419"/>
      <c r="O308" s="419"/>
      <c r="P308" s="419"/>
    </row>
    <row r="309" spans="1:16" hidden="1" outlineLevel="1">
      <c r="A309" s="419"/>
      <c r="B309" s="419"/>
      <c r="C309" s="1215"/>
      <c r="D309" s="1215"/>
      <c r="E309" s="1215"/>
      <c r="F309" s="1215"/>
      <c r="G309" s="1215"/>
      <c r="H309" s="1215"/>
      <c r="I309" s="419"/>
      <c r="J309" s="419"/>
      <c r="K309" s="419"/>
      <c r="L309" s="419"/>
      <c r="M309" s="419"/>
      <c r="N309" s="419"/>
      <c r="O309" s="419"/>
      <c r="P309" s="419"/>
    </row>
    <row r="310" spans="1:16" hidden="1" outlineLevel="1">
      <c r="A310" s="419"/>
      <c r="B310" s="419"/>
      <c r="C310" s="1215"/>
      <c r="D310" s="1215"/>
      <c r="E310" s="1215"/>
      <c r="F310" s="1215"/>
      <c r="G310" s="1215"/>
      <c r="H310" s="1215"/>
      <c r="I310" s="419"/>
      <c r="J310" s="419"/>
      <c r="K310" s="419"/>
      <c r="L310" s="419"/>
      <c r="M310" s="419"/>
      <c r="N310" s="419"/>
      <c r="O310" s="419"/>
      <c r="P310" s="419"/>
    </row>
    <row r="311" spans="1:16" hidden="1" outlineLevel="1">
      <c r="A311" s="419"/>
      <c r="B311" s="419"/>
      <c r="C311" s="1215"/>
      <c r="D311" s="1215"/>
      <c r="E311" s="1215"/>
      <c r="F311" s="1215"/>
      <c r="G311" s="1215"/>
      <c r="H311" s="1215"/>
      <c r="I311" s="419"/>
      <c r="J311" s="419"/>
      <c r="K311" s="419"/>
      <c r="L311" s="419"/>
      <c r="M311" s="419"/>
      <c r="N311" s="419"/>
      <c r="O311" s="419"/>
      <c r="P311" s="419"/>
    </row>
    <row r="312" spans="1:16" hidden="1" outlineLevel="1">
      <c r="A312" s="419"/>
      <c r="B312" s="419"/>
      <c r="C312" s="1215"/>
      <c r="D312" s="1215"/>
      <c r="E312" s="1215"/>
      <c r="F312" s="1215"/>
      <c r="G312" s="1215"/>
      <c r="H312" s="1215"/>
      <c r="I312" s="419"/>
      <c r="J312" s="419"/>
      <c r="K312" s="419"/>
      <c r="L312" s="419"/>
      <c r="M312" s="419"/>
      <c r="N312" s="419"/>
      <c r="O312" s="419"/>
      <c r="P312" s="419"/>
    </row>
    <row r="313" spans="1:16" hidden="1" outlineLevel="1">
      <c r="A313" s="419"/>
      <c r="B313" s="419"/>
      <c r="C313" s="1215"/>
      <c r="D313" s="1215"/>
      <c r="E313" s="1215"/>
      <c r="F313" s="1215"/>
      <c r="G313" s="1215"/>
      <c r="H313" s="1215"/>
      <c r="I313" s="419"/>
      <c r="J313" s="419"/>
      <c r="K313" s="419"/>
      <c r="L313" s="419"/>
      <c r="M313" s="419"/>
      <c r="N313" s="419"/>
      <c r="O313" s="419"/>
      <c r="P313" s="419"/>
    </row>
    <row r="314" spans="1:16" hidden="1" outlineLevel="1">
      <c r="A314" s="419"/>
      <c r="B314" s="419"/>
      <c r="C314" s="1215"/>
      <c r="D314" s="1215"/>
      <c r="E314" s="1215"/>
      <c r="F314" s="1215"/>
      <c r="G314" s="1215"/>
      <c r="H314" s="1215"/>
      <c r="I314" s="419"/>
      <c r="J314" s="419"/>
      <c r="K314" s="419"/>
      <c r="L314" s="419"/>
      <c r="M314" s="419"/>
      <c r="N314" s="419"/>
      <c r="O314" s="419"/>
      <c r="P314" s="419"/>
    </row>
    <row r="315" spans="1:16" hidden="1" outlineLevel="1">
      <c r="A315" s="419"/>
      <c r="B315" s="419"/>
      <c r="C315" s="1215"/>
      <c r="D315" s="1215"/>
      <c r="E315" s="1215"/>
      <c r="F315" s="1215"/>
      <c r="G315" s="1215"/>
      <c r="H315" s="1215"/>
      <c r="I315" s="419"/>
      <c r="J315" s="419"/>
      <c r="K315" s="419"/>
      <c r="L315" s="419"/>
      <c r="M315" s="419"/>
      <c r="N315" s="419"/>
      <c r="O315" s="419"/>
      <c r="P315" s="419"/>
    </row>
    <row r="316" spans="1:16" hidden="1" outlineLevel="1">
      <c r="A316" s="419"/>
      <c r="B316" s="419"/>
      <c r="C316" s="1215"/>
      <c r="D316" s="1215"/>
      <c r="E316" s="1215"/>
      <c r="F316" s="1215"/>
      <c r="G316" s="1215"/>
      <c r="H316" s="1215"/>
      <c r="I316" s="419"/>
      <c r="J316" s="419"/>
      <c r="K316" s="419"/>
      <c r="L316" s="419"/>
      <c r="M316" s="419"/>
      <c r="N316" s="419"/>
      <c r="O316" s="419"/>
      <c r="P316" s="419"/>
    </row>
    <row r="317" spans="1:16" hidden="1" outlineLevel="1">
      <c r="A317" s="419"/>
      <c r="B317" s="419"/>
      <c r="C317" s="1215"/>
      <c r="D317" s="1215"/>
      <c r="E317" s="1215"/>
      <c r="F317" s="1215"/>
      <c r="G317" s="1215"/>
      <c r="H317" s="1215"/>
      <c r="I317" s="419"/>
      <c r="J317" s="419"/>
      <c r="K317" s="419"/>
      <c r="L317" s="419"/>
      <c r="M317" s="419"/>
      <c r="N317" s="419"/>
      <c r="O317" s="419"/>
      <c r="P317" s="419"/>
    </row>
    <row r="318" spans="1:16" collapsed="1">
      <c r="A318" s="419"/>
      <c r="B318" s="419"/>
      <c r="C318" s="1215" t="s">
        <v>1695</v>
      </c>
      <c r="D318" s="1636">
        <v>1385</v>
      </c>
      <c r="E318" s="1636"/>
      <c r="F318" s="1636">
        <v>922</v>
      </c>
      <c r="G318" s="1636"/>
      <c r="H318" s="1216">
        <f>F318-D318</f>
        <v>-463</v>
      </c>
      <c r="I318" s="419"/>
      <c r="J318" s="419"/>
      <c r="K318" s="419"/>
      <c r="L318" s="419"/>
      <c r="M318" s="419"/>
      <c r="N318" s="419"/>
      <c r="O318" s="419"/>
      <c r="P318" s="419"/>
    </row>
    <row r="319" spans="1:16" hidden="1" outlineLevel="1">
      <c r="A319" s="419"/>
      <c r="B319" s="419"/>
      <c r="I319" s="419"/>
      <c r="J319" s="419"/>
      <c r="K319" s="419"/>
      <c r="L319" s="419"/>
      <c r="M319" s="419"/>
      <c r="N319" s="419"/>
      <c r="O319" s="419"/>
      <c r="P319" s="419"/>
    </row>
    <row r="320" spans="1:16" hidden="1" outlineLevel="1">
      <c r="A320" s="419"/>
      <c r="B320" s="419"/>
      <c r="I320" s="419"/>
      <c r="J320" s="419"/>
      <c r="K320" s="419"/>
      <c r="L320" s="419"/>
      <c r="M320" s="419"/>
      <c r="N320" s="419"/>
      <c r="O320" s="419"/>
      <c r="P320" s="419"/>
    </row>
    <row r="321" spans="1:16" hidden="1" outlineLevel="1">
      <c r="A321" s="419"/>
      <c r="B321" s="419"/>
      <c r="C321" s="419"/>
      <c r="D321" s="419"/>
      <c r="E321" s="419"/>
      <c r="F321" s="419"/>
      <c r="G321" s="419"/>
      <c r="H321" s="419"/>
      <c r="I321" s="419"/>
      <c r="J321" s="419"/>
      <c r="K321" s="419"/>
      <c r="L321" s="419"/>
      <c r="M321" s="419"/>
      <c r="N321" s="419"/>
      <c r="O321" s="419"/>
      <c r="P321" s="419"/>
    </row>
    <row r="322" spans="1:16" hidden="1" outlineLevel="1">
      <c r="A322" s="419"/>
      <c r="B322" s="419"/>
      <c r="C322" s="419"/>
      <c r="D322" s="419"/>
      <c r="E322" s="419"/>
      <c r="F322" s="419"/>
      <c r="G322" s="419"/>
      <c r="H322" s="419"/>
      <c r="I322" s="419"/>
      <c r="J322" s="419"/>
      <c r="K322" s="419"/>
      <c r="L322" s="419"/>
      <c r="M322" s="419"/>
      <c r="N322" s="419"/>
      <c r="O322" s="419"/>
      <c r="P322" s="419"/>
    </row>
    <row r="323" spans="1:16" hidden="1" outlineLevel="1">
      <c r="A323" s="419"/>
      <c r="B323" s="419"/>
      <c r="C323" s="419"/>
      <c r="D323" s="419"/>
      <c r="E323" s="419"/>
      <c r="F323" s="419"/>
      <c r="G323" s="419"/>
      <c r="H323" s="419"/>
      <c r="I323" s="419"/>
      <c r="J323" s="419"/>
      <c r="K323" s="419"/>
      <c r="L323" s="419"/>
      <c r="M323" s="419"/>
      <c r="N323" s="419"/>
      <c r="O323" s="419"/>
      <c r="P323" s="419"/>
    </row>
    <row r="324" spans="1:16" hidden="1" outlineLevel="1">
      <c r="A324" s="419"/>
      <c r="B324" s="419"/>
      <c r="C324" s="419"/>
      <c r="D324" s="419"/>
      <c r="E324" s="419"/>
      <c r="F324" s="419"/>
      <c r="G324" s="419"/>
      <c r="H324" s="419"/>
      <c r="I324" s="419"/>
      <c r="J324" s="419"/>
      <c r="K324" s="419"/>
      <c r="L324" s="419"/>
      <c r="M324" s="419"/>
      <c r="N324" s="419"/>
      <c r="O324" s="419"/>
      <c r="P324" s="419"/>
    </row>
    <row r="325" spans="1:16" hidden="1" outlineLevel="1">
      <c r="A325" s="419"/>
      <c r="B325" s="419"/>
      <c r="C325" s="419"/>
      <c r="D325" s="419"/>
      <c r="E325" s="419"/>
      <c r="F325" s="419"/>
      <c r="G325" s="419"/>
      <c r="H325" s="419"/>
      <c r="I325" s="419"/>
      <c r="J325" s="419"/>
      <c r="K325" s="419"/>
      <c r="L325" s="419"/>
      <c r="M325" s="419"/>
      <c r="N325" s="419"/>
      <c r="O325" s="419"/>
      <c r="P325" s="419"/>
    </row>
    <row r="326" spans="1:16" hidden="1" outlineLevel="1">
      <c r="A326" s="419"/>
      <c r="B326" s="419"/>
      <c r="C326" s="419"/>
      <c r="D326" s="419"/>
      <c r="E326" s="419"/>
      <c r="F326" s="419"/>
      <c r="G326" s="419"/>
      <c r="H326" s="419"/>
      <c r="I326" s="419"/>
      <c r="J326" s="419"/>
      <c r="K326" s="419"/>
      <c r="L326" s="419"/>
      <c r="M326" s="419"/>
      <c r="N326" s="419"/>
      <c r="O326" s="419"/>
      <c r="P326" s="419"/>
    </row>
    <row r="327" spans="1:16" hidden="1" outlineLevel="1">
      <c r="A327" s="419"/>
      <c r="B327" s="419"/>
      <c r="C327" s="419"/>
      <c r="D327" s="419"/>
      <c r="E327" s="419"/>
      <c r="F327" s="419"/>
      <c r="G327" s="419"/>
      <c r="H327" s="419"/>
      <c r="I327" s="419"/>
      <c r="J327" s="419"/>
      <c r="K327" s="419"/>
      <c r="L327" s="419"/>
      <c r="M327" s="419"/>
      <c r="N327" s="419"/>
      <c r="O327" s="419"/>
      <c r="P327" s="419"/>
    </row>
    <row r="328" spans="1:16" hidden="1" outlineLevel="1">
      <c r="A328" s="419"/>
      <c r="B328" s="419"/>
      <c r="C328" s="419"/>
      <c r="D328" s="419"/>
      <c r="E328" s="419"/>
      <c r="F328" s="419"/>
      <c r="G328" s="419"/>
      <c r="H328" s="419"/>
      <c r="I328" s="419"/>
      <c r="J328" s="419"/>
      <c r="K328" s="419"/>
      <c r="L328" s="419"/>
      <c r="M328" s="419"/>
      <c r="N328" s="419"/>
      <c r="O328" s="419"/>
      <c r="P328" s="419"/>
    </row>
    <row r="329" spans="1:16" hidden="1" outlineLevel="1">
      <c r="A329" s="419"/>
      <c r="B329" s="419"/>
      <c r="C329" s="419"/>
      <c r="D329" s="419"/>
      <c r="E329" s="419"/>
      <c r="F329" s="419"/>
      <c r="G329" s="419"/>
      <c r="H329" s="419"/>
      <c r="I329" s="419"/>
      <c r="J329" s="419"/>
      <c r="K329" s="419"/>
      <c r="L329" s="419"/>
      <c r="M329" s="419"/>
      <c r="N329" s="419"/>
      <c r="O329" s="419"/>
      <c r="P329" s="419"/>
    </row>
    <row r="330" spans="1:16" hidden="1" outlineLevel="1">
      <c r="A330" s="419"/>
      <c r="B330" s="419"/>
      <c r="C330" s="419"/>
      <c r="D330" s="419"/>
      <c r="E330" s="419"/>
      <c r="F330" s="419"/>
      <c r="G330" s="419"/>
      <c r="H330" s="419"/>
      <c r="I330" s="419"/>
      <c r="J330" s="419"/>
      <c r="K330" s="419"/>
      <c r="L330" s="419"/>
      <c r="M330" s="419"/>
      <c r="N330" s="419"/>
      <c r="O330" s="419"/>
      <c r="P330" s="419"/>
    </row>
    <row r="331" spans="1:16" hidden="1" outlineLevel="1">
      <c r="A331" s="419"/>
      <c r="B331" s="419"/>
      <c r="C331" s="419"/>
      <c r="D331" s="419"/>
      <c r="E331" s="419"/>
      <c r="F331" s="419"/>
      <c r="G331" s="419"/>
      <c r="H331" s="419"/>
      <c r="I331" s="419"/>
      <c r="J331" s="419"/>
      <c r="K331" s="419"/>
      <c r="L331" s="419"/>
      <c r="M331" s="419"/>
      <c r="N331" s="419"/>
      <c r="O331" s="419"/>
      <c r="P331" s="419"/>
    </row>
    <row r="332" spans="1:16" hidden="1" outlineLevel="1">
      <c r="A332" s="419"/>
      <c r="B332" s="419"/>
      <c r="C332" s="419"/>
      <c r="D332" s="419"/>
      <c r="E332" s="419"/>
      <c r="F332" s="419"/>
      <c r="G332" s="419"/>
      <c r="H332" s="419"/>
      <c r="I332" s="419"/>
      <c r="J332" s="419"/>
      <c r="K332" s="419"/>
      <c r="L332" s="419"/>
      <c r="M332" s="419"/>
      <c r="N332" s="419"/>
      <c r="O332" s="419"/>
      <c r="P332" s="419"/>
    </row>
    <row r="333" spans="1:16" hidden="1" outlineLevel="1">
      <c r="A333" s="419"/>
      <c r="B333" s="419"/>
      <c r="C333" s="419"/>
      <c r="D333" s="419"/>
      <c r="E333" s="419"/>
      <c r="F333" s="419"/>
      <c r="G333" s="419"/>
      <c r="H333" s="419"/>
      <c r="I333" s="419"/>
      <c r="J333" s="419"/>
      <c r="K333" s="419"/>
      <c r="L333" s="419"/>
      <c r="M333" s="419"/>
      <c r="N333" s="419"/>
      <c r="O333" s="419"/>
      <c r="P333" s="419"/>
    </row>
    <row r="334" spans="1:16" hidden="1" outlineLevel="1">
      <c r="A334" s="419"/>
      <c r="B334" s="419"/>
      <c r="C334" s="419"/>
      <c r="D334" s="419"/>
      <c r="E334" s="419"/>
      <c r="F334" s="419"/>
      <c r="G334" s="419"/>
      <c r="H334" s="419"/>
      <c r="I334" s="419"/>
      <c r="J334" s="419"/>
      <c r="K334" s="419"/>
      <c r="L334" s="419"/>
      <c r="M334" s="419"/>
      <c r="N334" s="419"/>
      <c r="O334" s="419"/>
      <c r="P334" s="419"/>
    </row>
    <row r="335" spans="1:16" hidden="1" outlineLevel="1">
      <c r="A335" s="419"/>
      <c r="B335" s="419"/>
      <c r="C335" s="419"/>
      <c r="D335" s="419"/>
      <c r="E335" s="419"/>
      <c r="F335" s="419"/>
      <c r="G335" s="419"/>
      <c r="H335" s="419"/>
      <c r="I335" s="419"/>
      <c r="J335" s="419"/>
      <c r="K335" s="419"/>
      <c r="L335" s="419"/>
      <c r="M335" s="419"/>
      <c r="N335" s="419"/>
      <c r="O335" s="419"/>
      <c r="P335" s="419"/>
    </row>
    <row r="336" spans="1:16" hidden="1" outlineLevel="1">
      <c r="A336" s="419"/>
      <c r="B336" s="419"/>
      <c r="C336" s="419"/>
      <c r="D336" s="419"/>
      <c r="E336" s="419"/>
      <c r="F336" s="419"/>
      <c r="G336" s="419"/>
      <c r="H336" s="419"/>
      <c r="I336" s="419"/>
      <c r="J336" s="419"/>
      <c r="K336" s="419"/>
      <c r="L336" s="419"/>
      <c r="M336" s="419"/>
      <c r="N336" s="419"/>
      <c r="O336" s="419"/>
      <c r="P336" s="419"/>
    </row>
    <row r="337" spans="1:16" hidden="1" outlineLevel="1"/>
    <row r="338" spans="1:16" hidden="1" outlineLevel="1"/>
    <row r="339" spans="1:16" hidden="1" outlineLevel="1"/>
    <row r="340" spans="1:16" hidden="1" outlineLevel="1"/>
    <row r="341" spans="1:16" hidden="1" outlineLevel="1"/>
    <row r="342" spans="1:16" hidden="1" outlineLevel="1"/>
    <row r="343" spans="1:16" hidden="1" outlineLevel="1"/>
    <row r="344" spans="1:16" hidden="1" outlineLevel="1"/>
    <row r="345" spans="1:16" hidden="1" outlineLevel="1"/>
    <row r="346" spans="1:16" hidden="1" outlineLevel="1"/>
    <row r="347" spans="1:16" hidden="1" outlineLevel="1"/>
    <row r="348" spans="1:16" hidden="1" outlineLevel="1"/>
    <row r="349" spans="1:16" hidden="1" outlineLevel="1"/>
    <row r="350" spans="1:16" hidden="1" outlineLevel="1"/>
    <row r="351" spans="1:16" s="500" customFormat="1" collapsed="1">
      <c r="A351" s="420"/>
      <c r="B351" s="420"/>
      <c r="C351" s="420"/>
      <c r="D351" s="420"/>
      <c r="E351" s="420"/>
      <c r="F351" s="420"/>
      <c r="G351" s="420"/>
      <c r="H351" s="420"/>
      <c r="I351" s="420"/>
      <c r="J351" s="420"/>
      <c r="K351" s="420"/>
      <c r="L351" s="420"/>
      <c r="M351" s="420"/>
      <c r="N351" s="420"/>
      <c r="O351" s="420"/>
      <c r="P351" s="420"/>
    </row>
    <row r="352" spans="1:16" s="500" customFormat="1">
      <c r="A352" s="420"/>
      <c r="B352" s="420"/>
      <c r="C352" s="420"/>
      <c r="D352" s="420"/>
      <c r="E352" s="420"/>
      <c r="F352" s="420"/>
      <c r="G352" s="420"/>
      <c r="H352" s="420"/>
      <c r="I352" s="420"/>
      <c r="J352" s="420"/>
      <c r="K352" s="420"/>
      <c r="L352" s="420"/>
      <c r="M352" s="420"/>
      <c r="N352" s="420"/>
      <c r="O352" s="420"/>
      <c r="P352" s="420"/>
    </row>
    <row r="353" spans="1:16" s="500" customFormat="1">
      <c r="A353" s="420"/>
      <c r="B353" s="420"/>
      <c r="C353" s="420"/>
      <c r="D353" s="420"/>
      <c r="E353" s="420"/>
      <c r="F353" s="420"/>
      <c r="G353" s="420"/>
      <c r="H353" s="420"/>
      <c r="I353" s="420"/>
      <c r="J353" s="420"/>
      <c r="K353" s="420"/>
      <c r="L353" s="420"/>
      <c r="M353" s="420"/>
      <c r="N353" s="420"/>
      <c r="O353" s="420"/>
      <c r="P353" s="420"/>
    </row>
    <row r="354" spans="1:16" s="500" customFormat="1">
      <c r="A354" s="420"/>
      <c r="B354" s="420"/>
      <c r="C354" s="420"/>
      <c r="D354" s="420"/>
      <c r="E354" s="420"/>
      <c r="F354" s="420"/>
      <c r="G354" s="420"/>
      <c r="H354" s="420"/>
      <c r="I354" s="420"/>
      <c r="J354" s="420"/>
      <c r="K354" s="420"/>
      <c r="L354" s="420"/>
      <c r="M354" s="420"/>
      <c r="N354" s="420"/>
      <c r="O354" s="420"/>
      <c r="P354" s="420"/>
    </row>
    <row r="356" spans="1:16" ht="222" customHeight="1"/>
  </sheetData>
  <sheetProtection formatCells="0" formatColumns="0" formatRows="0" insertColumns="0" insertRows="0" insertHyperlinks="0" deleteColumns="0" deleteRows="0" sort="0" autoFilter="0" pivotTables="0"/>
  <mergeCells count="18">
    <mergeCell ref="A215:P215"/>
    <mergeCell ref="D286:E286"/>
    <mergeCell ref="F286:G286"/>
    <mergeCell ref="D318:E318"/>
    <mergeCell ref="F318:G318"/>
    <mergeCell ref="A113:A115"/>
    <mergeCell ref="J7:K7"/>
    <mergeCell ref="L7:M7"/>
    <mergeCell ref="F7:G7"/>
    <mergeCell ref="D7:E7"/>
    <mergeCell ref="A2:R2"/>
    <mergeCell ref="A3:R3"/>
    <mergeCell ref="A5:R5"/>
    <mergeCell ref="A7:A8"/>
    <mergeCell ref="B7:B8"/>
    <mergeCell ref="C7:C8"/>
    <mergeCell ref="H7:I7"/>
    <mergeCell ref="N7:R7"/>
  </mergeCells>
  <phoneticPr fontId="0" type="noConversion"/>
  <conditionalFormatting sqref="D112:P112">
    <cfRule type="cellIs" dxfId="73" priority="3" operator="notEqual">
      <formula>D116+D117</formula>
    </cfRule>
  </conditionalFormatting>
  <conditionalFormatting sqref="Q112">
    <cfRule type="cellIs" dxfId="72" priority="2" operator="notEqual">
      <formula>Q116+Q117</formula>
    </cfRule>
  </conditionalFormatting>
  <conditionalFormatting sqref="R112">
    <cfRule type="cellIs" dxfId="71" priority="1" operator="notEqual">
      <formula>R116+R117</formula>
    </cfRule>
  </conditionalFormatting>
  <pageMargins left="0.23622047244094491" right="0.23622047244094491" top="0.35433070866141736" bottom="0.19685039370078741" header="0.31496062992125984" footer="0.31496062992125984"/>
  <pageSetup paperSize="9" scale="48" fitToHeight="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11"/>
  <sheetViews>
    <sheetView zoomScale="90" zoomScaleNormal="90" zoomScaleSheetLayoutView="75" workbookViewId="0">
      <pane ySplit="6" topLeftCell="A7" activePane="bottomLeft" state="frozen"/>
      <selection pane="bottomLeft" activeCell="B16" sqref="B16"/>
    </sheetView>
  </sheetViews>
  <sheetFormatPr defaultRowHeight="15" outlineLevelRow="1"/>
  <cols>
    <col min="1" max="1" width="8.85546875" style="29" customWidth="1"/>
    <col min="2" max="2" width="60.140625" style="29" customWidth="1"/>
    <col min="3" max="3" width="21.140625" style="29" customWidth="1"/>
    <col min="4" max="5" width="15.5703125" style="29" customWidth="1"/>
    <col min="6" max="9" width="17.28515625" style="92" customWidth="1"/>
    <col min="10" max="13" width="16.42578125" style="29" customWidth="1"/>
    <col min="14" max="14" width="17.85546875" style="65" customWidth="1"/>
    <col min="15" max="15" width="19" style="65" customWidth="1"/>
    <col min="16" max="16384" width="9.140625" style="29"/>
  </cols>
  <sheetData>
    <row r="1" spans="1:15" ht="49.5" customHeight="1">
      <c r="A1" s="1669" t="s">
        <v>451</v>
      </c>
      <c r="B1" s="1670"/>
      <c r="C1" s="1670"/>
      <c r="D1" s="1670"/>
      <c r="E1" s="1670"/>
      <c r="F1" s="1670"/>
      <c r="G1" s="1670"/>
      <c r="H1" s="1670"/>
      <c r="I1" s="1670"/>
      <c r="J1" s="1670"/>
      <c r="K1" s="1670"/>
      <c r="L1" s="1670"/>
      <c r="M1" s="1670"/>
      <c r="N1" s="1670"/>
      <c r="O1" s="1670"/>
    </row>
    <row r="2" spans="1:15" ht="15.75" thickBot="1">
      <c r="A2" s="186" t="s">
        <v>906</v>
      </c>
      <c r="B2" s="1671"/>
      <c r="C2" s="1671"/>
      <c r="D2" s="1671"/>
      <c r="E2" s="1671"/>
      <c r="F2" s="1671"/>
      <c r="G2" s="1671"/>
      <c r="H2" s="1671"/>
      <c r="I2" s="1671"/>
      <c r="J2" s="30"/>
      <c r="K2" s="30"/>
      <c r="L2" s="30"/>
      <c r="M2" s="30"/>
      <c r="N2" s="66"/>
    </row>
    <row r="3" spans="1:15" ht="15" customHeight="1">
      <c r="A3" s="1672" t="str">
        <f>CONCATENATE(ПАС!B56,"  (",ПАС!C52,"  ",ПАС!C51,")")</f>
        <v>ООО "Ромист"   (Омутинское   Омутинский муниципальный район)</v>
      </c>
      <c r="B3" s="1672"/>
      <c r="C3" s="1672"/>
      <c r="D3" s="1672"/>
      <c r="E3" s="1672"/>
      <c r="F3" s="1672"/>
      <c r="G3" s="1672"/>
      <c r="H3" s="1672"/>
      <c r="I3" s="1672"/>
      <c r="J3" s="1672"/>
      <c r="K3" s="1672"/>
      <c r="L3" s="1672"/>
      <c r="M3" s="1672"/>
      <c r="N3" s="1672"/>
      <c r="O3" s="1672"/>
    </row>
    <row r="4" spans="1:15" ht="15" customHeight="1">
      <c r="A4" s="1538" t="s">
        <v>740</v>
      </c>
      <c r="B4" s="1538"/>
      <c r="C4" s="1538" t="s">
        <v>729</v>
      </c>
      <c r="D4" s="1535" t="s">
        <v>741</v>
      </c>
      <c r="E4" s="1535" t="s">
        <v>20</v>
      </c>
      <c r="F4" s="1650" t="s">
        <v>742</v>
      </c>
      <c r="G4" s="1650"/>
      <c r="H4" s="1665" t="s">
        <v>743</v>
      </c>
      <c r="I4" s="1666"/>
      <c r="J4" s="1674" t="s">
        <v>1086</v>
      </c>
      <c r="K4" s="1657"/>
      <c r="L4" s="1674" t="s">
        <v>1087</v>
      </c>
      <c r="M4" s="1657"/>
      <c r="N4" s="1673" t="s">
        <v>797</v>
      </c>
      <c r="O4" s="1673" t="s">
        <v>744</v>
      </c>
    </row>
    <row r="5" spans="1:15">
      <c r="A5" s="1538"/>
      <c r="B5" s="1538"/>
      <c r="C5" s="1538"/>
      <c r="D5" s="1535"/>
      <c r="E5" s="1535"/>
      <c r="F5" s="1650"/>
      <c r="G5" s="1650"/>
      <c r="H5" s="1667"/>
      <c r="I5" s="1668"/>
      <c r="J5" s="1675"/>
      <c r="K5" s="1659"/>
      <c r="L5" s="1675"/>
      <c r="M5" s="1659"/>
      <c r="N5" s="1673"/>
      <c r="O5" s="1673"/>
    </row>
    <row r="6" spans="1:15" ht="51" customHeight="1">
      <c r="A6" s="1538"/>
      <c r="B6" s="1538"/>
      <c r="C6" s="1538"/>
      <c r="D6" s="1535"/>
      <c r="E6" s="1535"/>
      <c r="F6" s="239" t="str">
        <f>ТАР!I7</f>
        <v>с 01.01.2025-30.06.2025</v>
      </c>
      <c r="G6" s="239" t="str">
        <f>ТАР!J7</f>
        <v>с 01.07.2025-31.12.2025</v>
      </c>
      <c r="H6" s="239" t="str">
        <f>F6</f>
        <v>с 01.01.2025-30.06.2025</v>
      </c>
      <c r="I6" s="239" t="str">
        <f>G6</f>
        <v>с 01.07.2025-31.12.2025</v>
      </c>
      <c r="J6" s="293" t="str">
        <f>F6</f>
        <v>с 01.01.2025-30.06.2025</v>
      </c>
      <c r="K6" s="239" t="str">
        <f>G6</f>
        <v>с 01.07.2025-31.12.2025</v>
      </c>
      <c r="L6" s="293" t="str">
        <f>F6</f>
        <v>с 01.01.2025-30.06.2025</v>
      </c>
      <c r="M6" s="239" t="str">
        <f>G6</f>
        <v>с 01.07.2025-31.12.2025</v>
      </c>
      <c r="N6" s="1673"/>
      <c r="O6" s="1673"/>
    </row>
    <row r="7" spans="1:15">
      <c r="A7" s="1538">
        <v>1</v>
      </c>
      <c r="B7" s="1538"/>
      <c r="C7" s="31">
        <v>2</v>
      </c>
      <c r="D7" s="31">
        <v>3</v>
      </c>
      <c r="E7" s="31">
        <v>4</v>
      </c>
      <c r="F7" s="31">
        <v>5</v>
      </c>
      <c r="G7" s="31">
        <v>6</v>
      </c>
      <c r="H7" s="31">
        <v>7</v>
      </c>
      <c r="I7" s="31">
        <v>8</v>
      </c>
      <c r="J7" s="31">
        <v>9</v>
      </c>
      <c r="K7" s="31">
        <v>10</v>
      </c>
      <c r="L7" s="31">
        <v>11</v>
      </c>
      <c r="M7" s="31">
        <v>12</v>
      </c>
      <c r="N7" s="31">
        <v>13</v>
      </c>
      <c r="O7" s="31">
        <v>14</v>
      </c>
    </row>
    <row r="8" spans="1:15">
      <c r="A8" s="289"/>
      <c r="B8" s="307" t="s">
        <v>1226</v>
      </c>
      <c r="C8" s="31"/>
      <c r="D8" s="31"/>
      <c r="E8" s="31"/>
      <c r="F8" s="31"/>
      <c r="G8" s="31"/>
      <c r="H8" s="31"/>
      <c r="I8" s="31"/>
      <c r="J8" s="31"/>
      <c r="K8" s="31"/>
      <c r="L8" s="31"/>
      <c r="M8" s="31"/>
      <c r="N8" s="31"/>
      <c r="O8" s="31"/>
    </row>
    <row r="9" spans="1:15" ht="30" customHeight="1">
      <c r="A9" s="1645" t="s">
        <v>745</v>
      </c>
      <c r="B9" s="1646"/>
      <c r="C9" s="46" t="s">
        <v>799</v>
      </c>
      <c r="D9" s="61">
        <f>D10+D47+D69+D91</f>
        <v>0</v>
      </c>
      <c r="E9" s="61">
        <f>E10+E47+E69+E91</f>
        <v>0</v>
      </c>
      <c r="F9" s="94"/>
      <c r="G9" s="94"/>
      <c r="H9" s="94"/>
      <c r="I9" s="94"/>
      <c r="J9" s="46"/>
      <c r="K9" s="46"/>
      <c r="L9" s="46"/>
      <c r="M9" s="46"/>
      <c r="N9" s="81">
        <f>N10+N47+N69+N91</f>
        <v>0</v>
      </c>
      <c r="O9" s="81">
        <f>O10</f>
        <v>0</v>
      </c>
    </row>
    <row r="10" spans="1:15">
      <c r="A10" s="1663" t="s">
        <v>747</v>
      </c>
      <c r="B10" s="1663"/>
      <c r="C10" s="31" t="s">
        <v>746</v>
      </c>
      <c r="D10" s="61">
        <f>D11</f>
        <v>0</v>
      </c>
      <c r="E10" s="61">
        <f>E14</f>
        <v>0</v>
      </c>
      <c r="F10" s="95"/>
      <c r="G10" s="95"/>
      <c r="H10" s="95"/>
      <c r="I10" s="95"/>
      <c r="J10" s="85"/>
      <c r="K10" s="85"/>
      <c r="L10" s="85"/>
      <c r="M10" s="85"/>
      <c r="N10" s="81">
        <f>N11+N14</f>
        <v>0</v>
      </c>
      <c r="O10" s="81">
        <f>O11+O14</f>
        <v>0</v>
      </c>
    </row>
    <row r="11" spans="1:15" ht="15" customHeight="1">
      <c r="A11" s="1637" t="s">
        <v>802</v>
      </c>
      <c r="B11" s="1638"/>
      <c r="C11" s="31" t="s">
        <v>746</v>
      </c>
      <c r="D11" s="61">
        <f>D12</f>
        <v>0</v>
      </c>
      <c r="E11" s="85"/>
      <c r="F11" s="96">
        <f>F12</f>
        <v>4.78</v>
      </c>
      <c r="G11" s="96">
        <f>G12</f>
        <v>4.78</v>
      </c>
      <c r="H11" s="96">
        <f>H12</f>
        <v>3.8</v>
      </c>
      <c r="I11" s="96">
        <f>I12</f>
        <v>3.8</v>
      </c>
      <c r="J11" s="50"/>
      <c r="K11" s="50"/>
      <c r="L11" s="50"/>
      <c r="M11" s="50"/>
      <c r="N11" s="81">
        <f>SUM(N12:N13)</f>
        <v>0</v>
      </c>
      <c r="O11" s="81">
        <f>SUM(O12:O13)</f>
        <v>0</v>
      </c>
    </row>
    <row r="12" spans="1:15" ht="15" customHeight="1" outlineLevel="1">
      <c r="A12" s="82"/>
      <c r="B12" s="82" t="s">
        <v>800</v>
      </c>
      <c r="C12" s="31" t="s">
        <v>746</v>
      </c>
      <c r="D12" s="83"/>
      <c r="E12" s="85"/>
      <c r="F12" s="90">
        <v>4.78</v>
      </c>
      <c r="G12" s="90">
        <v>4.78</v>
      </c>
      <c r="H12" s="91">
        <v>3.8</v>
      </c>
      <c r="I12" s="91">
        <v>3.8</v>
      </c>
      <c r="J12" s="59"/>
      <c r="K12" s="59"/>
      <c r="L12" s="59"/>
      <c r="M12" s="59"/>
      <c r="N12" s="71">
        <f>D12*(F12*J12+G12*K12+H12*L12+I12*M12)</f>
        <v>0</v>
      </c>
      <c r="O12" s="71">
        <f>D12*(H12*L12+I12*M12)</f>
        <v>0</v>
      </c>
    </row>
    <row r="13" spans="1:15" ht="15" customHeight="1" outlineLevel="1">
      <c r="A13" s="43"/>
      <c r="B13" s="89" t="s">
        <v>801</v>
      </c>
      <c r="C13" s="44" t="s">
        <v>748</v>
      </c>
      <c r="D13" s="84"/>
      <c r="E13" s="85"/>
      <c r="F13" s="97"/>
      <c r="G13" s="98"/>
      <c r="H13" s="98"/>
      <c r="I13" s="98"/>
      <c r="J13" s="45"/>
      <c r="K13" s="45"/>
      <c r="L13" s="45"/>
      <c r="M13" s="45"/>
      <c r="N13" s="67"/>
      <c r="O13" s="67"/>
    </row>
    <row r="14" spans="1:15" ht="14.25" customHeight="1">
      <c r="A14" s="1637" t="s">
        <v>749</v>
      </c>
      <c r="B14" s="1638"/>
      <c r="C14" s="50"/>
      <c r="D14" s="50"/>
      <c r="E14" s="61">
        <f>E15+E16+E26+E36</f>
        <v>0</v>
      </c>
      <c r="F14" s="99"/>
      <c r="G14" s="99"/>
      <c r="H14" s="99"/>
      <c r="I14" s="99"/>
      <c r="J14" s="50"/>
      <c r="K14" s="50"/>
      <c r="L14" s="50"/>
      <c r="M14" s="50"/>
      <c r="N14" s="81">
        <f>N15+N16+N26+N36</f>
        <v>0</v>
      </c>
      <c r="O14" s="81">
        <f>O15+O16+O36</f>
        <v>0</v>
      </c>
    </row>
    <row r="15" spans="1:15" s="52" customFormat="1" ht="14.25" customHeight="1" outlineLevel="1">
      <c r="A15" s="33"/>
      <c r="B15" s="89" t="s">
        <v>804</v>
      </c>
      <c r="C15" s="32" t="s">
        <v>748</v>
      </c>
      <c r="D15" s="34"/>
      <c r="E15" s="41"/>
      <c r="F15" s="100"/>
      <c r="G15" s="100"/>
      <c r="H15" s="100"/>
      <c r="I15" s="100"/>
      <c r="J15" s="59"/>
      <c r="K15" s="59"/>
      <c r="L15" s="59"/>
      <c r="M15" s="59"/>
      <c r="N15" s="72"/>
      <c r="O15" s="72"/>
    </row>
    <row r="16" spans="1:15" ht="14.25" customHeight="1" outlineLevel="1">
      <c r="A16" s="49"/>
      <c r="B16" s="55" t="s">
        <v>791</v>
      </c>
      <c r="C16" s="56"/>
      <c r="D16" s="56"/>
      <c r="E16" s="62">
        <f>E17+E20+E23</f>
        <v>0</v>
      </c>
      <c r="F16" s="101"/>
      <c r="G16" s="101"/>
      <c r="H16" s="101"/>
      <c r="I16" s="101"/>
      <c r="J16" s="56"/>
      <c r="K16" s="56"/>
      <c r="L16" s="56"/>
      <c r="M16" s="56"/>
      <c r="N16" s="68">
        <f>N17+N20+N23</f>
        <v>0</v>
      </c>
      <c r="O16" s="68">
        <f>O17+O20+O23</f>
        <v>0</v>
      </c>
    </row>
    <row r="17" spans="1:16" s="37" customFormat="1" ht="14.25" customHeight="1" outlineLevel="1">
      <c r="A17" s="54"/>
      <c r="B17" s="53" t="s">
        <v>785</v>
      </c>
      <c r="C17" s="50"/>
      <c r="D17" s="50"/>
      <c r="E17" s="64">
        <f>SUM(E18:E19)</f>
        <v>0</v>
      </c>
      <c r="F17" s="102"/>
      <c r="G17" s="99"/>
      <c r="H17" s="99"/>
      <c r="I17" s="99"/>
      <c r="J17" s="50"/>
      <c r="K17" s="50"/>
      <c r="L17" s="50"/>
      <c r="M17" s="51"/>
      <c r="N17" s="69">
        <f>SUM(N18:N19)</f>
        <v>0</v>
      </c>
      <c r="O17" s="70">
        <f>SUM(O18:O19)</f>
        <v>0</v>
      </c>
    </row>
    <row r="18" spans="1:16" s="52" customFormat="1" ht="14.25" customHeight="1" outlineLevel="1">
      <c r="A18" s="35"/>
      <c r="B18" s="57" t="s">
        <v>786</v>
      </c>
      <c r="C18" s="58" t="s">
        <v>750</v>
      </c>
      <c r="D18" s="58"/>
      <c r="E18" s="59"/>
      <c r="F18" s="103">
        <v>6.6000000000000003E-2</v>
      </c>
      <c r="G18" s="103">
        <v>7.1999999999999995E-2</v>
      </c>
      <c r="H18" s="103">
        <v>4.3999999999999997E-2</v>
      </c>
      <c r="I18" s="103">
        <v>4.8000000000000001E-2</v>
      </c>
      <c r="J18" s="59"/>
      <c r="K18" s="59"/>
      <c r="L18" s="59"/>
      <c r="M18" s="59"/>
      <c r="N18" s="71">
        <f>E18*(F18*J18+G18*K18+H18*L18+I18*M18)</f>
        <v>0</v>
      </c>
      <c r="O18" s="71">
        <f>E18*(H18*L18+I18*M18)</f>
        <v>0</v>
      </c>
    </row>
    <row r="19" spans="1:16" s="52" customFormat="1" ht="14.25" customHeight="1" outlineLevel="1">
      <c r="A19" s="33"/>
      <c r="B19" s="33" t="s">
        <v>787</v>
      </c>
      <c r="C19" s="34" t="s">
        <v>750</v>
      </c>
      <c r="D19" s="34"/>
      <c r="E19" s="41"/>
      <c r="F19" s="104">
        <v>0.19800000000000001</v>
      </c>
      <c r="G19" s="104">
        <v>0.216</v>
      </c>
      <c r="H19" s="104">
        <v>0.13200000000000001</v>
      </c>
      <c r="I19" s="104">
        <v>0.14399999999999999</v>
      </c>
      <c r="J19" s="59"/>
      <c r="K19" s="59"/>
      <c r="L19" s="59"/>
      <c r="M19" s="59"/>
      <c r="N19" s="71">
        <f>E19*(F19*J19+G19*K19+H19*L19+I19*M19)</f>
        <v>0</v>
      </c>
      <c r="O19" s="71">
        <f>E19*(H19*L19+I19*M19)</f>
        <v>0</v>
      </c>
    </row>
    <row r="20" spans="1:16" s="37" customFormat="1" ht="14.25" customHeight="1" outlineLevel="1">
      <c r="A20" s="40"/>
      <c r="B20" s="53" t="s">
        <v>788</v>
      </c>
      <c r="C20" s="50"/>
      <c r="D20" s="50"/>
      <c r="E20" s="61">
        <f>SUM(E21:E22)</f>
        <v>0</v>
      </c>
      <c r="F20" s="102"/>
      <c r="G20" s="99"/>
      <c r="H20" s="99"/>
      <c r="I20" s="99"/>
      <c r="J20" s="50"/>
      <c r="K20" s="50"/>
      <c r="L20" s="50"/>
      <c r="M20" s="51"/>
      <c r="N20" s="69">
        <f>SUM(N21:N22)</f>
        <v>0</v>
      </c>
      <c r="O20" s="70">
        <f>SUM(O21:O22)</f>
        <v>0</v>
      </c>
    </row>
    <row r="21" spans="1:16" customFormat="1" ht="14.25" customHeight="1" outlineLevel="1">
      <c r="A21" s="35"/>
      <c r="B21" s="35" t="s">
        <v>786</v>
      </c>
      <c r="C21" s="34" t="s">
        <v>750</v>
      </c>
      <c r="D21" s="34"/>
      <c r="E21" s="41"/>
      <c r="F21" s="104">
        <v>4.3999999999999997E-2</v>
      </c>
      <c r="G21" s="104">
        <v>4.8000000000000001E-2</v>
      </c>
      <c r="H21" s="104">
        <v>3.3000000000000002E-2</v>
      </c>
      <c r="I21" s="103">
        <v>3.5999999999999997E-2</v>
      </c>
      <c r="J21" s="59"/>
      <c r="K21" s="59"/>
      <c r="L21" s="59"/>
      <c r="M21" s="59"/>
      <c r="N21" s="71">
        <f>E21*(F21*J21+G21*K21+H21*L21+I21*M21)</f>
        <v>0</v>
      </c>
      <c r="O21" s="71">
        <f>E21*(H21*L21+I21*M21)</f>
        <v>0</v>
      </c>
      <c r="P21" s="52"/>
    </row>
    <row r="22" spans="1:16" customFormat="1" ht="14.25" customHeight="1" outlineLevel="1">
      <c r="A22" s="33"/>
      <c r="B22" s="33" t="s">
        <v>787</v>
      </c>
      <c r="C22" s="34" t="s">
        <v>750</v>
      </c>
      <c r="D22" s="34"/>
      <c r="E22" s="41"/>
      <c r="F22" s="104">
        <v>0.13200000000000001</v>
      </c>
      <c r="G22" s="104">
        <v>0.14399999999999999</v>
      </c>
      <c r="H22" s="104">
        <v>8.7999999999999995E-2</v>
      </c>
      <c r="I22" s="104">
        <v>9.6000000000000002E-2</v>
      </c>
      <c r="J22" s="59"/>
      <c r="K22" s="59"/>
      <c r="L22" s="41"/>
      <c r="M22" s="59"/>
      <c r="N22" s="71">
        <f>E22*(F22*J22+G22*K22+H22*L22+I22*M22)</f>
        <v>0</v>
      </c>
      <c r="O22" s="71">
        <f>E22*(H22*L22+I22*M22)</f>
        <v>0</v>
      </c>
      <c r="P22" s="52"/>
    </row>
    <row r="23" spans="1:16" s="37" customFormat="1" ht="14.25" customHeight="1" outlineLevel="1">
      <c r="A23" s="38"/>
      <c r="B23" s="53" t="s">
        <v>789</v>
      </c>
      <c r="C23" s="50"/>
      <c r="D23" s="50"/>
      <c r="E23" s="61">
        <f>SUM(E24:E25)</f>
        <v>0</v>
      </c>
      <c r="F23" s="102"/>
      <c r="G23" s="99"/>
      <c r="H23" s="99"/>
      <c r="I23" s="99"/>
      <c r="J23" s="50"/>
      <c r="K23" s="50"/>
      <c r="L23" s="50"/>
      <c r="M23" s="51"/>
      <c r="N23" s="69">
        <f>SUM(N24:N25)</f>
        <v>0</v>
      </c>
      <c r="O23" s="70">
        <f>SUM(O24:O25)</f>
        <v>0</v>
      </c>
    </row>
    <row r="24" spans="1:16" ht="14.25" customHeight="1" outlineLevel="1">
      <c r="A24" s="33"/>
      <c r="B24" s="35" t="s">
        <v>786</v>
      </c>
      <c r="C24" s="34" t="s">
        <v>750</v>
      </c>
      <c r="D24" s="39"/>
      <c r="E24" s="48"/>
      <c r="F24" s="104">
        <v>3.3000000000000002E-2</v>
      </c>
      <c r="G24" s="104">
        <v>3.5999999999999997E-2</v>
      </c>
      <c r="H24" s="104">
        <v>2.1999999999999999E-2</v>
      </c>
      <c r="I24" s="103">
        <v>2.4E-2</v>
      </c>
      <c r="J24" s="59"/>
      <c r="K24" s="59"/>
      <c r="L24" s="59"/>
      <c r="M24" s="59"/>
      <c r="N24" s="71">
        <f>E24*(F24*J24+G24*K24+H24*L24+I24*M24)</f>
        <v>0</v>
      </c>
      <c r="O24" s="71">
        <f>E24*(H24*L24+I24*M24)</f>
        <v>0</v>
      </c>
      <c r="P24" s="52"/>
    </row>
    <row r="25" spans="1:16" ht="14.25" customHeight="1" outlineLevel="1">
      <c r="A25" s="33"/>
      <c r="B25" s="33" t="s">
        <v>787</v>
      </c>
      <c r="C25" s="34" t="s">
        <v>750</v>
      </c>
      <c r="D25" s="39"/>
      <c r="E25" s="48"/>
      <c r="F25" s="104">
        <v>9.9000000000000005E-2</v>
      </c>
      <c r="G25" s="104">
        <v>0.108</v>
      </c>
      <c r="H25" s="104">
        <v>6.6000000000000003E-2</v>
      </c>
      <c r="I25" s="104">
        <v>7.1999999999999995E-2</v>
      </c>
      <c r="J25" s="59"/>
      <c r="K25" s="59"/>
      <c r="L25" s="41"/>
      <c r="M25" s="59"/>
      <c r="N25" s="71">
        <f>E25*(F25*J25+G25*K25+H25*L25+I25*M25)</f>
        <v>0</v>
      </c>
      <c r="O25" s="71">
        <f>E25*(H25*L25+I25*M25)</f>
        <v>0</v>
      </c>
      <c r="P25" s="52"/>
    </row>
    <row r="26" spans="1:16" ht="14.25" customHeight="1" outlineLevel="1">
      <c r="A26" s="33"/>
      <c r="B26" s="47" t="s">
        <v>796</v>
      </c>
      <c r="C26" s="39"/>
      <c r="D26" s="39"/>
      <c r="E26" s="62">
        <f>E27+E30+E33</f>
        <v>0</v>
      </c>
      <c r="F26" s="105"/>
      <c r="G26" s="105"/>
      <c r="H26" s="105"/>
      <c r="I26" s="105"/>
      <c r="J26" s="39"/>
      <c r="K26" s="39"/>
      <c r="L26" s="39"/>
      <c r="M26" s="63"/>
      <c r="N26" s="68">
        <f>N27+N30+N33</f>
        <v>0</v>
      </c>
      <c r="O26" s="78"/>
    </row>
    <row r="27" spans="1:16" ht="14.25" customHeight="1" outlineLevel="1">
      <c r="A27" s="33"/>
      <c r="B27" s="53" t="s">
        <v>785</v>
      </c>
      <c r="C27" s="50"/>
      <c r="D27" s="50"/>
      <c r="E27" s="61">
        <f>SUM(E28:E29)</f>
        <v>0</v>
      </c>
      <c r="F27" s="102"/>
      <c r="G27" s="99"/>
      <c r="H27" s="99"/>
      <c r="I27" s="99"/>
      <c r="J27" s="50"/>
      <c r="K27" s="50"/>
      <c r="L27" s="50"/>
      <c r="M27" s="51"/>
      <c r="N27" s="69">
        <f>SUM(N28:N29)</f>
        <v>0</v>
      </c>
      <c r="O27" s="79"/>
    </row>
    <row r="28" spans="1:16" ht="14.25" customHeight="1" outlineLevel="1">
      <c r="A28" s="33"/>
      <c r="B28" s="35" t="s">
        <v>786</v>
      </c>
      <c r="C28" s="34" t="s">
        <v>750</v>
      </c>
      <c r="D28" s="39"/>
      <c r="E28" s="48"/>
      <c r="F28" s="104">
        <v>0.11</v>
      </c>
      <c r="G28" s="104">
        <v>0.12</v>
      </c>
      <c r="H28" s="105"/>
      <c r="I28" s="106"/>
      <c r="J28" s="59"/>
      <c r="K28" s="59"/>
      <c r="L28" s="76"/>
      <c r="M28" s="76"/>
      <c r="N28" s="71">
        <f>E28*(F28*J28+G28*K28+H28*L28+I28*M28)</f>
        <v>0</v>
      </c>
      <c r="O28" s="77"/>
      <c r="P28" s="52"/>
    </row>
    <row r="29" spans="1:16" ht="14.25" customHeight="1" outlineLevel="1">
      <c r="A29" s="33"/>
      <c r="B29" s="33" t="s">
        <v>787</v>
      </c>
      <c r="C29" s="34" t="s">
        <v>750</v>
      </c>
      <c r="D29" s="39"/>
      <c r="E29" s="48"/>
      <c r="F29" s="104">
        <v>0.33</v>
      </c>
      <c r="G29" s="104">
        <v>0.36</v>
      </c>
      <c r="H29" s="105"/>
      <c r="I29" s="105"/>
      <c r="J29" s="59"/>
      <c r="K29" s="59"/>
      <c r="L29" s="36"/>
      <c r="M29" s="76"/>
      <c r="N29" s="71">
        <f>E29*(F29*J29+G29*K29+H29*L29+I29*M29)</f>
        <v>0</v>
      </c>
      <c r="O29" s="77"/>
      <c r="P29" s="52"/>
    </row>
    <row r="30" spans="1:16" ht="14.25" customHeight="1" outlineLevel="1">
      <c r="A30" s="33"/>
      <c r="B30" s="53" t="s">
        <v>788</v>
      </c>
      <c r="C30" s="50"/>
      <c r="D30" s="50"/>
      <c r="E30" s="61">
        <f>SUM(E31:E32)</f>
        <v>0</v>
      </c>
      <c r="F30" s="102"/>
      <c r="G30" s="99"/>
      <c r="H30" s="99"/>
      <c r="I30" s="99"/>
      <c r="J30" s="50"/>
      <c r="K30" s="50"/>
      <c r="L30" s="50"/>
      <c r="M30" s="51"/>
      <c r="N30" s="69">
        <f>SUM(N31:N32)</f>
        <v>0</v>
      </c>
      <c r="O30" s="79"/>
    </row>
    <row r="31" spans="1:16" ht="14.25" customHeight="1" outlineLevel="1">
      <c r="A31" s="33"/>
      <c r="B31" s="35" t="s">
        <v>786</v>
      </c>
      <c r="C31" s="34" t="s">
        <v>750</v>
      </c>
      <c r="D31" s="39"/>
      <c r="E31" s="48"/>
      <c r="F31" s="104">
        <v>7.6999999999999999E-2</v>
      </c>
      <c r="G31" s="104">
        <v>8.3999999999999991E-2</v>
      </c>
      <c r="H31" s="105"/>
      <c r="I31" s="106"/>
      <c r="J31" s="59"/>
      <c r="K31" s="59"/>
      <c r="L31" s="76"/>
      <c r="M31" s="76"/>
      <c r="N31" s="71">
        <f>E31*(F31*J31+G31*K31+H31*L31+I31*M31)</f>
        <v>0</v>
      </c>
      <c r="O31" s="77"/>
      <c r="P31" s="52"/>
    </row>
    <row r="32" spans="1:16" ht="14.25" customHeight="1" outlineLevel="1">
      <c r="A32" s="33"/>
      <c r="B32" s="33" t="s">
        <v>787</v>
      </c>
      <c r="C32" s="34" t="s">
        <v>750</v>
      </c>
      <c r="D32" s="39"/>
      <c r="E32" s="48"/>
      <c r="F32" s="104">
        <v>0.22</v>
      </c>
      <c r="G32" s="104">
        <v>0.24</v>
      </c>
      <c r="H32" s="105"/>
      <c r="I32" s="105"/>
      <c r="J32" s="59"/>
      <c r="K32" s="59"/>
      <c r="L32" s="36"/>
      <c r="M32" s="76"/>
      <c r="N32" s="71">
        <f>E32*(F32*J32+G32*K32+H32*L32+I32*M32)</f>
        <v>0</v>
      </c>
      <c r="O32" s="77"/>
      <c r="P32" s="52"/>
    </row>
    <row r="33" spans="1:16" ht="14.25" customHeight="1" outlineLevel="1">
      <c r="A33" s="33"/>
      <c r="B33" s="53" t="s">
        <v>789</v>
      </c>
      <c r="C33" s="50"/>
      <c r="D33" s="50"/>
      <c r="E33" s="61">
        <f>SUM(E34:E35)</f>
        <v>0</v>
      </c>
      <c r="F33" s="102"/>
      <c r="G33" s="99"/>
      <c r="H33" s="99"/>
      <c r="I33" s="99"/>
      <c r="J33" s="50"/>
      <c r="K33" s="50"/>
      <c r="L33" s="50"/>
      <c r="M33" s="51"/>
      <c r="N33" s="69">
        <f>SUM(N34:N35)</f>
        <v>0</v>
      </c>
      <c r="O33" s="79"/>
    </row>
    <row r="34" spans="1:16" ht="14.25" customHeight="1" outlineLevel="1">
      <c r="A34" s="33"/>
      <c r="B34" s="35" t="s">
        <v>786</v>
      </c>
      <c r="C34" s="34" t="s">
        <v>750</v>
      </c>
      <c r="D34" s="39"/>
      <c r="E34" s="48"/>
      <c r="F34" s="104">
        <v>5.5E-2</v>
      </c>
      <c r="G34" s="104">
        <v>0.06</v>
      </c>
      <c r="H34" s="105"/>
      <c r="I34" s="106"/>
      <c r="J34" s="59"/>
      <c r="K34" s="59"/>
      <c r="L34" s="76"/>
      <c r="M34" s="76"/>
      <c r="N34" s="71">
        <f>E34*(F34*J34+G34*K34+H34*L34+I34*M34)</f>
        <v>0</v>
      </c>
      <c r="O34" s="77"/>
      <c r="P34" s="52"/>
    </row>
    <row r="35" spans="1:16" ht="14.25" customHeight="1" outlineLevel="1">
      <c r="A35" s="33"/>
      <c r="B35" s="33" t="s">
        <v>787</v>
      </c>
      <c r="C35" s="34" t="s">
        <v>750</v>
      </c>
      <c r="D35" s="39"/>
      <c r="E35" s="48"/>
      <c r="F35" s="104">
        <v>0.16500000000000001</v>
      </c>
      <c r="G35" s="104">
        <v>0.18</v>
      </c>
      <c r="H35" s="105"/>
      <c r="I35" s="105"/>
      <c r="J35" s="59"/>
      <c r="K35" s="59"/>
      <c r="L35" s="36"/>
      <c r="M35" s="76"/>
      <c r="N35" s="71">
        <f>E35*(F35*J35+G35*K35+H35*L35+I35*M35)</f>
        <v>0</v>
      </c>
      <c r="O35" s="77"/>
      <c r="P35" s="52"/>
    </row>
    <row r="36" spans="1:16" s="37" customFormat="1" ht="45" customHeight="1" outlineLevel="1">
      <c r="A36" s="38"/>
      <c r="B36" s="53" t="s">
        <v>790</v>
      </c>
      <c r="C36" s="50"/>
      <c r="D36" s="50"/>
      <c r="E36" s="61">
        <f>E37+E42</f>
        <v>0</v>
      </c>
      <c r="F36" s="102"/>
      <c r="G36" s="99"/>
      <c r="H36" s="99"/>
      <c r="I36" s="99"/>
      <c r="J36" s="50"/>
      <c r="K36" s="50"/>
      <c r="L36" s="50"/>
      <c r="M36" s="51"/>
      <c r="N36" s="70">
        <f>N37+N42</f>
        <v>0</v>
      </c>
      <c r="O36" s="70">
        <f>O37</f>
        <v>0</v>
      </c>
    </row>
    <row r="37" spans="1:16" customFormat="1" ht="14.25" customHeight="1" outlineLevel="1">
      <c r="A37" s="35"/>
      <c r="B37" s="47" t="s">
        <v>791</v>
      </c>
      <c r="C37" s="34"/>
      <c r="D37" s="34"/>
      <c r="E37" s="60">
        <f>SUM(E38:E41)</f>
        <v>0</v>
      </c>
      <c r="F37" s="100"/>
      <c r="G37" s="100"/>
      <c r="H37" s="100"/>
      <c r="I37" s="100"/>
      <c r="J37" s="34"/>
      <c r="K37" s="34"/>
      <c r="L37" s="34"/>
      <c r="M37" s="34"/>
      <c r="N37" s="71">
        <f>SUM(N38:N41)</f>
        <v>0</v>
      </c>
      <c r="O37" s="71">
        <f>SUM(O38:O41)</f>
        <v>0</v>
      </c>
    </row>
    <row r="38" spans="1:16" customFormat="1" ht="14.25" customHeight="1" outlineLevel="1">
      <c r="A38" s="35"/>
      <c r="B38" s="35" t="s">
        <v>792</v>
      </c>
      <c r="C38" s="34" t="s">
        <v>750</v>
      </c>
      <c r="D38" s="34"/>
      <c r="E38" s="41"/>
      <c r="F38" s="107">
        <v>2.7E-2</v>
      </c>
      <c r="G38" s="107">
        <v>2.7E-2</v>
      </c>
      <c r="H38" s="107">
        <v>1.7999999999999999E-2</v>
      </c>
      <c r="I38" s="107">
        <v>1.7999999999999999E-2</v>
      </c>
      <c r="J38" s="59"/>
      <c r="K38" s="59"/>
      <c r="L38" s="59"/>
      <c r="M38" s="59"/>
      <c r="N38" s="71">
        <f>E38*(F38*J38+G38*K38+H38*L38+I38*M38)</f>
        <v>0</v>
      </c>
      <c r="O38" s="71">
        <f>E38*(H38*L38+I38*M38)</f>
        <v>0</v>
      </c>
    </row>
    <row r="39" spans="1:16" customFormat="1" ht="14.25" customHeight="1" outlineLevel="1">
      <c r="A39" s="35"/>
      <c r="B39" s="35" t="s">
        <v>793</v>
      </c>
      <c r="C39" s="34" t="s">
        <v>750</v>
      </c>
      <c r="D39" s="34"/>
      <c r="E39" s="41"/>
      <c r="F39" s="107">
        <v>0.02</v>
      </c>
      <c r="G39" s="107">
        <v>0.02</v>
      </c>
      <c r="H39" s="107">
        <v>1.2999999999999999E-2</v>
      </c>
      <c r="I39" s="107">
        <v>1.2999999999999999E-2</v>
      </c>
      <c r="J39" s="59"/>
      <c r="K39" s="59"/>
      <c r="L39" s="59"/>
      <c r="M39" s="59"/>
      <c r="N39" s="71">
        <f>E39*(F39*J39+G39*K39+H39*L39+I39*M39)</f>
        <v>0</v>
      </c>
      <c r="O39" s="71">
        <f>E39*(H39*L39+I39*M39)</f>
        <v>0</v>
      </c>
    </row>
    <row r="40" spans="1:16" customFormat="1" ht="14.25" customHeight="1" outlineLevel="1">
      <c r="A40" s="35"/>
      <c r="B40" s="35" t="s">
        <v>794</v>
      </c>
      <c r="C40" s="34" t="s">
        <v>750</v>
      </c>
      <c r="D40" s="34"/>
      <c r="E40" s="41"/>
      <c r="F40" s="107">
        <v>1.6E-2</v>
      </c>
      <c r="G40" s="107">
        <v>1.6E-2</v>
      </c>
      <c r="H40" s="107">
        <v>0.01</v>
      </c>
      <c r="I40" s="107">
        <v>0.01</v>
      </c>
      <c r="J40" s="59"/>
      <c r="K40" s="59"/>
      <c r="L40" s="59"/>
      <c r="M40" s="59"/>
      <c r="N40" s="71">
        <f>E40*(F40*J40+G40*K40+H40*L40+I40*M40)</f>
        <v>0</v>
      </c>
      <c r="O40" s="71">
        <f>E40*(H40*L40+I40*M40)</f>
        <v>0</v>
      </c>
    </row>
    <row r="41" spans="1:16" customFormat="1" ht="14.25" customHeight="1" outlineLevel="1">
      <c r="A41" s="35"/>
      <c r="B41" s="35" t="s">
        <v>795</v>
      </c>
      <c r="C41" s="34" t="s">
        <v>750</v>
      </c>
      <c r="D41" s="34"/>
      <c r="E41" s="41"/>
      <c r="F41" s="107">
        <v>6.0000000000000001E-3</v>
      </c>
      <c r="G41" s="107">
        <v>6.0000000000000001E-3</v>
      </c>
      <c r="H41" s="107">
        <v>4.0000000000000001E-3</v>
      </c>
      <c r="I41" s="107">
        <v>4.0000000000000001E-3</v>
      </c>
      <c r="J41" s="59"/>
      <c r="K41" s="59"/>
      <c r="L41" s="59"/>
      <c r="M41" s="59"/>
      <c r="N41" s="71">
        <f>E41*(F41*J41+G41*K41+H41*L41+I41*M41)</f>
        <v>0</v>
      </c>
      <c r="O41" s="71">
        <f>E41*(H41*L41+I41*M41)</f>
        <v>0</v>
      </c>
    </row>
    <row r="42" spans="1:16" customFormat="1" ht="14.25" customHeight="1" outlineLevel="1">
      <c r="A42" s="42"/>
      <c r="B42" s="47" t="s">
        <v>796</v>
      </c>
      <c r="C42" s="34"/>
      <c r="D42" s="34"/>
      <c r="E42" s="60">
        <f>SUM(E43:E46)</f>
        <v>0</v>
      </c>
      <c r="F42" s="100"/>
      <c r="G42" s="100"/>
      <c r="H42" s="100"/>
      <c r="I42" s="100"/>
      <c r="J42" s="34"/>
      <c r="K42" s="34"/>
      <c r="L42" s="34"/>
      <c r="M42" s="34"/>
      <c r="N42" s="71">
        <f>SUM(N43:N46)</f>
        <v>0</v>
      </c>
      <c r="O42" s="73"/>
    </row>
    <row r="43" spans="1:16" customFormat="1" ht="14.25" customHeight="1" outlineLevel="1">
      <c r="A43" s="35"/>
      <c r="B43" s="35" t="s">
        <v>792</v>
      </c>
      <c r="C43" s="34" t="s">
        <v>750</v>
      </c>
      <c r="D43" s="34"/>
      <c r="E43" s="41"/>
      <c r="F43" s="107">
        <v>4.4999999999999998E-2</v>
      </c>
      <c r="G43" s="107">
        <v>4.4999999999999998E-2</v>
      </c>
      <c r="H43" s="108"/>
      <c r="I43" s="108"/>
      <c r="J43" s="59"/>
      <c r="K43" s="59"/>
      <c r="L43" s="80"/>
      <c r="M43" s="80"/>
      <c r="N43" s="71">
        <f>E43*(F43*J43+G43*K43+H43*L43+I43*M43)</f>
        <v>0</v>
      </c>
      <c r="O43" s="75"/>
    </row>
    <row r="44" spans="1:16" customFormat="1" ht="14.25" customHeight="1" outlineLevel="1">
      <c r="A44" s="35"/>
      <c r="B44" s="35" t="s">
        <v>793</v>
      </c>
      <c r="C44" s="34" t="s">
        <v>750</v>
      </c>
      <c r="D44" s="34"/>
      <c r="E44" s="41"/>
      <c r="F44" s="107">
        <v>3.3000000000000002E-2</v>
      </c>
      <c r="G44" s="107">
        <v>3.3000000000000002E-2</v>
      </c>
      <c r="H44" s="108"/>
      <c r="I44" s="108"/>
      <c r="J44" s="59"/>
      <c r="K44" s="59"/>
      <c r="L44" s="80"/>
      <c r="M44" s="80"/>
      <c r="N44" s="71">
        <f>E44*(F44*J44+G44*K44+H44*L44+I44*M44)</f>
        <v>0</v>
      </c>
      <c r="O44" s="75"/>
    </row>
    <row r="45" spans="1:16" customFormat="1" ht="14.25" customHeight="1" outlineLevel="1">
      <c r="A45" s="35"/>
      <c r="B45" s="35" t="s">
        <v>794</v>
      </c>
      <c r="C45" s="34" t="s">
        <v>750</v>
      </c>
      <c r="D45" s="34"/>
      <c r="E45" s="41"/>
      <c r="F45" s="107">
        <v>2.6000000000000002E-2</v>
      </c>
      <c r="G45" s="107">
        <v>2.6000000000000002E-2</v>
      </c>
      <c r="H45" s="108"/>
      <c r="I45" s="108"/>
      <c r="J45" s="59"/>
      <c r="K45" s="59"/>
      <c r="L45" s="80"/>
      <c r="M45" s="80"/>
      <c r="N45" s="71">
        <f>E45*(F45*J45+G45*K45+H45*L45+I45*M45)</f>
        <v>0</v>
      </c>
      <c r="O45" s="75"/>
    </row>
    <row r="46" spans="1:16" customFormat="1" ht="14.25" customHeight="1" outlineLevel="1">
      <c r="A46" s="35"/>
      <c r="B46" s="35" t="s">
        <v>795</v>
      </c>
      <c r="C46" s="34" t="s">
        <v>750</v>
      </c>
      <c r="D46" s="34"/>
      <c r="E46" s="41"/>
      <c r="F46" s="107">
        <v>0.01</v>
      </c>
      <c r="G46" s="107">
        <v>0.01</v>
      </c>
      <c r="H46" s="108"/>
      <c r="I46" s="108"/>
      <c r="J46" s="59"/>
      <c r="K46" s="59"/>
      <c r="L46" s="80"/>
      <c r="M46" s="80"/>
      <c r="N46" s="71">
        <f>E46*(F46*J46+G46*K46+H46*L46+I46*M46)</f>
        <v>0</v>
      </c>
      <c r="O46" s="45"/>
    </row>
    <row r="47" spans="1:16">
      <c r="A47" s="1663" t="s">
        <v>751</v>
      </c>
      <c r="B47" s="1663"/>
      <c r="C47" s="31" t="s">
        <v>746</v>
      </c>
      <c r="D47" s="61">
        <f>D48</f>
        <v>0</v>
      </c>
      <c r="E47" s="61">
        <f>E51</f>
        <v>0</v>
      </c>
      <c r="F47" s="95"/>
      <c r="G47" s="95"/>
      <c r="H47" s="95"/>
      <c r="I47" s="95"/>
      <c r="J47" s="85"/>
      <c r="K47" s="85"/>
      <c r="L47" s="85"/>
      <c r="M47" s="85"/>
      <c r="N47" s="81">
        <f>N48+N51</f>
        <v>0</v>
      </c>
      <c r="O47" s="45"/>
    </row>
    <row r="48" spans="1:16" ht="15" customHeight="1">
      <c r="A48" s="1637" t="s">
        <v>802</v>
      </c>
      <c r="B48" s="1638"/>
      <c r="C48" s="31" t="s">
        <v>746</v>
      </c>
      <c r="D48" s="61">
        <f>D49</f>
        <v>0</v>
      </c>
      <c r="E48" s="85"/>
      <c r="F48" s="96">
        <f>F49</f>
        <v>7.72</v>
      </c>
      <c r="G48" s="96">
        <f>G49</f>
        <v>7.72</v>
      </c>
      <c r="H48" s="50"/>
      <c r="I48" s="50"/>
      <c r="J48" s="50"/>
      <c r="K48" s="50"/>
      <c r="L48" s="50"/>
      <c r="M48" s="50"/>
      <c r="N48" s="81">
        <f>SUM(N49:N50)</f>
        <v>0</v>
      </c>
      <c r="O48" s="45"/>
    </row>
    <row r="49" spans="1:16" ht="15" customHeight="1" outlineLevel="1">
      <c r="A49" s="82"/>
      <c r="B49" s="82" t="s">
        <v>800</v>
      </c>
      <c r="C49" s="31" t="s">
        <v>746</v>
      </c>
      <c r="D49" s="83"/>
      <c r="E49" s="85"/>
      <c r="F49" s="90">
        <v>7.72</v>
      </c>
      <c r="G49" s="90">
        <v>7.72</v>
      </c>
      <c r="H49" s="98"/>
      <c r="I49" s="98"/>
      <c r="J49" s="59"/>
      <c r="K49" s="59"/>
      <c r="L49" s="45"/>
      <c r="M49" s="45"/>
      <c r="N49" s="71">
        <f>D49*(F49*J49+G49*K49+H49*L49+I49*M49)</f>
        <v>0</v>
      </c>
      <c r="O49" s="45"/>
    </row>
    <row r="50" spans="1:16" ht="15" customHeight="1" outlineLevel="1">
      <c r="A50" s="43"/>
      <c r="B50" s="89" t="s">
        <v>801</v>
      </c>
      <c r="C50" s="44" t="s">
        <v>748</v>
      </c>
      <c r="D50" s="84"/>
      <c r="E50" s="85"/>
      <c r="F50" s="97"/>
      <c r="G50" s="98"/>
      <c r="H50" s="98"/>
      <c r="I50" s="98"/>
      <c r="J50" s="45"/>
      <c r="K50" s="45"/>
      <c r="L50" s="45"/>
      <c r="M50" s="45"/>
      <c r="N50" s="67"/>
      <c r="O50" s="45"/>
    </row>
    <row r="51" spans="1:16" ht="14.25" customHeight="1">
      <c r="A51" s="1637" t="s">
        <v>749</v>
      </c>
      <c r="B51" s="1638"/>
      <c r="C51" s="50"/>
      <c r="D51" s="50"/>
      <c r="E51" s="61">
        <f>E53+E63+E52</f>
        <v>0</v>
      </c>
      <c r="F51" s="99"/>
      <c r="G51" s="99"/>
      <c r="H51" s="99"/>
      <c r="I51" s="99"/>
      <c r="J51" s="50"/>
      <c r="K51" s="50"/>
      <c r="L51" s="50"/>
      <c r="M51" s="50"/>
      <c r="N51" s="81">
        <f>N52+N53+N63</f>
        <v>0</v>
      </c>
      <c r="O51" s="88"/>
    </row>
    <row r="52" spans="1:16" ht="14.25" customHeight="1" outlineLevel="1">
      <c r="A52" s="33"/>
      <c r="B52" s="89" t="s">
        <v>803</v>
      </c>
      <c r="C52" s="32" t="s">
        <v>748</v>
      </c>
      <c r="D52" s="39"/>
      <c r="E52" s="48"/>
      <c r="F52" s="105"/>
      <c r="G52" s="105"/>
      <c r="H52" s="105"/>
      <c r="I52" s="105"/>
      <c r="J52" s="59"/>
      <c r="K52" s="59"/>
      <c r="L52" s="36"/>
      <c r="M52" s="76"/>
      <c r="N52" s="72"/>
      <c r="O52" s="73"/>
    </row>
    <row r="53" spans="1:16" ht="14.25" customHeight="1" outlineLevel="1">
      <c r="A53" s="33"/>
      <c r="B53" s="47" t="s">
        <v>796</v>
      </c>
      <c r="C53" s="39"/>
      <c r="D53" s="39"/>
      <c r="E53" s="62">
        <f>E54+E57+E60</f>
        <v>0</v>
      </c>
      <c r="F53" s="105"/>
      <c r="G53" s="105"/>
      <c r="H53" s="105"/>
      <c r="I53" s="105"/>
      <c r="J53" s="39"/>
      <c r="K53" s="39"/>
      <c r="L53" s="39"/>
      <c r="M53" s="63"/>
      <c r="N53" s="68">
        <f>N54+N57+N60</f>
        <v>0</v>
      </c>
      <c r="O53" s="78"/>
    </row>
    <row r="54" spans="1:16" ht="14.25" customHeight="1" outlineLevel="1">
      <c r="A54" s="33"/>
      <c r="B54" s="53" t="s">
        <v>785</v>
      </c>
      <c r="C54" s="50"/>
      <c r="D54" s="50"/>
      <c r="E54" s="61">
        <f>SUM(E55:E56)</f>
        <v>0</v>
      </c>
      <c r="F54" s="102"/>
      <c r="G54" s="99"/>
      <c r="H54" s="99"/>
      <c r="I54" s="99"/>
      <c r="J54" s="50"/>
      <c r="K54" s="50"/>
      <c r="L54" s="50"/>
      <c r="M54" s="51"/>
      <c r="N54" s="69">
        <f>SUM(N55:N56)</f>
        <v>0</v>
      </c>
      <c r="O54" s="79"/>
    </row>
    <row r="55" spans="1:16" ht="14.25" customHeight="1" outlineLevel="1">
      <c r="A55" s="33"/>
      <c r="B55" s="35" t="s">
        <v>786</v>
      </c>
      <c r="C55" s="34" t="s">
        <v>750</v>
      </c>
      <c r="D55" s="39"/>
      <c r="E55" s="48"/>
      <c r="F55" s="104">
        <v>0.11</v>
      </c>
      <c r="G55" s="104">
        <v>0.12</v>
      </c>
      <c r="H55" s="105"/>
      <c r="I55" s="106"/>
      <c r="J55" s="59"/>
      <c r="K55" s="59"/>
      <c r="L55" s="76"/>
      <c r="M55" s="76"/>
      <c r="N55" s="71">
        <f>E55*(F55*J55+G55*K55+H55*L55+I55*M55)</f>
        <v>0</v>
      </c>
      <c r="O55" s="77"/>
      <c r="P55" s="52"/>
    </row>
    <row r="56" spans="1:16" ht="14.25" customHeight="1" outlineLevel="1">
      <c r="A56" s="33"/>
      <c r="B56" s="33" t="s">
        <v>787</v>
      </c>
      <c r="C56" s="34" t="s">
        <v>750</v>
      </c>
      <c r="D56" s="39"/>
      <c r="E56" s="48"/>
      <c r="F56" s="104">
        <v>0.33</v>
      </c>
      <c r="G56" s="104">
        <v>0.36</v>
      </c>
      <c r="H56" s="105"/>
      <c r="I56" s="105"/>
      <c r="J56" s="59"/>
      <c r="K56" s="59"/>
      <c r="L56" s="36"/>
      <c r="M56" s="76"/>
      <c r="N56" s="71">
        <f>E56*(F56*J56+G56*K56+H56*L56+I56*M56)</f>
        <v>0</v>
      </c>
      <c r="O56" s="77"/>
      <c r="P56" s="52"/>
    </row>
    <row r="57" spans="1:16" ht="14.25" customHeight="1" outlineLevel="1">
      <c r="A57" s="33"/>
      <c r="B57" s="53" t="s">
        <v>788</v>
      </c>
      <c r="C57" s="50"/>
      <c r="D57" s="50"/>
      <c r="E57" s="61">
        <f>SUM(E58:E59)</f>
        <v>0</v>
      </c>
      <c r="F57" s="102"/>
      <c r="G57" s="99"/>
      <c r="H57" s="99"/>
      <c r="I57" s="99"/>
      <c r="J57" s="50"/>
      <c r="K57" s="50"/>
      <c r="L57" s="50"/>
      <c r="M57" s="51"/>
      <c r="N57" s="69">
        <f>SUM(N58:N59)</f>
        <v>0</v>
      </c>
      <c r="O57" s="79"/>
    </row>
    <row r="58" spans="1:16" ht="14.25" customHeight="1" outlineLevel="1">
      <c r="A58" s="33"/>
      <c r="B58" s="35" t="s">
        <v>786</v>
      </c>
      <c r="C58" s="34" t="s">
        <v>750</v>
      </c>
      <c r="D58" s="39"/>
      <c r="E58" s="48"/>
      <c r="F58" s="104">
        <v>7.6999999999999999E-2</v>
      </c>
      <c r="G58" s="104">
        <v>8.3999999999999991E-2</v>
      </c>
      <c r="H58" s="105"/>
      <c r="I58" s="106"/>
      <c r="J58" s="59"/>
      <c r="K58" s="59"/>
      <c r="L58" s="76"/>
      <c r="M58" s="76"/>
      <c r="N58" s="71">
        <f>E58*(F58*J58+G58*K58+H58*L58+I58*M58)</f>
        <v>0</v>
      </c>
      <c r="O58" s="77"/>
      <c r="P58" s="52"/>
    </row>
    <row r="59" spans="1:16" ht="14.25" customHeight="1" outlineLevel="1">
      <c r="A59" s="33"/>
      <c r="B59" s="33" t="s">
        <v>787</v>
      </c>
      <c r="C59" s="34" t="s">
        <v>750</v>
      </c>
      <c r="D59" s="39"/>
      <c r="E59" s="48"/>
      <c r="F59" s="104">
        <v>0.22</v>
      </c>
      <c r="G59" s="104">
        <v>0.24</v>
      </c>
      <c r="H59" s="105"/>
      <c r="I59" s="105"/>
      <c r="J59" s="59"/>
      <c r="K59" s="59"/>
      <c r="L59" s="36"/>
      <c r="M59" s="76"/>
      <c r="N59" s="71">
        <f>E59*(F59*J59+G59*K59+H59*L59+I59*M59)</f>
        <v>0</v>
      </c>
      <c r="O59" s="77"/>
      <c r="P59" s="52"/>
    </row>
    <row r="60" spans="1:16" ht="14.25" customHeight="1" outlineLevel="1">
      <c r="A60" s="33"/>
      <c r="B60" s="53" t="s">
        <v>789</v>
      </c>
      <c r="C60" s="50"/>
      <c r="D60" s="50"/>
      <c r="E60" s="61">
        <f>SUM(E61:E62)</f>
        <v>0</v>
      </c>
      <c r="F60" s="102"/>
      <c r="G60" s="99"/>
      <c r="H60" s="99"/>
      <c r="I60" s="99"/>
      <c r="J60" s="50"/>
      <c r="K60" s="50"/>
      <c r="L60" s="50"/>
      <c r="M60" s="51"/>
      <c r="N60" s="69">
        <f>SUM(N61:N62)</f>
        <v>0</v>
      </c>
      <c r="O60" s="79"/>
    </row>
    <row r="61" spans="1:16" ht="14.25" customHeight="1" outlineLevel="1">
      <c r="A61" s="33"/>
      <c r="B61" s="35" t="s">
        <v>786</v>
      </c>
      <c r="C61" s="34" t="s">
        <v>750</v>
      </c>
      <c r="D61" s="39"/>
      <c r="E61" s="48"/>
      <c r="F61" s="104">
        <v>5.5E-2</v>
      </c>
      <c r="G61" s="104">
        <v>0.06</v>
      </c>
      <c r="H61" s="105"/>
      <c r="I61" s="106"/>
      <c r="J61" s="59"/>
      <c r="K61" s="59"/>
      <c r="L61" s="76"/>
      <c r="M61" s="76"/>
      <c r="N61" s="71">
        <f>E61*(F61*J61+G61*K61+H61*L61+I61*M61)</f>
        <v>0</v>
      </c>
      <c r="O61" s="77"/>
      <c r="P61" s="52"/>
    </row>
    <row r="62" spans="1:16" ht="14.25" customHeight="1" outlineLevel="1">
      <c r="A62" s="33"/>
      <c r="B62" s="33" t="s">
        <v>787</v>
      </c>
      <c r="C62" s="34" t="s">
        <v>750</v>
      </c>
      <c r="D62" s="39"/>
      <c r="E62" s="48"/>
      <c r="F62" s="104">
        <v>0.16500000000000001</v>
      </c>
      <c r="G62" s="104">
        <v>0.18</v>
      </c>
      <c r="H62" s="105"/>
      <c r="I62" s="105"/>
      <c r="J62" s="59"/>
      <c r="K62" s="59"/>
      <c r="L62" s="36"/>
      <c r="M62" s="76"/>
      <c r="N62" s="71">
        <f>E62*(F62*J62+G62*K62+H62*L62+I62*M62)</f>
        <v>0</v>
      </c>
      <c r="O62" s="77"/>
      <c r="P62" s="52"/>
    </row>
    <row r="63" spans="1:16" s="37" customFormat="1" ht="45" customHeight="1" outlineLevel="1">
      <c r="A63" s="38"/>
      <c r="B63" s="53" t="s">
        <v>790</v>
      </c>
      <c r="C63" s="50"/>
      <c r="D63" s="50"/>
      <c r="E63" s="61">
        <f>E64</f>
        <v>0</v>
      </c>
      <c r="F63" s="102"/>
      <c r="G63" s="99"/>
      <c r="H63" s="99"/>
      <c r="I63" s="99"/>
      <c r="J63" s="50"/>
      <c r="K63" s="50"/>
      <c r="L63" s="50"/>
      <c r="M63" s="51"/>
      <c r="N63" s="70">
        <f>N64</f>
        <v>0</v>
      </c>
      <c r="O63" s="77"/>
    </row>
    <row r="64" spans="1:16" customFormat="1" ht="14.25" customHeight="1" outlineLevel="1">
      <c r="A64" s="42"/>
      <c r="B64" s="47" t="s">
        <v>796</v>
      </c>
      <c r="C64" s="34"/>
      <c r="D64" s="34"/>
      <c r="E64" s="60">
        <f>SUM(E65:E68)</f>
        <v>0</v>
      </c>
      <c r="F64" s="100"/>
      <c r="G64" s="100"/>
      <c r="H64" s="100"/>
      <c r="I64" s="100"/>
      <c r="J64" s="34"/>
      <c r="K64" s="34"/>
      <c r="L64" s="34"/>
      <c r="M64" s="34"/>
      <c r="N64" s="71">
        <f>SUM(N65:N68)</f>
        <v>0</v>
      </c>
      <c r="O64" s="73"/>
    </row>
    <row r="65" spans="1:16" customFormat="1" ht="14.25" customHeight="1" outlineLevel="1">
      <c r="A65" s="35"/>
      <c r="B65" s="35" t="s">
        <v>792</v>
      </c>
      <c r="C65" s="34" t="s">
        <v>750</v>
      </c>
      <c r="D65" s="34"/>
      <c r="E65" s="41"/>
      <c r="F65" s="107">
        <v>4.4999999999999998E-2</v>
      </c>
      <c r="G65" s="107">
        <v>4.4999999999999998E-2</v>
      </c>
      <c r="H65" s="108"/>
      <c r="I65" s="108"/>
      <c r="J65" s="59"/>
      <c r="K65" s="59"/>
      <c r="L65" s="80"/>
      <c r="M65" s="80"/>
      <c r="N65" s="71">
        <f>E65*(F65*J65+G65*K65+H65*L65+I65*M65)</f>
        <v>0</v>
      </c>
      <c r="O65" s="75"/>
    </row>
    <row r="66" spans="1:16" customFormat="1" ht="14.25" customHeight="1" outlineLevel="1">
      <c r="A66" s="35"/>
      <c r="B66" s="35" t="s">
        <v>793</v>
      </c>
      <c r="C66" s="34" t="s">
        <v>750</v>
      </c>
      <c r="D66" s="34"/>
      <c r="E66" s="41"/>
      <c r="F66" s="107">
        <v>3.3000000000000002E-2</v>
      </c>
      <c r="G66" s="107">
        <v>3.3000000000000002E-2</v>
      </c>
      <c r="H66" s="108"/>
      <c r="I66" s="108"/>
      <c r="J66" s="59"/>
      <c r="K66" s="59"/>
      <c r="L66" s="80"/>
      <c r="M66" s="80"/>
      <c r="N66" s="71">
        <f>E66*(F66*J66+G66*K66+H66*L66+I66*M66)</f>
        <v>0</v>
      </c>
      <c r="O66" s="75"/>
    </row>
    <row r="67" spans="1:16" customFormat="1" ht="14.25" customHeight="1" outlineLevel="1">
      <c r="A67" s="35"/>
      <c r="B67" s="35" t="s">
        <v>794</v>
      </c>
      <c r="C67" s="34" t="s">
        <v>750</v>
      </c>
      <c r="D67" s="34"/>
      <c r="E67" s="41"/>
      <c r="F67" s="107">
        <v>2.6000000000000002E-2</v>
      </c>
      <c r="G67" s="107">
        <v>2.6000000000000002E-2</v>
      </c>
      <c r="H67" s="108"/>
      <c r="I67" s="108"/>
      <c r="J67" s="59"/>
      <c r="K67" s="59"/>
      <c r="L67" s="80"/>
      <c r="M67" s="80"/>
      <c r="N67" s="71">
        <f>E67*(F67*J67+G67*K67+H67*L67+I67*M67)</f>
        <v>0</v>
      </c>
      <c r="O67" s="75"/>
    </row>
    <row r="68" spans="1:16" customFormat="1" ht="14.25" customHeight="1" outlineLevel="1">
      <c r="A68" s="35"/>
      <c r="B68" s="35" t="s">
        <v>795</v>
      </c>
      <c r="C68" s="34" t="s">
        <v>750</v>
      </c>
      <c r="D68" s="34"/>
      <c r="E68" s="41"/>
      <c r="F68" s="107">
        <v>0.01</v>
      </c>
      <c r="G68" s="107">
        <v>0.01</v>
      </c>
      <c r="H68" s="108"/>
      <c r="I68" s="108"/>
      <c r="J68" s="59"/>
      <c r="K68" s="59"/>
      <c r="L68" s="80"/>
      <c r="M68" s="80"/>
      <c r="N68" s="71">
        <f>E68*(F68*J68+G68*K68+H68*L68+I68*M68)</f>
        <v>0</v>
      </c>
      <c r="O68" s="75"/>
    </row>
    <row r="69" spans="1:16">
      <c r="A69" s="1662" t="s">
        <v>752</v>
      </c>
      <c r="B69" s="1662"/>
      <c r="C69" s="31" t="s">
        <v>746</v>
      </c>
      <c r="D69" s="61">
        <f>D70</f>
        <v>0</v>
      </c>
      <c r="E69" s="61">
        <f>E73</f>
        <v>0</v>
      </c>
      <c r="F69" s="95"/>
      <c r="G69" s="95"/>
      <c r="H69" s="95"/>
      <c r="I69" s="95"/>
      <c r="J69" s="85"/>
      <c r="K69" s="85"/>
      <c r="L69" s="85"/>
      <c r="M69" s="85"/>
      <c r="N69" s="81">
        <f>N70+N73</f>
        <v>0</v>
      </c>
      <c r="O69" s="45"/>
    </row>
    <row r="70" spans="1:16" ht="15" customHeight="1">
      <c r="A70" s="1637" t="s">
        <v>802</v>
      </c>
      <c r="B70" s="1638"/>
      <c r="C70" s="31" t="s">
        <v>746</v>
      </c>
      <c r="D70" s="61">
        <f>D71</f>
        <v>0</v>
      </c>
      <c r="E70" s="85"/>
      <c r="F70" s="96">
        <f>F71</f>
        <v>5.58</v>
      </c>
      <c r="G70" s="96">
        <f>G71</f>
        <v>5.58</v>
      </c>
      <c r="H70" s="50"/>
      <c r="I70" s="50"/>
      <c r="J70" s="50"/>
      <c r="K70" s="50"/>
      <c r="L70" s="50"/>
      <c r="M70" s="50"/>
      <c r="N70" s="81">
        <f>SUM(N71:N72)</f>
        <v>0</v>
      </c>
      <c r="O70" s="45"/>
    </row>
    <row r="71" spans="1:16" ht="15" customHeight="1" outlineLevel="1">
      <c r="A71" s="82"/>
      <c r="B71" s="82" t="s">
        <v>800</v>
      </c>
      <c r="C71" s="31" t="s">
        <v>746</v>
      </c>
      <c r="D71" s="83"/>
      <c r="E71" s="85"/>
      <c r="F71" s="90">
        <v>5.58</v>
      </c>
      <c r="G71" s="90">
        <v>5.58</v>
      </c>
      <c r="H71" s="98"/>
      <c r="I71" s="98"/>
      <c r="J71" s="59"/>
      <c r="K71" s="59"/>
      <c r="L71" s="45"/>
      <c r="M71" s="45"/>
      <c r="N71" s="71">
        <f>D71*(F71*J71+G71*K71+H71*L71+I71*M71)</f>
        <v>0</v>
      </c>
      <c r="O71" s="45"/>
    </row>
    <row r="72" spans="1:16" ht="15" customHeight="1" outlineLevel="1">
      <c r="A72" s="43"/>
      <c r="B72" s="89" t="s">
        <v>801</v>
      </c>
      <c r="C72" s="44" t="s">
        <v>748</v>
      </c>
      <c r="D72" s="84"/>
      <c r="E72" s="85"/>
      <c r="F72" s="97"/>
      <c r="G72" s="98"/>
      <c r="H72" s="98"/>
      <c r="I72" s="98"/>
      <c r="J72" s="45"/>
      <c r="K72" s="45"/>
      <c r="L72" s="45"/>
      <c r="M72" s="45"/>
      <c r="N72" s="67"/>
      <c r="O72" s="45"/>
    </row>
    <row r="73" spans="1:16" ht="14.25" customHeight="1">
      <c r="A73" s="1637" t="s">
        <v>749</v>
      </c>
      <c r="B73" s="1638"/>
      <c r="C73" s="50"/>
      <c r="D73" s="50"/>
      <c r="E73" s="61">
        <f>E75+E85+E74</f>
        <v>0</v>
      </c>
      <c r="F73" s="99"/>
      <c r="G73" s="99"/>
      <c r="H73" s="99"/>
      <c r="I73" s="99"/>
      <c r="J73" s="50"/>
      <c r="K73" s="50"/>
      <c r="L73" s="50"/>
      <c r="M73" s="50"/>
      <c r="N73" s="81">
        <f>N74+N75+N85</f>
        <v>0</v>
      </c>
      <c r="O73" s="88"/>
    </row>
    <row r="74" spans="1:16" ht="14.25" customHeight="1" outlineLevel="1">
      <c r="A74" s="33"/>
      <c r="B74" s="89" t="s">
        <v>803</v>
      </c>
      <c r="C74" s="32" t="s">
        <v>748</v>
      </c>
      <c r="D74" s="39"/>
      <c r="E74" s="48"/>
      <c r="F74" s="105"/>
      <c r="G74" s="105"/>
      <c r="H74" s="105"/>
      <c r="I74" s="105"/>
      <c r="J74" s="59"/>
      <c r="K74" s="59"/>
      <c r="L74" s="36"/>
      <c r="M74" s="76"/>
      <c r="N74" s="72"/>
      <c r="O74" s="73"/>
    </row>
    <row r="75" spans="1:16" ht="14.25" customHeight="1" outlineLevel="1">
      <c r="A75" s="33"/>
      <c r="B75" s="47" t="s">
        <v>796</v>
      </c>
      <c r="C75" s="39"/>
      <c r="D75" s="39"/>
      <c r="E75" s="62">
        <f>E76+E79+E82</f>
        <v>0</v>
      </c>
      <c r="F75" s="105"/>
      <c r="G75" s="105"/>
      <c r="H75" s="105"/>
      <c r="I75" s="105"/>
      <c r="J75" s="39"/>
      <c r="K75" s="39"/>
      <c r="L75" s="39"/>
      <c r="M75" s="63"/>
      <c r="N75" s="68">
        <f>N76+N79+N82</f>
        <v>0</v>
      </c>
      <c r="O75" s="78"/>
    </row>
    <row r="76" spans="1:16" ht="14.25" customHeight="1" outlineLevel="1">
      <c r="A76" s="33"/>
      <c r="B76" s="53" t="s">
        <v>785</v>
      </c>
      <c r="C76" s="50"/>
      <c r="D76" s="50"/>
      <c r="E76" s="61">
        <f>SUM(E77:E78)</f>
        <v>0</v>
      </c>
      <c r="F76" s="102"/>
      <c r="G76" s="99"/>
      <c r="H76" s="99"/>
      <c r="I76" s="99"/>
      <c r="J76" s="50"/>
      <c r="K76" s="50"/>
      <c r="L76" s="50"/>
      <c r="M76" s="51"/>
      <c r="N76" s="69">
        <f>SUM(N77:N78)</f>
        <v>0</v>
      </c>
      <c r="O76" s="79"/>
    </row>
    <row r="77" spans="1:16" ht="14.25" customHeight="1" outlineLevel="1">
      <c r="A77" s="33"/>
      <c r="B77" s="35" t="s">
        <v>786</v>
      </c>
      <c r="C77" s="34" t="s">
        <v>750</v>
      </c>
      <c r="D77" s="39"/>
      <c r="E77" s="48"/>
      <c r="F77" s="104">
        <v>0.11</v>
      </c>
      <c r="G77" s="104">
        <v>0.12</v>
      </c>
      <c r="H77" s="105"/>
      <c r="I77" s="106"/>
      <c r="J77" s="59"/>
      <c r="K77" s="59"/>
      <c r="L77" s="76"/>
      <c r="M77" s="76"/>
      <c r="N77" s="71">
        <f>E77*(F77*J77+G77*K77+H77*L77+I77*M77)</f>
        <v>0</v>
      </c>
      <c r="O77" s="77"/>
      <c r="P77" s="52"/>
    </row>
    <row r="78" spans="1:16" ht="14.25" customHeight="1" outlineLevel="1">
      <c r="A78" s="33"/>
      <c r="B78" s="33" t="s">
        <v>787</v>
      </c>
      <c r="C78" s="34" t="s">
        <v>750</v>
      </c>
      <c r="D78" s="39"/>
      <c r="E78" s="48"/>
      <c r="F78" s="104">
        <v>0.33</v>
      </c>
      <c r="G78" s="104">
        <v>0.36</v>
      </c>
      <c r="H78" s="105"/>
      <c r="I78" s="105"/>
      <c r="J78" s="59"/>
      <c r="K78" s="59"/>
      <c r="L78" s="36"/>
      <c r="M78" s="76"/>
      <c r="N78" s="71">
        <f>E78*(F78*J78+G78*K78+H78*L78+I78*M78)</f>
        <v>0</v>
      </c>
      <c r="O78" s="77"/>
      <c r="P78" s="52"/>
    </row>
    <row r="79" spans="1:16" ht="14.25" customHeight="1" outlineLevel="1">
      <c r="A79" s="33"/>
      <c r="B79" s="53" t="s">
        <v>788</v>
      </c>
      <c r="C79" s="50"/>
      <c r="D79" s="50"/>
      <c r="E79" s="61">
        <f>SUM(E80:E81)</f>
        <v>0</v>
      </c>
      <c r="F79" s="102"/>
      <c r="G79" s="99"/>
      <c r="H79" s="99"/>
      <c r="I79" s="99"/>
      <c r="J79" s="50"/>
      <c r="K79" s="50"/>
      <c r="L79" s="50"/>
      <c r="M79" s="51"/>
      <c r="N79" s="69">
        <f>SUM(N80:N81)</f>
        <v>0</v>
      </c>
      <c r="O79" s="79"/>
    </row>
    <row r="80" spans="1:16" ht="14.25" customHeight="1" outlineLevel="1">
      <c r="A80" s="33"/>
      <c r="B80" s="35" t="s">
        <v>786</v>
      </c>
      <c r="C80" s="34" t="s">
        <v>750</v>
      </c>
      <c r="D80" s="39"/>
      <c r="E80" s="48"/>
      <c r="F80" s="104">
        <v>7.6999999999999999E-2</v>
      </c>
      <c r="G80" s="104">
        <v>8.3999999999999991E-2</v>
      </c>
      <c r="H80" s="105"/>
      <c r="I80" s="106"/>
      <c r="J80" s="59"/>
      <c r="K80" s="59"/>
      <c r="L80" s="76"/>
      <c r="M80" s="76"/>
      <c r="N80" s="71">
        <f>E80*(F80*J80+G80*K80+H80*L80+I80*M80)</f>
        <v>0</v>
      </c>
      <c r="O80" s="77"/>
      <c r="P80" s="52"/>
    </row>
    <row r="81" spans="1:16" ht="14.25" customHeight="1" outlineLevel="1">
      <c r="A81" s="33"/>
      <c r="B81" s="33" t="s">
        <v>787</v>
      </c>
      <c r="C81" s="34" t="s">
        <v>750</v>
      </c>
      <c r="D81" s="39"/>
      <c r="E81" s="48"/>
      <c r="F81" s="104">
        <v>0.22</v>
      </c>
      <c r="G81" s="104">
        <v>0.24</v>
      </c>
      <c r="H81" s="105"/>
      <c r="I81" s="105"/>
      <c r="J81" s="59"/>
      <c r="K81" s="59"/>
      <c r="L81" s="36"/>
      <c r="M81" s="76"/>
      <c r="N81" s="71">
        <f>E81*(F81*J81+G81*K81+H81*L81+I81*M81)</f>
        <v>0</v>
      </c>
      <c r="O81" s="77"/>
      <c r="P81" s="52"/>
    </row>
    <row r="82" spans="1:16" ht="14.25" customHeight="1" outlineLevel="1">
      <c r="A82" s="33"/>
      <c r="B82" s="53" t="s">
        <v>789</v>
      </c>
      <c r="C82" s="50"/>
      <c r="D82" s="50"/>
      <c r="E82" s="61">
        <f>SUM(E83:E84)</f>
        <v>0</v>
      </c>
      <c r="F82" s="102"/>
      <c r="G82" s="99"/>
      <c r="H82" s="99"/>
      <c r="I82" s="99"/>
      <c r="J82" s="50"/>
      <c r="K82" s="50"/>
      <c r="L82" s="50"/>
      <c r="M82" s="51"/>
      <c r="N82" s="69">
        <f>SUM(N83:N84)</f>
        <v>0</v>
      </c>
      <c r="O82" s="79"/>
    </row>
    <row r="83" spans="1:16" ht="14.25" customHeight="1" outlineLevel="1">
      <c r="A83" s="33"/>
      <c r="B83" s="35" t="s">
        <v>786</v>
      </c>
      <c r="C83" s="34" t="s">
        <v>750</v>
      </c>
      <c r="D83" s="39"/>
      <c r="E83" s="48"/>
      <c r="F83" s="104">
        <v>5.5E-2</v>
      </c>
      <c r="G83" s="104">
        <v>0.06</v>
      </c>
      <c r="H83" s="105"/>
      <c r="I83" s="106"/>
      <c r="J83" s="59"/>
      <c r="K83" s="59"/>
      <c r="L83" s="76"/>
      <c r="M83" s="76"/>
      <c r="N83" s="71">
        <f>E83*(F83*J83+G83*K83+H83*L83+I83*M83)</f>
        <v>0</v>
      </c>
      <c r="O83" s="77"/>
      <c r="P83" s="52"/>
    </row>
    <row r="84" spans="1:16" ht="14.25" customHeight="1" outlineLevel="1">
      <c r="A84" s="33"/>
      <c r="B84" s="33" t="s">
        <v>787</v>
      </c>
      <c r="C84" s="34" t="s">
        <v>750</v>
      </c>
      <c r="D84" s="39"/>
      <c r="E84" s="48"/>
      <c r="F84" s="104">
        <v>0.16500000000000001</v>
      </c>
      <c r="G84" s="104">
        <v>0.18</v>
      </c>
      <c r="H84" s="105"/>
      <c r="I84" s="105"/>
      <c r="J84" s="59"/>
      <c r="K84" s="59"/>
      <c r="L84" s="36"/>
      <c r="M84" s="76"/>
      <c r="N84" s="71">
        <f>E84*(F84*J84+G84*K84+H84*L84+I84*M84)</f>
        <v>0</v>
      </c>
      <c r="O84" s="77"/>
      <c r="P84" s="52"/>
    </row>
    <row r="85" spans="1:16" s="37" customFormat="1" ht="45" customHeight="1" outlineLevel="1">
      <c r="A85" s="38"/>
      <c r="B85" s="53" t="s">
        <v>790</v>
      </c>
      <c r="C85" s="50"/>
      <c r="D85" s="50"/>
      <c r="E85" s="61">
        <f>E86</f>
        <v>0</v>
      </c>
      <c r="F85" s="102"/>
      <c r="G85" s="99"/>
      <c r="H85" s="99"/>
      <c r="I85" s="99"/>
      <c r="J85" s="50"/>
      <c r="K85" s="50"/>
      <c r="L85" s="50"/>
      <c r="M85" s="51"/>
      <c r="N85" s="70">
        <f>N86</f>
        <v>0</v>
      </c>
      <c r="O85" s="77"/>
    </row>
    <row r="86" spans="1:16" customFormat="1" ht="14.25" customHeight="1" outlineLevel="1">
      <c r="A86" s="42"/>
      <c r="B86" s="47" t="s">
        <v>796</v>
      </c>
      <c r="C86" s="34"/>
      <c r="D86" s="34"/>
      <c r="E86" s="60">
        <f>SUM(E87:E90)</f>
        <v>0</v>
      </c>
      <c r="F86" s="100"/>
      <c r="G86" s="100"/>
      <c r="H86" s="100"/>
      <c r="I86" s="100"/>
      <c r="J86" s="34"/>
      <c r="K86" s="34"/>
      <c r="L86" s="34"/>
      <c r="M86" s="34"/>
      <c r="N86" s="71">
        <f>SUM(N87:N90)</f>
        <v>0</v>
      </c>
      <c r="O86" s="73"/>
    </row>
    <row r="87" spans="1:16" customFormat="1" ht="14.25" customHeight="1" outlineLevel="1">
      <c r="A87" s="35"/>
      <c r="B87" s="35" t="s">
        <v>792</v>
      </c>
      <c r="C87" s="34" t="s">
        <v>750</v>
      </c>
      <c r="D87" s="34"/>
      <c r="E87" s="41"/>
      <c r="F87" s="107">
        <v>4.4999999999999998E-2</v>
      </c>
      <c r="G87" s="107">
        <v>4.4999999999999998E-2</v>
      </c>
      <c r="H87" s="108"/>
      <c r="I87" s="108"/>
      <c r="J87" s="59"/>
      <c r="K87" s="59"/>
      <c r="L87" s="80"/>
      <c r="M87" s="80"/>
      <c r="N87" s="71">
        <f>E87*(F87*J87+G87*K87+H87*L87+I87*M87)</f>
        <v>0</v>
      </c>
      <c r="O87" s="75"/>
    </row>
    <row r="88" spans="1:16" customFormat="1" ht="14.25" customHeight="1" outlineLevel="1">
      <c r="A88" s="35"/>
      <c r="B88" s="35" t="s">
        <v>793</v>
      </c>
      <c r="C88" s="34" t="s">
        <v>750</v>
      </c>
      <c r="D88" s="34"/>
      <c r="E88" s="41"/>
      <c r="F88" s="107">
        <v>3.3000000000000002E-2</v>
      </c>
      <c r="G88" s="107">
        <v>3.3000000000000002E-2</v>
      </c>
      <c r="H88" s="108"/>
      <c r="I88" s="108"/>
      <c r="J88" s="59"/>
      <c r="K88" s="59"/>
      <c r="L88" s="80"/>
      <c r="M88" s="80"/>
      <c r="N88" s="71">
        <f>E88*(F88*J88+G88*K88+H88*L88+I88*M88)</f>
        <v>0</v>
      </c>
      <c r="O88" s="75"/>
    </row>
    <row r="89" spans="1:16" customFormat="1" ht="14.25" customHeight="1" outlineLevel="1">
      <c r="A89" s="35"/>
      <c r="B89" s="35" t="s">
        <v>794</v>
      </c>
      <c r="C89" s="34" t="s">
        <v>750</v>
      </c>
      <c r="D89" s="34"/>
      <c r="E89" s="41"/>
      <c r="F89" s="107">
        <v>2.6000000000000002E-2</v>
      </c>
      <c r="G89" s="107">
        <v>2.6000000000000002E-2</v>
      </c>
      <c r="H89" s="108"/>
      <c r="I89" s="108"/>
      <c r="J89" s="59"/>
      <c r="K89" s="59"/>
      <c r="L89" s="80"/>
      <c r="M89" s="80"/>
      <c r="N89" s="71">
        <f>E89*(F89*J89+G89*K89+H89*L89+I89*M89)</f>
        <v>0</v>
      </c>
      <c r="O89" s="75"/>
    </row>
    <row r="90" spans="1:16" customFormat="1" ht="14.25" customHeight="1" outlineLevel="1">
      <c r="A90" s="35"/>
      <c r="B90" s="35" t="s">
        <v>795</v>
      </c>
      <c r="C90" s="34" t="s">
        <v>750</v>
      </c>
      <c r="D90" s="34"/>
      <c r="E90" s="41"/>
      <c r="F90" s="107">
        <v>0.01</v>
      </c>
      <c r="G90" s="107">
        <v>0.01</v>
      </c>
      <c r="H90" s="108"/>
      <c r="I90" s="108"/>
      <c r="J90" s="59"/>
      <c r="K90" s="59"/>
      <c r="L90" s="80"/>
      <c r="M90" s="80"/>
      <c r="N90" s="71">
        <f>E90*(F90*J90+G90*K90+H90*L90+I90*M90)</f>
        <v>0</v>
      </c>
      <c r="O90" s="75"/>
    </row>
    <row r="91" spans="1:16" ht="26.25" customHeight="1">
      <c r="A91" s="1662" t="s">
        <v>753</v>
      </c>
      <c r="B91" s="1662"/>
      <c r="C91" s="31" t="s">
        <v>746</v>
      </c>
      <c r="D91" s="61">
        <f>D92</f>
        <v>0</v>
      </c>
      <c r="E91" s="61">
        <f>E95</f>
        <v>0</v>
      </c>
      <c r="F91" s="95"/>
      <c r="G91" s="95"/>
      <c r="H91" s="95"/>
      <c r="I91" s="95"/>
      <c r="J91" s="85"/>
      <c r="K91" s="85"/>
      <c r="L91" s="85"/>
      <c r="M91" s="85"/>
      <c r="N91" s="81">
        <f>N92+N95</f>
        <v>0</v>
      </c>
      <c r="O91" s="45"/>
    </row>
    <row r="92" spans="1:16">
      <c r="A92" s="1637" t="s">
        <v>802</v>
      </c>
      <c r="B92" s="1638"/>
      <c r="C92" s="31" t="s">
        <v>746</v>
      </c>
      <c r="D92" s="61">
        <f>D93</f>
        <v>0</v>
      </c>
      <c r="E92" s="85"/>
      <c r="F92" s="96">
        <f>F93</f>
        <v>3.68</v>
      </c>
      <c r="G92" s="96">
        <f>G93</f>
        <v>3.68</v>
      </c>
      <c r="H92" s="50"/>
      <c r="I92" s="50"/>
      <c r="J92" s="50"/>
      <c r="K92" s="50"/>
      <c r="L92" s="50"/>
      <c r="M92" s="50"/>
      <c r="N92" s="81">
        <f>SUM(N93:N94)</f>
        <v>0</v>
      </c>
      <c r="O92" s="45"/>
    </row>
    <row r="93" spans="1:16" ht="15" customHeight="1" outlineLevel="1">
      <c r="A93" s="82"/>
      <c r="B93" s="82" t="s">
        <v>800</v>
      </c>
      <c r="C93" s="31" t="s">
        <v>746</v>
      </c>
      <c r="D93" s="83"/>
      <c r="E93" s="85"/>
      <c r="F93" s="90">
        <v>3.68</v>
      </c>
      <c r="G93" s="91">
        <v>3.68</v>
      </c>
      <c r="H93" s="98"/>
      <c r="I93" s="98"/>
      <c r="J93" s="59"/>
      <c r="K93" s="59"/>
      <c r="L93" s="45"/>
      <c r="M93" s="45"/>
      <c r="N93" s="71">
        <f>D93*(F93*J93+G93*K93+H93*L93+I93*M93)</f>
        <v>0</v>
      </c>
      <c r="O93" s="45"/>
    </row>
    <row r="94" spans="1:16" ht="15" customHeight="1" outlineLevel="1">
      <c r="A94" s="43"/>
      <c r="B94" s="89" t="s">
        <v>801</v>
      </c>
      <c r="C94" s="44" t="s">
        <v>748</v>
      </c>
      <c r="D94" s="84"/>
      <c r="E94" s="85"/>
      <c r="F94" s="97"/>
      <c r="G94" s="98"/>
      <c r="H94" s="98"/>
      <c r="I94" s="98"/>
      <c r="J94" s="45"/>
      <c r="K94" s="45"/>
      <c r="L94" s="45"/>
      <c r="M94" s="45"/>
      <c r="N94" s="67"/>
      <c r="O94" s="45"/>
    </row>
    <row r="95" spans="1:16" ht="14.25" customHeight="1">
      <c r="A95" s="1637" t="s">
        <v>749</v>
      </c>
      <c r="B95" s="1638"/>
      <c r="C95" s="50"/>
      <c r="D95" s="50"/>
      <c r="E95" s="61"/>
      <c r="F95" s="99"/>
      <c r="G95" s="99"/>
      <c r="H95" s="99"/>
      <c r="I95" s="99"/>
      <c r="J95" s="50"/>
      <c r="K95" s="50"/>
      <c r="L95" s="50"/>
      <c r="M95" s="50"/>
      <c r="N95" s="81">
        <f>N96+N97+N107</f>
        <v>0</v>
      </c>
      <c r="O95" s="88"/>
    </row>
    <row r="96" spans="1:16" ht="14.25" customHeight="1" outlineLevel="1">
      <c r="A96" s="33"/>
      <c r="B96" s="89" t="s">
        <v>803</v>
      </c>
      <c r="C96" s="32" t="s">
        <v>748</v>
      </c>
      <c r="D96" s="39"/>
      <c r="E96" s="48"/>
      <c r="F96" s="105"/>
      <c r="G96" s="105"/>
      <c r="H96" s="105"/>
      <c r="I96" s="105"/>
      <c r="J96" s="59"/>
      <c r="K96" s="59"/>
      <c r="L96" s="36"/>
      <c r="M96" s="76"/>
      <c r="N96" s="72"/>
      <c r="O96" s="73"/>
    </row>
    <row r="97" spans="1:16" ht="14.25" customHeight="1" outlineLevel="1">
      <c r="A97" s="33"/>
      <c r="B97" s="47" t="s">
        <v>796</v>
      </c>
      <c r="C97" s="39"/>
      <c r="D97" s="39"/>
      <c r="E97" s="62">
        <f>E98+E101+E104</f>
        <v>0</v>
      </c>
      <c r="F97" s="105"/>
      <c r="G97" s="105"/>
      <c r="H97" s="105"/>
      <c r="I97" s="105"/>
      <c r="J97" s="39"/>
      <c r="K97" s="39"/>
      <c r="L97" s="39"/>
      <c r="M97" s="63"/>
      <c r="N97" s="68">
        <f>N98+N101+N104</f>
        <v>0</v>
      </c>
      <c r="O97" s="78"/>
    </row>
    <row r="98" spans="1:16" ht="14.25" customHeight="1" outlineLevel="1">
      <c r="A98" s="33"/>
      <c r="B98" s="53" t="s">
        <v>785</v>
      </c>
      <c r="C98" s="50"/>
      <c r="D98" s="50"/>
      <c r="E98" s="61">
        <f>SUM(E99:E100)</f>
        <v>0</v>
      </c>
      <c r="F98" s="102"/>
      <c r="G98" s="99"/>
      <c r="H98" s="99"/>
      <c r="I98" s="99"/>
      <c r="J98" s="50"/>
      <c r="K98" s="50"/>
      <c r="L98" s="50"/>
      <c r="M98" s="51"/>
      <c r="N98" s="69">
        <f>SUM(N99:N100)</f>
        <v>0</v>
      </c>
      <c r="O98" s="79"/>
    </row>
    <row r="99" spans="1:16" ht="14.25" customHeight="1" outlineLevel="1">
      <c r="A99" s="33"/>
      <c r="B99" s="35" t="s">
        <v>786</v>
      </c>
      <c r="C99" s="34" t="s">
        <v>750</v>
      </c>
      <c r="D99" s="39"/>
      <c r="E99" s="48"/>
      <c r="F99" s="104">
        <v>0.11</v>
      </c>
      <c r="G99" s="104">
        <v>0.12</v>
      </c>
      <c r="H99" s="105"/>
      <c r="I99" s="106"/>
      <c r="J99" s="59"/>
      <c r="K99" s="59"/>
      <c r="L99" s="76"/>
      <c r="M99" s="76"/>
      <c r="N99" s="71">
        <f>E99*(F99*J99+G99*K99+H99*L99+I99*M99)</f>
        <v>0</v>
      </c>
      <c r="O99" s="77"/>
      <c r="P99" s="52"/>
    </row>
    <row r="100" spans="1:16" ht="14.25" customHeight="1" outlineLevel="1">
      <c r="A100" s="33"/>
      <c r="B100" s="33" t="s">
        <v>787</v>
      </c>
      <c r="C100" s="34" t="s">
        <v>750</v>
      </c>
      <c r="D100" s="39"/>
      <c r="E100" s="48"/>
      <c r="F100" s="104">
        <v>0.33</v>
      </c>
      <c r="G100" s="104">
        <v>0.36</v>
      </c>
      <c r="H100" s="105"/>
      <c r="I100" s="105"/>
      <c r="J100" s="59"/>
      <c r="K100" s="59"/>
      <c r="L100" s="36"/>
      <c r="M100" s="76"/>
      <c r="N100" s="71">
        <f>E100*(F100*J100+G100*K100+H100*L100+I100*M100)</f>
        <v>0</v>
      </c>
      <c r="O100" s="77"/>
      <c r="P100" s="52"/>
    </row>
    <row r="101" spans="1:16" ht="14.25" customHeight="1" outlineLevel="1">
      <c r="A101" s="33"/>
      <c r="B101" s="53" t="s">
        <v>788</v>
      </c>
      <c r="C101" s="50"/>
      <c r="D101" s="50"/>
      <c r="E101" s="61">
        <f>SUM(E102:E103)</f>
        <v>0</v>
      </c>
      <c r="F101" s="102"/>
      <c r="G101" s="99"/>
      <c r="H101" s="99"/>
      <c r="I101" s="99"/>
      <c r="J101" s="50"/>
      <c r="K101" s="50"/>
      <c r="L101" s="50"/>
      <c r="M101" s="51"/>
      <c r="N101" s="69">
        <f>SUM(N102:N103)</f>
        <v>0</v>
      </c>
      <c r="O101" s="79"/>
    </row>
    <row r="102" spans="1:16" ht="14.25" customHeight="1" outlineLevel="1">
      <c r="A102" s="33"/>
      <c r="B102" s="35" t="s">
        <v>786</v>
      </c>
      <c r="C102" s="34" t="s">
        <v>750</v>
      </c>
      <c r="D102" s="39"/>
      <c r="E102" s="48"/>
      <c r="F102" s="104">
        <v>7.6999999999999999E-2</v>
      </c>
      <c r="G102" s="104">
        <v>8.3999999999999991E-2</v>
      </c>
      <c r="H102" s="105"/>
      <c r="I102" s="106"/>
      <c r="J102" s="59"/>
      <c r="K102" s="59"/>
      <c r="L102" s="76"/>
      <c r="M102" s="76"/>
      <c r="N102" s="71">
        <f>E102*(F102*J102+G102*K102+H102*L102+I102*M102)</f>
        <v>0</v>
      </c>
      <c r="O102" s="77"/>
      <c r="P102" s="52"/>
    </row>
    <row r="103" spans="1:16" ht="14.25" customHeight="1" outlineLevel="1">
      <c r="A103" s="33"/>
      <c r="B103" s="33" t="s">
        <v>787</v>
      </c>
      <c r="C103" s="34" t="s">
        <v>750</v>
      </c>
      <c r="D103" s="39"/>
      <c r="E103" s="48"/>
      <c r="F103" s="104">
        <v>0.22</v>
      </c>
      <c r="G103" s="104">
        <v>0.24</v>
      </c>
      <c r="H103" s="105"/>
      <c r="I103" s="105"/>
      <c r="J103" s="59"/>
      <c r="K103" s="59"/>
      <c r="L103" s="36"/>
      <c r="M103" s="76"/>
      <c r="N103" s="71">
        <f>E103*(F103*J103+G103*K103+H103*L103+I103*M103)</f>
        <v>0</v>
      </c>
      <c r="O103" s="77"/>
      <c r="P103" s="52"/>
    </row>
    <row r="104" spans="1:16" ht="14.25" customHeight="1" outlineLevel="1">
      <c r="A104" s="33"/>
      <c r="B104" s="53" t="s">
        <v>789</v>
      </c>
      <c r="C104" s="50"/>
      <c r="D104" s="50"/>
      <c r="E104" s="61">
        <f>SUM(E105:E106)</f>
        <v>0</v>
      </c>
      <c r="F104" s="102"/>
      <c r="G104" s="99"/>
      <c r="H104" s="99"/>
      <c r="I104" s="99"/>
      <c r="J104" s="50"/>
      <c r="K104" s="50"/>
      <c r="L104" s="50"/>
      <c r="M104" s="51"/>
      <c r="N104" s="69">
        <f>SUM(N105:N106)</f>
        <v>0</v>
      </c>
      <c r="O104" s="79"/>
    </row>
    <row r="105" spans="1:16" ht="14.25" customHeight="1" outlineLevel="1">
      <c r="A105" s="33"/>
      <c r="B105" s="35" t="s">
        <v>786</v>
      </c>
      <c r="C105" s="34" t="s">
        <v>750</v>
      </c>
      <c r="D105" s="39"/>
      <c r="E105" s="48"/>
      <c r="F105" s="104">
        <v>5.5E-2</v>
      </c>
      <c r="G105" s="104">
        <v>0.06</v>
      </c>
      <c r="H105" s="105"/>
      <c r="I105" s="106"/>
      <c r="J105" s="59"/>
      <c r="K105" s="59"/>
      <c r="L105" s="76"/>
      <c r="M105" s="76"/>
      <c r="N105" s="71">
        <f>E105*(F105*J105+G105*K105+H105*L105+I105*M105)</f>
        <v>0</v>
      </c>
      <c r="O105" s="77"/>
      <c r="P105" s="52"/>
    </row>
    <row r="106" spans="1:16" ht="14.25" customHeight="1" outlineLevel="1">
      <c r="A106" s="33"/>
      <c r="B106" s="33" t="s">
        <v>787</v>
      </c>
      <c r="C106" s="34" t="s">
        <v>750</v>
      </c>
      <c r="D106" s="39"/>
      <c r="E106" s="48"/>
      <c r="F106" s="104">
        <v>0.16500000000000001</v>
      </c>
      <c r="G106" s="104">
        <v>0.18</v>
      </c>
      <c r="H106" s="105"/>
      <c r="I106" s="105"/>
      <c r="J106" s="59"/>
      <c r="K106" s="59"/>
      <c r="L106" s="36"/>
      <c r="M106" s="76"/>
      <c r="N106" s="71">
        <f>E106*(F106*J106+G106*K106+H106*L106+I106*M106)</f>
        <v>0</v>
      </c>
      <c r="O106" s="77"/>
      <c r="P106" s="52"/>
    </row>
    <row r="107" spans="1:16" s="37" customFormat="1" ht="45" customHeight="1" outlineLevel="1">
      <c r="A107" s="38"/>
      <c r="B107" s="53" t="s">
        <v>790</v>
      </c>
      <c r="C107" s="50"/>
      <c r="D107" s="50"/>
      <c r="E107" s="61">
        <f>E108</f>
        <v>0</v>
      </c>
      <c r="F107" s="102"/>
      <c r="G107" s="99"/>
      <c r="H107" s="99"/>
      <c r="I107" s="99"/>
      <c r="J107" s="50"/>
      <c r="K107" s="50"/>
      <c r="L107" s="50"/>
      <c r="M107" s="51"/>
      <c r="N107" s="70">
        <f>N108</f>
        <v>0</v>
      </c>
      <c r="O107" s="77"/>
    </row>
    <row r="108" spans="1:16" customFormat="1" ht="14.25" customHeight="1" outlineLevel="1">
      <c r="A108" s="42"/>
      <c r="B108" s="47" t="s">
        <v>796</v>
      </c>
      <c r="C108" s="34"/>
      <c r="D108" s="34"/>
      <c r="E108" s="60">
        <f>SUM(E109:E112)</f>
        <v>0</v>
      </c>
      <c r="F108" s="100"/>
      <c r="G108" s="100"/>
      <c r="H108" s="100"/>
      <c r="I108" s="100"/>
      <c r="J108" s="34"/>
      <c r="K108" s="34"/>
      <c r="L108" s="34"/>
      <c r="M108" s="34"/>
      <c r="N108" s="71">
        <f>SUM(N109:N112)</f>
        <v>0</v>
      </c>
      <c r="O108" s="73"/>
    </row>
    <row r="109" spans="1:16" customFormat="1" ht="14.25" customHeight="1" outlineLevel="1">
      <c r="A109" s="35"/>
      <c r="B109" s="35" t="s">
        <v>792</v>
      </c>
      <c r="C109" s="34" t="s">
        <v>750</v>
      </c>
      <c r="D109" s="34"/>
      <c r="E109" s="41"/>
      <c r="F109" s="107">
        <v>4.4999999999999998E-2</v>
      </c>
      <c r="G109" s="107">
        <v>4.4999999999999998E-2</v>
      </c>
      <c r="H109" s="108"/>
      <c r="I109" s="108"/>
      <c r="J109" s="59"/>
      <c r="K109" s="59"/>
      <c r="L109" s="80"/>
      <c r="M109" s="80"/>
      <c r="N109" s="71">
        <f>E109*(F109*J109+G109*K109+H109*L109+I109*M109)</f>
        <v>0</v>
      </c>
      <c r="O109" s="75"/>
    </row>
    <row r="110" spans="1:16" customFormat="1" ht="14.25" customHeight="1" outlineLevel="1">
      <c r="A110" s="35"/>
      <c r="B110" s="35" t="s">
        <v>793</v>
      </c>
      <c r="C110" s="34" t="s">
        <v>750</v>
      </c>
      <c r="D110" s="34"/>
      <c r="E110" s="41"/>
      <c r="F110" s="107">
        <v>3.3000000000000002E-2</v>
      </c>
      <c r="G110" s="107">
        <v>3.3000000000000002E-2</v>
      </c>
      <c r="H110" s="108"/>
      <c r="I110" s="108"/>
      <c r="J110" s="59"/>
      <c r="K110" s="59"/>
      <c r="L110" s="80"/>
      <c r="M110" s="80"/>
      <c r="N110" s="71">
        <f>E110*(F110*J110+G110*K110+H110*L110+I110*M110)</f>
        <v>0</v>
      </c>
      <c r="O110" s="75"/>
    </row>
    <row r="111" spans="1:16" customFormat="1" ht="14.25" customHeight="1" outlineLevel="1">
      <c r="A111" s="35"/>
      <c r="B111" s="35" t="s">
        <v>794</v>
      </c>
      <c r="C111" s="34" t="s">
        <v>750</v>
      </c>
      <c r="D111" s="34"/>
      <c r="E111" s="41"/>
      <c r="F111" s="107">
        <v>2.6000000000000002E-2</v>
      </c>
      <c r="G111" s="107">
        <v>2.6000000000000002E-2</v>
      </c>
      <c r="H111" s="108"/>
      <c r="I111" s="108"/>
      <c r="J111" s="59"/>
      <c r="K111" s="59"/>
      <c r="L111" s="80"/>
      <c r="M111" s="80"/>
      <c r="N111" s="71">
        <f>E111*(F111*J111+G111*K111+H111*L111+I111*M111)</f>
        <v>0</v>
      </c>
      <c r="O111" s="75"/>
    </row>
    <row r="112" spans="1:16" customFormat="1" ht="14.25" customHeight="1" outlineLevel="1">
      <c r="A112" s="35"/>
      <c r="B112" s="35" t="s">
        <v>795</v>
      </c>
      <c r="C112" s="34" t="s">
        <v>750</v>
      </c>
      <c r="D112" s="34"/>
      <c r="E112" s="41"/>
      <c r="F112" s="107">
        <v>0.01</v>
      </c>
      <c r="G112" s="107">
        <v>0.01</v>
      </c>
      <c r="H112" s="108"/>
      <c r="I112" s="108"/>
      <c r="J112" s="59"/>
      <c r="K112" s="59"/>
      <c r="L112" s="80"/>
      <c r="M112" s="80"/>
      <c r="N112" s="71">
        <f>E112*(F112*J112+G112*K112+H112*L112+I112*M112)</f>
        <v>0</v>
      </c>
      <c r="O112" s="75"/>
    </row>
    <row r="113" spans="1:16" ht="24.75" customHeight="1">
      <c r="A113" s="1645" t="s">
        <v>754</v>
      </c>
      <c r="B113" s="1646"/>
      <c r="C113" s="46" t="s">
        <v>799</v>
      </c>
      <c r="D113" s="86">
        <f>D114+D151+D173+D195</f>
        <v>0</v>
      </c>
      <c r="E113" s="86">
        <f>E114+E151+E173+E195</f>
        <v>0</v>
      </c>
      <c r="F113" s="94"/>
      <c r="G113" s="94"/>
      <c r="H113" s="94"/>
      <c r="I113" s="94"/>
      <c r="J113" s="46"/>
      <c r="K113" s="46"/>
      <c r="L113" s="46"/>
      <c r="M113" s="46"/>
      <c r="N113" s="87">
        <f>N114+N151+N173+N195</f>
        <v>0</v>
      </c>
      <c r="O113" s="87">
        <f>O114</f>
        <v>0</v>
      </c>
    </row>
    <row r="114" spans="1:16">
      <c r="A114" s="1663" t="s">
        <v>755</v>
      </c>
      <c r="B114" s="1663"/>
      <c r="C114" s="31" t="s">
        <v>746</v>
      </c>
      <c r="D114" s="61">
        <f>D115</f>
        <v>0</v>
      </c>
      <c r="E114" s="61">
        <f>E118</f>
        <v>0</v>
      </c>
      <c r="F114" s="95"/>
      <c r="G114" s="95"/>
      <c r="H114" s="95"/>
      <c r="I114" s="95"/>
      <c r="J114" s="85"/>
      <c r="K114" s="85"/>
      <c r="L114" s="85"/>
      <c r="M114" s="85"/>
      <c r="N114" s="81">
        <f>N115+N118</f>
        <v>0</v>
      </c>
      <c r="O114" s="81">
        <f>O115+O118</f>
        <v>0</v>
      </c>
    </row>
    <row r="115" spans="1:16" ht="15" customHeight="1">
      <c r="A115" s="1637" t="s">
        <v>802</v>
      </c>
      <c r="B115" s="1638"/>
      <c r="C115" s="31" t="s">
        <v>746</v>
      </c>
      <c r="D115" s="61">
        <f>D116</f>
        <v>0</v>
      </c>
      <c r="E115" s="85"/>
      <c r="F115" s="96">
        <f>F116</f>
        <v>3.96</v>
      </c>
      <c r="G115" s="96">
        <f>G116</f>
        <v>3.96</v>
      </c>
      <c r="H115" s="96">
        <f>H116</f>
        <v>3</v>
      </c>
      <c r="I115" s="96">
        <f>I116</f>
        <v>3</v>
      </c>
      <c r="J115" s="50"/>
      <c r="K115" s="50"/>
      <c r="L115" s="50"/>
      <c r="M115" s="50"/>
      <c r="N115" s="81">
        <f>SUM(N116:N117)</f>
        <v>0</v>
      </c>
      <c r="O115" s="81">
        <f>SUM(O116:O117)</f>
        <v>0</v>
      </c>
    </row>
    <row r="116" spans="1:16" ht="15" customHeight="1" outlineLevel="1">
      <c r="A116" s="82"/>
      <c r="B116" s="82" t="s">
        <v>800</v>
      </c>
      <c r="C116" s="31" t="s">
        <v>746</v>
      </c>
      <c r="D116" s="83"/>
      <c r="E116" s="85"/>
      <c r="F116" s="90">
        <v>3.96</v>
      </c>
      <c r="G116" s="90">
        <v>3.96</v>
      </c>
      <c r="H116" s="91">
        <v>3</v>
      </c>
      <c r="I116" s="91">
        <v>3</v>
      </c>
      <c r="J116" s="59"/>
      <c r="K116" s="59"/>
      <c r="L116" s="59"/>
      <c r="M116" s="59"/>
      <c r="N116" s="71">
        <f>D116*(F116*J116+G116*K116+H116*L116+I116*M116)</f>
        <v>0</v>
      </c>
      <c r="O116" s="71">
        <f>D116*(H116*L116+I116*M116)</f>
        <v>0</v>
      </c>
    </row>
    <row r="117" spans="1:16" ht="15" customHeight="1" outlineLevel="1">
      <c r="A117" s="43"/>
      <c r="B117" s="89" t="s">
        <v>801</v>
      </c>
      <c r="C117" s="44" t="s">
        <v>748</v>
      </c>
      <c r="D117" s="84"/>
      <c r="E117" s="85"/>
      <c r="F117" s="97"/>
      <c r="G117" s="98"/>
      <c r="H117" s="98"/>
      <c r="I117" s="98"/>
      <c r="J117" s="45"/>
      <c r="K117" s="45"/>
      <c r="L117" s="45"/>
      <c r="M117" s="45"/>
      <c r="N117" s="67"/>
      <c r="O117" s="67"/>
    </row>
    <row r="118" spans="1:16" ht="15" customHeight="1">
      <c r="A118" s="1637" t="s">
        <v>749</v>
      </c>
      <c r="B118" s="1638"/>
      <c r="C118" s="50"/>
      <c r="D118" s="50"/>
      <c r="E118" s="61">
        <f>E119+E120+E130+E140</f>
        <v>0</v>
      </c>
      <c r="F118" s="99"/>
      <c r="G118" s="99"/>
      <c r="H118" s="99"/>
      <c r="I118" s="99"/>
      <c r="J118" s="50"/>
      <c r="K118" s="50"/>
      <c r="L118" s="50"/>
      <c r="M118" s="50"/>
      <c r="N118" s="81">
        <f>N119+N120+N130+N140</f>
        <v>0</v>
      </c>
      <c r="O118" s="81">
        <f>O119+O120+O140</f>
        <v>0</v>
      </c>
    </row>
    <row r="119" spans="1:16" s="52" customFormat="1" ht="14.25" customHeight="1" outlineLevel="1">
      <c r="A119" s="33"/>
      <c r="B119" s="89" t="s">
        <v>804</v>
      </c>
      <c r="C119" s="32" t="s">
        <v>748</v>
      </c>
      <c r="D119" s="34"/>
      <c r="E119" s="41"/>
      <c r="F119" s="100"/>
      <c r="G119" s="100"/>
      <c r="H119" s="100"/>
      <c r="I119" s="100"/>
      <c r="J119" s="59"/>
      <c r="K119" s="59"/>
      <c r="L119" s="59"/>
      <c r="M119" s="59"/>
      <c r="N119" s="72"/>
      <c r="O119" s="72"/>
    </row>
    <row r="120" spans="1:16" ht="14.25" customHeight="1" outlineLevel="1">
      <c r="A120" s="49"/>
      <c r="B120" s="55" t="s">
        <v>791</v>
      </c>
      <c r="C120" s="56"/>
      <c r="D120" s="56"/>
      <c r="E120" s="62">
        <f>E121+E124+E127</f>
        <v>0</v>
      </c>
      <c r="F120" s="101"/>
      <c r="G120" s="101"/>
      <c r="H120" s="101"/>
      <c r="I120" s="101"/>
      <c r="J120" s="56"/>
      <c r="K120" s="56"/>
      <c r="L120" s="56"/>
      <c r="M120" s="56"/>
      <c r="N120" s="68">
        <f>N121+N124+N127</f>
        <v>0</v>
      </c>
      <c r="O120" s="68">
        <f>O121+O124+O127</f>
        <v>0</v>
      </c>
    </row>
    <row r="121" spans="1:16" s="37" customFormat="1" ht="14.25" customHeight="1" outlineLevel="1">
      <c r="A121" s="54"/>
      <c r="B121" s="53" t="s">
        <v>785</v>
      </c>
      <c r="C121" s="50"/>
      <c r="D121" s="50"/>
      <c r="E121" s="64">
        <f>SUM(E122:E123)</f>
        <v>0</v>
      </c>
      <c r="F121" s="102"/>
      <c r="G121" s="99"/>
      <c r="H121" s="99"/>
      <c r="I121" s="99"/>
      <c r="J121" s="50"/>
      <c r="K121" s="50"/>
      <c r="L121" s="50"/>
      <c r="M121" s="51"/>
      <c r="N121" s="69">
        <f>SUM(N122:N123)</f>
        <v>0</v>
      </c>
      <c r="O121" s="70">
        <f>SUM(O122:O123)</f>
        <v>0</v>
      </c>
    </row>
    <row r="122" spans="1:16" s="52" customFormat="1" ht="14.25" customHeight="1" outlineLevel="1">
      <c r="A122" s="35"/>
      <c r="B122" s="57" t="s">
        <v>786</v>
      </c>
      <c r="C122" s="58" t="s">
        <v>750</v>
      </c>
      <c r="D122" s="58"/>
      <c r="E122" s="59"/>
      <c r="F122" s="103">
        <v>6.6000000000000003E-2</v>
      </c>
      <c r="G122" s="103">
        <v>7.1999999999999995E-2</v>
      </c>
      <c r="H122" s="103">
        <v>4.3999999999999997E-2</v>
      </c>
      <c r="I122" s="103">
        <v>4.8000000000000001E-2</v>
      </c>
      <c r="J122" s="59"/>
      <c r="K122" s="59"/>
      <c r="L122" s="59"/>
      <c r="M122" s="59"/>
      <c r="N122" s="71">
        <f>E122*(F122*J122+G122*K122+H122*L122+I122*M122)</f>
        <v>0</v>
      </c>
      <c r="O122" s="71">
        <f>E122*(H122*L122+I122*M122)</f>
        <v>0</v>
      </c>
    </row>
    <row r="123" spans="1:16" s="52" customFormat="1" ht="14.25" customHeight="1" outlineLevel="1">
      <c r="A123" s="33"/>
      <c r="B123" s="33" t="s">
        <v>787</v>
      </c>
      <c r="C123" s="34" t="s">
        <v>750</v>
      </c>
      <c r="D123" s="34"/>
      <c r="E123" s="41"/>
      <c r="F123" s="104">
        <v>0.19800000000000001</v>
      </c>
      <c r="G123" s="104">
        <v>0.216</v>
      </c>
      <c r="H123" s="104">
        <v>0.13200000000000001</v>
      </c>
      <c r="I123" s="104">
        <v>0.14399999999999999</v>
      </c>
      <c r="J123" s="59"/>
      <c r="K123" s="59"/>
      <c r="L123" s="41"/>
      <c r="M123" s="59"/>
      <c r="N123" s="71">
        <f>E123*(F123*J123+G123*K123+H123*L123+I123*M123)</f>
        <v>0</v>
      </c>
      <c r="O123" s="71">
        <f>E123*(H123*L123+I123*M123)</f>
        <v>0</v>
      </c>
    </row>
    <row r="124" spans="1:16" s="37" customFormat="1" ht="14.25" customHeight="1" outlineLevel="1">
      <c r="A124" s="40"/>
      <c r="B124" s="53" t="s">
        <v>788</v>
      </c>
      <c r="C124" s="50"/>
      <c r="D124" s="50"/>
      <c r="E124" s="61">
        <f>SUM(E125:E126)</f>
        <v>0</v>
      </c>
      <c r="F124" s="102"/>
      <c r="G124" s="99"/>
      <c r="H124" s="99"/>
      <c r="I124" s="99"/>
      <c r="J124" s="50"/>
      <c r="K124" s="50"/>
      <c r="L124" s="50"/>
      <c r="M124" s="51"/>
      <c r="N124" s="69">
        <f>SUM(N125:N126)</f>
        <v>0</v>
      </c>
      <c r="O124" s="70">
        <f>SUM(O125:O126)</f>
        <v>0</v>
      </c>
    </row>
    <row r="125" spans="1:16" customFormat="1" ht="14.25" customHeight="1" outlineLevel="1">
      <c r="A125" s="35"/>
      <c r="B125" s="35" t="s">
        <v>786</v>
      </c>
      <c r="C125" s="34" t="s">
        <v>750</v>
      </c>
      <c r="D125" s="34"/>
      <c r="E125" s="41"/>
      <c r="F125" s="104">
        <v>4.3999999999999997E-2</v>
      </c>
      <c r="G125" s="104">
        <v>4.8000000000000001E-2</v>
      </c>
      <c r="H125" s="104">
        <v>3.3000000000000002E-2</v>
      </c>
      <c r="I125" s="103">
        <v>3.5999999999999997E-2</v>
      </c>
      <c r="J125" s="59"/>
      <c r="K125" s="59"/>
      <c r="L125" s="59"/>
      <c r="M125" s="59"/>
      <c r="N125" s="71">
        <f>E125*(F125*J125+G125*K125+H125*L125+I125*M125)</f>
        <v>0</v>
      </c>
      <c r="O125" s="71">
        <f>E125*(H125*L125+I125*M125)</f>
        <v>0</v>
      </c>
      <c r="P125" s="52"/>
    </row>
    <row r="126" spans="1:16" customFormat="1" ht="14.25" customHeight="1" outlineLevel="1">
      <c r="A126" s="33"/>
      <c r="B126" s="33" t="s">
        <v>787</v>
      </c>
      <c r="C126" s="34" t="s">
        <v>750</v>
      </c>
      <c r="D126" s="34"/>
      <c r="E126" s="41"/>
      <c r="F126" s="104">
        <v>0.13200000000000001</v>
      </c>
      <c r="G126" s="104">
        <v>0.14399999999999999</v>
      </c>
      <c r="H126" s="104">
        <v>8.7999999999999995E-2</v>
      </c>
      <c r="I126" s="104">
        <v>9.6000000000000002E-2</v>
      </c>
      <c r="J126" s="59"/>
      <c r="K126" s="59"/>
      <c r="L126" s="41"/>
      <c r="M126" s="59"/>
      <c r="N126" s="71">
        <f>E126*(F126*J126+G126*K126+H126*L126+I126*M126)</f>
        <v>0</v>
      </c>
      <c r="O126" s="71">
        <f>E126*(H126*L126+I126*M126)</f>
        <v>0</v>
      </c>
      <c r="P126" s="52"/>
    </row>
    <row r="127" spans="1:16" s="37" customFormat="1" ht="14.25" customHeight="1" outlineLevel="1">
      <c r="A127" s="38"/>
      <c r="B127" s="53" t="s">
        <v>789</v>
      </c>
      <c r="C127" s="50"/>
      <c r="D127" s="50"/>
      <c r="E127" s="61">
        <f>SUM(E128:E129)</f>
        <v>0</v>
      </c>
      <c r="F127" s="102"/>
      <c r="G127" s="99"/>
      <c r="H127" s="99"/>
      <c r="I127" s="99"/>
      <c r="J127" s="50"/>
      <c r="K127" s="50"/>
      <c r="L127" s="50"/>
      <c r="M127" s="51"/>
      <c r="N127" s="69">
        <f>SUM(N128:N129)</f>
        <v>0</v>
      </c>
      <c r="O127" s="70">
        <f>SUM(O128:O129)</f>
        <v>0</v>
      </c>
    </row>
    <row r="128" spans="1:16" ht="14.25" customHeight="1" outlineLevel="1">
      <c r="A128" s="33"/>
      <c r="B128" s="35" t="s">
        <v>786</v>
      </c>
      <c r="C128" s="34" t="s">
        <v>750</v>
      </c>
      <c r="D128" s="39"/>
      <c r="E128" s="48"/>
      <c r="F128" s="104">
        <v>3.3000000000000002E-2</v>
      </c>
      <c r="G128" s="104">
        <v>3.5999999999999997E-2</v>
      </c>
      <c r="H128" s="104">
        <v>2.1999999999999999E-2</v>
      </c>
      <c r="I128" s="103">
        <v>2.4E-2</v>
      </c>
      <c r="J128" s="59"/>
      <c r="K128" s="59"/>
      <c r="L128" s="59"/>
      <c r="M128" s="59"/>
      <c r="N128" s="71">
        <f>E128*(F128*J128+G128*K128+H128*L128+I128*M128)</f>
        <v>0</v>
      </c>
      <c r="O128" s="71">
        <f>E128*(H128*L128+I128*M128)</f>
        <v>0</v>
      </c>
      <c r="P128" s="52"/>
    </row>
    <row r="129" spans="1:16" ht="14.25" customHeight="1" outlineLevel="1">
      <c r="A129" s="33"/>
      <c r="B129" s="33" t="s">
        <v>787</v>
      </c>
      <c r="C129" s="34" t="s">
        <v>750</v>
      </c>
      <c r="D129" s="39"/>
      <c r="E129" s="48"/>
      <c r="F129" s="104">
        <v>9.9000000000000005E-2</v>
      </c>
      <c r="G129" s="104">
        <v>0.108</v>
      </c>
      <c r="H129" s="104">
        <v>6.6000000000000003E-2</v>
      </c>
      <c r="I129" s="104">
        <v>7.1999999999999995E-2</v>
      </c>
      <c r="J129" s="59"/>
      <c r="K129" s="59"/>
      <c r="L129" s="41"/>
      <c r="M129" s="59"/>
      <c r="N129" s="71">
        <f>E129*(F129*J129+G129*K129+H129*L129+I129*M129)</f>
        <v>0</v>
      </c>
      <c r="O129" s="71">
        <f>E129*(H129*L129+I129*M129)</f>
        <v>0</v>
      </c>
      <c r="P129" s="52"/>
    </row>
    <row r="130" spans="1:16" ht="14.25" customHeight="1" outlineLevel="1">
      <c r="A130" s="33"/>
      <c r="B130" s="47" t="s">
        <v>796</v>
      </c>
      <c r="C130" s="39"/>
      <c r="D130" s="39"/>
      <c r="E130" s="62">
        <f>E131+E134+E137</f>
        <v>0</v>
      </c>
      <c r="F130" s="105"/>
      <c r="G130" s="105"/>
      <c r="H130" s="105"/>
      <c r="I130" s="105"/>
      <c r="J130" s="39"/>
      <c r="K130" s="39"/>
      <c r="L130" s="39"/>
      <c r="M130" s="63"/>
      <c r="N130" s="68">
        <f>N131+N134+N137</f>
        <v>0</v>
      </c>
      <c r="O130" s="78"/>
    </row>
    <row r="131" spans="1:16" ht="14.25" customHeight="1" outlineLevel="1">
      <c r="A131" s="33"/>
      <c r="B131" s="53" t="s">
        <v>785</v>
      </c>
      <c r="C131" s="50"/>
      <c r="D131" s="50"/>
      <c r="E131" s="61">
        <f>SUM(E132:E133)</f>
        <v>0</v>
      </c>
      <c r="F131" s="102"/>
      <c r="G131" s="99"/>
      <c r="H131" s="99"/>
      <c r="I131" s="99"/>
      <c r="J131" s="50"/>
      <c r="K131" s="50"/>
      <c r="L131" s="50"/>
      <c r="M131" s="51"/>
      <c r="N131" s="69">
        <f>SUM(N132:N133)</f>
        <v>0</v>
      </c>
      <c r="O131" s="79"/>
    </row>
    <row r="132" spans="1:16" ht="14.25" customHeight="1" outlineLevel="1">
      <c r="A132" s="33"/>
      <c r="B132" s="35" t="s">
        <v>786</v>
      </c>
      <c r="C132" s="34" t="s">
        <v>750</v>
      </c>
      <c r="D132" s="39"/>
      <c r="E132" s="48"/>
      <c r="F132" s="104">
        <v>0.11</v>
      </c>
      <c r="G132" s="104">
        <v>0.12</v>
      </c>
      <c r="H132" s="105"/>
      <c r="I132" s="106"/>
      <c r="J132" s="59"/>
      <c r="K132" s="59"/>
      <c r="L132" s="76"/>
      <c r="M132" s="76"/>
      <c r="N132" s="71">
        <f>E132*(F132*J132+G132*K132+H132*L132+I132*M132)</f>
        <v>0</v>
      </c>
      <c r="O132" s="77"/>
      <c r="P132" s="52"/>
    </row>
    <row r="133" spans="1:16" ht="14.25" customHeight="1" outlineLevel="1">
      <c r="A133" s="33"/>
      <c r="B133" s="33" t="s">
        <v>787</v>
      </c>
      <c r="C133" s="34" t="s">
        <v>750</v>
      </c>
      <c r="D133" s="39"/>
      <c r="E133" s="48"/>
      <c r="F133" s="104">
        <v>0.33</v>
      </c>
      <c r="G133" s="104">
        <v>0.36</v>
      </c>
      <c r="H133" s="105"/>
      <c r="I133" s="105"/>
      <c r="J133" s="59"/>
      <c r="K133" s="59"/>
      <c r="L133" s="36"/>
      <c r="M133" s="76"/>
      <c r="N133" s="71">
        <f>E133*(F133*J133+G133*K133+H133*L133+I133*M133)</f>
        <v>0</v>
      </c>
      <c r="O133" s="77"/>
      <c r="P133" s="52"/>
    </row>
    <row r="134" spans="1:16" ht="14.25" customHeight="1" outlineLevel="1">
      <c r="A134" s="33"/>
      <c r="B134" s="53" t="s">
        <v>788</v>
      </c>
      <c r="C134" s="50"/>
      <c r="D134" s="50"/>
      <c r="E134" s="61">
        <f>SUM(E135:E136)</f>
        <v>0</v>
      </c>
      <c r="F134" s="102"/>
      <c r="G134" s="99"/>
      <c r="H134" s="99"/>
      <c r="I134" s="99"/>
      <c r="J134" s="50"/>
      <c r="K134" s="50"/>
      <c r="L134" s="50"/>
      <c r="M134" s="51"/>
      <c r="N134" s="69">
        <f>SUM(N135:N136)</f>
        <v>0</v>
      </c>
      <c r="O134" s="79"/>
    </row>
    <row r="135" spans="1:16" ht="14.25" customHeight="1" outlineLevel="1">
      <c r="A135" s="33"/>
      <c r="B135" s="35" t="s">
        <v>786</v>
      </c>
      <c r="C135" s="34" t="s">
        <v>750</v>
      </c>
      <c r="D135" s="39"/>
      <c r="E135" s="48"/>
      <c r="F135" s="104">
        <v>7.6999999999999999E-2</v>
      </c>
      <c r="G135" s="104">
        <v>8.3999999999999991E-2</v>
      </c>
      <c r="H135" s="105"/>
      <c r="I135" s="106"/>
      <c r="J135" s="59"/>
      <c r="K135" s="59"/>
      <c r="L135" s="76"/>
      <c r="M135" s="76"/>
      <c r="N135" s="71">
        <f>E135*(F135*J135+G135*K135+H135*L135+I135*M135)</f>
        <v>0</v>
      </c>
      <c r="O135" s="77"/>
      <c r="P135" s="52"/>
    </row>
    <row r="136" spans="1:16" ht="14.25" customHeight="1" outlineLevel="1">
      <c r="A136" s="33"/>
      <c r="B136" s="33" t="s">
        <v>787</v>
      </c>
      <c r="C136" s="34" t="s">
        <v>750</v>
      </c>
      <c r="D136" s="39"/>
      <c r="E136" s="48"/>
      <c r="F136" s="104">
        <v>0.22</v>
      </c>
      <c r="G136" s="104">
        <v>0.24</v>
      </c>
      <c r="H136" s="105"/>
      <c r="I136" s="105"/>
      <c r="J136" s="59"/>
      <c r="K136" s="59"/>
      <c r="L136" s="36"/>
      <c r="M136" s="76"/>
      <c r="N136" s="71">
        <f>E136*(F136*J136+G136*K136+H136*L136+I136*M136)</f>
        <v>0</v>
      </c>
      <c r="O136" s="77"/>
      <c r="P136" s="52"/>
    </row>
    <row r="137" spans="1:16" ht="14.25" customHeight="1" outlineLevel="1">
      <c r="A137" s="33"/>
      <c r="B137" s="53" t="s">
        <v>789</v>
      </c>
      <c r="C137" s="50"/>
      <c r="D137" s="50"/>
      <c r="E137" s="61">
        <f>SUM(E138:E139)</f>
        <v>0</v>
      </c>
      <c r="F137" s="102"/>
      <c r="G137" s="99"/>
      <c r="H137" s="99"/>
      <c r="I137" s="99"/>
      <c r="J137" s="50"/>
      <c r="K137" s="50"/>
      <c r="L137" s="50"/>
      <c r="M137" s="51"/>
      <c r="N137" s="69">
        <f>SUM(N138:N139)</f>
        <v>0</v>
      </c>
      <c r="O137" s="79"/>
    </row>
    <row r="138" spans="1:16" ht="14.25" customHeight="1" outlineLevel="1">
      <c r="A138" s="33"/>
      <c r="B138" s="35" t="s">
        <v>786</v>
      </c>
      <c r="C138" s="34" t="s">
        <v>750</v>
      </c>
      <c r="D138" s="39"/>
      <c r="E138" s="48"/>
      <c r="F138" s="104">
        <v>5.5E-2</v>
      </c>
      <c r="G138" s="104">
        <v>0.06</v>
      </c>
      <c r="H138" s="105"/>
      <c r="I138" s="106"/>
      <c r="J138" s="59"/>
      <c r="K138" s="59"/>
      <c r="L138" s="76"/>
      <c r="M138" s="76"/>
      <c r="N138" s="71">
        <f>E138*(F138*J138+G138*K138+H138*L138+I138*M138)</f>
        <v>0</v>
      </c>
      <c r="O138" s="77"/>
      <c r="P138" s="52"/>
    </row>
    <row r="139" spans="1:16" ht="14.25" customHeight="1" outlineLevel="1">
      <c r="A139" s="33"/>
      <c r="B139" s="33" t="s">
        <v>787</v>
      </c>
      <c r="C139" s="34" t="s">
        <v>750</v>
      </c>
      <c r="D139" s="39"/>
      <c r="E139" s="48"/>
      <c r="F139" s="104">
        <v>0.16500000000000001</v>
      </c>
      <c r="G139" s="104">
        <v>0.18</v>
      </c>
      <c r="H139" s="105"/>
      <c r="I139" s="105"/>
      <c r="J139" s="59"/>
      <c r="K139" s="59"/>
      <c r="L139" s="36"/>
      <c r="M139" s="76"/>
      <c r="N139" s="71">
        <f>E139*(F139*J139+G139*K139+H139*L139+I139*M139)</f>
        <v>0</v>
      </c>
      <c r="O139" s="77"/>
      <c r="P139" s="52"/>
    </row>
    <row r="140" spans="1:16" s="37" customFormat="1" ht="45" customHeight="1" outlineLevel="1">
      <c r="A140" s="38"/>
      <c r="B140" s="53" t="s">
        <v>790</v>
      </c>
      <c r="C140" s="50"/>
      <c r="D140" s="50"/>
      <c r="E140" s="61">
        <f>E141+E146</f>
        <v>0</v>
      </c>
      <c r="F140" s="102"/>
      <c r="G140" s="99"/>
      <c r="H140" s="99"/>
      <c r="I140" s="99"/>
      <c r="J140" s="50"/>
      <c r="K140" s="50"/>
      <c r="L140" s="50"/>
      <c r="M140" s="51"/>
      <c r="N140" s="70">
        <f>N141+N146</f>
        <v>0</v>
      </c>
      <c r="O140" s="70">
        <f>O141+O146</f>
        <v>0</v>
      </c>
    </row>
    <row r="141" spans="1:16" customFormat="1" ht="14.25" customHeight="1" outlineLevel="1">
      <c r="A141" s="35"/>
      <c r="B141" s="47" t="s">
        <v>791</v>
      </c>
      <c r="C141" s="34"/>
      <c r="D141" s="34"/>
      <c r="E141" s="60">
        <f>SUM(E142:E145)</f>
        <v>0</v>
      </c>
      <c r="F141" s="100"/>
      <c r="G141" s="100"/>
      <c r="H141" s="100"/>
      <c r="I141" s="100"/>
      <c r="J141" s="34"/>
      <c r="K141" s="34"/>
      <c r="L141" s="34"/>
      <c r="M141" s="34"/>
      <c r="N141" s="71">
        <f>SUM(N142:N145)</f>
        <v>0</v>
      </c>
      <c r="O141" s="71">
        <f>SUM(O142:O145)</f>
        <v>0</v>
      </c>
    </row>
    <row r="142" spans="1:16" customFormat="1" ht="14.25" customHeight="1" outlineLevel="1">
      <c r="A142" s="35"/>
      <c r="B142" s="35" t="s">
        <v>792</v>
      </c>
      <c r="C142" s="34" t="s">
        <v>750</v>
      </c>
      <c r="D142" s="34"/>
      <c r="E142" s="41"/>
      <c r="F142" s="107">
        <v>2.7E-2</v>
      </c>
      <c r="G142" s="107">
        <v>2.7E-2</v>
      </c>
      <c r="H142" s="107">
        <v>1.7999999999999999E-2</v>
      </c>
      <c r="I142" s="107">
        <v>1.7999999999999999E-2</v>
      </c>
      <c r="J142" s="59"/>
      <c r="K142" s="59"/>
      <c r="L142" s="59"/>
      <c r="M142" s="59"/>
      <c r="N142" s="71">
        <f>E142*(F142*J142+G142*K142+H142*L142+I142*M142)</f>
        <v>0</v>
      </c>
      <c r="O142" s="71">
        <f>E142*(H142*L142+I142*M142)</f>
        <v>0</v>
      </c>
    </row>
    <row r="143" spans="1:16" customFormat="1" ht="14.25" customHeight="1" outlineLevel="1">
      <c r="A143" s="35"/>
      <c r="B143" s="35" t="s">
        <v>793</v>
      </c>
      <c r="C143" s="34" t="s">
        <v>750</v>
      </c>
      <c r="D143" s="34"/>
      <c r="E143" s="41"/>
      <c r="F143" s="107">
        <v>0.02</v>
      </c>
      <c r="G143" s="107">
        <v>0.02</v>
      </c>
      <c r="H143" s="107">
        <v>1.2999999999999999E-2</v>
      </c>
      <c r="I143" s="107">
        <v>1.2999999999999999E-2</v>
      </c>
      <c r="J143" s="59"/>
      <c r="K143" s="59"/>
      <c r="L143" s="59"/>
      <c r="M143" s="59"/>
      <c r="N143" s="71">
        <f>E143*(F143*J143+G143*K143+H143*L143+I143*M143)</f>
        <v>0</v>
      </c>
      <c r="O143" s="71">
        <f>E143*(H143*L143+I143*M143)</f>
        <v>0</v>
      </c>
    </row>
    <row r="144" spans="1:16" customFormat="1" ht="14.25" customHeight="1" outlineLevel="1">
      <c r="A144" s="35"/>
      <c r="B144" s="35" t="s">
        <v>794</v>
      </c>
      <c r="C144" s="34" t="s">
        <v>750</v>
      </c>
      <c r="D144" s="34"/>
      <c r="E144" s="41"/>
      <c r="F144" s="107">
        <v>1.6E-2</v>
      </c>
      <c r="G144" s="107">
        <v>1.6E-2</v>
      </c>
      <c r="H144" s="107">
        <v>0.01</v>
      </c>
      <c r="I144" s="107">
        <v>0.01</v>
      </c>
      <c r="J144" s="59"/>
      <c r="K144" s="59"/>
      <c r="L144" s="59"/>
      <c r="M144" s="59"/>
      <c r="N144" s="71">
        <f>E144*(F144*J144+G144*K144+H144*L144+I144*M144)</f>
        <v>0</v>
      </c>
      <c r="O144" s="71">
        <f>E144*(H144*L144+I144*M144)</f>
        <v>0</v>
      </c>
    </row>
    <row r="145" spans="1:16" customFormat="1" ht="14.25" customHeight="1" outlineLevel="1">
      <c r="A145" s="35"/>
      <c r="B145" s="35" t="s">
        <v>795</v>
      </c>
      <c r="C145" s="34" t="s">
        <v>750</v>
      </c>
      <c r="D145" s="34"/>
      <c r="E145" s="41"/>
      <c r="F145" s="107">
        <v>6.0000000000000001E-3</v>
      </c>
      <c r="G145" s="107">
        <v>6.0000000000000001E-3</v>
      </c>
      <c r="H145" s="107">
        <v>4.0000000000000001E-3</v>
      </c>
      <c r="I145" s="107">
        <v>4.0000000000000001E-3</v>
      </c>
      <c r="J145" s="59"/>
      <c r="K145" s="59"/>
      <c r="L145" s="59"/>
      <c r="M145" s="59"/>
      <c r="N145" s="71">
        <f>E145*(F145*J145+G145*K145+H145*L145+I145*M145)</f>
        <v>0</v>
      </c>
      <c r="O145" s="71">
        <f>E145*(H145*L145+I145*M145)</f>
        <v>0</v>
      </c>
    </row>
    <row r="146" spans="1:16" customFormat="1" ht="14.25" customHeight="1" outlineLevel="1">
      <c r="A146" s="42"/>
      <c r="B146" s="47" t="s">
        <v>796</v>
      </c>
      <c r="C146" s="34"/>
      <c r="D146" s="34"/>
      <c r="E146" s="60">
        <f>SUM(E147:E150)</f>
        <v>0</v>
      </c>
      <c r="F146" s="100"/>
      <c r="G146" s="100"/>
      <c r="H146" s="100"/>
      <c r="I146" s="100"/>
      <c r="J146" s="34"/>
      <c r="K146" s="34"/>
      <c r="L146" s="34"/>
      <c r="M146" s="34"/>
      <c r="N146" s="71">
        <f>SUM(N147:N150)</f>
        <v>0</v>
      </c>
      <c r="O146" s="73"/>
    </row>
    <row r="147" spans="1:16" customFormat="1" ht="14.25" customHeight="1" outlineLevel="1">
      <c r="A147" s="35"/>
      <c r="B147" s="35" t="s">
        <v>792</v>
      </c>
      <c r="C147" s="34" t="s">
        <v>750</v>
      </c>
      <c r="D147" s="34"/>
      <c r="E147" s="41"/>
      <c r="F147" s="107">
        <v>4.4999999999999998E-2</v>
      </c>
      <c r="G147" s="107">
        <v>4.4999999999999998E-2</v>
      </c>
      <c r="H147" s="108"/>
      <c r="I147" s="108"/>
      <c r="J147" s="59"/>
      <c r="K147" s="59"/>
      <c r="L147" s="80"/>
      <c r="M147" s="80"/>
      <c r="N147" s="71">
        <f>E147*(F147*J147+G147*K147+H147*L147+I147*M147)</f>
        <v>0</v>
      </c>
      <c r="O147" s="75"/>
    </row>
    <row r="148" spans="1:16" customFormat="1" ht="14.25" customHeight="1" outlineLevel="1">
      <c r="A148" s="35"/>
      <c r="B148" s="35" t="s">
        <v>793</v>
      </c>
      <c r="C148" s="34" t="s">
        <v>750</v>
      </c>
      <c r="D148" s="34"/>
      <c r="E148" s="41"/>
      <c r="F148" s="107">
        <v>3.3000000000000002E-2</v>
      </c>
      <c r="G148" s="107">
        <v>3.3000000000000002E-2</v>
      </c>
      <c r="H148" s="108"/>
      <c r="I148" s="108"/>
      <c r="J148" s="59"/>
      <c r="K148" s="59"/>
      <c r="L148" s="80"/>
      <c r="M148" s="80"/>
      <c r="N148" s="71">
        <f>E148*(F148*J148+G148*K148+H148*L148+I148*M148)</f>
        <v>0</v>
      </c>
      <c r="O148" s="75"/>
    </row>
    <row r="149" spans="1:16" customFormat="1" ht="14.25" customHeight="1" outlineLevel="1">
      <c r="A149" s="35"/>
      <c r="B149" s="35" t="s">
        <v>794</v>
      </c>
      <c r="C149" s="34" t="s">
        <v>750</v>
      </c>
      <c r="D149" s="34"/>
      <c r="E149" s="41"/>
      <c r="F149" s="107">
        <v>2.6000000000000002E-2</v>
      </c>
      <c r="G149" s="107">
        <v>2.6000000000000002E-2</v>
      </c>
      <c r="H149" s="108"/>
      <c r="I149" s="108"/>
      <c r="J149" s="59"/>
      <c r="K149" s="59"/>
      <c r="L149" s="80"/>
      <c r="M149" s="80"/>
      <c r="N149" s="71">
        <f>E149*(F149*J149+G149*K149+H149*L149+I149*M149)</f>
        <v>0</v>
      </c>
      <c r="O149" s="75"/>
    </row>
    <row r="150" spans="1:16" customFormat="1" ht="14.25" customHeight="1" outlineLevel="1">
      <c r="A150" s="35"/>
      <c r="B150" s="35" t="s">
        <v>795</v>
      </c>
      <c r="C150" s="34" t="s">
        <v>750</v>
      </c>
      <c r="D150" s="34"/>
      <c r="E150" s="41"/>
      <c r="F150" s="107">
        <v>0.01</v>
      </c>
      <c r="G150" s="107">
        <v>0.01</v>
      </c>
      <c r="H150" s="108"/>
      <c r="I150" s="108"/>
      <c r="J150" s="59"/>
      <c r="K150" s="59"/>
      <c r="L150" s="80"/>
      <c r="M150" s="80"/>
      <c r="N150" s="71">
        <f>E150*(F150*J150+G150*K150+H150*L150+I150*M150)</f>
        <v>0</v>
      </c>
      <c r="O150" s="45"/>
    </row>
    <row r="151" spans="1:16">
      <c r="A151" s="1660" t="s">
        <v>756</v>
      </c>
      <c r="B151" s="1661"/>
      <c r="C151" s="31" t="s">
        <v>746</v>
      </c>
      <c r="D151" s="61">
        <f>D152</f>
        <v>0</v>
      </c>
      <c r="E151" s="61">
        <f>E155</f>
        <v>0</v>
      </c>
      <c r="F151" s="95"/>
      <c r="G151" s="95"/>
      <c r="H151" s="95"/>
      <c r="I151" s="95"/>
      <c r="J151" s="85"/>
      <c r="K151" s="85"/>
      <c r="L151" s="85"/>
      <c r="M151" s="85"/>
      <c r="N151" s="81">
        <f>N152+N155</f>
        <v>0</v>
      </c>
      <c r="O151" s="45"/>
    </row>
    <row r="152" spans="1:16">
      <c r="A152" s="1637" t="s">
        <v>802</v>
      </c>
      <c r="B152" s="1638"/>
      <c r="C152" s="31" t="s">
        <v>746</v>
      </c>
      <c r="D152" s="61">
        <f>D153</f>
        <v>0</v>
      </c>
      <c r="E152" s="85"/>
      <c r="F152" s="96">
        <f>F153</f>
        <v>6.97</v>
      </c>
      <c r="G152" s="96">
        <f>G153</f>
        <v>6.97</v>
      </c>
      <c r="H152" s="99"/>
      <c r="I152" s="99"/>
      <c r="J152" s="50"/>
      <c r="K152" s="50"/>
      <c r="L152" s="50"/>
      <c r="M152" s="50"/>
      <c r="N152" s="81">
        <f>SUM(N153:N154)</f>
        <v>0</v>
      </c>
      <c r="O152" s="45"/>
    </row>
    <row r="153" spans="1:16" ht="15" customHeight="1" outlineLevel="1">
      <c r="A153" s="82"/>
      <c r="B153" s="82" t="s">
        <v>800</v>
      </c>
      <c r="C153" s="31" t="s">
        <v>746</v>
      </c>
      <c r="D153" s="83"/>
      <c r="E153" s="85"/>
      <c r="F153" s="90">
        <v>6.97</v>
      </c>
      <c r="G153" s="90">
        <v>6.97</v>
      </c>
      <c r="H153" s="98"/>
      <c r="I153" s="98"/>
      <c r="J153" s="59"/>
      <c r="K153" s="59"/>
      <c r="L153" s="45"/>
      <c r="M153" s="45"/>
      <c r="N153" s="71">
        <f>D153*(F153*J153+G153*K153+H153*L153+I153*M153)</f>
        <v>0</v>
      </c>
      <c r="O153" s="45"/>
    </row>
    <row r="154" spans="1:16" ht="15" customHeight="1" outlineLevel="1">
      <c r="A154" s="43"/>
      <c r="B154" s="89" t="s">
        <v>801</v>
      </c>
      <c r="C154" s="44" t="s">
        <v>748</v>
      </c>
      <c r="D154" s="84"/>
      <c r="E154" s="85"/>
      <c r="F154" s="97"/>
      <c r="G154" s="98"/>
      <c r="H154" s="98"/>
      <c r="I154" s="98"/>
      <c r="J154" s="45"/>
      <c r="K154" s="45"/>
      <c r="L154" s="45"/>
      <c r="M154" s="45"/>
      <c r="N154" s="67"/>
      <c r="O154" s="45"/>
    </row>
    <row r="155" spans="1:16" ht="14.25" customHeight="1">
      <c r="A155" s="1637" t="s">
        <v>749</v>
      </c>
      <c r="B155" s="1638"/>
      <c r="C155" s="50"/>
      <c r="D155" s="50"/>
      <c r="E155" s="61">
        <f>E157+E167+E156</f>
        <v>0</v>
      </c>
      <c r="F155" s="99"/>
      <c r="G155" s="99"/>
      <c r="H155" s="99"/>
      <c r="I155" s="99"/>
      <c r="J155" s="50"/>
      <c r="K155" s="50"/>
      <c r="L155" s="50"/>
      <c r="M155" s="50"/>
      <c r="N155" s="81">
        <f>N156+N157+N167</f>
        <v>0</v>
      </c>
      <c r="O155" s="88"/>
    </row>
    <row r="156" spans="1:16" ht="14.25" customHeight="1" outlineLevel="1">
      <c r="A156" s="33"/>
      <c r="B156" s="89" t="s">
        <v>803</v>
      </c>
      <c r="C156" s="32" t="s">
        <v>748</v>
      </c>
      <c r="D156" s="39"/>
      <c r="E156" s="48"/>
      <c r="F156" s="105"/>
      <c r="G156" s="105"/>
      <c r="H156" s="105"/>
      <c r="I156" s="105"/>
      <c r="J156" s="59"/>
      <c r="K156" s="59"/>
      <c r="L156" s="36"/>
      <c r="M156" s="76"/>
      <c r="N156" s="72"/>
      <c r="O156" s="73"/>
    </row>
    <row r="157" spans="1:16" ht="14.25" customHeight="1" outlineLevel="1">
      <c r="A157" s="33"/>
      <c r="B157" s="47" t="s">
        <v>796</v>
      </c>
      <c r="C157" s="39"/>
      <c r="D157" s="39"/>
      <c r="E157" s="62">
        <f>E158+E161+E164</f>
        <v>0</v>
      </c>
      <c r="F157" s="105"/>
      <c r="G157" s="105"/>
      <c r="H157" s="105"/>
      <c r="I157" s="105"/>
      <c r="J157" s="39"/>
      <c r="K157" s="39"/>
      <c r="L157" s="39"/>
      <c r="M157" s="63"/>
      <c r="N157" s="68">
        <f>N158+N161+N164</f>
        <v>0</v>
      </c>
      <c r="O157" s="78"/>
    </row>
    <row r="158" spans="1:16" ht="14.25" customHeight="1" outlineLevel="1">
      <c r="A158" s="33"/>
      <c r="B158" s="53" t="s">
        <v>785</v>
      </c>
      <c r="C158" s="50"/>
      <c r="D158" s="50"/>
      <c r="E158" s="61">
        <f>SUM(E159:E160)</f>
        <v>0</v>
      </c>
      <c r="F158" s="102"/>
      <c r="G158" s="99"/>
      <c r="H158" s="99"/>
      <c r="I158" s="99"/>
      <c r="J158" s="50"/>
      <c r="K158" s="50"/>
      <c r="L158" s="50"/>
      <c r="M158" s="51"/>
      <c r="N158" s="69">
        <f>SUM(N159:N160)</f>
        <v>0</v>
      </c>
      <c r="O158" s="79"/>
    </row>
    <row r="159" spans="1:16" ht="14.25" customHeight="1" outlineLevel="1">
      <c r="A159" s="33"/>
      <c r="B159" s="35" t="s">
        <v>786</v>
      </c>
      <c r="C159" s="34" t="s">
        <v>750</v>
      </c>
      <c r="D159" s="39"/>
      <c r="E159" s="48"/>
      <c r="F159" s="104">
        <v>0.11</v>
      </c>
      <c r="G159" s="104">
        <v>0.12</v>
      </c>
      <c r="H159" s="105"/>
      <c r="I159" s="106"/>
      <c r="J159" s="59"/>
      <c r="K159" s="59"/>
      <c r="L159" s="76"/>
      <c r="M159" s="76"/>
      <c r="N159" s="71">
        <f>E159*(F159*J159+G159*K159+H159*L159+I159*M159)</f>
        <v>0</v>
      </c>
      <c r="O159" s="77"/>
      <c r="P159" s="52"/>
    </row>
    <row r="160" spans="1:16" ht="14.25" customHeight="1" outlineLevel="1">
      <c r="A160" s="33"/>
      <c r="B160" s="33" t="s">
        <v>787</v>
      </c>
      <c r="C160" s="34" t="s">
        <v>750</v>
      </c>
      <c r="D160" s="39"/>
      <c r="E160" s="48"/>
      <c r="F160" s="104">
        <v>0.33</v>
      </c>
      <c r="G160" s="104">
        <v>0.36</v>
      </c>
      <c r="H160" s="105"/>
      <c r="I160" s="105"/>
      <c r="J160" s="59"/>
      <c r="K160" s="59"/>
      <c r="L160" s="36"/>
      <c r="M160" s="76"/>
      <c r="N160" s="71">
        <f>E160*(F160*J160+G160*K160+H160*L160+I160*M160)</f>
        <v>0</v>
      </c>
      <c r="O160" s="77"/>
      <c r="P160" s="52"/>
    </row>
    <row r="161" spans="1:16" ht="14.25" customHeight="1" outlineLevel="1">
      <c r="A161" s="33"/>
      <c r="B161" s="53" t="s">
        <v>788</v>
      </c>
      <c r="C161" s="50"/>
      <c r="D161" s="50"/>
      <c r="E161" s="61">
        <f>SUM(E162:E163)</f>
        <v>0</v>
      </c>
      <c r="F161" s="102"/>
      <c r="G161" s="99"/>
      <c r="H161" s="99"/>
      <c r="I161" s="99"/>
      <c r="J161" s="50"/>
      <c r="K161" s="50"/>
      <c r="L161" s="50"/>
      <c r="M161" s="51"/>
      <c r="N161" s="69">
        <f>SUM(N162:N163)</f>
        <v>0</v>
      </c>
      <c r="O161" s="79"/>
    </row>
    <row r="162" spans="1:16" ht="14.25" customHeight="1" outlineLevel="1">
      <c r="A162" s="33"/>
      <c r="B162" s="35" t="s">
        <v>786</v>
      </c>
      <c r="C162" s="34" t="s">
        <v>750</v>
      </c>
      <c r="D162" s="39"/>
      <c r="E162" s="48"/>
      <c r="F162" s="104">
        <v>7.6999999999999999E-2</v>
      </c>
      <c r="G162" s="104">
        <v>8.3999999999999991E-2</v>
      </c>
      <c r="H162" s="105"/>
      <c r="I162" s="106"/>
      <c r="J162" s="59"/>
      <c r="K162" s="59"/>
      <c r="L162" s="76"/>
      <c r="M162" s="76"/>
      <c r="N162" s="71">
        <f>E162*(F162*J162+G162*K162+H162*L162+I162*M162)</f>
        <v>0</v>
      </c>
      <c r="O162" s="77"/>
      <c r="P162" s="52"/>
    </row>
    <row r="163" spans="1:16" ht="14.25" customHeight="1" outlineLevel="1">
      <c r="A163" s="33"/>
      <c r="B163" s="33" t="s">
        <v>787</v>
      </c>
      <c r="C163" s="34" t="s">
        <v>750</v>
      </c>
      <c r="D163" s="39"/>
      <c r="E163" s="48"/>
      <c r="F163" s="104">
        <v>0.22</v>
      </c>
      <c r="G163" s="104">
        <v>0.24</v>
      </c>
      <c r="H163" s="105"/>
      <c r="I163" s="105"/>
      <c r="J163" s="59"/>
      <c r="K163" s="59"/>
      <c r="L163" s="36"/>
      <c r="M163" s="76"/>
      <c r="N163" s="71">
        <f>E163*(F163*J163+G163*K163+H163*L163+I163*M163)</f>
        <v>0</v>
      </c>
      <c r="O163" s="77"/>
      <c r="P163" s="52"/>
    </row>
    <row r="164" spans="1:16" ht="14.25" customHeight="1" outlineLevel="1">
      <c r="A164" s="33"/>
      <c r="B164" s="53" t="s">
        <v>789</v>
      </c>
      <c r="C164" s="50"/>
      <c r="D164" s="50"/>
      <c r="E164" s="61">
        <f>SUM(E165:E166)</f>
        <v>0</v>
      </c>
      <c r="F164" s="102"/>
      <c r="G164" s="99"/>
      <c r="H164" s="99"/>
      <c r="I164" s="99"/>
      <c r="J164" s="50"/>
      <c r="K164" s="50"/>
      <c r="L164" s="50"/>
      <c r="M164" s="51"/>
      <c r="N164" s="69">
        <f>SUM(N165:N166)</f>
        <v>0</v>
      </c>
      <c r="O164" s="79"/>
    </row>
    <row r="165" spans="1:16" ht="14.25" customHeight="1" outlineLevel="1">
      <c r="A165" s="33"/>
      <c r="B165" s="35" t="s">
        <v>786</v>
      </c>
      <c r="C165" s="34" t="s">
        <v>750</v>
      </c>
      <c r="D165" s="39"/>
      <c r="E165" s="48"/>
      <c r="F165" s="104">
        <v>5.5E-2</v>
      </c>
      <c r="G165" s="104">
        <v>0.06</v>
      </c>
      <c r="H165" s="105"/>
      <c r="I165" s="106"/>
      <c r="J165" s="59"/>
      <c r="K165" s="59"/>
      <c r="L165" s="76"/>
      <c r="M165" s="76"/>
      <c r="N165" s="71">
        <f>E165*(F165*J165+G165*K165+H165*L165+I165*M165)</f>
        <v>0</v>
      </c>
      <c r="O165" s="77"/>
      <c r="P165" s="52"/>
    </row>
    <row r="166" spans="1:16" ht="14.25" customHeight="1" outlineLevel="1">
      <c r="A166" s="33"/>
      <c r="B166" s="33" t="s">
        <v>787</v>
      </c>
      <c r="C166" s="34" t="s">
        <v>750</v>
      </c>
      <c r="D166" s="39"/>
      <c r="E166" s="48"/>
      <c r="F166" s="104">
        <v>0.16500000000000001</v>
      </c>
      <c r="G166" s="104">
        <v>0.18</v>
      </c>
      <c r="H166" s="105"/>
      <c r="I166" s="105"/>
      <c r="J166" s="59"/>
      <c r="K166" s="59"/>
      <c r="L166" s="36"/>
      <c r="M166" s="76"/>
      <c r="N166" s="71">
        <f>E166*(F166*J166+G166*K166+H166*L166+I166*M166)</f>
        <v>0</v>
      </c>
      <c r="O166" s="77"/>
      <c r="P166" s="52"/>
    </row>
    <row r="167" spans="1:16" s="37" customFormat="1" ht="45" customHeight="1" outlineLevel="1">
      <c r="A167" s="38"/>
      <c r="B167" s="53" t="s">
        <v>790</v>
      </c>
      <c r="C167" s="50"/>
      <c r="D167" s="50"/>
      <c r="E167" s="61">
        <f>E168</f>
        <v>0</v>
      </c>
      <c r="F167" s="102"/>
      <c r="G167" s="99"/>
      <c r="H167" s="99"/>
      <c r="I167" s="99"/>
      <c r="J167" s="50"/>
      <c r="K167" s="50"/>
      <c r="L167" s="50"/>
      <c r="M167" s="51"/>
      <c r="N167" s="70">
        <f>N168</f>
        <v>0</v>
      </c>
      <c r="O167" s="77"/>
    </row>
    <row r="168" spans="1:16" customFormat="1" ht="14.25" customHeight="1" outlineLevel="1">
      <c r="A168" s="42"/>
      <c r="B168" s="47" t="s">
        <v>796</v>
      </c>
      <c r="C168" s="34"/>
      <c r="D168" s="34"/>
      <c r="E168" s="60">
        <f>SUM(E169:E172)</f>
        <v>0</v>
      </c>
      <c r="F168" s="100"/>
      <c r="G168" s="100"/>
      <c r="H168" s="100"/>
      <c r="I168" s="100"/>
      <c r="J168" s="34"/>
      <c r="K168" s="34"/>
      <c r="L168" s="34"/>
      <c r="M168" s="34"/>
      <c r="N168" s="71">
        <f>SUM(N169:N172)</f>
        <v>0</v>
      </c>
      <c r="O168" s="73"/>
    </row>
    <row r="169" spans="1:16" customFormat="1" ht="14.25" customHeight="1" outlineLevel="1">
      <c r="A169" s="35"/>
      <c r="B169" s="35" t="s">
        <v>792</v>
      </c>
      <c r="C169" s="34" t="s">
        <v>750</v>
      </c>
      <c r="D169" s="34"/>
      <c r="E169" s="41"/>
      <c r="F169" s="107">
        <v>4.4999999999999998E-2</v>
      </c>
      <c r="G169" s="107">
        <v>4.4999999999999998E-2</v>
      </c>
      <c r="H169" s="108"/>
      <c r="I169" s="108"/>
      <c r="J169" s="59"/>
      <c r="K169" s="59"/>
      <c r="L169" s="80"/>
      <c r="M169" s="80"/>
      <c r="N169" s="71">
        <f>E169*(F169*J169+G169*K169+H169*L169+I169*M169)</f>
        <v>0</v>
      </c>
      <c r="O169" s="75"/>
    </row>
    <row r="170" spans="1:16" customFormat="1" ht="14.25" customHeight="1" outlineLevel="1">
      <c r="A170" s="35"/>
      <c r="B170" s="35" t="s">
        <v>793</v>
      </c>
      <c r="C170" s="34" t="s">
        <v>750</v>
      </c>
      <c r="D170" s="34"/>
      <c r="E170" s="41"/>
      <c r="F170" s="107">
        <v>3.3000000000000002E-2</v>
      </c>
      <c r="G170" s="107">
        <v>3.3000000000000002E-2</v>
      </c>
      <c r="H170" s="108"/>
      <c r="I170" s="108"/>
      <c r="J170" s="59"/>
      <c r="K170" s="59"/>
      <c r="L170" s="80"/>
      <c r="M170" s="80"/>
      <c r="N170" s="71">
        <f>E170*(F170*J170+G170*K170+H170*L170+I170*M170)</f>
        <v>0</v>
      </c>
      <c r="O170" s="75"/>
    </row>
    <row r="171" spans="1:16" customFormat="1" ht="14.25" customHeight="1" outlineLevel="1">
      <c r="A171" s="35"/>
      <c r="B171" s="35" t="s">
        <v>794</v>
      </c>
      <c r="C171" s="34" t="s">
        <v>750</v>
      </c>
      <c r="D171" s="34"/>
      <c r="E171" s="41"/>
      <c r="F171" s="107">
        <v>2.6000000000000002E-2</v>
      </c>
      <c r="G171" s="107">
        <v>2.6000000000000002E-2</v>
      </c>
      <c r="H171" s="108"/>
      <c r="I171" s="108"/>
      <c r="J171" s="59"/>
      <c r="K171" s="59"/>
      <c r="L171" s="80"/>
      <c r="M171" s="80"/>
      <c r="N171" s="71">
        <f>E171*(F171*J171+G171*K171+H171*L171+I171*M171)</f>
        <v>0</v>
      </c>
      <c r="O171" s="75"/>
    </row>
    <row r="172" spans="1:16" customFormat="1" ht="14.25" customHeight="1" outlineLevel="1">
      <c r="A172" s="35"/>
      <c r="B172" s="35" t="s">
        <v>795</v>
      </c>
      <c r="C172" s="34" t="s">
        <v>750</v>
      </c>
      <c r="D172" s="34"/>
      <c r="E172" s="41"/>
      <c r="F172" s="107">
        <v>0.01</v>
      </c>
      <c r="G172" s="107">
        <v>0.01</v>
      </c>
      <c r="H172" s="108"/>
      <c r="I172" s="108"/>
      <c r="J172" s="59"/>
      <c r="K172" s="59"/>
      <c r="L172" s="80"/>
      <c r="M172" s="80"/>
      <c r="N172" s="71">
        <f>E172*(F172*J172+G172*K172+H172*L172+I172*M172)</f>
        <v>0</v>
      </c>
      <c r="O172" s="75"/>
    </row>
    <row r="173" spans="1:16" ht="15" customHeight="1">
      <c r="A173" s="1639" t="s">
        <v>757</v>
      </c>
      <c r="B173" s="1640"/>
      <c r="C173" s="31" t="s">
        <v>746</v>
      </c>
      <c r="D173" s="61">
        <f>D174</f>
        <v>0</v>
      </c>
      <c r="E173" s="61">
        <f>E177</f>
        <v>0</v>
      </c>
      <c r="F173" s="95"/>
      <c r="G173" s="95"/>
      <c r="H173" s="95"/>
      <c r="I173" s="95"/>
      <c r="J173" s="85"/>
      <c r="K173" s="85"/>
      <c r="L173" s="85"/>
      <c r="M173" s="85"/>
      <c r="N173" s="81">
        <f>N174+N177</f>
        <v>0</v>
      </c>
      <c r="O173" s="45"/>
    </row>
    <row r="174" spans="1:16" ht="15" customHeight="1">
      <c r="A174" s="1637" t="s">
        <v>802</v>
      </c>
      <c r="B174" s="1638"/>
      <c r="C174" s="31" t="s">
        <v>746</v>
      </c>
      <c r="D174" s="61">
        <f>D175</f>
        <v>0</v>
      </c>
      <c r="E174" s="85"/>
      <c r="F174" s="96">
        <f>F175</f>
        <v>4.5199999999999996</v>
      </c>
      <c r="G174" s="96">
        <f>G175</f>
        <v>4.5199999999999996</v>
      </c>
      <c r="H174" s="99"/>
      <c r="I174" s="99"/>
      <c r="J174" s="50"/>
      <c r="K174" s="50"/>
      <c r="L174" s="50"/>
      <c r="M174" s="50"/>
      <c r="N174" s="81">
        <f>SUM(N175:N176)</f>
        <v>0</v>
      </c>
      <c r="O174" s="45"/>
    </row>
    <row r="175" spans="1:16" ht="15" customHeight="1" outlineLevel="1">
      <c r="A175" s="82"/>
      <c r="B175" s="82" t="s">
        <v>800</v>
      </c>
      <c r="C175" s="31" t="s">
        <v>746</v>
      </c>
      <c r="D175" s="83"/>
      <c r="E175" s="85"/>
      <c r="F175" s="90">
        <v>4.5199999999999996</v>
      </c>
      <c r="G175" s="91">
        <v>4.5199999999999996</v>
      </c>
      <c r="H175" s="98"/>
      <c r="I175" s="98"/>
      <c r="J175" s="59"/>
      <c r="K175" s="59"/>
      <c r="L175" s="45"/>
      <c r="M175" s="45"/>
      <c r="N175" s="71">
        <f>D175*(F175*J175+G175*K175+H175*L175+I175*M175)</f>
        <v>0</v>
      </c>
      <c r="O175" s="45"/>
    </row>
    <row r="176" spans="1:16" ht="15" customHeight="1" outlineLevel="1">
      <c r="A176" s="43"/>
      <c r="B176" s="89" t="s">
        <v>801</v>
      </c>
      <c r="C176" s="44" t="s">
        <v>748</v>
      </c>
      <c r="D176" s="84"/>
      <c r="E176" s="85"/>
      <c r="F176" s="97"/>
      <c r="G176" s="98"/>
      <c r="H176" s="98"/>
      <c r="I176" s="98"/>
      <c r="J176" s="45"/>
      <c r="K176" s="45"/>
      <c r="L176" s="45"/>
      <c r="M176" s="45"/>
      <c r="N176" s="67"/>
      <c r="O176" s="45"/>
    </row>
    <row r="177" spans="1:16" ht="14.25" customHeight="1">
      <c r="A177" s="1637" t="s">
        <v>749</v>
      </c>
      <c r="B177" s="1638"/>
      <c r="C177" s="50"/>
      <c r="D177" s="50"/>
      <c r="E177" s="61">
        <f>E179+E189+E178</f>
        <v>0</v>
      </c>
      <c r="F177" s="99"/>
      <c r="G177" s="99"/>
      <c r="H177" s="99"/>
      <c r="I177" s="99"/>
      <c r="J177" s="50"/>
      <c r="K177" s="50"/>
      <c r="L177" s="50"/>
      <c r="M177" s="50"/>
      <c r="N177" s="81">
        <f>N178+N179+N189</f>
        <v>0</v>
      </c>
      <c r="O177" s="88"/>
    </row>
    <row r="178" spans="1:16" ht="14.25" customHeight="1" outlineLevel="1">
      <c r="A178" s="33"/>
      <c r="B178" s="89" t="s">
        <v>803</v>
      </c>
      <c r="C178" s="32" t="s">
        <v>748</v>
      </c>
      <c r="D178" s="39"/>
      <c r="E178" s="48"/>
      <c r="F178" s="105"/>
      <c r="G178" s="105"/>
      <c r="H178" s="105"/>
      <c r="I178" s="105"/>
      <c r="J178" s="59"/>
      <c r="K178" s="59"/>
      <c r="L178" s="36"/>
      <c r="M178" s="76"/>
      <c r="N178" s="72"/>
      <c r="O178" s="73"/>
    </row>
    <row r="179" spans="1:16" ht="14.25" customHeight="1" outlineLevel="1">
      <c r="A179" s="33"/>
      <c r="B179" s="47" t="s">
        <v>796</v>
      </c>
      <c r="C179" s="39"/>
      <c r="D179" s="39"/>
      <c r="E179" s="62">
        <f>E180+E183+E186</f>
        <v>0</v>
      </c>
      <c r="F179" s="105"/>
      <c r="G179" s="105"/>
      <c r="H179" s="105"/>
      <c r="I179" s="105"/>
      <c r="J179" s="39"/>
      <c r="K179" s="39"/>
      <c r="L179" s="39"/>
      <c r="M179" s="63"/>
      <c r="N179" s="68">
        <f>N180+N183+N186</f>
        <v>0</v>
      </c>
      <c r="O179" s="78"/>
    </row>
    <row r="180" spans="1:16" ht="14.25" customHeight="1" outlineLevel="1">
      <c r="A180" s="33"/>
      <c r="B180" s="53" t="s">
        <v>785</v>
      </c>
      <c r="C180" s="50"/>
      <c r="D180" s="50"/>
      <c r="E180" s="61">
        <f>SUM(E181:E182)</f>
        <v>0</v>
      </c>
      <c r="F180" s="102"/>
      <c r="G180" s="99"/>
      <c r="H180" s="99"/>
      <c r="I180" s="99"/>
      <c r="J180" s="50"/>
      <c r="K180" s="50"/>
      <c r="L180" s="50"/>
      <c r="M180" s="51"/>
      <c r="N180" s="69">
        <f>SUM(N181:N182)</f>
        <v>0</v>
      </c>
      <c r="O180" s="79"/>
    </row>
    <row r="181" spans="1:16" ht="14.25" customHeight="1" outlineLevel="1">
      <c r="A181" s="33"/>
      <c r="B181" s="35" t="s">
        <v>786</v>
      </c>
      <c r="C181" s="34" t="s">
        <v>750</v>
      </c>
      <c r="D181" s="39"/>
      <c r="E181" s="48"/>
      <c r="F181" s="104">
        <v>0.11</v>
      </c>
      <c r="G181" s="104">
        <v>0.12</v>
      </c>
      <c r="H181" s="105"/>
      <c r="I181" s="106"/>
      <c r="J181" s="59"/>
      <c r="K181" s="59"/>
      <c r="L181" s="76"/>
      <c r="M181" s="76"/>
      <c r="N181" s="71">
        <f>E181*(F181*J181+G181*K181+H181*L181+I181*M181)</f>
        <v>0</v>
      </c>
      <c r="O181" s="77"/>
      <c r="P181" s="52"/>
    </row>
    <row r="182" spans="1:16" ht="14.25" customHeight="1" outlineLevel="1">
      <c r="A182" s="33"/>
      <c r="B182" s="33" t="s">
        <v>787</v>
      </c>
      <c r="C182" s="34" t="s">
        <v>750</v>
      </c>
      <c r="D182" s="39"/>
      <c r="E182" s="48"/>
      <c r="F182" s="104">
        <v>0.33</v>
      </c>
      <c r="G182" s="104">
        <v>0.36</v>
      </c>
      <c r="H182" s="105"/>
      <c r="I182" s="105"/>
      <c r="J182" s="59"/>
      <c r="K182" s="59"/>
      <c r="L182" s="36"/>
      <c r="M182" s="76"/>
      <c r="N182" s="71">
        <f>E182*(F182*J182+G182*K182+H182*L182+I182*M182)</f>
        <v>0</v>
      </c>
      <c r="O182" s="77"/>
      <c r="P182" s="52"/>
    </row>
    <row r="183" spans="1:16" ht="14.25" customHeight="1" outlineLevel="1">
      <c r="A183" s="33"/>
      <c r="B183" s="53" t="s">
        <v>788</v>
      </c>
      <c r="C183" s="50"/>
      <c r="D183" s="50"/>
      <c r="E183" s="61">
        <f>SUM(E184:E185)</f>
        <v>0</v>
      </c>
      <c r="F183" s="102"/>
      <c r="G183" s="99"/>
      <c r="H183" s="99"/>
      <c r="I183" s="99"/>
      <c r="J183" s="50"/>
      <c r="K183" s="50"/>
      <c r="L183" s="50"/>
      <c r="M183" s="51"/>
      <c r="N183" s="69">
        <f>SUM(N184:N185)</f>
        <v>0</v>
      </c>
      <c r="O183" s="79"/>
    </row>
    <row r="184" spans="1:16" ht="14.25" customHeight="1" outlineLevel="1">
      <c r="A184" s="33"/>
      <c r="B184" s="35" t="s">
        <v>786</v>
      </c>
      <c r="C184" s="34" t="s">
        <v>750</v>
      </c>
      <c r="D184" s="39"/>
      <c r="E184" s="48"/>
      <c r="F184" s="104">
        <v>7.6999999999999999E-2</v>
      </c>
      <c r="G184" s="104">
        <v>8.3999999999999991E-2</v>
      </c>
      <c r="H184" s="105"/>
      <c r="I184" s="106"/>
      <c r="J184" s="59"/>
      <c r="K184" s="59"/>
      <c r="L184" s="76"/>
      <c r="M184" s="76"/>
      <c r="N184" s="71">
        <f>E184*(F184*J184+G184*K184+H184*L184+I184*M184)</f>
        <v>0</v>
      </c>
      <c r="O184" s="77"/>
      <c r="P184" s="52"/>
    </row>
    <row r="185" spans="1:16" ht="14.25" customHeight="1" outlineLevel="1">
      <c r="A185" s="33"/>
      <c r="B185" s="33" t="s">
        <v>787</v>
      </c>
      <c r="C185" s="34" t="s">
        <v>750</v>
      </c>
      <c r="D185" s="39"/>
      <c r="E185" s="48"/>
      <c r="F185" s="104">
        <v>0.22</v>
      </c>
      <c r="G185" s="104">
        <v>0.24</v>
      </c>
      <c r="H185" s="105"/>
      <c r="I185" s="105"/>
      <c r="J185" s="59"/>
      <c r="K185" s="59"/>
      <c r="L185" s="36"/>
      <c r="M185" s="76"/>
      <c r="N185" s="71">
        <f>E185*(F185*J185+G185*K185+H185*L185+I185*M185)</f>
        <v>0</v>
      </c>
      <c r="O185" s="77"/>
      <c r="P185" s="52"/>
    </row>
    <row r="186" spans="1:16" ht="14.25" customHeight="1" outlineLevel="1">
      <c r="A186" s="33"/>
      <c r="B186" s="53" t="s">
        <v>789</v>
      </c>
      <c r="C186" s="50"/>
      <c r="D186" s="50"/>
      <c r="E186" s="61">
        <f>SUM(E187:E188)</f>
        <v>0</v>
      </c>
      <c r="F186" s="102"/>
      <c r="G186" s="99"/>
      <c r="H186" s="99"/>
      <c r="I186" s="99"/>
      <c r="J186" s="50"/>
      <c r="K186" s="50"/>
      <c r="L186" s="50"/>
      <c r="M186" s="51"/>
      <c r="N186" s="69">
        <f>SUM(N187:N188)</f>
        <v>0</v>
      </c>
      <c r="O186" s="79"/>
    </row>
    <row r="187" spans="1:16" ht="14.25" customHeight="1" outlineLevel="1">
      <c r="A187" s="33"/>
      <c r="B187" s="35" t="s">
        <v>786</v>
      </c>
      <c r="C187" s="34" t="s">
        <v>750</v>
      </c>
      <c r="D187" s="39"/>
      <c r="E187" s="48"/>
      <c r="F187" s="104">
        <v>5.5E-2</v>
      </c>
      <c r="G187" s="104">
        <v>0.06</v>
      </c>
      <c r="H187" s="105"/>
      <c r="I187" s="106"/>
      <c r="J187" s="59"/>
      <c r="K187" s="59"/>
      <c r="L187" s="76"/>
      <c r="M187" s="76"/>
      <c r="N187" s="71">
        <f>E187*(F187*J187+G187*K187+H187*L187+I187*M187)</f>
        <v>0</v>
      </c>
      <c r="O187" s="77"/>
      <c r="P187" s="52"/>
    </row>
    <row r="188" spans="1:16" ht="14.25" customHeight="1" outlineLevel="1">
      <c r="A188" s="33"/>
      <c r="B188" s="33" t="s">
        <v>787</v>
      </c>
      <c r="C188" s="34" t="s">
        <v>750</v>
      </c>
      <c r="D188" s="39"/>
      <c r="E188" s="48"/>
      <c r="F188" s="104">
        <v>0.16500000000000001</v>
      </c>
      <c r="G188" s="104">
        <v>0.18</v>
      </c>
      <c r="H188" s="105"/>
      <c r="I188" s="105"/>
      <c r="J188" s="59"/>
      <c r="K188" s="59"/>
      <c r="L188" s="36"/>
      <c r="M188" s="76"/>
      <c r="N188" s="71">
        <f>E188*(F188*J188+G188*K188+H188*L188+I188*M188)</f>
        <v>0</v>
      </c>
      <c r="O188" s="77"/>
      <c r="P188" s="52"/>
    </row>
    <row r="189" spans="1:16" s="37" customFormat="1" ht="45" customHeight="1" outlineLevel="1">
      <c r="A189" s="38"/>
      <c r="B189" s="53" t="s">
        <v>790</v>
      </c>
      <c r="C189" s="50"/>
      <c r="D189" s="50"/>
      <c r="E189" s="61">
        <f>E190</f>
        <v>0</v>
      </c>
      <c r="F189" s="102"/>
      <c r="G189" s="99"/>
      <c r="H189" s="99"/>
      <c r="I189" s="99"/>
      <c r="J189" s="50"/>
      <c r="K189" s="50"/>
      <c r="L189" s="50"/>
      <c r="M189" s="51"/>
      <c r="N189" s="70">
        <f>N190</f>
        <v>0</v>
      </c>
      <c r="O189" s="77"/>
    </row>
    <row r="190" spans="1:16" customFormat="1" ht="14.25" customHeight="1" outlineLevel="1">
      <c r="A190" s="42"/>
      <c r="B190" s="47" t="s">
        <v>796</v>
      </c>
      <c r="C190" s="34"/>
      <c r="D190" s="34"/>
      <c r="E190" s="60">
        <f>SUM(E191:E194)</f>
        <v>0</v>
      </c>
      <c r="F190" s="100"/>
      <c r="G190" s="100"/>
      <c r="H190" s="100"/>
      <c r="I190" s="100"/>
      <c r="J190" s="34"/>
      <c r="K190" s="34"/>
      <c r="L190" s="34"/>
      <c r="M190" s="34"/>
      <c r="N190" s="71">
        <f>SUM(N191:N194)</f>
        <v>0</v>
      </c>
      <c r="O190" s="73"/>
    </row>
    <row r="191" spans="1:16" customFormat="1" ht="14.25" customHeight="1" outlineLevel="1">
      <c r="A191" s="35"/>
      <c r="B191" s="35" t="s">
        <v>792</v>
      </c>
      <c r="C191" s="34" t="s">
        <v>750</v>
      </c>
      <c r="D191" s="34"/>
      <c r="E191" s="41"/>
      <c r="F191" s="107">
        <v>4.4999999999999998E-2</v>
      </c>
      <c r="G191" s="107">
        <v>4.4999999999999998E-2</v>
      </c>
      <c r="H191" s="108"/>
      <c r="I191" s="108"/>
      <c r="J191" s="59"/>
      <c r="K191" s="59"/>
      <c r="L191" s="80"/>
      <c r="M191" s="80"/>
      <c r="N191" s="71">
        <f>E191*(F191*J191+G191*K191+H191*L191+I191*M191)</f>
        <v>0</v>
      </c>
      <c r="O191" s="75"/>
    </row>
    <row r="192" spans="1:16" customFormat="1" ht="14.25" customHeight="1" outlineLevel="1">
      <c r="A192" s="35"/>
      <c r="B192" s="35" t="s">
        <v>793</v>
      </c>
      <c r="C192" s="34" t="s">
        <v>750</v>
      </c>
      <c r="D192" s="34"/>
      <c r="E192" s="41"/>
      <c r="F192" s="107">
        <v>3.3000000000000002E-2</v>
      </c>
      <c r="G192" s="107">
        <v>3.3000000000000002E-2</v>
      </c>
      <c r="H192" s="108"/>
      <c r="I192" s="108"/>
      <c r="J192" s="59"/>
      <c r="K192" s="59"/>
      <c r="L192" s="80"/>
      <c r="M192" s="80"/>
      <c r="N192" s="71">
        <f>E192*(F192*J192+G192*K192+H192*L192+I192*M192)</f>
        <v>0</v>
      </c>
      <c r="O192" s="75"/>
    </row>
    <row r="193" spans="1:15" customFormat="1" ht="14.25" customHeight="1" outlineLevel="1">
      <c r="A193" s="35"/>
      <c r="B193" s="35" t="s">
        <v>794</v>
      </c>
      <c r="C193" s="34" t="s">
        <v>750</v>
      </c>
      <c r="D193" s="34"/>
      <c r="E193" s="41"/>
      <c r="F193" s="107">
        <v>2.6000000000000002E-2</v>
      </c>
      <c r="G193" s="107">
        <v>2.6000000000000002E-2</v>
      </c>
      <c r="H193" s="108"/>
      <c r="I193" s="108"/>
      <c r="J193" s="59"/>
      <c r="K193" s="59"/>
      <c r="L193" s="80"/>
      <c r="M193" s="80"/>
      <c r="N193" s="71">
        <f>E193*(F193*J193+G193*K193+H193*L193+I193*M193)</f>
        <v>0</v>
      </c>
      <c r="O193" s="75"/>
    </row>
    <row r="194" spans="1:15" customFormat="1" ht="14.25" customHeight="1" outlineLevel="1">
      <c r="A194" s="35"/>
      <c r="B194" s="35" t="s">
        <v>795</v>
      </c>
      <c r="C194" s="34" t="s">
        <v>750</v>
      </c>
      <c r="D194" s="34"/>
      <c r="E194" s="41"/>
      <c r="F194" s="107">
        <v>0.01</v>
      </c>
      <c r="G194" s="107">
        <v>0.01</v>
      </c>
      <c r="H194" s="108"/>
      <c r="I194" s="108"/>
      <c r="J194" s="59"/>
      <c r="K194" s="59"/>
      <c r="L194" s="80"/>
      <c r="M194" s="80"/>
      <c r="N194" s="71">
        <f>E194*(F194*J194+G194*K194+H194*L194+I194*M194)</f>
        <v>0</v>
      </c>
      <c r="O194" s="75"/>
    </row>
    <row r="195" spans="1:15" ht="25.5" customHeight="1">
      <c r="A195" s="1639" t="s">
        <v>758</v>
      </c>
      <c r="B195" s="1640"/>
      <c r="C195" s="31" t="s">
        <v>746</v>
      </c>
      <c r="D195" s="61">
        <f>D196</f>
        <v>0</v>
      </c>
      <c r="E195" s="61">
        <f>E199</f>
        <v>0</v>
      </c>
      <c r="F195" s="95"/>
      <c r="G195" s="95"/>
      <c r="H195" s="95"/>
      <c r="I195" s="95"/>
      <c r="J195" s="85"/>
      <c r="K195" s="85"/>
      <c r="L195" s="85"/>
      <c r="M195" s="85"/>
      <c r="N195" s="81">
        <f>N196+N199</f>
        <v>0</v>
      </c>
      <c r="O195" s="45"/>
    </row>
    <row r="196" spans="1:15">
      <c r="A196" s="1637" t="s">
        <v>802</v>
      </c>
      <c r="B196" s="1638"/>
      <c r="C196" s="31" t="s">
        <v>746</v>
      </c>
      <c r="D196" s="61">
        <f>D197</f>
        <v>0</v>
      </c>
      <c r="E196" s="85"/>
      <c r="F196" s="96">
        <f>F197</f>
        <v>3.5</v>
      </c>
      <c r="G196" s="96">
        <f>G197</f>
        <v>3.5</v>
      </c>
      <c r="H196" s="99"/>
      <c r="I196" s="99"/>
      <c r="J196" s="50"/>
      <c r="K196" s="50"/>
      <c r="L196" s="50"/>
      <c r="M196" s="50"/>
      <c r="N196" s="81">
        <f>SUM(N197:N198)</f>
        <v>0</v>
      </c>
      <c r="O196" s="45"/>
    </row>
    <row r="197" spans="1:15" ht="15" customHeight="1" outlineLevel="1">
      <c r="A197" s="82"/>
      <c r="B197" s="82" t="s">
        <v>800</v>
      </c>
      <c r="C197" s="31" t="s">
        <v>746</v>
      </c>
      <c r="D197" s="83"/>
      <c r="E197" s="85"/>
      <c r="F197" s="90">
        <v>3.5</v>
      </c>
      <c r="G197" s="91">
        <v>3.5</v>
      </c>
      <c r="H197" s="98"/>
      <c r="I197" s="98"/>
      <c r="J197" s="59"/>
      <c r="K197" s="59"/>
      <c r="L197" s="45"/>
      <c r="M197" s="45"/>
      <c r="N197" s="71">
        <f>D197*(F197*J197+G197*K197+H197*L197+I197*M197)</f>
        <v>0</v>
      </c>
      <c r="O197" s="45"/>
    </row>
    <row r="198" spans="1:15" ht="15" customHeight="1" outlineLevel="1">
      <c r="A198" s="43"/>
      <c r="B198" s="89" t="s">
        <v>801</v>
      </c>
      <c r="C198" s="44" t="s">
        <v>748</v>
      </c>
      <c r="D198" s="84"/>
      <c r="E198" s="85"/>
      <c r="F198" s="97"/>
      <c r="G198" s="98"/>
      <c r="H198" s="98"/>
      <c r="I198" s="98"/>
      <c r="J198" s="45"/>
      <c r="K198" s="45"/>
      <c r="L198" s="45"/>
      <c r="M198" s="45"/>
      <c r="N198" s="67"/>
      <c r="O198" s="45"/>
    </row>
    <row r="199" spans="1:15">
      <c r="A199" s="1637" t="s">
        <v>749</v>
      </c>
      <c r="B199" s="1638"/>
      <c r="C199" s="50"/>
      <c r="D199" s="50"/>
      <c r="E199" s="61">
        <f>E201+E211+E200</f>
        <v>0</v>
      </c>
      <c r="F199" s="99"/>
      <c r="G199" s="99"/>
      <c r="H199" s="99"/>
      <c r="I199" s="99"/>
      <c r="J199" s="50"/>
      <c r="K199" s="50"/>
      <c r="L199" s="50"/>
      <c r="M199" s="50"/>
      <c r="N199" s="81">
        <f>N200+N201+N211</f>
        <v>0</v>
      </c>
      <c r="O199" s="88"/>
    </row>
    <row r="200" spans="1:15" ht="15" customHeight="1" outlineLevel="1">
      <c r="A200" s="33"/>
      <c r="B200" s="89" t="s">
        <v>803</v>
      </c>
      <c r="C200" s="32" t="s">
        <v>748</v>
      </c>
      <c r="D200" s="39"/>
      <c r="E200" s="48"/>
      <c r="F200" s="105"/>
      <c r="G200" s="105"/>
      <c r="H200" s="105"/>
      <c r="I200" s="105"/>
      <c r="J200" s="59"/>
      <c r="K200" s="59"/>
      <c r="L200" s="36"/>
      <c r="M200" s="76"/>
      <c r="N200" s="72"/>
      <c r="O200" s="73"/>
    </row>
    <row r="201" spans="1:15" ht="15" customHeight="1" outlineLevel="1">
      <c r="A201" s="33"/>
      <c r="B201" s="47" t="s">
        <v>796</v>
      </c>
      <c r="C201" s="39"/>
      <c r="D201" s="39"/>
      <c r="E201" s="62">
        <f>E202+E205+E208</f>
        <v>0</v>
      </c>
      <c r="F201" s="105"/>
      <c r="G201" s="105"/>
      <c r="H201" s="105"/>
      <c r="I201" s="105"/>
      <c r="J201" s="39"/>
      <c r="K201" s="39"/>
      <c r="L201" s="39"/>
      <c r="M201" s="63"/>
      <c r="N201" s="68">
        <f>N202+N205+N208</f>
        <v>0</v>
      </c>
      <c r="O201" s="78"/>
    </row>
    <row r="202" spans="1:15" ht="15" customHeight="1" outlineLevel="1">
      <c r="A202" s="33"/>
      <c r="B202" s="53" t="s">
        <v>785</v>
      </c>
      <c r="C202" s="50"/>
      <c r="D202" s="50"/>
      <c r="E202" s="61">
        <f>SUM(E203:E204)</f>
        <v>0</v>
      </c>
      <c r="F202" s="102"/>
      <c r="G202" s="99"/>
      <c r="H202" s="99"/>
      <c r="I202" s="99"/>
      <c r="J202" s="50"/>
      <c r="K202" s="50"/>
      <c r="L202" s="50"/>
      <c r="M202" s="51"/>
      <c r="N202" s="69">
        <f>SUM(N203:N204)</f>
        <v>0</v>
      </c>
      <c r="O202" s="79"/>
    </row>
    <row r="203" spans="1:15" ht="15" customHeight="1" outlineLevel="1">
      <c r="A203" s="33"/>
      <c r="B203" s="35" t="s">
        <v>786</v>
      </c>
      <c r="C203" s="34" t="s">
        <v>750</v>
      </c>
      <c r="D203" s="39"/>
      <c r="E203" s="48"/>
      <c r="F203" s="104">
        <v>0.11</v>
      </c>
      <c r="G203" s="104">
        <v>0.12</v>
      </c>
      <c r="H203" s="105"/>
      <c r="I203" s="106"/>
      <c r="J203" s="59"/>
      <c r="K203" s="59"/>
      <c r="L203" s="76"/>
      <c r="M203" s="76"/>
      <c r="N203" s="71">
        <f>E203*(F203*J203+G203*K203+H203*L203+I203*M203)</f>
        <v>0</v>
      </c>
      <c r="O203" s="77"/>
    </row>
    <row r="204" spans="1:15" ht="15" customHeight="1" outlineLevel="1">
      <c r="A204" s="33"/>
      <c r="B204" s="33" t="s">
        <v>787</v>
      </c>
      <c r="C204" s="34" t="s">
        <v>750</v>
      </c>
      <c r="D204" s="39"/>
      <c r="E204" s="48"/>
      <c r="F204" s="104">
        <v>0.33</v>
      </c>
      <c r="G204" s="104">
        <v>0.36</v>
      </c>
      <c r="H204" s="105"/>
      <c r="I204" s="105"/>
      <c r="J204" s="59"/>
      <c r="K204" s="59"/>
      <c r="L204" s="36"/>
      <c r="M204" s="76"/>
      <c r="N204" s="71">
        <f>E204*(F204*J204+G204*K204+H204*L204+I204*M204)</f>
        <v>0</v>
      </c>
      <c r="O204" s="77"/>
    </row>
    <row r="205" spans="1:15" ht="15" customHeight="1" outlineLevel="1">
      <c r="A205" s="33"/>
      <c r="B205" s="53" t="s">
        <v>788</v>
      </c>
      <c r="C205" s="50"/>
      <c r="D205" s="50"/>
      <c r="E205" s="61">
        <f>SUM(E206:E207)</f>
        <v>0</v>
      </c>
      <c r="F205" s="102"/>
      <c r="G205" s="99"/>
      <c r="H205" s="99"/>
      <c r="I205" s="99"/>
      <c r="J205" s="50"/>
      <c r="K205" s="50"/>
      <c r="L205" s="50"/>
      <c r="M205" s="51"/>
      <c r="N205" s="69">
        <f>SUM(N206:N207)</f>
        <v>0</v>
      </c>
      <c r="O205" s="79"/>
    </row>
    <row r="206" spans="1:15" ht="15" customHeight="1" outlineLevel="1">
      <c r="A206" s="33"/>
      <c r="B206" s="35" t="s">
        <v>786</v>
      </c>
      <c r="C206" s="34" t="s">
        <v>750</v>
      </c>
      <c r="D206" s="39"/>
      <c r="E206" s="48"/>
      <c r="F206" s="104">
        <v>7.6999999999999999E-2</v>
      </c>
      <c r="G206" s="104">
        <v>8.3999999999999991E-2</v>
      </c>
      <c r="H206" s="105"/>
      <c r="I206" s="106"/>
      <c r="J206" s="59"/>
      <c r="K206" s="59"/>
      <c r="L206" s="76"/>
      <c r="M206" s="76"/>
      <c r="N206" s="71">
        <f>E206*(F206*J206+G206*K206+H206*L206+I206*M206)</f>
        <v>0</v>
      </c>
      <c r="O206" s="77"/>
    </row>
    <row r="207" spans="1:15" ht="15" customHeight="1" outlineLevel="1">
      <c r="A207" s="33"/>
      <c r="B207" s="33" t="s">
        <v>787</v>
      </c>
      <c r="C207" s="34" t="s">
        <v>750</v>
      </c>
      <c r="D207" s="39"/>
      <c r="E207" s="48"/>
      <c r="F207" s="104">
        <v>0.22</v>
      </c>
      <c r="G207" s="104">
        <v>0.24</v>
      </c>
      <c r="H207" s="105"/>
      <c r="I207" s="105"/>
      <c r="J207" s="59"/>
      <c r="K207" s="59"/>
      <c r="L207" s="36"/>
      <c r="M207" s="76"/>
      <c r="N207" s="71">
        <f>E207*(F207*J207+G207*K207+H207*L207+I207*M207)</f>
        <v>0</v>
      </c>
      <c r="O207" s="77"/>
    </row>
    <row r="208" spans="1:15" ht="15" customHeight="1" outlineLevel="1">
      <c r="A208" s="33"/>
      <c r="B208" s="53" t="s">
        <v>789</v>
      </c>
      <c r="C208" s="50"/>
      <c r="D208" s="50"/>
      <c r="E208" s="61">
        <f>SUM(E209:E210)</f>
        <v>0</v>
      </c>
      <c r="F208" s="102"/>
      <c r="G208" s="99"/>
      <c r="H208" s="99"/>
      <c r="I208" s="99"/>
      <c r="J208" s="50"/>
      <c r="K208" s="50"/>
      <c r="L208" s="50"/>
      <c r="M208" s="51"/>
      <c r="N208" s="69">
        <f>SUM(N209:N210)</f>
        <v>0</v>
      </c>
      <c r="O208" s="79"/>
    </row>
    <row r="209" spans="1:15" ht="15" customHeight="1" outlineLevel="1">
      <c r="A209" s="33"/>
      <c r="B209" s="35" t="s">
        <v>786</v>
      </c>
      <c r="C209" s="34" t="s">
        <v>750</v>
      </c>
      <c r="D209" s="39"/>
      <c r="E209" s="48"/>
      <c r="F209" s="104">
        <v>5.5E-2</v>
      </c>
      <c r="G209" s="104">
        <v>0.06</v>
      </c>
      <c r="H209" s="105"/>
      <c r="I209" s="106"/>
      <c r="J209" s="59"/>
      <c r="K209" s="59"/>
      <c r="L209" s="76"/>
      <c r="M209" s="76"/>
      <c r="N209" s="71">
        <f>E209*(F209*J209+G209*K209+H209*L209+I209*M209)</f>
        <v>0</v>
      </c>
      <c r="O209" s="77"/>
    </row>
    <row r="210" spans="1:15" ht="15" customHeight="1" outlineLevel="1">
      <c r="A210" s="33"/>
      <c r="B210" s="33" t="s">
        <v>787</v>
      </c>
      <c r="C210" s="34" t="s">
        <v>750</v>
      </c>
      <c r="D210" s="39"/>
      <c r="E210" s="48"/>
      <c r="F210" s="104">
        <v>0.16500000000000001</v>
      </c>
      <c r="G210" s="104">
        <v>0.18</v>
      </c>
      <c r="H210" s="105"/>
      <c r="I210" s="105"/>
      <c r="J210" s="59"/>
      <c r="K210" s="59"/>
      <c r="L210" s="36"/>
      <c r="M210" s="76"/>
      <c r="N210" s="71">
        <f>E210*(F210*J210+G210*K210+H210*L210+I210*M210)</f>
        <v>0</v>
      </c>
      <c r="O210" s="77"/>
    </row>
    <row r="211" spans="1:15" ht="45" customHeight="1" outlineLevel="1">
      <c r="A211" s="38"/>
      <c r="B211" s="53" t="s">
        <v>790</v>
      </c>
      <c r="C211" s="50"/>
      <c r="D211" s="50"/>
      <c r="E211" s="61">
        <f>E212</f>
        <v>0</v>
      </c>
      <c r="F211" s="102"/>
      <c r="G211" s="99"/>
      <c r="H211" s="99"/>
      <c r="I211" s="99"/>
      <c r="J211" s="50"/>
      <c r="K211" s="50"/>
      <c r="L211" s="50"/>
      <c r="M211" s="51"/>
      <c r="N211" s="70">
        <f>N212</f>
        <v>0</v>
      </c>
      <c r="O211" s="77"/>
    </row>
    <row r="212" spans="1:15" ht="15" customHeight="1" outlineLevel="1">
      <c r="A212" s="42"/>
      <c r="B212" s="47" t="s">
        <v>796</v>
      </c>
      <c r="C212" s="34"/>
      <c r="D212" s="34"/>
      <c r="E212" s="60">
        <f>SUM(E213:E216)</f>
        <v>0</v>
      </c>
      <c r="F212" s="100"/>
      <c r="G212" s="100"/>
      <c r="H212" s="100"/>
      <c r="I212" s="100"/>
      <c r="J212" s="34"/>
      <c r="K212" s="34"/>
      <c r="L212" s="34"/>
      <c r="M212" s="34"/>
      <c r="N212" s="71">
        <f>SUM(N213:N216)</f>
        <v>0</v>
      </c>
      <c r="O212" s="73"/>
    </row>
    <row r="213" spans="1:15" ht="15" customHeight="1" outlineLevel="1">
      <c r="A213" s="35"/>
      <c r="B213" s="35" t="s">
        <v>792</v>
      </c>
      <c r="C213" s="34" t="s">
        <v>750</v>
      </c>
      <c r="D213" s="34"/>
      <c r="E213" s="41"/>
      <c r="F213" s="107">
        <v>4.4999999999999998E-2</v>
      </c>
      <c r="G213" s="107">
        <v>4.4999999999999998E-2</v>
      </c>
      <c r="H213" s="108"/>
      <c r="I213" s="108"/>
      <c r="J213" s="59"/>
      <c r="K213" s="59"/>
      <c r="L213" s="80"/>
      <c r="M213" s="80"/>
      <c r="N213" s="71">
        <f>E213*(F213*J213+G213*K213+H213*L213+I213*M213)</f>
        <v>0</v>
      </c>
      <c r="O213" s="75"/>
    </row>
    <row r="214" spans="1:15" ht="15" customHeight="1" outlineLevel="1">
      <c r="A214" s="35"/>
      <c r="B214" s="35" t="s">
        <v>793</v>
      </c>
      <c r="C214" s="34" t="s">
        <v>750</v>
      </c>
      <c r="D214" s="34"/>
      <c r="E214" s="41"/>
      <c r="F214" s="107">
        <v>3.3000000000000002E-2</v>
      </c>
      <c r="G214" s="107">
        <v>3.3000000000000002E-2</v>
      </c>
      <c r="H214" s="108"/>
      <c r="I214" s="108"/>
      <c r="J214" s="59"/>
      <c r="K214" s="59"/>
      <c r="L214" s="80"/>
      <c r="M214" s="80"/>
      <c r="N214" s="71">
        <f>E214*(F214*J214+G214*K214+H214*L214+I214*M214)</f>
        <v>0</v>
      </c>
      <c r="O214" s="75"/>
    </row>
    <row r="215" spans="1:15" ht="15" customHeight="1" outlineLevel="1">
      <c r="A215" s="35"/>
      <c r="B215" s="35" t="s">
        <v>794</v>
      </c>
      <c r="C215" s="34" t="s">
        <v>750</v>
      </c>
      <c r="D215" s="34"/>
      <c r="E215" s="41"/>
      <c r="F215" s="107">
        <v>2.6000000000000002E-2</v>
      </c>
      <c r="G215" s="107">
        <v>2.6000000000000002E-2</v>
      </c>
      <c r="H215" s="108"/>
      <c r="I215" s="108"/>
      <c r="J215" s="59"/>
      <c r="K215" s="59"/>
      <c r="L215" s="80"/>
      <c r="M215" s="80"/>
      <c r="N215" s="71">
        <f>E215*(F215*J215+G215*K215+H215*L215+I215*M215)</f>
        <v>0</v>
      </c>
      <c r="O215" s="75"/>
    </row>
    <row r="216" spans="1:15" ht="15" customHeight="1" outlineLevel="1">
      <c r="A216" s="35"/>
      <c r="B216" s="35" t="s">
        <v>795</v>
      </c>
      <c r="C216" s="34" t="s">
        <v>750</v>
      </c>
      <c r="D216" s="34"/>
      <c r="E216" s="41"/>
      <c r="F216" s="107">
        <v>0.01</v>
      </c>
      <c r="G216" s="107">
        <v>0.01</v>
      </c>
      <c r="H216" s="108"/>
      <c r="I216" s="108"/>
      <c r="J216" s="59"/>
      <c r="K216" s="59"/>
      <c r="L216" s="80"/>
      <c r="M216" s="80"/>
      <c r="N216" s="71">
        <f>E216*(F216*J216+G216*K216+H216*L216+I216*M216)</f>
        <v>0</v>
      </c>
      <c r="O216" s="75"/>
    </row>
    <row r="217" spans="1:15" ht="25.5" customHeight="1">
      <c r="A217" s="1645" t="s">
        <v>759</v>
      </c>
      <c r="B217" s="1646"/>
      <c r="C217" s="46" t="s">
        <v>799</v>
      </c>
      <c r="D217" s="86">
        <f>D218+D255+D277+D299</f>
        <v>0</v>
      </c>
      <c r="E217" s="86">
        <f>E218+E255+E277+E299</f>
        <v>0</v>
      </c>
      <c r="F217" s="94"/>
      <c r="G217" s="94"/>
      <c r="H217" s="94"/>
      <c r="I217" s="94"/>
      <c r="J217" s="46"/>
      <c r="K217" s="46"/>
      <c r="L217" s="46"/>
      <c r="M217" s="46"/>
      <c r="N217" s="87">
        <f>N218+N255+N277+N299</f>
        <v>0</v>
      </c>
      <c r="O217" s="87">
        <f>O218</f>
        <v>0</v>
      </c>
    </row>
    <row r="218" spans="1:15" ht="15" customHeight="1">
      <c r="A218" s="1660" t="s">
        <v>760</v>
      </c>
      <c r="B218" s="1661"/>
      <c r="C218" s="31" t="s">
        <v>746</v>
      </c>
      <c r="D218" s="61">
        <f>D219</f>
        <v>0</v>
      </c>
      <c r="E218" s="61">
        <f>E222</f>
        <v>0</v>
      </c>
      <c r="F218" s="95"/>
      <c r="G218" s="95"/>
      <c r="H218" s="95"/>
      <c r="I218" s="95"/>
      <c r="J218" s="85"/>
      <c r="K218" s="85"/>
      <c r="L218" s="85"/>
      <c r="M218" s="85"/>
      <c r="N218" s="81">
        <f>N219+N222</f>
        <v>0</v>
      </c>
      <c r="O218" s="81">
        <f>O219+O222</f>
        <v>0</v>
      </c>
    </row>
    <row r="219" spans="1:15" ht="15" customHeight="1">
      <c r="A219" s="1637" t="s">
        <v>802</v>
      </c>
      <c r="B219" s="1638"/>
      <c r="C219" s="31" t="s">
        <v>746</v>
      </c>
      <c r="D219" s="61">
        <f>D220</f>
        <v>0</v>
      </c>
      <c r="E219" s="85"/>
      <c r="F219" s="96">
        <f>F220</f>
        <v>2.57</v>
      </c>
      <c r="G219" s="96">
        <f>G220</f>
        <v>2.57</v>
      </c>
      <c r="H219" s="96">
        <f>H220</f>
        <v>1.1399999999999999</v>
      </c>
      <c r="I219" s="96">
        <f>I220</f>
        <v>1.1399999999999999</v>
      </c>
      <c r="J219" s="50"/>
      <c r="K219" s="50"/>
      <c r="L219" s="50"/>
      <c r="M219" s="50"/>
      <c r="N219" s="81">
        <f>SUM(N220:N221)</f>
        <v>0</v>
      </c>
      <c r="O219" s="81">
        <f>SUM(O220:O221)</f>
        <v>0</v>
      </c>
    </row>
    <row r="220" spans="1:15" ht="15" customHeight="1" outlineLevel="1">
      <c r="A220" s="82"/>
      <c r="B220" s="82" t="s">
        <v>800</v>
      </c>
      <c r="C220" s="31" t="s">
        <v>746</v>
      </c>
      <c r="D220" s="83"/>
      <c r="E220" s="85"/>
      <c r="F220" s="90">
        <v>2.57</v>
      </c>
      <c r="G220" s="90">
        <v>2.57</v>
      </c>
      <c r="H220" s="91">
        <v>1.1399999999999999</v>
      </c>
      <c r="I220" s="91">
        <v>1.1399999999999999</v>
      </c>
      <c r="J220" s="59"/>
      <c r="K220" s="59"/>
      <c r="L220" s="59"/>
      <c r="M220" s="59"/>
      <c r="N220" s="71">
        <f>D220*(F220*J220+G220*K220+H220*L220+I220*M220)</f>
        <v>0</v>
      </c>
      <c r="O220" s="71">
        <f>D220*(H220*L220+I220*M220)</f>
        <v>0</v>
      </c>
    </row>
    <row r="221" spans="1:15" ht="15" customHeight="1" outlineLevel="1">
      <c r="A221" s="43"/>
      <c r="B221" s="89" t="s">
        <v>801</v>
      </c>
      <c r="C221" s="44" t="s">
        <v>748</v>
      </c>
      <c r="D221" s="84"/>
      <c r="E221" s="85"/>
      <c r="F221" s="97"/>
      <c r="G221" s="98"/>
      <c r="H221" s="98"/>
      <c r="I221" s="98"/>
      <c r="J221" s="45"/>
      <c r="K221" s="45"/>
      <c r="L221" s="45"/>
      <c r="M221" s="45"/>
      <c r="N221" s="67"/>
      <c r="O221" s="67"/>
    </row>
    <row r="222" spans="1:15" ht="15" customHeight="1">
      <c r="A222" s="1637" t="s">
        <v>749</v>
      </c>
      <c r="B222" s="1638"/>
      <c r="C222" s="50"/>
      <c r="D222" s="50"/>
      <c r="E222" s="61">
        <f>E224+E234+E244</f>
        <v>0</v>
      </c>
      <c r="F222" s="99"/>
      <c r="G222" s="99"/>
      <c r="H222" s="99"/>
      <c r="I222" s="99"/>
      <c r="J222" s="50"/>
      <c r="K222" s="50"/>
      <c r="L222" s="50"/>
      <c r="M222" s="50"/>
      <c r="N222" s="81">
        <f>N223+N224+N234+N244</f>
        <v>0</v>
      </c>
      <c r="O222" s="81">
        <f>O223+O224+O244</f>
        <v>0</v>
      </c>
    </row>
    <row r="223" spans="1:15" ht="15" customHeight="1" outlineLevel="1">
      <c r="A223" s="33"/>
      <c r="B223" s="89" t="s">
        <v>804</v>
      </c>
      <c r="C223" s="32" t="s">
        <v>748</v>
      </c>
      <c r="D223" s="34"/>
      <c r="E223" s="41"/>
      <c r="F223" s="100"/>
      <c r="G223" s="100"/>
      <c r="H223" s="100"/>
      <c r="I223" s="100"/>
      <c r="J223" s="59"/>
      <c r="K223" s="59"/>
      <c r="L223" s="59"/>
      <c r="M223" s="59"/>
      <c r="N223" s="72"/>
      <c r="O223" s="72"/>
    </row>
    <row r="224" spans="1:15" ht="15" customHeight="1" outlineLevel="1">
      <c r="A224" s="49"/>
      <c r="B224" s="55" t="s">
        <v>791</v>
      </c>
      <c r="C224" s="56"/>
      <c r="D224" s="56"/>
      <c r="E224" s="62">
        <f>E225+E228+E231</f>
        <v>0</v>
      </c>
      <c r="F224" s="101"/>
      <c r="G224" s="101"/>
      <c r="H224" s="101"/>
      <c r="I224" s="101"/>
      <c r="J224" s="56"/>
      <c r="K224" s="56"/>
      <c r="L224" s="56"/>
      <c r="M224" s="56"/>
      <c r="N224" s="68">
        <f>N225+N228+N231</f>
        <v>0</v>
      </c>
      <c r="O224" s="68">
        <f>O225+O228+O231</f>
        <v>0</v>
      </c>
    </row>
    <row r="225" spans="1:15" ht="15" customHeight="1" outlineLevel="1">
      <c r="A225" s="54"/>
      <c r="B225" s="53" t="s">
        <v>785</v>
      </c>
      <c r="C225" s="50"/>
      <c r="D225" s="50"/>
      <c r="E225" s="64">
        <f>SUM(E226:E227)</f>
        <v>0</v>
      </c>
      <c r="F225" s="102"/>
      <c r="G225" s="99"/>
      <c r="H225" s="99"/>
      <c r="I225" s="99"/>
      <c r="J225" s="50"/>
      <c r="K225" s="50"/>
      <c r="L225" s="50"/>
      <c r="M225" s="51"/>
      <c r="N225" s="69">
        <f>SUM(N226:N227)</f>
        <v>0</v>
      </c>
      <c r="O225" s="70">
        <f>SUM(O226:O227)</f>
        <v>0</v>
      </c>
    </row>
    <row r="226" spans="1:15" ht="15" customHeight="1" outlineLevel="1">
      <c r="A226" s="35"/>
      <c r="B226" s="57" t="s">
        <v>786</v>
      </c>
      <c r="C226" s="58" t="s">
        <v>750</v>
      </c>
      <c r="D226" s="58"/>
      <c r="E226" s="59"/>
      <c r="F226" s="103">
        <v>6.6000000000000003E-2</v>
      </c>
      <c r="G226" s="103">
        <v>7.1999999999999995E-2</v>
      </c>
      <c r="H226" s="103">
        <v>4.3999999999999997E-2</v>
      </c>
      <c r="I226" s="103">
        <v>4.8000000000000001E-2</v>
      </c>
      <c r="J226" s="59"/>
      <c r="K226" s="59"/>
      <c r="L226" s="59"/>
      <c r="M226" s="59"/>
      <c r="N226" s="71">
        <f>E226*(F226*J226+G226*K226+H226*L226+I226*M226)</f>
        <v>0</v>
      </c>
      <c r="O226" s="71">
        <f>E226*(H226*L226+I226*M226)</f>
        <v>0</v>
      </c>
    </row>
    <row r="227" spans="1:15" ht="15" customHeight="1" outlineLevel="1">
      <c r="A227" s="33"/>
      <c r="B227" s="33" t="s">
        <v>787</v>
      </c>
      <c r="C227" s="34" t="s">
        <v>750</v>
      </c>
      <c r="D227" s="34"/>
      <c r="E227" s="41"/>
      <c r="F227" s="104">
        <v>0.19800000000000001</v>
      </c>
      <c r="G227" s="104">
        <v>0.216</v>
      </c>
      <c r="H227" s="104">
        <v>0.13200000000000001</v>
      </c>
      <c r="I227" s="104">
        <v>0.14399999999999999</v>
      </c>
      <c r="J227" s="59"/>
      <c r="K227" s="59"/>
      <c r="L227" s="41"/>
      <c r="M227" s="59"/>
      <c r="N227" s="71">
        <f>E227*(F227*J227+G227*K227+H227*L227+I227*M227)</f>
        <v>0</v>
      </c>
      <c r="O227" s="71">
        <f>E227*(H227*L227+I227*M227)</f>
        <v>0</v>
      </c>
    </row>
    <row r="228" spans="1:15" ht="15" customHeight="1" outlineLevel="1">
      <c r="A228" s="40"/>
      <c r="B228" s="53" t="s">
        <v>788</v>
      </c>
      <c r="C228" s="50"/>
      <c r="D228" s="50"/>
      <c r="E228" s="61">
        <f>SUM(E229:E230)</f>
        <v>0</v>
      </c>
      <c r="F228" s="102"/>
      <c r="G228" s="99"/>
      <c r="H228" s="99"/>
      <c r="I228" s="99"/>
      <c r="J228" s="50"/>
      <c r="K228" s="50"/>
      <c r="L228" s="50"/>
      <c r="M228" s="51"/>
      <c r="N228" s="69">
        <f>SUM(N229:N230)</f>
        <v>0</v>
      </c>
      <c r="O228" s="70">
        <f>SUM(O229:O230)</f>
        <v>0</v>
      </c>
    </row>
    <row r="229" spans="1:15" ht="15" customHeight="1" outlineLevel="1">
      <c r="A229" s="35"/>
      <c r="B229" s="35" t="s">
        <v>786</v>
      </c>
      <c r="C229" s="34" t="s">
        <v>750</v>
      </c>
      <c r="D229" s="34"/>
      <c r="E229" s="41"/>
      <c r="F229" s="104">
        <v>4.3999999999999997E-2</v>
      </c>
      <c r="G229" s="104">
        <v>4.8000000000000001E-2</v>
      </c>
      <c r="H229" s="104">
        <v>3.3000000000000002E-2</v>
      </c>
      <c r="I229" s="103">
        <v>3.5999999999999997E-2</v>
      </c>
      <c r="J229" s="59"/>
      <c r="K229" s="59"/>
      <c r="L229" s="59"/>
      <c r="M229" s="59"/>
      <c r="N229" s="71">
        <f>E229*(F229*J229+G229*K229+H229*L229+I229*M229)</f>
        <v>0</v>
      </c>
      <c r="O229" s="71">
        <f>E229*(H229*L229+I229*M229)</f>
        <v>0</v>
      </c>
    </row>
    <row r="230" spans="1:15" ht="15" customHeight="1" outlineLevel="1">
      <c r="A230" s="33"/>
      <c r="B230" s="33" t="s">
        <v>787</v>
      </c>
      <c r="C230" s="34" t="s">
        <v>750</v>
      </c>
      <c r="D230" s="34"/>
      <c r="E230" s="41"/>
      <c r="F230" s="104">
        <v>0.13200000000000001</v>
      </c>
      <c r="G230" s="104">
        <v>0.14399999999999999</v>
      </c>
      <c r="H230" s="104">
        <v>8.7999999999999995E-2</v>
      </c>
      <c r="I230" s="104">
        <v>9.6000000000000002E-2</v>
      </c>
      <c r="J230" s="59"/>
      <c r="K230" s="59"/>
      <c r="L230" s="41"/>
      <c r="M230" s="59"/>
      <c r="N230" s="71">
        <f>E230*(F230*J230+G230*K230+H230*L230+I230*M230)</f>
        <v>0</v>
      </c>
      <c r="O230" s="71">
        <f>E230*(H230*L230+I230*M230)</f>
        <v>0</v>
      </c>
    </row>
    <row r="231" spans="1:15" ht="15" customHeight="1" outlineLevel="1">
      <c r="A231" s="38"/>
      <c r="B231" s="53" t="s">
        <v>789</v>
      </c>
      <c r="C231" s="50"/>
      <c r="D231" s="50"/>
      <c r="E231" s="61">
        <f>SUM(E232:E233)</f>
        <v>0</v>
      </c>
      <c r="F231" s="102"/>
      <c r="G231" s="99"/>
      <c r="H231" s="99"/>
      <c r="I231" s="99"/>
      <c r="J231" s="50"/>
      <c r="K231" s="50"/>
      <c r="L231" s="50"/>
      <c r="M231" s="51"/>
      <c r="N231" s="69">
        <f>SUM(N232:N233)</f>
        <v>0</v>
      </c>
      <c r="O231" s="70">
        <f>SUM(O232:O233)</f>
        <v>0</v>
      </c>
    </row>
    <row r="232" spans="1:15" ht="15" customHeight="1" outlineLevel="1">
      <c r="A232" s="33"/>
      <c r="B232" s="35" t="s">
        <v>786</v>
      </c>
      <c r="C232" s="34" t="s">
        <v>750</v>
      </c>
      <c r="D232" s="39"/>
      <c r="E232" s="48"/>
      <c r="F232" s="104">
        <v>3.3000000000000002E-2</v>
      </c>
      <c r="G232" s="104">
        <v>3.5999999999999997E-2</v>
      </c>
      <c r="H232" s="104">
        <v>2.1999999999999999E-2</v>
      </c>
      <c r="I232" s="103">
        <v>2.4E-2</v>
      </c>
      <c r="J232" s="59"/>
      <c r="K232" s="59"/>
      <c r="L232" s="59"/>
      <c r="M232" s="59"/>
      <c r="N232" s="71">
        <f>E232*(F232*J232+G232*K232+H232*L232+I232*M232)</f>
        <v>0</v>
      </c>
      <c r="O232" s="71">
        <f>E232*(H232*L232+I232*M232)</f>
        <v>0</v>
      </c>
    </row>
    <row r="233" spans="1:15" ht="15" customHeight="1" outlineLevel="1">
      <c r="A233" s="33"/>
      <c r="B233" s="33" t="s">
        <v>787</v>
      </c>
      <c r="C233" s="34" t="s">
        <v>750</v>
      </c>
      <c r="D233" s="39"/>
      <c r="E233" s="48"/>
      <c r="F233" s="104">
        <v>9.9000000000000005E-2</v>
      </c>
      <c r="G233" s="104">
        <v>0.108</v>
      </c>
      <c r="H233" s="104">
        <v>6.6000000000000003E-2</v>
      </c>
      <c r="I233" s="104">
        <v>7.1999999999999995E-2</v>
      </c>
      <c r="J233" s="59"/>
      <c r="K233" s="59"/>
      <c r="L233" s="41"/>
      <c r="M233" s="59"/>
      <c r="N233" s="71">
        <f>E233*(F233*J233+G233*K233+H233*L233+I233*M233)</f>
        <v>0</v>
      </c>
      <c r="O233" s="71">
        <f>E233*(H233*L233+I233*M233)</f>
        <v>0</v>
      </c>
    </row>
    <row r="234" spans="1:15" ht="15" customHeight="1" outlineLevel="1">
      <c r="A234" s="33"/>
      <c r="B234" s="47" t="s">
        <v>796</v>
      </c>
      <c r="C234" s="39"/>
      <c r="D234" s="39"/>
      <c r="E234" s="62">
        <f>E235+E238+E241</f>
        <v>0</v>
      </c>
      <c r="F234" s="105"/>
      <c r="G234" s="105"/>
      <c r="H234" s="105"/>
      <c r="I234" s="105"/>
      <c r="J234" s="39"/>
      <c r="K234" s="39"/>
      <c r="L234" s="39"/>
      <c r="M234" s="63"/>
      <c r="N234" s="68">
        <f>N235+N238+N241</f>
        <v>0</v>
      </c>
      <c r="O234" s="78"/>
    </row>
    <row r="235" spans="1:15" ht="15" customHeight="1" outlineLevel="1">
      <c r="A235" s="33"/>
      <c r="B235" s="53" t="s">
        <v>785</v>
      </c>
      <c r="C235" s="50"/>
      <c r="D235" s="50"/>
      <c r="E235" s="61">
        <f>SUM(E236:E237)</f>
        <v>0</v>
      </c>
      <c r="F235" s="102"/>
      <c r="G235" s="99"/>
      <c r="H235" s="99"/>
      <c r="I235" s="99"/>
      <c r="J235" s="50"/>
      <c r="K235" s="50"/>
      <c r="L235" s="50"/>
      <c r="M235" s="51"/>
      <c r="N235" s="69">
        <f>SUM(N236:N237)</f>
        <v>0</v>
      </c>
      <c r="O235" s="79"/>
    </row>
    <row r="236" spans="1:15" ht="15" customHeight="1" outlineLevel="1">
      <c r="A236" s="33"/>
      <c r="B236" s="35" t="s">
        <v>786</v>
      </c>
      <c r="C236" s="34" t="s">
        <v>750</v>
      </c>
      <c r="D236" s="39"/>
      <c r="E236" s="48"/>
      <c r="F236" s="104">
        <v>0.11</v>
      </c>
      <c r="G236" s="104">
        <v>0.12</v>
      </c>
      <c r="H236" s="105"/>
      <c r="I236" s="106"/>
      <c r="J236" s="59"/>
      <c r="K236" s="59"/>
      <c r="L236" s="76"/>
      <c r="M236" s="76"/>
      <c r="N236" s="71">
        <f>E236*(F236*J236+G236*K236+H236*L236+I236*M236)</f>
        <v>0</v>
      </c>
      <c r="O236" s="77"/>
    </row>
    <row r="237" spans="1:15" ht="15" customHeight="1" outlineLevel="1">
      <c r="A237" s="33"/>
      <c r="B237" s="33" t="s">
        <v>787</v>
      </c>
      <c r="C237" s="34" t="s">
        <v>750</v>
      </c>
      <c r="D237" s="39"/>
      <c r="E237" s="48"/>
      <c r="F237" s="104">
        <v>0.33</v>
      </c>
      <c r="G237" s="104">
        <v>0.36</v>
      </c>
      <c r="H237" s="105"/>
      <c r="I237" s="105"/>
      <c r="J237" s="59"/>
      <c r="K237" s="59"/>
      <c r="L237" s="36"/>
      <c r="M237" s="76"/>
      <c r="N237" s="71">
        <f>E237*(F237*J237+G237*K237+H237*L237+I237*M237)</f>
        <v>0</v>
      </c>
      <c r="O237" s="77"/>
    </row>
    <row r="238" spans="1:15" ht="15" customHeight="1" outlineLevel="1">
      <c r="A238" s="33"/>
      <c r="B238" s="53" t="s">
        <v>788</v>
      </c>
      <c r="C238" s="50"/>
      <c r="D238" s="50"/>
      <c r="E238" s="61">
        <f>SUM(E239:E240)</f>
        <v>0</v>
      </c>
      <c r="F238" s="102"/>
      <c r="G238" s="99"/>
      <c r="H238" s="99"/>
      <c r="I238" s="99"/>
      <c r="J238" s="50"/>
      <c r="K238" s="50"/>
      <c r="L238" s="50"/>
      <c r="M238" s="51"/>
      <c r="N238" s="69">
        <f>SUM(N239:N240)</f>
        <v>0</v>
      </c>
      <c r="O238" s="79"/>
    </row>
    <row r="239" spans="1:15" ht="15" customHeight="1" outlineLevel="1">
      <c r="A239" s="33"/>
      <c r="B239" s="35" t="s">
        <v>786</v>
      </c>
      <c r="C239" s="34" t="s">
        <v>750</v>
      </c>
      <c r="D239" s="39"/>
      <c r="E239" s="48"/>
      <c r="F239" s="104">
        <v>7.6999999999999999E-2</v>
      </c>
      <c r="G239" s="104">
        <v>8.3999999999999991E-2</v>
      </c>
      <c r="H239" s="105"/>
      <c r="I239" s="106"/>
      <c r="J239" s="59"/>
      <c r="K239" s="59"/>
      <c r="L239" s="76"/>
      <c r="M239" s="76"/>
      <c r="N239" s="71">
        <f>E239*(F239*J239+G239*K239+H239*L239+I239*M239)</f>
        <v>0</v>
      </c>
      <c r="O239" s="77"/>
    </row>
    <row r="240" spans="1:15" ht="15" customHeight="1" outlineLevel="1">
      <c r="A240" s="33"/>
      <c r="B240" s="33" t="s">
        <v>787</v>
      </c>
      <c r="C240" s="34" t="s">
        <v>750</v>
      </c>
      <c r="D240" s="39"/>
      <c r="E240" s="48"/>
      <c r="F240" s="104">
        <v>0.22</v>
      </c>
      <c r="G240" s="104">
        <v>0.24</v>
      </c>
      <c r="H240" s="105"/>
      <c r="I240" s="105"/>
      <c r="J240" s="59"/>
      <c r="K240" s="59"/>
      <c r="L240" s="36"/>
      <c r="M240" s="76"/>
      <c r="N240" s="71">
        <f>E240*(F240*J240+G240*K240+H240*L240+I240*M240)</f>
        <v>0</v>
      </c>
      <c r="O240" s="77"/>
    </row>
    <row r="241" spans="1:15" ht="15" customHeight="1" outlineLevel="1">
      <c r="A241" s="33"/>
      <c r="B241" s="53" t="s">
        <v>789</v>
      </c>
      <c r="C241" s="50"/>
      <c r="D241" s="50"/>
      <c r="E241" s="61">
        <f>SUM(E242:E243)</f>
        <v>0</v>
      </c>
      <c r="F241" s="102"/>
      <c r="G241" s="99"/>
      <c r="H241" s="99"/>
      <c r="I241" s="99"/>
      <c r="J241" s="50"/>
      <c r="K241" s="50"/>
      <c r="L241" s="50"/>
      <c r="M241" s="51"/>
      <c r="N241" s="69">
        <f>SUM(N242:N243)</f>
        <v>0</v>
      </c>
      <c r="O241" s="79"/>
    </row>
    <row r="242" spans="1:15" ht="15" customHeight="1" outlineLevel="1">
      <c r="A242" s="33"/>
      <c r="B242" s="35" t="s">
        <v>786</v>
      </c>
      <c r="C242" s="34" t="s">
        <v>750</v>
      </c>
      <c r="D242" s="39"/>
      <c r="E242" s="48"/>
      <c r="F242" s="104">
        <v>5.5E-2</v>
      </c>
      <c r="G242" s="104">
        <v>0.06</v>
      </c>
      <c r="H242" s="105"/>
      <c r="I242" s="106"/>
      <c r="J242" s="59"/>
      <c r="K242" s="59"/>
      <c r="L242" s="76"/>
      <c r="M242" s="76"/>
      <c r="N242" s="71">
        <f>E242*(F242*J242+G242*K242+H242*L242+I242*M242)</f>
        <v>0</v>
      </c>
      <c r="O242" s="77"/>
    </row>
    <row r="243" spans="1:15" ht="15" customHeight="1" outlineLevel="1">
      <c r="A243" s="33"/>
      <c r="B243" s="33" t="s">
        <v>787</v>
      </c>
      <c r="C243" s="34" t="s">
        <v>750</v>
      </c>
      <c r="D243" s="39"/>
      <c r="E243" s="48"/>
      <c r="F243" s="104">
        <v>0.16500000000000001</v>
      </c>
      <c r="G243" s="104">
        <v>0.18</v>
      </c>
      <c r="H243" s="105"/>
      <c r="I243" s="105"/>
      <c r="J243" s="59"/>
      <c r="K243" s="59"/>
      <c r="L243" s="36"/>
      <c r="M243" s="76"/>
      <c r="N243" s="71">
        <f>E243*(F243*J243+G243*K243+H243*L243+I243*M243)</f>
        <v>0</v>
      </c>
      <c r="O243" s="77"/>
    </row>
    <row r="244" spans="1:15" ht="45" customHeight="1" outlineLevel="1">
      <c r="A244" s="38"/>
      <c r="B244" s="53" t="s">
        <v>790</v>
      </c>
      <c r="C244" s="50"/>
      <c r="D244" s="50"/>
      <c r="E244" s="61">
        <f>E245+E250</f>
        <v>0</v>
      </c>
      <c r="F244" s="102"/>
      <c r="G244" s="99"/>
      <c r="H244" s="99"/>
      <c r="I244" s="99"/>
      <c r="J244" s="50"/>
      <c r="K244" s="50"/>
      <c r="L244" s="50"/>
      <c r="M244" s="51"/>
      <c r="N244" s="70">
        <f>N245+N250</f>
        <v>0</v>
      </c>
      <c r="O244" s="70">
        <f>O245+O250</f>
        <v>0</v>
      </c>
    </row>
    <row r="245" spans="1:15" ht="15" customHeight="1" outlineLevel="1">
      <c r="A245" s="35"/>
      <c r="B245" s="47" t="s">
        <v>791</v>
      </c>
      <c r="C245" s="34"/>
      <c r="D245" s="34"/>
      <c r="E245" s="60">
        <f>SUM(E246:E249)</f>
        <v>0</v>
      </c>
      <c r="F245" s="100"/>
      <c r="G245" s="100"/>
      <c r="H245" s="100"/>
      <c r="I245" s="100"/>
      <c r="J245" s="34"/>
      <c r="K245" s="34"/>
      <c r="L245" s="34"/>
      <c r="M245" s="34"/>
      <c r="N245" s="71">
        <f>SUM(N246:N249)</f>
        <v>0</v>
      </c>
      <c r="O245" s="71">
        <f>SUM(O246:O249)</f>
        <v>0</v>
      </c>
    </row>
    <row r="246" spans="1:15" ht="15" customHeight="1" outlineLevel="1">
      <c r="A246" s="35"/>
      <c r="B246" s="35" t="s">
        <v>792</v>
      </c>
      <c r="C246" s="34" t="s">
        <v>750</v>
      </c>
      <c r="D246" s="34"/>
      <c r="E246" s="41"/>
      <c r="F246" s="107">
        <v>2.7E-2</v>
      </c>
      <c r="G246" s="107">
        <v>2.7E-2</v>
      </c>
      <c r="H246" s="107">
        <v>1.7999999999999999E-2</v>
      </c>
      <c r="I246" s="107">
        <v>1.7999999999999999E-2</v>
      </c>
      <c r="J246" s="59"/>
      <c r="K246" s="59"/>
      <c r="L246" s="59"/>
      <c r="M246" s="59"/>
      <c r="N246" s="71">
        <f>E246*(F246*J246+G246*K246+H246*L246+I246*M246)</f>
        <v>0</v>
      </c>
      <c r="O246" s="71">
        <f>E246*(H246*L246+I246*M246)</f>
        <v>0</v>
      </c>
    </row>
    <row r="247" spans="1:15" ht="15" customHeight="1" outlineLevel="1">
      <c r="A247" s="35"/>
      <c r="B247" s="35" t="s">
        <v>793</v>
      </c>
      <c r="C247" s="34" t="s">
        <v>750</v>
      </c>
      <c r="D247" s="34"/>
      <c r="E247" s="41"/>
      <c r="F247" s="107">
        <v>0.02</v>
      </c>
      <c r="G247" s="107">
        <v>0.02</v>
      </c>
      <c r="H247" s="107">
        <v>1.2999999999999999E-2</v>
      </c>
      <c r="I247" s="107">
        <v>1.2999999999999999E-2</v>
      </c>
      <c r="J247" s="59"/>
      <c r="K247" s="59"/>
      <c r="L247" s="59"/>
      <c r="M247" s="59"/>
      <c r="N247" s="71">
        <f>E247*(F247*J247+G247*K247+H247*L247+I247*M247)</f>
        <v>0</v>
      </c>
      <c r="O247" s="71">
        <f>E247*(H247*L247+I247*M247)</f>
        <v>0</v>
      </c>
    </row>
    <row r="248" spans="1:15" ht="15" customHeight="1" outlineLevel="1">
      <c r="A248" s="35"/>
      <c r="B248" s="35" t="s">
        <v>794</v>
      </c>
      <c r="C248" s="34" t="s">
        <v>750</v>
      </c>
      <c r="D248" s="34"/>
      <c r="E248" s="41"/>
      <c r="F248" s="107">
        <v>1.6E-2</v>
      </c>
      <c r="G248" s="107">
        <v>1.6E-2</v>
      </c>
      <c r="H248" s="107">
        <v>0.01</v>
      </c>
      <c r="I248" s="107">
        <v>0.01</v>
      </c>
      <c r="J248" s="59"/>
      <c r="K248" s="59"/>
      <c r="L248" s="59"/>
      <c r="M248" s="59"/>
      <c r="N248" s="71">
        <f>E248*(F248*J248+G248*K248+H248*L248+I248*M248)</f>
        <v>0</v>
      </c>
      <c r="O248" s="71">
        <f>E248*(H248*L248+I248*M248)</f>
        <v>0</v>
      </c>
    </row>
    <row r="249" spans="1:15" ht="15" customHeight="1" outlineLevel="1">
      <c r="A249" s="35"/>
      <c r="B249" s="35" t="s">
        <v>795</v>
      </c>
      <c r="C249" s="34" t="s">
        <v>750</v>
      </c>
      <c r="D249" s="34"/>
      <c r="E249" s="41"/>
      <c r="F249" s="107">
        <v>6.0000000000000001E-3</v>
      </c>
      <c r="G249" s="107">
        <v>6.0000000000000001E-3</v>
      </c>
      <c r="H249" s="107">
        <v>4.0000000000000001E-3</v>
      </c>
      <c r="I249" s="107">
        <v>4.0000000000000001E-3</v>
      </c>
      <c r="J249" s="59"/>
      <c r="K249" s="59"/>
      <c r="L249" s="59"/>
      <c r="M249" s="59"/>
      <c r="N249" s="71">
        <f>E249*(F249*J249+G249*K249+H249*L249+I249*M249)</f>
        <v>0</v>
      </c>
      <c r="O249" s="71">
        <f>E249*(H249*L249+I249*M249)</f>
        <v>0</v>
      </c>
    </row>
    <row r="250" spans="1:15" ht="15" customHeight="1" outlineLevel="1">
      <c r="A250" s="42"/>
      <c r="B250" s="47" t="s">
        <v>796</v>
      </c>
      <c r="C250" s="34"/>
      <c r="D250" s="34"/>
      <c r="E250" s="60">
        <f>SUM(E251:E254)</f>
        <v>0</v>
      </c>
      <c r="F250" s="100"/>
      <c r="G250" s="100"/>
      <c r="H250" s="100"/>
      <c r="I250" s="100"/>
      <c r="J250" s="34"/>
      <c r="K250" s="34"/>
      <c r="L250" s="34"/>
      <c r="M250" s="34"/>
      <c r="N250" s="71">
        <f>SUM(N251:N254)</f>
        <v>0</v>
      </c>
      <c r="O250" s="73"/>
    </row>
    <row r="251" spans="1:15" ht="15" customHeight="1" outlineLevel="1">
      <c r="A251" s="35"/>
      <c r="B251" s="35" t="s">
        <v>792</v>
      </c>
      <c r="C251" s="34" t="s">
        <v>750</v>
      </c>
      <c r="D251" s="34"/>
      <c r="E251" s="41"/>
      <c r="F251" s="107">
        <v>4.4999999999999998E-2</v>
      </c>
      <c r="G251" s="107">
        <v>4.4999999999999998E-2</v>
      </c>
      <c r="H251" s="108"/>
      <c r="I251" s="108"/>
      <c r="J251" s="59"/>
      <c r="K251" s="59"/>
      <c r="L251" s="80"/>
      <c r="M251" s="80"/>
      <c r="N251" s="71">
        <f>E251*(F251*J251+G251*K251+H251*L251+I251*M251)</f>
        <v>0</v>
      </c>
      <c r="O251" s="75"/>
    </row>
    <row r="252" spans="1:15" ht="15" customHeight="1" outlineLevel="1">
      <c r="A252" s="35"/>
      <c r="B252" s="35" t="s">
        <v>793</v>
      </c>
      <c r="C252" s="34" t="s">
        <v>750</v>
      </c>
      <c r="D252" s="34"/>
      <c r="E252" s="41"/>
      <c r="F252" s="107">
        <v>3.3000000000000002E-2</v>
      </c>
      <c r="G252" s="107">
        <v>3.3000000000000002E-2</v>
      </c>
      <c r="H252" s="108"/>
      <c r="I252" s="108"/>
      <c r="J252" s="59"/>
      <c r="K252" s="59"/>
      <c r="L252" s="80"/>
      <c r="M252" s="80"/>
      <c r="N252" s="71">
        <f>E252*(F252*J252+G252*K252+H252*L252+I252*M252)</f>
        <v>0</v>
      </c>
      <c r="O252" s="75"/>
    </row>
    <row r="253" spans="1:15" ht="15" customHeight="1" outlineLevel="1">
      <c r="A253" s="35"/>
      <c r="B253" s="35" t="s">
        <v>794</v>
      </c>
      <c r="C253" s="34" t="s">
        <v>750</v>
      </c>
      <c r="D253" s="34"/>
      <c r="E253" s="41"/>
      <c r="F253" s="107">
        <v>2.6000000000000002E-2</v>
      </c>
      <c r="G253" s="107">
        <v>2.6000000000000002E-2</v>
      </c>
      <c r="H253" s="108"/>
      <c r="I253" s="108"/>
      <c r="J253" s="59"/>
      <c r="K253" s="59"/>
      <c r="L253" s="80"/>
      <c r="M253" s="80"/>
      <c r="N253" s="71">
        <f>E253*(F253*J253+G253*K253+H253*L253+I253*M253)</f>
        <v>0</v>
      </c>
      <c r="O253" s="75"/>
    </row>
    <row r="254" spans="1:15" ht="15" customHeight="1" outlineLevel="1">
      <c r="A254" s="35"/>
      <c r="B254" s="35" t="s">
        <v>795</v>
      </c>
      <c r="C254" s="34" t="s">
        <v>750</v>
      </c>
      <c r="D254" s="34"/>
      <c r="E254" s="41"/>
      <c r="F254" s="107">
        <v>0.01</v>
      </c>
      <c r="G254" s="107">
        <v>0.01</v>
      </c>
      <c r="H254" s="108"/>
      <c r="I254" s="108"/>
      <c r="J254" s="59"/>
      <c r="K254" s="59"/>
      <c r="L254" s="80"/>
      <c r="M254" s="80"/>
      <c r="N254" s="71">
        <f>E254*(F254*J254+G254*K254+H254*L254+I254*M254)</f>
        <v>0</v>
      </c>
      <c r="O254" s="45"/>
    </row>
    <row r="255" spans="1:15">
      <c r="A255" s="1660" t="s">
        <v>761</v>
      </c>
      <c r="B255" s="1661"/>
      <c r="C255" s="31" t="s">
        <v>746</v>
      </c>
      <c r="D255" s="61">
        <f>D256</f>
        <v>0</v>
      </c>
      <c r="E255" s="61">
        <f>E259</f>
        <v>0</v>
      </c>
      <c r="F255" s="95"/>
      <c r="G255" s="95"/>
      <c r="H255" s="95"/>
      <c r="I255" s="95"/>
      <c r="J255" s="85"/>
      <c r="K255" s="85"/>
      <c r="L255" s="85"/>
      <c r="M255" s="85"/>
      <c r="N255" s="81">
        <f>N256+N259</f>
        <v>0</v>
      </c>
      <c r="O255" s="45"/>
    </row>
    <row r="256" spans="1:15">
      <c r="A256" s="1637" t="s">
        <v>802</v>
      </c>
      <c r="B256" s="1638"/>
      <c r="C256" s="31" t="s">
        <v>746</v>
      </c>
      <c r="D256" s="61">
        <f>D257</f>
        <v>0</v>
      </c>
      <c r="E256" s="85"/>
      <c r="F256" s="96">
        <f>F257</f>
        <v>3.71</v>
      </c>
      <c r="G256" s="96">
        <f>G257</f>
        <v>3.71</v>
      </c>
      <c r="H256" s="99"/>
      <c r="I256" s="99"/>
      <c r="J256" s="50"/>
      <c r="K256" s="50"/>
      <c r="L256" s="50"/>
      <c r="M256" s="50"/>
      <c r="N256" s="81">
        <f>SUM(N257:N258)</f>
        <v>0</v>
      </c>
      <c r="O256" s="45"/>
    </row>
    <row r="257" spans="1:15" ht="15" customHeight="1" outlineLevel="1">
      <c r="A257" s="82"/>
      <c r="B257" s="82" t="s">
        <v>800</v>
      </c>
      <c r="C257" s="31" t="s">
        <v>746</v>
      </c>
      <c r="D257" s="83"/>
      <c r="E257" s="85"/>
      <c r="F257" s="90">
        <v>3.71</v>
      </c>
      <c r="G257" s="90">
        <v>3.71</v>
      </c>
      <c r="H257" s="98"/>
      <c r="I257" s="98"/>
      <c r="J257" s="59"/>
      <c r="K257" s="59"/>
      <c r="L257" s="45"/>
      <c r="M257" s="45"/>
      <c r="N257" s="71">
        <f>D257*(F257*J257+G257*K257+H257*L257+I257*M257)</f>
        <v>0</v>
      </c>
      <c r="O257" s="45"/>
    </row>
    <row r="258" spans="1:15" ht="15" customHeight="1" outlineLevel="1">
      <c r="A258" s="43"/>
      <c r="B258" s="89" t="s">
        <v>801</v>
      </c>
      <c r="C258" s="44" t="s">
        <v>748</v>
      </c>
      <c r="D258" s="84"/>
      <c r="E258" s="85"/>
      <c r="F258" s="97"/>
      <c r="G258" s="98"/>
      <c r="H258" s="98"/>
      <c r="I258" s="98"/>
      <c r="J258" s="45"/>
      <c r="K258" s="45"/>
      <c r="L258" s="45"/>
      <c r="M258" s="45"/>
      <c r="N258" s="67"/>
      <c r="O258" s="45"/>
    </row>
    <row r="259" spans="1:15">
      <c r="A259" s="1637" t="s">
        <v>749</v>
      </c>
      <c r="B259" s="1638"/>
      <c r="C259" s="50"/>
      <c r="D259" s="50"/>
      <c r="E259" s="61">
        <f>E261+E271+E260</f>
        <v>0</v>
      </c>
      <c r="F259" s="99"/>
      <c r="G259" s="99"/>
      <c r="H259" s="99"/>
      <c r="I259" s="99"/>
      <c r="J259" s="50"/>
      <c r="K259" s="50"/>
      <c r="L259" s="50"/>
      <c r="M259" s="50"/>
      <c r="N259" s="81">
        <f>N260+N261+N271</f>
        <v>0</v>
      </c>
      <c r="O259" s="88"/>
    </row>
    <row r="260" spans="1:15" ht="15" customHeight="1" outlineLevel="1">
      <c r="A260" s="33"/>
      <c r="B260" s="89" t="s">
        <v>803</v>
      </c>
      <c r="C260" s="32" t="s">
        <v>748</v>
      </c>
      <c r="D260" s="39"/>
      <c r="E260" s="48"/>
      <c r="F260" s="105"/>
      <c r="G260" s="105"/>
      <c r="H260" s="105"/>
      <c r="I260" s="105"/>
      <c r="J260" s="59"/>
      <c r="K260" s="59"/>
      <c r="L260" s="36"/>
      <c r="M260" s="76"/>
      <c r="N260" s="72"/>
      <c r="O260" s="73"/>
    </row>
    <row r="261" spans="1:15" ht="15" customHeight="1" outlineLevel="1">
      <c r="A261" s="33"/>
      <c r="B261" s="47" t="s">
        <v>796</v>
      </c>
      <c r="C261" s="39"/>
      <c r="D261" s="39"/>
      <c r="E261" s="62">
        <f>E262+E265+E268</f>
        <v>0</v>
      </c>
      <c r="F261" s="105"/>
      <c r="G261" s="105"/>
      <c r="H261" s="105"/>
      <c r="I261" s="105"/>
      <c r="J261" s="39"/>
      <c r="K261" s="39"/>
      <c r="L261" s="39"/>
      <c r="M261" s="63"/>
      <c r="N261" s="68">
        <f>N262+N265+N268</f>
        <v>0</v>
      </c>
      <c r="O261" s="78"/>
    </row>
    <row r="262" spans="1:15" ht="15" customHeight="1" outlineLevel="1">
      <c r="A262" s="33"/>
      <c r="B262" s="53" t="s">
        <v>785</v>
      </c>
      <c r="C262" s="50"/>
      <c r="D262" s="50"/>
      <c r="E262" s="61">
        <f>SUM(E263:E264)</f>
        <v>0</v>
      </c>
      <c r="F262" s="102"/>
      <c r="G262" s="99"/>
      <c r="H262" s="99"/>
      <c r="I262" s="99"/>
      <c r="J262" s="50"/>
      <c r="K262" s="50"/>
      <c r="L262" s="50"/>
      <c r="M262" s="51"/>
      <c r="N262" s="69">
        <f>SUM(N263:N264)</f>
        <v>0</v>
      </c>
      <c r="O262" s="79"/>
    </row>
    <row r="263" spans="1:15" ht="15" customHeight="1" outlineLevel="1">
      <c r="A263" s="33"/>
      <c r="B263" s="35" t="s">
        <v>786</v>
      </c>
      <c r="C263" s="34" t="s">
        <v>750</v>
      </c>
      <c r="D263" s="39"/>
      <c r="E263" s="48"/>
      <c r="F263" s="104">
        <v>0.11</v>
      </c>
      <c r="G263" s="104">
        <v>0.12</v>
      </c>
      <c r="H263" s="105"/>
      <c r="I263" s="106"/>
      <c r="J263" s="59"/>
      <c r="K263" s="59"/>
      <c r="L263" s="76"/>
      <c r="M263" s="76"/>
      <c r="N263" s="71">
        <f>E263*(F263*J263+G263*K263+H263*L263+I263*M263)</f>
        <v>0</v>
      </c>
      <c r="O263" s="77"/>
    </row>
    <row r="264" spans="1:15" ht="15" customHeight="1" outlineLevel="1">
      <c r="A264" s="33"/>
      <c r="B264" s="33" t="s">
        <v>787</v>
      </c>
      <c r="C264" s="34" t="s">
        <v>750</v>
      </c>
      <c r="D264" s="39"/>
      <c r="E264" s="48"/>
      <c r="F264" s="104">
        <v>0.33</v>
      </c>
      <c r="G264" s="104">
        <v>0.36</v>
      </c>
      <c r="H264" s="105"/>
      <c r="I264" s="105"/>
      <c r="J264" s="59"/>
      <c r="K264" s="59"/>
      <c r="L264" s="36"/>
      <c r="M264" s="76"/>
      <c r="N264" s="71">
        <f>E264*(F264*J264+G264*K264+H264*L264+I264*M264)</f>
        <v>0</v>
      </c>
      <c r="O264" s="77"/>
    </row>
    <row r="265" spans="1:15" ht="15" customHeight="1" outlineLevel="1">
      <c r="A265" s="33"/>
      <c r="B265" s="53" t="s">
        <v>788</v>
      </c>
      <c r="C265" s="50"/>
      <c r="D265" s="50"/>
      <c r="E265" s="61">
        <f>SUM(E266:E267)</f>
        <v>0</v>
      </c>
      <c r="F265" s="102"/>
      <c r="G265" s="99"/>
      <c r="H265" s="99"/>
      <c r="I265" s="99"/>
      <c r="J265" s="50"/>
      <c r="K265" s="50"/>
      <c r="L265" s="50"/>
      <c r="M265" s="51"/>
      <c r="N265" s="69">
        <f>SUM(N266:N267)</f>
        <v>0</v>
      </c>
      <c r="O265" s="79"/>
    </row>
    <row r="266" spans="1:15" ht="15" customHeight="1" outlineLevel="1">
      <c r="A266" s="33"/>
      <c r="B266" s="35" t="s">
        <v>786</v>
      </c>
      <c r="C266" s="34" t="s">
        <v>750</v>
      </c>
      <c r="D266" s="39"/>
      <c r="E266" s="48"/>
      <c r="F266" s="104">
        <v>7.6999999999999999E-2</v>
      </c>
      <c r="G266" s="104">
        <v>8.3999999999999991E-2</v>
      </c>
      <c r="H266" s="105"/>
      <c r="I266" s="106"/>
      <c r="J266" s="59"/>
      <c r="K266" s="59"/>
      <c r="L266" s="76"/>
      <c r="M266" s="76"/>
      <c r="N266" s="71">
        <f>E266*(F266*J266+G266*K266+H266*L266+I266*M266)</f>
        <v>0</v>
      </c>
      <c r="O266" s="77"/>
    </row>
    <row r="267" spans="1:15" ht="15" customHeight="1" outlineLevel="1">
      <c r="A267" s="33"/>
      <c r="B267" s="33" t="s">
        <v>787</v>
      </c>
      <c r="C267" s="34" t="s">
        <v>750</v>
      </c>
      <c r="D267" s="39"/>
      <c r="E267" s="48"/>
      <c r="F267" s="104">
        <v>0.22</v>
      </c>
      <c r="G267" s="104">
        <v>0.24</v>
      </c>
      <c r="H267" s="105"/>
      <c r="I267" s="105"/>
      <c r="J267" s="59"/>
      <c r="K267" s="59"/>
      <c r="L267" s="36"/>
      <c r="M267" s="76"/>
      <c r="N267" s="71">
        <f>E267*(F267*J267+G267*K267+H267*L267+I267*M267)</f>
        <v>0</v>
      </c>
      <c r="O267" s="77"/>
    </row>
    <row r="268" spans="1:15" ht="15" customHeight="1" outlineLevel="1">
      <c r="A268" s="33"/>
      <c r="B268" s="53" t="s">
        <v>789</v>
      </c>
      <c r="C268" s="50"/>
      <c r="D268" s="50"/>
      <c r="E268" s="61">
        <f>SUM(E269:E270)</f>
        <v>0</v>
      </c>
      <c r="F268" s="102"/>
      <c r="G268" s="99"/>
      <c r="H268" s="99"/>
      <c r="I268" s="99"/>
      <c r="J268" s="50"/>
      <c r="K268" s="50"/>
      <c r="L268" s="50"/>
      <c r="M268" s="51"/>
      <c r="N268" s="69">
        <f>SUM(N269:N270)</f>
        <v>0</v>
      </c>
      <c r="O268" s="79"/>
    </row>
    <row r="269" spans="1:15" ht="15" customHeight="1" outlineLevel="1">
      <c r="A269" s="33"/>
      <c r="B269" s="35" t="s">
        <v>786</v>
      </c>
      <c r="C269" s="34" t="s">
        <v>750</v>
      </c>
      <c r="D269" s="39"/>
      <c r="E269" s="48"/>
      <c r="F269" s="104">
        <v>5.5E-2</v>
      </c>
      <c r="G269" s="104">
        <v>0.06</v>
      </c>
      <c r="H269" s="105"/>
      <c r="I269" s="106"/>
      <c r="J269" s="59"/>
      <c r="K269" s="59"/>
      <c r="L269" s="76"/>
      <c r="M269" s="76"/>
      <c r="N269" s="71">
        <f>E269*(F269*J269+G269*K269+H269*L269+I269*M269)</f>
        <v>0</v>
      </c>
      <c r="O269" s="77"/>
    </row>
    <row r="270" spans="1:15" ht="15" customHeight="1" outlineLevel="1">
      <c r="A270" s="33"/>
      <c r="B270" s="33" t="s">
        <v>787</v>
      </c>
      <c r="C270" s="34" t="s">
        <v>750</v>
      </c>
      <c r="D270" s="39"/>
      <c r="E270" s="48"/>
      <c r="F270" s="104">
        <v>0.16500000000000001</v>
      </c>
      <c r="G270" s="104">
        <v>0.18</v>
      </c>
      <c r="H270" s="105"/>
      <c r="I270" s="105"/>
      <c r="J270" s="59"/>
      <c r="K270" s="59"/>
      <c r="L270" s="36"/>
      <c r="M270" s="76"/>
      <c r="N270" s="71">
        <f>E270*(F270*J270+G270*K270+H270*L270+I270*M270)</f>
        <v>0</v>
      </c>
      <c r="O270" s="77"/>
    </row>
    <row r="271" spans="1:15" ht="45" customHeight="1" outlineLevel="1">
      <c r="A271" s="38"/>
      <c r="B271" s="53" t="s">
        <v>790</v>
      </c>
      <c r="C271" s="50"/>
      <c r="D271" s="50"/>
      <c r="E271" s="61">
        <f>E272</f>
        <v>0</v>
      </c>
      <c r="F271" s="102"/>
      <c r="G271" s="99"/>
      <c r="H271" s="99"/>
      <c r="I271" s="99"/>
      <c r="J271" s="50"/>
      <c r="K271" s="50"/>
      <c r="L271" s="50"/>
      <c r="M271" s="51"/>
      <c r="N271" s="70">
        <f>N272</f>
        <v>0</v>
      </c>
      <c r="O271" s="77"/>
    </row>
    <row r="272" spans="1:15" ht="15" customHeight="1" outlineLevel="1">
      <c r="A272" s="42"/>
      <c r="B272" s="47" t="s">
        <v>796</v>
      </c>
      <c r="C272" s="34"/>
      <c r="D272" s="34"/>
      <c r="E272" s="60">
        <f>SUM(E273:E276)</f>
        <v>0</v>
      </c>
      <c r="F272" s="100"/>
      <c r="G272" s="100"/>
      <c r="H272" s="100"/>
      <c r="I272" s="100"/>
      <c r="J272" s="34"/>
      <c r="K272" s="34"/>
      <c r="L272" s="34"/>
      <c r="M272" s="34"/>
      <c r="N272" s="71">
        <f>SUM(N273:N276)</f>
        <v>0</v>
      </c>
      <c r="O272" s="73"/>
    </row>
    <row r="273" spans="1:15" ht="15" customHeight="1" outlineLevel="1">
      <c r="A273" s="35"/>
      <c r="B273" s="35" t="s">
        <v>792</v>
      </c>
      <c r="C273" s="34" t="s">
        <v>750</v>
      </c>
      <c r="D273" s="34"/>
      <c r="E273" s="41"/>
      <c r="F273" s="107">
        <v>4.4999999999999998E-2</v>
      </c>
      <c r="G273" s="107">
        <v>4.4999999999999998E-2</v>
      </c>
      <c r="H273" s="108"/>
      <c r="I273" s="108"/>
      <c r="J273" s="59"/>
      <c r="K273" s="59"/>
      <c r="L273" s="80"/>
      <c r="M273" s="80"/>
      <c r="N273" s="71">
        <f>E273*(F273*J273+G273*K273+H273*L273+I273*M273)</f>
        <v>0</v>
      </c>
      <c r="O273" s="75"/>
    </row>
    <row r="274" spans="1:15" ht="15" customHeight="1" outlineLevel="1">
      <c r="A274" s="35"/>
      <c r="B274" s="35" t="s">
        <v>793</v>
      </c>
      <c r="C274" s="34" t="s">
        <v>750</v>
      </c>
      <c r="D274" s="34"/>
      <c r="E274" s="41"/>
      <c r="F274" s="107">
        <v>3.3000000000000002E-2</v>
      </c>
      <c r="G274" s="107">
        <v>3.3000000000000002E-2</v>
      </c>
      <c r="H274" s="108"/>
      <c r="I274" s="108"/>
      <c r="J274" s="59"/>
      <c r="K274" s="59"/>
      <c r="L274" s="80"/>
      <c r="M274" s="80"/>
      <c r="N274" s="71">
        <f>E274*(F274*J274+G274*K274+H274*L274+I274*M274)</f>
        <v>0</v>
      </c>
      <c r="O274" s="75"/>
    </row>
    <row r="275" spans="1:15" ht="15" customHeight="1" outlineLevel="1">
      <c r="A275" s="35"/>
      <c r="B275" s="35" t="s">
        <v>794</v>
      </c>
      <c r="C275" s="34" t="s">
        <v>750</v>
      </c>
      <c r="D275" s="34"/>
      <c r="E275" s="41"/>
      <c r="F275" s="107">
        <v>2.6000000000000002E-2</v>
      </c>
      <c r="G275" s="107">
        <v>2.6000000000000002E-2</v>
      </c>
      <c r="H275" s="108"/>
      <c r="I275" s="108"/>
      <c r="J275" s="59"/>
      <c r="K275" s="59"/>
      <c r="L275" s="80"/>
      <c r="M275" s="80"/>
      <c r="N275" s="71">
        <f>E275*(F275*J275+G275*K275+H275*L275+I275*M275)</f>
        <v>0</v>
      </c>
      <c r="O275" s="75"/>
    </row>
    <row r="276" spans="1:15" ht="15" customHeight="1" outlineLevel="1">
      <c r="A276" s="35"/>
      <c r="B276" s="35" t="s">
        <v>795</v>
      </c>
      <c r="C276" s="34" t="s">
        <v>750</v>
      </c>
      <c r="D276" s="34"/>
      <c r="E276" s="41"/>
      <c r="F276" s="107">
        <v>0.01</v>
      </c>
      <c r="G276" s="107">
        <v>0.01</v>
      </c>
      <c r="H276" s="108"/>
      <c r="I276" s="108"/>
      <c r="J276" s="59"/>
      <c r="K276" s="59"/>
      <c r="L276" s="80"/>
      <c r="M276" s="80"/>
      <c r="N276" s="71">
        <f>E276*(F276*J276+G276*K276+H276*L276+I276*M276)</f>
        <v>0</v>
      </c>
      <c r="O276" s="75"/>
    </row>
    <row r="277" spans="1:15" ht="15" customHeight="1">
      <c r="A277" s="1639" t="s">
        <v>762</v>
      </c>
      <c r="B277" s="1640"/>
      <c r="C277" s="31" t="s">
        <v>746</v>
      </c>
      <c r="D277" s="61">
        <f>D278</f>
        <v>0</v>
      </c>
      <c r="E277" s="61">
        <f>E281</f>
        <v>0</v>
      </c>
      <c r="F277" s="95"/>
      <c r="G277" s="95"/>
      <c r="H277" s="95"/>
      <c r="I277" s="95"/>
      <c r="J277" s="85"/>
      <c r="K277" s="85"/>
      <c r="L277" s="85"/>
      <c r="M277" s="85"/>
      <c r="N277" s="81">
        <f>N278+N281</f>
        <v>0</v>
      </c>
      <c r="O277" s="45"/>
    </row>
    <row r="278" spans="1:15">
      <c r="A278" s="1637" t="s">
        <v>802</v>
      </c>
      <c r="B278" s="1638"/>
      <c r="C278" s="31" t="s">
        <v>746</v>
      </c>
      <c r="D278" s="61">
        <f>D279</f>
        <v>0</v>
      </c>
      <c r="E278" s="85"/>
      <c r="F278" s="96">
        <f>F279</f>
        <v>2.38</v>
      </c>
      <c r="G278" s="96">
        <f>G279</f>
        <v>2.38</v>
      </c>
      <c r="H278" s="99"/>
      <c r="I278" s="99"/>
      <c r="J278" s="50"/>
      <c r="K278" s="50"/>
      <c r="L278" s="50"/>
      <c r="M278" s="50"/>
      <c r="N278" s="81">
        <f>SUM(N279:N280)</f>
        <v>0</v>
      </c>
      <c r="O278" s="45"/>
    </row>
    <row r="279" spans="1:15" ht="15" customHeight="1" outlineLevel="1">
      <c r="A279" s="82"/>
      <c r="B279" s="82" t="s">
        <v>800</v>
      </c>
      <c r="C279" s="31" t="s">
        <v>746</v>
      </c>
      <c r="D279" s="83"/>
      <c r="E279" s="85"/>
      <c r="F279" s="90">
        <v>2.38</v>
      </c>
      <c r="G279" s="90">
        <v>2.38</v>
      </c>
      <c r="H279" s="98"/>
      <c r="I279" s="98"/>
      <c r="J279" s="59"/>
      <c r="K279" s="59"/>
      <c r="L279" s="45"/>
      <c r="M279" s="45"/>
      <c r="N279" s="71">
        <f>D279*(F279*J279+G279*K279+H279*L279+I279*M279)</f>
        <v>0</v>
      </c>
      <c r="O279" s="45"/>
    </row>
    <row r="280" spans="1:15" ht="15" customHeight="1" outlineLevel="1">
      <c r="A280" s="43"/>
      <c r="B280" s="89" t="s">
        <v>801</v>
      </c>
      <c r="C280" s="44" t="s">
        <v>748</v>
      </c>
      <c r="D280" s="84"/>
      <c r="E280" s="85"/>
      <c r="F280" s="97"/>
      <c r="G280" s="98"/>
      <c r="H280" s="98"/>
      <c r="I280" s="98"/>
      <c r="J280" s="45"/>
      <c r="K280" s="45"/>
      <c r="L280" s="45"/>
      <c r="M280" s="45"/>
      <c r="N280" s="67"/>
      <c r="O280" s="45"/>
    </row>
    <row r="281" spans="1:15" ht="15" customHeight="1">
      <c r="A281" s="1637" t="s">
        <v>749</v>
      </c>
      <c r="B281" s="1638"/>
      <c r="C281" s="50"/>
      <c r="D281" s="50"/>
      <c r="E281" s="61">
        <f>E283+E293+E282</f>
        <v>0</v>
      </c>
      <c r="F281" s="99"/>
      <c r="G281" s="99"/>
      <c r="H281" s="99"/>
      <c r="I281" s="99"/>
      <c r="J281" s="50"/>
      <c r="K281" s="50"/>
      <c r="L281" s="50"/>
      <c r="M281" s="50"/>
      <c r="N281" s="81">
        <f>N282+N283+N293</f>
        <v>0</v>
      </c>
      <c r="O281" s="88"/>
    </row>
    <row r="282" spans="1:15" ht="15" customHeight="1" outlineLevel="1">
      <c r="A282" s="33"/>
      <c r="B282" s="89" t="s">
        <v>803</v>
      </c>
      <c r="C282" s="32" t="s">
        <v>748</v>
      </c>
      <c r="D282" s="39"/>
      <c r="E282" s="48"/>
      <c r="F282" s="105"/>
      <c r="G282" s="105"/>
      <c r="H282" s="105"/>
      <c r="I282" s="105"/>
      <c r="J282" s="59"/>
      <c r="K282" s="59"/>
      <c r="L282" s="36"/>
      <c r="M282" s="76"/>
      <c r="N282" s="72"/>
      <c r="O282" s="73"/>
    </row>
    <row r="283" spans="1:15" ht="15" customHeight="1" outlineLevel="1">
      <c r="A283" s="33"/>
      <c r="B283" s="47" t="s">
        <v>796</v>
      </c>
      <c r="C283" s="39"/>
      <c r="D283" s="39"/>
      <c r="E283" s="62">
        <f>E284+E287+E290</f>
        <v>0</v>
      </c>
      <c r="F283" s="105"/>
      <c r="G283" s="105"/>
      <c r="H283" s="105"/>
      <c r="I283" s="105"/>
      <c r="J283" s="39"/>
      <c r="K283" s="39"/>
      <c r="L283" s="39"/>
      <c r="M283" s="63"/>
      <c r="N283" s="68">
        <f>N284+N287+N290</f>
        <v>0</v>
      </c>
      <c r="O283" s="78"/>
    </row>
    <row r="284" spans="1:15" ht="15" customHeight="1" outlineLevel="1">
      <c r="A284" s="33"/>
      <c r="B284" s="53" t="s">
        <v>785</v>
      </c>
      <c r="C284" s="50"/>
      <c r="D284" s="50"/>
      <c r="E284" s="61">
        <f>SUM(E285:E286)</f>
        <v>0</v>
      </c>
      <c r="F284" s="102"/>
      <c r="G284" s="99"/>
      <c r="H284" s="99"/>
      <c r="I284" s="99"/>
      <c r="J284" s="50"/>
      <c r="K284" s="50"/>
      <c r="L284" s="50"/>
      <c r="M284" s="51"/>
      <c r="N284" s="69">
        <f>SUM(N285:N286)</f>
        <v>0</v>
      </c>
      <c r="O284" s="79"/>
    </row>
    <row r="285" spans="1:15" ht="15" customHeight="1" outlineLevel="1">
      <c r="A285" s="33"/>
      <c r="B285" s="35" t="s">
        <v>786</v>
      </c>
      <c r="C285" s="34" t="s">
        <v>750</v>
      </c>
      <c r="D285" s="39"/>
      <c r="E285" s="48"/>
      <c r="F285" s="104">
        <v>0.11</v>
      </c>
      <c r="G285" s="104">
        <v>0.12</v>
      </c>
      <c r="H285" s="105"/>
      <c r="I285" s="106"/>
      <c r="J285" s="59"/>
      <c r="K285" s="59"/>
      <c r="L285" s="76"/>
      <c r="M285" s="76"/>
      <c r="N285" s="71">
        <f>E285*(F285*J285+G285*K285+H285*L285+I285*M285)</f>
        <v>0</v>
      </c>
      <c r="O285" s="77"/>
    </row>
    <row r="286" spans="1:15" ht="15" customHeight="1" outlineLevel="1">
      <c r="A286" s="33"/>
      <c r="B286" s="33" t="s">
        <v>787</v>
      </c>
      <c r="C286" s="34" t="s">
        <v>750</v>
      </c>
      <c r="D286" s="39"/>
      <c r="E286" s="48"/>
      <c r="F286" s="104">
        <v>0.33</v>
      </c>
      <c r="G286" s="104">
        <v>0.36</v>
      </c>
      <c r="H286" s="105"/>
      <c r="I286" s="105"/>
      <c r="J286" s="59"/>
      <c r="K286" s="59"/>
      <c r="L286" s="36"/>
      <c r="M286" s="76"/>
      <c r="N286" s="71">
        <f>E286*(F286*J286+G286*K286+H286*L286+I286*M286)</f>
        <v>0</v>
      </c>
      <c r="O286" s="77"/>
    </row>
    <row r="287" spans="1:15" ht="15" customHeight="1" outlineLevel="1">
      <c r="A287" s="33"/>
      <c r="B287" s="53" t="s">
        <v>788</v>
      </c>
      <c r="C287" s="50"/>
      <c r="D287" s="50"/>
      <c r="E287" s="61">
        <f>SUM(E288:E289)</f>
        <v>0</v>
      </c>
      <c r="F287" s="102"/>
      <c r="G287" s="99"/>
      <c r="H287" s="99"/>
      <c r="I287" s="99"/>
      <c r="J287" s="50"/>
      <c r="K287" s="50"/>
      <c r="L287" s="50"/>
      <c r="M287" s="51"/>
      <c r="N287" s="69">
        <f>SUM(N288:N289)</f>
        <v>0</v>
      </c>
      <c r="O287" s="79"/>
    </row>
    <row r="288" spans="1:15" ht="15" customHeight="1" outlineLevel="1">
      <c r="A288" s="33"/>
      <c r="B288" s="35" t="s">
        <v>786</v>
      </c>
      <c r="C288" s="34" t="s">
        <v>750</v>
      </c>
      <c r="D288" s="39"/>
      <c r="E288" s="48"/>
      <c r="F288" s="104">
        <v>7.6999999999999999E-2</v>
      </c>
      <c r="G288" s="104">
        <v>8.3999999999999991E-2</v>
      </c>
      <c r="H288" s="105"/>
      <c r="I288" s="106"/>
      <c r="J288" s="59"/>
      <c r="K288" s="59"/>
      <c r="L288" s="76"/>
      <c r="M288" s="76"/>
      <c r="N288" s="71">
        <f>E288*(F288*J288+G288*K288+H288*L288+I288*M288)</f>
        <v>0</v>
      </c>
      <c r="O288" s="77"/>
    </row>
    <row r="289" spans="1:15" ht="15" customHeight="1" outlineLevel="1">
      <c r="A289" s="33"/>
      <c r="B289" s="33" t="s">
        <v>787</v>
      </c>
      <c r="C289" s="34" t="s">
        <v>750</v>
      </c>
      <c r="D289" s="39"/>
      <c r="E289" s="48"/>
      <c r="F289" s="104">
        <v>0.22</v>
      </c>
      <c r="G289" s="104">
        <v>0.24</v>
      </c>
      <c r="H289" s="105"/>
      <c r="I289" s="105"/>
      <c r="J289" s="59"/>
      <c r="K289" s="59"/>
      <c r="L289" s="36"/>
      <c r="M289" s="76"/>
      <c r="N289" s="71">
        <f>E289*(F289*J289+G289*K289+H289*L289+I289*M289)</f>
        <v>0</v>
      </c>
      <c r="O289" s="77"/>
    </row>
    <row r="290" spans="1:15" ht="15" customHeight="1" outlineLevel="1">
      <c r="A290" s="33"/>
      <c r="B290" s="53" t="s">
        <v>789</v>
      </c>
      <c r="C290" s="50"/>
      <c r="D290" s="50"/>
      <c r="E290" s="61">
        <f>SUM(E291:E292)</f>
        <v>0</v>
      </c>
      <c r="F290" s="102"/>
      <c r="G290" s="99"/>
      <c r="H290" s="99"/>
      <c r="I290" s="99"/>
      <c r="J290" s="50"/>
      <c r="K290" s="50"/>
      <c r="L290" s="50"/>
      <c r="M290" s="51"/>
      <c r="N290" s="69">
        <f>SUM(N291:N292)</f>
        <v>0</v>
      </c>
      <c r="O290" s="79"/>
    </row>
    <row r="291" spans="1:15" ht="15" customHeight="1" outlineLevel="1">
      <c r="A291" s="33"/>
      <c r="B291" s="35" t="s">
        <v>786</v>
      </c>
      <c r="C291" s="34" t="s">
        <v>750</v>
      </c>
      <c r="D291" s="39"/>
      <c r="E291" s="48"/>
      <c r="F291" s="104">
        <v>5.5E-2</v>
      </c>
      <c r="G291" s="104">
        <v>0.06</v>
      </c>
      <c r="H291" s="105"/>
      <c r="I291" s="106"/>
      <c r="J291" s="59"/>
      <c r="K291" s="59"/>
      <c r="L291" s="76"/>
      <c r="M291" s="76"/>
      <c r="N291" s="71">
        <f>E291*(F291*J291+G291*K291+H291*L291+I291*M291)</f>
        <v>0</v>
      </c>
      <c r="O291" s="77"/>
    </row>
    <row r="292" spans="1:15" ht="15" customHeight="1" outlineLevel="1">
      <c r="A292" s="33"/>
      <c r="B292" s="33" t="s">
        <v>787</v>
      </c>
      <c r="C292" s="34" t="s">
        <v>750</v>
      </c>
      <c r="D292" s="39"/>
      <c r="E292" s="48"/>
      <c r="F292" s="104">
        <v>0.16500000000000001</v>
      </c>
      <c r="G292" s="104">
        <v>0.18</v>
      </c>
      <c r="H292" s="105"/>
      <c r="I292" s="105"/>
      <c r="J292" s="59"/>
      <c r="K292" s="59"/>
      <c r="L292" s="36"/>
      <c r="M292" s="76"/>
      <c r="N292" s="71">
        <f>E292*(F292*J292+G292*K292+H292*L292+I292*M292)</f>
        <v>0</v>
      </c>
      <c r="O292" s="77"/>
    </row>
    <row r="293" spans="1:15" ht="45" customHeight="1" outlineLevel="1">
      <c r="A293" s="38"/>
      <c r="B293" s="53" t="s">
        <v>790</v>
      </c>
      <c r="C293" s="50"/>
      <c r="D293" s="50"/>
      <c r="E293" s="61">
        <f>E294</f>
        <v>0</v>
      </c>
      <c r="F293" s="102"/>
      <c r="G293" s="99"/>
      <c r="H293" s="99"/>
      <c r="I293" s="99"/>
      <c r="J293" s="50"/>
      <c r="K293" s="50"/>
      <c r="L293" s="50"/>
      <c r="M293" s="51"/>
      <c r="N293" s="70">
        <f>N294</f>
        <v>0</v>
      </c>
      <c r="O293" s="77"/>
    </row>
    <row r="294" spans="1:15" ht="15" customHeight="1" outlineLevel="1">
      <c r="A294" s="42"/>
      <c r="B294" s="47" t="s">
        <v>796</v>
      </c>
      <c r="C294" s="34"/>
      <c r="D294" s="34"/>
      <c r="E294" s="60">
        <f>SUM(E295:E298)</f>
        <v>0</v>
      </c>
      <c r="F294" s="100"/>
      <c r="G294" s="100"/>
      <c r="H294" s="100"/>
      <c r="I294" s="100"/>
      <c r="J294" s="34"/>
      <c r="K294" s="34"/>
      <c r="L294" s="34"/>
      <c r="M294" s="34"/>
      <c r="N294" s="71">
        <f>SUM(N295:N298)</f>
        <v>0</v>
      </c>
      <c r="O294" s="73"/>
    </row>
    <row r="295" spans="1:15" ht="15" customHeight="1" outlineLevel="1">
      <c r="A295" s="35"/>
      <c r="B295" s="35" t="s">
        <v>792</v>
      </c>
      <c r="C295" s="34" t="s">
        <v>750</v>
      </c>
      <c r="D295" s="34"/>
      <c r="E295" s="41"/>
      <c r="F295" s="107">
        <v>4.4999999999999998E-2</v>
      </c>
      <c r="G295" s="107">
        <v>4.4999999999999998E-2</v>
      </c>
      <c r="H295" s="108"/>
      <c r="I295" s="108"/>
      <c r="J295" s="59"/>
      <c r="K295" s="59"/>
      <c r="L295" s="80"/>
      <c r="M295" s="80"/>
      <c r="N295" s="71">
        <f>E295*(F295*J295+G295*K295+H295*L295+I295*M295)</f>
        <v>0</v>
      </c>
      <c r="O295" s="75"/>
    </row>
    <row r="296" spans="1:15" ht="15" customHeight="1" outlineLevel="1">
      <c r="A296" s="35"/>
      <c r="B296" s="35" t="s">
        <v>793</v>
      </c>
      <c r="C296" s="34" t="s">
        <v>750</v>
      </c>
      <c r="D296" s="34"/>
      <c r="E296" s="41"/>
      <c r="F296" s="107">
        <v>3.3000000000000002E-2</v>
      </c>
      <c r="G296" s="107">
        <v>3.3000000000000002E-2</v>
      </c>
      <c r="H296" s="108"/>
      <c r="I296" s="108"/>
      <c r="J296" s="59"/>
      <c r="K296" s="59"/>
      <c r="L296" s="80"/>
      <c r="M296" s="80"/>
      <c r="N296" s="71">
        <f>E296*(F296*J296+G296*K296+H296*L296+I296*M296)</f>
        <v>0</v>
      </c>
      <c r="O296" s="75"/>
    </row>
    <row r="297" spans="1:15" ht="15" customHeight="1" outlineLevel="1">
      <c r="A297" s="35"/>
      <c r="B297" s="35" t="s">
        <v>794</v>
      </c>
      <c r="C297" s="34" t="s">
        <v>750</v>
      </c>
      <c r="D297" s="34"/>
      <c r="E297" s="41"/>
      <c r="F297" s="107">
        <v>2.6000000000000002E-2</v>
      </c>
      <c r="G297" s="107">
        <v>2.6000000000000002E-2</v>
      </c>
      <c r="H297" s="108"/>
      <c r="I297" s="108"/>
      <c r="J297" s="59"/>
      <c r="K297" s="59"/>
      <c r="L297" s="80"/>
      <c r="M297" s="80"/>
      <c r="N297" s="71">
        <f>E297*(F297*J297+G297*K297+H297*L297+I297*M297)</f>
        <v>0</v>
      </c>
      <c r="O297" s="75"/>
    </row>
    <row r="298" spans="1:15" ht="15" customHeight="1" outlineLevel="1">
      <c r="A298" s="35"/>
      <c r="B298" s="35" t="s">
        <v>795</v>
      </c>
      <c r="C298" s="34" t="s">
        <v>750</v>
      </c>
      <c r="D298" s="34"/>
      <c r="E298" s="41"/>
      <c r="F298" s="107">
        <v>0.01</v>
      </c>
      <c r="G298" s="107">
        <v>0.01</v>
      </c>
      <c r="H298" s="108"/>
      <c r="I298" s="108"/>
      <c r="J298" s="59"/>
      <c r="K298" s="59"/>
      <c r="L298" s="80"/>
      <c r="M298" s="80"/>
      <c r="N298" s="71">
        <f>E298*(F298*J298+G298*K298+H298*L298+I298*M298)</f>
        <v>0</v>
      </c>
      <c r="O298" s="75"/>
    </row>
    <row r="299" spans="1:15" ht="25.5" customHeight="1">
      <c r="A299" s="1639" t="s">
        <v>763</v>
      </c>
      <c r="B299" s="1640"/>
      <c r="C299" s="31" t="s">
        <v>746</v>
      </c>
      <c r="D299" s="61">
        <f>D300</f>
        <v>0</v>
      </c>
      <c r="E299" s="61">
        <f>E303</f>
        <v>0</v>
      </c>
      <c r="F299" s="95"/>
      <c r="G299" s="95"/>
      <c r="H299" s="95"/>
      <c r="I299" s="95"/>
      <c r="J299" s="85"/>
      <c r="K299" s="85"/>
      <c r="L299" s="85"/>
      <c r="M299" s="85"/>
      <c r="N299" s="81">
        <f>N300+N303</f>
        <v>0</v>
      </c>
      <c r="O299" s="45"/>
    </row>
    <row r="300" spans="1:15">
      <c r="A300" s="1637" t="s">
        <v>802</v>
      </c>
      <c r="B300" s="1638"/>
      <c r="C300" s="31" t="s">
        <v>746</v>
      </c>
      <c r="D300" s="61">
        <f>D301</f>
        <v>0</v>
      </c>
      <c r="E300" s="85"/>
      <c r="F300" s="96">
        <f>F301</f>
        <v>2.04</v>
      </c>
      <c r="G300" s="96">
        <f>G301</f>
        <v>2.04</v>
      </c>
      <c r="H300" s="99"/>
      <c r="I300" s="99"/>
      <c r="J300" s="50"/>
      <c r="K300" s="50"/>
      <c r="L300" s="50"/>
      <c r="M300" s="50"/>
      <c r="N300" s="81">
        <f>SUM(N301:N302)</f>
        <v>0</v>
      </c>
      <c r="O300" s="45"/>
    </row>
    <row r="301" spans="1:15" ht="15" customHeight="1" outlineLevel="1">
      <c r="A301" s="82"/>
      <c r="B301" s="82" t="s">
        <v>800</v>
      </c>
      <c r="C301" s="31" t="s">
        <v>746</v>
      </c>
      <c r="D301" s="83"/>
      <c r="E301" s="85"/>
      <c r="F301" s="90">
        <v>2.04</v>
      </c>
      <c r="G301" s="91">
        <v>2.04</v>
      </c>
      <c r="H301" s="98"/>
      <c r="I301" s="98"/>
      <c r="J301" s="59"/>
      <c r="K301" s="59"/>
      <c r="L301" s="45"/>
      <c r="M301" s="45"/>
      <c r="N301" s="71">
        <f>D301*(F301*J301+G301*K301+H301*L301+I301*M301)</f>
        <v>0</v>
      </c>
      <c r="O301" s="45"/>
    </row>
    <row r="302" spans="1:15" ht="15" customHeight="1" outlineLevel="1">
      <c r="A302" s="43"/>
      <c r="B302" s="89" t="s">
        <v>801</v>
      </c>
      <c r="C302" s="44" t="s">
        <v>748</v>
      </c>
      <c r="D302" s="84"/>
      <c r="E302" s="85"/>
      <c r="F302" s="97"/>
      <c r="G302" s="98"/>
      <c r="H302" s="98"/>
      <c r="I302" s="98"/>
      <c r="J302" s="45"/>
      <c r="K302" s="45"/>
      <c r="L302" s="45"/>
      <c r="M302" s="45"/>
      <c r="N302" s="67"/>
      <c r="O302" s="45"/>
    </row>
    <row r="303" spans="1:15" ht="15" customHeight="1">
      <c r="A303" s="1637" t="s">
        <v>749</v>
      </c>
      <c r="B303" s="1638"/>
      <c r="C303" s="50"/>
      <c r="D303" s="50"/>
      <c r="E303" s="61">
        <f>E305+E315+E304</f>
        <v>0</v>
      </c>
      <c r="F303" s="99"/>
      <c r="G303" s="99"/>
      <c r="H303" s="99"/>
      <c r="I303" s="99"/>
      <c r="J303" s="50"/>
      <c r="K303" s="50"/>
      <c r="L303" s="50"/>
      <c r="M303" s="50"/>
      <c r="N303" s="81">
        <f>N304+N305+N315</f>
        <v>0</v>
      </c>
      <c r="O303" s="88"/>
    </row>
    <row r="304" spans="1:15" ht="15" customHeight="1" outlineLevel="1">
      <c r="A304" s="33"/>
      <c r="B304" s="89" t="s">
        <v>803</v>
      </c>
      <c r="C304" s="32" t="s">
        <v>748</v>
      </c>
      <c r="D304" s="39"/>
      <c r="E304" s="48"/>
      <c r="F304" s="105"/>
      <c r="G304" s="105"/>
      <c r="H304" s="105"/>
      <c r="I304" s="105"/>
      <c r="J304" s="59"/>
      <c r="K304" s="59"/>
      <c r="L304" s="36"/>
      <c r="M304" s="76"/>
      <c r="N304" s="72"/>
      <c r="O304" s="73"/>
    </row>
    <row r="305" spans="1:15" ht="15" customHeight="1" outlineLevel="1">
      <c r="A305" s="33"/>
      <c r="B305" s="47" t="s">
        <v>796</v>
      </c>
      <c r="C305" s="39"/>
      <c r="D305" s="39"/>
      <c r="E305" s="62">
        <f>E306+E309+E312</f>
        <v>0</v>
      </c>
      <c r="F305" s="105"/>
      <c r="G305" s="105"/>
      <c r="H305" s="105"/>
      <c r="I305" s="105"/>
      <c r="J305" s="39"/>
      <c r="K305" s="39"/>
      <c r="L305" s="39"/>
      <c r="M305" s="63"/>
      <c r="N305" s="68">
        <f>N306+N309+N312</f>
        <v>0</v>
      </c>
      <c r="O305" s="78"/>
    </row>
    <row r="306" spans="1:15" ht="15" customHeight="1" outlineLevel="1">
      <c r="A306" s="33"/>
      <c r="B306" s="53" t="s">
        <v>785</v>
      </c>
      <c r="C306" s="50"/>
      <c r="D306" s="50"/>
      <c r="E306" s="61">
        <f>SUM(E307:E308)</f>
        <v>0</v>
      </c>
      <c r="F306" s="102"/>
      <c r="G306" s="99"/>
      <c r="H306" s="99"/>
      <c r="I306" s="99"/>
      <c r="J306" s="50"/>
      <c r="K306" s="50"/>
      <c r="L306" s="50"/>
      <c r="M306" s="51"/>
      <c r="N306" s="69">
        <f>SUM(N307:N308)</f>
        <v>0</v>
      </c>
      <c r="O306" s="79"/>
    </row>
    <row r="307" spans="1:15" ht="15" customHeight="1" outlineLevel="1">
      <c r="A307" s="33"/>
      <c r="B307" s="35" t="s">
        <v>786</v>
      </c>
      <c r="C307" s="34" t="s">
        <v>750</v>
      </c>
      <c r="D307" s="39"/>
      <c r="E307" s="48"/>
      <c r="F307" s="104">
        <v>0.11</v>
      </c>
      <c r="G307" s="104">
        <v>0.12</v>
      </c>
      <c r="H307" s="105"/>
      <c r="I307" s="106"/>
      <c r="J307" s="59"/>
      <c r="K307" s="59"/>
      <c r="L307" s="76"/>
      <c r="M307" s="76"/>
      <c r="N307" s="71">
        <f>E307*(F307*J307+G307*K307+H307*L307+I307*M307)</f>
        <v>0</v>
      </c>
      <c r="O307" s="77"/>
    </row>
    <row r="308" spans="1:15" ht="15" customHeight="1" outlineLevel="1">
      <c r="A308" s="33"/>
      <c r="B308" s="33" t="s">
        <v>787</v>
      </c>
      <c r="C308" s="34" t="s">
        <v>750</v>
      </c>
      <c r="D308" s="39"/>
      <c r="E308" s="48"/>
      <c r="F308" s="104">
        <v>0.33</v>
      </c>
      <c r="G308" s="104">
        <v>0.36</v>
      </c>
      <c r="H308" s="105"/>
      <c r="I308" s="105"/>
      <c r="J308" s="59"/>
      <c r="K308" s="59"/>
      <c r="L308" s="36"/>
      <c r="M308" s="76"/>
      <c r="N308" s="71">
        <f>E308*(F308*J308+G308*K308+H308*L308+I308*M308)</f>
        <v>0</v>
      </c>
      <c r="O308" s="77"/>
    </row>
    <row r="309" spans="1:15" ht="15" customHeight="1" outlineLevel="1">
      <c r="A309" s="33"/>
      <c r="B309" s="53" t="s">
        <v>788</v>
      </c>
      <c r="C309" s="50"/>
      <c r="D309" s="50"/>
      <c r="E309" s="61">
        <f>SUM(E310:E311)</f>
        <v>0</v>
      </c>
      <c r="F309" s="102"/>
      <c r="G309" s="99"/>
      <c r="H309" s="99"/>
      <c r="I309" s="99"/>
      <c r="J309" s="50"/>
      <c r="K309" s="50"/>
      <c r="L309" s="50"/>
      <c r="M309" s="51"/>
      <c r="N309" s="69">
        <f>SUM(N310:N311)</f>
        <v>0</v>
      </c>
      <c r="O309" s="79"/>
    </row>
    <row r="310" spans="1:15" ht="15" customHeight="1" outlineLevel="1">
      <c r="A310" s="33"/>
      <c r="B310" s="35" t="s">
        <v>786</v>
      </c>
      <c r="C310" s="34" t="s">
        <v>750</v>
      </c>
      <c r="D310" s="39"/>
      <c r="E310" s="48"/>
      <c r="F310" s="104">
        <v>7.6999999999999999E-2</v>
      </c>
      <c r="G310" s="104">
        <v>8.3999999999999991E-2</v>
      </c>
      <c r="H310" s="105"/>
      <c r="I310" s="106"/>
      <c r="J310" s="59"/>
      <c r="K310" s="59"/>
      <c r="L310" s="76"/>
      <c r="M310" s="76"/>
      <c r="N310" s="71">
        <f>E310*(F310*J310+G310*K310+H310*L310+I310*M310)</f>
        <v>0</v>
      </c>
      <c r="O310" s="77"/>
    </row>
    <row r="311" spans="1:15" ht="15" customHeight="1" outlineLevel="1">
      <c r="A311" s="33"/>
      <c r="B311" s="33" t="s">
        <v>787</v>
      </c>
      <c r="C311" s="34" t="s">
        <v>750</v>
      </c>
      <c r="D311" s="39"/>
      <c r="E311" s="48"/>
      <c r="F311" s="104">
        <v>0.22</v>
      </c>
      <c r="G311" s="104">
        <v>0.24</v>
      </c>
      <c r="H311" s="105"/>
      <c r="I311" s="105"/>
      <c r="J311" s="59"/>
      <c r="K311" s="59"/>
      <c r="L311" s="36"/>
      <c r="M311" s="76"/>
      <c r="N311" s="71">
        <f>E311*(F311*J311+G311*K311+H311*L311+I311*M311)</f>
        <v>0</v>
      </c>
      <c r="O311" s="77"/>
    </row>
    <row r="312" spans="1:15" ht="15" customHeight="1" outlineLevel="1">
      <c r="A312" s="33"/>
      <c r="B312" s="53" t="s">
        <v>789</v>
      </c>
      <c r="C312" s="50"/>
      <c r="D312" s="50"/>
      <c r="E312" s="61">
        <f>SUM(E313:E314)</f>
        <v>0</v>
      </c>
      <c r="F312" s="102"/>
      <c r="G312" s="99"/>
      <c r="H312" s="99"/>
      <c r="I312" s="99"/>
      <c r="J312" s="50"/>
      <c r="K312" s="50"/>
      <c r="L312" s="50"/>
      <c r="M312" s="51"/>
      <c r="N312" s="69">
        <f>SUM(N313:N314)</f>
        <v>0</v>
      </c>
      <c r="O312" s="79"/>
    </row>
    <row r="313" spans="1:15" ht="15" customHeight="1" outlineLevel="1">
      <c r="A313" s="33"/>
      <c r="B313" s="35" t="s">
        <v>786</v>
      </c>
      <c r="C313" s="34" t="s">
        <v>750</v>
      </c>
      <c r="D313" s="39"/>
      <c r="E313" s="48"/>
      <c r="F313" s="104">
        <v>5.5E-2</v>
      </c>
      <c r="G313" s="104">
        <v>0.06</v>
      </c>
      <c r="H313" s="105"/>
      <c r="I313" s="106"/>
      <c r="J313" s="59"/>
      <c r="K313" s="59"/>
      <c r="L313" s="76"/>
      <c r="M313" s="76"/>
      <c r="N313" s="71">
        <f>E313*(F313*J313+G313*K313+H313*L313+I313*M313)</f>
        <v>0</v>
      </c>
      <c r="O313" s="77"/>
    </row>
    <row r="314" spans="1:15" ht="15" customHeight="1" outlineLevel="1">
      <c r="A314" s="33"/>
      <c r="B314" s="33" t="s">
        <v>787</v>
      </c>
      <c r="C314" s="34" t="s">
        <v>750</v>
      </c>
      <c r="D314" s="39"/>
      <c r="E314" s="48"/>
      <c r="F314" s="104">
        <v>0.16500000000000001</v>
      </c>
      <c r="G314" s="104">
        <v>0.18</v>
      </c>
      <c r="H314" s="105"/>
      <c r="I314" s="105"/>
      <c r="J314" s="59"/>
      <c r="K314" s="59"/>
      <c r="L314" s="36"/>
      <c r="M314" s="76"/>
      <c r="N314" s="71">
        <f>E314*(F314*J314+G314*K314+H314*L314+I314*M314)</f>
        <v>0</v>
      </c>
      <c r="O314" s="77"/>
    </row>
    <row r="315" spans="1:15" ht="45" customHeight="1" outlineLevel="1">
      <c r="A315" s="38"/>
      <c r="B315" s="53" t="s">
        <v>790</v>
      </c>
      <c r="C315" s="50"/>
      <c r="D315" s="50"/>
      <c r="E315" s="61">
        <f>E316</f>
        <v>0</v>
      </c>
      <c r="F315" s="102"/>
      <c r="G315" s="99"/>
      <c r="H315" s="99"/>
      <c r="I315" s="99"/>
      <c r="J315" s="50"/>
      <c r="K315" s="50"/>
      <c r="L315" s="50"/>
      <c r="M315" s="51"/>
      <c r="N315" s="70">
        <f>N316</f>
        <v>0</v>
      </c>
      <c r="O315" s="77"/>
    </row>
    <row r="316" spans="1:15" ht="15" customHeight="1" outlineLevel="1">
      <c r="A316" s="42"/>
      <c r="B316" s="47" t="s">
        <v>796</v>
      </c>
      <c r="C316" s="34"/>
      <c r="D316" s="34"/>
      <c r="E316" s="60">
        <f>SUM(E317:E320)</f>
        <v>0</v>
      </c>
      <c r="F316" s="100"/>
      <c r="G316" s="100"/>
      <c r="H316" s="100"/>
      <c r="I316" s="100"/>
      <c r="J316" s="34"/>
      <c r="K316" s="34"/>
      <c r="L316" s="34"/>
      <c r="M316" s="34"/>
      <c r="N316" s="71">
        <f>SUM(N317:N320)</f>
        <v>0</v>
      </c>
      <c r="O316" s="73"/>
    </row>
    <row r="317" spans="1:15" ht="15" customHeight="1" outlineLevel="1">
      <c r="A317" s="35"/>
      <c r="B317" s="35" t="s">
        <v>792</v>
      </c>
      <c r="C317" s="34" t="s">
        <v>750</v>
      </c>
      <c r="D317" s="34"/>
      <c r="E317" s="41"/>
      <c r="F317" s="107">
        <v>4.4999999999999998E-2</v>
      </c>
      <c r="G317" s="107">
        <v>4.4999999999999998E-2</v>
      </c>
      <c r="H317" s="108"/>
      <c r="I317" s="108"/>
      <c r="J317" s="59"/>
      <c r="K317" s="59"/>
      <c r="L317" s="80"/>
      <c r="M317" s="80"/>
      <c r="N317" s="71">
        <f>E317*(F317*J317+G317*K317+H317*L317+I317*M317)</f>
        <v>0</v>
      </c>
      <c r="O317" s="75"/>
    </row>
    <row r="318" spans="1:15" ht="15" customHeight="1" outlineLevel="1">
      <c r="A318" s="35"/>
      <c r="B318" s="35" t="s">
        <v>793</v>
      </c>
      <c r="C318" s="34" t="s">
        <v>750</v>
      </c>
      <c r="D318" s="34"/>
      <c r="E318" s="41"/>
      <c r="F318" s="107">
        <v>3.3000000000000002E-2</v>
      </c>
      <c r="G318" s="107">
        <v>3.3000000000000002E-2</v>
      </c>
      <c r="H318" s="108"/>
      <c r="I318" s="108"/>
      <c r="J318" s="59"/>
      <c r="K318" s="59"/>
      <c r="L318" s="80"/>
      <c r="M318" s="80"/>
      <c r="N318" s="71">
        <f>E318*(F318*J318+G318*K318+H318*L318+I318*M318)</f>
        <v>0</v>
      </c>
      <c r="O318" s="75"/>
    </row>
    <row r="319" spans="1:15" ht="15" customHeight="1" outlineLevel="1">
      <c r="A319" s="35"/>
      <c r="B319" s="35" t="s">
        <v>794</v>
      </c>
      <c r="C319" s="34" t="s">
        <v>750</v>
      </c>
      <c r="D319" s="34"/>
      <c r="E319" s="41"/>
      <c r="F319" s="107">
        <v>2.6000000000000002E-2</v>
      </c>
      <c r="G319" s="107">
        <v>2.6000000000000002E-2</v>
      </c>
      <c r="H319" s="108"/>
      <c r="I319" s="108"/>
      <c r="J319" s="59"/>
      <c r="K319" s="59"/>
      <c r="L319" s="80"/>
      <c r="M319" s="80"/>
      <c r="N319" s="71">
        <f>E319*(F319*J319+G319*K319+H319*L319+I319*M319)</f>
        <v>0</v>
      </c>
      <c r="O319" s="75"/>
    </row>
    <row r="320" spans="1:15" ht="15" customHeight="1" outlineLevel="1">
      <c r="A320" s="35"/>
      <c r="B320" s="35" t="s">
        <v>795</v>
      </c>
      <c r="C320" s="34" t="s">
        <v>750</v>
      </c>
      <c r="D320" s="34"/>
      <c r="E320" s="41"/>
      <c r="F320" s="107">
        <v>0.01</v>
      </c>
      <c r="G320" s="107">
        <v>0.01</v>
      </c>
      <c r="H320" s="108"/>
      <c r="I320" s="108"/>
      <c r="J320" s="59"/>
      <c r="K320" s="59"/>
      <c r="L320" s="80"/>
      <c r="M320" s="80"/>
      <c r="N320" s="71">
        <f>E320*(F320*J320+G320*K320+H320*L320+I320*M320)</f>
        <v>0</v>
      </c>
      <c r="O320" s="75"/>
    </row>
    <row r="321" spans="1:15">
      <c r="A321" s="1645" t="s">
        <v>764</v>
      </c>
      <c r="B321" s="1646"/>
      <c r="C321" s="46" t="s">
        <v>799</v>
      </c>
      <c r="D321" s="86">
        <f>D322+D359+D396+D418+D435+D452+D469+D481+D503+D515</f>
        <v>0</v>
      </c>
      <c r="E321" s="86">
        <f>E322+E359+E396+E418+E435+E452+E469+E481+E503+E515</f>
        <v>0</v>
      </c>
      <c r="F321" s="94"/>
      <c r="G321" s="94"/>
      <c r="H321" s="94"/>
      <c r="I321" s="94"/>
      <c r="J321" s="46"/>
      <c r="K321" s="46"/>
      <c r="L321" s="46"/>
      <c r="M321" s="46"/>
      <c r="N321" s="86">
        <f>N322+N359+N396+N418+N435+N452+N469+N481+N503+N515</f>
        <v>0</v>
      </c>
      <c r="O321" s="87">
        <f>O322+O359+O418+O435+O452</f>
        <v>0</v>
      </c>
    </row>
    <row r="322" spans="1:15">
      <c r="A322" s="1639" t="s">
        <v>765</v>
      </c>
      <c r="B322" s="1640"/>
      <c r="C322" s="31" t="s">
        <v>746</v>
      </c>
      <c r="D322" s="61">
        <f>D323</f>
        <v>0</v>
      </c>
      <c r="E322" s="61">
        <f>E326</f>
        <v>0</v>
      </c>
      <c r="F322" s="95"/>
      <c r="G322" s="95"/>
      <c r="H322" s="95"/>
      <c r="I322" s="95"/>
      <c r="J322" s="85"/>
      <c r="K322" s="85"/>
      <c r="L322" s="85"/>
      <c r="M322" s="85"/>
      <c r="N322" s="81">
        <f>N323+N326</f>
        <v>0</v>
      </c>
      <c r="O322" s="81">
        <f>O323+O326</f>
        <v>0</v>
      </c>
    </row>
    <row r="323" spans="1:15">
      <c r="A323" s="1637" t="s">
        <v>802</v>
      </c>
      <c r="B323" s="1638"/>
      <c r="C323" s="31" t="s">
        <v>746</v>
      </c>
      <c r="D323" s="61">
        <f>D324</f>
        <v>0</v>
      </c>
      <c r="E323" s="85"/>
      <c r="F323" s="96">
        <f>F324</f>
        <v>3.51</v>
      </c>
      <c r="G323" s="96">
        <f>G324</f>
        <v>3.51</v>
      </c>
      <c r="H323" s="96">
        <f>H324</f>
        <v>2.65</v>
      </c>
      <c r="I323" s="96">
        <f>I324</f>
        <v>2.65</v>
      </c>
      <c r="J323" s="50"/>
      <c r="K323" s="50"/>
      <c r="L323" s="50"/>
      <c r="M323" s="50"/>
      <c r="N323" s="81">
        <f>SUM(N324:N325)</f>
        <v>0</v>
      </c>
      <c r="O323" s="81">
        <f>SUM(O324:O325)</f>
        <v>0</v>
      </c>
    </row>
    <row r="324" spans="1:15" ht="15" customHeight="1" outlineLevel="1">
      <c r="A324" s="82"/>
      <c r="B324" s="82" t="s">
        <v>800</v>
      </c>
      <c r="C324" s="31" t="s">
        <v>746</v>
      </c>
      <c r="D324" s="83"/>
      <c r="E324" s="85"/>
      <c r="F324" s="90">
        <v>3.51</v>
      </c>
      <c r="G324" s="90">
        <v>3.51</v>
      </c>
      <c r="H324" s="91">
        <v>2.65</v>
      </c>
      <c r="I324" s="91">
        <v>2.65</v>
      </c>
      <c r="J324" s="59"/>
      <c r="K324" s="59"/>
      <c r="L324" s="59"/>
      <c r="M324" s="59"/>
      <c r="N324" s="71">
        <f>D324*(F324*J324+G324*K324+H324*L324+I324*M324)</f>
        <v>0</v>
      </c>
      <c r="O324" s="71">
        <f>D324*(H324*L324+I324*M324)</f>
        <v>0</v>
      </c>
    </row>
    <row r="325" spans="1:15" ht="15" customHeight="1" outlineLevel="1">
      <c r="A325" s="43"/>
      <c r="B325" s="89" t="s">
        <v>801</v>
      </c>
      <c r="C325" s="44" t="s">
        <v>748</v>
      </c>
      <c r="D325" s="84"/>
      <c r="E325" s="85"/>
      <c r="F325" s="97"/>
      <c r="G325" s="98"/>
      <c r="H325" s="98"/>
      <c r="I325" s="98"/>
      <c r="J325" s="45"/>
      <c r="K325" s="45"/>
      <c r="L325" s="45"/>
      <c r="M325" s="45"/>
      <c r="N325" s="67"/>
      <c r="O325" s="126"/>
    </row>
    <row r="326" spans="1:15" ht="15" customHeight="1">
      <c r="A326" s="1637" t="s">
        <v>749</v>
      </c>
      <c r="B326" s="1638"/>
      <c r="C326" s="50"/>
      <c r="D326" s="50"/>
      <c r="E326" s="61">
        <f>E327+E328+E338+E348</f>
        <v>0</v>
      </c>
      <c r="F326" s="99"/>
      <c r="G326" s="99"/>
      <c r="H326" s="99"/>
      <c r="I326" s="99"/>
      <c r="J326" s="50"/>
      <c r="K326" s="50"/>
      <c r="L326" s="50"/>
      <c r="M326" s="50"/>
      <c r="N326" s="81">
        <f>N327+N328+N338+N348</f>
        <v>0</v>
      </c>
      <c r="O326" s="68">
        <f>O327+O328+O348</f>
        <v>0</v>
      </c>
    </row>
    <row r="327" spans="1:15" ht="15" customHeight="1" outlineLevel="1">
      <c r="A327" s="33"/>
      <c r="B327" s="89" t="s">
        <v>804</v>
      </c>
      <c r="C327" s="32" t="s">
        <v>748</v>
      </c>
      <c r="D327" s="34"/>
      <c r="E327" s="41"/>
      <c r="F327" s="100"/>
      <c r="G327" s="100"/>
      <c r="H327" s="100"/>
      <c r="I327" s="100"/>
      <c r="J327" s="59"/>
      <c r="K327" s="59"/>
      <c r="L327" s="59"/>
      <c r="M327" s="59"/>
      <c r="N327" s="72"/>
      <c r="O327" s="72"/>
    </row>
    <row r="328" spans="1:15" ht="15" customHeight="1" outlineLevel="1">
      <c r="A328" s="49"/>
      <c r="B328" s="55" t="s">
        <v>791</v>
      </c>
      <c r="C328" s="56"/>
      <c r="D328" s="56"/>
      <c r="E328" s="62">
        <f>E329+E332+E335</f>
        <v>0</v>
      </c>
      <c r="F328" s="101"/>
      <c r="G328" s="101"/>
      <c r="H328" s="101"/>
      <c r="I328" s="101"/>
      <c r="J328" s="56"/>
      <c r="K328" s="56"/>
      <c r="L328" s="56"/>
      <c r="M328" s="56"/>
      <c r="N328" s="68">
        <f>N329+N332+N335</f>
        <v>0</v>
      </c>
      <c r="O328" s="68">
        <f>O329+O332+O335</f>
        <v>0</v>
      </c>
    </row>
    <row r="329" spans="1:15" ht="15" customHeight="1" outlineLevel="1">
      <c r="A329" s="54"/>
      <c r="B329" s="53" t="s">
        <v>785</v>
      </c>
      <c r="C329" s="50"/>
      <c r="D329" s="50"/>
      <c r="E329" s="64">
        <f>SUM(E330:E331)</f>
        <v>0</v>
      </c>
      <c r="F329" s="102"/>
      <c r="G329" s="99"/>
      <c r="H329" s="99"/>
      <c r="I329" s="99"/>
      <c r="J329" s="50"/>
      <c r="K329" s="50"/>
      <c r="L329" s="50"/>
      <c r="M329" s="51"/>
      <c r="N329" s="69">
        <f>SUM(N330:N331)</f>
        <v>0</v>
      </c>
      <c r="O329" s="70">
        <f>SUM(O330:O331)</f>
        <v>0</v>
      </c>
    </row>
    <row r="330" spans="1:15" ht="15" customHeight="1" outlineLevel="1">
      <c r="A330" s="35"/>
      <c r="B330" s="57" t="s">
        <v>786</v>
      </c>
      <c r="C330" s="58" t="s">
        <v>750</v>
      </c>
      <c r="D330" s="58"/>
      <c r="E330" s="59"/>
      <c r="F330" s="103">
        <v>6.6000000000000003E-2</v>
      </c>
      <c r="G330" s="103">
        <v>7.1999999999999995E-2</v>
      </c>
      <c r="H330" s="103">
        <v>4.3999999999999997E-2</v>
      </c>
      <c r="I330" s="103">
        <v>4.8000000000000001E-2</v>
      </c>
      <c r="J330" s="59"/>
      <c r="K330" s="59"/>
      <c r="L330" s="59"/>
      <c r="M330" s="59"/>
      <c r="N330" s="71">
        <f>E330*(F330*J330+G330*K330+H330*L330+I330*M330)</f>
        <v>0</v>
      </c>
      <c r="O330" s="71">
        <f>E330*(H330*L330+I330*M330)</f>
        <v>0</v>
      </c>
    </row>
    <row r="331" spans="1:15" ht="15" customHeight="1" outlineLevel="1">
      <c r="A331" s="33"/>
      <c r="B331" s="33" t="s">
        <v>787</v>
      </c>
      <c r="C331" s="34" t="s">
        <v>750</v>
      </c>
      <c r="D331" s="34"/>
      <c r="E331" s="41"/>
      <c r="F331" s="104">
        <v>0.19800000000000001</v>
      </c>
      <c r="G331" s="104">
        <v>0.216</v>
      </c>
      <c r="H331" s="104">
        <v>0.13200000000000001</v>
      </c>
      <c r="I331" s="104">
        <v>0.14399999999999999</v>
      </c>
      <c r="J331" s="59"/>
      <c r="K331" s="59"/>
      <c r="L331" s="41"/>
      <c r="M331" s="59"/>
      <c r="N331" s="71">
        <f>E331*(F331*J331+G331*K331+H331*L331+I331*M331)</f>
        <v>0</v>
      </c>
      <c r="O331" s="71">
        <f>E331*(H331*L331+I331*M331)</f>
        <v>0</v>
      </c>
    </row>
    <row r="332" spans="1:15" ht="15" customHeight="1" outlineLevel="1">
      <c r="A332" s="40"/>
      <c r="B332" s="53" t="s">
        <v>788</v>
      </c>
      <c r="C332" s="50"/>
      <c r="D332" s="50"/>
      <c r="E332" s="61">
        <f>SUM(E333:E334)</f>
        <v>0</v>
      </c>
      <c r="F332" s="102"/>
      <c r="G332" s="99"/>
      <c r="H332" s="99"/>
      <c r="I332" s="99"/>
      <c r="J332" s="50"/>
      <c r="K332" s="50"/>
      <c r="L332" s="50"/>
      <c r="M332" s="51"/>
      <c r="N332" s="69">
        <f>SUM(N333:N334)</f>
        <v>0</v>
      </c>
      <c r="O332" s="70">
        <f>SUM(O333:O334)</f>
        <v>0</v>
      </c>
    </row>
    <row r="333" spans="1:15" ht="15" customHeight="1" outlineLevel="1">
      <c r="A333" s="35"/>
      <c r="B333" s="35" t="s">
        <v>786</v>
      </c>
      <c r="C333" s="34" t="s">
        <v>750</v>
      </c>
      <c r="D333" s="34"/>
      <c r="E333" s="41"/>
      <c r="F333" s="104">
        <v>4.3999999999999997E-2</v>
      </c>
      <c r="G333" s="104">
        <v>4.8000000000000001E-2</v>
      </c>
      <c r="H333" s="104">
        <v>3.3000000000000002E-2</v>
      </c>
      <c r="I333" s="103">
        <v>3.5999999999999997E-2</v>
      </c>
      <c r="J333" s="59"/>
      <c r="K333" s="59"/>
      <c r="L333" s="59"/>
      <c r="M333" s="59"/>
      <c r="N333" s="71">
        <f>E333*(F333*J333+G333*K333+H333*L333+I333*M333)</f>
        <v>0</v>
      </c>
      <c r="O333" s="71">
        <f>E333*(H333*L333+I333*M333)</f>
        <v>0</v>
      </c>
    </row>
    <row r="334" spans="1:15" ht="15" customHeight="1" outlineLevel="1">
      <c r="A334" s="33"/>
      <c r="B334" s="33" t="s">
        <v>787</v>
      </c>
      <c r="C334" s="34" t="s">
        <v>750</v>
      </c>
      <c r="D334" s="34"/>
      <c r="E334" s="41"/>
      <c r="F334" s="104">
        <v>0.13200000000000001</v>
      </c>
      <c r="G334" s="104">
        <v>0.14399999999999999</v>
      </c>
      <c r="H334" s="104">
        <v>8.7999999999999995E-2</v>
      </c>
      <c r="I334" s="104">
        <v>9.6000000000000002E-2</v>
      </c>
      <c r="J334" s="59"/>
      <c r="K334" s="59"/>
      <c r="L334" s="41"/>
      <c r="M334" s="59"/>
      <c r="N334" s="71">
        <f>E334*(F334*J334+G334*K334+H334*L334+I334*M334)</f>
        <v>0</v>
      </c>
      <c r="O334" s="71">
        <f>E334*(H334*L334+I334*M334)</f>
        <v>0</v>
      </c>
    </row>
    <row r="335" spans="1:15" ht="15" customHeight="1" outlineLevel="1">
      <c r="A335" s="38"/>
      <c r="B335" s="53" t="s">
        <v>789</v>
      </c>
      <c r="C335" s="50"/>
      <c r="D335" s="50"/>
      <c r="E335" s="61">
        <f>SUM(E336:E337)</f>
        <v>0</v>
      </c>
      <c r="F335" s="102"/>
      <c r="G335" s="99"/>
      <c r="H335" s="99"/>
      <c r="I335" s="99"/>
      <c r="J335" s="50"/>
      <c r="K335" s="50"/>
      <c r="L335" s="50"/>
      <c r="M335" s="51"/>
      <c r="N335" s="69">
        <f>SUM(N336:N337)</f>
        <v>0</v>
      </c>
      <c r="O335" s="70">
        <f>SUM(O336:O337)</f>
        <v>0</v>
      </c>
    </row>
    <row r="336" spans="1:15" ht="15" customHeight="1" outlineLevel="1">
      <c r="A336" s="33"/>
      <c r="B336" s="35" t="s">
        <v>786</v>
      </c>
      <c r="C336" s="34" t="s">
        <v>750</v>
      </c>
      <c r="D336" s="39"/>
      <c r="E336" s="48"/>
      <c r="F336" s="104">
        <v>3.3000000000000002E-2</v>
      </c>
      <c r="G336" s="104">
        <v>3.5999999999999997E-2</v>
      </c>
      <c r="H336" s="104">
        <v>2.1999999999999999E-2</v>
      </c>
      <c r="I336" s="103">
        <v>2.4E-2</v>
      </c>
      <c r="J336" s="59"/>
      <c r="K336" s="59"/>
      <c r="L336" s="59"/>
      <c r="M336" s="59"/>
      <c r="N336" s="71">
        <f>E336*(F336*J336+G336*K336+H336*L336+I336*M336)</f>
        <v>0</v>
      </c>
      <c r="O336" s="71">
        <f>E336*(H336*L336+I336*M336)</f>
        <v>0</v>
      </c>
    </row>
    <row r="337" spans="1:15" ht="15" customHeight="1" outlineLevel="1">
      <c r="A337" s="33"/>
      <c r="B337" s="33" t="s">
        <v>787</v>
      </c>
      <c r="C337" s="34" t="s">
        <v>750</v>
      </c>
      <c r="D337" s="39"/>
      <c r="E337" s="48"/>
      <c r="F337" s="104">
        <v>9.9000000000000005E-2</v>
      </c>
      <c r="G337" s="104">
        <v>0.108</v>
      </c>
      <c r="H337" s="104">
        <v>6.6000000000000003E-2</v>
      </c>
      <c r="I337" s="104">
        <v>7.1999999999999995E-2</v>
      </c>
      <c r="J337" s="59"/>
      <c r="K337" s="59"/>
      <c r="L337" s="41"/>
      <c r="M337" s="59"/>
      <c r="N337" s="71">
        <f>E337*(F337*J337+G337*K337+H337*L337+I337*M337)</f>
        <v>0</v>
      </c>
      <c r="O337" s="71">
        <f>E337*(H337*L337+I337*M337)</f>
        <v>0</v>
      </c>
    </row>
    <row r="338" spans="1:15" ht="15" customHeight="1" outlineLevel="1">
      <c r="A338" s="33"/>
      <c r="B338" s="47" t="s">
        <v>796</v>
      </c>
      <c r="C338" s="39"/>
      <c r="D338" s="39"/>
      <c r="E338" s="62">
        <f>E339+E342+E345</f>
        <v>0</v>
      </c>
      <c r="F338" s="105"/>
      <c r="G338" s="105"/>
      <c r="H338" s="105"/>
      <c r="I338" s="105"/>
      <c r="J338" s="39"/>
      <c r="K338" s="39"/>
      <c r="L338" s="39"/>
      <c r="M338" s="63"/>
      <c r="N338" s="68">
        <f>N339+N342+N345</f>
        <v>0</v>
      </c>
      <c r="O338" s="78"/>
    </row>
    <row r="339" spans="1:15" ht="15" customHeight="1" outlineLevel="1">
      <c r="A339" s="33"/>
      <c r="B339" s="53" t="s">
        <v>785</v>
      </c>
      <c r="C339" s="50"/>
      <c r="D339" s="50"/>
      <c r="E339" s="61">
        <f>SUM(E340:E341)</f>
        <v>0</v>
      </c>
      <c r="F339" s="102"/>
      <c r="G339" s="99"/>
      <c r="H339" s="99"/>
      <c r="I339" s="99"/>
      <c r="J339" s="50"/>
      <c r="K339" s="50"/>
      <c r="L339" s="50"/>
      <c r="M339" s="51"/>
      <c r="N339" s="69">
        <f>SUM(N340:N341)</f>
        <v>0</v>
      </c>
      <c r="O339" s="79"/>
    </row>
    <row r="340" spans="1:15" ht="15" customHeight="1" outlineLevel="1">
      <c r="A340" s="33"/>
      <c r="B340" s="35" t="s">
        <v>786</v>
      </c>
      <c r="C340" s="34" t="s">
        <v>750</v>
      </c>
      <c r="D340" s="39"/>
      <c r="E340" s="48"/>
      <c r="F340" s="104">
        <v>0.11</v>
      </c>
      <c r="G340" s="104">
        <v>0.12</v>
      </c>
      <c r="H340" s="105"/>
      <c r="I340" s="106"/>
      <c r="J340" s="59"/>
      <c r="K340" s="59"/>
      <c r="L340" s="76"/>
      <c r="M340" s="76"/>
      <c r="N340" s="71">
        <f>E340*(F340*J340+G340*K340+H340*L340+I340*M340)</f>
        <v>0</v>
      </c>
      <c r="O340" s="77"/>
    </row>
    <row r="341" spans="1:15" ht="15" customHeight="1" outlineLevel="1">
      <c r="A341" s="33"/>
      <c r="B341" s="33" t="s">
        <v>787</v>
      </c>
      <c r="C341" s="34" t="s">
        <v>750</v>
      </c>
      <c r="D341" s="39"/>
      <c r="E341" s="48"/>
      <c r="F341" s="104">
        <v>0.33</v>
      </c>
      <c r="G341" s="104">
        <v>0.36</v>
      </c>
      <c r="H341" s="105"/>
      <c r="I341" s="105"/>
      <c r="J341" s="59"/>
      <c r="K341" s="59"/>
      <c r="L341" s="36"/>
      <c r="M341" s="76"/>
      <c r="N341" s="71">
        <f>E341*(F341*J341+G341*K341+H341*L341+I341*M341)</f>
        <v>0</v>
      </c>
      <c r="O341" s="77"/>
    </row>
    <row r="342" spans="1:15" ht="15" customHeight="1" outlineLevel="1">
      <c r="A342" s="33"/>
      <c r="B342" s="53" t="s">
        <v>788</v>
      </c>
      <c r="C342" s="50"/>
      <c r="D342" s="50"/>
      <c r="E342" s="61">
        <f>SUM(E343:E344)</f>
        <v>0</v>
      </c>
      <c r="F342" s="102"/>
      <c r="G342" s="99"/>
      <c r="H342" s="99"/>
      <c r="I342" s="99"/>
      <c r="J342" s="50"/>
      <c r="K342" s="50"/>
      <c r="L342" s="50"/>
      <c r="M342" s="51"/>
      <c r="N342" s="69">
        <f>SUM(N343:N344)</f>
        <v>0</v>
      </c>
      <c r="O342" s="79"/>
    </row>
    <row r="343" spans="1:15" ht="15" customHeight="1" outlineLevel="1">
      <c r="A343" s="33"/>
      <c r="B343" s="35" t="s">
        <v>786</v>
      </c>
      <c r="C343" s="34" t="s">
        <v>750</v>
      </c>
      <c r="D343" s="39"/>
      <c r="E343" s="48"/>
      <c r="F343" s="104">
        <v>7.6999999999999999E-2</v>
      </c>
      <c r="G343" s="104">
        <v>8.3999999999999991E-2</v>
      </c>
      <c r="H343" s="105"/>
      <c r="I343" s="106"/>
      <c r="J343" s="59"/>
      <c r="K343" s="59"/>
      <c r="L343" s="76"/>
      <c r="M343" s="76"/>
      <c r="N343" s="71">
        <f>E343*(F343*J343+G343*K343+H343*L343+I343*M343)</f>
        <v>0</v>
      </c>
      <c r="O343" s="77"/>
    </row>
    <row r="344" spans="1:15" ht="15" customHeight="1" outlineLevel="1">
      <c r="A344" s="33"/>
      <c r="B344" s="33" t="s">
        <v>787</v>
      </c>
      <c r="C344" s="34" t="s">
        <v>750</v>
      </c>
      <c r="D344" s="39"/>
      <c r="E344" s="48"/>
      <c r="F344" s="104">
        <v>0.22</v>
      </c>
      <c r="G344" s="104">
        <v>0.24</v>
      </c>
      <c r="H344" s="105"/>
      <c r="I344" s="105"/>
      <c r="J344" s="59"/>
      <c r="K344" s="59"/>
      <c r="L344" s="36"/>
      <c r="M344" s="76"/>
      <c r="N344" s="71">
        <f>E344*(F344*J344+G344*K344+H344*L344+I344*M344)</f>
        <v>0</v>
      </c>
      <c r="O344" s="77"/>
    </row>
    <row r="345" spans="1:15" ht="15" customHeight="1" outlineLevel="1">
      <c r="A345" s="33"/>
      <c r="B345" s="53" t="s">
        <v>789</v>
      </c>
      <c r="C345" s="50"/>
      <c r="D345" s="50"/>
      <c r="E345" s="61">
        <f>SUM(E346:E347)</f>
        <v>0</v>
      </c>
      <c r="F345" s="102"/>
      <c r="G345" s="99"/>
      <c r="H345" s="99"/>
      <c r="I345" s="99"/>
      <c r="J345" s="50"/>
      <c r="K345" s="50"/>
      <c r="L345" s="50"/>
      <c r="M345" s="51"/>
      <c r="N345" s="69">
        <f>SUM(N346:N347)</f>
        <v>0</v>
      </c>
      <c r="O345" s="79"/>
    </row>
    <row r="346" spans="1:15" ht="15" customHeight="1" outlineLevel="1">
      <c r="A346" s="33"/>
      <c r="B346" s="35" t="s">
        <v>786</v>
      </c>
      <c r="C346" s="34" t="s">
        <v>750</v>
      </c>
      <c r="D346" s="39"/>
      <c r="E346" s="48"/>
      <c r="F346" s="104">
        <v>5.5E-2</v>
      </c>
      <c r="G346" s="104">
        <v>0.06</v>
      </c>
      <c r="H346" s="105"/>
      <c r="I346" s="106"/>
      <c r="J346" s="59"/>
      <c r="K346" s="59"/>
      <c r="L346" s="76"/>
      <c r="M346" s="76"/>
      <c r="N346" s="71">
        <f>E346*(F346*J346+G346*K346+H346*L346+I346*M346)</f>
        <v>0</v>
      </c>
      <c r="O346" s="77"/>
    </row>
    <row r="347" spans="1:15" ht="15" customHeight="1" outlineLevel="1">
      <c r="A347" s="33"/>
      <c r="B347" s="33" t="s">
        <v>787</v>
      </c>
      <c r="C347" s="34" t="s">
        <v>750</v>
      </c>
      <c r="D347" s="39"/>
      <c r="E347" s="48"/>
      <c r="F347" s="104">
        <v>0.16500000000000001</v>
      </c>
      <c r="G347" s="104">
        <v>0.18</v>
      </c>
      <c r="H347" s="105"/>
      <c r="I347" s="105"/>
      <c r="J347" s="59"/>
      <c r="K347" s="59"/>
      <c r="L347" s="36"/>
      <c r="M347" s="76"/>
      <c r="N347" s="71">
        <f>E347*(F347*J347+G347*K347+H347*L347+I347*M347)</f>
        <v>0</v>
      </c>
      <c r="O347" s="77"/>
    </row>
    <row r="348" spans="1:15" ht="45" customHeight="1" outlineLevel="1">
      <c r="A348" s="38"/>
      <c r="B348" s="53" t="s">
        <v>790</v>
      </c>
      <c r="C348" s="50"/>
      <c r="D348" s="50"/>
      <c r="E348" s="61">
        <f>E349+E354</f>
        <v>0</v>
      </c>
      <c r="F348" s="102"/>
      <c r="G348" s="99"/>
      <c r="H348" s="99"/>
      <c r="I348" s="99"/>
      <c r="J348" s="50"/>
      <c r="K348" s="50"/>
      <c r="L348" s="50"/>
      <c r="M348" s="51"/>
      <c r="N348" s="70">
        <f>N349+N354</f>
        <v>0</v>
      </c>
      <c r="O348" s="70">
        <f>O349+O354</f>
        <v>0</v>
      </c>
    </row>
    <row r="349" spans="1:15" ht="15" customHeight="1" outlineLevel="1">
      <c r="A349" s="35"/>
      <c r="B349" s="47" t="s">
        <v>791</v>
      </c>
      <c r="C349" s="34"/>
      <c r="D349" s="34"/>
      <c r="E349" s="60">
        <f>SUM(E350:E353)</f>
        <v>0</v>
      </c>
      <c r="F349" s="100"/>
      <c r="G349" s="100"/>
      <c r="H349" s="100"/>
      <c r="I349" s="100"/>
      <c r="J349" s="34"/>
      <c r="K349" s="34"/>
      <c r="L349" s="34"/>
      <c r="M349" s="34"/>
      <c r="N349" s="71">
        <f>SUM(N350:N353)</f>
        <v>0</v>
      </c>
      <c r="O349" s="71">
        <f>SUM(O350:O353)</f>
        <v>0</v>
      </c>
    </row>
    <row r="350" spans="1:15" ht="15" customHeight="1" outlineLevel="1">
      <c r="A350" s="35"/>
      <c r="B350" s="35" t="s">
        <v>792</v>
      </c>
      <c r="C350" s="34" t="s">
        <v>750</v>
      </c>
      <c r="D350" s="34"/>
      <c r="E350" s="41"/>
      <c r="F350" s="107">
        <v>2.7E-2</v>
      </c>
      <c r="G350" s="107">
        <v>2.7E-2</v>
      </c>
      <c r="H350" s="107">
        <v>1.7999999999999999E-2</v>
      </c>
      <c r="I350" s="107">
        <v>1.7999999999999999E-2</v>
      </c>
      <c r="J350" s="59"/>
      <c r="K350" s="59"/>
      <c r="L350" s="59"/>
      <c r="M350" s="59"/>
      <c r="N350" s="71">
        <f>E350*(F350*J350+G350*K350+H350*L350+I350*M350)</f>
        <v>0</v>
      </c>
      <c r="O350" s="71">
        <f>E350*(H350*L350+I350*M350)</f>
        <v>0</v>
      </c>
    </row>
    <row r="351" spans="1:15" ht="15" customHeight="1" outlineLevel="1">
      <c r="A351" s="35"/>
      <c r="B351" s="35" t="s">
        <v>793</v>
      </c>
      <c r="C351" s="34" t="s">
        <v>750</v>
      </c>
      <c r="D351" s="34"/>
      <c r="E351" s="41"/>
      <c r="F351" s="107">
        <v>0.02</v>
      </c>
      <c r="G351" s="107">
        <v>0.02</v>
      </c>
      <c r="H351" s="107">
        <v>1.2999999999999999E-2</v>
      </c>
      <c r="I351" s="107">
        <v>1.2999999999999999E-2</v>
      </c>
      <c r="J351" s="59"/>
      <c r="K351" s="59"/>
      <c r="L351" s="59"/>
      <c r="M351" s="59"/>
      <c r="N351" s="71">
        <f>E351*(F351*J351+G351*K351+H351*L351+I351*M351)</f>
        <v>0</v>
      </c>
      <c r="O351" s="71">
        <f>E351*(H351*L351+I351*M351)</f>
        <v>0</v>
      </c>
    </row>
    <row r="352" spans="1:15" ht="15" customHeight="1" outlineLevel="1">
      <c r="A352" s="35"/>
      <c r="B352" s="35" t="s">
        <v>794</v>
      </c>
      <c r="C352" s="34" t="s">
        <v>750</v>
      </c>
      <c r="D352" s="34"/>
      <c r="E352" s="41"/>
      <c r="F352" s="107">
        <v>1.6E-2</v>
      </c>
      <c r="G352" s="107">
        <v>1.6E-2</v>
      </c>
      <c r="H352" s="107">
        <v>0.01</v>
      </c>
      <c r="I352" s="107">
        <v>0.01</v>
      </c>
      <c r="J352" s="59"/>
      <c r="K352" s="59"/>
      <c r="L352" s="59"/>
      <c r="M352" s="59"/>
      <c r="N352" s="71">
        <f>E352*(F352*J352+G352*K352+H352*L352+I352*M352)</f>
        <v>0</v>
      </c>
      <c r="O352" s="71">
        <f>E352*(H352*L352+I352*M352)</f>
        <v>0</v>
      </c>
    </row>
    <row r="353" spans="1:15" ht="15" customHeight="1" outlineLevel="1">
      <c r="A353" s="35"/>
      <c r="B353" s="35" t="s">
        <v>795</v>
      </c>
      <c r="C353" s="34" t="s">
        <v>750</v>
      </c>
      <c r="D353" s="34"/>
      <c r="E353" s="41"/>
      <c r="F353" s="107">
        <v>6.0000000000000001E-3</v>
      </c>
      <c r="G353" s="107">
        <v>6.0000000000000001E-3</v>
      </c>
      <c r="H353" s="107">
        <v>4.0000000000000001E-3</v>
      </c>
      <c r="I353" s="107">
        <v>4.0000000000000001E-3</v>
      </c>
      <c r="J353" s="59"/>
      <c r="K353" s="59"/>
      <c r="L353" s="59"/>
      <c r="M353" s="59"/>
      <c r="N353" s="71">
        <f>E353*(F353*J353+G353*K353+H353*L353+I353*M353)</f>
        <v>0</v>
      </c>
      <c r="O353" s="71">
        <f>E353*(H353*L353+I353*M353)</f>
        <v>0</v>
      </c>
    </row>
    <row r="354" spans="1:15" ht="15" customHeight="1" outlineLevel="1">
      <c r="A354" s="42"/>
      <c r="B354" s="47" t="s">
        <v>796</v>
      </c>
      <c r="C354" s="34"/>
      <c r="D354" s="34"/>
      <c r="E354" s="60">
        <f>SUM(E355:E358)</f>
        <v>0</v>
      </c>
      <c r="F354" s="100"/>
      <c r="G354" s="100"/>
      <c r="H354" s="100"/>
      <c r="I354" s="100"/>
      <c r="J354" s="34"/>
      <c r="K354" s="34"/>
      <c r="L354" s="34"/>
      <c r="M354" s="34"/>
      <c r="N354" s="71">
        <f>SUM(N355:N358)</f>
        <v>0</v>
      </c>
      <c r="O354" s="73"/>
    </row>
    <row r="355" spans="1:15" ht="15" customHeight="1" outlineLevel="1">
      <c r="A355" s="35"/>
      <c r="B355" s="35" t="s">
        <v>792</v>
      </c>
      <c r="C355" s="34" t="s">
        <v>750</v>
      </c>
      <c r="D355" s="34"/>
      <c r="E355" s="41"/>
      <c r="F355" s="107">
        <v>4.4999999999999998E-2</v>
      </c>
      <c r="G355" s="107">
        <v>4.4999999999999998E-2</v>
      </c>
      <c r="H355" s="108"/>
      <c r="I355" s="108"/>
      <c r="J355" s="59"/>
      <c r="K355" s="59"/>
      <c r="L355" s="80"/>
      <c r="M355" s="80"/>
      <c r="N355" s="71">
        <f>E355*(F355*J355+G355*K355+H355*L355+I355*M355)</f>
        <v>0</v>
      </c>
      <c r="O355" s="75"/>
    </row>
    <row r="356" spans="1:15" ht="15" customHeight="1" outlineLevel="1">
      <c r="A356" s="35"/>
      <c r="B356" s="35" t="s">
        <v>793</v>
      </c>
      <c r="C356" s="34" t="s">
        <v>750</v>
      </c>
      <c r="D356" s="34"/>
      <c r="E356" s="41"/>
      <c r="F356" s="107">
        <v>3.3000000000000002E-2</v>
      </c>
      <c r="G356" s="107">
        <v>3.3000000000000002E-2</v>
      </c>
      <c r="H356" s="108"/>
      <c r="I356" s="108"/>
      <c r="J356" s="59"/>
      <c r="K356" s="59"/>
      <c r="L356" s="80"/>
      <c r="M356" s="80"/>
      <c r="N356" s="71">
        <f>E356*(F356*J356+G356*K356+H356*L356+I356*M356)</f>
        <v>0</v>
      </c>
      <c r="O356" s="75"/>
    </row>
    <row r="357" spans="1:15" ht="15" customHeight="1" outlineLevel="1">
      <c r="A357" s="35"/>
      <c r="B357" s="35" t="s">
        <v>794</v>
      </c>
      <c r="C357" s="34" t="s">
        <v>750</v>
      </c>
      <c r="D357" s="34"/>
      <c r="E357" s="41"/>
      <c r="F357" s="107">
        <v>2.6000000000000002E-2</v>
      </c>
      <c r="G357" s="107">
        <v>2.6000000000000002E-2</v>
      </c>
      <c r="H357" s="108"/>
      <c r="I357" s="108"/>
      <c r="J357" s="59"/>
      <c r="K357" s="59"/>
      <c r="L357" s="80"/>
      <c r="M357" s="80"/>
      <c r="N357" s="71">
        <f>E357*(F357*J357+G357*K357+H357*L357+I357*M357)</f>
        <v>0</v>
      </c>
      <c r="O357" s="75"/>
    </row>
    <row r="358" spans="1:15" ht="15" customHeight="1" outlineLevel="1">
      <c r="A358" s="35"/>
      <c r="B358" s="35" t="s">
        <v>795</v>
      </c>
      <c r="C358" s="34" t="s">
        <v>750</v>
      </c>
      <c r="D358" s="34"/>
      <c r="E358" s="41"/>
      <c r="F358" s="107">
        <v>0.01</v>
      </c>
      <c r="G358" s="107">
        <v>0.01</v>
      </c>
      <c r="H358" s="108"/>
      <c r="I358" s="108"/>
      <c r="J358" s="59"/>
      <c r="K358" s="59"/>
      <c r="L358" s="80"/>
      <c r="M358" s="80"/>
      <c r="N358" s="71">
        <f>E358*(F358*J358+G358*K358+H358*L358+I358*M358)</f>
        <v>0</v>
      </c>
      <c r="O358" s="45"/>
    </row>
    <row r="359" spans="1:15" ht="26.25" customHeight="1">
      <c r="A359" s="1639" t="s">
        <v>766</v>
      </c>
      <c r="B359" s="1640"/>
      <c r="C359" s="31" t="s">
        <v>746</v>
      </c>
      <c r="D359" s="61">
        <f>D360</f>
        <v>0</v>
      </c>
      <c r="E359" s="61">
        <f>E363</f>
        <v>0</v>
      </c>
      <c r="F359" s="95"/>
      <c r="G359" s="95"/>
      <c r="H359" s="95"/>
      <c r="I359" s="95"/>
      <c r="J359" s="85"/>
      <c r="K359" s="85"/>
      <c r="L359" s="85"/>
      <c r="M359" s="85"/>
      <c r="N359" s="81">
        <f>N360+N363</f>
        <v>0</v>
      </c>
      <c r="O359" s="81">
        <f>O360+O363</f>
        <v>0</v>
      </c>
    </row>
    <row r="360" spans="1:15">
      <c r="A360" s="1637" t="s">
        <v>802</v>
      </c>
      <c r="B360" s="1638"/>
      <c r="C360" s="31" t="s">
        <v>746</v>
      </c>
      <c r="D360" s="61">
        <f>D361</f>
        <v>0</v>
      </c>
      <c r="E360" s="85"/>
      <c r="F360" s="96">
        <f>F361</f>
        <v>3.11</v>
      </c>
      <c r="G360" s="96">
        <f>G361</f>
        <v>3.11</v>
      </c>
      <c r="H360" s="96">
        <f>H361</f>
        <v>2.15</v>
      </c>
      <c r="I360" s="96">
        <f>I361</f>
        <v>2.15</v>
      </c>
      <c r="J360" s="50"/>
      <c r="K360" s="50"/>
      <c r="L360" s="50"/>
      <c r="M360" s="50"/>
      <c r="N360" s="81">
        <f>SUM(N361:N362)</f>
        <v>0</v>
      </c>
      <c r="O360" s="81">
        <f>SUM(O361:O362)</f>
        <v>0</v>
      </c>
    </row>
    <row r="361" spans="1:15" ht="15" customHeight="1" outlineLevel="1">
      <c r="A361" s="82"/>
      <c r="B361" s="82" t="s">
        <v>800</v>
      </c>
      <c r="C361" s="31" t="s">
        <v>746</v>
      </c>
      <c r="D361" s="83"/>
      <c r="E361" s="85"/>
      <c r="F361" s="90">
        <v>3.11</v>
      </c>
      <c r="G361" s="90">
        <v>3.11</v>
      </c>
      <c r="H361" s="91">
        <v>2.15</v>
      </c>
      <c r="I361" s="91">
        <v>2.15</v>
      </c>
      <c r="J361" s="59"/>
      <c r="K361" s="59"/>
      <c r="L361" s="59"/>
      <c r="M361" s="59"/>
      <c r="N361" s="71">
        <f>D361*(F361*J361+G361*K361+H361*L361+I361*M361)</f>
        <v>0</v>
      </c>
      <c r="O361" s="71">
        <f>D361*(H361*L361+I361*M361)</f>
        <v>0</v>
      </c>
    </row>
    <row r="362" spans="1:15" ht="15" customHeight="1" outlineLevel="1">
      <c r="A362" s="43"/>
      <c r="B362" s="89" t="s">
        <v>801</v>
      </c>
      <c r="C362" s="44" t="s">
        <v>748</v>
      </c>
      <c r="D362" s="84"/>
      <c r="E362" s="85"/>
      <c r="F362" s="97"/>
      <c r="G362" s="98"/>
      <c r="H362" s="98"/>
      <c r="I362" s="98"/>
      <c r="J362" s="45"/>
      <c r="K362" s="45"/>
      <c r="L362" s="45"/>
      <c r="M362" s="45"/>
      <c r="N362" s="67"/>
      <c r="O362" s="126"/>
    </row>
    <row r="363" spans="1:15" ht="15" customHeight="1">
      <c r="A363" s="1637" t="s">
        <v>749</v>
      </c>
      <c r="B363" s="1638"/>
      <c r="C363" s="50"/>
      <c r="D363" s="50"/>
      <c r="E363" s="61">
        <f>E364+E365+E375+E385</f>
        <v>0</v>
      </c>
      <c r="F363" s="99"/>
      <c r="G363" s="99"/>
      <c r="H363" s="99"/>
      <c r="I363" s="99"/>
      <c r="J363" s="50"/>
      <c r="K363" s="50"/>
      <c r="L363" s="50"/>
      <c r="M363" s="50"/>
      <c r="N363" s="81">
        <f>N364+N365+N375+N385</f>
        <v>0</v>
      </c>
      <c r="O363" s="68">
        <f>O364+O365+O385</f>
        <v>0</v>
      </c>
    </row>
    <row r="364" spans="1:15" ht="15" customHeight="1" outlineLevel="1">
      <c r="A364" s="33"/>
      <c r="B364" s="89" t="s">
        <v>804</v>
      </c>
      <c r="C364" s="32" t="s">
        <v>748</v>
      </c>
      <c r="D364" s="34"/>
      <c r="E364" s="41"/>
      <c r="F364" s="100"/>
      <c r="G364" s="100"/>
      <c r="H364" s="100"/>
      <c r="I364" s="100"/>
      <c r="J364" s="59"/>
      <c r="K364" s="59"/>
      <c r="L364" s="59"/>
      <c r="M364" s="59"/>
      <c r="N364" s="72"/>
      <c r="O364" s="72"/>
    </row>
    <row r="365" spans="1:15" ht="15" customHeight="1" outlineLevel="1">
      <c r="A365" s="49"/>
      <c r="B365" s="55" t="s">
        <v>791</v>
      </c>
      <c r="C365" s="56"/>
      <c r="D365" s="56"/>
      <c r="E365" s="62">
        <f>E366+E369+E372</f>
        <v>0</v>
      </c>
      <c r="F365" s="101"/>
      <c r="G365" s="101"/>
      <c r="H365" s="101"/>
      <c r="I365" s="101"/>
      <c r="J365" s="56"/>
      <c r="K365" s="56"/>
      <c r="L365" s="56"/>
      <c r="M365" s="56"/>
      <c r="N365" s="68">
        <f>N366+N369+N372</f>
        <v>0</v>
      </c>
      <c r="O365" s="68">
        <f>O366+O369+O372</f>
        <v>0</v>
      </c>
    </row>
    <row r="366" spans="1:15" ht="15" customHeight="1" outlineLevel="1">
      <c r="A366" s="54"/>
      <c r="B366" s="53" t="s">
        <v>785</v>
      </c>
      <c r="C366" s="50"/>
      <c r="D366" s="50"/>
      <c r="E366" s="64">
        <f>SUM(E367:E368)</f>
        <v>0</v>
      </c>
      <c r="F366" s="102"/>
      <c r="G366" s="99"/>
      <c r="H366" s="99"/>
      <c r="I366" s="99"/>
      <c r="J366" s="50"/>
      <c r="K366" s="50"/>
      <c r="L366" s="50"/>
      <c r="M366" s="51"/>
      <c r="N366" s="69">
        <f>SUM(N367:N368)</f>
        <v>0</v>
      </c>
      <c r="O366" s="70">
        <f>SUM(O367:O368)</f>
        <v>0</v>
      </c>
    </row>
    <row r="367" spans="1:15" ht="15" customHeight="1" outlineLevel="1">
      <c r="A367" s="35"/>
      <c r="B367" s="57" t="s">
        <v>786</v>
      </c>
      <c r="C367" s="58" t="s">
        <v>750</v>
      </c>
      <c r="D367" s="58"/>
      <c r="E367" s="59"/>
      <c r="F367" s="103">
        <v>6.6000000000000003E-2</v>
      </c>
      <c r="G367" s="103">
        <v>7.1999999999999995E-2</v>
      </c>
      <c r="H367" s="103">
        <v>4.3999999999999997E-2</v>
      </c>
      <c r="I367" s="103">
        <v>4.8000000000000001E-2</v>
      </c>
      <c r="J367" s="59"/>
      <c r="K367" s="59"/>
      <c r="L367" s="59"/>
      <c r="M367" s="59"/>
      <c r="N367" s="71">
        <f>E367*(F367*J367+G367*K367+H367*L367+I367*M367)</f>
        <v>0</v>
      </c>
      <c r="O367" s="71">
        <f>E367*(H367*L367+I367*M367)</f>
        <v>0</v>
      </c>
    </row>
    <row r="368" spans="1:15" ht="15" customHeight="1" outlineLevel="1">
      <c r="A368" s="33"/>
      <c r="B368" s="33" t="s">
        <v>787</v>
      </c>
      <c r="C368" s="34" t="s">
        <v>750</v>
      </c>
      <c r="D368" s="34"/>
      <c r="E368" s="41"/>
      <c r="F368" s="104">
        <v>0.19800000000000001</v>
      </c>
      <c r="G368" s="104">
        <v>0.216</v>
      </c>
      <c r="H368" s="104">
        <v>0.13200000000000001</v>
      </c>
      <c r="I368" s="104">
        <v>0.14399999999999999</v>
      </c>
      <c r="J368" s="59"/>
      <c r="K368" s="59"/>
      <c r="L368" s="41"/>
      <c r="M368" s="59"/>
      <c r="N368" s="71">
        <f>E368*(F368*J368+G368*K368+H368*L368+I368*M368)</f>
        <v>0</v>
      </c>
      <c r="O368" s="71">
        <f>E368*(H368*L368+I368*M368)</f>
        <v>0</v>
      </c>
    </row>
    <row r="369" spans="1:15" ht="15" customHeight="1" outlineLevel="1">
      <c r="A369" s="40"/>
      <c r="B369" s="53" t="s">
        <v>788</v>
      </c>
      <c r="C369" s="50"/>
      <c r="D369" s="50"/>
      <c r="E369" s="61">
        <f>SUM(E370:E371)</f>
        <v>0</v>
      </c>
      <c r="F369" s="102"/>
      <c r="G369" s="99"/>
      <c r="H369" s="99"/>
      <c r="I369" s="99"/>
      <c r="J369" s="50"/>
      <c r="K369" s="50"/>
      <c r="L369" s="50"/>
      <c r="M369" s="51"/>
      <c r="N369" s="69">
        <f>SUM(N370:N371)</f>
        <v>0</v>
      </c>
      <c r="O369" s="70">
        <f>SUM(O370:O371)</f>
        <v>0</v>
      </c>
    </row>
    <row r="370" spans="1:15" ht="15" customHeight="1" outlineLevel="1">
      <c r="A370" s="35"/>
      <c r="B370" s="35" t="s">
        <v>786</v>
      </c>
      <c r="C370" s="34" t="s">
        <v>750</v>
      </c>
      <c r="D370" s="34"/>
      <c r="E370" s="41"/>
      <c r="F370" s="104">
        <v>4.3999999999999997E-2</v>
      </c>
      <c r="G370" s="104">
        <v>4.8000000000000001E-2</v>
      </c>
      <c r="H370" s="104">
        <v>3.3000000000000002E-2</v>
      </c>
      <c r="I370" s="103">
        <v>3.5999999999999997E-2</v>
      </c>
      <c r="J370" s="59"/>
      <c r="K370" s="59"/>
      <c r="L370" s="59"/>
      <c r="M370" s="59"/>
      <c r="N370" s="71">
        <f>E370*(F370*J370+G370*K370+H370*L370+I370*M370)</f>
        <v>0</v>
      </c>
      <c r="O370" s="71">
        <f>E370*(H370*L370+I370*M370)</f>
        <v>0</v>
      </c>
    </row>
    <row r="371" spans="1:15" ht="15" customHeight="1" outlineLevel="1">
      <c r="A371" s="33"/>
      <c r="B371" s="33" t="s">
        <v>787</v>
      </c>
      <c r="C371" s="34" t="s">
        <v>750</v>
      </c>
      <c r="D371" s="34"/>
      <c r="E371" s="41"/>
      <c r="F371" s="104">
        <v>0.13200000000000001</v>
      </c>
      <c r="G371" s="104">
        <v>0.14399999999999999</v>
      </c>
      <c r="H371" s="104">
        <v>8.7999999999999995E-2</v>
      </c>
      <c r="I371" s="104">
        <v>9.6000000000000002E-2</v>
      </c>
      <c r="J371" s="59"/>
      <c r="K371" s="59"/>
      <c r="L371" s="41"/>
      <c r="M371" s="59"/>
      <c r="N371" s="71">
        <f>E371*(F371*J371+G371*K371+H371*L371+I371*M371)</f>
        <v>0</v>
      </c>
      <c r="O371" s="71">
        <f>E371*(H371*L371+I371*M371)</f>
        <v>0</v>
      </c>
    </row>
    <row r="372" spans="1:15" ht="15" customHeight="1" outlineLevel="1">
      <c r="A372" s="38"/>
      <c r="B372" s="53" t="s">
        <v>789</v>
      </c>
      <c r="C372" s="50"/>
      <c r="D372" s="50"/>
      <c r="E372" s="61">
        <f>SUM(E373:E374)</f>
        <v>0</v>
      </c>
      <c r="F372" s="102"/>
      <c r="G372" s="99"/>
      <c r="H372" s="99"/>
      <c r="I372" s="99"/>
      <c r="J372" s="50"/>
      <c r="K372" s="50"/>
      <c r="L372" s="50"/>
      <c r="M372" s="51"/>
      <c r="N372" s="69">
        <f>SUM(N373:N374)</f>
        <v>0</v>
      </c>
      <c r="O372" s="70">
        <f>SUM(O373:O374)</f>
        <v>0</v>
      </c>
    </row>
    <row r="373" spans="1:15" ht="15" customHeight="1" outlineLevel="1">
      <c r="A373" s="33"/>
      <c r="B373" s="35" t="s">
        <v>786</v>
      </c>
      <c r="C373" s="34" t="s">
        <v>750</v>
      </c>
      <c r="D373" s="39"/>
      <c r="E373" s="48"/>
      <c r="F373" s="104">
        <v>3.3000000000000002E-2</v>
      </c>
      <c r="G373" s="104">
        <v>3.5999999999999997E-2</v>
      </c>
      <c r="H373" s="104">
        <v>2.1999999999999999E-2</v>
      </c>
      <c r="I373" s="103">
        <v>2.4E-2</v>
      </c>
      <c r="J373" s="59"/>
      <c r="K373" s="59"/>
      <c r="L373" s="59"/>
      <c r="M373" s="59"/>
      <c r="N373" s="71">
        <f>E373*(F373*J373+G373*K373+H373*L373+I373*M373)</f>
        <v>0</v>
      </c>
      <c r="O373" s="71">
        <f>E373*(H373*L373+I373*M373)</f>
        <v>0</v>
      </c>
    </row>
    <row r="374" spans="1:15" ht="15" customHeight="1" outlineLevel="1">
      <c r="A374" s="33"/>
      <c r="B374" s="33" t="s">
        <v>787</v>
      </c>
      <c r="C374" s="34" t="s">
        <v>750</v>
      </c>
      <c r="D374" s="39"/>
      <c r="E374" s="48"/>
      <c r="F374" s="104">
        <v>9.9000000000000005E-2</v>
      </c>
      <c r="G374" s="104">
        <v>0.108</v>
      </c>
      <c r="H374" s="104">
        <v>6.6000000000000003E-2</v>
      </c>
      <c r="I374" s="104">
        <v>7.1999999999999995E-2</v>
      </c>
      <c r="J374" s="59"/>
      <c r="K374" s="59"/>
      <c r="L374" s="41"/>
      <c r="M374" s="59"/>
      <c r="N374" s="71">
        <f>E374*(F374*J374+G374*K374+H374*L374+I374*M374)</f>
        <v>0</v>
      </c>
      <c r="O374" s="71">
        <f>E374*(H374*L374+I374*M374)</f>
        <v>0</v>
      </c>
    </row>
    <row r="375" spans="1:15" ht="15" customHeight="1" outlineLevel="1">
      <c r="A375" s="33"/>
      <c r="B375" s="47" t="s">
        <v>796</v>
      </c>
      <c r="C375" s="39"/>
      <c r="D375" s="39"/>
      <c r="E375" s="62">
        <f>E376+E379+E382</f>
        <v>0</v>
      </c>
      <c r="F375" s="105"/>
      <c r="G375" s="105"/>
      <c r="H375" s="105"/>
      <c r="I375" s="105"/>
      <c r="J375" s="39"/>
      <c r="K375" s="39"/>
      <c r="L375" s="39"/>
      <c r="M375" s="63"/>
      <c r="N375" s="68">
        <f>N376+N379+N382</f>
        <v>0</v>
      </c>
      <c r="O375" s="78"/>
    </row>
    <row r="376" spans="1:15" ht="15" customHeight="1" outlineLevel="1">
      <c r="A376" s="33"/>
      <c r="B376" s="53" t="s">
        <v>785</v>
      </c>
      <c r="C376" s="50"/>
      <c r="D376" s="50"/>
      <c r="E376" s="61">
        <f>SUM(E377:E378)</f>
        <v>0</v>
      </c>
      <c r="F376" s="102"/>
      <c r="G376" s="99"/>
      <c r="H376" s="99"/>
      <c r="I376" s="99"/>
      <c r="J376" s="50"/>
      <c r="K376" s="50"/>
      <c r="L376" s="50"/>
      <c r="M376" s="51"/>
      <c r="N376" s="69">
        <f>SUM(N377:N378)</f>
        <v>0</v>
      </c>
      <c r="O376" s="79"/>
    </row>
    <row r="377" spans="1:15" ht="15" customHeight="1" outlineLevel="1">
      <c r="A377" s="33"/>
      <c r="B377" s="35" t="s">
        <v>786</v>
      </c>
      <c r="C377" s="34" t="s">
        <v>750</v>
      </c>
      <c r="D377" s="39"/>
      <c r="E377" s="48"/>
      <c r="F377" s="104">
        <v>0.11</v>
      </c>
      <c r="G377" s="104">
        <v>0.12</v>
      </c>
      <c r="H377" s="105"/>
      <c r="I377" s="106"/>
      <c r="J377" s="59"/>
      <c r="K377" s="59"/>
      <c r="L377" s="76"/>
      <c r="M377" s="76"/>
      <c r="N377" s="71">
        <f>E377*(F377*J377+G377*K377+H377*L377+I377*M377)</f>
        <v>0</v>
      </c>
      <c r="O377" s="77"/>
    </row>
    <row r="378" spans="1:15" ht="15" customHeight="1" outlineLevel="1">
      <c r="A378" s="33"/>
      <c r="B378" s="33" t="s">
        <v>787</v>
      </c>
      <c r="C378" s="34" t="s">
        <v>750</v>
      </c>
      <c r="D378" s="39"/>
      <c r="E378" s="48"/>
      <c r="F378" s="104">
        <v>0.33</v>
      </c>
      <c r="G378" s="104">
        <v>0.36</v>
      </c>
      <c r="H378" s="105"/>
      <c r="I378" s="105"/>
      <c r="J378" s="59"/>
      <c r="K378" s="59"/>
      <c r="L378" s="36"/>
      <c r="M378" s="76"/>
      <c r="N378" s="71">
        <f>E378*(F378*J378+G378*K378+H378*L378+I378*M378)</f>
        <v>0</v>
      </c>
      <c r="O378" s="77"/>
    </row>
    <row r="379" spans="1:15" ht="15" customHeight="1" outlineLevel="1">
      <c r="A379" s="33"/>
      <c r="B379" s="53" t="s">
        <v>788</v>
      </c>
      <c r="C379" s="50"/>
      <c r="D379" s="50"/>
      <c r="E379" s="61">
        <f>SUM(E380:E381)</f>
        <v>0</v>
      </c>
      <c r="F379" s="102"/>
      <c r="G379" s="99"/>
      <c r="H379" s="99"/>
      <c r="I379" s="99"/>
      <c r="J379" s="50"/>
      <c r="K379" s="50"/>
      <c r="L379" s="50"/>
      <c r="M379" s="51"/>
      <c r="N379" s="69">
        <f>SUM(N380:N381)</f>
        <v>0</v>
      </c>
      <c r="O379" s="79"/>
    </row>
    <row r="380" spans="1:15" ht="15" customHeight="1" outlineLevel="1">
      <c r="A380" s="33"/>
      <c r="B380" s="35" t="s">
        <v>786</v>
      </c>
      <c r="C380" s="34" t="s">
        <v>750</v>
      </c>
      <c r="D380" s="39"/>
      <c r="E380" s="48"/>
      <c r="F380" s="104">
        <v>7.6999999999999999E-2</v>
      </c>
      <c r="G380" s="104">
        <v>8.3999999999999991E-2</v>
      </c>
      <c r="H380" s="105"/>
      <c r="I380" s="106"/>
      <c r="J380" s="59"/>
      <c r="K380" s="59"/>
      <c r="L380" s="76"/>
      <c r="M380" s="76"/>
      <c r="N380" s="71">
        <f>E380*(F380*J380+G380*K380+H380*L380+I380*M380)</f>
        <v>0</v>
      </c>
      <c r="O380" s="77"/>
    </row>
    <row r="381" spans="1:15" ht="15" customHeight="1" outlineLevel="1">
      <c r="A381" s="33"/>
      <c r="B381" s="33" t="s">
        <v>787</v>
      </c>
      <c r="C381" s="34" t="s">
        <v>750</v>
      </c>
      <c r="D381" s="39"/>
      <c r="E381" s="48"/>
      <c r="F381" s="104">
        <v>0.22</v>
      </c>
      <c r="G381" s="104">
        <v>0.24</v>
      </c>
      <c r="H381" s="105"/>
      <c r="I381" s="105"/>
      <c r="J381" s="59"/>
      <c r="K381" s="59"/>
      <c r="L381" s="36"/>
      <c r="M381" s="76"/>
      <c r="N381" s="71">
        <f>E381*(F381*J381+G381*K381+H381*L381+I381*M381)</f>
        <v>0</v>
      </c>
      <c r="O381" s="77"/>
    </row>
    <row r="382" spans="1:15" ht="15" customHeight="1" outlineLevel="1">
      <c r="A382" s="33"/>
      <c r="B382" s="53" t="s">
        <v>789</v>
      </c>
      <c r="C382" s="50"/>
      <c r="D382" s="50"/>
      <c r="E382" s="61">
        <f>SUM(E383:E384)</f>
        <v>0</v>
      </c>
      <c r="F382" s="102"/>
      <c r="G382" s="99"/>
      <c r="H382" s="99"/>
      <c r="I382" s="99"/>
      <c r="J382" s="50"/>
      <c r="K382" s="50"/>
      <c r="L382" s="50"/>
      <c r="M382" s="51"/>
      <c r="N382" s="69">
        <f>SUM(N383:N384)</f>
        <v>0</v>
      </c>
      <c r="O382" s="79"/>
    </row>
    <row r="383" spans="1:15" ht="15" customHeight="1" outlineLevel="1">
      <c r="A383" s="33"/>
      <c r="B383" s="35" t="s">
        <v>786</v>
      </c>
      <c r="C383" s="34" t="s">
        <v>750</v>
      </c>
      <c r="D383" s="39"/>
      <c r="E383" s="48"/>
      <c r="F383" s="104">
        <v>5.5E-2</v>
      </c>
      <c r="G383" s="104">
        <v>0.06</v>
      </c>
      <c r="H383" s="105"/>
      <c r="I383" s="106"/>
      <c r="J383" s="59"/>
      <c r="K383" s="59"/>
      <c r="L383" s="76"/>
      <c r="M383" s="76"/>
      <c r="N383" s="71">
        <f>E383*(F383*J383+G383*K383+H383*L383+I383*M383)</f>
        <v>0</v>
      </c>
      <c r="O383" s="77"/>
    </row>
    <row r="384" spans="1:15" ht="15" customHeight="1" outlineLevel="1">
      <c r="A384" s="33"/>
      <c r="B384" s="33" t="s">
        <v>787</v>
      </c>
      <c r="C384" s="34" t="s">
        <v>750</v>
      </c>
      <c r="D384" s="39"/>
      <c r="E384" s="48"/>
      <c r="F384" s="104">
        <v>0.16500000000000001</v>
      </c>
      <c r="G384" s="104">
        <v>0.18</v>
      </c>
      <c r="H384" s="105"/>
      <c r="I384" s="105"/>
      <c r="J384" s="59"/>
      <c r="K384" s="59"/>
      <c r="L384" s="36"/>
      <c r="M384" s="76"/>
      <c r="N384" s="71">
        <f>E384*(F384*J384+G384*K384+H384*L384+I384*M384)</f>
        <v>0</v>
      </c>
      <c r="O384" s="77"/>
    </row>
    <row r="385" spans="1:15" ht="45" customHeight="1" outlineLevel="1">
      <c r="A385" s="38"/>
      <c r="B385" s="53" t="s">
        <v>790</v>
      </c>
      <c r="C385" s="50"/>
      <c r="D385" s="50"/>
      <c r="E385" s="61">
        <f>E386+E391</f>
        <v>0</v>
      </c>
      <c r="F385" s="102"/>
      <c r="G385" s="99"/>
      <c r="H385" s="99"/>
      <c r="I385" s="99"/>
      <c r="J385" s="50"/>
      <c r="K385" s="50"/>
      <c r="L385" s="50"/>
      <c r="M385" s="51"/>
      <c r="N385" s="70">
        <f>N386+N391</f>
        <v>0</v>
      </c>
      <c r="O385" s="70">
        <f>O386+O391</f>
        <v>0</v>
      </c>
    </row>
    <row r="386" spans="1:15" ht="15" customHeight="1" outlineLevel="1">
      <c r="A386" s="35"/>
      <c r="B386" s="47" t="s">
        <v>791</v>
      </c>
      <c r="C386" s="34"/>
      <c r="D386" s="34"/>
      <c r="E386" s="60">
        <f>SUM(E387:E390)</f>
        <v>0</v>
      </c>
      <c r="F386" s="100"/>
      <c r="G386" s="100"/>
      <c r="H386" s="100"/>
      <c r="I386" s="100"/>
      <c r="J386" s="34"/>
      <c r="K386" s="34"/>
      <c r="L386" s="34"/>
      <c r="M386" s="34"/>
      <c r="N386" s="71">
        <f>SUM(N387:N390)</f>
        <v>0</v>
      </c>
      <c r="O386" s="71">
        <f>SUM(O387:O390)</f>
        <v>0</v>
      </c>
    </row>
    <row r="387" spans="1:15" ht="15" customHeight="1" outlineLevel="1">
      <c r="A387" s="35"/>
      <c r="B387" s="35" t="s">
        <v>792</v>
      </c>
      <c r="C387" s="34" t="s">
        <v>750</v>
      </c>
      <c r="D387" s="34"/>
      <c r="E387" s="41"/>
      <c r="F387" s="107">
        <v>2.7E-2</v>
      </c>
      <c r="G387" s="107">
        <v>2.7E-2</v>
      </c>
      <c r="H387" s="107">
        <v>1.7999999999999999E-2</v>
      </c>
      <c r="I387" s="107">
        <v>1.7999999999999999E-2</v>
      </c>
      <c r="J387" s="59"/>
      <c r="K387" s="59"/>
      <c r="L387" s="59"/>
      <c r="M387" s="59"/>
      <c r="N387" s="71">
        <f>E387*(F387*J387+G387*K387+H387*L387+I387*M387)</f>
        <v>0</v>
      </c>
      <c r="O387" s="71">
        <f>E387*(H387*L387+I387*M387)</f>
        <v>0</v>
      </c>
    </row>
    <row r="388" spans="1:15" ht="15" customHeight="1" outlineLevel="1">
      <c r="A388" s="35"/>
      <c r="B388" s="35" t="s">
        <v>793</v>
      </c>
      <c r="C388" s="34" t="s">
        <v>750</v>
      </c>
      <c r="D388" s="34"/>
      <c r="E388" s="41"/>
      <c r="F388" s="107">
        <v>0.02</v>
      </c>
      <c r="G388" s="107">
        <v>0.02</v>
      </c>
      <c r="H388" s="107">
        <v>1.2999999999999999E-2</v>
      </c>
      <c r="I388" s="107">
        <v>1.2999999999999999E-2</v>
      </c>
      <c r="J388" s="59"/>
      <c r="K388" s="59"/>
      <c r="L388" s="59"/>
      <c r="M388" s="59"/>
      <c r="N388" s="71">
        <f>E388*(F388*J388+G388*K388+H388*L388+I388*M388)</f>
        <v>0</v>
      </c>
      <c r="O388" s="71">
        <f>E388*(H388*L388+I388*M388)</f>
        <v>0</v>
      </c>
    </row>
    <row r="389" spans="1:15" ht="15" customHeight="1" outlineLevel="1">
      <c r="A389" s="35"/>
      <c r="B389" s="35" t="s">
        <v>794</v>
      </c>
      <c r="C389" s="34" t="s">
        <v>750</v>
      </c>
      <c r="D389" s="34"/>
      <c r="E389" s="41"/>
      <c r="F389" s="107">
        <v>1.6E-2</v>
      </c>
      <c r="G389" s="107">
        <v>1.6E-2</v>
      </c>
      <c r="H389" s="107">
        <v>0.01</v>
      </c>
      <c r="I389" s="107">
        <v>0.01</v>
      </c>
      <c r="J389" s="59"/>
      <c r="K389" s="59"/>
      <c r="L389" s="59"/>
      <c r="M389" s="59"/>
      <c r="N389" s="71">
        <f>E389*(F389*J389+G389*K389+H389*L389+I389*M389)</f>
        <v>0</v>
      </c>
      <c r="O389" s="71">
        <f>E389*(H389*L389+I389*M389)</f>
        <v>0</v>
      </c>
    </row>
    <row r="390" spans="1:15" ht="15" customHeight="1" outlineLevel="1">
      <c r="A390" s="35"/>
      <c r="B390" s="35" t="s">
        <v>795</v>
      </c>
      <c r="C390" s="34" t="s">
        <v>750</v>
      </c>
      <c r="D390" s="34"/>
      <c r="E390" s="41"/>
      <c r="F390" s="107">
        <v>6.0000000000000001E-3</v>
      </c>
      <c r="G390" s="107">
        <v>6.0000000000000001E-3</v>
      </c>
      <c r="H390" s="107">
        <v>4.0000000000000001E-3</v>
      </c>
      <c r="I390" s="107">
        <v>4.0000000000000001E-3</v>
      </c>
      <c r="J390" s="59"/>
      <c r="K390" s="59"/>
      <c r="L390" s="59"/>
      <c r="M390" s="59"/>
      <c r="N390" s="71">
        <f>E390*(F390*J390+G390*K390+H390*L390+I390*M390)</f>
        <v>0</v>
      </c>
      <c r="O390" s="71">
        <f>E390*(H390*L390+I390*M390)</f>
        <v>0</v>
      </c>
    </row>
    <row r="391" spans="1:15" ht="15" customHeight="1" outlineLevel="1">
      <c r="A391" s="42"/>
      <c r="B391" s="47" t="s">
        <v>796</v>
      </c>
      <c r="C391" s="34"/>
      <c r="D391" s="34"/>
      <c r="E391" s="60">
        <f>SUM(E392:E395)</f>
        <v>0</v>
      </c>
      <c r="F391" s="100"/>
      <c r="G391" s="100"/>
      <c r="H391" s="100"/>
      <c r="I391" s="100"/>
      <c r="J391" s="34"/>
      <c r="K391" s="34"/>
      <c r="L391" s="34"/>
      <c r="M391" s="34"/>
      <c r="N391" s="71">
        <f>SUM(N392:N395)</f>
        <v>0</v>
      </c>
      <c r="O391" s="73"/>
    </row>
    <row r="392" spans="1:15" ht="15" customHeight="1" outlineLevel="1">
      <c r="A392" s="35"/>
      <c r="B392" s="35" t="s">
        <v>792</v>
      </c>
      <c r="C392" s="34" t="s">
        <v>750</v>
      </c>
      <c r="D392" s="34"/>
      <c r="E392" s="41"/>
      <c r="F392" s="107">
        <v>4.4999999999999998E-2</v>
      </c>
      <c r="G392" s="107">
        <v>4.4999999999999998E-2</v>
      </c>
      <c r="H392" s="108"/>
      <c r="I392" s="108"/>
      <c r="J392" s="59"/>
      <c r="K392" s="59"/>
      <c r="L392" s="80"/>
      <c r="M392" s="80"/>
      <c r="N392" s="71">
        <f>E392*(F392*J392+G392*K392+H392*L392+I392*M392)</f>
        <v>0</v>
      </c>
      <c r="O392" s="75"/>
    </row>
    <row r="393" spans="1:15" ht="15" customHeight="1" outlineLevel="1">
      <c r="A393" s="35"/>
      <c r="B393" s="35" t="s">
        <v>793</v>
      </c>
      <c r="C393" s="34" t="s">
        <v>750</v>
      </c>
      <c r="D393" s="34"/>
      <c r="E393" s="41"/>
      <c r="F393" s="107">
        <v>3.3000000000000002E-2</v>
      </c>
      <c r="G393" s="107">
        <v>3.3000000000000002E-2</v>
      </c>
      <c r="H393" s="108"/>
      <c r="I393" s="108"/>
      <c r="J393" s="59"/>
      <c r="K393" s="59"/>
      <c r="L393" s="80"/>
      <c r="M393" s="80"/>
      <c r="N393" s="71">
        <f>E393*(F393*J393+G393*K393+H393*L393+I393*M393)</f>
        <v>0</v>
      </c>
      <c r="O393" s="75"/>
    </row>
    <row r="394" spans="1:15" ht="15" customHeight="1" outlineLevel="1">
      <c r="A394" s="35"/>
      <c r="B394" s="35" t="s">
        <v>794</v>
      </c>
      <c r="C394" s="34" t="s">
        <v>750</v>
      </c>
      <c r="D394" s="34"/>
      <c r="E394" s="41"/>
      <c r="F394" s="107">
        <v>2.6000000000000002E-2</v>
      </c>
      <c r="G394" s="107">
        <v>2.6000000000000002E-2</v>
      </c>
      <c r="H394" s="108"/>
      <c r="I394" s="108"/>
      <c r="J394" s="59"/>
      <c r="K394" s="59"/>
      <c r="L394" s="80"/>
      <c r="M394" s="80"/>
      <c r="N394" s="71">
        <f>E394*(F394*J394+G394*K394+H394*L394+I394*M394)</f>
        <v>0</v>
      </c>
      <c r="O394" s="75"/>
    </row>
    <row r="395" spans="1:15" ht="15" customHeight="1" outlineLevel="1">
      <c r="A395" s="35"/>
      <c r="B395" s="35" t="s">
        <v>795</v>
      </c>
      <c r="C395" s="34" t="s">
        <v>750</v>
      </c>
      <c r="D395" s="34"/>
      <c r="E395" s="41"/>
      <c r="F395" s="107">
        <v>0.01</v>
      </c>
      <c r="G395" s="107">
        <v>0.01</v>
      </c>
      <c r="H395" s="108"/>
      <c r="I395" s="108"/>
      <c r="J395" s="59"/>
      <c r="K395" s="59"/>
      <c r="L395" s="80"/>
      <c r="M395" s="80"/>
      <c r="N395" s="71">
        <f>E395*(F395*J395+G395*K395+H395*L395+I395*M395)</f>
        <v>0</v>
      </c>
      <c r="O395" s="45"/>
    </row>
    <row r="396" spans="1:15" ht="25.5" customHeight="1">
      <c r="A396" s="1639" t="s">
        <v>767</v>
      </c>
      <c r="B396" s="1640"/>
      <c r="C396" s="31" t="s">
        <v>746</v>
      </c>
      <c r="D396" s="61">
        <f>D397</f>
        <v>0</v>
      </c>
      <c r="E396" s="61">
        <f>E400</f>
        <v>0</v>
      </c>
      <c r="F396" s="95"/>
      <c r="G396" s="95"/>
      <c r="H396" s="95"/>
      <c r="I396" s="95"/>
      <c r="J396" s="85"/>
      <c r="K396" s="85"/>
      <c r="L396" s="85"/>
      <c r="M396" s="85"/>
      <c r="N396" s="81">
        <f>N397+N400</f>
        <v>0</v>
      </c>
      <c r="O396" s="45"/>
    </row>
    <row r="397" spans="1:15">
      <c r="A397" s="1637" t="s">
        <v>802</v>
      </c>
      <c r="B397" s="1638"/>
      <c r="C397" s="31" t="s">
        <v>746</v>
      </c>
      <c r="D397" s="61">
        <f>D398</f>
        <v>0</v>
      </c>
      <c r="E397" s="85"/>
      <c r="F397" s="96">
        <f>F398</f>
        <v>4.93</v>
      </c>
      <c r="G397" s="96">
        <f>G398</f>
        <v>4.93</v>
      </c>
      <c r="H397" s="99"/>
      <c r="I397" s="99"/>
      <c r="J397" s="50"/>
      <c r="K397" s="50"/>
      <c r="L397" s="50"/>
      <c r="M397" s="50"/>
      <c r="N397" s="81">
        <f>SUM(N398:N399)</f>
        <v>0</v>
      </c>
      <c r="O397" s="45"/>
    </row>
    <row r="398" spans="1:15" ht="15" customHeight="1" outlineLevel="1">
      <c r="A398" s="82"/>
      <c r="B398" s="82" t="s">
        <v>800</v>
      </c>
      <c r="C398" s="31" t="s">
        <v>746</v>
      </c>
      <c r="D398" s="83"/>
      <c r="E398" s="85"/>
      <c r="F398" s="90">
        <v>4.93</v>
      </c>
      <c r="G398" s="90">
        <v>4.93</v>
      </c>
      <c r="H398" s="98"/>
      <c r="I398" s="98"/>
      <c r="J398" s="59"/>
      <c r="K398" s="59"/>
      <c r="L398" s="45"/>
      <c r="M398" s="45"/>
      <c r="N398" s="71">
        <f>D398*(F398*J398+G398*K398+H398*L398+I398*M398)</f>
        <v>0</v>
      </c>
      <c r="O398" s="45"/>
    </row>
    <row r="399" spans="1:15" ht="15" customHeight="1" outlineLevel="1">
      <c r="A399" s="43"/>
      <c r="B399" s="89" t="s">
        <v>801</v>
      </c>
      <c r="C399" s="44" t="s">
        <v>748</v>
      </c>
      <c r="D399" s="84"/>
      <c r="E399" s="85"/>
      <c r="F399" s="97"/>
      <c r="G399" s="98"/>
      <c r="H399" s="98"/>
      <c r="I399" s="98"/>
      <c r="J399" s="45"/>
      <c r="K399" s="45"/>
      <c r="L399" s="45"/>
      <c r="M399" s="45"/>
      <c r="N399" s="67"/>
      <c r="O399" s="45"/>
    </row>
    <row r="400" spans="1:15" ht="15" customHeight="1">
      <c r="A400" s="1637" t="s">
        <v>749</v>
      </c>
      <c r="B400" s="1638"/>
      <c r="C400" s="50"/>
      <c r="D400" s="50"/>
      <c r="E400" s="61">
        <f>E402+E412+E401</f>
        <v>0</v>
      </c>
      <c r="F400" s="99"/>
      <c r="G400" s="99"/>
      <c r="H400" s="99"/>
      <c r="I400" s="99"/>
      <c r="J400" s="50"/>
      <c r="K400" s="50"/>
      <c r="L400" s="50"/>
      <c r="M400" s="50"/>
      <c r="N400" s="81">
        <f>N401+N402+N412</f>
        <v>0</v>
      </c>
      <c r="O400" s="88"/>
    </row>
    <row r="401" spans="1:15" ht="15" customHeight="1" outlineLevel="1">
      <c r="A401" s="33"/>
      <c r="B401" s="89" t="s">
        <v>803</v>
      </c>
      <c r="C401" s="32" t="s">
        <v>748</v>
      </c>
      <c r="D401" s="39"/>
      <c r="E401" s="48"/>
      <c r="F401" s="105"/>
      <c r="G401" s="105"/>
      <c r="H401" s="105"/>
      <c r="I401" s="105"/>
      <c r="J401" s="59"/>
      <c r="K401" s="59"/>
      <c r="L401" s="36"/>
      <c r="M401" s="76"/>
      <c r="N401" s="72"/>
      <c r="O401" s="73"/>
    </row>
    <row r="402" spans="1:15" ht="15" customHeight="1" outlineLevel="1">
      <c r="A402" s="33"/>
      <c r="B402" s="47" t="s">
        <v>796</v>
      </c>
      <c r="C402" s="39"/>
      <c r="D402" s="39"/>
      <c r="E402" s="62">
        <f>E403+E406+E409</f>
        <v>0</v>
      </c>
      <c r="F402" s="105"/>
      <c r="G402" s="105"/>
      <c r="H402" s="105"/>
      <c r="I402" s="105"/>
      <c r="J402" s="39"/>
      <c r="K402" s="39"/>
      <c r="L402" s="39"/>
      <c r="M402" s="63"/>
      <c r="N402" s="68">
        <f>N403+N406+N409</f>
        <v>0</v>
      </c>
      <c r="O402" s="78"/>
    </row>
    <row r="403" spans="1:15" ht="15" customHeight="1" outlineLevel="1">
      <c r="A403" s="33"/>
      <c r="B403" s="53" t="s">
        <v>785</v>
      </c>
      <c r="C403" s="50"/>
      <c r="D403" s="50"/>
      <c r="E403" s="61">
        <f>SUM(E404:E405)</f>
        <v>0</v>
      </c>
      <c r="F403" s="102"/>
      <c r="G403" s="99"/>
      <c r="H403" s="99"/>
      <c r="I403" s="99"/>
      <c r="J403" s="50"/>
      <c r="K403" s="50"/>
      <c r="L403" s="50"/>
      <c r="M403" s="51"/>
      <c r="N403" s="69">
        <f>SUM(N404:N405)</f>
        <v>0</v>
      </c>
      <c r="O403" s="79"/>
    </row>
    <row r="404" spans="1:15" ht="15" customHeight="1" outlineLevel="1">
      <c r="A404" s="33"/>
      <c r="B404" s="35" t="s">
        <v>786</v>
      </c>
      <c r="C404" s="34" t="s">
        <v>750</v>
      </c>
      <c r="D404" s="39"/>
      <c r="E404" s="48"/>
      <c r="F404" s="104">
        <v>0.11</v>
      </c>
      <c r="G404" s="104">
        <v>0.12</v>
      </c>
      <c r="H404" s="105"/>
      <c r="I404" s="106"/>
      <c r="J404" s="59"/>
      <c r="K404" s="59"/>
      <c r="L404" s="76"/>
      <c r="M404" s="76"/>
      <c r="N404" s="71">
        <f>E404*(F404*J404+G404*K404+H404*L404+I404*M404)</f>
        <v>0</v>
      </c>
      <c r="O404" s="77"/>
    </row>
    <row r="405" spans="1:15" ht="15" customHeight="1" outlineLevel="1">
      <c r="A405" s="33"/>
      <c r="B405" s="33" t="s">
        <v>787</v>
      </c>
      <c r="C405" s="34" t="s">
        <v>750</v>
      </c>
      <c r="D405" s="39"/>
      <c r="E405" s="48"/>
      <c r="F405" s="104">
        <v>0.33</v>
      </c>
      <c r="G405" s="104">
        <v>0.36</v>
      </c>
      <c r="H405" s="105"/>
      <c r="I405" s="105"/>
      <c r="J405" s="59"/>
      <c r="K405" s="59"/>
      <c r="L405" s="36"/>
      <c r="M405" s="76"/>
      <c r="N405" s="71">
        <f>E405*(F405*J405+G405*K405+H405*L405+I405*M405)</f>
        <v>0</v>
      </c>
      <c r="O405" s="77"/>
    </row>
    <row r="406" spans="1:15" ht="15" customHeight="1" outlineLevel="1">
      <c r="A406" s="33"/>
      <c r="B406" s="53" t="s">
        <v>788</v>
      </c>
      <c r="C406" s="50"/>
      <c r="D406" s="50"/>
      <c r="E406" s="61">
        <f>SUM(E407:E408)</f>
        <v>0</v>
      </c>
      <c r="F406" s="102"/>
      <c r="G406" s="99"/>
      <c r="H406" s="99"/>
      <c r="I406" s="99"/>
      <c r="J406" s="50"/>
      <c r="K406" s="50"/>
      <c r="L406" s="50"/>
      <c r="M406" s="51"/>
      <c r="N406" s="69">
        <f>SUM(N407:N408)</f>
        <v>0</v>
      </c>
      <c r="O406" s="79"/>
    </row>
    <row r="407" spans="1:15" ht="15" customHeight="1" outlineLevel="1">
      <c r="A407" s="33"/>
      <c r="B407" s="35" t="s">
        <v>786</v>
      </c>
      <c r="C407" s="34" t="s">
        <v>750</v>
      </c>
      <c r="D407" s="39"/>
      <c r="E407" s="48"/>
      <c r="F407" s="104">
        <v>7.6999999999999999E-2</v>
      </c>
      <c r="G407" s="104">
        <v>8.3999999999999991E-2</v>
      </c>
      <c r="H407" s="105"/>
      <c r="I407" s="106"/>
      <c r="J407" s="59"/>
      <c r="K407" s="59"/>
      <c r="L407" s="76"/>
      <c r="M407" s="76"/>
      <c r="N407" s="71">
        <f>E407*(F407*J407+G407*K407+H407*L407+I407*M407)</f>
        <v>0</v>
      </c>
      <c r="O407" s="77"/>
    </row>
    <row r="408" spans="1:15" ht="15" customHeight="1" outlineLevel="1">
      <c r="A408" s="33"/>
      <c r="B408" s="33" t="s">
        <v>787</v>
      </c>
      <c r="C408" s="34" t="s">
        <v>750</v>
      </c>
      <c r="D408" s="39"/>
      <c r="E408" s="48"/>
      <c r="F408" s="104">
        <v>0.22</v>
      </c>
      <c r="G408" s="104">
        <v>0.24</v>
      </c>
      <c r="H408" s="105"/>
      <c r="I408" s="105"/>
      <c r="J408" s="59"/>
      <c r="K408" s="59"/>
      <c r="L408" s="36"/>
      <c r="M408" s="76"/>
      <c r="N408" s="71">
        <f>E408*(F408*J408+G408*K408+H408*L408+I408*M408)</f>
        <v>0</v>
      </c>
      <c r="O408" s="77"/>
    </row>
    <row r="409" spans="1:15" ht="15" customHeight="1" outlineLevel="1">
      <c r="A409" s="33"/>
      <c r="B409" s="53" t="s">
        <v>789</v>
      </c>
      <c r="C409" s="50"/>
      <c r="D409" s="50"/>
      <c r="E409" s="61">
        <f>SUM(E410:E411)</f>
        <v>0</v>
      </c>
      <c r="F409" s="102"/>
      <c r="G409" s="99"/>
      <c r="H409" s="99"/>
      <c r="I409" s="99"/>
      <c r="J409" s="50"/>
      <c r="K409" s="50"/>
      <c r="L409" s="50"/>
      <c r="M409" s="51"/>
      <c r="N409" s="69">
        <f>SUM(N410:N411)</f>
        <v>0</v>
      </c>
      <c r="O409" s="79"/>
    </row>
    <row r="410" spans="1:15" ht="15" customHeight="1" outlineLevel="1">
      <c r="A410" s="33"/>
      <c r="B410" s="35" t="s">
        <v>786</v>
      </c>
      <c r="C410" s="34" t="s">
        <v>750</v>
      </c>
      <c r="D410" s="39"/>
      <c r="E410" s="48"/>
      <c r="F410" s="104">
        <v>5.5E-2</v>
      </c>
      <c r="G410" s="104">
        <v>0.06</v>
      </c>
      <c r="H410" s="105"/>
      <c r="I410" s="106"/>
      <c r="J410" s="59"/>
      <c r="K410" s="59"/>
      <c r="L410" s="76"/>
      <c r="M410" s="76"/>
      <c r="N410" s="71">
        <f>E410*(F410*J410+G410*K410+H410*L410+I410*M410)</f>
        <v>0</v>
      </c>
      <c r="O410" s="77"/>
    </row>
    <row r="411" spans="1:15" ht="15" customHeight="1" outlineLevel="1">
      <c r="A411" s="33"/>
      <c r="B411" s="33" t="s">
        <v>787</v>
      </c>
      <c r="C411" s="34" t="s">
        <v>750</v>
      </c>
      <c r="D411" s="39"/>
      <c r="E411" s="48"/>
      <c r="F411" s="104">
        <v>0.16500000000000001</v>
      </c>
      <c r="G411" s="104">
        <v>0.18</v>
      </c>
      <c r="H411" s="105"/>
      <c r="I411" s="105"/>
      <c r="J411" s="59"/>
      <c r="K411" s="59"/>
      <c r="L411" s="36"/>
      <c r="M411" s="76"/>
      <c r="N411" s="71">
        <f>E411*(F411*J411+G411*K411+H411*L411+I411*M411)</f>
        <v>0</v>
      </c>
      <c r="O411" s="77"/>
    </row>
    <row r="412" spans="1:15" ht="45" customHeight="1" outlineLevel="1">
      <c r="A412" s="38"/>
      <c r="B412" s="53" t="s">
        <v>790</v>
      </c>
      <c r="C412" s="50"/>
      <c r="D412" s="50"/>
      <c r="E412" s="61">
        <f>E413</f>
        <v>0</v>
      </c>
      <c r="F412" s="102"/>
      <c r="G412" s="99"/>
      <c r="H412" s="99"/>
      <c r="I412" s="99"/>
      <c r="J412" s="50"/>
      <c r="K412" s="50"/>
      <c r="L412" s="50"/>
      <c r="M412" s="51"/>
      <c r="N412" s="70">
        <f>N413</f>
        <v>0</v>
      </c>
      <c r="O412" s="77"/>
    </row>
    <row r="413" spans="1:15" ht="15" customHeight="1" outlineLevel="1">
      <c r="A413" s="42"/>
      <c r="B413" s="47" t="s">
        <v>796</v>
      </c>
      <c r="C413" s="34"/>
      <c r="D413" s="34"/>
      <c r="E413" s="60">
        <f>SUM(E414:E417)</f>
        <v>0</v>
      </c>
      <c r="F413" s="100"/>
      <c r="G413" s="100"/>
      <c r="H413" s="100"/>
      <c r="I413" s="100"/>
      <c r="J413" s="34"/>
      <c r="K413" s="34"/>
      <c r="L413" s="34"/>
      <c r="M413" s="34"/>
      <c r="N413" s="71">
        <f>SUM(N414:N417)</f>
        <v>0</v>
      </c>
      <c r="O413" s="73"/>
    </row>
    <row r="414" spans="1:15" ht="15" customHeight="1" outlineLevel="1">
      <c r="A414" s="35"/>
      <c r="B414" s="35" t="s">
        <v>792</v>
      </c>
      <c r="C414" s="34" t="s">
        <v>750</v>
      </c>
      <c r="D414" s="34"/>
      <c r="E414" s="41"/>
      <c r="F414" s="107">
        <v>4.4999999999999998E-2</v>
      </c>
      <c r="G414" s="107">
        <v>4.4999999999999998E-2</v>
      </c>
      <c r="H414" s="108"/>
      <c r="I414" s="108"/>
      <c r="J414" s="59"/>
      <c r="K414" s="59"/>
      <c r="L414" s="80"/>
      <c r="M414" s="80"/>
      <c r="N414" s="71">
        <f>E414*(F414*J414+G414*K414+H414*L414+I414*M414)</f>
        <v>0</v>
      </c>
      <c r="O414" s="75"/>
    </row>
    <row r="415" spans="1:15" ht="15" customHeight="1" outlineLevel="1">
      <c r="A415" s="35"/>
      <c r="B415" s="35" t="s">
        <v>793</v>
      </c>
      <c r="C415" s="34" t="s">
        <v>750</v>
      </c>
      <c r="D415" s="34"/>
      <c r="E415" s="41"/>
      <c r="F415" s="107">
        <v>3.3000000000000002E-2</v>
      </c>
      <c r="G415" s="107">
        <v>3.3000000000000002E-2</v>
      </c>
      <c r="H415" s="108"/>
      <c r="I415" s="108"/>
      <c r="J415" s="59"/>
      <c r="K415" s="59"/>
      <c r="L415" s="80"/>
      <c r="M415" s="80"/>
      <c r="N415" s="71">
        <f>E415*(F415*J415+G415*K415+H415*L415+I415*M415)</f>
        <v>0</v>
      </c>
      <c r="O415" s="75"/>
    </row>
    <row r="416" spans="1:15" ht="15" customHeight="1" outlineLevel="1">
      <c r="A416" s="35"/>
      <c r="B416" s="35" t="s">
        <v>794</v>
      </c>
      <c r="C416" s="34" t="s">
        <v>750</v>
      </c>
      <c r="D416" s="34"/>
      <c r="E416" s="41"/>
      <c r="F416" s="107">
        <v>2.6000000000000002E-2</v>
      </c>
      <c r="G416" s="107">
        <v>2.6000000000000002E-2</v>
      </c>
      <c r="H416" s="108"/>
      <c r="I416" s="108"/>
      <c r="J416" s="59"/>
      <c r="K416" s="59"/>
      <c r="L416" s="80"/>
      <c r="M416" s="80"/>
      <c r="N416" s="71">
        <f>E416*(F416*J416+G416*K416+H416*L416+I416*M416)</f>
        <v>0</v>
      </c>
      <c r="O416" s="75"/>
    </row>
    <row r="417" spans="1:15" ht="15" customHeight="1" outlineLevel="1">
      <c r="A417" s="35"/>
      <c r="B417" s="35" t="s">
        <v>795</v>
      </c>
      <c r="C417" s="34" t="s">
        <v>750</v>
      </c>
      <c r="D417" s="34"/>
      <c r="E417" s="41"/>
      <c r="F417" s="107">
        <v>0.01</v>
      </c>
      <c r="G417" s="107">
        <v>0.01</v>
      </c>
      <c r="H417" s="108"/>
      <c r="I417" s="108"/>
      <c r="J417" s="59"/>
      <c r="K417" s="59"/>
      <c r="L417" s="80"/>
      <c r="M417" s="80"/>
      <c r="N417" s="71">
        <f>E417*(F417*J417+G417*K417+H417*L417+I417*M417)</f>
        <v>0</v>
      </c>
      <c r="O417" s="75"/>
    </row>
    <row r="418" spans="1:15" ht="25.5" customHeight="1">
      <c r="A418" s="1639" t="s">
        <v>768</v>
      </c>
      <c r="B418" s="1640"/>
      <c r="C418" s="31" t="s">
        <v>746</v>
      </c>
      <c r="D418" s="61">
        <f>D419</f>
        <v>0</v>
      </c>
      <c r="E418" s="61">
        <f>E422</f>
        <v>0</v>
      </c>
      <c r="F418" s="95"/>
      <c r="G418" s="95"/>
      <c r="H418" s="95"/>
      <c r="I418" s="95"/>
      <c r="J418" s="85"/>
      <c r="K418" s="85"/>
      <c r="L418" s="85"/>
      <c r="M418" s="85"/>
      <c r="N418" s="81">
        <f>N419+N422</f>
        <v>0</v>
      </c>
      <c r="O418" s="81">
        <f>O419+O422</f>
        <v>0</v>
      </c>
    </row>
    <row r="419" spans="1:15">
      <c r="A419" s="1637" t="s">
        <v>802</v>
      </c>
      <c r="B419" s="1638"/>
      <c r="C419" s="31" t="s">
        <v>746</v>
      </c>
      <c r="D419" s="61">
        <f>D420</f>
        <v>0</v>
      </c>
      <c r="E419" s="85"/>
      <c r="F419" s="96">
        <f>F420</f>
        <v>2.62</v>
      </c>
      <c r="G419" s="96">
        <f>G420</f>
        <v>2.62</v>
      </c>
      <c r="H419" s="96">
        <f>H420</f>
        <v>2.0499999999999998</v>
      </c>
      <c r="I419" s="96">
        <f>I420</f>
        <v>2.0499999999999998</v>
      </c>
      <c r="J419" s="50"/>
      <c r="K419" s="50"/>
      <c r="L419" s="50"/>
      <c r="M419" s="50"/>
      <c r="N419" s="81">
        <f>SUM(N420:N421)</f>
        <v>0</v>
      </c>
      <c r="O419" s="81">
        <f>SUM(O420:O421)</f>
        <v>0</v>
      </c>
    </row>
    <row r="420" spans="1:15" ht="15" customHeight="1" outlineLevel="1">
      <c r="A420" s="82"/>
      <c r="B420" s="82" t="s">
        <v>800</v>
      </c>
      <c r="C420" s="31" t="s">
        <v>746</v>
      </c>
      <c r="D420" s="83"/>
      <c r="E420" s="85"/>
      <c r="F420" s="90">
        <v>2.62</v>
      </c>
      <c r="G420" s="90">
        <v>2.62</v>
      </c>
      <c r="H420" s="91">
        <v>2.0499999999999998</v>
      </c>
      <c r="I420" s="91">
        <v>2.0499999999999998</v>
      </c>
      <c r="J420" s="59"/>
      <c r="K420" s="59"/>
      <c r="L420" s="59"/>
      <c r="M420" s="59"/>
      <c r="N420" s="71">
        <f>D420*(F420*J420+G420*K420+H420*L420+I420*M420)</f>
        <v>0</v>
      </c>
      <c r="O420" s="71">
        <f>D420*(H420*L420+I420*M420)</f>
        <v>0</v>
      </c>
    </row>
    <row r="421" spans="1:15" ht="17.25" customHeight="1" outlineLevel="1">
      <c r="A421" s="43"/>
      <c r="B421" s="89" t="s">
        <v>801</v>
      </c>
      <c r="C421" s="44" t="s">
        <v>748</v>
      </c>
      <c r="D421" s="84"/>
      <c r="E421" s="85"/>
      <c r="F421" s="97"/>
      <c r="G421" s="98"/>
      <c r="H421" s="98"/>
      <c r="I421" s="98"/>
      <c r="J421" s="45"/>
      <c r="K421" s="45"/>
      <c r="L421" s="45"/>
      <c r="M421" s="45"/>
      <c r="N421" s="67"/>
      <c r="O421" s="126"/>
    </row>
    <row r="422" spans="1:15" ht="15" customHeight="1">
      <c r="A422" s="1637" t="s">
        <v>749</v>
      </c>
      <c r="B422" s="1638"/>
      <c r="C422" s="50"/>
      <c r="D422" s="50"/>
      <c r="E422" s="61">
        <f>E424+E423</f>
        <v>0</v>
      </c>
      <c r="F422" s="99"/>
      <c r="G422" s="99"/>
      <c r="H422" s="99"/>
      <c r="I422" s="99"/>
      <c r="J422" s="50"/>
      <c r="K422" s="50"/>
      <c r="L422" s="50"/>
      <c r="M422" s="50"/>
      <c r="N422" s="81">
        <f>N423+N424</f>
        <v>0</v>
      </c>
      <c r="O422" s="70">
        <f>O423+O424</f>
        <v>0</v>
      </c>
    </row>
    <row r="423" spans="1:15" ht="15" customHeight="1" outlineLevel="1">
      <c r="A423" s="33"/>
      <c r="B423" s="89" t="s">
        <v>804</v>
      </c>
      <c r="C423" s="32" t="s">
        <v>748</v>
      </c>
      <c r="D423" s="34"/>
      <c r="E423" s="41"/>
      <c r="F423" s="100"/>
      <c r="G423" s="100"/>
      <c r="H423" s="100"/>
      <c r="I423" s="100"/>
      <c r="J423" s="59"/>
      <c r="K423" s="59"/>
      <c r="L423" s="59"/>
      <c r="M423" s="59"/>
      <c r="N423" s="72"/>
      <c r="O423" s="72"/>
    </row>
    <row r="424" spans="1:15" ht="45" customHeight="1" outlineLevel="1">
      <c r="A424" s="38"/>
      <c r="B424" s="53" t="s">
        <v>790</v>
      </c>
      <c r="C424" s="50"/>
      <c r="D424" s="50"/>
      <c r="E424" s="61">
        <f>E425+E430</f>
        <v>0</v>
      </c>
      <c r="F424" s="102"/>
      <c r="G424" s="99"/>
      <c r="H424" s="99"/>
      <c r="I424" s="99"/>
      <c r="J424" s="50"/>
      <c r="K424" s="50"/>
      <c r="L424" s="50"/>
      <c r="M424" s="51"/>
      <c r="N424" s="70">
        <f>N425+N430</f>
        <v>0</v>
      </c>
      <c r="O424" s="70">
        <f>O425+O430</f>
        <v>0</v>
      </c>
    </row>
    <row r="425" spans="1:15" ht="15" customHeight="1" outlineLevel="1">
      <c r="A425" s="35"/>
      <c r="B425" s="47" t="s">
        <v>791</v>
      </c>
      <c r="C425" s="34"/>
      <c r="D425" s="34"/>
      <c r="E425" s="60">
        <f>SUM(E426:E429)</f>
        <v>0</v>
      </c>
      <c r="F425" s="100"/>
      <c r="G425" s="100"/>
      <c r="H425" s="100"/>
      <c r="I425" s="100"/>
      <c r="J425" s="34"/>
      <c r="K425" s="34"/>
      <c r="L425" s="34"/>
      <c r="M425" s="34"/>
      <c r="N425" s="71">
        <f>SUM(N426:N429)</f>
        <v>0</v>
      </c>
      <c r="O425" s="71">
        <f>SUM(O426:O429)</f>
        <v>0</v>
      </c>
    </row>
    <row r="426" spans="1:15" ht="15" customHeight="1" outlineLevel="1">
      <c r="A426" s="35"/>
      <c r="B426" s="35" t="s">
        <v>792</v>
      </c>
      <c r="C426" s="34" t="s">
        <v>750</v>
      </c>
      <c r="D426" s="34"/>
      <c r="E426" s="41"/>
      <c r="F426" s="107">
        <v>2.7E-2</v>
      </c>
      <c r="G426" s="107">
        <v>2.7E-2</v>
      </c>
      <c r="H426" s="107">
        <v>1.7999999999999999E-2</v>
      </c>
      <c r="I426" s="107">
        <v>1.7999999999999999E-2</v>
      </c>
      <c r="J426" s="59"/>
      <c r="K426" s="59"/>
      <c r="L426" s="59"/>
      <c r="M426" s="59"/>
      <c r="N426" s="71">
        <f>E426*(F426*J426+G426*K426+H426*L426+I426*M426)</f>
        <v>0</v>
      </c>
      <c r="O426" s="71">
        <f>E426*(H426*L426+I426*M426)</f>
        <v>0</v>
      </c>
    </row>
    <row r="427" spans="1:15" ht="15" customHeight="1" outlineLevel="1">
      <c r="A427" s="35"/>
      <c r="B427" s="35" t="s">
        <v>793</v>
      </c>
      <c r="C427" s="34" t="s">
        <v>750</v>
      </c>
      <c r="D427" s="34"/>
      <c r="E427" s="41"/>
      <c r="F427" s="107">
        <v>0.02</v>
      </c>
      <c r="G427" s="107">
        <v>0.02</v>
      </c>
      <c r="H427" s="107">
        <v>1.2999999999999999E-2</v>
      </c>
      <c r="I427" s="107">
        <v>1.2999999999999999E-2</v>
      </c>
      <c r="J427" s="59"/>
      <c r="K427" s="59"/>
      <c r="L427" s="59"/>
      <c r="M427" s="59"/>
      <c r="N427" s="71">
        <f>E427*(F427*J427+G427*K427+H427*L427+I427*M427)</f>
        <v>0</v>
      </c>
      <c r="O427" s="71">
        <f>E427*(H427*L427+I427*M427)</f>
        <v>0</v>
      </c>
    </row>
    <row r="428" spans="1:15" ht="15" customHeight="1" outlineLevel="1">
      <c r="A428" s="35"/>
      <c r="B428" s="35" t="s">
        <v>794</v>
      </c>
      <c r="C428" s="34" t="s">
        <v>750</v>
      </c>
      <c r="D428" s="34"/>
      <c r="E428" s="41"/>
      <c r="F428" s="107">
        <v>1.6E-2</v>
      </c>
      <c r="G428" s="107">
        <v>1.6E-2</v>
      </c>
      <c r="H428" s="107">
        <v>0.01</v>
      </c>
      <c r="I428" s="107">
        <v>0.01</v>
      </c>
      <c r="J428" s="59"/>
      <c r="K428" s="59"/>
      <c r="L428" s="59"/>
      <c r="M428" s="59"/>
      <c r="N428" s="71">
        <f>E428*(F428*J428+G428*K428+H428*L428+I428*M428)</f>
        <v>0</v>
      </c>
      <c r="O428" s="71">
        <f>E428*(H428*L428+I428*M428)</f>
        <v>0</v>
      </c>
    </row>
    <row r="429" spans="1:15" ht="15" customHeight="1" outlineLevel="1">
      <c r="A429" s="35"/>
      <c r="B429" s="35" t="s">
        <v>795</v>
      </c>
      <c r="C429" s="34" t="s">
        <v>750</v>
      </c>
      <c r="D429" s="34"/>
      <c r="E429" s="41"/>
      <c r="F429" s="107">
        <v>6.0000000000000001E-3</v>
      </c>
      <c r="G429" s="107">
        <v>6.0000000000000001E-3</v>
      </c>
      <c r="H429" s="107">
        <v>4.0000000000000001E-3</v>
      </c>
      <c r="I429" s="107">
        <v>4.0000000000000001E-3</v>
      </c>
      <c r="J429" s="59"/>
      <c r="K429" s="59"/>
      <c r="L429" s="59"/>
      <c r="M429" s="59"/>
      <c r="N429" s="71">
        <f>E429*(F429*J429+G429*K429+H429*L429+I429*M429)</f>
        <v>0</v>
      </c>
      <c r="O429" s="71">
        <f>E429*(H429*L429+I429*M429)</f>
        <v>0</v>
      </c>
    </row>
    <row r="430" spans="1:15" ht="15" customHeight="1" outlineLevel="1">
      <c r="A430" s="42"/>
      <c r="B430" s="47" t="s">
        <v>796</v>
      </c>
      <c r="C430" s="34"/>
      <c r="D430" s="34"/>
      <c r="E430" s="60">
        <f>SUM(E431:E434)</f>
        <v>0</v>
      </c>
      <c r="F430" s="100"/>
      <c r="G430" s="100"/>
      <c r="H430" s="100"/>
      <c r="I430" s="100"/>
      <c r="J430" s="34"/>
      <c r="K430" s="34"/>
      <c r="L430" s="34"/>
      <c r="M430" s="34"/>
      <c r="N430" s="71">
        <f>SUM(N431:N434)</f>
        <v>0</v>
      </c>
      <c r="O430" s="73"/>
    </row>
    <row r="431" spans="1:15" ht="15" customHeight="1" outlineLevel="1">
      <c r="A431" s="35"/>
      <c r="B431" s="35" t="s">
        <v>792</v>
      </c>
      <c r="C431" s="34" t="s">
        <v>750</v>
      </c>
      <c r="D431" s="34"/>
      <c r="E431" s="41"/>
      <c r="F431" s="107">
        <v>4.4999999999999998E-2</v>
      </c>
      <c r="G431" s="107">
        <v>4.4999999999999998E-2</v>
      </c>
      <c r="H431" s="108"/>
      <c r="I431" s="108"/>
      <c r="J431" s="59"/>
      <c r="K431" s="59"/>
      <c r="L431" s="80"/>
      <c r="M431" s="80"/>
      <c r="N431" s="71">
        <f>E431*(F431*J431+G431*K431+H431*L431+I431*M431)</f>
        <v>0</v>
      </c>
      <c r="O431" s="75"/>
    </row>
    <row r="432" spans="1:15" ht="15" customHeight="1" outlineLevel="1">
      <c r="A432" s="35"/>
      <c r="B432" s="35" t="s">
        <v>793</v>
      </c>
      <c r="C432" s="34" t="s">
        <v>750</v>
      </c>
      <c r="D432" s="34"/>
      <c r="E432" s="41"/>
      <c r="F432" s="107">
        <v>3.3000000000000002E-2</v>
      </c>
      <c r="G432" s="107">
        <v>3.3000000000000002E-2</v>
      </c>
      <c r="H432" s="108"/>
      <c r="I432" s="108"/>
      <c r="J432" s="59"/>
      <c r="K432" s="59"/>
      <c r="L432" s="80"/>
      <c r="M432" s="80"/>
      <c r="N432" s="71">
        <f>E432*(F432*J432+G432*K432+H432*L432+I432*M432)</f>
        <v>0</v>
      </c>
      <c r="O432" s="75"/>
    </row>
    <row r="433" spans="1:15" ht="15" customHeight="1" outlineLevel="1">
      <c r="A433" s="35"/>
      <c r="B433" s="35" t="s">
        <v>794</v>
      </c>
      <c r="C433" s="34" t="s">
        <v>750</v>
      </c>
      <c r="D433" s="34"/>
      <c r="E433" s="41"/>
      <c r="F433" s="107">
        <v>2.6000000000000002E-2</v>
      </c>
      <c r="G433" s="107">
        <v>2.6000000000000002E-2</v>
      </c>
      <c r="H433" s="108"/>
      <c r="I433" s="108"/>
      <c r="J433" s="59"/>
      <c r="K433" s="59"/>
      <c r="L433" s="80"/>
      <c r="M433" s="80"/>
      <c r="N433" s="71">
        <f>E433*(F433*J433+G433*K433+H433*L433+I433*M433)</f>
        <v>0</v>
      </c>
      <c r="O433" s="75"/>
    </row>
    <row r="434" spans="1:15" ht="15" customHeight="1" outlineLevel="1">
      <c r="A434" s="35"/>
      <c r="B434" s="35" t="s">
        <v>795</v>
      </c>
      <c r="C434" s="34" t="s">
        <v>750</v>
      </c>
      <c r="D434" s="34"/>
      <c r="E434" s="41"/>
      <c r="F434" s="107">
        <v>0.01</v>
      </c>
      <c r="G434" s="107">
        <v>0.01</v>
      </c>
      <c r="H434" s="108"/>
      <c r="I434" s="108"/>
      <c r="J434" s="59"/>
      <c r="K434" s="59"/>
      <c r="L434" s="80"/>
      <c r="M434" s="80"/>
      <c r="N434" s="71">
        <f>E434*(F434*J434+G434*K434+H434*L434+I434*M434)</f>
        <v>0</v>
      </c>
      <c r="O434" s="45"/>
    </row>
    <row r="435" spans="1:15" ht="17.25" customHeight="1">
      <c r="A435" s="1639" t="s">
        <v>769</v>
      </c>
      <c r="B435" s="1640"/>
      <c r="C435" s="31" t="s">
        <v>746</v>
      </c>
      <c r="D435" s="61">
        <f>D436</f>
        <v>0</v>
      </c>
      <c r="E435" s="61">
        <f>E439</f>
        <v>0</v>
      </c>
      <c r="F435" s="95"/>
      <c r="G435" s="95"/>
      <c r="H435" s="95"/>
      <c r="I435" s="95"/>
      <c r="J435" s="85"/>
      <c r="K435" s="85"/>
      <c r="L435" s="85"/>
      <c r="M435" s="85"/>
      <c r="N435" s="81">
        <f>N436+N439</f>
        <v>0</v>
      </c>
      <c r="O435" s="81">
        <f>O436+O439</f>
        <v>0</v>
      </c>
    </row>
    <row r="436" spans="1:15" ht="17.25" customHeight="1">
      <c r="A436" s="1637" t="s">
        <v>802</v>
      </c>
      <c r="B436" s="1638"/>
      <c r="C436" s="31" t="s">
        <v>746</v>
      </c>
      <c r="D436" s="61">
        <f>D437</f>
        <v>0</v>
      </c>
      <c r="E436" s="85"/>
      <c r="F436" s="96">
        <f>F437</f>
        <v>1.73</v>
      </c>
      <c r="G436" s="96">
        <f>G437</f>
        <v>1.73</v>
      </c>
      <c r="H436" s="96">
        <f>H437</f>
        <v>1.19</v>
      </c>
      <c r="I436" s="96">
        <f>I437</f>
        <v>1.19</v>
      </c>
      <c r="J436" s="50"/>
      <c r="K436" s="50"/>
      <c r="L436" s="50"/>
      <c r="M436" s="50"/>
      <c r="N436" s="81">
        <f>SUM(N437:N438)</f>
        <v>0</v>
      </c>
      <c r="O436" s="81">
        <f>SUM(O437:O438)</f>
        <v>0</v>
      </c>
    </row>
    <row r="437" spans="1:15" ht="17.25" customHeight="1" outlineLevel="1">
      <c r="A437" s="82"/>
      <c r="B437" s="82" t="s">
        <v>800</v>
      </c>
      <c r="C437" s="31" t="s">
        <v>746</v>
      </c>
      <c r="D437" s="83"/>
      <c r="E437" s="85"/>
      <c r="F437" s="90">
        <v>1.73</v>
      </c>
      <c r="G437" s="90">
        <v>1.73</v>
      </c>
      <c r="H437" s="91">
        <v>1.19</v>
      </c>
      <c r="I437" s="91">
        <v>1.19</v>
      </c>
      <c r="J437" s="59"/>
      <c r="K437" s="59"/>
      <c r="L437" s="59"/>
      <c r="M437" s="59"/>
      <c r="N437" s="71">
        <f>D437*(F437*J437+G437*K437+H437*L437+I437*M437)</f>
        <v>0</v>
      </c>
      <c r="O437" s="71">
        <f>D437*(H437*L437+I437*M437)</f>
        <v>0</v>
      </c>
    </row>
    <row r="438" spans="1:15" ht="17.25" customHeight="1" outlineLevel="1">
      <c r="A438" s="43"/>
      <c r="B438" s="89" t="s">
        <v>801</v>
      </c>
      <c r="C438" s="44" t="s">
        <v>748</v>
      </c>
      <c r="D438" s="84"/>
      <c r="E438" s="85"/>
      <c r="F438" s="97"/>
      <c r="G438" s="98"/>
      <c r="H438" s="98"/>
      <c r="I438" s="98"/>
      <c r="J438" s="45"/>
      <c r="K438" s="45"/>
      <c r="L438" s="45"/>
      <c r="M438" s="45"/>
      <c r="N438" s="67"/>
      <c r="O438" s="126"/>
    </row>
    <row r="439" spans="1:15" ht="15" customHeight="1">
      <c r="A439" s="1637" t="s">
        <v>749</v>
      </c>
      <c r="B439" s="1638"/>
      <c r="C439" s="50"/>
      <c r="D439" s="50"/>
      <c r="E439" s="61">
        <f>E441+E440</f>
        <v>0</v>
      </c>
      <c r="F439" s="99"/>
      <c r="G439" s="99"/>
      <c r="H439" s="99"/>
      <c r="I439" s="99"/>
      <c r="J439" s="50"/>
      <c r="K439" s="50"/>
      <c r="L439" s="50"/>
      <c r="M439" s="50"/>
      <c r="N439" s="81">
        <f>N440+N441</f>
        <v>0</v>
      </c>
      <c r="O439" s="70">
        <f>O440+O441</f>
        <v>0</v>
      </c>
    </row>
    <row r="440" spans="1:15" ht="15" customHeight="1" outlineLevel="1">
      <c r="A440" s="33"/>
      <c r="B440" s="89" t="s">
        <v>804</v>
      </c>
      <c r="C440" s="32" t="s">
        <v>748</v>
      </c>
      <c r="D440" s="34"/>
      <c r="E440" s="41"/>
      <c r="F440" s="100"/>
      <c r="G440" s="100"/>
      <c r="H440" s="100"/>
      <c r="I440" s="100"/>
      <c r="J440" s="59"/>
      <c r="K440" s="59"/>
      <c r="L440" s="59"/>
      <c r="M440" s="59"/>
      <c r="N440" s="72"/>
      <c r="O440" s="72"/>
    </row>
    <row r="441" spans="1:15" ht="45" customHeight="1" outlineLevel="1">
      <c r="A441" s="38"/>
      <c r="B441" s="53" t="s">
        <v>790</v>
      </c>
      <c r="C441" s="50"/>
      <c r="D441" s="50"/>
      <c r="E441" s="61">
        <f>E442+E447</f>
        <v>0</v>
      </c>
      <c r="F441" s="102"/>
      <c r="G441" s="99"/>
      <c r="H441" s="99"/>
      <c r="I441" s="99"/>
      <c r="J441" s="50"/>
      <c r="K441" s="50"/>
      <c r="L441" s="50"/>
      <c r="M441" s="51"/>
      <c r="N441" s="70">
        <f>N442+N447</f>
        <v>0</v>
      </c>
      <c r="O441" s="70">
        <f>O442+O447</f>
        <v>0</v>
      </c>
    </row>
    <row r="442" spans="1:15" ht="15" customHeight="1" outlineLevel="1">
      <c r="A442" s="35"/>
      <c r="B442" s="47" t="s">
        <v>791</v>
      </c>
      <c r="C442" s="34"/>
      <c r="D442" s="34"/>
      <c r="E442" s="60">
        <f>SUM(E443:E446)</f>
        <v>0</v>
      </c>
      <c r="F442" s="100"/>
      <c r="G442" s="100"/>
      <c r="H442" s="100"/>
      <c r="I442" s="100"/>
      <c r="J442" s="34"/>
      <c r="K442" s="34"/>
      <c r="L442" s="34"/>
      <c r="M442" s="34"/>
      <c r="N442" s="71">
        <f>SUM(N443:N446)</f>
        <v>0</v>
      </c>
      <c r="O442" s="71">
        <f>SUM(O443:O446)</f>
        <v>0</v>
      </c>
    </row>
    <row r="443" spans="1:15" ht="15" customHeight="1" outlineLevel="1">
      <c r="A443" s="35"/>
      <c r="B443" s="35" t="s">
        <v>792</v>
      </c>
      <c r="C443" s="34" t="s">
        <v>750</v>
      </c>
      <c r="D443" s="34"/>
      <c r="E443" s="41"/>
      <c r="F443" s="107">
        <v>2.7E-2</v>
      </c>
      <c r="G443" s="107">
        <v>2.7E-2</v>
      </c>
      <c r="H443" s="107">
        <v>1.7999999999999999E-2</v>
      </c>
      <c r="I443" s="107">
        <v>1.7999999999999999E-2</v>
      </c>
      <c r="J443" s="59"/>
      <c r="K443" s="59"/>
      <c r="L443" s="59"/>
      <c r="M443" s="59"/>
      <c r="N443" s="71">
        <f>E443*(F443*J443+G443*K443+H443*L443+I443*M443)</f>
        <v>0</v>
      </c>
      <c r="O443" s="71">
        <f>E443*(H443*L443+I443*M443)</f>
        <v>0</v>
      </c>
    </row>
    <row r="444" spans="1:15" ht="15" customHeight="1" outlineLevel="1">
      <c r="A444" s="35"/>
      <c r="B444" s="35" t="s">
        <v>793</v>
      </c>
      <c r="C444" s="34" t="s">
        <v>750</v>
      </c>
      <c r="D444" s="34"/>
      <c r="E444" s="41"/>
      <c r="F444" s="107">
        <v>0.02</v>
      </c>
      <c r="G444" s="107">
        <v>0.02</v>
      </c>
      <c r="H444" s="107">
        <v>1.2999999999999999E-2</v>
      </c>
      <c r="I444" s="107">
        <v>1.2999999999999999E-2</v>
      </c>
      <c r="J444" s="59"/>
      <c r="K444" s="59"/>
      <c r="L444" s="59"/>
      <c r="M444" s="59"/>
      <c r="N444" s="71">
        <f>E444*(F444*J444+G444*K444+H444*L444+I444*M444)</f>
        <v>0</v>
      </c>
      <c r="O444" s="71">
        <f>E444*(H444*L444+I444*M444)</f>
        <v>0</v>
      </c>
    </row>
    <row r="445" spans="1:15" ht="15" customHeight="1" outlineLevel="1">
      <c r="A445" s="35"/>
      <c r="B445" s="35" t="s">
        <v>794</v>
      </c>
      <c r="C445" s="34" t="s">
        <v>750</v>
      </c>
      <c r="D445" s="34"/>
      <c r="E445" s="41"/>
      <c r="F445" s="107">
        <v>1.6E-2</v>
      </c>
      <c r="G445" s="107">
        <v>1.6E-2</v>
      </c>
      <c r="H445" s="107">
        <v>0.01</v>
      </c>
      <c r="I445" s="107">
        <v>0.01</v>
      </c>
      <c r="J445" s="59"/>
      <c r="K445" s="59"/>
      <c r="L445" s="59"/>
      <c r="M445" s="59"/>
      <c r="N445" s="71">
        <f>E445*(F445*J445+G445*K445+H445*L445+I445*M445)</f>
        <v>0</v>
      </c>
      <c r="O445" s="71">
        <f>E445*(H445*L445+I445*M445)</f>
        <v>0</v>
      </c>
    </row>
    <row r="446" spans="1:15" ht="15" customHeight="1" outlineLevel="1">
      <c r="A446" s="35"/>
      <c r="B446" s="35" t="s">
        <v>795</v>
      </c>
      <c r="C446" s="34" t="s">
        <v>750</v>
      </c>
      <c r="D446" s="34"/>
      <c r="E446" s="41"/>
      <c r="F446" s="107">
        <v>6.0000000000000001E-3</v>
      </c>
      <c r="G446" s="107">
        <v>6.0000000000000001E-3</v>
      </c>
      <c r="H446" s="107">
        <v>4.0000000000000001E-3</v>
      </c>
      <c r="I446" s="107">
        <v>4.0000000000000001E-3</v>
      </c>
      <c r="J446" s="59"/>
      <c r="K446" s="59"/>
      <c r="L446" s="59"/>
      <c r="M446" s="59"/>
      <c r="N446" s="71">
        <f>E446*(F446*J446+G446*K446+H446*L446+I446*M446)</f>
        <v>0</v>
      </c>
      <c r="O446" s="71">
        <f>E446*(H446*L446+I446*M446)</f>
        <v>0</v>
      </c>
    </row>
    <row r="447" spans="1:15" ht="15" customHeight="1" outlineLevel="1">
      <c r="A447" s="42"/>
      <c r="B447" s="47" t="s">
        <v>796</v>
      </c>
      <c r="C447" s="34"/>
      <c r="D447" s="34"/>
      <c r="E447" s="60">
        <f>SUM(E448:E451)</f>
        <v>0</v>
      </c>
      <c r="F447" s="100"/>
      <c r="G447" s="100"/>
      <c r="H447" s="100"/>
      <c r="I447" s="100"/>
      <c r="J447" s="34"/>
      <c r="K447" s="34"/>
      <c r="L447" s="34"/>
      <c r="M447" s="34"/>
      <c r="N447" s="71">
        <f>SUM(N448:N451)</f>
        <v>0</v>
      </c>
      <c r="O447" s="73"/>
    </row>
    <row r="448" spans="1:15" ht="15" customHeight="1" outlineLevel="1">
      <c r="A448" s="35"/>
      <c r="B448" s="35" t="s">
        <v>792</v>
      </c>
      <c r="C448" s="34" t="s">
        <v>750</v>
      </c>
      <c r="D448" s="34"/>
      <c r="E448" s="41"/>
      <c r="F448" s="107">
        <v>4.4999999999999998E-2</v>
      </c>
      <c r="G448" s="107">
        <v>4.4999999999999998E-2</v>
      </c>
      <c r="H448" s="108"/>
      <c r="I448" s="108"/>
      <c r="J448" s="59"/>
      <c r="K448" s="59"/>
      <c r="L448" s="80"/>
      <c r="M448" s="80"/>
      <c r="N448" s="71">
        <f>E448*(F448*J448+G448*K448+H448*L448+I448*M448)</f>
        <v>0</v>
      </c>
      <c r="O448" s="75"/>
    </row>
    <row r="449" spans="1:15" ht="15" customHeight="1" outlineLevel="1">
      <c r="A449" s="35"/>
      <c r="B449" s="35" t="s">
        <v>793</v>
      </c>
      <c r="C449" s="34" t="s">
        <v>750</v>
      </c>
      <c r="D449" s="34"/>
      <c r="E449" s="41"/>
      <c r="F449" s="107">
        <v>3.3000000000000002E-2</v>
      </c>
      <c r="G449" s="107">
        <v>3.3000000000000002E-2</v>
      </c>
      <c r="H449" s="108"/>
      <c r="I449" s="108"/>
      <c r="J449" s="59"/>
      <c r="K449" s="59"/>
      <c r="L449" s="80"/>
      <c r="M449" s="80"/>
      <c r="N449" s="71">
        <f>E449*(F449*J449+G449*K449+H449*L449+I449*M449)</f>
        <v>0</v>
      </c>
      <c r="O449" s="75"/>
    </row>
    <row r="450" spans="1:15" ht="15" customHeight="1" outlineLevel="1">
      <c r="A450" s="35"/>
      <c r="B450" s="35" t="s">
        <v>794</v>
      </c>
      <c r="C450" s="34" t="s">
        <v>750</v>
      </c>
      <c r="D450" s="34"/>
      <c r="E450" s="41"/>
      <c r="F450" s="107">
        <v>2.6000000000000002E-2</v>
      </c>
      <c r="G450" s="107">
        <v>2.6000000000000002E-2</v>
      </c>
      <c r="H450" s="108"/>
      <c r="I450" s="108"/>
      <c r="J450" s="59"/>
      <c r="K450" s="59"/>
      <c r="L450" s="80"/>
      <c r="M450" s="80"/>
      <c r="N450" s="71">
        <f>E450*(F450*J450+G450*K450+H450*L450+I450*M450)</f>
        <v>0</v>
      </c>
      <c r="O450" s="75"/>
    </row>
    <row r="451" spans="1:15" ht="15" customHeight="1" outlineLevel="1">
      <c r="A451" s="35"/>
      <c r="B451" s="35" t="s">
        <v>795</v>
      </c>
      <c r="C451" s="34" t="s">
        <v>750</v>
      </c>
      <c r="D451" s="34"/>
      <c r="E451" s="41"/>
      <c r="F451" s="107">
        <v>0.01</v>
      </c>
      <c r="G451" s="107">
        <v>0.01</v>
      </c>
      <c r="H451" s="108"/>
      <c r="I451" s="108"/>
      <c r="J451" s="59"/>
      <c r="K451" s="59"/>
      <c r="L451" s="80"/>
      <c r="M451" s="80"/>
      <c r="N451" s="71">
        <f>E451*(F451*J451+G451*K451+H451*L451+I451*M451)</f>
        <v>0</v>
      </c>
      <c r="O451" s="45"/>
    </row>
    <row r="452" spans="1:15">
      <c r="A452" s="1639" t="s">
        <v>770</v>
      </c>
      <c r="B452" s="1640"/>
      <c r="C452" s="31" t="s">
        <v>746</v>
      </c>
      <c r="D452" s="61">
        <f>D453</f>
        <v>0</v>
      </c>
      <c r="E452" s="61">
        <f>E456</f>
        <v>0</v>
      </c>
      <c r="F452" s="95"/>
      <c r="G452" s="95"/>
      <c r="H452" s="95"/>
      <c r="I452" s="95"/>
      <c r="J452" s="85"/>
      <c r="K452" s="85"/>
      <c r="L452" s="85"/>
      <c r="M452" s="85"/>
      <c r="N452" s="81">
        <f>N453+N456</f>
        <v>0</v>
      </c>
      <c r="O452" s="81">
        <f>O453+O456</f>
        <v>0</v>
      </c>
    </row>
    <row r="453" spans="1:15">
      <c r="A453" s="1637" t="s">
        <v>802</v>
      </c>
      <c r="B453" s="1638"/>
      <c r="C453" s="31" t="s">
        <v>746</v>
      </c>
      <c r="D453" s="61">
        <f>D454</f>
        <v>0</v>
      </c>
      <c r="E453" s="85"/>
      <c r="F453" s="96">
        <f>F454</f>
        <v>1.35</v>
      </c>
      <c r="G453" s="96">
        <f>G454</f>
        <v>1.35</v>
      </c>
      <c r="H453" s="96">
        <f>H454</f>
        <v>0.41</v>
      </c>
      <c r="I453" s="96">
        <f>I454</f>
        <v>0.41</v>
      </c>
      <c r="J453" s="50"/>
      <c r="K453" s="50"/>
      <c r="L453" s="50"/>
      <c r="M453" s="50"/>
      <c r="N453" s="81">
        <f>SUM(N454:N455)</f>
        <v>0</v>
      </c>
      <c r="O453" s="81">
        <f>SUM(O454:O455)</f>
        <v>0</v>
      </c>
    </row>
    <row r="454" spans="1:15" ht="15" customHeight="1" outlineLevel="1">
      <c r="A454" s="82"/>
      <c r="B454" s="82" t="s">
        <v>800</v>
      </c>
      <c r="C454" s="31" t="s">
        <v>746</v>
      </c>
      <c r="D454" s="83"/>
      <c r="E454" s="85"/>
      <c r="F454" s="90">
        <v>1.35</v>
      </c>
      <c r="G454" s="90">
        <v>1.35</v>
      </c>
      <c r="H454" s="91">
        <v>0.41</v>
      </c>
      <c r="I454" s="91">
        <v>0.41</v>
      </c>
      <c r="J454" s="59"/>
      <c r="K454" s="59"/>
      <c r="L454" s="59"/>
      <c r="M454" s="59"/>
      <c r="N454" s="71">
        <f>D454*(F454*J454+G454*K454+H454*L454+I454*M454)</f>
        <v>0</v>
      </c>
      <c r="O454" s="71">
        <f>D454*(H454*L454+I454*M454)</f>
        <v>0</v>
      </c>
    </row>
    <row r="455" spans="1:15" ht="17.25" customHeight="1" outlineLevel="1">
      <c r="A455" s="43"/>
      <c r="B455" s="89" t="s">
        <v>801</v>
      </c>
      <c r="C455" s="44" t="s">
        <v>748</v>
      </c>
      <c r="D455" s="84"/>
      <c r="E455" s="85"/>
      <c r="F455" s="97"/>
      <c r="G455" s="98"/>
      <c r="H455" s="98"/>
      <c r="I455" s="98"/>
      <c r="J455" s="45"/>
      <c r="K455" s="45"/>
      <c r="L455" s="45"/>
      <c r="M455" s="45"/>
      <c r="N455" s="67"/>
      <c r="O455" s="67"/>
    </row>
    <row r="456" spans="1:15" ht="15" customHeight="1">
      <c r="A456" s="1637" t="s">
        <v>749</v>
      </c>
      <c r="B456" s="1638"/>
      <c r="C456" s="50"/>
      <c r="D456" s="50"/>
      <c r="E456" s="61">
        <f>E458+E457</f>
        <v>0</v>
      </c>
      <c r="F456" s="99"/>
      <c r="G456" s="99"/>
      <c r="H456" s="99"/>
      <c r="I456" s="99"/>
      <c r="J456" s="50"/>
      <c r="K456" s="50"/>
      <c r="L456" s="50"/>
      <c r="M456" s="50"/>
      <c r="N456" s="81">
        <f>N457+N458</f>
        <v>0</v>
      </c>
      <c r="O456" s="70">
        <f>O457+O458</f>
        <v>0</v>
      </c>
    </row>
    <row r="457" spans="1:15" ht="15" customHeight="1" outlineLevel="1">
      <c r="A457" s="33"/>
      <c r="B457" s="89" t="s">
        <v>804</v>
      </c>
      <c r="C457" s="32" t="s">
        <v>748</v>
      </c>
      <c r="D457" s="34"/>
      <c r="E457" s="41"/>
      <c r="F457" s="100"/>
      <c r="G457" s="100"/>
      <c r="H457" s="100"/>
      <c r="I457" s="100"/>
      <c r="J457" s="59"/>
      <c r="K457" s="59"/>
      <c r="L457" s="59"/>
      <c r="M457" s="59"/>
      <c r="N457" s="72"/>
      <c r="O457" s="72"/>
    </row>
    <row r="458" spans="1:15" ht="45" customHeight="1" outlineLevel="1">
      <c r="A458" s="38"/>
      <c r="B458" s="53" t="s">
        <v>790</v>
      </c>
      <c r="C458" s="50"/>
      <c r="D458" s="50"/>
      <c r="E458" s="61">
        <f>E459+E464</f>
        <v>0</v>
      </c>
      <c r="F458" s="102"/>
      <c r="G458" s="99"/>
      <c r="H458" s="99"/>
      <c r="I458" s="99"/>
      <c r="J458" s="50"/>
      <c r="K458" s="50"/>
      <c r="L458" s="50"/>
      <c r="M458" s="51"/>
      <c r="N458" s="70">
        <f>N459+N464</f>
        <v>0</v>
      </c>
      <c r="O458" s="70">
        <f>O459+O464</f>
        <v>0</v>
      </c>
    </row>
    <row r="459" spans="1:15" ht="15" customHeight="1" outlineLevel="1">
      <c r="A459" s="35"/>
      <c r="B459" s="47" t="s">
        <v>791</v>
      </c>
      <c r="C459" s="34"/>
      <c r="D459" s="34"/>
      <c r="E459" s="60">
        <f>SUM(E460:E463)</f>
        <v>0</v>
      </c>
      <c r="F459" s="100"/>
      <c r="G459" s="100"/>
      <c r="H459" s="100"/>
      <c r="I459" s="100"/>
      <c r="J459" s="34"/>
      <c r="K459" s="34"/>
      <c r="L459" s="34"/>
      <c r="M459" s="34"/>
      <c r="N459" s="71">
        <f>SUM(N460:N463)</f>
        <v>0</v>
      </c>
      <c r="O459" s="71">
        <f>SUM(O460:O463)</f>
        <v>0</v>
      </c>
    </row>
    <row r="460" spans="1:15" ht="15" customHeight="1" outlineLevel="1">
      <c r="A460" s="35"/>
      <c r="B460" s="35" t="s">
        <v>792</v>
      </c>
      <c r="C460" s="34" t="s">
        <v>750</v>
      </c>
      <c r="D460" s="34"/>
      <c r="E460" s="41"/>
      <c r="F460" s="107">
        <v>2.7E-2</v>
      </c>
      <c r="G460" s="107">
        <v>2.7E-2</v>
      </c>
      <c r="H460" s="107">
        <v>1.7999999999999999E-2</v>
      </c>
      <c r="I460" s="107">
        <v>1.7999999999999999E-2</v>
      </c>
      <c r="J460" s="59"/>
      <c r="K460" s="59"/>
      <c r="L460" s="59"/>
      <c r="M460" s="59"/>
      <c r="N460" s="71">
        <f>E460*(F460*J460+G460*K460+H460*L460+I460*M460)</f>
        <v>0</v>
      </c>
      <c r="O460" s="71">
        <f>E460*(H460*L460+I460*M460)</f>
        <v>0</v>
      </c>
    </row>
    <row r="461" spans="1:15" ht="15" customHeight="1" outlineLevel="1">
      <c r="A461" s="35"/>
      <c r="B461" s="35" t="s">
        <v>793</v>
      </c>
      <c r="C461" s="34" t="s">
        <v>750</v>
      </c>
      <c r="D461" s="34"/>
      <c r="E461" s="41"/>
      <c r="F461" s="107">
        <v>0.02</v>
      </c>
      <c r="G461" s="107">
        <v>0.02</v>
      </c>
      <c r="H461" s="107">
        <v>1.2999999999999999E-2</v>
      </c>
      <c r="I461" s="107">
        <v>1.2999999999999999E-2</v>
      </c>
      <c r="J461" s="59"/>
      <c r="K461" s="59"/>
      <c r="L461" s="59"/>
      <c r="M461" s="59"/>
      <c r="N461" s="71">
        <f>E461*(F461*J461+G461*K461+H461*L461+I461*M461)</f>
        <v>0</v>
      </c>
      <c r="O461" s="71">
        <f>E461*(H461*L461+I461*M461)</f>
        <v>0</v>
      </c>
    </row>
    <row r="462" spans="1:15" ht="15" customHeight="1" outlineLevel="1">
      <c r="A462" s="35"/>
      <c r="B462" s="35" t="s">
        <v>794</v>
      </c>
      <c r="C462" s="34" t="s">
        <v>750</v>
      </c>
      <c r="D462" s="34"/>
      <c r="E462" s="41"/>
      <c r="F462" s="107">
        <v>1.6E-2</v>
      </c>
      <c r="G462" s="107">
        <v>1.6E-2</v>
      </c>
      <c r="H462" s="107">
        <v>0.01</v>
      </c>
      <c r="I462" s="107">
        <v>0.01</v>
      </c>
      <c r="J462" s="59"/>
      <c r="K462" s="59"/>
      <c r="L462" s="59"/>
      <c r="M462" s="59"/>
      <c r="N462" s="71">
        <f>E462*(F462*J462+G462*K462+H462*L462+I462*M462)</f>
        <v>0</v>
      </c>
      <c r="O462" s="71">
        <f>E462*(H462*L462+I462*M462)</f>
        <v>0</v>
      </c>
    </row>
    <row r="463" spans="1:15" ht="15" customHeight="1" outlineLevel="1">
      <c r="A463" s="35"/>
      <c r="B463" s="35" t="s">
        <v>795</v>
      </c>
      <c r="C463" s="34" t="s">
        <v>750</v>
      </c>
      <c r="D463" s="34"/>
      <c r="E463" s="41"/>
      <c r="F463" s="107">
        <v>6.0000000000000001E-3</v>
      </c>
      <c r="G463" s="107">
        <v>6.0000000000000001E-3</v>
      </c>
      <c r="H463" s="107">
        <v>4.0000000000000001E-3</v>
      </c>
      <c r="I463" s="107">
        <v>4.0000000000000001E-3</v>
      </c>
      <c r="J463" s="59"/>
      <c r="K463" s="59"/>
      <c r="L463" s="59"/>
      <c r="M463" s="59"/>
      <c r="N463" s="71">
        <f>E463*(F463*J463+G463*K463+H463*L463+I463*M463)</f>
        <v>0</v>
      </c>
      <c r="O463" s="71">
        <f>E463*(H463*L463+I463*M463)</f>
        <v>0</v>
      </c>
    </row>
    <row r="464" spans="1:15" ht="15" customHeight="1" outlineLevel="1">
      <c r="A464" s="42"/>
      <c r="B464" s="47" t="s">
        <v>796</v>
      </c>
      <c r="C464" s="34"/>
      <c r="D464" s="34"/>
      <c r="E464" s="60">
        <f>SUM(E465:E468)</f>
        <v>0</v>
      </c>
      <c r="F464" s="100"/>
      <c r="G464" s="100"/>
      <c r="H464" s="100"/>
      <c r="I464" s="100"/>
      <c r="J464" s="34"/>
      <c r="K464" s="34"/>
      <c r="L464" s="34"/>
      <c r="M464" s="34"/>
      <c r="N464" s="71">
        <f>SUM(N465:N468)</f>
        <v>0</v>
      </c>
      <c r="O464" s="73"/>
    </row>
    <row r="465" spans="1:15" ht="15" customHeight="1" outlineLevel="1">
      <c r="A465" s="35"/>
      <c r="B465" s="35" t="s">
        <v>792</v>
      </c>
      <c r="C465" s="34" t="s">
        <v>750</v>
      </c>
      <c r="D465" s="34"/>
      <c r="E465" s="41"/>
      <c r="F465" s="107">
        <v>4.4999999999999998E-2</v>
      </c>
      <c r="G465" s="107">
        <v>4.4999999999999998E-2</v>
      </c>
      <c r="H465" s="108"/>
      <c r="I465" s="108"/>
      <c r="J465" s="59"/>
      <c r="K465" s="59"/>
      <c r="L465" s="80"/>
      <c r="M465" s="80"/>
      <c r="N465" s="71">
        <f>E465*(F465*J465+G465*K465+H465*L465+I465*M465)</f>
        <v>0</v>
      </c>
      <c r="O465" s="75"/>
    </row>
    <row r="466" spans="1:15" ht="15" customHeight="1" outlineLevel="1">
      <c r="A466" s="35"/>
      <c r="B466" s="35" t="s">
        <v>793</v>
      </c>
      <c r="C466" s="34" t="s">
        <v>750</v>
      </c>
      <c r="D466" s="34"/>
      <c r="E466" s="41"/>
      <c r="F466" s="107">
        <v>3.3000000000000002E-2</v>
      </c>
      <c r="G466" s="107">
        <v>3.3000000000000002E-2</v>
      </c>
      <c r="H466" s="108"/>
      <c r="I466" s="108"/>
      <c r="J466" s="59"/>
      <c r="K466" s="59"/>
      <c r="L466" s="80"/>
      <c r="M466" s="80"/>
      <c r="N466" s="71">
        <f>E466*(F466*J466+G466*K466+H466*L466+I466*M466)</f>
        <v>0</v>
      </c>
      <c r="O466" s="75"/>
    </row>
    <row r="467" spans="1:15" ht="15" customHeight="1" outlineLevel="1">
      <c r="A467" s="35"/>
      <c r="B467" s="35" t="s">
        <v>794</v>
      </c>
      <c r="C467" s="34" t="s">
        <v>750</v>
      </c>
      <c r="D467" s="34"/>
      <c r="E467" s="41"/>
      <c r="F467" s="107">
        <v>2.6000000000000002E-2</v>
      </c>
      <c r="G467" s="107">
        <v>2.6000000000000002E-2</v>
      </c>
      <c r="H467" s="108"/>
      <c r="I467" s="108"/>
      <c r="J467" s="59"/>
      <c r="K467" s="59"/>
      <c r="L467" s="80"/>
      <c r="M467" s="80"/>
      <c r="N467" s="71">
        <f>E467*(F467*J467+G467*K467+H467*L467+I467*M467)</f>
        <v>0</v>
      </c>
      <c r="O467" s="75"/>
    </row>
    <row r="468" spans="1:15" ht="15" customHeight="1" outlineLevel="1">
      <c r="A468" s="35"/>
      <c r="B468" s="35" t="s">
        <v>795</v>
      </c>
      <c r="C468" s="34" t="s">
        <v>750</v>
      </c>
      <c r="D468" s="34"/>
      <c r="E468" s="41"/>
      <c r="F468" s="107">
        <v>0.01</v>
      </c>
      <c r="G468" s="107">
        <v>0.01</v>
      </c>
      <c r="H468" s="108"/>
      <c r="I468" s="108"/>
      <c r="J468" s="59"/>
      <c r="K468" s="59"/>
      <c r="L468" s="80"/>
      <c r="M468" s="80"/>
      <c r="N468" s="71">
        <f>E468*(F468*J468+G468*K468+H468*L468+I468*M468)</f>
        <v>0</v>
      </c>
      <c r="O468" s="45"/>
    </row>
    <row r="469" spans="1:15" ht="25.5" customHeight="1">
      <c r="A469" s="1639" t="s">
        <v>771</v>
      </c>
      <c r="B469" s="1640"/>
      <c r="C469" s="31" t="s">
        <v>746</v>
      </c>
      <c r="D469" s="61">
        <f>D470</f>
        <v>0</v>
      </c>
      <c r="E469" s="61">
        <f>E473</f>
        <v>0</v>
      </c>
      <c r="F469" s="95"/>
      <c r="G469" s="95"/>
      <c r="H469" s="95"/>
      <c r="I469" s="95"/>
      <c r="J469" s="85"/>
      <c r="K469" s="85"/>
      <c r="L469" s="85"/>
      <c r="M469" s="85"/>
      <c r="N469" s="81">
        <f>N470+N473</f>
        <v>0</v>
      </c>
      <c r="O469" s="45"/>
    </row>
    <row r="470" spans="1:15">
      <c r="A470" s="1637" t="s">
        <v>802</v>
      </c>
      <c r="B470" s="1638"/>
      <c r="C470" s="31" t="s">
        <v>746</v>
      </c>
      <c r="D470" s="61">
        <f>D471</f>
        <v>0</v>
      </c>
      <c r="E470" s="85"/>
      <c r="F470" s="96">
        <f>F471</f>
        <v>1.37</v>
      </c>
      <c r="G470" s="96">
        <f>G471</f>
        <v>1.37</v>
      </c>
      <c r="H470" s="99"/>
      <c r="I470" s="99"/>
      <c r="J470" s="50"/>
      <c r="K470" s="50"/>
      <c r="L470" s="50"/>
      <c r="M470" s="50"/>
      <c r="N470" s="81">
        <f>SUM(N471:N472)</f>
        <v>0</v>
      </c>
      <c r="O470" s="45"/>
    </row>
    <row r="471" spans="1:15" ht="15" customHeight="1" outlineLevel="1">
      <c r="A471" s="82"/>
      <c r="B471" s="82" t="s">
        <v>800</v>
      </c>
      <c r="C471" s="31" t="s">
        <v>746</v>
      </c>
      <c r="D471" s="83"/>
      <c r="E471" s="85"/>
      <c r="F471" s="90">
        <v>1.37</v>
      </c>
      <c r="G471" s="90">
        <v>1.37</v>
      </c>
      <c r="H471" s="98"/>
      <c r="I471" s="98"/>
      <c r="J471" s="59"/>
      <c r="K471" s="59"/>
      <c r="L471" s="45"/>
      <c r="M471" s="45"/>
      <c r="N471" s="71">
        <f>D471*(F471*J471+G471*K471+H471*L471+I471*M471)</f>
        <v>0</v>
      </c>
      <c r="O471" s="73"/>
    </row>
    <row r="472" spans="1:15" ht="15" customHeight="1" outlineLevel="1">
      <c r="A472" s="43"/>
      <c r="B472" s="89" t="s">
        <v>801</v>
      </c>
      <c r="C472" s="44" t="s">
        <v>748</v>
      </c>
      <c r="D472" s="84"/>
      <c r="E472" s="85"/>
      <c r="F472" s="97"/>
      <c r="G472" s="98"/>
      <c r="H472" s="98"/>
      <c r="I472" s="98"/>
      <c r="J472" s="45"/>
      <c r="K472" s="45"/>
      <c r="L472" s="45"/>
      <c r="M472" s="45"/>
      <c r="N472" s="67"/>
      <c r="O472" s="73"/>
    </row>
    <row r="473" spans="1:15" ht="15" customHeight="1">
      <c r="A473" s="1637" t="s">
        <v>749</v>
      </c>
      <c r="B473" s="1638"/>
      <c r="C473" s="50"/>
      <c r="D473" s="50"/>
      <c r="E473" s="61">
        <f>E475+E474</f>
        <v>0</v>
      </c>
      <c r="F473" s="99"/>
      <c r="G473" s="99"/>
      <c r="H473" s="99"/>
      <c r="I473" s="99"/>
      <c r="J473" s="50"/>
      <c r="K473" s="50"/>
      <c r="L473" s="50"/>
      <c r="M473" s="50"/>
      <c r="N473" s="81">
        <f>N474+N475</f>
        <v>0</v>
      </c>
      <c r="O473" s="73"/>
    </row>
    <row r="474" spans="1:15" ht="15" customHeight="1" outlineLevel="1">
      <c r="A474" s="33"/>
      <c r="B474" s="89" t="s">
        <v>804</v>
      </c>
      <c r="C474" s="32" t="s">
        <v>748</v>
      </c>
      <c r="D474" s="34"/>
      <c r="E474" s="41"/>
      <c r="F474" s="100"/>
      <c r="G474" s="100"/>
      <c r="H474" s="100"/>
      <c r="I474" s="100"/>
      <c r="J474" s="59"/>
      <c r="K474" s="59"/>
      <c r="L474" s="59"/>
      <c r="M474" s="59"/>
      <c r="N474" s="72"/>
      <c r="O474" s="73"/>
    </row>
    <row r="475" spans="1:15" ht="45" customHeight="1" outlineLevel="1">
      <c r="A475" s="38"/>
      <c r="B475" s="53" t="s">
        <v>790</v>
      </c>
      <c r="C475" s="50"/>
      <c r="D475" s="50"/>
      <c r="E475" s="61">
        <f>E476</f>
        <v>0</v>
      </c>
      <c r="F475" s="102"/>
      <c r="G475" s="99"/>
      <c r="H475" s="99"/>
      <c r="I475" s="99"/>
      <c r="J475" s="50"/>
      <c r="K475" s="50"/>
      <c r="L475" s="50"/>
      <c r="M475" s="51"/>
      <c r="N475" s="70">
        <f>N476</f>
        <v>0</v>
      </c>
      <c r="O475" s="73"/>
    </row>
    <row r="476" spans="1:15" ht="15" customHeight="1" outlineLevel="1">
      <c r="A476" s="42"/>
      <c r="B476" s="47" t="s">
        <v>796</v>
      </c>
      <c r="C476" s="34"/>
      <c r="D476" s="34"/>
      <c r="E476" s="60">
        <f>SUM(E477:E480)</f>
        <v>0</v>
      </c>
      <c r="F476" s="100"/>
      <c r="G476" s="100"/>
      <c r="H476" s="100"/>
      <c r="I476" s="100"/>
      <c r="J476" s="34"/>
      <c r="K476" s="34"/>
      <c r="L476" s="34"/>
      <c r="M476" s="34"/>
      <c r="N476" s="71">
        <f>SUM(N477:N480)</f>
        <v>0</v>
      </c>
      <c r="O476" s="73"/>
    </row>
    <row r="477" spans="1:15" ht="15" customHeight="1" outlineLevel="1">
      <c r="A477" s="35"/>
      <c r="B477" s="35" t="s">
        <v>792</v>
      </c>
      <c r="C477" s="34" t="s">
        <v>750</v>
      </c>
      <c r="D477" s="34"/>
      <c r="E477" s="41"/>
      <c r="F477" s="107">
        <v>4.4999999999999998E-2</v>
      </c>
      <c r="G477" s="107">
        <v>4.4999999999999998E-2</v>
      </c>
      <c r="H477" s="108"/>
      <c r="I477" s="108"/>
      <c r="J477" s="59"/>
      <c r="K477" s="59"/>
      <c r="L477" s="80"/>
      <c r="M477" s="80"/>
      <c r="N477" s="71">
        <f>E477*(F477*J477+G477*K477+H477*L477+I477*M477)</f>
        <v>0</v>
      </c>
      <c r="O477" s="75"/>
    </row>
    <row r="478" spans="1:15" ht="15" customHeight="1" outlineLevel="1">
      <c r="A478" s="35"/>
      <c r="B478" s="35" t="s">
        <v>793</v>
      </c>
      <c r="C478" s="34" t="s">
        <v>750</v>
      </c>
      <c r="D478" s="34"/>
      <c r="E478" s="41"/>
      <c r="F478" s="107">
        <v>3.3000000000000002E-2</v>
      </c>
      <c r="G478" s="107">
        <v>3.3000000000000002E-2</v>
      </c>
      <c r="H478" s="108"/>
      <c r="I478" s="108"/>
      <c r="J478" s="59"/>
      <c r="K478" s="59"/>
      <c r="L478" s="80"/>
      <c r="M478" s="80"/>
      <c r="N478" s="71">
        <f>E478*(F478*J478+G478*K478+H478*L478+I478*M478)</f>
        <v>0</v>
      </c>
      <c r="O478" s="75"/>
    </row>
    <row r="479" spans="1:15" ht="15" customHeight="1" outlineLevel="1">
      <c r="A479" s="35"/>
      <c r="B479" s="35" t="s">
        <v>794</v>
      </c>
      <c r="C479" s="34" t="s">
        <v>750</v>
      </c>
      <c r="D479" s="34"/>
      <c r="E479" s="41"/>
      <c r="F479" s="107">
        <v>2.6000000000000002E-2</v>
      </c>
      <c r="G479" s="107">
        <v>2.6000000000000002E-2</v>
      </c>
      <c r="H479" s="108"/>
      <c r="I479" s="108"/>
      <c r="J479" s="59"/>
      <c r="K479" s="59"/>
      <c r="L479" s="80"/>
      <c r="M479" s="80"/>
      <c r="N479" s="71">
        <f>E479*(F479*J479+G479*K479+H479*L479+I479*M479)</f>
        <v>0</v>
      </c>
      <c r="O479" s="75"/>
    </row>
    <row r="480" spans="1:15" ht="15" customHeight="1" outlineLevel="1">
      <c r="A480" s="35"/>
      <c r="B480" s="35" t="s">
        <v>795</v>
      </c>
      <c r="C480" s="34" t="s">
        <v>750</v>
      </c>
      <c r="D480" s="34"/>
      <c r="E480" s="41"/>
      <c r="F480" s="107">
        <v>0.01</v>
      </c>
      <c r="G480" s="107">
        <v>0.01</v>
      </c>
      <c r="H480" s="108"/>
      <c r="I480" s="108"/>
      <c r="J480" s="59"/>
      <c r="K480" s="59"/>
      <c r="L480" s="80"/>
      <c r="M480" s="80"/>
      <c r="N480" s="71">
        <f>E480*(F480*J480+G480*K480+H480*L480+I480*M480)</f>
        <v>0</v>
      </c>
      <c r="O480" s="45"/>
    </row>
    <row r="481" spans="1:15" ht="27.75" customHeight="1">
      <c r="A481" s="1639" t="s">
        <v>772</v>
      </c>
      <c r="B481" s="1640"/>
      <c r="C481" s="31" t="s">
        <v>746</v>
      </c>
      <c r="D481" s="61">
        <f>D482</f>
        <v>0</v>
      </c>
      <c r="E481" s="61">
        <f>E485</f>
        <v>0</v>
      </c>
      <c r="F481" s="95"/>
      <c r="G481" s="95"/>
      <c r="H481" s="95"/>
      <c r="I481" s="95"/>
      <c r="J481" s="85"/>
      <c r="K481" s="85"/>
      <c r="L481" s="85"/>
      <c r="M481" s="85"/>
      <c r="N481" s="81">
        <f>N482+N485</f>
        <v>0</v>
      </c>
      <c r="O481" s="45"/>
    </row>
    <row r="482" spans="1:15">
      <c r="A482" s="1637" t="s">
        <v>802</v>
      </c>
      <c r="B482" s="1638"/>
      <c r="C482" s="31" t="s">
        <v>746</v>
      </c>
      <c r="D482" s="61">
        <f>D483</f>
        <v>0</v>
      </c>
      <c r="E482" s="85"/>
      <c r="F482" s="96">
        <f>F483</f>
        <v>1.75</v>
      </c>
      <c r="G482" s="96">
        <f>G483</f>
        <v>1.75</v>
      </c>
      <c r="H482" s="99"/>
      <c r="I482" s="99"/>
      <c r="J482" s="50"/>
      <c r="K482" s="50"/>
      <c r="L482" s="50"/>
      <c r="M482" s="50"/>
      <c r="N482" s="81">
        <f>SUM(N483:N484)</f>
        <v>0</v>
      </c>
      <c r="O482" s="45"/>
    </row>
    <row r="483" spans="1:15" ht="15" customHeight="1" outlineLevel="1">
      <c r="A483" s="82"/>
      <c r="B483" s="82" t="s">
        <v>800</v>
      </c>
      <c r="C483" s="31" t="s">
        <v>746</v>
      </c>
      <c r="D483" s="83"/>
      <c r="E483" s="85"/>
      <c r="F483" s="90">
        <v>1.75</v>
      </c>
      <c r="G483" s="90">
        <v>1.75</v>
      </c>
      <c r="H483" s="98"/>
      <c r="I483" s="98"/>
      <c r="J483" s="59"/>
      <c r="K483" s="59"/>
      <c r="L483" s="45"/>
      <c r="M483" s="45"/>
      <c r="N483" s="71">
        <f>D483*(F483*J483+G483*K483+H483*L483+I483*M483)</f>
        <v>0</v>
      </c>
      <c r="O483" s="45"/>
    </row>
    <row r="484" spans="1:15" ht="15" customHeight="1" outlineLevel="1">
      <c r="A484" s="43"/>
      <c r="B484" s="89" t="s">
        <v>801</v>
      </c>
      <c r="C484" s="44" t="s">
        <v>748</v>
      </c>
      <c r="D484" s="84"/>
      <c r="E484" s="85"/>
      <c r="F484" s="97"/>
      <c r="G484" s="98"/>
      <c r="H484" s="98"/>
      <c r="I484" s="98"/>
      <c r="J484" s="45"/>
      <c r="K484" s="45"/>
      <c r="L484" s="45"/>
      <c r="M484" s="45"/>
      <c r="N484" s="67"/>
      <c r="O484" s="45"/>
    </row>
    <row r="485" spans="1:15" ht="15" customHeight="1">
      <c r="A485" s="1637" t="s">
        <v>749</v>
      </c>
      <c r="B485" s="1638"/>
      <c r="C485" s="50"/>
      <c r="D485" s="50"/>
      <c r="E485" s="61">
        <f>E487+E497+E486</f>
        <v>0</v>
      </c>
      <c r="F485" s="99"/>
      <c r="G485" s="99"/>
      <c r="H485" s="99"/>
      <c r="I485" s="99"/>
      <c r="J485" s="50"/>
      <c r="K485" s="50"/>
      <c r="L485" s="50"/>
      <c r="M485" s="50"/>
      <c r="N485" s="81">
        <f>N486+N487+N497</f>
        <v>0</v>
      </c>
      <c r="O485" s="88"/>
    </row>
    <row r="486" spans="1:15" ht="15" customHeight="1" outlineLevel="1">
      <c r="A486" s="33"/>
      <c r="B486" s="89" t="s">
        <v>803</v>
      </c>
      <c r="C486" s="32" t="s">
        <v>748</v>
      </c>
      <c r="D486" s="39"/>
      <c r="E486" s="48"/>
      <c r="F486" s="105"/>
      <c r="G486" s="105"/>
      <c r="H486" s="105"/>
      <c r="I486" s="105"/>
      <c r="J486" s="59"/>
      <c r="K486" s="59"/>
      <c r="L486" s="36"/>
      <c r="M486" s="76"/>
      <c r="N486" s="72"/>
      <c r="O486" s="73"/>
    </row>
    <row r="487" spans="1:15" ht="15" customHeight="1" outlineLevel="1">
      <c r="A487" s="33"/>
      <c r="B487" s="47" t="s">
        <v>796</v>
      </c>
      <c r="C487" s="39"/>
      <c r="D487" s="39"/>
      <c r="E487" s="62">
        <f>E488+E491+E494</f>
        <v>0</v>
      </c>
      <c r="F487" s="105"/>
      <c r="G487" s="105"/>
      <c r="H487" s="105"/>
      <c r="I487" s="105"/>
      <c r="J487" s="39"/>
      <c r="K487" s="39"/>
      <c r="L487" s="39"/>
      <c r="M487" s="63"/>
      <c r="N487" s="68">
        <f>N488+N491+N494</f>
        <v>0</v>
      </c>
      <c r="O487" s="78"/>
    </row>
    <row r="488" spans="1:15" ht="15" customHeight="1" outlineLevel="1">
      <c r="A488" s="33"/>
      <c r="B488" s="53" t="s">
        <v>785</v>
      </c>
      <c r="C488" s="50"/>
      <c r="D488" s="50"/>
      <c r="E488" s="61">
        <f>SUM(E489:E490)</f>
        <v>0</v>
      </c>
      <c r="F488" s="102"/>
      <c r="G488" s="99"/>
      <c r="H488" s="99"/>
      <c r="I488" s="99"/>
      <c r="J488" s="50"/>
      <c r="K488" s="50"/>
      <c r="L488" s="50"/>
      <c r="M488" s="51"/>
      <c r="N488" s="69">
        <f>SUM(N489:N490)</f>
        <v>0</v>
      </c>
      <c r="O488" s="79"/>
    </row>
    <row r="489" spans="1:15" ht="15" customHeight="1" outlineLevel="1">
      <c r="A489" s="33"/>
      <c r="B489" s="35" t="s">
        <v>786</v>
      </c>
      <c r="C489" s="34" t="s">
        <v>750</v>
      </c>
      <c r="D489" s="39"/>
      <c r="E489" s="48"/>
      <c r="F489" s="104">
        <v>0.11</v>
      </c>
      <c r="G489" s="104">
        <v>0.12</v>
      </c>
      <c r="H489" s="105"/>
      <c r="I489" s="106"/>
      <c r="J489" s="59"/>
      <c r="K489" s="59"/>
      <c r="L489" s="76"/>
      <c r="M489" s="76"/>
      <c r="N489" s="71">
        <f>E489*(F489*J489+G489*K489+H489*L489+I489*M489)</f>
        <v>0</v>
      </c>
      <c r="O489" s="77"/>
    </row>
    <row r="490" spans="1:15" ht="15" customHeight="1" outlineLevel="1">
      <c r="A490" s="33"/>
      <c r="B490" s="33" t="s">
        <v>787</v>
      </c>
      <c r="C490" s="34" t="s">
        <v>750</v>
      </c>
      <c r="D490" s="39"/>
      <c r="E490" s="48"/>
      <c r="F490" s="104">
        <v>0.33</v>
      </c>
      <c r="G490" s="104">
        <v>0.36</v>
      </c>
      <c r="H490" s="105"/>
      <c r="I490" s="105"/>
      <c r="J490" s="59"/>
      <c r="K490" s="59"/>
      <c r="L490" s="36"/>
      <c r="M490" s="76"/>
      <c r="N490" s="71">
        <f>E490*(F490*J490+G490*K490+H490*L490+I490*M490)</f>
        <v>0</v>
      </c>
      <c r="O490" s="77"/>
    </row>
    <row r="491" spans="1:15" ht="15" customHeight="1" outlineLevel="1">
      <c r="A491" s="33"/>
      <c r="B491" s="53" t="s">
        <v>788</v>
      </c>
      <c r="C491" s="50"/>
      <c r="D491" s="50"/>
      <c r="E491" s="61">
        <f>SUM(E492:E493)</f>
        <v>0</v>
      </c>
      <c r="F491" s="102"/>
      <c r="G491" s="99"/>
      <c r="H491" s="99"/>
      <c r="I491" s="99"/>
      <c r="J491" s="50"/>
      <c r="K491" s="50"/>
      <c r="L491" s="50"/>
      <c r="M491" s="51"/>
      <c r="N491" s="69">
        <f>SUM(N492:N493)</f>
        <v>0</v>
      </c>
      <c r="O491" s="79"/>
    </row>
    <row r="492" spans="1:15" ht="15" customHeight="1" outlineLevel="1">
      <c r="A492" s="33"/>
      <c r="B492" s="35" t="s">
        <v>786</v>
      </c>
      <c r="C492" s="34" t="s">
        <v>750</v>
      </c>
      <c r="D492" s="39"/>
      <c r="E492" s="48"/>
      <c r="F492" s="104">
        <v>7.6999999999999999E-2</v>
      </c>
      <c r="G492" s="104">
        <v>8.3999999999999991E-2</v>
      </c>
      <c r="H492" s="105"/>
      <c r="I492" s="106"/>
      <c r="J492" s="59"/>
      <c r="K492" s="59"/>
      <c r="L492" s="76"/>
      <c r="M492" s="76"/>
      <c r="N492" s="71">
        <f>E492*(F492*J492+G492*K492+H492*L492+I492*M492)</f>
        <v>0</v>
      </c>
      <c r="O492" s="77"/>
    </row>
    <row r="493" spans="1:15" ht="15" customHeight="1" outlineLevel="1">
      <c r="A493" s="33"/>
      <c r="B493" s="33" t="s">
        <v>787</v>
      </c>
      <c r="C493" s="34" t="s">
        <v>750</v>
      </c>
      <c r="D493" s="39"/>
      <c r="E493" s="48"/>
      <c r="F493" s="104">
        <v>0.22</v>
      </c>
      <c r="G493" s="104">
        <v>0.24</v>
      </c>
      <c r="H493" s="105"/>
      <c r="I493" s="105"/>
      <c r="J493" s="59"/>
      <c r="K493" s="59"/>
      <c r="L493" s="36"/>
      <c r="M493" s="76"/>
      <c r="N493" s="71">
        <f>E493*(F493*J493+G493*K493+H493*L493+I493*M493)</f>
        <v>0</v>
      </c>
      <c r="O493" s="77"/>
    </row>
    <row r="494" spans="1:15" ht="15" customHeight="1" outlineLevel="1">
      <c r="A494" s="33"/>
      <c r="B494" s="53" t="s">
        <v>789</v>
      </c>
      <c r="C494" s="50"/>
      <c r="D494" s="50"/>
      <c r="E494" s="61">
        <f>SUM(E495:E496)</f>
        <v>0</v>
      </c>
      <c r="F494" s="102"/>
      <c r="G494" s="99"/>
      <c r="H494" s="99"/>
      <c r="I494" s="99"/>
      <c r="J494" s="50"/>
      <c r="K494" s="50"/>
      <c r="L494" s="50"/>
      <c r="M494" s="51"/>
      <c r="N494" s="69">
        <f>SUM(N495:N496)</f>
        <v>0</v>
      </c>
      <c r="O494" s="79"/>
    </row>
    <row r="495" spans="1:15" ht="15" customHeight="1" outlineLevel="1">
      <c r="A495" s="33"/>
      <c r="B495" s="35" t="s">
        <v>786</v>
      </c>
      <c r="C495" s="34" t="s">
        <v>750</v>
      </c>
      <c r="D495" s="39"/>
      <c r="E495" s="48"/>
      <c r="F495" s="104">
        <v>5.5E-2</v>
      </c>
      <c r="G495" s="104">
        <v>0.06</v>
      </c>
      <c r="H495" s="105"/>
      <c r="I495" s="106"/>
      <c r="J495" s="59"/>
      <c r="K495" s="59"/>
      <c r="L495" s="76"/>
      <c r="M495" s="76"/>
      <c r="N495" s="71">
        <f>E495*(F495*J495+G495*K495+H495*L495+I495*M495)</f>
        <v>0</v>
      </c>
      <c r="O495" s="77"/>
    </row>
    <row r="496" spans="1:15" ht="15" customHeight="1" outlineLevel="1">
      <c r="A496" s="33"/>
      <c r="B496" s="33" t="s">
        <v>787</v>
      </c>
      <c r="C496" s="34" t="s">
        <v>750</v>
      </c>
      <c r="D496" s="39"/>
      <c r="E496" s="48"/>
      <c r="F496" s="104">
        <v>0.16500000000000001</v>
      </c>
      <c r="G496" s="104">
        <v>0.18</v>
      </c>
      <c r="H496" s="105"/>
      <c r="I496" s="105"/>
      <c r="J496" s="59"/>
      <c r="K496" s="59"/>
      <c r="L496" s="36"/>
      <c r="M496" s="76"/>
      <c r="N496" s="71">
        <f>E496*(F496*J496+G496*K496+H496*L496+I496*M496)</f>
        <v>0</v>
      </c>
      <c r="O496" s="77"/>
    </row>
    <row r="497" spans="1:15" ht="45" customHeight="1" outlineLevel="1">
      <c r="A497" s="38"/>
      <c r="B497" s="53" t="s">
        <v>790</v>
      </c>
      <c r="C497" s="50"/>
      <c r="D497" s="50"/>
      <c r="E497" s="61">
        <f>E498</f>
        <v>0</v>
      </c>
      <c r="F497" s="102"/>
      <c r="G497" s="99"/>
      <c r="H497" s="99"/>
      <c r="I497" s="99"/>
      <c r="J497" s="50"/>
      <c r="K497" s="50"/>
      <c r="L497" s="50"/>
      <c r="M497" s="51"/>
      <c r="N497" s="70">
        <f>N498</f>
        <v>0</v>
      </c>
      <c r="O497" s="77"/>
    </row>
    <row r="498" spans="1:15" ht="15" customHeight="1" outlineLevel="1">
      <c r="A498" s="42"/>
      <c r="B498" s="47" t="s">
        <v>796</v>
      </c>
      <c r="C498" s="34"/>
      <c r="D498" s="34"/>
      <c r="E498" s="60">
        <f>SUM(E499:E502)</f>
        <v>0</v>
      </c>
      <c r="F498" s="100"/>
      <c r="G498" s="100"/>
      <c r="H498" s="100"/>
      <c r="I498" s="100"/>
      <c r="J498" s="34"/>
      <c r="K498" s="34"/>
      <c r="L498" s="34"/>
      <c r="M498" s="34"/>
      <c r="N498" s="71">
        <f>SUM(N499:N502)</f>
        <v>0</v>
      </c>
      <c r="O498" s="73"/>
    </row>
    <row r="499" spans="1:15" ht="15" customHeight="1" outlineLevel="1">
      <c r="A499" s="35"/>
      <c r="B499" s="35" t="s">
        <v>792</v>
      </c>
      <c r="C499" s="34" t="s">
        <v>750</v>
      </c>
      <c r="D499" s="34"/>
      <c r="E499" s="41"/>
      <c r="F499" s="107">
        <v>4.4999999999999998E-2</v>
      </c>
      <c r="G499" s="107">
        <v>4.4999999999999998E-2</v>
      </c>
      <c r="H499" s="108"/>
      <c r="I499" s="108"/>
      <c r="J499" s="59"/>
      <c r="K499" s="59"/>
      <c r="L499" s="80"/>
      <c r="M499" s="80"/>
      <c r="N499" s="71">
        <f>E499*(F499*J499+G499*K499+H499*L499+I499*M499)</f>
        <v>0</v>
      </c>
      <c r="O499" s="75"/>
    </row>
    <row r="500" spans="1:15" ht="15" customHeight="1" outlineLevel="1">
      <c r="A500" s="35"/>
      <c r="B500" s="35" t="s">
        <v>793</v>
      </c>
      <c r="C500" s="34" t="s">
        <v>750</v>
      </c>
      <c r="D500" s="34"/>
      <c r="E500" s="41"/>
      <c r="F500" s="107">
        <v>3.3000000000000002E-2</v>
      </c>
      <c r="G500" s="107">
        <v>3.3000000000000002E-2</v>
      </c>
      <c r="H500" s="108"/>
      <c r="I500" s="108"/>
      <c r="J500" s="59"/>
      <c r="K500" s="59"/>
      <c r="L500" s="80"/>
      <c r="M500" s="80"/>
      <c r="N500" s="71">
        <f>E500*(F500*J500+G500*K500+H500*L500+I500*M500)</f>
        <v>0</v>
      </c>
      <c r="O500" s="75"/>
    </row>
    <row r="501" spans="1:15" ht="15" customHeight="1" outlineLevel="1">
      <c r="A501" s="35"/>
      <c r="B501" s="35" t="s">
        <v>794</v>
      </c>
      <c r="C501" s="34" t="s">
        <v>750</v>
      </c>
      <c r="D501" s="34"/>
      <c r="E501" s="41"/>
      <c r="F501" s="107">
        <v>2.6000000000000002E-2</v>
      </c>
      <c r="G501" s="107">
        <v>2.6000000000000002E-2</v>
      </c>
      <c r="H501" s="108"/>
      <c r="I501" s="108"/>
      <c r="J501" s="59"/>
      <c r="K501" s="59"/>
      <c r="L501" s="80"/>
      <c r="M501" s="80"/>
      <c r="N501" s="71">
        <f>E501*(F501*J501+G501*K501+H501*L501+I501*M501)</f>
        <v>0</v>
      </c>
      <c r="O501" s="75"/>
    </row>
    <row r="502" spans="1:15" ht="15" customHeight="1" outlineLevel="1">
      <c r="A502" s="35"/>
      <c r="B502" s="35" t="s">
        <v>795</v>
      </c>
      <c r="C502" s="34" t="s">
        <v>750</v>
      </c>
      <c r="D502" s="34"/>
      <c r="E502" s="41"/>
      <c r="F502" s="107">
        <v>0.01</v>
      </c>
      <c r="G502" s="107">
        <v>0.01</v>
      </c>
      <c r="H502" s="108"/>
      <c r="I502" s="108"/>
      <c r="J502" s="59"/>
      <c r="K502" s="59"/>
      <c r="L502" s="80"/>
      <c r="M502" s="80"/>
      <c r="N502" s="71">
        <f>E502*(F502*J502+G502*K502+H502*L502+I502*M502)</f>
        <v>0</v>
      </c>
      <c r="O502" s="75"/>
    </row>
    <row r="503" spans="1:15" ht="25.5" customHeight="1">
      <c r="A503" s="1639" t="s">
        <v>810</v>
      </c>
      <c r="B503" s="1640"/>
      <c r="C503" s="31" t="s">
        <v>746</v>
      </c>
      <c r="D503" s="61">
        <f>D504</f>
        <v>0</v>
      </c>
      <c r="E503" s="61">
        <f>E507</f>
        <v>0</v>
      </c>
      <c r="F503" s="95"/>
      <c r="G503" s="95"/>
      <c r="H503" s="95"/>
      <c r="I503" s="95"/>
      <c r="J503" s="85"/>
      <c r="K503" s="85"/>
      <c r="L503" s="85"/>
      <c r="M503" s="85"/>
      <c r="N503" s="81">
        <f>N504+N507</f>
        <v>0</v>
      </c>
      <c r="O503" s="45"/>
    </row>
    <row r="504" spans="1:15">
      <c r="A504" s="1637" t="s">
        <v>802</v>
      </c>
      <c r="B504" s="1638"/>
      <c r="C504" s="31" t="s">
        <v>746</v>
      </c>
      <c r="D504" s="61">
        <f>D505</f>
        <v>0</v>
      </c>
      <c r="E504" s="85"/>
      <c r="F504" s="96">
        <f>F505</f>
        <v>2.33</v>
      </c>
      <c r="G504" s="96">
        <f>G505</f>
        <v>2.33</v>
      </c>
      <c r="H504" s="99"/>
      <c r="I504" s="99"/>
      <c r="J504" s="50"/>
      <c r="K504" s="50"/>
      <c r="L504" s="50"/>
      <c r="M504" s="50"/>
      <c r="N504" s="81">
        <f>SUM(N505:N506)</f>
        <v>0</v>
      </c>
      <c r="O504" s="45"/>
    </row>
    <row r="505" spans="1:15" ht="15" customHeight="1" outlineLevel="1">
      <c r="A505" s="82"/>
      <c r="B505" s="82" t="s">
        <v>800</v>
      </c>
      <c r="C505" s="31" t="s">
        <v>746</v>
      </c>
      <c r="D505" s="83"/>
      <c r="E505" s="85"/>
      <c r="F505" s="90">
        <v>2.33</v>
      </c>
      <c r="G505" s="90">
        <v>2.33</v>
      </c>
      <c r="H505" s="98"/>
      <c r="I505" s="98"/>
      <c r="J505" s="59"/>
      <c r="K505" s="59"/>
      <c r="L505" s="45"/>
      <c r="M505" s="45"/>
      <c r="N505" s="71">
        <f>D505*(F505*J505+G505*K505+H505*L505+I505*M505)</f>
        <v>0</v>
      </c>
      <c r="O505" s="73"/>
    </row>
    <row r="506" spans="1:15" ht="15" customHeight="1" outlineLevel="1">
      <c r="A506" s="43"/>
      <c r="B506" s="89" t="s">
        <v>801</v>
      </c>
      <c r="C506" s="44" t="s">
        <v>748</v>
      </c>
      <c r="D506" s="84"/>
      <c r="E506" s="85"/>
      <c r="F506" s="97"/>
      <c r="G506" s="98"/>
      <c r="H506" s="98"/>
      <c r="I506" s="98"/>
      <c r="J506" s="45"/>
      <c r="K506" s="45"/>
      <c r="L506" s="45"/>
      <c r="M506" s="45"/>
      <c r="N506" s="67"/>
      <c r="O506" s="73"/>
    </row>
    <row r="507" spans="1:15" ht="15" customHeight="1">
      <c r="A507" s="1637" t="s">
        <v>749</v>
      </c>
      <c r="B507" s="1638"/>
      <c r="C507" s="50"/>
      <c r="D507" s="50"/>
      <c r="E507" s="61">
        <f>E509+E508</f>
        <v>0</v>
      </c>
      <c r="F507" s="99"/>
      <c r="G507" s="99"/>
      <c r="H507" s="99"/>
      <c r="I507" s="99"/>
      <c r="J507" s="50"/>
      <c r="K507" s="50"/>
      <c r="L507" s="50"/>
      <c r="M507" s="50"/>
      <c r="N507" s="81">
        <f>N508+N509</f>
        <v>0</v>
      </c>
      <c r="O507" s="73"/>
    </row>
    <row r="508" spans="1:15" ht="15" customHeight="1" outlineLevel="1">
      <c r="A508" s="33"/>
      <c r="B508" s="89" t="s">
        <v>804</v>
      </c>
      <c r="C508" s="32" t="s">
        <v>748</v>
      </c>
      <c r="D508" s="34"/>
      <c r="E508" s="41"/>
      <c r="F508" s="100"/>
      <c r="G508" s="100"/>
      <c r="H508" s="100"/>
      <c r="I508" s="100"/>
      <c r="J508" s="59"/>
      <c r="K508" s="59"/>
      <c r="L508" s="59"/>
      <c r="M508" s="59"/>
      <c r="N508" s="72"/>
      <c r="O508" s="73"/>
    </row>
    <row r="509" spans="1:15" ht="45" customHeight="1" outlineLevel="1">
      <c r="A509" s="38"/>
      <c r="B509" s="53" t="s">
        <v>790</v>
      </c>
      <c r="C509" s="50"/>
      <c r="D509" s="50"/>
      <c r="E509" s="61">
        <f>E510</f>
        <v>0</v>
      </c>
      <c r="F509" s="102"/>
      <c r="G509" s="99"/>
      <c r="H509" s="99"/>
      <c r="I509" s="99"/>
      <c r="J509" s="50"/>
      <c r="K509" s="50"/>
      <c r="L509" s="50"/>
      <c r="M509" s="51"/>
      <c r="N509" s="70">
        <f>N510</f>
        <v>0</v>
      </c>
      <c r="O509" s="73"/>
    </row>
    <row r="510" spans="1:15" ht="15" customHeight="1" outlineLevel="1">
      <c r="A510" s="42"/>
      <c r="B510" s="47" t="s">
        <v>796</v>
      </c>
      <c r="C510" s="34"/>
      <c r="D510" s="34"/>
      <c r="E510" s="60">
        <f>SUM(E511:E514)</f>
        <v>0</v>
      </c>
      <c r="F510" s="100"/>
      <c r="G510" s="100"/>
      <c r="H510" s="100"/>
      <c r="I510" s="100"/>
      <c r="J510" s="34"/>
      <c r="K510" s="34"/>
      <c r="L510" s="34"/>
      <c r="M510" s="34"/>
      <c r="N510" s="71">
        <f>SUM(N511:N514)</f>
        <v>0</v>
      </c>
      <c r="O510" s="73"/>
    </row>
    <row r="511" spans="1:15" ht="15" customHeight="1" outlineLevel="1">
      <c r="A511" s="35"/>
      <c r="B511" s="35" t="s">
        <v>792</v>
      </c>
      <c r="C511" s="34" t="s">
        <v>750</v>
      </c>
      <c r="D511" s="34"/>
      <c r="E511" s="41"/>
      <c r="F511" s="107">
        <v>4.4999999999999998E-2</v>
      </c>
      <c r="G511" s="107">
        <v>4.4999999999999998E-2</v>
      </c>
      <c r="H511" s="108"/>
      <c r="I511" s="108"/>
      <c r="J511" s="59"/>
      <c r="K511" s="59"/>
      <c r="L511" s="80"/>
      <c r="M511" s="80"/>
      <c r="N511" s="71">
        <f>E511*(F511*J511+G511*K511+H511*L511+I511*M511)</f>
        <v>0</v>
      </c>
      <c r="O511" s="75"/>
    </row>
    <row r="512" spans="1:15" ht="15" customHeight="1" outlineLevel="1">
      <c r="A512" s="35"/>
      <c r="B512" s="35" t="s">
        <v>793</v>
      </c>
      <c r="C512" s="34" t="s">
        <v>750</v>
      </c>
      <c r="D512" s="34"/>
      <c r="E512" s="41"/>
      <c r="F512" s="107">
        <v>3.3000000000000002E-2</v>
      </c>
      <c r="G512" s="107">
        <v>3.3000000000000002E-2</v>
      </c>
      <c r="H512" s="108"/>
      <c r="I512" s="108"/>
      <c r="J512" s="59"/>
      <c r="K512" s="59"/>
      <c r="L512" s="80"/>
      <c r="M512" s="80"/>
      <c r="N512" s="71">
        <f>E512*(F512*J512+G512*K512+H512*L512+I512*M512)</f>
        <v>0</v>
      </c>
      <c r="O512" s="75"/>
    </row>
    <row r="513" spans="1:15" ht="15" customHeight="1" outlineLevel="1">
      <c r="A513" s="35"/>
      <c r="B513" s="35" t="s">
        <v>794</v>
      </c>
      <c r="C513" s="34" t="s">
        <v>750</v>
      </c>
      <c r="D513" s="34"/>
      <c r="E513" s="41"/>
      <c r="F513" s="107">
        <v>2.6000000000000002E-2</v>
      </c>
      <c r="G513" s="107">
        <v>2.6000000000000002E-2</v>
      </c>
      <c r="H513" s="108"/>
      <c r="I513" s="108"/>
      <c r="J513" s="59"/>
      <c r="K513" s="59"/>
      <c r="L513" s="80"/>
      <c r="M513" s="80"/>
      <c r="N513" s="71">
        <f>E513*(F513*J513+G513*K513+H513*L513+I513*M513)</f>
        <v>0</v>
      </c>
      <c r="O513" s="75"/>
    </row>
    <row r="514" spans="1:15" ht="15" customHeight="1" outlineLevel="1">
      <c r="A514" s="35"/>
      <c r="B514" s="35" t="s">
        <v>795</v>
      </c>
      <c r="C514" s="34" t="s">
        <v>750</v>
      </c>
      <c r="D514" s="34"/>
      <c r="E514" s="41"/>
      <c r="F514" s="107">
        <v>0.01</v>
      </c>
      <c r="G514" s="107">
        <v>0.01</v>
      </c>
      <c r="H514" s="108"/>
      <c r="I514" s="108"/>
      <c r="J514" s="59"/>
      <c r="K514" s="59"/>
      <c r="L514" s="80"/>
      <c r="M514" s="80"/>
      <c r="N514" s="71">
        <f>E514*(F514*J514+G514*K514+H514*L514+I514*M514)</f>
        <v>0</v>
      </c>
      <c r="O514" s="45"/>
    </row>
    <row r="515" spans="1:15" ht="25.5" customHeight="1">
      <c r="A515" s="1639" t="s">
        <v>811</v>
      </c>
      <c r="B515" s="1640"/>
      <c r="C515" s="31" t="s">
        <v>746</v>
      </c>
      <c r="D515" s="61">
        <f>D516</f>
        <v>0</v>
      </c>
      <c r="E515" s="61">
        <f>E519</f>
        <v>0</v>
      </c>
      <c r="F515" s="95"/>
      <c r="G515" s="95"/>
      <c r="H515" s="95"/>
      <c r="I515" s="95"/>
      <c r="J515" s="85"/>
      <c r="K515" s="85"/>
      <c r="L515" s="85"/>
      <c r="M515" s="85"/>
      <c r="N515" s="81">
        <f>N516+N519</f>
        <v>0</v>
      </c>
      <c r="O515" s="45"/>
    </row>
    <row r="516" spans="1:15">
      <c r="A516" s="1637" t="s">
        <v>802</v>
      </c>
      <c r="B516" s="1638"/>
      <c r="C516" s="31" t="s">
        <v>746</v>
      </c>
      <c r="D516" s="61">
        <f>D517</f>
        <v>0</v>
      </c>
      <c r="E516" s="85"/>
      <c r="F516" s="96">
        <f>F517</f>
        <v>3</v>
      </c>
      <c r="G516" s="96">
        <f>G517</f>
        <v>3</v>
      </c>
      <c r="H516" s="99"/>
      <c r="I516" s="99"/>
      <c r="J516" s="50"/>
      <c r="K516" s="50"/>
      <c r="L516" s="50"/>
      <c r="M516" s="50"/>
      <c r="N516" s="81">
        <f>SUM(N517:N518)</f>
        <v>0</v>
      </c>
      <c r="O516" s="45"/>
    </row>
    <row r="517" spans="1:15" ht="15" customHeight="1" outlineLevel="1">
      <c r="A517" s="82"/>
      <c r="B517" s="82" t="s">
        <v>800</v>
      </c>
      <c r="C517" s="31" t="s">
        <v>746</v>
      </c>
      <c r="D517" s="83"/>
      <c r="E517" s="85"/>
      <c r="F517" s="90">
        <v>3</v>
      </c>
      <c r="G517" s="91">
        <v>3</v>
      </c>
      <c r="H517" s="98"/>
      <c r="I517" s="98"/>
      <c r="J517" s="59"/>
      <c r="K517" s="59"/>
      <c r="L517" s="45"/>
      <c r="M517" s="45"/>
      <c r="N517" s="71">
        <f>D517*(F517*J517+G517*K517+H517*L517+I517*M517)</f>
        <v>0</v>
      </c>
      <c r="O517" s="73"/>
    </row>
    <row r="518" spans="1:15" ht="15" customHeight="1" outlineLevel="1">
      <c r="A518" s="43"/>
      <c r="B518" s="89" t="s">
        <v>801</v>
      </c>
      <c r="C518" s="44" t="s">
        <v>748</v>
      </c>
      <c r="D518" s="84"/>
      <c r="E518" s="85"/>
      <c r="F518" s="97"/>
      <c r="G518" s="98"/>
      <c r="H518" s="98"/>
      <c r="I518" s="98"/>
      <c r="J518" s="45"/>
      <c r="K518" s="45"/>
      <c r="L518" s="45"/>
      <c r="M518" s="45"/>
      <c r="N518" s="67"/>
      <c r="O518" s="73"/>
    </row>
    <row r="519" spans="1:15" ht="15" customHeight="1">
      <c r="A519" s="1637" t="s">
        <v>749</v>
      </c>
      <c r="B519" s="1638"/>
      <c r="C519" s="50"/>
      <c r="D519" s="50"/>
      <c r="E519" s="61">
        <f>E521+E520</f>
        <v>0</v>
      </c>
      <c r="F519" s="99"/>
      <c r="G519" s="99"/>
      <c r="H519" s="99"/>
      <c r="I519" s="99"/>
      <c r="J519" s="50"/>
      <c r="K519" s="50"/>
      <c r="L519" s="50"/>
      <c r="M519" s="50"/>
      <c r="N519" s="81">
        <f>N520+N521</f>
        <v>0</v>
      </c>
      <c r="O519" s="73"/>
    </row>
    <row r="520" spans="1:15" ht="15" customHeight="1" outlineLevel="1">
      <c r="A520" s="33"/>
      <c r="B520" s="89" t="s">
        <v>804</v>
      </c>
      <c r="C520" s="32" t="s">
        <v>748</v>
      </c>
      <c r="D520" s="34"/>
      <c r="E520" s="41"/>
      <c r="F520" s="100"/>
      <c r="G520" s="100"/>
      <c r="H520" s="100"/>
      <c r="I520" s="100"/>
      <c r="J520" s="59"/>
      <c r="K520" s="59"/>
      <c r="L520" s="59"/>
      <c r="M520" s="59"/>
      <c r="N520" s="72"/>
      <c r="O520" s="73"/>
    </row>
    <row r="521" spans="1:15" ht="45" customHeight="1" outlineLevel="1">
      <c r="A521" s="38"/>
      <c r="B521" s="53" t="s">
        <v>790</v>
      </c>
      <c r="C521" s="50"/>
      <c r="D521" s="50"/>
      <c r="E521" s="61">
        <f>E522</f>
        <v>0</v>
      </c>
      <c r="F521" s="102"/>
      <c r="G521" s="99"/>
      <c r="H521" s="99"/>
      <c r="I521" s="99"/>
      <c r="J521" s="50"/>
      <c r="K521" s="50"/>
      <c r="L521" s="50"/>
      <c r="M521" s="51"/>
      <c r="N521" s="70">
        <f>N522</f>
        <v>0</v>
      </c>
      <c r="O521" s="73"/>
    </row>
    <row r="522" spans="1:15" ht="15" customHeight="1" outlineLevel="1">
      <c r="A522" s="42"/>
      <c r="B522" s="47" t="s">
        <v>796</v>
      </c>
      <c r="C522" s="34"/>
      <c r="D522" s="34"/>
      <c r="E522" s="60">
        <f>SUM(E523:E526)</f>
        <v>0</v>
      </c>
      <c r="F522" s="100"/>
      <c r="G522" s="100"/>
      <c r="H522" s="100"/>
      <c r="I522" s="100"/>
      <c r="J522" s="34"/>
      <c r="K522" s="34"/>
      <c r="L522" s="34"/>
      <c r="M522" s="34"/>
      <c r="N522" s="71">
        <f>SUM(N523:N526)</f>
        <v>0</v>
      </c>
      <c r="O522" s="73"/>
    </row>
    <row r="523" spans="1:15" ht="15" customHeight="1" outlineLevel="1">
      <c r="A523" s="35"/>
      <c r="B523" s="35" t="s">
        <v>792</v>
      </c>
      <c r="C523" s="34" t="s">
        <v>750</v>
      </c>
      <c r="D523" s="34"/>
      <c r="E523" s="41"/>
      <c r="F523" s="107">
        <v>4.4999999999999998E-2</v>
      </c>
      <c r="G523" s="107">
        <v>4.4999999999999998E-2</v>
      </c>
      <c r="H523" s="108"/>
      <c r="I523" s="108"/>
      <c r="J523" s="59"/>
      <c r="K523" s="59"/>
      <c r="L523" s="80"/>
      <c r="M523" s="80"/>
      <c r="N523" s="71">
        <f>E523*(F523*J523+G523*K523+H523*L523+I523*M523)</f>
        <v>0</v>
      </c>
      <c r="O523" s="73"/>
    </row>
    <row r="524" spans="1:15" ht="15" customHeight="1" outlineLevel="1">
      <c r="A524" s="35"/>
      <c r="B524" s="35" t="s">
        <v>793</v>
      </c>
      <c r="C524" s="34" t="s">
        <v>750</v>
      </c>
      <c r="D524" s="34"/>
      <c r="E524" s="41"/>
      <c r="F524" s="107">
        <v>3.3000000000000002E-2</v>
      </c>
      <c r="G524" s="107">
        <v>3.3000000000000002E-2</v>
      </c>
      <c r="H524" s="108"/>
      <c r="I524" s="108"/>
      <c r="J524" s="59"/>
      <c r="K524" s="59"/>
      <c r="L524" s="80"/>
      <c r="M524" s="80"/>
      <c r="N524" s="71">
        <f>E524*(F524*J524+G524*K524+H524*L524+I524*M524)</f>
        <v>0</v>
      </c>
      <c r="O524" s="73"/>
    </row>
    <row r="525" spans="1:15" ht="15" customHeight="1" outlineLevel="1">
      <c r="A525" s="35"/>
      <c r="B525" s="35" t="s">
        <v>794</v>
      </c>
      <c r="C525" s="34" t="s">
        <v>750</v>
      </c>
      <c r="D525" s="34"/>
      <c r="E525" s="41"/>
      <c r="F525" s="107">
        <v>2.6000000000000002E-2</v>
      </c>
      <c r="G525" s="107">
        <v>2.6000000000000002E-2</v>
      </c>
      <c r="H525" s="108"/>
      <c r="I525" s="108"/>
      <c r="J525" s="59"/>
      <c r="K525" s="59"/>
      <c r="L525" s="80"/>
      <c r="M525" s="80"/>
      <c r="N525" s="71">
        <f>E525*(F525*J525+G525*K525+H525*L525+I525*M525)</f>
        <v>0</v>
      </c>
      <c r="O525" s="73"/>
    </row>
    <row r="526" spans="1:15" ht="15" customHeight="1" outlineLevel="1">
      <c r="A526" s="35"/>
      <c r="B526" s="35" t="s">
        <v>795</v>
      </c>
      <c r="C526" s="34" t="s">
        <v>750</v>
      </c>
      <c r="D526" s="34"/>
      <c r="E526" s="41"/>
      <c r="F526" s="107">
        <v>0.01</v>
      </c>
      <c r="G526" s="107">
        <v>0.01</v>
      </c>
      <c r="H526" s="108"/>
      <c r="I526" s="108"/>
      <c r="J526" s="59"/>
      <c r="K526" s="59"/>
      <c r="L526" s="80"/>
      <c r="M526" s="80"/>
      <c r="N526" s="71">
        <f>E526*(F526*J526+G526*K526+H526*L526+I526*M526)</f>
        <v>0</v>
      </c>
      <c r="O526" s="73"/>
    </row>
    <row r="527" spans="1:15">
      <c r="A527" s="1645" t="s">
        <v>773</v>
      </c>
      <c r="B527" s="1646"/>
      <c r="C527" s="46" t="s">
        <v>799</v>
      </c>
      <c r="D527" s="86">
        <f>D528+D550+D554</f>
        <v>0</v>
      </c>
      <c r="E527" s="86">
        <f>E528+E550+E554</f>
        <v>0</v>
      </c>
      <c r="F527" s="94"/>
      <c r="G527" s="94"/>
      <c r="H527" s="94"/>
      <c r="I527" s="94"/>
      <c r="J527" s="46"/>
      <c r="K527" s="46"/>
      <c r="L527" s="46"/>
      <c r="M527" s="46"/>
      <c r="N527" s="86">
        <f>N528+N550+N554</f>
        <v>0</v>
      </c>
      <c r="O527" s="73"/>
    </row>
    <row r="528" spans="1:15" ht="29.25" customHeight="1">
      <c r="A528" s="1639" t="s">
        <v>774</v>
      </c>
      <c r="B528" s="1640"/>
      <c r="C528" s="31" t="s">
        <v>746</v>
      </c>
      <c r="D528" s="61">
        <f>D529</f>
        <v>0</v>
      </c>
      <c r="E528" s="61">
        <f>E532</f>
        <v>0</v>
      </c>
      <c r="F528" s="95"/>
      <c r="G528" s="95"/>
      <c r="H528" s="95"/>
      <c r="I528" s="95"/>
      <c r="J528" s="85"/>
      <c r="K528" s="85"/>
      <c r="L528" s="85"/>
      <c r="M528" s="85"/>
      <c r="N528" s="81">
        <f>N529+N532</f>
        <v>0</v>
      </c>
      <c r="O528" s="73"/>
    </row>
    <row r="529" spans="1:15">
      <c r="A529" s="1637" t="s">
        <v>802</v>
      </c>
      <c r="B529" s="1638"/>
      <c r="C529" s="31" t="s">
        <v>746</v>
      </c>
      <c r="D529" s="61">
        <f>D530</f>
        <v>0</v>
      </c>
      <c r="E529" s="85"/>
      <c r="F529" s="96">
        <f>F530</f>
        <v>1.6</v>
      </c>
      <c r="G529" s="96">
        <f>G530</f>
        <v>1.6</v>
      </c>
      <c r="H529" s="99"/>
      <c r="I529" s="99"/>
      <c r="J529" s="50"/>
      <c r="K529" s="50"/>
      <c r="L529" s="50"/>
      <c r="M529" s="50"/>
      <c r="N529" s="81">
        <f>SUM(N530:N531)</f>
        <v>0</v>
      </c>
      <c r="O529" s="45"/>
    </row>
    <row r="530" spans="1:15" ht="15" customHeight="1" outlineLevel="1">
      <c r="A530" s="82"/>
      <c r="B530" s="82" t="s">
        <v>800</v>
      </c>
      <c r="C530" s="31" t="s">
        <v>746</v>
      </c>
      <c r="D530" s="83"/>
      <c r="E530" s="85"/>
      <c r="F530" s="90">
        <v>1.6</v>
      </c>
      <c r="G530" s="91">
        <v>1.6</v>
      </c>
      <c r="H530" s="98"/>
      <c r="I530" s="98"/>
      <c r="J530" s="59"/>
      <c r="K530" s="59"/>
      <c r="L530" s="45"/>
      <c r="M530" s="45"/>
      <c r="N530" s="71">
        <f>D530*(F530*J530+G530*K530+H530*L530+I530*M530)</f>
        <v>0</v>
      </c>
      <c r="O530" s="45"/>
    </row>
    <row r="531" spans="1:15" ht="15" customHeight="1" outlineLevel="1">
      <c r="A531" s="43"/>
      <c r="B531" s="89" t="s">
        <v>801</v>
      </c>
      <c r="C531" s="44" t="s">
        <v>748</v>
      </c>
      <c r="D531" s="84"/>
      <c r="E531" s="85"/>
      <c r="F531" s="97"/>
      <c r="G531" s="98"/>
      <c r="H531" s="98"/>
      <c r="I531" s="98"/>
      <c r="J531" s="45"/>
      <c r="K531" s="45"/>
      <c r="L531" s="45"/>
      <c r="M531" s="45"/>
      <c r="N531" s="67"/>
      <c r="O531" s="45"/>
    </row>
    <row r="532" spans="1:15" ht="15" customHeight="1">
      <c r="A532" s="1637" t="s">
        <v>749</v>
      </c>
      <c r="B532" s="1638"/>
      <c r="C532" s="50"/>
      <c r="D532" s="50"/>
      <c r="E532" s="61">
        <f>E534+E544+E533</f>
        <v>0</v>
      </c>
      <c r="F532" s="99"/>
      <c r="G532" s="99"/>
      <c r="H532" s="99"/>
      <c r="I532" s="99"/>
      <c r="J532" s="50"/>
      <c r="K532" s="50"/>
      <c r="L532" s="50"/>
      <c r="M532" s="50"/>
      <c r="N532" s="81">
        <f>N533+N534+N544</f>
        <v>0</v>
      </c>
      <c r="O532" s="88"/>
    </row>
    <row r="533" spans="1:15" ht="15" customHeight="1" outlineLevel="1">
      <c r="A533" s="33"/>
      <c r="B533" s="89" t="s">
        <v>803</v>
      </c>
      <c r="C533" s="32" t="s">
        <v>748</v>
      </c>
      <c r="D533" s="39"/>
      <c r="E533" s="48"/>
      <c r="F533" s="105"/>
      <c r="G533" s="105"/>
      <c r="H533" s="105"/>
      <c r="I533" s="105"/>
      <c r="J533" s="59"/>
      <c r="K533" s="59"/>
      <c r="L533" s="36"/>
      <c r="M533" s="76"/>
      <c r="N533" s="72"/>
      <c r="O533" s="73"/>
    </row>
    <row r="534" spans="1:15" ht="15" customHeight="1" outlineLevel="1">
      <c r="A534" s="33"/>
      <c r="B534" s="47" t="s">
        <v>796</v>
      </c>
      <c r="C534" s="39"/>
      <c r="D534" s="39"/>
      <c r="E534" s="62">
        <f>E535+E538+E541</f>
        <v>0</v>
      </c>
      <c r="F534" s="105"/>
      <c r="G534" s="105"/>
      <c r="H534" s="105"/>
      <c r="I534" s="105"/>
      <c r="J534" s="39"/>
      <c r="K534" s="39"/>
      <c r="L534" s="39"/>
      <c r="M534" s="63"/>
      <c r="N534" s="68">
        <f>N535+N538+N541</f>
        <v>0</v>
      </c>
      <c r="O534" s="78"/>
    </row>
    <row r="535" spans="1:15" ht="15" customHeight="1" outlineLevel="1">
      <c r="A535" s="33"/>
      <c r="B535" s="53" t="s">
        <v>785</v>
      </c>
      <c r="C535" s="50"/>
      <c r="D535" s="50"/>
      <c r="E535" s="61">
        <f>SUM(E536:E537)</f>
        <v>0</v>
      </c>
      <c r="F535" s="102"/>
      <c r="G535" s="99"/>
      <c r="H535" s="99"/>
      <c r="I535" s="99"/>
      <c r="J535" s="50"/>
      <c r="K535" s="50"/>
      <c r="L535" s="50"/>
      <c r="M535" s="51"/>
      <c r="N535" s="69">
        <f>SUM(N536:N537)</f>
        <v>0</v>
      </c>
      <c r="O535" s="79"/>
    </row>
    <row r="536" spans="1:15" ht="15" customHeight="1" outlineLevel="1">
      <c r="A536" s="33"/>
      <c r="B536" s="35" t="s">
        <v>786</v>
      </c>
      <c r="C536" s="34" t="s">
        <v>750</v>
      </c>
      <c r="D536" s="39"/>
      <c r="E536" s="48"/>
      <c r="F536" s="104">
        <v>0.11</v>
      </c>
      <c r="G536" s="104">
        <v>0.12</v>
      </c>
      <c r="H536" s="105"/>
      <c r="I536" s="106"/>
      <c r="J536" s="59"/>
      <c r="K536" s="59"/>
      <c r="L536" s="76"/>
      <c r="M536" s="76"/>
      <c r="N536" s="71">
        <f>E536*(F536*J536+G536*K536+H536*L536+I536*M536)</f>
        <v>0</v>
      </c>
      <c r="O536" s="77"/>
    </row>
    <row r="537" spans="1:15" ht="15" customHeight="1" outlineLevel="1">
      <c r="A537" s="33"/>
      <c r="B537" s="33" t="s">
        <v>787</v>
      </c>
      <c r="C537" s="34" t="s">
        <v>750</v>
      </c>
      <c r="D537" s="39"/>
      <c r="E537" s="48"/>
      <c r="F537" s="104">
        <v>0.33</v>
      </c>
      <c r="G537" s="104">
        <v>0.36</v>
      </c>
      <c r="H537" s="105"/>
      <c r="I537" s="105"/>
      <c r="J537" s="59"/>
      <c r="K537" s="59"/>
      <c r="L537" s="36"/>
      <c r="M537" s="76"/>
      <c r="N537" s="71">
        <f>E537*(F537*J537+G537*K537+H537*L537+I537*M537)</f>
        <v>0</v>
      </c>
      <c r="O537" s="77"/>
    </row>
    <row r="538" spans="1:15" ht="15" customHeight="1" outlineLevel="1">
      <c r="A538" s="33"/>
      <c r="B538" s="53" t="s">
        <v>788</v>
      </c>
      <c r="C538" s="50"/>
      <c r="D538" s="50"/>
      <c r="E538" s="61">
        <f>SUM(E539:E540)</f>
        <v>0</v>
      </c>
      <c r="F538" s="102"/>
      <c r="G538" s="99"/>
      <c r="H538" s="99"/>
      <c r="I538" s="99"/>
      <c r="J538" s="50"/>
      <c r="K538" s="50"/>
      <c r="L538" s="50"/>
      <c r="M538" s="51"/>
      <c r="N538" s="69">
        <f>SUM(N539:N540)</f>
        <v>0</v>
      </c>
      <c r="O538" s="79"/>
    </row>
    <row r="539" spans="1:15" ht="15" customHeight="1" outlineLevel="1">
      <c r="A539" s="33"/>
      <c r="B539" s="35" t="s">
        <v>786</v>
      </c>
      <c r="C539" s="34" t="s">
        <v>750</v>
      </c>
      <c r="D539" s="39"/>
      <c r="E539" s="48"/>
      <c r="F539" s="104">
        <v>7.6999999999999999E-2</v>
      </c>
      <c r="G539" s="104">
        <v>8.3999999999999991E-2</v>
      </c>
      <c r="H539" s="105"/>
      <c r="I539" s="106"/>
      <c r="J539" s="59"/>
      <c r="K539" s="59"/>
      <c r="L539" s="76"/>
      <c r="M539" s="76"/>
      <c r="N539" s="71">
        <f>E539*(F539*J539+G539*K539+H539*L539+I539*M539)</f>
        <v>0</v>
      </c>
      <c r="O539" s="77"/>
    </row>
    <row r="540" spans="1:15" ht="15" customHeight="1" outlineLevel="1">
      <c r="A540" s="33"/>
      <c r="B540" s="33" t="s">
        <v>787</v>
      </c>
      <c r="C540" s="34" t="s">
        <v>750</v>
      </c>
      <c r="D540" s="39"/>
      <c r="E540" s="48"/>
      <c r="F540" s="104">
        <v>0.22</v>
      </c>
      <c r="G540" s="104">
        <v>0.24</v>
      </c>
      <c r="H540" s="105"/>
      <c r="I540" s="105"/>
      <c r="J540" s="59"/>
      <c r="K540" s="59"/>
      <c r="L540" s="36"/>
      <c r="M540" s="76"/>
      <c r="N540" s="71">
        <f>E540*(F540*J540+G540*K540+H540*L540+I540*M540)</f>
        <v>0</v>
      </c>
      <c r="O540" s="77"/>
    </row>
    <row r="541" spans="1:15" ht="15" customHeight="1" outlineLevel="1">
      <c r="A541" s="33"/>
      <c r="B541" s="53" t="s">
        <v>789</v>
      </c>
      <c r="C541" s="50"/>
      <c r="D541" s="50"/>
      <c r="E541" s="61">
        <f>SUM(E542:E543)</f>
        <v>0</v>
      </c>
      <c r="F541" s="102"/>
      <c r="G541" s="99"/>
      <c r="H541" s="99"/>
      <c r="I541" s="99"/>
      <c r="J541" s="50"/>
      <c r="K541" s="50"/>
      <c r="L541" s="50"/>
      <c r="M541" s="51"/>
      <c r="N541" s="69">
        <f>SUM(N542:N543)</f>
        <v>0</v>
      </c>
      <c r="O541" s="79"/>
    </row>
    <row r="542" spans="1:15" ht="15" customHeight="1" outlineLevel="1">
      <c r="A542" s="33"/>
      <c r="B542" s="35" t="s">
        <v>786</v>
      </c>
      <c r="C542" s="34" t="s">
        <v>750</v>
      </c>
      <c r="D542" s="39"/>
      <c r="E542" s="48"/>
      <c r="F542" s="104">
        <v>5.5E-2</v>
      </c>
      <c r="G542" s="104">
        <v>0.06</v>
      </c>
      <c r="H542" s="105"/>
      <c r="I542" s="106"/>
      <c r="J542" s="59"/>
      <c r="K542" s="59"/>
      <c r="L542" s="76"/>
      <c r="M542" s="76"/>
      <c r="N542" s="71">
        <f>E542*(F542*J542+G542*K542+H542*L542+I542*M542)</f>
        <v>0</v>
      </c>
      <c r="O542" s="77"/>
    </row>
    <row r="543" spans="1:15" ht="15" customHeight="1" outlineLevel="1">
      <c r="A543" s="33"/>
      <c r="B543" s="33" t="s">
        <v>787</v>
      </c>
      <c r="C543" s="34" t="s">
        <v>750</v>
      </c>
      <c r="D543" s="39"/>
      <c r="E543" s="48"/>
      <c r="F543" s="104">
        <v>0.16500000000000001</v>
      </c>
      <c r="G543" s="104">
        <v>0.18</v>
      </c>
      <c r="H543" s="105"/>
      <c r="I543" s="105"/>
      <c r="J543" s="59"/>
      <c r="K543" s="59"/>
      <c r="L543" s="36"/>
      <c r="M543" s="76"/>
      <c r="N543" s="71">
        <f>E543*(F543*J543+G543*K543+H543*L543+I543*M543)</f>
        <v>0</v>
      </c>
      <c r="O543" s="77"/>
    </row>
    <row r="544" spans="1:15" ht="45" customHeight="1" outlineLevel="1">
      <c r="A544" s="38"/>
      <c r="B544" s="53" t="s">
        <v>790</v>
      </c>
      <c r="C544" s="50"/>
      <c r="D544" s="50"/>
      <c r="E544" s="61">
        <f>E545</f>
        <v>0</v>
      </c>
      <c r="F544" s="102"/>
      <c r="G544" s="99"/>
      <c r="H544" s="99"/>
      <c r="I544" s="99"/>
      <c r="J544" s="50"/>
      <c r="K544" s="50"/>
      <c r="L544" s="50"/>
      <c r="M544" s="51"/>
      <c r="N544" s="70">
        <f>N545</f>
        <v>0</v>
      </c>
      <c r="O544" s="77"/>
    </row>
    <row r="545" spans="1:15" ht="15" customHeight="1" outlineLevel="1">
      <c r="A545" s="42"/>
      <c r="B545" s="47" t="s">
        <v>796</v>
      </c>
      <c r="C545" s="34"/>
      <c r="D545" s="34"/>
      <c r="E545" s="60">
        <f>SUM(E546:E549)</f>
        <v>0</v>
      </c>
      <c r="F545" s="100"/>
      <c r="G545" s="100"/>
      <c r="H545" s="100"/>
      <c r="I545" s="100"/>
      <c r="J545" s="34"/>
      <c r="K545" s="34"/>
      <c r="L545" s="34"/>
      <c r="M545" s="34"/>
      <c r="N545" s="71">
        <f>SUM(N546:N549)</f>
        <v>0</v>
      </c>
      <c r="O545" s="73"/>
    </row>
    <row r="546" spans="1:15" ht="15" customHeight="1" outlineLevel="1">
      <c r="A546" s="35"/>
      <c r="B546" s="35" t="s">
        <v>792</v>
      </c>
      <c r="C546" s="34" t="s">
        <v>750</v>
      </c>
      <c r="D546" s="34"/>
      <c r="E546" s="41"/>
      <c r="F546" s="107">
        <v>4.4999999999999998E-2</v>
      </c>
      <c r="G546" s="107">
        <v>4.4999999999999998E-2</v>
      </c>
      <c r="H546" s="108"/>
      <c r="I546" s="108"/>
      <c r="J546" s="59"/>
      <c r="K546" s="59"/>
      <c r="L546" s="80"/>
      <c r="M546" s="80"/>
      <c r="N546" s="71">
        <f>E546*(F546*J546+G546*K546+H546*L546+I546*M546)</f>
        <v>0</v>
      </c>
      <c r="O546" s="75"/>
    </row>
    <row r="547" spans="1:15" ht="15" customHeight="1" outlineLevel="1">
      <c r="A547" s="35"/>
      <c r="B547" s="35" t="s">
        <v>793</v>
      </c>
      <c r="C547" s="34" t="s">
        <v>750</v>
      </c>
      <c r="D547" s="34"/>
      <c r="E547" s="41"/>
      <c r="F547" s="107">
        <v>3.3000000000000002E-2</v>
      </c>
      <c r="G547" s="107">
        <v>3.3000000000000002E-2</v>
      </c>
      <c r="H547" s="108"/>
      <c r="I547" s="108"/>
      <c r="J547" s="59"/>
      <c r="K547" s="59"/>
      <c r="L547" s="80"/>
      <c r="M547" s="80"/>
      <c r="N547" s="71">
        <f>E547*(F547*J547+G547*K547+H547*L547+I547*M547)</f>
        <v>0</v>
      </c>
      <c r="O547" s="75"/>
    </row>
    <row r="548" spans="1:15" ht="15" customHeight="1" outlineLevel="1">
      <c r="A548" s="35"/>
      <c r="B548" s="35" t="s">
        <v>794</v>
      </c>
      <c r="C548" s="34" t="s">
        <v>750</v>
      </c>
      <c r="D548" s="34"/>
      <c r="E548" s="41"/>
      <c r="F548" s="107">
        <v>2.6000000000000002E-2</v>
      </c>
      <c r="G548" s="107">
        <v>2.6000000000000002E-2</v>
      </c>
      <c r="H548" s="108"/>
      <c r="I548" s="108"/>
      <c r="J548" s="59"/>
      <c r="K548" s="59"/>
      <c r="L548" s="80"/>
      <c r="M548" s="80"/>
      <c r="N548" s="71">
        <f>E548*(F548*J548+G548*K548+H548*L548+I548*M548)</f>
        <v>0</v>
      </c>
      <c r="O548" s="75"/>
    </row>
    <row r="549" spans="1:15" ht="15" customHeight="1" outlineLevel="1">
      <c r="A549" s="35"/>
      <c r="B549" s="35" t="s">
        <v>795</v>
      </c>
      <c r="C549" s="34" t="s">
        <v>750</v>
      </c>
      <c r="D549" s="34"/>
      <c r="E549" s="41"/>
      <c r="F549" s="107">
        <v>0.01</v>
      </c>
      <c r="G549" s="107">
        <v>0.01</v>
      </c>
      <c r="H549" s="108"/>
      <c r="I549" s="108"/>
      <c r="J549" s="59"/>
      <c r="K549" s="59"/>
      <c r="L549" s="80"/>
      <c r="M549" s="80"/>
      <c r="N549" s="71">
        <f>E549*(F549*J549+G549*K549+H549*L549+I549*M549)</f>
        <v>0</v>
      </c>
      <c r="O549" s="75"/>
    </row>
    <row r="550" spans="1:15" ht="18" customHeight="1">
      <c r="A550" s="1639" t="s">
        <v>775</v>
      </c>
      <c r="B550" s="1640"/>
      <c r="C550" s="31" t="s">
        <v>746</v>
      </c>
      <c r="D550" s="61">
        <f>D551</f>
        <v>0</v>
      </c>
      <c r="E550" s="85"/>
      <c r="F550" s="95"/>
      <c r="G550" s="95"/>
      <c r="H550" s="95"/>
      <c r="I550" s="95"/>
      <c r="J550" s="85"/>
      <c r="K550" s="85"/>
      <c r="L550" s="85"/>
      <c r="M550" s="85"/>
      <c r="N550" s="81">
        <f>N551</f>
        <v>0</v>
      </c>
      <c r="O550" s="45"/>
    </row>
    <row r="551" spans="1:15" ht="18" customHeight="1">
      <c r="A551" s="1637" t="s">
        <v>802</v>
      </c>
      <c r="B551" s="1638"/>
      <c r="C551" s="31" t="s">
        <v>746</v>
      </c>
      <c r="D551" s="61">
        <f>D552</f>
        <v>0</v>
      </c>
      <c r="E551" s="85"/>
      <c r="F551" s="96">
        <f>F552</f>
        <v>0.6</v>
      </c>
      <c r="G551" s="96">
        <f>G552</f>
        <v>0.6</v>
      </c>
      <c r="H551" s="99"/>
      <c r="I551" s="99"/>
      <c r="J551" s="50"/>
      <c r="K551" s="50"/>
      <c r="L551" s="50"/>
      <c r="M551" s="50"/>
      <c r="N551" s="81">
        <f>SUM(N552:N553)</f>
        <v>0</v>
      </c>
      <c r="O551" s="45"/>
    </row>
    <row r="552" spans="1:15" ht="18" customHeight="1" outlineLevel="1">
      <c r="A552" s="82"/>
      <c r="B552" s="82" t="s">
        <v>800</v>
      </c>
      <c r="C552" s="31" t="s">
        <v>746</v>
      </c>
      <c r="D552" s="83"/>
      <c r="E552" s="85"/>
      <c r="F552" s="90">
        <v>0.6</v>
      </c>
      <c r="G552" s="91">
        <v>0.6</v>
      </c>
      <c r="H552" s="98"/>
      <c r="I552" s="98"/>
      <c r="J552" s="59"/>
      <c r="K552" s="59"/>
      <c r="L552" s="45"/>
      <c r="M552" s="45"/>
      <c r="N552" s="71">
        <f>D552*(F552*J552+G552*K552+H552*L552+I552*M552)</f>
        <v>0</v>
      </c>
      <c r="O552" s="45"/>
    </row>
    <row r="553" spans="1:15" ht="18" customHeight="1" outlineLevel="1">
      <c r="A553" s="43"/>
      <c r="B553" s="89" t="s">
        <v>801</v>
      </c>
      <c r="C553" s="44" t="s">
        <v>748</v>
      </c>
      <c r="D553" s="84"/>
      <c r="E553" s="85"/>
      <c r="F553" s="97"/>
      <c r="G553" s="98"/>
      <c r="H553" s="98"/>
      <c r="I553" s="98"/>
      <c r="J553" s="45"/>
      <c r="K553" s="45"/>
      <c r="L553" s="45"/>
      <c r="M553" s="45"/>
      <c r="N553" s="67"/>
      <c r="O553" s="45"/>
    </row>
    <row r="554" spans="1:15" ht="29.25" customHeight="1">
      <c r="A554" s="1639" t="s">
        <v>805</v>
      </c>
      <c r="B554" s="1640"/>
      <c r="C554" s="31" t="s">
        <v>746</v>
      </c>
      <c r="D554" s="61">
        <f>D555</f>
        <v>0</v>
      </c>
      <c r="E554" s="61">
        <f>E558</f>
        <v>0</v>
      </c>
      <c r="F554" s="95"/>
      <c r="G554" s="95"/>
      <c r="H554" s="95"/>
      <c r="I554" s="95"/>
      <c r="J554" s="85"/>
      <c r="K554" s="85"/>
      <c r="L554" s="85"/>
      <c r="M554" s="85"/>
      <c r="N554" s="81">
        <f>N555+N558</f>
        <v>0</v>
      </c>
      <c r="O554" s="45"/>
    </row>
    <row r="555" spans="1:15">
      <c r="A555" s="1637" t="s">
        <v>802</v>
      </c>
      <c r="B555" s="1638"/>
      <c r="C555" s="31" t="s">
        <v>746</v>
      </c>
      <c r="D555" s="61">
        <f>D556</f>
        <v>0</v>
      </c>
      <c r="E555" s="85"/>
      <c r="F555" s="96">
        <f>F556</f>
        <v>1.8</v>
      </c>
      <c r="G555" s="96">
        <f>G556</f>
        <v>1.8</v>
      </c>
      <c r="H555" s="99"/>
      <c r="I555" s="99"/>
      <c r="J555" s="50"/>
      <c r="K555" s="50"/>
      <c r="L555" s="50"/>
      <c r="M555" s="50"/>
      <c r="N555" s="81">
        <f>SUM(N556:N557)</f>
        <v>0</v>
      </c>
      <c r="O555" s="45"/>
    </row>
    <row r="556" spans="1:15" ht="15" customHeight="1" outlineLevel="1">
      <c r="A556" s="82"/>
      <c r="B556" s="82" t="s">
        <v>800</v>
      </c>
      <c r="C556" s="31" t="s">
        <v>746</v>
      </c>
      <c r="D556" s="83"/>
      <c r="E556" s="85"/>
      <c r="F556" s="90">
        <v>1.8</v>
      </c>
      <c r="G556" s="91">
        <v>1.8</v>
      </c>
      <c r="H556" s="98"/>
      <c r="I556" s="98"/>
      <c r="J556" s="59"/>
      <c r="K556" s="59"/>
      <c r="L556" s="45"/>
      <c r="M556" s="45"/>
      <c r="N556" s="71">
        <f>D556*(F556*J556+G556*K556+H556*L556+I556*M556)</f>
        <v>0</v>
      </c>
      <c r="O556" s="45"/>
    </row>
    <row r="557" spans="1:15" ht="15" customHeight="1" outlineLevel="1">
      <c r="A557" s="43"/>
      <c r="B557" s="89" t="s">
        <v>801</v>
      </c>
      <c r="C557" s="44" t="s">
        <v>748</v>
      </c>
      <c r="D557" s="84"/>
      <c r="E557" s="85"/>
      <c r="F557" s="97"/>
      <c r="G557" s="98"/>
      <c r="H557" s="98"/>
      <c r="I557" s="98"/>
      <c r="J557" s="45"/>
      <c r="K557" s="45"/>
      <c r="L557" s="45"/>
      <c r="M557" s="45"/>
      <c r="N557" s="67"/>
      <c r="O557" s="45"/>
    </row>
    <row r="558" spans="1:15" ht="15" customHeight="1">
      <c r="A558" s="1637" t="s">
        <v>749</v>
      </c>
      <c r="B558" s="1638"/>
      <c r="C558" s="50"/>
      <c r="D558" s="50"/>
      <c r="E558" s="61">
        <f>E560+E570+E559</f>
        <v>0</v>
      </c>
      <c r="F558" s="99"/>
      <c r="G558" s="99"/>
      <c r="H558" s="99"/>
      <c r="I558" s="99"/>
      <c r="J558" s="50"/>
      <c r="K558" s="50"/>
      <c r="L558" s="50"/>
      <c r="M558" s="50"/>
      <c r="N558" s="81">
        <f>N559+N560+N570</f>
        <v>0</v>
      </c>
      <c r="O558" s="88"/>
    </row>
    <row r="559" spans="1:15" ht="15" customHeight="1" outlineLevel="1">
      <c r="A559" s="33"/>
      <c r="B559" s="89" t="s">
        <v>803</v>
      </c>
      <c r="C559" s="32" t="s">
        <v>748</v>
      </c>
      <c r="D559" s="39"/>
      <c r="E559" s="48"/>
      <c r="F559" s="105"/>
      <c r="G559" s="105"/>
      <c r="H559" s="105"/>
      <c r="I559" s="105"/>
      <c r="J559" s="59"/>
      <c r="K559" s="59"/>
      <c r="L559" s="36"/>
      <c r="M559" s="76"/>
      <c r="N559" s="72"/>
      <c r="O559" s="73"/>
    </row>
    <row r="560" spans="1:15" ht="15" customHeight="1" outlineLevel="1">
      <c r="A560" s="33"/>
      <c r="B560" s="47" t="s">
        <v>796</v>
      </c>
      <c r="C560" s="39"/>
      <c r="D560" s="39"/>
      <c r="E560" s="62">
        <f>E561+E564+E567</f>
        <v>0</v>
      </c>
      <c r="F560" s="105"/>
      <c r="G560" s="105"/>
      <c r="H560" s="105"/>
      <c r="I560" s="105"/>
      <c r="J560" s="39"/>
      <c r="K560" s="39"/>
      <c r="L560" s="39"/>
      <c r="M560" s="63"/>
      <c r="N560" s="68">
        <f>N561+N564+N567</f>
        <v>0</v>
      </c>
      <c r="O560" s="78"/>
    </row>
    <row r="561" spans="1:15" ht="15" customHeight="1" outlineLevel="1">
      <c r="A561" s="33"/>
      <c r="B561" s="53" t="s">
        <v>785</v>
      </c>
      <c r="C561" s="50"/>
      <c r="D561" s="50"/>
      <c r="E561" s="61">
        <f>SUM(E562:E563)</f>
        <v>0</v>
      </c>
      <c r="F561" s="102"/>
      <c r="G561" s="99"/>
      <c r="H561" s="99"/>
      <c r="I561" s="99"/>
      <c r="J561" s="50"/>
      <c r="K561" s="50"/>
      <c r="L561" s="50"/>
      <c r="M561" s="51"/>
      <c r="N561" s="69">
        <f>SUM(N562:N563)</f>
        <v>0</v>
      </c>
      <c r="O561" s="79"/>
    </row>
    <row r="562" spans="1:15" ht="15" customHeight="1" outlineLevel="1">
      <c r="A562" s="33"/>
      <c r="B562" s="35" t="s">
        <v>786</v>
      </c>
      <c r="C562" s="34" t="s">
        <v>750</v>
      </c>
      <c r="D562" s="39"/>
      <c r="E562" s="48"/>
      <c r="F562" s="104">
        <v>0.11</v>
      </c>
      <c r="G562" s="104">
        <v>0.12</v>
      </c>
      <c r="H562" s="105"/>
      <c r="I562" s="106"/>
      <c r="J562" s="59"/>
      <c r="K562" s="59"/>
      <c r="L562" s="76"/>
      <c r="M562" s="76"/>
      <c r="N562" s="71">
        <f>E562*(F562*J562+G562*K562+H562*L562+I562*M562)</f>
        <v>0</v>
      </c>
      <c r="O562" s="77"/>
    </row>
    <row r="563" spans="1:15" ht="15" customHeight="1" outlineLevel="1">
      <c r="A563" s="33"/>
      <c r="B563" s="33" t="s">
        <v>787</v>
      </c>
      <c r="C563" s="34" t="s">
        <v>750</v>
      </c>
      <c r="D563" s="39"/>
      <c r="E563" s="48"/>
      <c r="F563" s="104">
        <v>0.33</v>
      </c>
      <c r="G563" s="104">
        <v>0.36</v>
      </c>
      <c r="H563" s="105"/>
      <c r="I563" s="105"/>
      <c r="J563" s="59"/>
      <c r="K563" s="59"/>
      <c r="L563" s="36"/>
      <c r="M563" s="76"/>
      <c r="N563" s="71">
        <f>E563*(F563*J563+G563*K563+H563*L563+I563*M563)</f>
        <v>0</v>
      </c>
      <c r="O563" s="77"/>
    </row>
    <row r="564" spans="1:15" ht="15" customHeight="1" outlineLevel="1">
      <c r="A564" s="33"/>
      <c r="B564" s="53" t="s">
        <v>788</v>
      </c>
      <c r="C564" s="50"/>
      <c r="D564" s="50"/>
      <c r="E564" s="61">
        <f>SUM(E565:E566)</f>
        <v>0</v>
      </c>
      <c r="F564" s="102"/>
      <c r="G564" s="99"/>
      <c r="H564" s="99"/>
      <c r="I564" s="99"/>
      <c r="J564" s="50"/>
      <c r="K564" s="50"/>
      <c r="L564" s="50"/>
      <c r="M564" s="51"/>
      <c r="N564" s="69">
        <f>SUM(N565:N566)</f>
        <v>0</v>
      </c>
      <c r="O564" s="79"/>
    </row>
    <row r="565" spans="1:15" ht="15" customHeight="1" outlineLevel="1">
      <c r="A565" s="33"/>
      <c r="B565" s="35" t="s">
        <v>786</v>
      </c>
      <c r="C565" s="34" t="s">
        <v>750</v>
      </c>
      <c r="D565" s="39"/>
      <c r="E565" s="48"/>
      <c r="F565" s="104">
        <v>7.6999999999999999E-2</v>
      </c>
      <c r="G565" s="104">
        <v>8.3999999999999991E-2</v>
      </c>
      <c r="H565" s="105"/>
      <c r="I565" s="106"/>
      <c r="J565" s="59"/>
      <c r="K565" s="59"/>
      <c r="L565" s="76"/>
      <c r="M565" s="76"/>
      <c r="N565" s="71">
        <f>E565*(F565*J565+G565*K565+H565*L565+I565*M565)</f>
        <v>0</v>
      </c>
      <c r="O565" s="77"/>
    </row>
    <row r="566" spans="1:15" ht="15" customHeight="1" outlineLevel="1">
      <c r="A566" s="33"/>
      <c r="B566" s="33" t="s">
        <v>787</v>
      </c>
      <c r="C566" s="34" t="s">
        <v>750</v>
      </c>
      <c r="D566" s="39"/>
      <c r="E566" s="48"/>
      <c r="F566" s="104">
        <v>0.22</v>
      </c>
      <c r="G566" s="104">
        <v>0.24</v>
      </c>
      <c r="H566" s="105"/>
      <c r="I566" s="105"/>
      <c r="J566" s="59"/>
      <c r="K566" s="59"/>
      <c r="L566" s="36"/>
      <c r="M566" s="76"/>
      <c r="N566" s="71">
        <f>E566*(F566*J566+G566*K566+H566*L566+I566*M566)</f>
        <v>0</v>
      </c>
      <c r="O566" s="77"/>
    </row>
    <row r="567" spans="1:15" ht="15" customHeight="1" outlineLevel="1">
      <c r="A567" s="33"/>
      <c r="B567" s="53" t="s">
        <v>789</v>
      </c>
      <c r="C567" s="50"/>
      <c r="D567" s="50"/>
      <c r="E567" s="61">
        <f>SUM(E568:E569)</f>
        <v>0</v>
      </c>
      <c r="F567" s="102"/>
      <c r="G567" s="99"/>
      <c r="H567" s="99"/>
      <c r="I567" s="99"/>
      <c r="J567" s="50"/>
      <c r="K567" s="50"/>
      <c r="L567" s="50"/>
      <c r="M567" s="51"/>
      <c r="N567" s="69">
        <f>SUM(N568:N569)</f>
        <v>0</v>
      </c>
      <c r="O567" s="79"/>
    </row>
    <row r="568" spans="1:15" ht="15" customHeight="1" outlineLevel="1">
      <c r="A568" s="33"/>
      <c r="B568" s="35" t="s">
        <v>786</v>
      </c>
      <c r="C568" s="34" t="s">
        <v>750</v>
      </c>
      <c r="D568" s="39"/>
      <c r="E568" s="48"/>
      <c r="F568" s="104">
        <v>5.5E-2</v>
      </c>
      <c r="G568" s="104">
        <v>0.06</v>
      </c>
      <c r="H568" s="105"/>
      <c r="I568" s="106"/>
      <c r="J568" s="59"/>
      <c r="K568" s="59"/>
      <c r="L568" s="76"/>
      <c r="M568" s="76"/>
      <c r="N568" s="71">
        <f>E568*(F568*J568+G568*K568+H568*L568+I568*M568)</f>
        <v>0</v>
      </c>
      <c r="O568" s="77"/>
    </row>
    <row r="569" spans="1:15" ht="15" customHeight="1" outlineLevel="1">
      <c r="A569" s="33"/>
      <c r="B569" s="33" t="s">
        <v>787</v>
      </c>
      <c r="C569" s="34" t="s">
        <v>750</v>
      </c>
      <c r="D569" s="39"/>
      <c r="E569" s="48"/>
      <c r="F569" s="104">
        <v>0.16500000000000001</v>
      </c>
      <c r="G569" s="104">
        <v>0.18</v>
      </c>
      <c r="H569" s="105"/>
      <c r="I569" s="105"/>
      <c r="J569" s="59"/>
      <c r="K569" s="59"/>
      <c r="L569" s="36"/>
      <c r="M569" s="76"/>
      <c r="N569" s="71">
        <f>E569*(F569*J569+G569*K569+H569*L569+I569*M569)</f>
        <v>0</v>
      </c>
      <c r="O569" s="77"/>
    </row>
    <row r="570" spans="1:15" ht="45" customHeight="1" outlineLevel="1">
      <c r="A570" s="38"/>
      <c r="B570" s="53" t="s">
        <v>790</v>
      </c>
      <c r="C570" s="50"/>
      <c r="D570" s="50"/>
      <c r="E570" s="61">
        <f>E571</f>
        <v>0</v>
      </c>
      <c r="F570" s="102"/>
      <c r="G570" s="99"/>
      <c r="H570" s="99"/>
      <c r="I570" s="99"/>
      <c r="J570" s="50"/>
      <c r="K570" s="50"/>
      <c r="L570" s="50"/>
      <c r="M570" s="51"/>
      <c r="N570" s="70">
        <f>N571</f>
        <v>0</v>
      </c>
      <c r="O570" s="77"/>
    </row>
    <row r="571" spans="1:15" ht="15" customHeight="1" outlineLevel="1">
      <c r="A571" s="42"/>
      <c r="B571" s="47" t="s">
        <v>796</v>
      </c>
      <c r="C571" s="34"/>
      <c r="D571" s="34"/>
      <c r="E571" s="60">
        <f>SUM(E572:E575)</f>
        <v>0</v>
      </c>
      <c r="F571" s="100"/>
      <c r="G571" s="100"/>
      <c r="H571" s="100"/>
      <c r="I571" s="100"/>
      <c r="J571" s="34"/>
      <c r="K571" s="34"/>
      <c r="L571" s="34"/>
      <c r="M571" s="34"/>
      <c r="N571" s="71">
        <f>SUM(N572:N575)</f>
        <v>0</v>
      </c>
      <c r="O571" s="73"/>
    </row>
    <row r="572" spans="1:15" ht="15" customHeight="1" outlineLevel="1">
      <c r="A572" s="35"/>
      <c r="B572" s="35" t="s">
        <v>792</v>
      </c>
      <c r="C572" s="34" t="s">
        <v>750</v>
      </c>
      <c r="D572" s="34"/>
      <c r="E572" s="41"/>
      <c r="F572" s="107">
        <v>4.4999999999999998E-2</v>
      </c>
      <c r="G572" s="107">
        <v>4.4999999999999998E-2</v>
      </c>
      <c r="H572" s="108"/>
      <c r="I572" s="108"/>
      <c r="J572" s="59"/>
      <c r="K572" s="59"/>
      <c r="L572" s="80"/>
      <c r="M572" s="80"/>
      <c r="N572" s="71">
        <f>E572*(F572*J572+G572*K572+H572*L572+I572*M572)</f>
        <v>0</v>
      </c>
      <c r="O572" s="75"/>
    </row>
    <row r="573" spans="1:15" ht="15" customHeight="1" outlineLevel="1">
      <c r="A573" s="35"/>
      <c r="B573" s="35" t="s">
        <v>793</v>
      </c>
      <c r="C573" s="34" t="s">
        <v>750</v>
      </c>
      <c r="D573" s="34"/>
      <c r="E573" s="41"/>
      <c r="F573" s="107">
        <v>3.3000000000000002E-2</v>
      </c>
      <c r="G573" s="107">
        <v>3.3000000000000002E-2</v>
      </c>
      <c r="H573" s="108"/>
      <c r="I573" s="108"/>
      <c r="J573" s="59"/>
      <c r="K573" s="59"/>
      <c r="L573" s="80"/>
      <c r="M573" s="80"/>
      <c r="N573" s="71">
        <f>E573*(F573*J573+G573*K573+H573*L573+I573*M573)</f>
        <v>0</v>
      </c>
      <c r="O573" s="75"/>
    </row>
    <row r="574" spans="1:15" ht="15" customHeight="1" outlineLevel="1">
      <c r="A574" s="35"/>
      <c r="B574" s="35" t="s">
        <v>794</v>
      </c>
      <c r="C574" s="34" t="s">
        <v>750</v>
      </c>
      <c r="D574" s="34"/>
      <c r="E574" s="41"/>
      <c r="F574" s="107">
        <v>2.6000000000000002E-2</v>
      </c>
      <c r="G574" s="107">
        <v>2.6000000000000002E-2</v>
      </c>
      <c r="H574" s="108"/>
      <c r="I574" s="108"/>
      <c r="J574" s="59"/>
      <c r="K574" s="59"/>
      <c r="L574" s="80"/>
      <c r="M574" s="80"/>
      <c r="N574" s="71">
        <f>E574*(F574*J574+G574*K574+H574*L574+I574*M574)</f>
        <v>0</v>
      </c>
      <c r="O574" s="75"/>
    </row>
    <row r="575" spans="1:15" ht="15" customHeight="1" outlineLevel="1">
      <c r="A575" s="35"/>
      <c r="B575" s="35" t="s">
        <v>795</v>
      </c>
      <c r="C575" s="34" t="s">
        <v>750</v>
      </c>
      <c r="D575" s="34"/>
      <c r="E575" s="41"/>
      <c r="F575" s="107">
        <v>0.01</v>
      </c>
      <c r="G575" s="107">
        <v>0.01</v>
      </c>
      <c r="H575" s="108"/>
      <c r="I575" s="108"/>
      <c r="J575" s="59"/>
      <c r="K575" s="59"/>
      <c r="L575" s="80"/>
      <c r="M575" s="80"/>
      <c r="N575" s="71">
        <f>E575*(F575*J575+G575*K575+H575*L575+I575*M575)</f>
        <v>0</v>
      </c>
      <c r="O575" s="75"/>
    </row>
    <row r="576" spans="1:15" ht="15" customHeight="1">
      <c r="A576" s="1645" t="s">
        <v>806</v>
      </c>
      <c r="B576" s="1646"/>
      <c r="C576" s="46" t="s">
        <v>750</v>
      </c>
      <c r="D576" s="31"/>
      <c r="E576" s="61">
        <f>SUM(E577:E578)</f>
        <v>0</v>
      </c>
      <c r="F576" s="95"/>
      <c r="G576" s="95"/>
      <c r="H576" s="93"/>
      <c r="I576" s="93"/>
      <c r="J576" s="93"/>
      <c r="K576" s="93"/>
      <c r="L576" s="93"/>
      <c r="M576" s="93"/>
      <c r="N576" s="81">
        <f>SUM(N577:N578)</f>
        <v>0</v>
      </c>
      <c r="O576" s="74"/>
    </row>
    <row r="577" spans="1:15" ht="15" customHeight="1" outlineLevel="1">
      <c r="A577" s="1643" t="s">
        <v>776</v>
      </c>
      <c r="B577" s="1644"/>
      <c r="C577" s="31" t="s">
        <v>750</v>
      </c>
      <c r="D577" s="31"/>
      <c r="E577" s="112"/>
      <c r="F577" s="93">
        <v>0.01</v>
      </c>
      <c r="G577" s="93">
        <v>0.01</v>
      </c>
      <c r="H577" s="93"/>
      <c r="I577" s="93"/>
      <c r="J577" s="112"/>
      <c r="K577" s="112"/>
      <c r="L577" s="31"/>
      <c r="M577" s="31"/>
      <c r="N577" s="81">
        <f>(E577*F577*J577)+(E577*G577*K577)</f>
        <v>0</v>
      </c>
      <c r="O577" s="74"/>
    </row>
    <row r="578" spans="1:15" ht="15" customHeight="1" outlineLevel="1">
      <c r="A578" s="1643" t="s">
        <v>777</v>
      </c>
      <c r="B578" s="1644"/>
      <c r="C578" s="31" t="s">
        <v>750</v>
      </c>
      <c r="D578" s="31"/>
      <c r="E578" s="112"/>
      <c r="F578" s="93">
        <v>0.03</v>
      </c>
      <c r="G578" s="93">
        <v>0.03</v>
      </c>
      <c r="H578" s="93"/>
      <c r="I578" s="93"/>
      <c r="J578" s="112"/>
      <c r="K578" s="112"/>
      <c r="L578" s="31"/>
      <c r="M578" s="31"/>
      <c r="N578" s="81">
        <f>(E578*F578*J578)+(E578*G578*K578)</f>
        <v>0</v>
      </c>
      <c r="O578" s="74"/>
    </row>
    <row r="579" spans="1:15" ht="15" customHeight="1">
      <c r="A579" s="1645" t="s">
        <v>807</v>
      </c>
      <c r="B579" s="1646"/>
      <c r="C579" s="46" t="s">
        <v>778</v>
      </c>
      <c r="D579" s="61">
        <f>SUM(D580:D585)</f>
        <v>0</v>
      </c>
      <c r="E579" s="31"/>
      <c r="F579" s="31"/>
      <c r="G579" s="31"/>
      <c r="H579" s="31"/>
      <c r="I579" s="31"/>
      <c r="J579" s="31"/>
      <c r="K579" s="31"/>
      <c r="L579" s="31"/>
      <c r="M579" s="31"/>
      <c r="N579" s="81">
        <f>SUM(N580:N585)</f>
        <v>0</v>
      </c>
      <c r="O579" s="74"/>
    </row>
    <row r="580" spans="1:15" ht="15" customHeight="1" outlineLevel="1">
      <c r="A580" s="1641" t="s">
        <v>779</v>
      </c>
      <c r="B580" s="1642"/>
      <c r="C580" s="31" t="s">
        <v>778</v>
      </c>
      <c r="D580" s="112"/>
      <c r="E580" s="31"/>
      <c r="F580" s="93">
        <v>1.4</v>
      </c>
      <c r="G580" s="93">
        <v>1.4</v>
      </c>
      <c r="H580" s="93"/>
      <c r="I580" s="93"/>
      <c r="J580" s="112"/>
      <c r="K580" s="112"/>
      <c r="L580" s="31"/>
      <c r="M580" s="31"/>
      <c r="N580" s="117">
        <f t="shared" ref="N580:N585" si="0">D580*F580*J580</f>
        <v>0</v>
      </c>
      <c r="O580" s="74"/>
    </row>
    <row r="581" spans="1:15" ht="15" customHeight="1" outlineLevel="1">
      <c r="A581" s="1641" t="s">
        <v>780</v>
      </c>
      <c r="B581" s="1642"/>
      <c r="C581" s="31" t="s">
        <v>778</v>
      </c>
      <c r="D581" s="112"/>
      <c r="E581" s="31"/>
      <c r="F581" s="93">
        <v>0.08</v>
      </c>
      <c r="G581" s="93">
        <v>0.08</v>
      </c>
      <c r="H581" s="93"/>
      <c r="I581" s="93"/>
      <c r="J581" s="112"/>
      <c r="K581" s="112"/>
      <c r="L581" s="31"/>
      <c r="M581" s="31"/>
      <c r="N581" s="117">
        <f t="shared" si="0"/>
        <v>0</v>
      </c>
      <c r="O581" s="74"/>
    </row>
    <row r="582" spans="1:15" ht="15" customHeight="1" outlineLevel="1">
      <c r="A582" s="1641" t="s">
        <v>781</v>
      </c>
      <c r="B582" s="1642"/>
      <c r="C582" s="31" t="s">
        <v>778</v>
      </c>
      <c r="D582" s="112"/>
      <c r="E582" s="31"/>
      <c r="F582" s="93">
        <v>2.1</v>
      </c>
      <c r="G582" s="93">
        <v>2.1</v>
      </c>
      <c r="H582" s="93"/>
      <c r="I582" s="93"/>
      <c r="J582" s="112"/>
      <c r="K582" s="112"/>
      <c r="L582" s="31"/>
      <c r="M582" s="31"/>
      <c r="N582" s="117">
        <f t="shared" si="0"/>
        <v>0</v>
      </c>
      <c r="O582" s="74"/>
    </row>
    <row r="583" spans="1:15" ht="15" customHeight="1" outlineLevel="1">
      <c r="A583" s="1641" t="s">
        <v>782</v>
      </c>
      <c r="B583" s="1642"/>
      <c r="C583" s="31" t="s">
        <v>778</v>
      </c>
      <c r="D583" s="112"/>
      <c r="E583" s="31"/>
      <c r="F583" s="93">
        <v>0.15</v>
      </c>
      <c r="G583" s="93">
        <v>0.15</v>
      </c>
      <c r="H583" s="93"/>
      <c r="I583" s="93"/>
      <c r="J583" s="112"/>
      <c r="K583" s="112"/>
      <c r="L583" s="31"/>
      <c r="M583" s="31"/>
      <c r="N583" s="117">
        <f t="shared" si="0"/>
        <v>0</v>
      </c>
      <c r="O583" s="74"/>
    </row>
    <row r="584" spans="1:15" ht="15" customHeight="1" outlineLevel="1">
      <c r="A584" s="1641" t="s">
        <v>783</v>
      </c>
      <c r="B584" s="1642"/>
      <c r="C584" s="31" t="s">
        <v>778</v>
      </c>
      <c r="D584" s="112"/>
      <c r="E584" s="31"/>
      <c r="F584" s="93">
        <v>0.5</v>
      </c>
      <c r="G584" s="93">
        <v>0.5</v>
      </c>
      <c r="H584" s="93"/>
      <c r="I584" s="93"/>
      <c r="J584" s="112"/>
      <c r="K584" s="112"/>
      <c r="L584" s="31"/>
      <c r="M584" s="31"/>
      <c r="N584" s="117">
        <f t="shared" si="0"/>
        <v>0</v>
      </c>
      <c r="O584" s="74"/>
    </row>
    <row r="585" spans="1:15" ht="15" customHeight="1" outlineLevel="1">
      <c r="A585" s="1641" t="s">
        <v>784</v>
      </c>
      <c r="B585" s="1642"/>
      <c r="C585" s="31" t="s">
        <v>778</v>
      </c>
      <c r="D585" s="112"/>
      <c r="E585" s="31"/>
      <c r="F585" s="93">
        <v>0.01</v>
      </c>
      <c r="G585" s="93">
        <v>0.01</v>
      </c>
      <c r="H585" s="93"/>
      <c r="I585" s="93"/>
      <c r="J585" s="112"/>
      <c r="K585" s="112"/>
      <c r="L585" s="31"/>
      <c r="M585" s="31"/>
      <c r="N585" s="117">
        <f t="shared" si="0"/>
        <v>0</v>
      </c>
      <c r="O585" s="74"/>
    </row>
    <row r="586" spans="1:15">
      <c r="A586" s="1637" t="s">
        <v>812</v>
      </c>
      <c r="B586" s="1638"/>
      <c r="C586" s="46" t="s">
        <v>799</v>
      </c>
      <c r="D586" s="61">
        <f>D9+D113+D217+D321+D527</f>
        <v>0</v>
      </c>
      <c r="E586" s="61">
        <f>E9+E113+E217+E321+E527</f>
        <v>0</v>
      </c>
      <c r="F586" s="114"/>
      <c r="G586" s="114"/>
      <c r="H586" s="114"/>
      <c r="I586" s="114"/>
      <c r="J586" s="114"/>
      <c r="K586" s="114"/>
      <c r="L586" s="114"/>
      <c r="M586" s="114"/>
      <c r="N586" s="86">
        <f>N9+N113+N217+N321+N527+N576+N579</f>
        <v>0</v>
      </c>
      <c r="O586" s="86">
        <f>O9+O113+O217+O321+O527+O576+O579</f>
        <v>0</v>
      </c>
    </row>
    <row r="587" spans="1:15">
      <c r="A587" s="1637" t="s">
        <v>813</v>
      </c>
      <c r="B587" s="1638"/>
      <c r="C587" s="46" t="s">
        <v>799</v>
      </c>
      <c r="D587" s="114"/>
      <c r="E587" s="114"/>
      <c r="F587" s="114"/>
      <c r="G587" s="114"/>
      <c r="H587" s="114"/>
      <c r="I587" s="114"/>
      <c r="J587" s="114"/>
      <c r="K587" s="114"/>
      <c r="L587" s="114"/>
      <c r="M587" s="114"/>
      <c r="N587" s="86">
        <f>N586/1000</f>
        <v>0</v>
      </c>
      <c r="O587" s="86">
        <f>O586/1000</f>
        <v>0</v>
      </c>
    </row>
    <row r="588" spans="1:15" ht="23.25" customHeight="1">
      <c r="A588" s="1637" t="s">
        <v>809</v>
      </c>
      <c r="B588" s="1638"/>
      <c r="C588" s="113"/>
      <c r="D588" s="114"/>
      <c r="E588" s="114"/>
      <c r="F588" s="96">
        <f>IF(D586&gt;0,(D11*F11+D48*F48+D70*F70+D92*F92+D115*F115+D152*F152+D174*F174+D196*F196+D219*F219+D256*F256+D278*F278+D300*F300+D323*F323+D360*F360+D397*F397+D419*F419+D436*F436+D453*F453+D470*F470+D482*F482+D516*F516+D529*F529+D551*F551+D555*F555)/D586,0)</f>
        <v>0</v>
      </c>
      <c r="G588" s="96">
        <f>IF(D586&gt;0,(D11*H11+D115*H115+D219*H219+D323*H323+D360*H360+D419*H419+D436*H436+D453*H453)/D586,0)</f>
        <v>0</v>
      </c>
      <c r="H588" s="114"/>
      <c r="I588" s="114"/>
      <c r="J588" s="114"/>
      <c r="K588" s="114"/>
      <c r="L588" s="114"/>
      <c r="M588" s="114"/>
      <c r="N588" s="114"/>
      <c r="O588" s="115"/>
    </row>
    <row r="589" spans="1:15">
      <c r="A589" s="1664" t="s">
        <v>808</v>
      </c>
      <c r="B589" s="1664"/>
      <c r="C589" s="85"/>
      <c r="D589" s="85"/>
      <c r="E589" s="85"/>
      <c r="F589" s="96">
        <f>IF(D586&gt;0,(D11*(F11+H11)+D48*F48+D70*F70+D92*F92+D115*(F115+H115)+D152*F152+D174*F174+D196*F196+D219*(F219+H219)+D256*F256+D278*F278+D300*F300+D323*(F323+H323)+D360*(F360+H360)+D397*F397+D419*(F419+H419)+D436*(F436+H436)+D453*(F453+H453)+D470*F470+D482*F482+D516*F516+D529*F529+D551*F551+D555*F555)/D586,0)</f>
        <v>0</v>
      </c>
      <c r="G589" s="85"/>
      <c r="H589" s="95"/>
      <c r="I589" s="95"/>
      <c r="J589" s="85"/>
      <c r="K589" s="85"/>
      <c r="L589" s="85"/>
      <c r="M589" s="85"/>
      <c r="N589" s="116"/>
      <c r="O589" s="116"/>
    </row>
    <row r="590" spans="1:15">
      <c r="A590" s="289"/>
      <c r="B590" s="307" t="s">
        <v>1227</v>
      </c>
      <c r="C590" s="31"/>
      <c r="D590" s="31"/>
      <c r="E590" s="31"/>
      <c r="F590" s="31"/>
      <c r="G590" s="31"/>
      <c r="H590" s="45"/>
      <c r="I590" s="45"/>
      <c r="J590" s="31"/>
      <c r="K590" s="31"/>
      <c r="L590" s="31"/>
      <c r="M590" s="31"/>
      <c r="N590" s="31"/>
      <c r="O590" s="45"/>
    </row>
    <row r="591" spans="1:15" ht="15" customHeight="1">
      <c r="A591" s="1538" t="s">
        <v>740</v>
      </c>
      <c r="B591" s="1538"/>
      <c r="C591" s="1538" t="s">
        <v>729</v>
      </c>
      <c r="D591" s="1535" t="s">
        <v>741</v>
      </c>
      <c r="E591" s="1535" t="s">
        <v>20</v>
      </c>
      <c r="F591" s="1650" t="s">
        <v>21</v>
      </c>
      <c r="G591" s="1651"/>
      <c r="H591" s="1652"/>
      <c r="I591" s="1653"/>
      <c r="J591" s="1656" t="s">
        <v>647</v>
      </c>
      <c r="K591" s="1657"/>
      <c r="L591" s="1652"/>
      <c r="M591" s="1653"/>
      <c r="N591" s="1647" t="s">
        <v>797</v>
      </c>
      <c r="O591" s="1648"/>
    </row>
    <row r="592" spans="1:15">
      <c r="A592" s="1538"/>
      <c r="B592" s="1538"/>
      <c r="C592" s="1538"/>
      <c r="D592" s="1535"/>
      <c r="E592" s="1535"/>
      <c r="F592" s="1650"/>
      <c r="G592" s="1651"/>
      <c r="H592" s="1654"/>
      <c r="I592" s="1655"/>
      <c r="J592" s="1658"/>
      <c r="K592" s="1659"/>
      <c r="L592" s="1654"/>
      <c r="M592" s="1655"/>
      <c r="N592" s="1647"/>
      <c r="O592" s="1649"/>
    </row>
    <row r="593" spans="1:15" ht="51" customHeight="1">
      <c r="A593" s="1538"/>
      <c r="B593" s="1538"/>
      <c r="C593" s="1538"/>
      <c r="D593" s="1535"/>
      <c r="E593" s="1535"/>
      <c r="F593" s="239" t="str">
        <f>F6</f>
        <v>с 01.01.2025-30.06.2025</v>
      </c>
      <c r="G593" s="309" t="str">
        <f>G6</f>
        <v>с 01.07.2025-31.12.2025</v>
      </c>
      <c r="H593" s="324"/>
      <c r="I593" s="325"/>
      <c r="J593" s="239" t="str">
        <f>J6</f>
        <v>с 01.01.2025-30.06.2025</v>
      </c>
      <c r="K593" s="309" t="str">
        <f>K6</f>
        <v>с 01.07.2025-31.12.2025</v>
      </c>
      <c r="L593" s="324"/>
      <c r="M593" s="325"/>
      <c r="N593" s="1647"/>
      <c r="O593" s="1649"/>
    </row>
    <row r="594" spans="1:15" ht="30" customHeight="1">
      <c r="A594" s="1645" t="s">
        <v>745</v>
      </c>
      <c r="B594" s="1646"/>
      <c r="C594" s="46" t="s">
        <v>799</v>
      </c>
      <c r="D594" s="61">
        <f>D595+D599+D603+D607</f>
        <v>0</v>
      </c>
      <c r="E594" s="31"/>
      <c r="F594" s="94"/>
      <c r="G594" s="310"/>
      <c r="H594" s="326"/>
      <c r="I594" s="327"/>
      <c r="J594" s="317"/>
      <c r="K594" s="46"/>
      <c r="L594" s="326"/>
      <c r="M594" s="327"/>
      <c r="N594" s="344">
        <f>N595+N599+N603+N607</f>
        <v>0</v>
      </c>
      <c r="O594" s="350"/>
    </row>
    <row r="595" spans="1:15">
      <c r="A595" s="1663" t="s">
        <v>747</v>
      </c>
      <c r="B595" s="1663"/>
      <c r="C595" s="31" t="s">
        <v>746</v>
      </c>
      <c r="D595" s="61">
        <f>D596</f>
        <v>0</v>
      </c>
      <c r="E595" s="31"/>
      <c r="F595" s="95"/>
      <c r="G595" s="311"/>
      <c r="H595" s="328"/>
      <c r="I595" s="329"/>
      <c r="J595" s="318"/>
      <c r="K595" s="85"/>
      <c r="L595" s="328"/>
      <c r="M595" s="329"/>
      <c r="N595" s="345">
        <f>N596</f>
        <v>0</v>
      </c>
      <c r="O595" s="350"/>
    </row>
    <row r="596" spans="1:15" ht="15" customHeight="1">
      <c r="A596" s="1637" t="s">
        <v>802</v>
      </c>
      <c r="B596" s="1638"/>
      <c r="C596" s="31" t="s">
        <v>746</v>
      </c>
      <c r="D596" s="61">
        <f>D597</f>
        <v>0</v>
      </c>
      <c r="E596" s="31"/>
      <c r="F596" s="96">
        <f>F597</f>
        <v>8.58</v>
      </c>
      <c r="G596" s="312">
        <f>G597</f>
        <v>8.58</v>
      </c>
      <c r="H596" s="330"/>
      <c r="I596" s="331"/>
      <c r="J596" s="50"/>
      <c r="K596" s="50"/>
      <c r="L596" s="330"/>
      <c r="M596" s="331"/>
      <c r="N596" s="345">
        <f>SUM(N597:N598)</f>
        <v>0</v>
      </c>
      <c r="O596" s="350"/>
    </row>
    <row r="597" spans="1:15" ht="15" customHeight="1" outlineLevel="1">
      <c r="A597" s="82"/>
      <c r="B597" s="82" t="s">
        <v>800</v>
      </c>
      <c r="C597" s="31" t="s">
        <v>746</v>
      </c>
      <c r="D597" s="83"/>
      <c r="E597" s="31"/>
      <c r="F597" s="308">
        <v>8.58</v>
      </c>
      <c r="G597" s="314">
        <v>8.58</v>
      </c>
      <c r="H597" s="332"/>
      <c r="I597" s="333"/>
      <c r="J597" s="319"/>
      <c r="K597" s="59"/>
      <c r="L597" s="332"/>
      <c r="M597" s="333"/>
      <c r="N597" s="346">
        <f>D597*(F597*J597+G597*K597)</f>
        <v>0</v>
      </c>
      <c r="O597" s="350"/>
    </row>
    <row r="598" spans="1:15" ht="15" customHeight="1" outlineLevel="1">
      <c r="A598" s="43"/>
      <c r="B598" s="89" t="s">
        <v>801</v>
      </c>
      <c r="C598" s="44" t="s">
        <v>748</v>
      </c>
      <c r="D598" s="84"/>
      <c r="E598" s="31"/>
      <c r="F598" s="97"/>
      <c r="G598" s="313"/>
      <c r="H598" s="332"/>
      <c r="I598" s="333"/>
      <c r="J598" s="320"/>
      <c r="K598" s="45"/>
      <c r="L598" s="332"/>
      <c r="M598" s="333"/>
      <c r="N598" s="347"/>
      <c r="O598" s="350"/>
    </row>
    <row r="599" spans="1:15">
      <c r="A599" s="1663" t="s">
        <v>751</v>
      </c>
      <c r="B599" s="1663"/>
      <c r="C599" s="31" t="s">
        <v>746</v>
      </c>
      <c r="D599" s="61">
        <f>D600</f>
        <v>0</v>
      </c>
      <c r="E599" s="31"/>
      <c r="F599" s="95"/>
      <c r="G599" s="311"/>
      <c r="H599" s="328"/>
      <c r="I599" s="329"/>
      <c r="J599" s="318"/>
      <c r="K599" s="85"/>
      <c r="L599" s="328"/>
      <c r="M599" s="329"/>
      <c r="N599" s="345">
        <f>N600</f>
        <v>0</v>
      </c>
      <c r="O599" s="350"/>
    </row>
    <row r="600" spans="1:15" ht="15" customHeight="1">
      <c r="A600" s="1637" t="s">
        <v>802</v>
      </c>
      <c r="B600" s="1638"/>
      <c r="C600" s="31" t="s">
        <v>746</v>
      </c>
      <c r="D600" s="61">
        <f>D601</f>
        <v>0</v>
      </c>
      <c r="E600" s="31"/>
      <c r="F600" s="96">
        <f>F601</f>
        <v>7.72</v>
      </c>
      <c r="G600" s="312">
        <f>G601</f>
        <v>7.72</v>
      </c>
      <c r="H600" s="334"/>
      <c r="I600" s="335"/>
      <c r="J600" s="50"/>
      <c r="K600" s="50"/>
      <c r="L600" s="334"/>
      <c r="M600" s="335"/>
      <c r="N600" s="345">
        <f>SUM(N601:N602)</f>
        <v>0</v>
      </c>
      <c r="O600" s="350"/>
    </row>
    <row r="601" spans="1:15" ht="15" customHeight="1" outlineLevel="1">
      <c r="A601" s="82"/>
      <c r="B601" s="82" t="s">
        <v>800</v>
      </c>
      <c r="C601" s="31" t="s">
        <v>746</v>
      </c>
      <c r="D601" s="83"/>
      <c r="E601" s="31"/>
      <c r="F601" s="308">
        <v>7.72</v>
      </c>
      <c r="G601" s="314">
        <v>7.72</v>
      </c>
      <c r="H601" s="332"/>
      <c r="I601" s="333"/>
      <c r="J601" s="319"/>
      <c r="K601" s="59"/>
      <c r="L601" s="332"/>
      <c r="M601" s="333"/>
      <c r="N601" s="346">
        <f>D601*(F601*J601+G601*K601)</f>
        <v>0</v>
      </c>
      <c r="O601" s="350"/>
    </row>
    <row r="602" spans="1:15" ht="15" customHeight="1" outlineLevel="1">
      <c r="A602" s="43"/>
      <c r="B602" s="89" t="s">
        <v>801</v>
      </c>
      <c r="C602" s="44" t="s">
        <v>748</v>
      </c>
      <c r="D602" s="84"/>
      <c r="E602" s="31"/>
      <c r="F602" s="97"/>
      <c r="G602" s="313"/>
      <c r="H602" s="332"/>
      <c r="I602" s="333"/>
      <c r="J602" s="320"/>
      <c r="K602" s="45"/>
      <c r="L602" s="332"/>
      <c r="M602" s="333"/>
      <c r="N602" s="347"/>
      <c r="O602" s="350"/>
    </row>
    <row r="603" spans="1:15">
      <c r="A603" s="1662" t="s">
        <v>752</v>
      </c>
      <c r="B603" s="1662"/>
      <c r="C603" s="31" t="s">
        <v>746</v>
      </c>
      <c r="D603" s="61">
        <f>D604</f>
        <v>0</v>
      </c>
      <c r="E603" s="31"/>
      <c r="F603" s="95"/>
      <c r="G603" s="311"/>
      <c r="H603" s="328"/>
      <c r="I603" s="329"/>
      <c r="J603" s="318"/>
      <c r="K603" s="85"/>
      <c r="L603" s="328"/>
      <c r="M603" s="329"/>
      <c r="N603" s="345">
        <f>N604</f>
        <v>0</v>
      </c>
      <c r="O603" s="350"/>
    </row>
    <row r="604" spans="1:15" ht="15" customHeight="1">
      <c r="A604" s="1637" t="s">
        <v>802</v>
      </c>
      <c r="B604" s="1638"/>
      <c r="C604" s="31" t="s">
        <v>746</v>
      </c>
      <c r="D604" s="61">
        <f>D605</f>
        <v>0</v>
      </c>
      <c r="E604" s="31"/>
      <c r="F604" s="96">
        <f>F605</f>
        <v>5.58</v>
      </c>
      <c r="G604" s="312">
        <f>G605</f>
        <v>5.58</v>
      </c>
      <c r="H604" s="334"/>
      <c r="I604" s="335"/>
      <c r="J604" s="50"/>
      <c r="K604" s="50"/>
      <c r="L604" s="334"/>
      <c r="M604" s="335"/>
      <c r="N604" s="345">
        <f>SUM(N605:N606)</f>
        <v>0</v>
      </c>
      <c r="O604" s="350"/>
    </row>
    <row r="605" spans="1:15" ht="15" customHeight="1" outlineLevel="1">
      <c r="A605" s="82"/>
      <c r="B605" s="82" t="s">
        <v>800</v>
      </c>
      <c r="C605" s="31" t="s">
        <v>746</v>
      </c>
      <c r="D605" s="83"/>
      <c r="E605" s="31"/>
      <c r="F605" s="308">
        <v>5.58</v>
      </c>
      <c r="G605" s="314">
        <v>5.58</v>
      </c>
      <c r="H605" s="332"/>
      <c r="I605" s="333"/>
      <c r="J605" s="319"/>
      <c r="K605" s="59"/>
      <c r="L605" s="332"/>
      <c r="M605" s="333"/>
      <c r="N605" s="346">
        <f>D605*(F605*J605+G605*K605)</f>
        <v>0</v>
      </c>
      <c r="O605" s="350"/>
    </row>
    <row r="606" spans="1:15" ht="15" customHeight="1" outlineLevel="1">
      <c r="A606" s="43"/>
      <c r="B606" s="89" t="s">
        <v>801</v>
      </c>
      <c r="C606" s="44" t="s">
        <v>748</v>
      </c>
      <c r="D606" s="84"/>
      <c r="E606" s="31"/>
      <c r="F606" s="97"/>
      <c r="G606" s="313"/>
      <c r="H606" s="332"/>
      <c r="I606" s="333"/>
      <c r="J606" s="320"/>
      <c r="K606" s="45"/>
      <c r="L606" s="332"/>
      <c r="M606" s="333"/>
      <c r="N606" s="347"/>
      <c r="O606" s="350"/>
    </row>
    <row r="607" spans="1:15" ht="26.25" customHeight="1">
      <c r="A607" s="1662" t="s">
        <v>753</v>
      </c>
      <c r="B607" s="1662"/>
      <c r="C607" s="31" t="s">
        <v>746</v>
      </c>
      <c r="D607" s="61">
        <f>D608</f>
        <v>0</v>
      </c>
      <c r="E607" s="31"/>
      <c r="F607" s="95"/>
      <c r="G607" s="311"/>
      <c r="H607" s="328"/>
      <c r="I607" s="329"/>
      <c r="J607" s="318"/>
      <c r="K607" s="85"/>
      <c r="L607" s="328"/>
      <c r="M607" s="329"/>
      <c r="N607" s="345">
        <f>N608</f>
        <v>0</v>
      </c>
      <c r="O607" s="350"/>
    </row>
    <row r="608" spans="1:15">
      <c r="A608" s="1637" t="s">
        <v>802</v>
      </c>
      <c r="B608" s="1638"/>
      <c r="C608" s="31" t="s">
        <v>746</v>
      </c>
      <c r="D608" s="61">
        <f>D609</f>
        <v>0</v>
      </c>
      <c r="E608" s="85"/>
      <c r="F608" s="96">
        <f>F609</f>
        <v>3.68</v>
      </c>
      <c r="G608" s="312">
        <f>G609</f>
        <v>3.68</v>
      </c>
      <c r="H608" s="334"/>
      <c r="I608" s="335"/>
      <c r="J608" s="50"/>
      <c r="K608" s="50"/>
      <c r="L608" s="334"/>
      <c r="M608" s="335"/>
      <c r="N608" s="345">
        <f>SUM(N609:N610)</f>
        <v>0</v>
      </c>
      <c r="O608" s="350"/>
    </row>
    <row r="609" spans="1:15" ht="15" customHeight="1" outlineLevel="1">
      <c r="A609" s="82"/>
      <c r="B609" s="82" t="s">
        <v>800</v>
      </c>
      <c r="C609" s="31" t="s">
        <v>746</v>
      </c>
      <c r="D609" s="83"/>
      <c r="E609" s="85"/>
      <c r="F609" s="308">
        <v>3.68</v>
      </c>
      <c r="G609" s="314">
        <v>3.68</v>
      </c>
      <c r="H609" s="332"/>
      <c r="I609" s="333"/>
      <c r="J609" s="319"/>
      <c r="K609" s="59"/>
      <c r="L609" s="332"/>
      <c r="M609" s="333"/>
      <c r="N609" s="346">
        <f>D609*(F609*J609+G609*K609)</f>
        <v>0</v>
      </c>
      <c r="O609" s="350"/>
    </row>
    <row r="610" spans="1:15" ht="15" customHeight="1" outlineLevel="1">
      <c r="A610" s="43"/>
      <c r="B610" s="89" t="s">
        <v>801</v>
      </c>
      <c r="C610" s="44" t="s">
        <v>748</v>
      </c>
      <c r="D610" s="84"/>
      <c r="E610" s="85"/>
      <c r="F610" s="97"/>
      <c r="G610" s="313"/>
      <c r="H610" s="332"/>
      <c r="I610" s="333"/>
      <c r="J610" s="320"/>
      <c r="K610" s="45"/>
      <c r="L610" s="332"/>
      <c r="M610" s="333"/>
      <c r="N610" s="347"/>
      <c r="O610" s="350"/>
    </row>
    <row r="611" spans="1:15" ht="24.75" customHeight="1">
      <c r="A611" s="1645" t="s">
        <v>754</v>
      </c>
      <c r="B611" s="1646"/>
      <c r="C611" s="46" t="s">
        <v>799</v>
      </c>
      <c r="D611" s="86">
        <f>D612+D616+D620+D624</f>
        <v>0</v>
      </c>
      <c r="E611" s="85"/>
      <c r="F611" s="94"/>
      <c r="G611" s="310"/>
      <c r="H611" s="326"/>
      <c r="I611" s="327"/>
      <c r="J611" s="317"/>
      <c r="K611" s="46"/>
      <c r="L611" s="326"/>
      <c r="M611" s="327"/>
      <c r="N611" s="344">
        <f>N612+N616+N620+N624</f>
        <v>0</v>
      </c>
      <c r="O611" s="350"/>
    </row>
    <row r="612" spans="1:15">
      <c r="A612" s="1663" t="s">
        <v>755</v>
      </c>
      <c r="B612" s="1663"/>
      <c r="C612" s="31" t="s">
        <v>746</v>
      </c>
      <c r="D612" s="61">
        <f>D613</f>
        <v>0</v>
      </c>
      <c r="E612" s="85"/>
      <c r="F612" s="95"/>
      <c r="G612" s="311"/>
      <c r="H612" s="328"/>
      <c r="I612" s="329"/>
      <c r="J612" s="318"/>
      <c r="K612" s="85"/>
      <c r="L612" s="328"/>
      <c r="M612" s="329"/>
      <c r="N612" s="345">
        <f>N613</f>
        <v>0</v>
      </c>
      <c r="O612" s="350"/>
    </row>
    <row r="613" spans="1:15" ht="15" customHeight="1">
      <c r="A613" s="1637" t="s">
        <v>802</v>
      </c>
      <c r="B613" s="1638"/>
      <c r="C613" s="31" t="s">
        <v>746</v>
      </c>
      <c r="D613" s="61">
        <f>D614</f>
        <v>0</v>
      </c>
      <c r="E613" s="85"/>
      <c r="F613" s="96">
        <f>F614</f>
        <v>6.96</v>
      </c>
      <c r="G613" s="312">
        <f>G614</f>
        <v>6.96</v>
      </c>
      <c r="H613" s="330"/>
      <c r="I613" s="331"/>
      <c r="J613" s="50"/>
      <c r="K613" s="50"/>
      <c r="L613" s="330"/>
      <c r="M613" s="331"/>
      <c r="N613" s="345">
        <f>SUM(N614:N615)</f>
        <v>0</v>
      </c>
      <c r="O613" s="350"/>
    </row>
    <row r="614" spans="1:15" ht="15" customHeight="1" outlineLevel="1">
      <c r="A614" s="82"/>
      <c r="B614" s="82" t="s">
        <v>800</v>
      </c>
      <c r="C614" s="31" t="s">
        <v>746</v>
      </c>
      <c r="D614" s="83"/>
      <c r="E614" s="85"/>
      <c r="F614" s="308">
        <v>6.96</v>
      </c>
      <c r="G614" s="314">
        <v>6.96</v>
      </c>
      <c r="H614" s="332"/>
      <c r="I614" s="333"/>
      <c r="J614" s="319"/>
      <c r="K614" s="59"/>
      <c r="L614" s="332"/>
      <c r="M614" s="333"/>
      <c r="N614" s="346">
        <f>D614*(F614*J614+G614*K614)</f>
        <v>0</v>
      </c>
      <c r="O614" s="350"/>
    </row>
    <row r="615" spans="1:15" ht="15" customHeight="1" outlineLevel="1">
      <c r="A615" s="43"/>
      <c r="B615" s="89" t="s">
        <v>801</v>
      </c>
      <c r="C615" s="44" t="s">
        <v>748</v>
      </c>
      <c r="D615" s="84"/>
      <c r="E615" s="85"/>
      <c r="F615" s="97"/>
      <c r="G615" s="313"/>
      <c r="H615" s="332"/>
      <c r="I615" s="333"/>
      <c r="J615" s="320"/>
      <c r="K615" s="45"/>
      <c r="L615" s="332"/>
      <c r="M615" s="333"/>
      <c r="N615" s="347"/>
      <c r="O615" s="350"/>
    </row>
    <row r="616" spans="1:15">
      <c r="A616" s="1660" t="s">
        <v>756</v>
      </c>
      <c r="B616" s="1661"/>
      <c r="C616" s="31" t="s">
        <v>746</v>
      </c>
      <c r="D616" s="61">
        <f>D617</f>
        <v>0</v>
      </c>
      <c r="E616" s="85"/>
      <c r="F616" s="95"/>
      <c r="G616" s="311"/>
      <c r="H616" s="328"/>
      <c r="I616" s="329"/>
      <c r="J616" s="318"/>
      <c r="K616" s="85"/>
      <c r="L616" s="328"/>
      <c r="M616" s="329"/>
      <c r="N616" s="345">
        <f>N617</f>
        <v>0</v>
      </c>
      <c r="O616" s="350"/>
    </row>
    <row r="617" spans="1:15">
      <c r="A617" s="1637" t="s">
        <v>802</v>
      </c>
      <c r="B617" s="1638"/>
      <c r="C617" s="31" t="s">
        <v>746</v>
      </c>
      <c r="D617" s="61">
        <f>D618</f>
        <v>0</v>
      </c>
      <c r="E617" s="85"/>
      <c r="F617" s="96">
        <f>F618</f>
        <v>6.97</v>
      </c>
      <c r="G617" s="312">
        <f>G618</f>
        <v>6.97</v>
      </c>
      <c r="H617" s="336"/>
      <c r="I617" s="337"/>
      <c r="J617" s="50"/>
      <c r="K617" s="50"/>
      <c r="L617" s="336"/>
      <c r="M617" s="337"/>
      <c r="N617" s="345">
        <f>SUM(N618:N619)</f>
        <v>0</v>
      </c>
      <c r="O617" s="350"/>
    </row>
    <row r="618" spans="1:15" ht="15" customHeight="1" outlineLevel="1">
      <c r="A618" s="82"/>
      <c r="B618" s="82" t="s">
        <v>800</v>
      </c>
      <c r="C618" s="31" t="s">
        <v>746</v>
      </c>
      <c r="D618" s="83"/>
      <c r="E618" s="85"/>
      <c r="F618" s="308">
        <v>6.97</v>
      </c>
      <c r="G618" s="314">
        <v>6.97</v>
      </c>
      <c r="H618" s="332"/>
      <c r="I618" s="333"/>
      <c r="J618" s="319"/>
      <c r="K618" s="59"/>
      <c r="L618" s="332"/>
      <c r="M618" s="333"/>
      <c r="N618" s="346">
        <f>D618*(F618*J618+G618*K618)</f>
        <v>0</v>
      </c>
      <c r="O618" s="350"/>
    </row>
    <row r="619" spans="1:15" ht="15" customHeight="1" outlineLevel="1">
      <c r="A619" s="43"/>
      <c r="B619" s="89" t="s">
        <v>801</v>
      </c>
      <c r="C619" s="44" t="s">
        <v>748</v>
      </c>
      <c r="D619" s="84"/>
      <c r="E619" s="85"/>
      <c r="F619" s="97"/>
      <c r="G619" s="313"/>
      <c r="H619" s="332"/>
      <c r="I619" s="333"/>
      <c r="J619" s="320"/>
      <c r="K619" s="45"/>
      <c r="L619" s="332"/>
      <c r="M619" s="333"/>
      <c r="N619" s="347"/>
      <c r="O619" s="350"/>
    </row>
    <row r="620" spans="1:15" ht="15" customHeight="1">
      <c r="A620" s="1639" t="s">
        <v>757</v>
      </c>
      <c r="B620" s="1640"/>
      <c r="C620" s="31" t="s">
        <v>746</v>
      </c>
      <c r="D620" s="61">
        <f>D621</f>
        <v>0</v>
      </c>
      <c r="E620" s="85"/>
      <c r="F620" s="95"/>
      <c r="G620" s="311"/>
      <c r="H620" s="328"/>
      <c r="I620" s="329"/>
      <c r="J620" s="318"/>
      <c r="K620" s="85"/>
      <c r="L620" s="328"/>
      <c r="M620" s="329"/>
      <c r="N620" s="345">
        <f>N621</f>
        <v>0</v>
      </c>
      <c r="O620" s="350"/>
    </row>
    <row r="621" spans="1:15" ht="15" customHeight="1">
      <c r="A621" s="1637" t="s">
        <v>802</v>
      </c>
      <c r="B621" s="1638"/>
      <c r="C621" s="31" t="s">
        <v>746</v>
      </c>
      <c r="D621" s="61">
        <f>D622</f>
        <v>0</v>
      </c>
      <c r="E621" s="85"/>
      <c r="F621" s="96">
        <f>F622</f>
        <v>4.5199999999999996</v>
      </c>
      <c r="G621" s="312">
        <f>G622</f>
        <v>4.5199999999999996</v>
      </c>
      <c r="H621" s="336"/>
      <c r="I621" s="337"/>
      <c r="J621" s="50"/>
      <c r="K621" s="50"/>
      <c r="L621" s="336"/>
      <c r="M621" s="337"/>
      <c r="N621" s="345">
        <f>SUM(N622:N623)</f>
        <v>0</v>
      </c>
      <c r="O621" s="350"/>
    </row>
    <row r="622" spans="1:15" ht="15" customHeight="1" outlineLevel="1">
      <c r="A622" s="82"/>
      <c r="B622" s="82" t="s">
        <v>800</v>
      </c>
      <c r="C622" s="31" t="s">
        <v>746</v>
      </c>
      <c r="D622" s="83"/>
      <c r="E622" s="85"/>
      <c r="F622" s="308">
        <v>4.5199999999999996</v>
      </c>
      <c r="G622" s="314">
        <v>4.5199999999999996</v>
      </c>
      <c r="H622" s="332"/>
      <c r="I622" s="333"/>
      <c r="J622" s="319"/>
      <c r="K622" s="59"/>
      <c r="L622" s="332"/>
      <c r="M622" s="333"/>
      <c r="N622" s="346">
        <f>D622*(F622*J622+G622*K622)</f>
        <v>0</v>
      </c>
      <c r="O622" s="350"/>
    </row>
    <row r="623" spans="1:15" ht="15" customHeight="1" outlineLevel="1">
      <c r="A623" s="43"/>
      <c r="B623" s="89" t="s">
        <v>801</v>
      </c>
      <c r="C623" s="44" t="s">
        <v>748</v>
      </c>
      <c r="D623" s="84"/>
      <c r="E623" s="85"/>
      <c r="F623" s="97"/>
      <c r="G623" s="313"/>
      <c r="H623" s="332"/>
      <c r="I623" s="333"/>
      <c r="J623" s="320"/>
      <c r="K623" s="45"/>
      <c r="L623" s="332"/>
      <c r="M623" s="333"/>
      <c r="N623" s="347"/>
      <c r="O623" s="350"/>
    </row>
    <row r="624" spans="1:15" ht="25.5" customHeight="1">
      <c r="A624" s="1639" t="s">
        <v>758</v>
      </c>
      <c r="B624" s="1640"/>
      <c r="C624" s="31" t="s">
        <v>746</v>
      </c>
      <c r="D624" s="61">
        <f>D625</f>
        <v>0</v>
      </c>
      <c r="E624" s="85"/>
      <c r="F624" s="95"/>
      <c r="G624" s="311"/>
      <c r="H624" s="328"/>
      <c r="I624" s="329"/>
      <c r="J624" s="318"/>
      <c r="K624" s="85"/>
      <c r="L624" s="328"/>
      <c r="M624" s="329"/>
      <c r="N624" s="345">
        <f>N625</f>
        <v>0</v>
      </c>
      <c r="O624" s="350"/>
    </row>
    <row r="625" spans="1:15">
      <c r="A625" s="1637" t="s">
        <v>802</v>
      </c>
      <c r="B625" s="1638"/>
      <c r="C625" s="31" t="s">
        <v>746</v>
      </c>
      <c r="D625" s="61">
        <f>D626</f>
        <v>0</v>
      </c>
      <c r="E625" s="85"/>
      <c r="F625" s="96">
        <f>F626</f>
        <v>3.5</v>
      </c>
      <c r="G625" s="312">
        <f>G626</f>
        <v>3.5</v>
      </c>
      <c r="H625" s="336"/>
      <c r="I625" s="337"/>
      <c r="J625" s="50"/>
      <c r="K625" s="50"/>
      <c r="L625" s="336"/>
      <c r="M625" s="337"/>
      <c r="N625" s="345">
        <f>SUM(N626:N627)</f>
        <v>0</v>
      </c>
      <c r="O625" s="350"/>
    </row>
    <row r="626" spans="1:15" ht="15" customHeight="1" outlineLevel="1">
      <c r="A626" s="82"/>
      <c r="B626" s="82" t="s">
        <v>800</v>
      </c>
      <c r="C626" s="31" t="s">
        <v>746</v>
      </c>
      <c r="D626" s="83"/>
      <c r="E626" s="85"/>
      <c r="F626" s="308">
        <v>3.5</v>
      </c>
      <c r="G626" s="314">
        <v>3.5</v>
      </c>
      <c r="H626" s="332"/>
      <c r="I626" s="333"/>
      <c r="J626" s="319"/>
      <c r="K626" s="59"/>
      <c r="L626" s="332"/>
      <c r="M626" s="333"/>
      <c r="N626" s="346">
        <f>D626*(F626*J626+G626*K626)</f>
        <v>0</v>
      </c>
      <c r="O626" s="350"/>
    </row>
    <row r="627" spans="1:15" ht="15" customHeight="1" outlineLevel="1">
      <c r="A627" s="43"/>
      <c r="B627" s="89" t="s">
        <v>801</v>
      </c>
      <c r="C627" s="44" t="s">
        <v>748</v>
      </c>
      <c r="D627" s="84"/>
      <c r="E627" s="85"/>
      <c r="F627" s="97"/>
      <c r="G627" s="313"/>
      <c r="H627" s="332"/>
      <c r="I627" s="333"/>
      <c r="J627" s="320"/>
      <c r="K627" s="45"/>
      <c r="L627" s="332"/>
      <c r="M627" s="333"/>
      <c r="N627" s="347"/>
      <c r="O627" s="350"/>
    </row>
    <row r="628" spans="1:15" ht="25.5" customHeight="1">
      <c r="A628" s="1645" t="s">
        <v>759</v>
      </c>
      <c r="B628" s="1646"/>
      <c r="C628" s="46" t="s">
        <v>799</v>
      </c>
      <c r="D628" s="86">
        <f>D629+D633+D637+D641</f>
        <v>0</v>
      </c>
      <c r="E628" s="85"/>
      <c r="F628" s="94"/>
      <c r="G628" s="310"/>
      <c r="H628" s="326"/>
      <c r="I628" s="327"/>
      <c r="J628" s="317"/>
      <c r="K628" s="46"/>
      <c r="L628" s="326"/>
      <c r="M628" s="327"/>
      <c r="N628" s="344">
        <f>N629+N633+N637+N641</f>
        <v>0</v>
      </c>
      <c r="O628" s="350"/>
    </row>
    <row r="629" spans="1:15" ht="15" customHeight="1">
      <c r="A629" s="1660" t="s">
        <v>760</v>
      </c>
      <c r="B629" s="1661"/>
      <c r="C629" s="31" t="s">
        <v>746</v>
      </c>
      <c r="D629" s="61">
        <f>D630</f>
        <v>0</v>
      </c>
      <c r="E629" s="85"/>
      <c r="F629" s="95"/>
      <c r="G629" s="311"/>
      <c r="H629" s="328"/>
      <c r="I629" s="329"/>
      <c r="J629" s="318"/>
      <c r="K629" s="85"/>
      <c r="L629" s="328"/>
      <c r="M629" s="329"/>
      <c r="N629" s="345">
        <f>N630</f>
        <v>0</v>
      </c>
      <c r="O629" s="350"/>
    </row>
    <row r="630" spans="1:15" ht="15" customHeight="1">
      <c r="A630" s="1637" t="s">
        <v>802</v>
      </c>
      <c r="B630" s="1638"/>
      <c r="C630" s="31" t="s">
        <v>746</v>
      </c>
      <c r="D630" s="61">
        <f>D631</f>
        <v>0</v>
      </c>
      <c r="E630" s="85"/>
      <c r="F630" s="96">
        <f>F631</f>
        <v>3.71</v>
      </c>
      <c r="G630" s="312">
        <f>G631</f>
        <v>3.71</v>
      </c>
      <c r="H630" s="330"/>
      <c r="I630" s="331"/>
      <c r="J630" s="50"/>
      <c r="K630" s="50"/>
      <c r="L630" s="330"/>
      <c r="M630" s="331"/>
      <c r="N630" s="345">
        <f>SUM(N631:N632)</f>
        <v>0</v>
      </c>
      <c r="O630" s="350"/>
    </row>
    <row r="631" spans="1:15" ht="15" customHeight="1" outlineLevel="1">
      <c r="A631" s="82"/>
      <c r="B631" s="82" t="s">
        <v>800</v>
      </c>
      <c r="C631" s="31" t="s">
        <v>746</v>
      </c>
      <c r="D631" s="83"/>
      <c r="E631" s="85"/>
      <c r="F631" s="308">
        <v>3.71</v>
      </c>
      <c r="G631" s="314">
        <v>3.71</v>
      </c>
      <c r="H631" s="332"/>
      <c r="I631" s="333"/>
      <c r="J631" s="319"/>
      <c r="K631" s="59"/>
      <c r="L631" s="332"/>
      <c r="M631" s="333"/>
      <c r="N631" s="346">
        <f>D631*(F631*J631+G631*K631)</f>
        <v>0</v>
      </c>
      <c r="O631" s="350"/>
    </row>
    <row r="632" spans="1:15" ht="15" customHeight="1" outlineLevel="1">
      <c r="A632" s="43"/>
      <c r="B632" s="89" t="s">
        <v>801</v>
      </c>
      <c r="C632" s="44" t="s">
        <v>748</v>
      </c>
      <c r="D632" s="84"/>
      <c r="E632" s="85"/>
      <c r="F632" s="97"/>
      <c r="G632" s="313"/>
      <c r="H632" s="332"/>
      <c r="I632" s="333"/>
      <c r="J632" s="320"/>
      <c r="K632" s="45"/>
      <c r="L632" s="332"/>
      <c r="M632" s="333"/>
      <c r="N632" s="347"/>
      <c r="O632" s="350"/>
    </row>
    <row r="633" spans="1:15">
      <c r="A633" s="1660" t="s">
        <v>761</v>
      </c>
      <c r="B633" s="1661"/>
      <c r="C633" s="31" t="s">
        <v>746</v>
      </c>
      <c r="D633" s="61">
        <f>D634</f>
        <v>0</v>
      </c>
      <c r="E633" s="85"/>
      <c r="F633" s="95"/>
      <c r="G633" s="311"/>
      <c r="H633" s="328"/>
      <c r="I633" s="329"/>
      <c r="J633" s="318"/>
      <c r="K633" s="85"/>
      <c r="L633" s="328"/>
      <c r="M633" s="329"/>
      <c r="N633" s="345">
        <f>N634</f>
        <v>0</v>
      </c>
      <c r="O633" s="350"/>
    </row>
    <row r="634" spans="1:15">
      <c r="A634" s="1637" t="s">
        <v>802</v>
      </c>
      <c r="B634" s="1638"/>
      <c r="C634" s="31" t="s">
        <v>746</v>
      </c>
      <c r="D634" s="61">
        <f>D635</f>
        <v>0</v>
      </c>
      <c r="E634" s="85"/>
      <c r="F634" s="96">
        <f>F635</f>
        <v>3.71</v>
      </c>
      <c r="G634" s="312">
        <f>G635</f>
        <v>3.71</v>
      </c>
      <c r="H634" s="336"/>
      <c r="I634" s="337"/>
      <c r="J634" s="50"/>
      <c r="K634" s="50"/>
      <c r="L634" s="336"/>
      <c r="M634" s="337"/>
      <c r="N634" s="345">
        <f>SUM(N635:N636)</f>
        <v>0</v>
      </c>
      <c r="O634" s="350"/>
    </row>
    <row r="635" spans="1:15" ht="15" customHeight="1" outlineLevel="1">
      <c r="A635" s="82"/>
      <c r="B635" s="82" t="s">
        <v>800</v>
      </c>
      <c r="C635" s="31" t="s">
        <v>746</v>
      </c>
      <c r="D635" s="83"/>
      <c r="E635" s="85"/>
      <c r="F635" s="308">
        <v>3.71</v>
      </c>
      <c r="G635" s="314">
        <v>3.71</v>
      </c>
      <c r="H635" s="332"/>
      <c r="I635" s="333"/>
      <c r="J635" s="319"/>
      <c r="K635" s="59"/>
      <c r="L635" s="332"/>
      <c r="M635" s="333"/>
      <c r="N635" s="346">
        <f>D635*(F635*J635+G635*K635)</f>
        <v>0</v>
      </c>
      <c r="O635" s="350"/>
    </row>
    <row r="636" spans="1:15" ht="15" customHeight="1" outlineLevel="1">
      <c r="A636" s="43"/>
      <c r="B636" s="89" t="s">
        <v>801</v>
      </c>
      <c r="C636" s="44" t="s">
        <v>748</v>
      </c>
      <c r="D636" s="84"/>
      <c r="E636" s="85"/>
      <c r="F636" s="97"/>
      <c r="G636" s="313"/>
      <c r="H636" s="332"/>
      <c r="I636" s="333"/>
      <c r="J636" s="320"/>
      <c r="K636" s="45"/>
      <c r="L636" s="332"/>
      <c r="M636" s="333"/>
      <c r="N636" s="347"/>
      <c r="O636" s="350"/>
    </row>
    <row r="637" spans="1:15" ht="15" customHeight="1">
      <c r="A637" s="1639" t="s">
        <v>762</v>
      </c>
      <c r="B637" s="1640"/>
      <c r="C637" s="31" t="s">
        <v>746</v>
      </c>
      <c r="D637" s="61">
        <f>D638</f>
        <v>0</v>
      </c>
      <c r="E637" s="85"/>
      <c r="F637" s="95"/>
      <c r="G637" s="311"/>
      <c r="H637" s="328"/>
      <c r="I637" s="329"/>
      <c r="J637" s="318"/>
      <c r="K637" s="85"/>
      <c r="L637" s="328"/>
      <c r="M637" s="329"/>
      <c r="N637" s="345">
        <f>N638</f>
        <v>0</v>
      </c>
      <c r="O637" s="350"/>
    </row>
    <row r="638" spans="1:15">
      <c r="A638" s="1637" t="s">
        <v>802</v>
      </c>
      <c r="B638" s="1638"/>
      <c r="C638" s="31" t="s">
        <v>746</v>
      </c>
      <c r="D638" s="61">
        <f>D639</f>
        <v>0</v>
      </c>
      <c r="E638" s="85"/>
      <c r="F638" s="96">
        <f>F639</f>
        <v>2.38</v>
      </c>
      <c r="G638" s="312">
        <f>G639</f>
        <v>2.38</v>
      </c>
      <c r="H638" s="336"/>
      <c r="I638" s="337"/>
      <c r="J638" s="50"/>
      <c r="K638" s="50"/>
      <c r="L638" s="336"/>
      <c r="M638" s="337"/>
      <c r="N638" s="345">
        <f>SUM(N639:N640)</f>
        <v>0</v>
      </c>
      <c r="O638" s="350"/>
    </row>
    <row r="639" spans="1:15" ht="15" customHeight="1" outlineLevel="1">
      <c r="A639" s="82"/>
      <c r="B639" s="82" t="s">
        <v>800</v>
      </c>
      <c r="C639" s="31" t="s">
        <v>746</v>
      </c>
      <c r="D639" s="83"/>
      <c r="E639" s="85"/>
      <c r="F639" s="308">
        <v>2.38</v>
      </c>
      <c r="G639" s="314">
        <v>2.38</v>
      </c>
      <c r="H639" s="332"/>
      <c r="I639" s="333"/>
      <c r="J639" s="319"/>
      <c r="K639" s="59"/>
      <c r="L639" s="332"/>
      <c r="M639" s="333"/>
      <c r="N639" s="346">
        <f>D639*(F639*J639+G639*K639)</f>
        <v>0</v>
      </c>
      <c r="O639" s="350"/>
    </row>
    <row r="640" spans="1:15" ht="15" customHeight="1" outlineLevel="1">
      <c r="A640" s="43"/>
      <c r="B640" s="89" t="s">
        <v>801</v>
      </c>
      <c r="C640" s="44" t="s">
        <v>748</v>
      </c>
      <c r="D640" s="84"/>
      <c r="E640" s="85"/>
      <c r="F640" s="97"/>
      <c r="G640" s="313"/>
      <c r="H640" s="332"/>
      <c r="I640" s="333"/>
      <c r="J640" s="320"/>
      <c r="K640" s="45"/>
      <c r="L640" s="332"/>
      <c r="M640" s="333"/>
      <c r="N640" s="347"/>
      <c r="O640" s="350"/>
    </row>
    <row r="641" spans="1:15" ht="25.5" customHeight="1">
      <c r="A641" s="1639" t="s">
        <v>763</v>
      </c>
      <c r="B641" s="1640"/>
      <c r="C641" s="31" t="s">
        <v>746</v>
      </c>
      <c r="D641" s="61">
        <f>D642</f>
        <v>0</v>
      </c>
      <c r="E641" s="85"/>
      <c r="F641" s="95"/>
      <c r="G641" s="311"/>
      <c r="H641" s="328"/>
      <c r="I641" s="329"/>
      <c r="J641" s="318"/>
      <c r="K641" s="85"/>
      <c r="L641" s="328"/>
      <c r="M641" s="329"/>
      <c r="N641" s="345">
        <f>N642</f>
        <v>0</v>
      </c>
      <c r="O641" s="350"/>
    </row>
    <row r="642" spans="1:15">
      <c r="A642" s="1637" t="s">
        <v>802</v>
      </c>
      <c r="B642" s="1638"/>
      <c r="C642" s="31" t="s">
        <v>746</v>
      </c>
      <c r="D642" s="61">
        <f>D643</f>
        <v>0</v>
      </c>
      <c r="E642" s="85"/>
      <c r="F642" s="96">
        <f>F643</f>
        <v>2.04</v>
      </c>
      <c r="G642" s="312">
        <f>G643</f>
        <v>2.04</v>
      </c>
      <c r="H642" s="336"/>
      <c r="I642" s="337"/>
      <c r="J642" s="50"/>
      <c r="K642" s="50"/>
      <c r="L642" s="336"/>
      <c r="M642" s="337"/>
      <c r="N642" s="345">
        <f>SUM(N643:N644)</f>
        <v>0</v>
      </c>
      <c r="O642" s="350"/>
    </row>
    <row r="643" spans="1:15" ht="15" customHeight="1" outlineLevel="1">
      <c r="A643" s="82"/>
      <c r="B643" s="82" t="s">
        <v>800</v>
      </c>
      <c r="C643" s="31" t="s">
        <v>746</v>
      </c>
      <c r="D643" s="83"/>
      <c r="E643" s="85"/>
      <c r="F643" s="308">
        <v>2.04</v>
      </c>
      <c r="G643" s="314">
        <v>2.04</v>
      </c>
      <c r="H643" s="332"/>
      <c r="I643" s="333"/>
      <c r="J643" s="319"/>
      <c r="K643" s="59"/>
      <c r="L643" s="332"/>
      <c r="M643" s="333"/>
      <c r="N643" s="346">
        <f>D643*(F643*J643+G643*K643)</f>
        <v>0</v>
      </c>
      <c r="O643" s="350"/>
    </row>
    <row r="644" spans="1:15" ht="15" customHeight="1" outlineLevel="1">
      <c r="A644" s="43"/>
      <c r="B644" s="89" t="s">
        <v>801</v>
      </c>
      <c r="C644" s="44" t="s">
        <v>748</v>
      </c>
      <c r="D644" s="84"/>
      <c r="E644" s="85"/>
      <c r="F644" s="97"/>
      <c r="G644" s="313"/>
      <c r="H644" s="332"/>
      <c r="I644" s="333"/>
      <c r="J644" s="320"/>
      <c r="K644" s="45"/>
      <c r="L644" s="332"/>
      <c r="M644" s="333"/>
      <c r="N644" s="347"/>
      <c r="O644" s="350"/>
    </row>
    <row r="645" spans="1:15">
      <c r="A645" s="1645" t="s">
        <v>764</v>
      </c>
      <c r="B645" s="1646"/>
      <c r="C645" s="46" t="s">
        <v>799</v>
      </c>
      <c r="D645" s="86">
        <f>D646+D650+D654+D658+D662+D666+D670+D674+D678+D682</f>
        <v>0</v>
      </c>
      <c r="E645" s="85"/>
      <c r="F645" s="94"/>
      <c r="G645" s="310"/>
      <c r="H645" s="326"/>
      <c r="I645" s="327"/>
      <c r="J645" s="317"/>
      <c r="K645" s="46"/>
      <c r="L645" s="326"/>
      <c r="M645" s="327"/>
      <c r="N645" s="348">
        <f>N646+N650+N654+N658+N662+N666+N670+N674+N678+N682</f>
        <v>0</v>
      </c>
      <c r="O645" s="350"/>
    </row>
    <row r="646" spans="1:15">
      <c r="A646" s="1639" t="s">
        <v>765</v>
      </c>
      <c r="B646" s="1640"/>
      <c r="C646" s="31" t="s">
        <v>746</v>
      </c>
      <c r="D646" s="61">
        <f>D647</f>
        <v>0</v>
      </c>
      <c r="E646" s="85"/>
      <c r="F646" s="95"/>
      <c r="G646" s="311"/>
      <c r="H646" s="328"/>
      <c r="I646" s="329"/>
      <c r="J646" s="318"/>
      <c r="K646" s="85"/>
      <c r="L646" s="328"/>
      <c r="M646" s="329"/>
      <c r="N646" s="345">
        <f>N647</f>
        <v>0</v>
      </c>
      <c r="O646" s="350"/>
    </row>
    <row r="647" spans="1:15">
      <c r="A647" s="1637" t="s">
        <v>802</v>
      </c>
      <c r="B647" s="1638"/>
      <c r="C647" s="31" t="s">
        <v>746</v>
      </c>
      <c r="D647" s="61">
        <f>D648</f>
        <v>0</v>
      </c>
      <c r="E647" s="85"/>
      <c r="F647" s="96">
        <f>F648</f>
        <v>6.16</v>
      </c>
      <c r="G647" s="312">
        <f>G648</f>
        <v>6.16</v>
      </c>
      <c r="H647" s="330"/>
      <c r="I647" s="331"/>
      <c r="J647" s="50"/>
      <c r="K647" s="50"/>
      <c r="L647" s="330"/>
      <c r="M647" s="331"/>
      <c r="N647" s="345">
        <f>SUM(N648:N649)</f>
        <v>0</v>
      </c>
      <c r="O647" s="350"/>
    </row>
    <row r="648" spans="1:15" ht="15" customHeight="1" outlineLevel="1">
      <c r="A648" s="82"/>
      <c r="B648" s="82" t="s">
        <v>800</v>
      </c>
      <c r="C648" s="31" t="s">
        <v>746</v>
      </c>
      <c r="D648" s="83"/>
      <c r="E648" s="85"/>
      <c r="F648" s="308">
        <v>6.16</v>
      </c>
      <c r="G648" s="314">
        <v>6.16</v>
      </c>
      <c r="H648" s="332"/>
      <c r="I648" s="333"/>
      <c r="J648" s="319"/>
      <c r="K648" s="59"/>
      <c r="L648" s="332"/>
      <c r="M648" s="333"/>
      <c r="N648" s="346">
        <f>D648*(F648*J648+G648*K648)</f>
        <v>0</v>
      </c>
      <c r="O648" s="350"/>
    </row>
    <row r="649" spans="1:15" ht="15" customHeight="1" outlineLevel="1">
      <c r="A649" s="43"/>
      <c r="B649" s="89" t="s">
        <v>801</v>
      </c>
      <c r="C649" s="44" t="s">
        <v>748</v>
      </c>
      <c r="D649" s="84"/>
      <c r="E649" s="85"/>
      <c r="F649" s="97"/>
      <c r="G649" s="313"/>
      <c r="H649" s="332"/>
      <c r="I649" s="333"/>
      <c r="J649" s="320"/>
      <c r="K649" s="45"/>
      <c r="L649" s="332"/>
      <c r="M649" s="333"/>
      <c r="N649" s="347"/>
      <c r="O649" s="350"/>
    </row>
    <row r="650" spans="1:15" ht="26.25" customHeight="1">
      <c r="A650" s="1639" t="s">
        <v>766</v>
      </c>
      <c r="B650" s="1640"/>
      <c r="C650" s="31" t="s">
        <v>746</v>
      </c>
      <c r="D650" s="61">
        <f>D651</f>
        <v>0</v>
      </c>
      <c r="E650" s="85"/>
      <c r="F650" s="95"/>
      <c r="G650" s="311"/>
      <c r="H650" s="328"/>
      <c r="I650" s="329"/>
      <c r="J650" s="318"/>
      <c r="K650" s="85"/>
      <c r="L650" s="328"/>
      <c r="M650" s="329"/>
      <c r="N650" s="345">
        <f>N651</f>
        <v>0</v>
      </c>
      <c r="O650" s="350"/>
    </row>
    <row r="651" spans="1:15">
      <c r="A651" s="1637" t="s">
        <v>802</v>
      </c>
      <c r="B651" s="1638"/>
      <c r="C651" s="31" t="s">
        <v>746</v>
      </c>
      <c r="D651" s="61">
        <f>D652</f>
        <v>0</v>
      </c>
      <c r="E651" s="85"/>
      <c r="F651" s="96">
        <f>F652</f>
        <v>5.26</v>
      </c>
      <c r="G651" s="312">
        <f>G652</f>
        <v>5.26</v>
      </c>
      <c r="H651" s="330"/>
      <c r="I651" s="331"/>
      <c r="J651" s="50"/>
      <c r="K651" s="50"/>
      <c r="L651" s="330"/>
      <c r="M651" s="331"/>
      <c r="N651" s="345">
        <f>SUM(N652:N653)</f>
        <v>0</v>
      </c>
      <c r="O651" s="350"/>
    </row>
    <row r="652" spans="1:15" ht="15" customHeight="1" outlineLevel="1">
      <c r="A652" s="82"/>
      <c r="B652" s="82" t="s">
        <v>800</v>
      </c>
      <c r="C652" s="31" t="s">
        <v>746</v>
      </c>
      <c r="D652" s="83"/>
      <c r="E652" s="85"/>
      <c r="F652" s="308">
        <v>5.26</v>
      </c>
      <c r="G652" s="314">
        <v>5.26</v>
      </c>
      <c r="H652" s="332"/>
      <c r="I652" s="333"/>
      <c r="J652" s="319"/>
      <c r="K652" s="59"/>
      <c r="L652" s="332"/>
      <c r="M652" s="333"/>
      <c r="N652" s="346">
        <f>D652*(F652*J652+G652*K652)</f>
        <v>0</v>
      </c>
      <c r="O652" s="350"/>
    </row>
    <row r="653" spans="1:15" ht="15" customHeight="1" outlineLevel="1">
      <c r="A653" s="43"/>
      <c r="B653" s="89" t="s">
        <v>801</v>
      </c>
      <c r="C653" s="44" t="s">
        <v>748</v>
      </c>
      <c r="D653" s="84"/>
      <c r="E653" s="85"/>
      <c r="F653" s="97"/>
      <c r="G653" s="313"/>
      <c r="H653" s="332"/>
      <c r="I653" s="333"/>
      <c r="J653" s="320"/>
      <c r="K653" s="45"/>
      <c r="L653" s="332"/>
      <c r="M653" s="333"/>
      <c r="N653" s="347"/>
      <c r="O653" s="350"/>
    </row>
    <row r="654" spans="1:15" ht="25.5" customHeight="1">
      <c r="A654" s="1639" t="s">
        <v>767</v>
      </c>
      <c r="B654" s="1640"/>
      <c r="C654" s="31" t="s">
        <v>746</v>
      </c>
      <c r="D654" s="61">
        <f>D655</f>
        <v>0</v>
      </c>
      <c r="E654" s="85"/>
      <c r="F654" s="95"/>
      <c r="G654" s="311"/>
      <c r="H654" s="328"/>
      <c r="I654" s="329"/>
      <c r="J654" s="318"/>
      <c r="K654" s="85"/>
      <c r="L654" s="328"/>
      <c r="M654" s="329"/>
      <c r="N654" s="345">
        <f>N655</f>
        <v>0</v>
      </c>
      <c r="O654" s="350"/>
    </row>
    <row r="655" spans="1:15">
      <c r="A655" s="1637" t="s">
        <v>802</v>
      </c>
      <c r="B655" s="1638"/>
      <c r="C655" s="31" t="s">
        <v>746</v>
      </c>
      <c r="D655" s="61">
        <f>D656</f>
        <v>0</v>
      </c>
      <c r="E655" s="85"/>
      <c r="F655" s="96">
        <f>F656</f>
        <v>4.93</v>
      </c>
      <c r="G655" s="312">
        <f>G656</f>
        <v>4.93</v>
      </c>
      <c r="H655" s="336"/>
      <c r="I655" s="337"/>
      <c r="J655" s="50"/>
      <c r="K655" s="50"/>
      <c r="L655" s="336"/>
      <c r="M655" s="337"/>
      <c r="N655" s="345">
        <f>SUM(N656:N657)</f>
        <v>0</v>
      </c>
      <c r="O655" s="350"/>
    </row>
    <row r="656" spans="1:15" ht="15" customHeight="1" outlineLevel="1">
      <c r="A656" s="82"/>
      <c r="B656" s="82" t="s">
        <v>800</v>
      </c>
      <c r="C656" s="31" t="s">
        <v>746</v>
      </c>
      <c r="D656" s="83"/>
      <c r="E656" s="85"/>
      <c r="F656" s="308">
        <v>4.93</v>
      </c>
      <c r="G656" s="314">
        <v>4.93</v>
      </c>
      <c r="H656" s="332"/>
      <c r="I656" s="333"/>
      <c r="J656" s="319"/>
      <c r="K656" s="59"/>
      <c r="L656" s="332"/>
      <c r="M656" s="333"/>
      <c r="N656" s="346">
        <f>D656*(F656*J656+G656*K656)</f>
        <v>0</v>
      </c>
      <c r="O656" s="350"/>
    </row>
    <row r="657" spans="1:15" ht="15" customHeight="1" outlineLevel="1">
      <c r="A657" s="43"/>
      <c r="B657" s="89" t="s">
        <v>801</v>
      </c>
      <c r="C657" s="44" t="s">
        <v>748</v>
      </c>
      <c r="D657" s="84"/>
      <c r="E657" s="85"/>
      <c r="F657" s="97"/>
      <c r="G657" s="313"/>
      <c r="H657" s="332"/>
      <c r="I657" s="333"/>
      <c r="J657" s="320"/>
      <c r="K657" s="45"/>
      <c r="L657" s="332"/>
      <c r="M657" s="333"/>
      <c r="N657" s="347"/>
      <c r="O657" s="350"/>
    </row>
    <row r="658" spans="1:15" ht="25.5" customHeight="1">
      <c r="A658" s="1639" t="s">
        <v>768</v>
      </c>
      <c r="B658" s="1640"/>
      <c r="C658" s="31" t="s">
        <v>746</v>
      </c>
      <c r="D658" s="61">
        <f>D659</f>
        <v>0</v>
      </c>
      <c r="E658" s="85"/>
      <c r="F658" s="95"/>
      <c r="G658" s="311"/>
      <c r="H658" s="328"/>
      <c r="I658" s="329"/>
      <c r="J658" s="318"/>
      <c r="K658" s="85"/>
      <c r="L658" s="328"/>
      <c r="M658" s="329"/>
      <c r="N658" s="345">
        <f>N659</f>
        <v>0</v>
      </c>
      <c r="O658" s="350"/>
    </row>
    <row r="659" spans="1:15">
      <c r="A659" s="1637" t="s">
        <v>802</v>
      </c>
      <c r="B659" s="1638"/>
      <c r="C659" s="31" t="s">
        <v>746</v>
      </c>
      <c r="D659" s="61">
        <f>D660</f>
        <v>0</v>
      </c>
      <c r="E659" s="85"/>
      <c r="F659" s="96">
        <f>F660</f>
        <v>4.67</v>
      </c>
      <c r="G659" s="312">
        <f>G660</f>
        <v>4.67</v>
      </c>
      <c r="H659" s="330"/>
      <c r="I659" s="331"/>
      <c r="J659" s="50"/>
      <c r="K659" s="50"/>
      <c r="L659" s="330"/>
      <c r="M659" s="331"/>
      <c r="N659" s="345">
        <f>SUM(N660:N661)</f>
        <v>0</v>
      </c>
      <c r="O659" s="350"/>
    </row>
    <row r="660" spans="1:15" ht="15" customHeight="1" outlineLevel="1">
      <c r="A660" s="82"/>
      <c r="B660" s="82" t="s">
        <v>800</v>
      </c>
      <c r="C660" s="31" t="s">
        <v>746</v>
      </c>
      <c r="D660" s="83"/>
      <c r="E660" s="85"/>
      <c r="F660" s="308">
        <v>4.67</v>
      </c>
      <c r="G660" s="314">
        <v>4.67</v>
      </c>
      <c r="H660" s="332"/>
      <c r="I660" s="333"/>
      <c r="J660" s="319"/>
      <c r="K660" s="59"/>
      <c r="L660" s="332"/>
      <c r="M660" s="333"/>
      <c r="N660" s="346">
        <f>D660*(F660*J660+G660*K660)</f>
        <v>0</v>
      </c>
      <c r="O660" s="350"/>
    </row>
    <row r="661" spans="1:15" ht="17.25" customHeight="1" outlineLevel="1">
      <c r="A661" s="43"/>
      <c r="B661" s="89" t="s">
        <v>801</v>
      </c>
      <c r="C661" s="44" t="s">
        <v>748</v>
      </c>
      <c r="D661" s="84"/>
      <c r="E661" s="85"/>
      <c r="F661" s="97"/>
      <c r="G661" s="313"/>
      <c r="H661" s="332"/>
      <c r="I661" s="333"/>
      <c r="J661" s="320"/>
      <c r="K661" s="45"/>
      <c r="L661" s="332"/>
      <c r="M661" s="333"/>
      <c r="N661" s="347"/>
      <c r="O661" s="350"/>
    </row>
    <row r="662" spans="1:15" ht="17.25" customHeight="1">
      <c r="A662" s="1639" t="s">
        <v>769</v>
      </c>
      <c r="B662" s="1640"/>
      <c r="C662" s="31" t="s">
        <v>746</v>
      </c>
      <c r="D662" s="61">
        <f>D663</f>
        <v>0</v>
      </c>
      <c r="E662" s="85"/>
      <c r="F662" s="95"/>
      <c r="G662" s="311"/>
      <c r="H662" s="328"/>
      <c r="I662" s="329"/>
      <c r="J662" s="318"/>
      <c r="K662" s="85"/>
      <c r="L662" s="328"/>
      <c r="M662" s="329"/>
      <c r="N662" s="345">
        <f>N663</f>
        <v>0</v>
      </c>
      <c r="O662" s="350"/>
    </row>
    <row r="663" spans="1:15" ht="17.25" customHeight="1">
      <c r="A663" s="1637" t="s">
        <v>802</v>
      </c>
      <c r="B663" s="1638"/>
      <c r="C663" s="31" t="s">
        <v>746</v>
      </c>
      <c r="D663" s="61">
        <f>D664</f>
        <v>0</v>
      </c>
      <c r="E663" s="85"/>
      <c r="F663" s="96">
        <f>F664</f>
        <v>2.92</v>
      </c>
      <c r="G663" s="312">
        <f>G664</f>
        <v>2.92</v>
      </c>
      <c r="H663" s="330"/>
      <c r="I663" s="331"/>
      <c r="J663" s="50"/>
      <c r="K663" s="50"/>
      <c r="L663" s="330"/>
      <c r="M663" s="331"/>
      <c r="N663" s="345">
        <f>SUM(N664:N665)</f>
        <v>0</v>
      </c>
      <c r="O663" s="350"/>
    </row>
    <row r="664" spans="1:15" ht="17.25" customHeight="1" outlineLevel="1">
      <c r="A664" s="82"/>
      <c r="B664" s="82" t="s">
        <v>800</v>
      </c>
      <c r="C664" s="31" t="s">
        <v>746</v>
      </c>
      <c r="D664" s="83"/>
      <c r="E664" s="85"/>
      <c r="F664" s="308">
        <v>2.92</v>
      </c>
      <c r="G664" s="314">
        <v>2.92</v>
      </c>
      <c r="H664" s="332"/>
      <c r="I664" s="333"/>
      <c r="J664" s="319"/>
      <c r="K664" s="59"/>
      <c r="L664" s="332"/>
      <c r="M664" s="333"/>
      <c r="N664" s="346">
        <f>D664*(F664*J664+G664*K664)</f>
        <v>0</v>
      </c>
      <c r="O664" s="350"/>
    </row>
    <row r="665" spans="1:15" ht="17.25" customHeight="1" outlineLevel="1">
      <c r="A665" s="43"/>
      <c r="B665" s="89" t="s">
        <v>801</v>
      </c>
      <c r="C665" s="44" t="s">
        <v>748</v>
      </c>
      <c r="D665" s="84"/>
      <c r="E665" s="85"/>
      <c r="F665" s="97"/>
      <c r="G665" s="313"/>
      <c r="H665" s="332"/>
      <c r="I665" s="333"/>
      <c r="J665" s="320"/>
      <c r="K665" s="45"/>
      <c r="L665" s="332"/>
      <c r="M665" s="333"/>
      <c r="N665" s="347"/>
      <c r="O665" s="350"/>
    </row>
    <row r="666" spans="1:15">
      <c r="A666" s="1639" t="s">
        <v>770</v>
      </c>
      <c r="B666" s="1640"/>
      <c r="C666" s="31" t="s">
        <v>746</v>
      </c>
      <c r="D666" s="61">
        <f>D667</f>
        <v>0</v>
      </c>
      <c r="E666" s="85"/>
      <c r="F666" s="95"/>
      <c r="G666" s="311"/>
      <c r="H666" s="328"/>
      <c r="I666" s="329"/>
      <c r="J666" s="318"/>
      <c r="K666" s="85"/>
      <c r="L666" s="328"/>
      <c r="M666" s="329"/>
      <c r="N666" s="345">
        <f>N667</f>
        <v>0</v>
      </c>
      <c r="O666" s="350"/>
    </row>
    <row r="667" spans="1:15">
      <c r="A667" s="1637" t="s">
        <v>802</v>
      </c>
      <c r="B667" s="1638"/>
      <c r="C667" s="31" t="s">
        <v>746</v>
      </c>
      <c r="D667" s="61">
        <f>D668</f>
        <v>0</v>
      </c>
      <c r="E667" s="85"/>
      <c r="F667" s="96">
        <f>F668</f>
        <v>1.76</v>
      </c>
      <c r="G667" s="312">
        <f>G668</f>
        <v>1.76</v>
      </c>
      <c r="H667" s="330"/>
      <c r="I667" s="331"/>
      <c r="J667" s="50"/>
      <c r="K667" s="50"/>
      <c r="L667" s="330"/>
      <c r="M667" s="331"/>
      <c r="N667" s="345">
        <f>SUM(N668:N669)</f>
        <v>0</v>
      </c>
      <c r="O667" s="350"/>
    </row>
    <row r="668" spans="1:15" ht="15" customHeight="1" outlineLevel="1">
      <c r="A668" s="82"/>
      <c r="B668" s="82" t="s">
        <v>800</v>
      </c>
      <c r="C668" s="31" t="s">
        <v>746</v>
      </c>
      <c r="D668" s="83"/>
      <c r="E668" s="85"/>
      <c r="F668" s="308">
        <v>1.76</v>
      </c>
      <c r="G668" s="314">
        <v>1.76</v>
      </c>
      <c r="H668" s="332"/>
      <c r="I668" s="333"/>
      <c r="J668" s="319"/>
      <c r="K668" s="59"/>
      <c r="L668" s="332"/>
      <c r="M668" s="333"/>
      <c r="N668" s="346">
        <f>D668*(F668*J668+G668*K668)</f>
        <v>0</v>
      </c>
      <c r="O668" s="350"/>
    </row>
    <row r="669" spans="1:15" ht="17.25" customHeight="1" outlineLevel="1">
      <c r="A669" s="43"/>
      <c r="B669" s="89" t="s">
        <v>801</v>
      </c>
      <c r="C669" s="44" t="s">
        <v>748</v>
      </c>
      <c r="D669" s="84"/>
      <c r="E669" s="85"/>
      <c r="F669" s="97"/>
      <c r="G669" s="313"/>
      <c r="H669" s="332"/>
      <c r="I669" s="333"/>
      <c r="J669" s="320"/>
      <c r="K669" s="45"/>
      <c r="L669" s="332"/>
      <c r="M669" s="333"/>
      <c r="N669" s="347"/>
      <c r="O669" s="350"/>
    </row>
    <row r="670" spans="1:15" ht="25.5" customHeight="1">
      <c r="A670" s="1639" t="s">
        <v>771</v>
      </c>
      <c r="B670" s="1640"/>
      <c r="C670" s="31" t="s">
        <v>746</v>
      </c>
      <c r="D670" s="61">
        <f>D671</f>
        <v>0</v>
      </c>
      <c r="E670" s="85"/>
      <c r="F670" s="95"/>
      <c r="G670" s="311"/>
      <c r="H670" s="328"/>
      <c r="I670" s="329"/>
      <c r="J670" s="318"/>
      <c r="K670" s="85"/>
      <c r="L670" s="328"/>
      <c r="M670" s="329"/>
      <c r="N670" s="345">
        <f>N671</f>
        <v>0</v>
      </c>
      <c r="O670" s="350"/>
    </row>
    <row r="671" spans="1:15">
      <c r="A671" s="1637" t="s">
        <v>802</v>
      </c>
      <c r="B671" s="1638"/>
      <c r="C671" s="31" t="s">
        <v>746</v>
      </c>
      <c r="D671" s="61">
        <f>D672</f>
        <v>0</v>
      </c>
      <c r="E671" s="85"/>
      <c r="F671" s="96">
        <f>F672</f>
        <v>1.37</v>
      </c>
      <c r="G671" s="312">
        <f>G672</f>
        <v>1.37</v>
      </c>
      <c r="H671" s="336"/>
      <c r="I671" s="337"/>
      <c r="J671" s="50"/>
      <c r="K671" s="50"/>
      <c r="L671" s="336"/>
      <c r="M671" s="337"/>
      <c r="N671" s="345">
        <f>SUM(N672:N673)</f>
        <v>0</v>
      </c>
      <c r="O671" s="350"/>
    </row>
    <row r="672" spans="1:15" ht="15" customHeight="1" outlineLevel="1">
      <c r="A672" s="82"/>
      <c r="B672" s="82" t="s">
        <v>800</v>
      </c>
      <c r="C672" s="31" t="s">
        <v>746</v>
      </c>
      <c r="D672" s="83"/>
      <c r="E672" s="85"/>
      <c r="F672" s="308">
        <v>1.37</v>
      </c>
      <c r="G672" s="314">
        <v>1.37</v>
      </c>
      <c r="H672" s="332"/>
      <c r="I672" s="333"/>
      <c r="J672" s="319"/>
      <c r="K672" s="59"/>
      <c r="L672" s="332"/>
      <c r="M672" s="333"/>
      <c r="N672" s="346">
        <f>D672*(F672*J672+G672*K672)</f>
        <v>0</v>
      </c>
      <c r="O672" s="350"/>
    </row>
    <row r="673" spans="1:15" ht="15" customHeight="1" outlineLevel="1">
      <c r="A673" s="43"/>
      <c r="B673" s="89" t="s">
        <v>801</v>
      </c>
      <c r="C673" s="44" t="s">
        <v>748</v>
      </c>
      <c r="D673" s="84"/>
      <c r="E673" s="85"/>
      <c r="F673" s="97"/>
      <c r="G673" s="313"/>
      <c r="H673" s="332"/>
      <c r="I673" s="333"/>
      <c r="J673" s="320"/>
      <c r="K673" s="45"/>
      <c r="L673" s="332"/>
      <c r="M673" s="333"/>
      <c r="N673" s="347"/>
      <c r="O673" s="350"/>
    </row>
    <row r="674" spans="1:15" ht="27.75" customHeight="1">
      <c r="A674" s="1639" t="s">
        <v>772</v>
      </c>
      <c r="B674" s="1640"/>
      <c r="C674" s="31" t="s">
        <v>746</v>
      </c>
      <c r="D674" s="61">
        <f>D675</f>
        <v>0</v>
      </c>
      <c r="E674" s="85"/>
      <c r="F674" s="95"/>
      <c r="G674" s="311"/>
      <c r="H674" s="328"/>
      <c r="I674" s="329"/>
      <c r="J674" s="318"/>
      <c r="K674" s="85"/>
      <c r="L674" s="328"/>
      <c r="M674" s="329"/>
      <c r="N674" s="345">
        <f>N675</f>
        <v>0</v>
      </c>
      <c r="O674" s="350"/>
    </row>
    <row r="675" spans="1:15">
      <c r="A675" s="1637" t="s">
        <v>802</v>
      </c>
      <c r="B675" s="1638"/>
      <c r="C675" s="31" t="s">
        <v>746</v>
      </c>
      <c r="D675" s="61">
        <f>D676</f>
        <v>0</v>
      </c>
      <c r="E675" s="85"/>
      <c r="F675" s="96">
        <f>F676</f>
        <v>1.75</v>
      </c>
      <c r="G675" s="312">
        <f>G676</f>
        <v>1.75</v>
      </c>
      <c r="H675" s="336"/>
      <c r="I675" s="337"/>
      <c r="J675" s="50"/>
      <c r="K675" s="50"/>
      <c r="L675" s="336"/>
      <c r="M675" s="337"/>
      <c r="N675" s="345">
        <f>SUM(N676:N677)</f>
        <v>0</v>
      </c>
      <c r="O675" s="350"/>
    </row>
    <row r="676" spans="1:15" ht="15" customHeight="1" outlineLevel="1">
      <c r="A676" s="82"/>
      <c r="B676" s="82" t="s">
        <v>800</v>
      </c>
      <c r="C676" s="31" t="s">
        <v>746</v>
      </c>
      <c r="D676" s="83"/>
      <c r="E676" s="85"/>
      <c r="F676" s="308">
        <v>1.75</v>
      </c>
      <c r="G676" s="314">
        <v>1.75</v>
      </c>
      <c r="H676" s="332"/>
      <c r="I676" s="333"/>
      <c r="J676" s="319"/>
      <c r="K676" s="59"/>
      <c r="L676" s="332"/>
      <c r="M676" s="333"/>
      <c r="N676" s="346">
        <f>D676*(F676*J676+G676*K676)</f>
        <v>0</v>
      </c>
      <c r="O676" s="350"/>
    </row>
    <row r="677" spans="1:15" ht="15" customHeight="1" outlineLevel="1">
      <c r="A677" s="43"/>
      <c r="B677" s="89" t="s">
        <v>801</v>
      </c>
      <c r="C677" s="44" t="s">
        <v>748</v>
      </c>
      <c r="D677" s="84"/>
      <c r="E677" s="85"/>
      <c r="F677" s="97"/>
      <c r="G677" s="313"/>
      <c r="H677" s="332"/>
      <c r="I677" s="333"/>
      <c r="J677" s="320"/>
      <c r="K677" s="45"/>
      <c r="L677" s="332"/>
      <c r="M677" s="333"/>
      <c r="N677" s="347"/>
      <c r="O677" s="350"/>
    </row>
    <row r="678" spans="1:15" ht="25.5" customHeight="1">
      <c r="A678" s="1639" t="s">
        <v>810</v>
      </c>
      <c r="B678" s="1640"/>
      <c r="C678" s="31" t="s">
        <v>746</v>
      </c>
      <c r="D678" s="61">
        <f>D679</f>
        <v>0</v>
      </c>
      <c r="E678" s="85"/>
      <c r="F678" s="95"/>
      <c r="G678" s="311"/>
      <c r="H678" s="328"/>
      <c r="I678" s="329"/>
      <c r="J678" s="318"/>
      <c r="K678" s="85"/>
      <c r="L678" s="328"/>
      <c r="M678" s="329"/>
      <c r="N678" s="345">
        <f>N679</f>
        <v>0</v>
      </c>
      <c r="O678" s="350"/>
    </row>
    <row r="679" spans="1:15">
      <c r="A679" s="1637" t="s">
        <v>802</v>
      </c>
      <c r="B679" s="1638"/>
      <c r="C679" s="31" t="s">
        <v>746</v>
      </c>
      <c r="D679" s="61">
        <f>D680</f>
        <v>0</v>
      </c>
      <c r="E679" s="85"/>
      <c r="F679" s="96">
        <f>F680</f>
        <v>2.33</v>
      </c>
      <c r="G679" s="312">
        <f>G680</f>
        <v>2.33</v>
      </c>
      <c r="H679" s="336"/>
      <c r="I679" s="337"/>
      <c r="J679" s="50"/>
      <c r="K679" s="50"/>
      <c r="L679" s="336"/>
      <c r="M679" s="337"/>
      <c r="N679" s="345">
        <f>SUM(N680:N681)</f>
        <v>0</v>
      </c>
      <c r="O679" s="350"/>
    </row>
    <row r="680" spans="1:15" ht="15" customHeight="1" outlineLevel="1">
      <c r="A680" s="82"/>
      <c r="B680" s="82" t="s">
        <v>800</v>
      </c>
      <c r="C680" s="31" t="s">
        <v>746</v>
      </c>
      <c r="D680" s="83"/>
      <c r="E680" s="85"/>
      <c r="F680" s="308">
        <v>2.33</v>
      </c>
      <c r="G680" s="314">
        <v>2.33</v>
      </c>
      <c r="H680" s="332"/>
      <c r="I680" s="333"/>
      <c r="J680" s="319"/>
      <c r="K680" s="59"/>
      <c r="L680" s="332"/>
      <c r="M680" s="333"/>
      <c r="N680" s="346">
        <f>D680*(F680*J680+G680*K680)</f>
        <v>0</v>
      </c>
      <c r="O680" s="350"/>
    </row>
    <row r="681" spans="1:15" ht="15" customHeight="1" outlineLevel="1">
      <c r="A681" s="43"/>
      <c r="B681" s="89" t="s">
        <v>801</v>
      </c>
      <c r="C681" s="44" t="s">
        <v>748</v>
      </c>
      <c r="D681" s="84"/>
      <c r="E681" s="85"/>
      <c r="F681" s="97"/>
      <c r="G681" s="313"/>
      <c r="H681" s="332"/>
      <c r="I681" s="333"/>
      <c r="J681" s="320"/>
      <c r="K681" s="45"/>
      <c r="L681" s="332"/>
      <c r="M681" s="333"/>
      <c r="N681" s="347"/>
      <c r="O681" s="350"/>
    </row>
    <row r="682" spans="1:15" ht="25.5" customHeight="1">
      <c r="A682" s="1639" t="s">
        <v>811</v>
      </c>
      <c r="B682" s="1640"/>
      <c r="C682" s="31" t="s">
        <v>746</v>
      </c>
      <c r="D682" s="61">
        <f>D683</f>
        <v>0</v>
      </c>
      <c r="E682" s="85"/>
      <c r="F682" s="95"/>
      <c r="G682" s="311"/>
      <c r="H682" s="328"/>
      <c r="I682" s="329"/>
      <c r="J682" s="318"/>
      <c r="K682" s="85"/>
      <c r="L682" s="328"/>
      <c r="M682" s="329"/>
      <c r="N682" s="345">
        <f>N683</f>
        <v>0</v>
      </c>
      <c r="O682" s="350"/>
    </row>
    <row r="683" spans="1:15">
      <c r="A683" s="1637" t="s">
        <v>802</v>
      </c>
      <c r="B683" s="1638"/>
      <c r="C683" s="31" t="s">
        <v>746</v>
      </c>
      <c r="D683" s="61">
        <f>D684</f>
        <v>0</v>
      </c>
      <c r="E683" s="85"/>
      <c r="F683" s="96">
        <f>F684</f>
        <v>3</v>
      </c>
      <c r="G683" s="312">
        <f>G684</f>
        <v>3</v>
      </c>
      <c r="H683" s="336"/>
      <c r="I683" s="337"/>
      <c r="J683" s="50"/>
      <c r="K683" s="50"/>
      <c r="L683" s="336"/>
      <c r="M683" s="337"/>
      <c r="N683" s="345">
        <f>SUM(N684:N685)</f>
        <v>0</v>
      </c>
      <c r="O683" s="350"/>
    </row>
    <row r="684" spans="1:15" ht="15" customHeight="1" outlineLevel="1">
      <c r="A684" s="82"/>
      <c r="B684" s="82" t="s">
        <v>800</v>
      </c>
      <c r="C684" s="31" t="s">
        <v>746</v>
      </c>
      <c r="D684" s="83"/>
      <c r="E684" s="85"/>
      <c r="F684" s="308">
        <v>3</v>
      </c>
      <c r="G684" s="314">
        <v>3</v>
      </c>
      <c r="H684" s="332"/>
      <c r="I684" s="333"/>
      <c r="J684" s="319"/>
      <c r="K684" s="59"/>
      <c r="L684" s="332"/>
      <c r="M684" s="333"/>
      <c r="N684" s="346">
        <f>D684*(F684*J684+G684*K684)</f>
        <v>0</v>
      </c>
      <c r="O684" s="350"/>
    </row>
    <row r="685" spans="1:15" ht="15" customHeight="1" outlineLevel="1">
      <c r="A685" s="43"/>
      <c r="B685" s="89" t="s">
        <v>801</v>
      </c>
      <c r="C685" s="44" t="s">
        <v>748</v>
      </c>
      <c r="D685" s="84"/>
      <c r="E685" s="85"/>
      <c r="F685" s="97"/>
      <c r="G685" s="313"/>
      <c r="H685" s="332"/>
      <c r="I685" s="333"/>
      <c r="J685" s="320"/>
      <c r="K685" s="45"/>
      <c r="L685" s="332"/>
      <c r="M685" s="333"/>
      <c r="N685" s="347"/>
      <c r="O685" s="350"/>
    </row>
    <row r="686" spans="1:15" ht="27.75" customHeight="1">
      <c r="A686" s="1645" t="s">
        <v>16</v>
      </c>
      <c r="B686" s="1646"/>
      <c r="C686" s="46" t="s">
        <v>799</v>
      </c>
      <c r="D686" s="86">
        <f>D687+D691+D695</f>
        <v>0</v>
      </c>
      <c r="E686" s="85"/>
      <c r="F686" s="94"/>
      <c r="G686" s="310"/>
      <c r="H686" s="326"/>
      <c r="I686" s="327"/>
      <c r="J686" s="317"/>
      <c r="K686" s="46"/>
      <c r="L686" s="326"/>
      <c r="M686" s="327"/>
      <c r="N686" s="348">
        <f>N687+N691+N695</f>
        <v>0</v>
      </c>
      <c r="O686" s="350"/>
    </row>
    <row r="687" spans="1:15" ht="29.25" customHeight="1">
      <c r="A687" s="1639" t="s">
        <v>17</v>
      </c>
      <c r="B687" s="1640"/>
      <c r="C687" s="31" t="s">
        <v>746</v>
      </c>
      <c r="D687" s="61">
        <f>D688</f>
        <v>0</v>
      </c>
      <c r="E687" s="85"/>
      <c r="F687" s="95"/>
      <c r="G687" s="311"/>
      <c r="H687" s="328"/>
      <c r="I687" s="329"/>
      <c r="J687" s="318"/>
      <c r="K687" s="85"/>
      <c r="L687" s="328"/>
      <c r="M687" s="329"/>
      <c r="N687" s="345">
        <f>N688</f>
        <v>0</v>
      </c>
      <c r="O687" s="350"/>
    </row>
    <row r="688" spans="1:15">
      <c r="A688" s="1637" t="s">
        <v>802</v>
      </c>
      <c r="B688" s="1638"/>
      <c r="C688" s="31" t="s">
        <v>746</v>
      </c>
      <c r="D688" s="61">
        <f>D689</f>
        <v>0</v>
      </c>
      <c r="E688" s="85"/>
      <c r="F688" s="96">
        <f>F689</f>
        <v>8.58</v>
      </c>
      <c r="G688" s="312">
        <f>G689</f>
        <v>8.58</v>
      </c>
      <c r="H688" s="336"/>
      <c r="I688" s="337"/>
      <c r="J688" s="50"/>
      <c r="K688" s="50"/>
      <c r="L688" s="336"/>
      <c r="M688" s="337"/>
      <c r="N688" s="345">
        <f>SUM(N689:N690)</f>
        <v>0</v>
      </c>
      <c r="O688" s="350"/>
    </row>
    <row r="689" spans="1:15" ht="15" customHeight="1" outlineLevel="1">
      <c r="A689" s="82"/>
      <c r="B689" s="82" t="s">
        <v>800</v>
      </c>
      <c r="C689" s="31" t="s">
        <v>746</v>
      </c>
      <c r="D689" s="83"/>
      <c r="E689" s="85"/>
      <c r="F689" s="308">
        <v>8.58</v>
      </c>
      <c r="G689" s="314">
        <v>8.58</v>
      </c>
      <c r="H689" s="332"/>
      <c r="I689" s="333"/>
      <c r="J689" s="319"/>
      <c r="K689" s="59"/>
      <c r="L689" s="332"/>
      <c r="M689" s="333"/>
      <c r="N689" s="346">
        <f>D689*(F689*J689+G689*K689)</f>
        <v>0</v>
      </c>
      <c r="O689" s="350"/>
    </row>
    <row r="690" spans="1:15" ht="15" customHeight="1" outlineLevel="1">
      <c r="A690" s="43"/>
      <c r="B690" s="89" t="s">
        <v>801</v>
      </c>
      <c r="C690" s="44" t="s">
        <v>748</v>
      </c>
      <c r="D690" s="84"/>
      <c r="E690" s="85"/>
      <c r="F690" s="97"/>
      <c r="G690" s="313"/>
      <c r="H690" s="332"/>
      <c r="I690" s="333"/>
      <c r="J690" s="320"/>
      <c r="K690" s="45"/>
      <c r="L690" s="332"/>
      <c r="M690" s="333"/>
      <c r="N690" s="347"/>
      <c r="O690" s="350"/>
    </row>
    <row r="691" spans="1:15" ht="18" customHeight="1">
      <c r="A691" s="1639" t="s">
        <v>18</v>
      </c>
      <c r="B691" s="1640"/>
      <c r="C691" s="31" t="s">
        <v>746</v>
      </c>
      <c r="D691" s="61">
        <f>D692</f>
        <v>0</v>
      </c>
      <c r="E691" s="85"/>
      <c r="F691" s="95"/>
      <c r="G691" s="311"/>
      <c r="H691" s="328"/>
      <c r="I691" s="329"/>
      <c r="J691" s="318"/>
      <c r="K691" s="85"/>
      <c r="L691" s="328"/>
      <c r="M691" s="329"/>
      <c r="N691" s="345">
        <f>N692</f>
        <v>0</v>
      </c>
      <c r="O691" s="350"/>
    </row>
    <row r="692" spans="1:15" ht="18" customHeight="1">
      <c r="A692" s="1637" t="s">
        <v>802</v>
      </c>
      <c r="B692" s="1638"/>
      <c r="C692" s="31" t="s">
        <v>746</v>
      </c>
      <c r="D692" s="61">
        <f>D693</f>
        <v>0</v>
      </c>
      <c r="E692" s="85"/>
      <c r="F692" s="96">
        <f>F693</f>
        <v>6.96</v>
      </c>
      <c r="G692" s="312">
        <f>G693</f>
        <v>6.96</v>
      </c>
      <c r="H692" s="336"/>
      <c r="I692" s="337"/>
      <c r="J692" s="50"/>
      <c r="K692" s="50"/>
      <c r="L692" s="336"/>
      <c r="M692" s="337"/>
      <c r="N692" s="345">
        <f>SUM(N693:N694)</f>
        <v>0</v>
      </c>
      <c r="O692" s="350"/>
    </row>
    <row r="693" spans="1:15" ht="18" customHeight="1" outlineLevel="1">
      <c r="A693" s="82"/>
      <c r="B693" s="82" t="s">
        <v>800</v>
      </c>
      <c r="C693" s="31" t="s">
        <v>746</v>
      </c>
      <c r="D693" s="83"/>
      <c r="E693" s="85"/>
      <c r="F693" s="308">
        <v>6.96</v>
      </c>
      <c r="G693" s="314">
        <v>6.96</v>
      </c>
      <c r="H693" s="332"/>
      <c r="I693" s="333"/>
      <c r="J693" s="319"/>
      <c r="K693" s="59"/>
      <c r="L693" s="332"/>
      <c r="M693" s="333"/>
      <c r="N693" s="346">
        <f>D693*(F693*J693+G693*K693)</f>
        <v>0</v>
      </c>
      <c r="O693" s="350"/>
    </row>
    <row r="694" spans="1:15" ht="18" customHeight="1" outlineLevel="1">
      <c r="A694" s="43"/>
      <c r="B694" s="89" t="s">
        <v>801</v>
      </c>
      <c r="C694" s="44" t="s">
        <v>748</v>
      </c>
      <c r="D694" s="84"/>
      <c r="E694" s="85"/>
      <c r="F694" s="97"/>
      <c r="G694" s="313"/>
      <c r="H694" s="332"/>
      <c r="I694" s="333"/>
      <c r="J694" s="320"/>
      <c r="K694" s="45"/>
      <c r="L694" s="332"/>
      <c r="M694" s="333"/>
      <c r="N694" s="347"/>
      <c r="O694" s="350"/>
    </row>
    <row r="695" spans="1:15" ht="20.25" customHeight="1">
      <c r="A695" s="1639" t="s">
        <v>19</v>
      </c>
      <c r="B695" s="1640"/>
      <c r="C695" s="31" t="s">
        <v>746</v>
      </c>
      <c r="D695" s="61">
        <f>D696</f>
        <v>0</v>
      </c>
      <c r="E695" s="85"/>
      <c r="F695" s="95"/>
      <c r="G695" s="311"/>
      <c r="H695" s="328"/>
      <c r="I695" s="329"/>
      <c r="J695" s="318"/>
      <c r="K695" s="85"/>
      <c r="L695" s="328"/>
      <c r="M695" s="329"/>
      <c r="N695" s="345">
        <f>N696</f>
        <v>0</v>
      </c>
      <c r="O695" s="350"/>
    </row>
    <row r="696" spans="1:15">
      <c r="A696" s="1637" t="s">
        <v>802</v>
      </c>
      <c r="B696" s="1638"/>
      <c r="C696" s="31" t="s">
        <v>746</v>
      </c>
      <c r="D696" s="61">
        <f>D697</f>
        <v>0</v>
      </c>
      <c r="E696" s="85"/>
      <c r="F696" s="96">
        <f>F697</f>
        <v>1.8</v>
      </c>
      <c r="G696" s="312">
        <f>G697</f>
        <v>1.8</v>
      </c>
      <c r="H696" s="336"/>
      <c r="I696" s="337"/>
      <c r="J696" s="50"/>
      <c r="K696" s="50"/>
      <c r="L696" s="336"/>
      <c r="M696" s="337"/>
      <c r="N696" s="345">
        <f>SUM(N697:N698)</f>
        <v>0</v>
      </c>
      <c r="O696" s="350"/>
    </row>
    <row r="697" spans="1:15" ht="15" customHeight="1" outlineLevel="1">
      <c r="A697" s="82"/>
      <c r="B697" s="82" t="s">
        <v>800</v>
      </c>
      <c r="C697" s="31" t="s">
        <v>746</v>
      </c>
      <c r="D697" s="83"/>
      <c r="E697" s="85"/>
      <c r="F697" s="308">
        <v>1.8</v>
      </c>
      <c r="G697" s="314">
        <v>1.8</v>
      </c>
      <c r="H697" s="332"/>
      <c r="I697" s="333"/>
      <c r="J697" s="319"/>
      <c r="K697" s="59"/>
      <c r="L697" s="332"/>
      <c r="M697" s="333"/>
      <c r="N697" s="346">
        <f>D697*(F697*J697+G697*K697)</f>
        <v>0</v>
      </c>
      <c r="O697" s="350"/>
    </row>
    <row r="698" spans="1:15" ht="15" customHeight="1" outlineLevel="1">
      <c r="A698" s="43"/>
      <c r="B698" s="89" t="s">
        <v>801</v>
      </c>
      <c r="C698" s="44" t="s">
        <v>748</v>
      </c>
      <c r="D698" s="84"/>
      <c r="E698" s="85"/>
      <c r="F698" s="97"/>
      <c r="G698" s="313"/>
      <c r="H698" s="332"/>
      <c r="I698" s="333"/>
      <c r="J698" s="320"/>
      <c r="K698" s="45"/>
      <c r="L698" s="332"/>
      <c r="M698" s="333"/>
      <c r="N698" s="347"/>
      <c r="O698" s="350"/>
    </row>
    <row r="699" spans="1:15" ht="15" customHeight="1">
      <c r="A699" s="1645" t="s">
        <v>806</v>
      </c>
      <c r="B699" s="1646"/>
      <c r="C699" s="46" t="s">
        <v>750</v>
      </c>
      <c r="D699" s="31"/>
      <c r="E699" s="85"/>
      <c r="F699" s="95"/>
      <c r="G699" s="311"/>
      <c r="H699" s="332"/>
      <c r="I699" s="333"/>
      <c r="J699" s="321"/>
      <c r="K699" s="93"/>
      <c r="L699" s="332"/>
      <c r="M699" s="333"/>
      <c r="N699" s="345">
        <f>SUM(N700:N701)</f>
        <v>0</v>
      </c>
      <c r="O699" s="350"/>
    </row>
    <row r="700" spans="1:15" ht="15" customHeight="1" outlineLevel="1">
      <c r="A700" s="1643" t="s">
        <v>776</v>
      </c>
      <c r="B700" s="1644"/>
      <c r="C700" s="31" t="s">
        <v>750</v>
      </c>
      <c r="D700" s="31"/>
      <c r="E700" s="85"/>
      <c r="F700" s="93">
        <v>0.01</v>
      </c>
      <c r="G700" s="315">
        <v>0.01</v>
      </c>
      <c r="H700" s="332"/>
      <c r="I700" s="333"/>
      <c r="J700" s="322"/>
      <c r="K700" s="112"/>
      <c r="L700" s="332"/>
      <c r="M700" s="333"/>
      <c r="N700" s="345">
        <f>(E700*F700*J700)+(E700*G700*K700)</f>
        <v>0</v>
      </c>
      <c r="O700" s="350"/>
    </row>
    <row r="701" spans="1:15" ht="15" customHeight="1" outlineLevel="1">
      <c r="A701" s="1643" t="s">
        <v>777</v>
      </c>
      <c r="B701" s="1644"/>
      <c r="C701" s="31" t="s">
        <v>750</v>
      </c>
      <c r="D701" s="31"/>
      <c r="E701" s="85"/>
      <c r="F701" s="93">
        <v>0.03</v>
      </c>
      <c r="G701" s="315">
        <v>0.03</v>
      </c>
      <c r="H701" s="332"/>
      <c r="I701" s="333"/>
      <c r="J701" s="322"/>
      <c r="K701" s="112"/>
      <c r="L701" s="332"/>
      <c r="M701" s="333"/>
      <c r="N701" s="345">
        <f>(E701*F701*J701)+(E701*G701*K701)</f>
        <v>0</v>
      </c>
      <c r="O701" s="350"/>
    </row>
    <row r="702" spans="1:15" ht="15" customHeight="1">
      <c r="A702" s="1645" t="s">
        <v>807</v>
      </c>
      <c r="B702" s="1646"/>
      <c r="C702" s="46" t="s">
        <v>778</v>
      </c>
      <c r="D702" s="61">
        <f>SUM(D703:D708)</f>
        <v>0</v>
      </c>
      <c r="E702" s="85"/>
      <c r="F702" s="31"/>
      <c r="G702" s="289"/>
      <c r="H702" s="338"/>
      <c r="I702" s="339"/>
      <c r="J702" s="290"/>
      <c r="K702" s="31"/>
      <c r="L702" s="338"/>
      <c r="M702" s="339"/>
      <c r="N702" s="345">
        <f>SUM(N703:N708)</f>
        <v>0</v>
      </c>
      <c r="O702" s="350"/>
    </row>
    <row r="703" spans="1:15" ht="15" customHeight="1" outlineLevel="1">
      <c r="A703" s="1641" t="s">
        <v>779</v>
      </c>
      <c r="B703" s="1642"/>
      <c r="C703" s="31" t="s">
        <v>778</v>
      </c>
      <c r="D703" s="112"/>
      <c r="E703" s="85"/>
      <c r="F703" s="93">
        <v>1.4</v>
      </c>
      <c r="G703" s="315">
        <v>1.4</v>
      </c>
      <c r="H703" s="332"/>
      <c r="I703" s="333"/>
      <c r="J703" s="322"/>
      <c r="K703" s="112"/>
      <c r="L703" s="332"/>
      <c r="M703" s="333"/>
      <c r="N703" s="349">
        <f t="shared" ref="N703:N708" si="1">D703*F703*J703</f>
        <v>0</v>
      </c>
      <c r="O703" s="350"/>
    </row>
    <row r="704" spans="1:15" ht="15" customHeight="1" outlineLevel="1">
      <c r="A704" s="1641" t="s">
        <v>780</v>
      </c>
      <c r="B704" s="1642"/>
      <c r="C704" s="31" t="s">
        <v>778</v>
      </c>
      <c r="D704" s="112"/>
      <c r="E704" s="85"/>
      <c r="F704" s="93">
        <v>0.08</v>
      </c>
      <c r="G704" s="315">
        <v>0.08</v>
      </c>
      <c r="H704" s="332"/>
      <c r="I704" s="333"/>
      <c r="J704" s="322"/>
      <c r="K704" s="112"/>
      <c r="L704" s="332"/>
      <c r="M704" s="333"/>
      <c r="N704" s="349">
        <f t="shared" si="1"/>
        <v>0</v>
      </c>
      <c r="O704" s="350"/>
    </row>
    <row r="705" spans="1:15" ht="15" customHeight="1" outlineLevel="1">
      <c r="A705" s="1641" t="s">
        <v>781</v>
      </c>
      <c r="B705" s="1642"/>
      <c r="C705" s="31" t="s">
        <v>778</v>
      </c>
      <c r="D705" s="112"/>
      <c r="E705" s="85"/>
      <c r="F705" s="93">
        <v>2.1</v>
      </c>
      <c r="G705" s="315">
        <v>2.1</v>
      </c>
      <c r="H705" s="332"/>
      <c r="I705" s="333"/>
      <c r="J705" s="322"/>
      <c r="K705" s="112"/>
      <c r="L705" s="332"/>
      <c r="M705" s="333"/>
      <c r="N705" s="349">
        <f t="shared" si="1"/>
        <v>0</v>
      </c>
      <c r="O705" s="350"/>
    </row>
    <row r="706" spans="1:15" ht="15" customHeight="1" outlineLevel="1">
      <c r="A706" s="1641" t="s">
        <v>782</v>
      </c>
      <c r="B706" s="1642"/>
      <c r="C706" s="31" t="s">
        <v>778</v>
      </c>
      <c r="D706" s="112"/>
      <c r="E706" s="85"/>
      <c r="F706" s="93">
        <v>0.15</v>
      </c>
      <c r="G706" s="315">
        <v>0.15</v>
      </c>
      <c r="H706" s="332"/>
      <c r="I706" s="333"/>
      <c r="J706" s="322"/>
      <c r="K706" s="112"/>
      <c r="L706" s="332"/>
      <c r="M706" s="333"/>
      <c r="N706" s="349">
        <f t="shared" si="1"/>
        <v>0</v>
      </c>
      <c r="O706" s="350"/>
    </row>
    <row r="707" spans="1:15" ht="15" customHeight="1" outlineLevel="1">
      <c r="A707" s="1641" t="s">
        <v>783</v>
      </c>
      <c r="B707" s="1642"/>
      <c r="C707" s="31" t="s">
        <v>778</v>
      </c>
      <c r="D707" s="112"/>
      <c r="E707" s="85"/>
      <c r="F707" s="93">
        <v>0.5</v>
      </c>
      <c r="G707" s="315">
        <v>0.5</v>
      </c>
      <c r="H707" s="332"/>
      <c r="I707" s="333"/>
      <c r="J707" s="322"/>
      <c r="K707" s="112"/>
      <c r="L707" s="332"/>
      <c r="M707" s="333"/>
      <c r="N707" s="349">
        <f t="shared" si="1"/>
        <v>0</v>
      </c>
      <c r="O707" s="350"/>
    </row>
    <row r="708" spans="1:15" ht="15" customHeight="1" outlineLevel="1">
      <c r="A708" s="1641" t="s">
        <v>784</v>
      </c>
      <c r="B708" s="1642"/>
      <c r="C708" s="31" t="s">
        <v>778</v>
      </c>
      <c r="D708" s="112"/>
      <c r="E708" s="85"/>
      <c r="F708" s="93">
        <v>0.01</v>
      </c>
      <c r="G708" s="315">
        <v>0.01</v>
      </c>
      <c r="H708" s="332"/>
      <c r="I708" s="333"/>
      <c r="J708" s="322"/>
      <c r="K708" s="112"/>
      <c r="L708" s="332"/>
      <c r="M708" s="333"/>
      <c r="N708" s="349">
        <f t="shared" si="1"/>
        <v>0</v>
      </c>
      <c r="O708" s="350"/>
    </row>
    <row r="709" spans="1:15">
      <c r="A709" s="1637" t="s">
        <v>812</v>
      </c>
      <c r="B709" s="1638"/>
      <c r="C709" s="46" t="s">
        <v>799</v>
      </c>
      <c r="D709" s="61">
        <f>D594+D611+D628+D645+D686</f>
        <v>0</v>
      </c>
      <c r="E709" s="85"/>
      <c r="F709" s="114"/>
      <c r="G709" s="316"/>
      <c r="H709" s="340"/>
      <c r="I709" s="341"/>
      <c r="J709" s="323"/>
      <c r="K709" s="114"/>
      <c r="L709" s="340"/>
      <c r="M709" s="341"/>
      <c r="N709" s="348">
        <f>N594+N611+N628+N645+N686+N699+N702</f>
        <v>0</v>
      </c>
      <c r="O709" s="350"/>
    </row>
    <row r="710" spans="1:15">
      <c r="A710" s="1637" t="s">
        <v>813</v>
      </c>
      <c r="B710" s="1638"/>
      <c r="C710" s="46" t="s">
        <v>799</v>
      </c>
      <c r="D710" s="114"/>
      <c r="E710" s="85"/>
      <c r="F710" s="114"/>
      <c r="G710" s="316"/>
      <c r="H710" s="340"/>
      <c r="I710" s="341"/>
      <c r="J710" s="323"/>
      <c r="K710" s="114"/>
      <c r="L710" s="340"/>
      <c r="M710" s="341"/>
      <c r="N710" s="348">
        <f>N709/1000</f>
        <v>0</v>
      </c>
      <c r="O710" s="350"/>
    </row>
    <row r="711" spans="1:15" ht="23.25" customHeight="1">
      <c r="A711" s="1637" t="s">
        <v>809</v>
      </c>
      <c r="B711" s="1638"/>
      <c r="C711" s="113"/>
      <c r="D711" s="114"/>
      <c r="E711" s="85"/>
      <c r="F711" s="96">
        <f>IF(D709&gt;0,(D596*F596+D600*F600+D604*F604+D608*F608+D613*F613+D617*F617+D621*F621+D625*F625+D630*F630+D634*F634+D638*F638+D642*F642+D647*F647+D651*F651+D655*F655+D659*F659+D663*F663+D667*F667+D671*F671+D675*F675+D683*F683+D688*F688+D692*F692+D696*F696)/D709,0)</f>
        <v>0</v>
      </c>
      <c r="G711" s="312">
        <f>IF(D709&gt;0,(D596*H596+D613*H613+D630*H630+D647*H647+D651*H651+D659*H659+D663*H663+D667*H667)/D709,0)</f>
        <v>0</v>
      </c>
      <c r="H711" s="342"/>
      <c r="I711" s="343"/>
      <c r="J711" s="323"/>
      <c r="K711" s="114"/>
      <c r="L711" s="342"/>
      <c r="M711" s="343"/>
      <c r="N711" s="316"/>
      <c r="O711" s="351"/>
    </row>
  </sheetData>
  <mergeCells count="185">
    <mergeCell ref="A9:B9"/>
    <mergeCell ref="A10:B10"/>
    <mergeCell ref="A11:B11"/>
    <mergeCell ref="A14:B14"/>
    <mergeCell ref="A7:B7"/>
    <mergeCell ref="H4:I5"/>
    <mergeCell ref="E4:E6"/>
    <mergeCell ref="F4:G5"/>
    <mergeCell ref="A1:O1"/>
    <mergeCell ref="B2:I2"/>
    <mergeCell ref="A3:O3"/>
    <mergeCell ref="A4:B6"/>
    <mergeCell ref="C4:C6"/>
    <mergeCell ref="D4:D6"/>
    <mergeCell ref="O4:O6"/>
    <mergeCell ref="N4:N6"/>
    <mergeCell ref="J4:K5"/>
    <mergeCell ref="L4:M5"/>
    <mergeCell ref="A47:B47"/>
    <mergeCell ref="A48:B48"/>
    <mergeCell ref="A91:B91"/>
    <mergeCell ref="A155:B155"/>
    <mergeCell ref="A173:B173"/>
    <mergeCell ref="A174:B174"/>
    <mergeCell ref="A114:B114"/>
    <mergeCell ref="A115:B115"/>
    <mergeCell ref="A51:B51"/>
    <mergeCell ref="A69:B69"/>
    <mergeCell ref="A196:B196"/>
    <mergeCell ref="A70:B70"/>
    <mergeCell ref="A73:B73"/>
    <mergeCell ref="A177:B177"/>
    <mergeCell ref="A151:B151"/>
    <mergeCell ref="A195:B195"/>
    <mergeCell ref="A95:B95"/>
    <mergeCell ref="A113:B113"/>
    <mergeCell ref="A152:B152"/>
    <mergeCell ref="A118:B118"/>
    <mergeCell ref="A92:B92"/>
    <mergeCell ref="A219:B219"/>
    <mergeCell ref="A222:B222"/>
    <mergeCell ref="A278:B278"/>
    <mergeCell ref="A281:B281"/>
    <mergeCell ref="A259:B259"/>
    <mergeCell ref="A277:B277"/>
    <mergeCell ref="A199:B199"/>
    <mergeCell ref="A255:B255"/>
    <mergeCell ref="A256:B256"/>
    <mergeCell ref="A217:B217"/>
    <mergeCell ref="A218:B218"/>
    <mergeCell ref="A397:B397"/>
    <mergeCell ref="A299:B299"/>
    <mergeCell ref="A300:B300"/>
    <mergeCell ref="A326:B326"/>
    <mergeCell ref="A359:B359"/>
    <mergeCell ref="A360:B360"/>
    <mergeCell ref="A363:B363"/>
    <mergeCell ref="A303:B303"/>
    <mergeCell ref="A321:B321"/>
    <mergeCell ref="A322:B322"/>
    <mergeCell ref="A396:B396"/>
    <mergeCell ref="A323:B323"/>
    <mergeCell ref="A435:B435"/>
    <mergeCell ref="A436:B436"/>
    <mergeCell ref="A527:B527"/>
    <mergeCell ref="A504:B504"/>
    <mergeCell ref="A469:B469"/>
    <mergeCell ref="A470:B470"/>
    <mergeCell ref="A400:B400"/>
    <mergeCell ref="A418:B418"/>
    <mergeCell ref="A439:B439"/>
    <mergeCell ref="A452:B452"/>
    <mergeCell ref="A453:B453"/>
    <mergeCell ref="A456:B456"/>
    <mergeCell ref="A419:B419"/>
    <mergeCell ref="A422:B422"/>
    <mergeCell ref="A529:B529"/>
    <mergeCell ref="A532:B532"/>
    <mergeCell ref="A528:B528"/>
    <mergeCell ref="A473:B473"/>
    <mergeCell ref="A481:B481"/>
    <mergeCell ref="A507:B507"/>
    <mergeCell ref="A515:B515"/>
    <mergeCell ref="A516:B516"/>
    <mergeCell ref="A519:B519"/>
    <mergeCell ref="A482:B482"/>
    <mergeCell ref="A485:B485"/>
    <mergeCell ref="A503:B503"/>
    <mergeCell ref="A581:B581"/>
    <mergeCell ref="A582:B582"/>
    <mergeCell ref="A550:B550"/>
    <mergeCell ref="A551:B551"/>
    <mergeCell ref="A554:B554"/>
    <mergeCell ref="A555:B555"/>
    <mergeCell ref="A558:B558"/>
    <mergeCell ref="A576:B576"/>
    <mergeCell ref="A577:B577"/>
    <mergeCell ref="A578:B578"/>
    <mergeCell ref="A579:B579"/>
    <mergeCell ref="A580:B580"/>
    <mergeCell ref="A589:B589"/>
    <mergeCell ref="A594:B594"/>
    <mergeCell ref="A595:B595"/>
    <mergeCell ref="A596:B596"/>
    <mergeCell ref="A599:B599"/>
    <mergeCell ref="A591:B593"/>
    <mergeCell ref="A600:B600"/>
    <mergeCell ref="A603:B603"/>
    <mergeCell ref="A583:B583"/>
    <mergeCell ref="A584:B584"/>
    <mergeCell ref="A585:B585"/>
    <mergeCell ref="A586:B586"/>
    <mergeCell ref="A587:B587"/>
    <mergeCell ref="A588:B588"/>
    <mergeCell ref="A617:B617"/>
    <mergeCell ref="A620:B620"/>
    <mergeCell ref="A607:B607"/>
    <mergeCell ref="A608:B608"/>
    <mergeCell ref="A611:B611"/>
    <mergeCell ref="A612:B612"/>
    <mergeCell ref="A613:B613"/>
    <mergeCell ref="A616:B616"/>
    <mergeCell ref="A604:B604"/>
    <mergeCell ref="A637:B637"/>
    <mergeCell ref="A638:B638"/>
    <mergeCell ref="A629:B629"/>
    <mergeCell ref="A630:B630"/>
    <mergeCell ref="A633:B633"/>
    <mergeCell ref="A634:B634"/>
    <mergeCell ref="A621:B621"/>
    <mergeCell ref="A624:B624"/>
    <mergeCell ref="A625:B625"/>
    <mergeCell ref="A628:B628"/>
    <mergeCell ref="A710:B710"/>
    <mergeCell ref="A711:B711"/>
    <mergeCell ref="A703:B703"/>
    <mergeCell ref="A704:B704"/>
    <mergeCell ref="A709:B709"/>
    <mergeCell ref="A708:B708"/>
    <mergeCell ref="A706:B706"/>
    <mergeCell ref="A707:B707"/>
    <mergeCell ref="A641:B641"/>
    <mergeCell ref="A642:B642"/>
    <mergeCell ref="A655:B655"/>
    <mergeCell ref="A658:B658"/>
    <mergeCell ref="A645:B645"/>
    <mergeCell ref="A646:B646"/>
    <mergeCell ref="A659:B659"/>
    <mergeCell ref="A662:B662"/>
    <mergeCell ref="A671:B671"/>
    <mergeCell ref="A647:B647"/>
    <mergeCell ref="A650:B650"/>
    <mergeCell ref="A651:B651"/>
    <mergeCell ref="A667:B667"/>
    <mergeCell ref="A670:B670"/>
    <mergeCell ref="A663:B663"/>
    <mergeCell ref="A666:B666"/>
    <mergeCell ref="A686:B686"/>
    <mergeCell ref="A687:B687"/>
    <mergeCell ref="A678:B678"/>
    <mergeCell ref="A679:B679"/>
    <mergeCell ref="A682:B682"/>
    <mergeCell ref="A683:B683"/>
    <mergeCell ref="A674:B674"/>
    <mergeCell ref="A675:B675"/>
    <mergeCell ref="A654:B654"/>
    <mergeCell ref="N591:N593"/>
    <mergeCell ref="O591:O593"/>
    <mergeCell ref="D591:D593"/>
    <mergeCell ref="E591:E593"/>
    <mergeCell ref="F591:G592"/>
    <mergeCell ref="H591:I592"/>
    <mergeCell ref="J591:K592"/>
    <mergeCell ref="L591:M592"/>
    <mergeCell ref="C591:C593"/>
    <mergeCell ref="A688:B688"/>
    <mergeCell ref="A691:B691"/>
    <mergeCell ref="A692:B692"/>
    <mergeCell ref="A705:B705"/>
    <mergeCell ref="A701:B701"/>
    <mergeCell ref="A702:B702"/>
    <mergeCell ref="A695:B695"/>
    <mergeCell ref="A696:B696"/>
    <mergeCell ref="A699:B699"/>
    <mergeCell ref="A700:B700"/>
  </mergeCells>
  <phoneticPr fontId="0" type="noConversion"/>
  <pageMargins left="0.78740157480314965" right="0" top="0" bottom="0" header="0" footer="0"/>
  <pageSetup paperSize="9" scale="46"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00B0F0"/>
    <pageSetUpPr fitToPage="1"/>
  </sheetPr>
  <dimension ref="A1:R722"/>
  <sheetViews>
    <sheetView view="pageBreakPreview" zoomScale="75" zoomScaleNormal="100" zoomScaleSheetLayoutView="75" workbookViewId="0">
      <pane ySplit="1" topLeftCell="A2" activePane="bottomLeft" state="frozen"/>
      <selection activeCell="U27" sqref="U27"/>
      <selection pane="bottomLeft" activeCell="N586" sqref="N586"/>
    </sheetView>
  </sheetViews>
  <sheetFormatPr defaultRowHeight="15" outlineLevelRow="1"/>
  <cols>
    <col min="1" max="1" width="8.85546875" style="29" customWidth="1"/>
    <col min="2" max="2" width="60.140625" style="29" customWidth="1"/>
    <col min="3" max="3" width="21.140625" style="29" customWidth="1"/>
    <col min="4" max="5" width="15.5703125" style="29" customWidth="1"/>
    <col min="6" max="7" width="17.28515625" style="92" customWidth="1"/>
    <col min="8" max="9" width="17.28515625" style="92" hidden="1" customWidth="1"/>
    <col min="10" max="11" width="16.42578125" style="29" customWidth="1"/>
    <col min="12" max="13" width="16.42578125" style="29" hidden="1" customWidth="1"/>
    <col min="14" max="14" width="17.85546875" style="65" customWidth="1"/>
    <col min="15" max="15" width="19" style="65" hidden="1" customWidth="1"/>
    <col min="16" max="16384" width="9.140625" style="29"/>
  </cols>
  <sheetData>
    <row r="1" spans="1:15" ht="82.5" customHeight="1">
      <c r="A1" s="1676" t="s">
        <v>1990</v>
      </c>
      <c r="B1" s="1536"/>
      <c r="C1" s="1536"/>
      <c r="D1" s="1536"/>
      <c r="E1" s="1536"/>
      <c r="F1" s="1536"/>
      <c r="G1" s="1536"/>
      <c r="H1" s="1536"/>
      <c r="I1" s="1536"/>
      <c r="J1" s="1536"/>
      <c r="K1" s="1536"/>
      <c r="L1" s="1536"/>
      <c r="M1" s="1536"/>
      <c r="N1" s="1536"/>
      <c r="O1" s="1536"/>
    </row>
    <row r="2" spans="1:15">
      <c r="A2" s="186"/>
      <c r="B2" s="30"/>
      <c r="C2" s="30"/>
      <c r="D2" s="30"/>
      <c r="E2" s="30"/>
      <c r="F2" s="30"/>
      <c r="G2" s="30"/>
      <c r="H2" s="30"/>
      <c r="I2" s="30"/>
      <c r="J2" s="30"/>
      <c r="K2" s="30"/>
      <c r="L2" s="30"/>
      <c r="M2" s="30"/>
      <c r="N2" s="66"/>
    </row>
    <row r="3" spans="1:15" ht="15" customHeight="1">
      <c r="A3" s="1677" t="str">
        <f>CONCATENATE(ПАС!B56,"  (",ПАС!C52,"  ",ПАС!C51,")")</f>
        <v>ООО "Ромист"   (Омутинское   Омутинский муниципальный район)</v>
      </c>
      <c r="B3" s="1677"/>
      <c r="C3" s="1677"/>
      <c r="D3" s="1677"/>
      <c r="E3" s="1677"/>
      <c r="F3" s="1677"/>
      <c r="G3" s="1677"/>
      <c r="H3" s="1677"/>
      <c r="I3" s="1677"/>
      <c r="J3" s="1677"/>
      <c r="K3" s="1677"/>
      <c r="L3" s="1677"/>
      <c r="M3" s="1677"/>
      <c r="N3" s="1677"/>
      <c r="O3" s="1677"/>
    </row>
    <row r="4" spans="1:15" ht="15" customHeight="1">
      <c r="A4" s="1538" t="s">
        <v>1246</v>
      </c>
      <c r="B4" s="1538"/>
      <c r="C4" s="1538" t="s">
        <v>729</v>
      </c>
      <c r="D4" s="1535" t="s">
        <v>741</v>
      </c>
      <c r="E4" s="1535" t="s">
        <v>798</v>
      </c>
      <c r="F4" s="1678" t="s">
        <v>742</v>
      </c>
      <c r="G4" s="1678"/>
      <c r="H4" s="1665" t="s">
        <v>743</v>
      </c>
      <c r="I4" s="1666"/>
      <c r="J4" s="1679" t="s">
        <v>1086</v>
      </c>
      <c r="K4" s="1680"/>
      <c r="L4" s="1674" t="s">
        <v>1087</v>
      </c>
      <c r="M4" s="1657"/>
      <c r="N4" s="1673" t="s">
        <v>797</v>
      </c>
      <c r="O4" s="1673" t="s">
        <v>744</v>
      </c>
    </row>
    <row r="5" spans="1:15" ht="27" customHeight="1">
      <c r="A5" s="1538"/>
      <c r="B5" s="1538"/>
      <c r="C5" s="1538"/>
      <c r="D5" s="1535"/>
      <c r="E5" s="1535"/>
      <c r="F5" s="1678"/>
      <c r="G5" s="1678"/>
      <c r="H5" s="1667"/>
      <c r="I5" s="1668"/>
      <c r="J5" s="1681"/>
      <c r="K5" s="1682"/>
      <c r="L5" s="1675"/>
      <c r="M5" s="1659"/>
      <c r="N5" s="1673"/>
      <c r="O5" s="1673"/>
    </row>
    <row r="6" spans="1:15" ht="51" customHeight="1">
      <c r="A6" s="1538"/>
      <c r="B6" s="1538"/>
      <c r="C6" s="1538"/>
      <c r="D6" s="1535"/>
      <c r="E6" s="1535"/>
      <c r="F6" s="869" t="s">
        <v>1608</v>
      </c>
      <c r="G6" s="869" t="s">
        <v>1609</v>
      </c>
      <c r="H6" s="239" t="str">
        <f>F6</f>
        <v>с 01.01.2018-30.06.2018г</v>
      </c>
      <c r="I6" s="239" t="str">
        <f>G6</f>
        <v>с 01.07.2018-31.12.2018 г</v>
      </c>
      <c r="J6" s="293" t="str">
        <f>F6</f>
        <v>с 01.01.2018-30.06.2018г</v>
      </c>
      <c r="K6" s="239" t="str">
        <f>G6</f>
        <v>с 01.07.2018-31.12.2018 г</v>
      </c>
      <c r="L6" s="293" t="str">
        <f>F6</f>
        <v>с 01.01.2018-30.06.2018г</v>
      </c>
      <c r="M6" s="239" t="str">
        <f>F6</f>
        <v>с 01.01.2018-30.06.2018г</v>
      </c>
      <c r="N6" s="1673"/>
      <c r="O6" s="1673"/>
    </row>
    <row r="7" spans="1:15">
      <c r="A7" s="1538">
        <v>1</v>
      </c>
      <c r="B7" s="1538"/>
      <c r="C7" s="31">
        <v>2</v>
      </c>
      <c r="D7" s="31">
        <v>3</v>
      </c>
      <c r="E7" s="31">
        <v>4</v>
      </c>
      <c r="F7" s="31">
        <v>5</v>
      </c>
      <c r="G7" s="31">
        <v>6</v>
      </c>
      <c r="H7" s="31">
        <v>7</v>
      </c>
      <c r="I7" s="31">
        <v>8</v>
      </c>
      <c r="J7" s="31">
        <v>7</v>
      </c>
      <c r="K7" s="31">
        <v>8</v>
      </c>
      <c r="L7" s="31">
        <v>11</v>
      </c>
      <c r="M7" s="31">
        <v>12</v>
      </c>
      <c r="N7" s="31">
        <v>9</v>
      </c>
      <c r="O7" s="31">
        <v>14</v>
      </c>
    </row>
    <row r="8" spans="1:15" ht="30" customHeight="1">
      <c r="A8" s="1645" t="s">
        <v>745</v>
      </c>
      <c r="B8" s="1646"/>
      <c r="C8" s="46" t="s">
        <v>799</v>
      </c>
      <c r="D8" s="61">
        <f>D9+D46+D68+D90</f>
        <v>462</v>
      </c>
      <c r="E8" s="61">
        <f>E9+E46+E68+E90</f>
        <v>0</v>
      </c>
      <c r="F8" s="94"/>
      <c r="G8" s="94"/>
      <c r="H8" s="94"/>
      <c r="I8" s="94"/>
      <c r="J8" s="46"/>
      <c r="K8" s="46"/>
      <c r="L8" s="46"/>
      <c r="M8" s="46"/>
      <c r="N8" s="81">
        <f>N9+N46+N68+N90</f>
        <v>13878</v>
      </c>
      <c r="O8" s="81">
        <f>O9</f>
        <v>0</v>
      </c>
    </row>
    <row r="9" spans="1:15" hidden="1">
      <c r="A9" s="1663" t="s">
        <v>747</v>
      </c>
      <c r="B9" s="1663"/>
      <c r="C9" s="31" t="s">
        <v>746</v>
      </c>
      <c r="D9" s="61">
        <f>D10</f>
        <v>0</v>
      </c>
      <c r="E9" s="61">
        <f>E13</f>
        <v>0</v>
      </c>
      <c r="F9" s="95"/>
      <c r="G9" s="95"/>
      <c r="H9" s="95"/>
      <c r="I9" s="95"/>
      <c r="J9" s="85"/>
      <c r="K9" s="85"/>
      <c r="L9" s="85"/>
      <c r="M9" s="85"/>
      <c r="N9" s="81">
        <f>N10+N13</f>
        <v>0</v>
      </c>
      <c r="O9" s="81">
        <f>O10+O13</f>
        <v>0</v>
      </c>
    </row>
    <row r="10" spans="1:15" ht="15" hidden="1" customHeight="1">
      <c r="A10" s="1637" t="s">
        <v>802</v>
      </c>
      <c r="B10" s="1638"/>
      <c r="C10" s="31" t="s">
        <v>746</v>
      </c>
      <c r="D10" s="61">
        <f>D11</f>
        <v>0</v>
      </c>
      <c r="E10" s="85"/>
      <c r="F10" s="96">
        <f>F11</f>
        <v>3.88</v>
      </c>
      <c r="G10" s="96">
        <f>G11</f>
        <v>3.88</v>
      </c>
      <c r="H10" s="96">
        <f>H11</f>
        <v>3.08</v>
      </c>
      <c r="I10" s="96">
        <f>I11</f>
        <v>3.08</v>
      </c>
      <c r="J10" s="50"/>
      <c r="K10" s="50"/>
      <c r="L10" s="50"/>
      <c r="M10" s="50"/>
      <c r="N10" s="81">
        <f>SUM(N11:N12)</f>
        <v>0</v>
      </c>
      <c r="O10" s="81">
        <f>SUM(O11:O12)</f>
        <v>0</v>
      </c>
    </row>
    <row r="11" spans="1:15" ht="15" hidden="1" customHeight="1" outlineLevel="1">
      <c r="A11" s="82"/>
      <c r="B11" s="82" t="s">
        <v>800</v>
      </c>
      <c r="C11" s="31" t="s">
        <v>746</v>
      </c>
      <c r="D11" s="83"/>
      <c r="E11" s="85"/>
      <c r="F11" s="90">
        <v>3.88</v>
      </c>
      <c r="G11" s="91">
        <v>3.88</v>
      </c>
      <c r="H11" s="91">
        <v>3.08</v>
      </c>
      <c r="I11" s="91">
        <v>3.08</v>
      </c>
      <c r="J11" s="59"/>
      <c r="K11" s="59"/>
      <c r="L11" s="59"/>
      <c r="M11" s="59"/>
      <c r="N11" s="71">
        <f>D11*(F11*J11+G11*K11+H11*L11+I11*M11)</f>
        <v>0</v>
      </c>
      <c r="O11" s="71">
        <f>D11*(H11*L11+I11*M11)</f>
        <v>0</v>
      </c>
    </row>
    <row r="12" spans="1:15" ht="15" hidden="1" customHeight="1" outlineLevel="1">
      <c r="A12" s="43"/>
      <c r="B12" s="89" t="s">
        <v>801</v>
      </c>
      <c r="C12" s="44" t="s">
        <v>748</v>
      </c>
      <c r="D12" s="84"/>
      <c r="E12" s="85"/>
      <c r="F12" s="97"/>
      <c r="G12" s="98"/>
      <c r="H12" s="98"/>
      <c r="I12" s="98"/>
      <c r="J12" s="45"/>
      <c r="K12" s="45"/>
      <c r="L12" s="45"/>
      <c r="M12" s="45"/>
      <c r="N12" s="67"/>
      <c r="O12" s="67"/>
    </row>
    <row r="13" spans="1:15" ht="14.25" hidden="1" customHeight="1">
      <c r="A13" s="1637" t="s">
        <v>749</v>
      </c>
      <c r="B13" s="1638"/>
      <c r="C13" s="50"/>
      <c r="D13" s="50"/>
      <c r="E13" s="61">
        <f>E14+E15+E25+E35</f>
        <v>0</v>
      </c>
      <c r="F13" s="99"/>
      <c r="G13" s="99"/>
      <c r="H13" s="99"/>
      <c r="I13" s="99"/>
      <c r="J13" s="50"/>
      <c r="K13" s="50"/>
      <c r="L13" s="50"/>
      <c r="M13" s="50"/>
      <c r="N13" s="81">
        <f>N14+N15+N25+N35</f>
        <v>0</v>
      </c>
      <c r="O13" s="81">
        <f>O14+O15+O35</f>
        <v>0</v>
      </c>
    </row>
    <row r="14" spans="1:15" s="52" customFormat="1" ht="14.25" hidden="1" customHeight="1" outlineLevel="1">
      <c r="A14" s="33"/>
      <c r="B14" s="89" t="s">
        <v>804</v>
      </c>
      <c r="C14" s="32" t="s">
        <v>748</v>
      </c>
      <c r="D14" s="34"/>
      <c r="E14" s="41"/>
      <c r="F14" s="100"/>
      <c r="G14" s="100"/>
      <c r="H14" s="100"/>
      <c r="I14" s="100"/>
      <c r="J14" s="59"/>
      <c r="K14" s="59"/>
      <c r="L14" s="59"/>
      <c r="M14" s="59"/>
      <c r="N14" s="72"/>
      <c r="O14" s="72"/>
    </row>
    <row r="15" spans="1:15" ht="14.25" hidden="1" customHeight="1" outlineLevel="1">
      <c r="A15" s="49"/>
      <c r="B15" s="55" t="s">
        <v>791</v>
      </c>
      <c r="C15" s="56"/>
      <c r="D15" s="56"/>
      <c r="E15" s="62">
        <f>E16+E19+E22</f>
        <v>0</v>
      </c>
      <c r="F15" s="101"/>
      <c r="G15" s="101"/>
      <c r="H15" s="101"/>
      <c r="I15" s="101"/>
      <c r="J15" s="56"/>
      <c r="K15" s="56"/>
      <c r="L15" s="56"/>
      <c r="M15" s="56"/>
      <c r="N15" s="68">
        <f>N16+N19+N22</f>
        <v>0</v>
      </c>
      <c r="O15" s="68">
        <f>O16+O19+O22</f>
        <v>0</v>
      </c>
    </row>
    <row r="16" spans="1:15" s="37" customFormat="1" ht="14.25" hidden="1" customHeight="1" outlineLevel="1">
      <c r="A16" s="54"/>
      <c r="B16" s="53" t="s">
        <v>785</v>
      </c>
      <c r="C16" s="50"/>
      <c r="D16" s="50"/>
      <c r="E16" s="64">
        <f>SUM(E17:E18)</f>
        <v>0</v>
      </c>
      <c r="F16" s="102"/>
      <c r="G16" s="99"/>
      <c r="H16" s="99"/>
      <c r="I16" s="99"/>
      <c r="J16" s="50"/>
      <c r="K16" s="50"/>
      <c r="L16" s="50"/>
      <c r="M16" s="51"/>
      <c r="N16" s="69">
        <f>SUM(N17:N18)</f>
        <v>0</v>
      </c>
      <c r="O16" s="70">
        <f>SUM(O17:O18)</f>
        <v>0</v>
      </c>
    </row>
    <row r="17" spans="1:16" s="52" customFormat="1" ht="14.25" hidden="1" customHeight="1" outlineLevel="1">
      <c r="A17" s="35"/>
      <c r="B17" s="57" t="s">
        <v>786</v>
      </c>
      <c r="C17" s="58" t="s">
        <v>750</v>
      </c>
      <c r="D17" s="58"/>
      <c r="E17" s="59"/>
      <c r="F17" s="103">
        <v>6.6000000000000003E-2</v>
      </c>
      <c r="G17" s="103">
        <v>7.1999999999999995E-2</v>
      </c>
      <c r="H17" s="103">
        <v>4.3999999999999997E-2</v>
      </c>
      <c r="I17" s="103">
        <v>4.8000000000000001E-2</v>
      </c>
      <c r="J17" s="59"/>
      <c r="K17" s="59"/>
      <c r="L17" s="59"/>
      <c r="M17" s="59"/>
      <c r="N17" s="71">
        <f>E17*(F17*J17+G17*K17+H17*L17+I17*M17)</f>
        <v>0</v>
      </c>
      <c r="O17" s="71">
        <f>E17*(H17*L17+I17*M17)</f>
        <v>0</v>
      </c>
    </row>
    <row r="18" spans="1:16" s="52" customFormat="1" ht="14.25" hidden="1" customHeight="1" outlineLevel="1">
      <c r="A18" s="33"/>
      <c r="B18" s="33" t="s">
        <v>787</v>
      </c>
      <c r="C18" s="34" t="s">
        <v>750</v>
      </c>
      <c r="D18" s="34"/>
      <c r="E18" s="41"/>
      <c r="F18" s="104">
        <v>0.19800000000000001</v>
      </c>
      <c r="G18" s="104">
        <v>0.216</v>
      </c>
      <c r="H18" s="104">
        <v>0.13200000000000001</v>
      </c>
      <c r="I18" s="104">
        <v>0.14399999999999999</v>
      </c>
      <c r="J18" s="59"/>
      <c r="K18" s="59"/>
      <c r="L18" s="59"/>
      <c r="M18" s="59"/>
      <c r="N18" s="71">
        <f>E18*(F18*J18+G18*K18+H18*L18+I18*M18)</f>
        <v>0</v>
      </c>
      <c r="O18" s="71">
        <f>E18*(H18*L18+I18*M18)</f>
        <v>0</v>
      </c>
    </row>
    <row r="19" spans="1:16" s="37" customFormat="1" ht="14.25" hidden="1" customHeight="1" outlineLevel="1">
      <c r="A19" s="40"/>
      <c r="B19" s="53" t="s">
        <v>788</v>
      </c>
      <c r="C19" s="50"/>
      <c r="D19" s="50"/>
      <c r="E19" s="61">
        <f>SUM(E20:E21)</f>
        <v>0</v>
      </c>
      <c r="F19" s="102"/>
      <c r="G19" s="99"/>
      <c r="H19" s="99"/>
      <c r="I19" s="99"/>
      <c r="J19" s="50"/>
      <c r="K19" s="50"/>
      <c r="L19" s="50"/>
      <c r="M19" s="51"/>
      <c r="N19" s="69">
        <f>SUM(N20:N21)</f>
        <v>0</v>
      </c>
      <c r="O19" s="70">
        <f>SUM(O20:O21)</f>
        <v>0</v>
      </c>
    </row>
    <row r="20" spans="1:16" customFormat="1" ht="14.25" hidden="1" customHeight="1" outlineLevel="1">
      <c r="A20" s="35"/>
      <c r="B20" s="35" t="s">
        <v>786</v>
      </c>
      <c r="C20" s="34" t="s">
        <v>750</v>
      </c>
      <c r="D20" s="34"/>
      <c r="E20" s="41"/>
      <c r="F20" s="104">
        <v>4.3999999999999997E-2</v>
      </c>
      <c r="G20" s="104">
        <v>4.8000000000000001E-2</v>
      </c>
      <c r="H20" s="104">
        <v>3.3000000000000002E-2</v>
      </c>
      <c r="I20" s="103">
        <v>3.5999999999999997E-2</v>
      </c>
      <c r="J20" s="59"/>
      <c r="K20" s="59"/>
      <c r="L20" s="59"/>
      <c r="M20" s="59"/>
      <c r="N20" s="71">
        <f>E20*(F20*J20+G20*K20+H20*L20+I20*M20)</f>
        <v>0</v>
      </c>
      <c r="O20" s="71">
        <f>E20*(H20*L20+I20*M20)</f>
        <v>0</v>
      </c>
      <c r="P20" s="52"/>
    </row>
    <row r="21" spans="1:16" customFormat="1" ht="14.25" hidden="1" customHeight="1" outlineLevel="1">
      <c r="A21" s="33"/>
      <c r="B21" s="33" t="s">
        <v>787</v>
      </c>
      <c r="C21" s="34" t="s">
        <v>750</v>
      </c>
      <c r="D21" s="34"/>
      <c r="E21" s="41"/>
      <c r="F21" s="104">
        <v>0.13200000000000001</v>
      </c>
      <c r="G21" s="104">
        <v>0.14399999999999999</v>
      </c>
      <c r="H21" s="104">
        <v>8.7999999999999995E-2</v>
      </c>
      <c r="I21" s="104">
        <v>9.6000000000000002E-2</v>
      </c>
      <c r="J21" s="59"/>
      <c r="K21" s="59"/>
      <c r="L21" s="41"/>
      <c r="M21" s="59"/>
      <c r="N21" s="71">
        <f>E21*(F21*J21+G21*K21+H21*L21+I21*M21)</f>
        <v>0</v>
      </c>
      <c r="O21" s="71">
        <f>E21*(H21*L21+I21*M21)</f>
        <v>0</v>
      </c>
      <c r="P21" s="52"/>
    </row>
    <row r="22" spans="1:16" s="37" customFormat="1" ht="14.25" hidden="1" customHeight="1" outlineLevel="1">
      <c r="A22" s="38"/>
      <c r="B22" s="53" t="s">
        <v>789</v>
      </c>
      <c r="C22" s="50"/>
      <c r="D22" s="50"/>
      <c r="E22" s="61">
        <f>SUM(E23:E24)</f>
        <v>0</v>
      </c>
      <c r="F22" s="102"/>
      <c r="G22" s="99"/>
      <c r="H22" s="99"/>
      <c r="I22" s="99"/>
      <c r="J22" s="50"/>
      <c r="K22" s="50"/>
      <c r="L22" s="50"/>
      <c r="M22" s="51"/>
      <c r="N22" s="69">
        <f>SUM(N23:N24)</f>
        <v>0</v>
      </c>
      <c r="O22" s="70">
        <f>SUM(O23:O24)</f>
        <v>0</v>
      </c>
    </row>
    <row r="23" spans="1:16" ht="14.25" hidden="1" customHeight="1" outlineLevel="1">
      <c r="A23" s="33"/>
      <c r="B23" s="35" t="s">
        <v>786</v>
      </c>
      <c r="C23" s="34" t="s">
        <v>750</v>
      </c>
      <c r="D23" s="39"/>
      <c r="E23" s="48"/>
      <c r="F23" s="104">
        <v>3.3000000000000002E-2</v>
      </c>
      <c r="G23" s="104">
        <v>3.5999999999999997E-2</v>
      </c>
      <c r="H23" s="104">
        <v>2.1999999999999999E-2</v>
      </c>
      <c r="I23" s="103">
        <v>2.4E-2</v>
      </c>
      <c r="J23" s="59"/>
      <c r="K23" s="59"/>
      <c r="L23" s="59"/>
      <c r="M23" s="59"/>
      <c r="N23" s="71">
        <f>E23*(F23*J23+G23*K23+H23*L23+I23*M23)</f>
        <v>0</v>
      </c>
      <c r="O23" s="71">
        <f>E23*(H23*L23+I23*M23)</f>
        <v>0</v>
      </c>
      <c r="P23" s="52"/>
    </row>
    <row r="24" spans="1:16" ht="14.25" hidden="1" customHeight="1" outlineLevel="1">
      <c r="A24" s="33"/>
      <c r="B24" s="33" t="s">
        <v>787</v>
      </c>
      <c r="C24" s="34" t="s">
        <v>750</v>
      </c>
      <c r="D24" s="39"/>
      <c r="E24" s="48"/>
      <c r="F24" s="104">
        <v>9.9000000000000005E-2</v>
      </c>
      <c r="G24" s="104">
        <v>0.108</v>
      </c>
      <c r="H24" s="104">
        <v>6.6000000000000003E-2</v>
      </c>
      <c r="I24" s="104">
        <v>7.1999999999999995E-2</v>
      </c>
      <c r="J24" s="59"/>
      <c r="K24" s="59"/>
      <c r="L24" s="41"/>
      <c r="M24" s="59"/>
      <c r="N24" s="71">
        <f>E24*(F24*J24+G24*K24+H24*L24+I24*M24)</f>
        <v>0</v>
      </c>
      <c r="O24" s="71">
        <f>E24*(H24*L24+I24*M24)</f>
        <v>0</v>
      </c>
      <c r="P24" s="52"/>
    </row>
    <row r="25" spans="1:16" ht="14.25" hidden="1" customHeight="1" outlineLevel="1">
      <c r="A25" s="33"/>
      <c r="B25" s="47" t="s">
        <v>796</v>
      </c>
      <c r="C25" s="39"/>
      <c r="D25" s="39"/>
      <c r="E25" s="62">
        <f>E26+E29+E32</f>
        <v>0</v>
      </c>
      <c r="F25" s="105"/>
      <c r="G25" s="105"/>
      <c r="H25" s="105"/>
      <c r="I25" s="105"/>
      <c r="J25" s="39"/>
      <c r="K25" s="39"/>
      <c r="L25" s="39"/>
      <c r="M25" s="63"/>
      <c r="N25" s="68">
        <f>N26+N29+N32</f>
        <v>0</v>
      </c>
      <c r="O25" s="78"/>
    </row>
    <row r="26" spans="1:16" ht="14.25" hidden="1" customHeight="1" outlineLevel="1">
      <c r="A26" s="33"/>
      <c r="B26" s="53" t="s">
        <v>785</v>
      </c>
      <c r="C26" s="50"/>
      <c r="D26" s="50"/>
      <c r="E26" s="61">
        <f>SUM(E27:E28)</f>
        <v>0</v>
      </c>
      <c r="F26" s="102"/>
      <c r="G26" s="99"/>
      <c r="H26" s="99"/>
      <c r="I26" s="99"/>
      <c r="J26" s="50"/>
      <c r="K26" s="50"/>
      <c r="L26" s="50"/>
      <c r="M26" s="51"/>
      <c r="N26" s="69">
        <f>SUM(N27:N28)</f>
        <v>0</v>
      </c>
      <c r="O26" s="79"/>
    </row>
    <row r="27" spans="1:16" ht="14.25" hidden="1" customHeight="1" outlineLevel="1">
      <c r="A27" s="33"/>
      <c r="B27" s="35" t="s">
        <v>786</v>
      </c>
      <c r="C27" s="34" t="s">
        <v>750</v>
      </c>
      <c r="D27" s="39"/>
      <c r="E27" s="48"/>
      <c r="F27" s="104">
        <v>0.11</v>
      </c>
      <c r="G27" s="104">
        <v>0.12</v>
      </c>
      <c r="H27" s="105"/>
      <c r="I27" s="106"/>
      <c r="J27" s="59"/>
      <c r="K27" s="59"/>
      <c r="L27" s="76"/>
      <c r="M27" s="76"/>
      <c r="N27" s="71">
        <f>E27*(F27*J27+G27*K27+H27*L27+I27*M27)</f>
        <v>0</v>
      </c>
      <c r="O27" s="77"/>
      <c r="P27" s="52"/>
    </row>
    <row r="28" spans="1:16" ht="14.25" hidden="1" customHeight="1" outlineLevel="1">
      <c r="A28" s="33"/>
      <c r="B28" s="33" t="s">
        <v>787</v>
      </c>
      <c r="C28" s="34" t="s">
        <v>750</v>
      </c>
      <c r="D28" s="39"/>
      <c r="E28" s="48"/>
      <c r="F28" s="104">
        <v>0.33</v>
      </c>
      <c r="G28" s="104">
        <v>0.36</v>
      </c>
      <c r="H28" s="105"/>
      <c r="I28" s="105"/>
      <c r="J28" s="59"/>
      <c r="K28" s="59"/>
      <c r="L28" s="36"/>
      <c r="M28" s="76"/>
      <c r="N28" s="71">
        <f>E28*(F28*J28+G28*K28+H28*L28+I28*M28)</f>
        <v>0</v>
      </c>
      <c r="O28" s="77"/>
      <c r="P28" s="52"/>
    </row>
    <row r="29" spans="1:16" ht="14.25" hidden="1" customHeight="1" outlineLevel="1">
      <c r="A29" s="33"/>
      <c r="B29" s="53" t="s">
        <v>788</v>
      </c>
      <c r="C29" s="50"/>
      <c r="D29" s="50"/>
      <c r="E29" s="61">
        <f>SUM(E30:E31)</f>
        <v>0</v>
      </c>
      <c r="F29" s="102"/>
      <c r="G29" s="99"/>
      <c r="H29" s="99"/>
      <c r="I29" s="99"/>
      <c r="J29" s="50"/>
      <c r="K29" s="50"/>
      <c r="L29" s="50"/>
      <c r="M29" s="51"/>
      <c r="N29" s="69">
        <f>SUM(N30:N31)</f>
        <v>0</v>
      </c>
      <c r="O29" s="79"/>
    </row>
    <row r="30" spans="1:16" ht="14.25" hidden="1" customHeight="1" outlineLevel="1">
      <c r="A30" s="33"/>
      <c r="B30" s="35" t="s">
        <v>786</v>
      </c>
      <c r="C30" s="34" t="s">
        <v>750</v>
      </c>
      <c r="D30" s="39"/>
      <c r="E30" s="48"/>
      <c r="F30" s="104">
        <v>7.6999999999999999E-2</v>
      </c>
      <c r="G30" s="104">
        <v>8.3999999999999991E-2</v>
      </c>
      <c r="H30" s="105"/>
      <c r="I30" s="106"/>
      <c r="J30" s="59"/>
      <c r="K30" s="59"/>
      <c r="L30" s="76"/>
      <c r="M30" s="76"/>
      <c r="N30" s="71">
        <f>E30*(F30*J30+G30*K30+H30*L30+I30*M30)</f>
        <v>0</v>
      </c>
      <c r="O30" s="77"/>
      <c r="P30" s="52"/>
    </row>
    <row r="31" spans="1:16" ht="14.25" hidden="1" customHeight="1" outlineLevel="1">
      <c r="A31" s="33"/>
      <c r="B31" s="33" t="s">
        <v>787</v>
      </c>
      <c r="C31" s="34" t="s">
        <v>750</v>
      </c>
      <c r="D31" s="39"/>
      <c r="E31" s="48"/>
      <c r="F31" s="104">
        <v>0.22</v>
      </c>
      <c r="G31" s="104">
        <v>0.24</v>
      </c>
      <c r="H31" s="105"/>
      <c r="I31" s="105"/>
      <c r="J31" s="59"/>
      <c r="K31" s="59"/>
      <c r="L31" s="36"/>
      <c r="M31" s="76"/>
      <c r="N31" s="71">
        <f>E31*(F31*J31+G31*K31+H31*L31+I31*M31)</f>
        <v>0</v>
      </c>
      <c r="O31" s="77"/>
      <c r="P31" s="52"/>
    </row>
    <row r="32" spans="1:16" ht="14.25" hidden="1" customHeight="1" outlineLevel="1">
      <c r="A32" s="33"/>
      <c r="B32" s="53" t="s">
        <v>789</v>
      </c>
      <c r="C32" s="50"/>
      <c r="D32" s="50"/>
      <c r="E32" s="61">
        <f>SUM(E33:E34)</f>
        <v>0</v>
      </c>
      <c r="F32" s="102"/>
      <c r="G32" s="99"/>
      <c r="H32" s="99"/>
      <c r="I32" s="99"/>
      <c r="J32" s="50"/>
      <c r="K32" s="50"/>
      <c r="L32" s="50"/>
      <c r="M32" s="51"/>
      <c r="N32" s="69">
        <f>SUM(N33:N34)</f>
        <v>0</v>
      </c>
      <c r="O32" s="79"/>
    </row>
    <row r="33" spans="1:16" ht="14.25" hidden="1" customHeight="1" outlineLevel="1">
      <c r="A33" s="33"/>
      <c r="B33" s="35" t="s">
        <v>786</v>
      </c>
      <c r="C33" s="34" t="s">
        <v>750</v>
      </c>
      <c r="D33" s="39"/>
      <c r="E33" s="48"/>
      <c r="F33" s="104">
        <v>5.5E-2</v>
      </c>
      <c r="G33" s="104">
        <v>0.06</v>
      </c>
      <c r="H33" s="105"/>
      <c r="I33" s="106"/>
      <c r="J33" s="59"/>
      <c r="K33" s="59"/>
      <c r="L33" s="76"/>
      <c r="M33" s="76"/>
      <c r="N33" s="71">
        <f>E33*(F33*J33+G33*K33+H33*L33+I33*M33)</f>
        <v>0</v>
      </c>
      <c r="O33" s="77"/>
      <c r="P33" s="52"/>
    </row>
    <row r="34" spans="1:16" ht="14.25" hidden="1" customHeight="1" outlineLevel="1">
      <c r="A34" s="33"/>
      <c r="B34" s="33" t="s">
        <v>787</v>
      </c>
      <c r="C34" s="34" t="s">
        <v>750</v>
      </c>
      <c r="D34" s="39"/>
      <c r="E34" s="48"/>
      <c r="F34" s="104">
        <v>0.16500000000000001</v>
      </c>
      <c r="G34" s="104">
        <v>0.18</v>
      </c>
      <c r="H34" s="105"/>
      <c r="I34" s="105"/>
      <c r="J34" s="59"/>
      <c r="K34" s="59"/>
      <c r="L34" s="36"/>
      <c r="M34" s="76"/>
      <c r="N34" s="71">
        <f>E34*(F34*J34+G34*K34+H34*L34+I34*M34)</f>
        <v>0</v>
      </c>
      <c r="O34" s="77"/>
      <c r="P34" s="52"/>
    </row>
    <row r="35" spans="1:16" s="37" customFormat="1" ht="45" hidden="1" customHeight="1" outlineLevel="1">
      <c r="A35" s="38"/>
      <c r="B35" s="53" t="s">
        <v>790</v>
      </c>
      <c r="C35" s="50"/>
      <c r="D35" s="50"/>
      <c r="E35" s="61">
        <f>E36+E41</f>
        <v>0</v>
      </c>
      <c r="F35" s="102"/>
      <c r="G35" s="99"/>
      <c r="H35" s="99"/>
      <c r="I35" s="99"/>
      <c r="J35" s="50"/>
      <c r="K35" s="50"/>
      <c r="L35" s="50"/>
      <c r="M35" s="51"/>
      <c r="N35" s="70">
        <f>N36+N41</f>
        <v>0</v>
      </c>
      <c r="O35" s="70">
        <f>O36</f>
        <v>0</v>
      </c>
    </row>
    <row r="36" spans="1:16" customFormat="1" ht="14.25" hidden="1" customHeight="1" outlineLevel="1">
      <c r="A36" s="35"/>
      <c r="B36" s="47" t="s">
        <v>791</v>
      </c>
      <c r="C36" s="34"/>
      <c r="D36" s="34"/>
      <c r="E36" s="60">
        <f>SUM(E37:E40)</f>
        <v>0</v>
      </c>
      <c r="F36" s="100"/>
      <c r="G36" s="100"/>
      <c r="H36" s="100"/>
      <c r="I36" s="100"/>
      <c r="J36" s="34"/>
      <c r="K36" s="34"/>
      <c r="L36" s="34"/>
      <c r="M36" s="34"/>
      <c r="N36" s="71">
        <f>SUM(N37:N40)</f>
        <v>0</v>
      </c>
      <c r="O36" s="71">
        <f>SUM(O37:O40)</f>
        <v>0</v>
      </c>
    </row>
    <row r="37" spans="1:16" customFormat="1" ht="14.25" hidden="1" customHeight="1" outlineLevel="1">
      <c r="A37" s="35"/>
      <c r="B37" s="35" t="s">
        <v>792</v>
      </c>
      <c r="C37" s="34" t="s">
        <v>750</v>
      </c>
      <c r="D37" s="34"/>
      <c r="E37" s="41"/>
      <c r="F37" s="107">
        <v>2.7E-2</v>
      </c>
      <c r="G37" s="107">
        <v>2.7E-2</v>
      </c>
      <c r="H37" s="107">
        <v>1.7999999999999999E-2</v>
      </c>
      <c r="I37" s="107">
        <v>1.7999999999999999E-2</v>
      </c>
      <c r="J37" s="59"/>
      <c r="K37" s="59"/>
      <c r="L37" s="59"/>
      <c r="M37" s="59"/>
      <c r="N37" s="71">
        <f>E37*(F37*J37+G37*K37+H37*L37+I37*M37)</f>
        <v>0</v>
      </c>
      <c r="O37" s="71">
        <f>E37*(H37*L37+I37*M37)</f>
        <v>0</v>
      </c>
    </row>
    <row r="38" spans="1:16" customFormat="1" ht="14.25" hidden="1" customHeight="1" outlineLevel="1">
      <c r="A38" s="35"/>
      <c r="B38" s="35" t="s">
        <v>793</v>
      </c>
      <c r="C38" s="34" t="s">
        <v>750</v>
      </c>
      <c r="D38" s="34"/>
      <c r="E38" s="41"/>
      <c r="F38" s="107">
        <v>0.02</v>
      </c>
      <c r="G38" s="107">
        <v>0.02</v>
      </c>
      <c r="H38" s="107">
        <v>1.2999999999999999E-2</v>
      </c>
      <c r="I38" s="107">
        <v>1.2999999999999999E-2</v>
      </c>
      <c r="J38" s="59"/>
      <c r="K38" s="59"/>
      <c r="L38" s="59"/>
      <c r="M38" s="59"/>
      <c r="N38" s="71">
        <f>E38*(F38*J38+G38*K38+H38*L38+I38*M38)</f>
        <v>0</v>
      </c>
      <c r="O38" s="71">
        <f>E38*(H38*L38+I38*M38)</f>
        <v>0</v>
      </c>
    </row>
    <row r="39" spans="1:16" customFormat="1" ht="14.25" hidden="1" customHeight="1" outlineLevel="1">
      <c r="A39" s="35"/>
      <c r="B39" s="35" t="s">
        <v>794</v>
      </c>
      <c r="C39" s="34" t="s">
        <v>750</v>
      </c>
      <c r="D39" s="34"/>
      <c r="E39" s="41"/>
      <c r="F39" s="107">
        <v>1.6E-2</v>
      </c>
      <c r="G39" s="107">
        <v>1.6E-2</v>
      </c>
      <c r="H39" s="107">
        <v>0.01</v>
      </c>
      <c r="I39" s="107">
        <v>0.01</v>
      </c>
      <c r="J39" s="59"/>
      <c r="K39" s="59"/>
      <c r="L39" s="59"/>
      <c r="M39" s="59"/>
      <c r="N39" s="71">
        <f>E39*(F39*J39+G39*K39+H39*L39+I39*M39)</f>
        <v>0</v>
      </c>
      <c r="O39" s="71">
        <f>E39*(H39*L39+I39*M39)</f>
        <v>0</v>
      </c>
    </row>
    <row r="40" spans="1:16" customFormat="1" ht="14.25" hidden="1" customHeight="1" outlineLevel="1">
      <c r="A40" s="35"/>
      <c r="B40" s="35" t="s">
        <v>795</v>
      </c>
      <c r="C40" s="34" t="s">
        <v>750</v>
      </c>
      <c r="D40" s="34"/>
      <c r="E40" s="41"/>
      <c r="F40" s="107">
        <v>6.0000000000000001E-3</v>
      </c>
      <c r="G40" s="107">
        <v>6.0000000000000001E-3</v>
      </c>
      <c r="H40" s="107">
        <v>4.0000000000000001E-3</v>
      </c>
      <c r="I40" s="107">
        <v>4.0000000000000001E-3</v>
      </c>
      <c r="J40" s="59"/>
      <c r="K40" s="59"/>
      <c r="L40" s="59"/>
      <c r="M40" s="59"/>
      <c r="N40" s="71">
        <f>E40*(F40*J40+G40*K40+H40*L40+I40*M40)</f>
        <v>0</v>
      </c>
      <c r="O40" s="71">
        <f>E40*(H40*L40+I40*M40)</f>
        <v>0</v>
      </c>
    </row>
    <row r="41" spans="1:16" customFormat="1" ht="14.25" hidden="1" customHeight="1" outlineLevel="1">
      <c r="A41" s="42"/>
      <c r="B41" s="47" t="s">
        <v>796</v>
      </c>
      <c r="C41" s="34"/>
      <c r="D41" s="34"/>
      <c r="E41" s="60">
        <f>SUM(E42:E45)</f>
        <v>0</v>
      </c>
      <c r="F41" s="100"/>
      <c r="G41" s="100"/>
      <c r="H41" s="100"/>
      <c r="I41" s="100"/>
      <c r="J41" s="34"/>
      <c r="K41" s="34"/>
      <c r="L41" s="34"/>
      <c r="M41" s="34"/>
      <c r="N41" s="71">
        <f>SUM(N42:N45)</f>
        <v>0</v>
      </c>
      <c r="O41" s="73"/>
    </row>
    <row r="42" spans="1:16" customFormat="1" ht="14.25" hidden="1" customHeight="1" outlineLevel="1">
      <c r="A42" s="35"/>
      <c r="B42" s="35" t="s">
        <v>792</v>
      </c>
      <c r="C42" s="34" t="s">
        <v>750</v>
      </c>
      <c r="D42" s="34"/>
      <c r="E42" s="41"/>
      <c r="F42" s="107">
        <v>4.4999999999999998E-2</v>
      </c>
      <c r="G42" s="107">
        <v>4.4999999999999998E-2</v>
      </c>
      <c r="H42" s="108"/>
      <c r="I42" s="108"/>
      <c r="J42" s="59"/>
      <c r="K42" s="59"/>
      <c r="L42" s="80"/>
      <c r="M42" s="80"/>
      <c r="N42" s="71">
        <f>E42*(F42*J42+G42*K42+H42*L42+I42*M42)</f>
        <v>0</v>
      </c>
      <c r="O42" s="75"/>
    </row>
    <row r="43" spans="1:16" customFormat="1" ht="14.25" hidden="1" customHeight="1" outlineLevel="1">
      <c r="A43" s="35"/>
      <c r="B43" s="35" t="s">
        <v>793</v>
      </c>
      <c r="C43" s="34" t="s">
        <v>750</v>
      </c>
      <c r="D43" s="34"/>
      <c r="E43" s="41"/>
      <c r="F43" s="107">
        <v>3.3000000000000002E-2</v>
      </c>
      <c r="G43" s="107">
        <v>3.3000000000000002E-2</v>
      </c>
      <c r="H43" s="108"/>
      <c r="I43" s="108"/>
      <c r="J43" s="59"/>
      <c r="K43" s="59"/>
      <c r="L43" s="80"/>
      <c r="M43" s="80"/>
      <c r="N43" s="71">
        <f>E43*(F43*J43+G43*K43+H43*L43+I43*M43)</f>
        <v>0</v>
      </c>
      <c r="O43" s="75"/>
    </row>
    <row r="44" spans="1:16" customFormat="1" ht="14.25" hidden="1" customHeight="1" outlineLevel="1">
      <c r="A44" s="35"/>
      <c r="B44" s="35" t="s">
        <v>794</v>
      </c>
      <c r="C44" s="34" t="s">
        <v>750</v>
      </c>
      <c r="D44" s="34"/>
      <c r="E44" s="41"/>
      <c r="F44" s="107">
        <v>2.6000000000000002E-2</v>
      </c>
      <c r="G44" s="107">
        <v>2.6000000000000002E-2</v>
      </c>
      <c r="H44" s="108"/>
      <c r="I44" s="108"/>
      <c r="J44" s="59"/>
      <c r="K44" s="59"/>
      <c r="L44" s="80"/>
      <c r="M44" s="80"/>
      <c r="N44" s="71">
        <f>E44*(F44*J44+G44*K44+H44*L44+I44*M44)</f>
        <v>0</v>
      </c>
      <c r="O44" s="75"/>
    </row>
    <row r="45" spans="1:16" customFormat="1" ht="14.25" hidden="1" customHeight="1" outlineLevel="1">
      <c r="A45" s="35"/>
      <c r="B45" s="35" t="s">
        <v>795</v>
      </c>
      <c r="C45" s="34" t="s">
        <v>750</v>
      </c>
      <c r="D45" s="34"/>
      <c r="E45" s="41"/>
      <c r="F45" s="107">
        <v>0.01</v>
      </c>
      <c r="G45" s="107">
        <v>0.01</v>
      </c>
      <c r="H45" s="108"/>
      <c r="I45" s="108"/>
      <c r="J45" s="59"/>
      <c r="K45" s="59"/>
      <c r="L45" s="80"/>
      <c r="M45" s="80"/>
      <c r="N45" s="71">
        <f>E45*(F45*J45+G45*K45+H45*L45+I45*M45)</f>
        <v>0</v>
      </c>
      <c r="O45" s="45"/>
    </row>
    <row r="46" spans="1:16" collapsed="1">
      <c r="A46" s="1663" t="s">
        <v>751</v>
      </c>
      <c r="B46" s="1663"/>
      <c r="C46" s="31" t="s">
        <v>746</v>
      </c>
      <c r="D46" s="61">
        <f>D47</f>
        <v>164</v>
      </c>
      <c r="E46" s="61">
        <f>E50</f>
        <v>0</v>
      </c>
      <c r="F46" s="95"/>
      <c r="G46" s="95"/>
      <c r="H46" s="95"/>
      <c r="I46" s="95"/>
      <c r="J46" s="85"/>
      <c r="K46" s="85"/>
      <c r="L46" s="85"/>
      <c r="M46" s="85"/>
      <c r="N46" s="81">
        <f>N47+N50</f>
        <v>5869.2800000000007</v>
      </c>
      <c r="O46" s="45"/>
    </row>
    <row r="47" spans="1:16" ht="15" customHeight="1">
      <c r="A47" s="1637" t="s">
        <v>802</v>
      </c>
      <c r="B47" s="1638"/>
      <c r="C47" s="31" t="s">
        <v>746</v>
      </c>
      <c r="D47" s="1047">
        <f>D48+D49</f>
        <v>164</v>
      </c>
      <c r="E47" s="85"/>
      <c r="F47" s="96">
        <f>F48</f>
        <v>5.58</v>
      </c>
      <c r="G47" s="96">
        <v>5.58</v>
      </c>
      <c r="H47" s="50"/>
      <c r="I47" s="50"/>
      <c r="J47" s="971"/>
      <c r="K47" s="971"/>
      <c r="L47" s="50"/>
      <c r="M47" s="50"/>
      <c r="N47" s="81">
        <f>SUM(N48:N49)</f>
        <v>5869.2800000000007</v>
      </c>
      <c r="O47" s="45"/>
    </row>
    <row r="48" spans="1:16" ht="15" customHeight="1" outlineLevel="1">
      <c r="A48" s="82"/>
      <c r="B48" s="82" t="s">
        <v>800</v>
      </c>
      <c r="C48" s="31" t="s">
        <v>746</v>
      </c>
      <c r="D48" s="1046">
        <f>111-56</f>
        <v>55</v>
      </c>
      <c r="E48" s="85"/>
      <c r="F48" s="90">
        <v>5.58</v>
      </c>
      <c r="G48" s="91">
        <v>5.58</v>
      </c>
      <c r="H48" s="98"/>
      <c r="I48" s="98"/>
      <c r="J48" s="59">
        <v>6</v>
      </c>
      <c r="K48" s="59">
        <v>6</v>
      </c>
      <c r="L48" s="45"/>
      <c r="M48" s="45"/>
      <c r="N48" s="71">
        <f>D48*(F48*J48+G48*K48+H48*L48+I48*M48)</f>
        <v>3682.8000000000006</v>
      </c>
      <c r="O48" s="45"/>
    </row>
    <row r="49" spans="1:16" ht="15" customHeight="1" outlineLevel="1">
      <c r="A49" s="43"/>
      <c r="B49" s="89" t="s">
        <v>801</v>
      </c>
      <c r="C49" s="44" t="s">
        <v>748</v>
      </c>
      <c r="D49" s="84">
        <f>53+56</f>
        <v>109</v>
      </c>
      <c r="E49" s="85"/>
      <c r="F49" s="97"/>
      <c r="G49" s="98"/>
      <c r="H49" s="98"/>
      <c r="I49" s="98"/>
      <c r="J49" s="864"/>
      <c r="K49" s="864"/>
      <c r="L49" s="45"/>
      <c r="M49" s="45"/>
      <c r="N49" s="67">
        <f>1650+538.52-2.04</f>
        <v>2186.48</v>
      </c>
      <c r="O49" s="45"/>
    </row>
    <row r="50" spans="1:16" ht="14.25" hidden="1" customHeight="1">
      <c r="A50" s="1637" t="s">
        <v>749</v>
      </c>
      <c r="B50" s="1638"/>
      <c r="C50" s="863" t="s">
        <v>748</v>
      </c>
      <c r="D50" s="873"/>
      <c r="E50" s="61">
        <f>E52+E62+E51</f>
        <v>0</v>
      </c>
      <c r="F50" s="99"/>
      <c r="G50" s="99"/>
      <c r="H50" s="99"/>
      <c r="I50" s="99"/>
      <c r="J50" s="99"/>
      <c r="K50" s="99"/>
      <c r="L50" s="50"/>
      <c r="M50" s="50"/>
      <c r="N50" s="81">
        <f>N51+N52+N62</f>
        <v>0</v>
      </c>
      <c r="O50" s="88"/>
      <c r="P50" s="962" t="s">
        <v>1624</v>
      </c>
    </row>
    <row r="51" spans="1:16" ht="14.25" hidden="1" customHeight="1" outlineLevel="1">
      <c r="A51" s="33"/>
      <c r="B51" s="89" t="s">
        <v>803</v>
      </c>
      <c r="C51" s="32" t="s">
        <v>748</v>
      </c>
      <c r="D51" s="39"/>
      <c r="E51" s="48"/>
      <c r="F51" s="105"/>
      <c r="G51" s="105"/>
      <c r="H51" s="105"/>
      <c r="I51" s="105"/>
      <c r="J51" s="59"/>
      <c r="K51" s="59"/>
      <c r="L51" s="36"/>
      <c r="M51" s="76"/>
      <c r="N51" s="72"/>
      <c r="O51" s="73"/>
    </row>
    <row r="52" spans="1:16" ht="14.25" hidden="1" customHeight="1" outlineLevel="1">
      <c r="A52" s="33"/>
      <c r="B52" s="47" t="s">
        <v>796</v>
      </c>
      <c r="C52" s="39"/>
      <c r="D52" s="39"/>
      <c r="E52" s="62">
        <f>E53+E56+E59</f>
        <v>0</v>
      </c>
      <c r="F52" s="105"/>
      <c r="G52" s="105"/>
      <c r="H52" s="105"/>
      <c r="I52" s="105"/>
      <c r="J52" s="39"/>
      <c r="K52" s="39"/>
      <c r="L52" s="39"/>
      <c r="M52" s="63"/>
      <c r="N52" s="68">
        <f>N53+N56+N59</f>
        <v>0</v>
      </c>
      <c r="O52" s="78"/>
    </row>
    <row r="53" spans="1:16" ht="14.25" hidden="1" customHeight="1" outlineLevel="1">
      <c r="A53" s="33"/>
      <c r="B53" s="53" t="s">
        <v>785</v>
      </c>
      <c r="C53" s="50"/>
      <c r="D53" s="50"/>
      <c r="E53" s="61">
        <f>SUM(E54:E55)</f>
        <v>0</v>
      </c>
      <c r="F53" s="102"/>
      <c r="G53" s="99"/>
      <c r="H53" s="99"/>
      <c r="I53" s="99"/>
      <c r="J53" s="50"/>
      <c r="K53" s="50"/>
      <c r="L53" s="50"/>
      <c r="M53" s="51"/>
      <c r="N53" s="69">
        <f>SUM(N54:N55)</f>
        <v>0</v>
      </c>
      <c r="O53" s="79"/>
    </row>
    <row r="54" spans="1:16" ht="14.25" hidden="1" customHeight="1" outlineLevel="1">
      <c r="A54" s="33"/>
      <c r="B54" s="35" t="s">
        <v>786</v>
      </c>
      <c r="C54" s="34" t="s">
        <v>750</v>
      </c>
      <c r="D54" s="39"/>
      <c r="E54" s="48"/>
      <c r="F54" s="104">
        <v>0.11</v>
      </c>
      <c r="G54" s="104">
        <v>0.12</v>
      </c>
      <c r="H54" s="105"/>
      <c r="I54" s="106"/>
      <c r="J54" s="59"/>
      <c r="K54" s="59"/>
      <c r="L54" s="76"/>
      <c r="M54" s="76"/>
      <c r="N54" s="71">
        <f>E54*(F54*J54+G54*K54+H54*L54+I54*M54)</f>
        <v>0</v>
      </c>
      <c r="O54" s="77"/>
      <c r="P54" s="52"/>
    </row>
    <row r="55" spans="1:16" ht="14.25" hidden="1" customHeight="1" outlineLevel="1">
      <c r="A55" s="33"/>
      <c r="B55" s="33" t="s">
        <v>787</v>
      </c>
      <c r="C55" s="34" t="s">
        <v>750</v>
      </c>
      <c r="D55" s="39"/>
      <c r="E55" s="48"/>
      <c r="F55" s="104">
        <v>0.33</v>
      </c>
      <c r="G55" s="104">
        <v>0.36</v>
      </c>
      <c r="H55" s="105"/>
      <c r="I55" s="105"/>
      <c r="J55" s="59"/>
      <c r="K55" s="59"/>
      <c r="L55" s="36"/>
      <c r="M55" s="76"/>
      <c r="N55" s="71">
        <f>E55*(F55*J55+G55*K55+H55*L55+I55*M55)</f>
        <v>0</v>
      </c>
      <c r="O55" s="77"/>
      <c r="P55" s="52"/>
    </row>
    <row r="56" spans="1:16" ht="14.25" hidden="1" customHeight="1" outlineLevel="1">
      <c r="A56" s="33"/>
      <c r="B56" s="53" t="s">
        <v>788</v>
      </c>
      <c r="C56" s="50"/>
      <c r="D56" s="50"/>
      <c r="E56" s="61">
        <f>SUM(E57:E58)</f>
        <v>0</v>
      </c>
      <c r="F56" s="102"/>
      <c r="G56" s="99"/>
      <c r="H56" s="99"/>
      <c r="I56" s="99"/>
      <c r="J56" s="50"/>
      <c r="K56" s="50"/>
      <c r="L56" s="50"/>
      <c r="M56" s="51"/>
      <c r="N56" s="69">
        <f>SUM(N57:N58)</f>
        <v>0</v>
      </c>
      <c r="O56" s="79"/>
    </row>
    <row r="57" spans="1:16" ht="14.25" hidden="1" customHeight="1" outlineLevel="1">
      <c r="A57" s="33"/>
      <c r="B57" s="35" t="s">
        <v>786</v>
      </c>
      <c r="C57" s="34" t="s">
        <v>750</v>
      </c>
      <c r="D57" s="39"/>
      <c r="E57" s="48"/>
      <c r="F57" s="104">
        <v>7.6999999999999999E-2</v>
      </c>
      <c r="G57" s="104">
        <v>8.3999999999999991E-2</v>
      </c>
      <c r="H57" s="105"/>
      <c r="I57" s="106"/>
      <c r="J57" s="59"/>
      <c r="K57" s="59"/>
      <c r="L57" s="76"/>
      <c r="M57" s="76"/>
      <c r="N57" s="71">
        <f>E57*(F57*J57+G57*K57+H57*L57+I57*M57)</f>
        <v>0</v>
      </c>
      <c r="O57" s="77"/>
      <c r="P57" s="52"/>
    </row>
    <row r="58" spans="1:16" ht="14.25" hidden="1" customHeight="1" outlineLevel="1">
      <c r="A58" s="33"/>
      <c r="B58" s="33" t="s">
        <v>787</v>
      </c>
      <c r="C58" s="34" t="s">
        <v>750</v>
      </c>
      <c r="D58" s="39"/>
      <c r="E58" s="48"/>
      <c r="F58" s="104">
        <v>0.22</v>
      </c>
      <c r="G58" s="104">
        <v>0.24</v>
      </c>
      <c r="H58" s="105"/>
      <c r="I58" s="105"/>
      <c r="J58" s="59"/>
      <c r="K58" s="59"/>
      <c r="L58" s="36"/>
      <c r="M58" s="76"/>
      <c r="N58" s="71">
        <f>E58*(F58*J58+G58*K58+H58*L58+I58*M58)</f>
        <v>0</v>
      </c>
      <c r="O58" s="77"/>
      <c r="P58" s="52"/>
    </row>
    <row r="59" spans="1:16" ht="14.25" hidden="1" customHeight="1" outlineLevel="1">
      <c r="A59" s="33"/>
      <c r="B59" s="53" t="s">
        <v>789</v>
      </c>
      <c r="C59" s="50"/>
      <c r="D59" s="50"/>
      <c r="E59" s="61">
        <f>SUM(E60:E61)</f>
        <v>0</v>
      </c>
      <c r="F59" s="102"/>
      <c r="G59" s="99"/>
      <c r="H59" s="99"/>
      <c r="I59" s="99"/>
      <c r="J59" s="50"/>
      <c r="K59" s="50"/>
      <c r="L59" s="50"/>
      <c r="M59" s="51"/>
      <c r="N59" s="69">
        <f>SUM(N60:N61)</f>
        <v>0</v>
      </c>
      <c r="O59" s="79"/>
    </row>
    <row r="60" spans="1:16" ht="14.25" hidden="1" customHeight="1" outlineLevel="1">
      <c r="A60" s="33"/>
      <c r="B60" s="35" t="s">
        <v>786</v>
      </c>
      <c r="C60" s="34" t="s">
        <v>750</v>
      </c>
      <c r="D60" s="39"/>
      <c r="E60" s="48"/>
      <c r="F60" s="104">
        <v>5.5E-2</v>
      </c>
      <c r="G60" s="104">
        <v>0.06</v>
      </c>
      <c r="H60" s="105"/>
      <c r="I60" s="106"/>
      <c r="J60" s="59"/>
      <c r="K60" s="59"/>
      <c r="L60" s="76"/>
      <c r="M60" s="76"/>
      <c r="N60" s="71">
        <f>E60*(F60*J60+G60*K60+H60*L60+I60*M60)</f>
        <v>0</v>
      </c>
      <c r="O60" s="77"/>
      <c r="P60" s="52"/>
    </row>
    <row r="61" spans="1:16" ht="14.25" hidden="1" customHeight="1" outlineLevel="1">
      <c r="A61" s="33"/>
      <c r="B61" s="33" t="s">
        <v>787</v>
      </c>
      <c r="C61" s="34" t="s">
        <v>750</v>
      </c>
      <c r="D61" s="39"/>
      <c r="E61" s="48"/>
      <c r="F61" s="104">
        <v>0.16500000000000001</v>
      </c>
      <c r="G61" s="104">
        <v>0.18</v>
      </c>
      <c r="H61" s="105"/>
      <c r="I61" s="105"/>
      <c r="J61" s="59"/>
      <c r="K61" s="59"/>
      <c r="L61" s="36"/>
      <c r="M61" s="76"/>
      <c r="N61" s="71">
        <f>E61*(F61*J61+G61*K61+H61*L61+I61*M61)</f>
        <v>0</v>
      </c>
      <c r="O61" s="77"/>
      <c r="P61" s="52"/>
    </row>
    <row r="62" spans="1:16" s="37" customFormat="1" ht="45" hidden="1" customHeight="1" outlineLevel="1">
      <c r="A62" s="38"/>
      <c r="B62" s="53" t="s">
        <v>790</v>
      </c>
      <c r="C62" s="50"/>
      <c r="D62" s="50"/>
      <c r="E62" s="61">
        <f>E63</f>
        <v>0</v>
      </c>
      <c r="F62" s="102"/>
      <c r="G62" s="99"/>
      <c r="H62" s="99"/>
      <c r="I62" s="99"/>
      <c r="J62" s="50"/>
      <c r="K62" s="50"/>
      <c r="L62" s="50"/>
      <c r="M62" s="51"/>
      <c r="N62" s="70">
        <f>N63</f>
        <v>0</v>
      </c>
      <c r="O62" s="77"/>
    </row>
    <row r="63" spans="1:16" customFormat="1" ht="14.25" hidden="1" customHeight="1" outlineLevel="1">
      <c r="A63" s="42"/>
      <c r="B63" s="47" t="s">
        <v>796</v>
      </c>
      <c r="C63" s="34"/>
      <c r="D63" s="34"/>
      <c r="E63" s="60">
        <f>SUM(E64:E67)</f>
        <v>0</v>
      </c>
      <c r="F63" s="100"/>
      <c r="G63" s="100"/>
      <c r="H63" s="100"/>
      <c r="I63" s="100"/>
      <c r="J63" s="34"/>
      <c r="K63" s="34"/>
      <c r="L63" s="34"/>
      <c r="M63" s="34"/>
      <c r="N63" s="71">
        <f>SUM(N64:N67)</f>
        <v>0</v>
      </c>
      <c r="O63" s="73"/>
    </row>
    <row r="64" spans="1:16" customFormat="1" ht="14.25" hidden="1" customHeight="1" outlineLevel="1">
      <c r="A64" s="35"/>
      <c r="B64" s="35" t="s">
        <v>792</v>
      </c>
      <c r="C64" s="34" t="s">
        <v>750</v>
      </c>
      <c r="D64" s="34"/>
      <c r="E64" s="41"/>
      <c r="F64" s="107">
        <v>4.4999999999999998E-2</v>
      </c>
      <c r="G64" s="107">
        <v>4.4999999999999998E-2</v>
      </c>
      <c r="H64" s="108"/>
      <c r="I64" s="108"/>
      <c r="J64" s="59"/>
      <c r="K64" s="59"/>
      <c r="L64" s="80"/>
      <c r="M64" s="80"/>
      <c r="N64" s="71">
        <f>E64*(F64*J64+G64*K64+H64*L64+I64*M64)</f>
        <v>0</v>
      </c>
      <c r="O64" s="75"/>
    </row>
    <row r="65" spans="1:16" customFormat="1" ht="14.25" hidden="1" customHeight="1" outlineLevel="1">
      <c r="A65" s="35"/>
      <c r="B65" s="35" t="s">
        <v>793</v>
      </c>
      <c r="C65" s="34" t="s">
        <v>750</v>
      </c>
      <c r="D65" s="34"/>
      <c r="E65" s="41"/>
      <c r="F65" s="107">
        <v>3.3000000000000002E-2</v>
      </c>
      <c r="G65" s="107">
        <v>3.3000000000000002E-2</v>
      </c>
      <c r="H65" s="108"/>
      <c r="I65" s="108"/>
      <c r="J65" s="59"/>
      <c r="K65" s="59"/>
      <c r="L65" s="80"/>
      <c r="M65" s="80"/>
      <c r="N65" s="71">
        <f>E65*(F65*J65+G65*K65+H65*L65+I65*M65)</f>
        <v>0</v>
      </c>
      <c r="O65" s="75"/>
    </row>
    <row r="66" spans="1:16" customFormat="1" ht="14.25" hidden="1" customHeight="1" outlineLevel="1">
      <c r="A66" s="35"/>
      <c r="B66" s="35" t="s">
        <v>794</v>
      </c>
      <c r="C66" s="34" t="s">
        <v>750</v>
      </c>
      <c r="D66" s="34"/>
      <c r="E66" s="41"/>
      <c r="F66" s="107">
        <v>2.6000000000000002E-2</v>
      </c>
      <c r="G66" s="107">
        <v>2.6000000000000002E-2</v>
      </c>
      <c r="H66" s="108"/>
      <c r="I66" s="108"/>
      <c r="J66" s="59"/>
      <c r="K66" s="59"/>
      <c r="L66" s="80"/>
      <c r="M66" s="80"/>
      <c r="N66" s="71">
        <f>E66*(F66*J66+G66*K66+H66*L66+I66*M66)</f>
        <v>0</v>
      </c>
      <c r="O66" s="75"/>
    </row>
    <row r="67" spans="1:16" customFormat="1" ht="14.25" hidden="1" customHeight="1" outlineLevel="1">
      <c r="A67" s="35"/>
      <c r="B67" s="35" t="s">
        <v>795</v>
      </c>
      <c r="C67" s="34" t="s">
        <v>750</v>
      </c>
      <c r="D67" s="34"/>
      <c r="E67" s="41"/>
      <c r="F67" s="107">
        <v>0.01</v>
      </c>
      <c r="G67" s="107">
        <v>0.01</v>
      </c>
      <c r="H67" s="108"/>
      <c r="I67" s="108"/>
      <c r="J67" s="59"/>
      <c r="K67" s="59"/>
      <c r="L67" s="80"/>
      <c r="M67" s="80"/>
      <c r="N67" s="71">
        <f>E67*(F67*J67+G67*K67+H67*L67+I67*M67)</f>
        <v>0</v>
      </c>
      <c r="O67" s="75"/>
    </row>
    <row r="68" spans="1:16" hidden="1">
      <c r="A68" s="1662" t="s">
        <v>752</v>
      </c>
      <c r="B68" s="1662"/>
      <c r="C68" s="31" t="s">
        <v>746</v>
      </c>
      <c r="D68" s="61">
        <f>D69</f>
        <v>0</v>
      </c>
      <c r="E68" s="61">
        <f>E72</f>
        <v>0</v>
      </c>
      <c r="F68" s="95"/>
      <c r="G68" s="95"/>
      <c r="H68" s="95"/>
      <c r="I68" s="95"/>
      <c r="J68" s="85"/>
      <c r="K68" s="85"/>
      <c r="L68" s="85"/>
      <c r="M68" s="85"/>
      <c r="N68" s="81">
        <f>N69+N72</f>
        <v>0</v>
      </c>
      <c r="O68" s="45"/>
    </row>
    <row r="69" spans="1:16" ht="15" hidden="1" customHeight="1">
      <c r="A69" s="1637" t="s">
        <v>802</v>
      </c>
      <c r="B69" s="1638"/>
      <c r="C69" s="31" t="s">
        <v>746</v>
      </c>
      <c r="D69" s="61">
        <f>D70+D71</f>
        <v>0</v>
      </c>
      <c r="E69" s="85"/>
      <c r="F69" s="96">
        <f>F70</f>
        <v>0</v>
      </c>
      <c r="G69" s="96">
        <f>G70</f>
        <v>0</v>
      </c>
      <c r="H69" s="50"/>
      <c r="I69" s="50"/>
      <c r="J69" s="50"/>
      <c r="K69" s="50"/>
      <c r="L69" s="50"/>
      <c r="M69" s="50"/>
      <c r="N69" s="81">
        <f>SUM(N70:N71)</f>
        <v>0</v>
      </c>
      <c r="O69" s="45"/>
    </row>
    <row r="70" spans="1:16" ht="15" hidden="1" customHeight="1" outlineLevel="1">
      <c r="A70" s="82"/>
      <c r="B70" s="82" t="s">
        <v>800</v>
      </c>
      <c r="C70" s="31" t="s">
        <v>746</v>
      </c>
      <c r="D70" s="83"/>
      <c r="E70" s="85"/>
      <c r="F70" s="90"/>
      <c r="G70" s="91"/>
      <c r="H70" s="98"/>
      <c r="I70" s="98"/>
      <c r="J70" s="59"/>
      <c r="K70" s="59"/>
      <c r="L70" s="45"/>
      <c r="M70" s="45"/>
      <c r="N70" s="71">
        <f>D70*(F70*J70+G70*K70+H70*L70+I70*M70)</f>
        <v>0</v>
      </c>
      <c r="O70" s="45"/>
    </row>
    <row r="71" spans="1:16" ht="15" hidden="1" customHeight="1" outlineLevel="1">
      <c r="A71" s="43"/>
      <c r="B71" s="89" t="s">
        <v>801</v>
      </c>
      <c r="C71" s="44" t="s">
        <v>748</v>
      </c>
      <c r="D71" s="84"/>
      <c r="E71" s="85"/>
      <c r="F71" s="97"/>
      <c r="G71" s="98"/>
      <c r="H71" s="98"/>
      <c r="I71" s="98"/>
      <c r="J71" s="45"/>
      <c r="K71" s="45"/>
      <c r="L71" s="45"/>
      <c r="M71" s="45"/>
      <c r="N71" s="67"/>
      <c r="O71" s="45"/>
    </row>
    <row r="72" spans="1:16" ht="14.25" hidden="1" customHeight="1">
      <c r="A72" s="1637" t="s">
        <v>749</v>
      </c>
      <c r="B72" s="1638"/>
      <c r="C72" s="50"/>
      <c r="D72" s="50"/>
      <c r="E72" s="61">
        <f>E74+E84+E73</f>
        <v>0</v>
      </c>
      <c r="F72" s="99"/>
      <c r="G72" s="99"/>
      <c r="H72" s="99"/>
      <c r="I72" s="99"/>
      <c r="J72" s="50"/>
      <c r="K72" s="50"/>
      <c r="L72" s="50"/>
      <c r="M72" s="50"/>
      <c r="N72" s="81">
        <f>N73+N74+N84</f>
        <v>0</v>
      </c>
      <c r="O72" s="88"/>
    </row>
    <row r="73" spans="1:16" ht="14.25" hidden="1" customHeight="1" outlineLevel="1">
      <c r="A73" s="33"/>
      <c r="B73" s="89" t="s">
        <v>803</v>
      </c>
      <c r="C73" s="32" t="s">
        <v>748</v>
      </c>
      <c r="D73" s="39"/>
      <c r="E73" s="48"/>
      <c r="F73" s="105"/>
      <c r="G73" s="105"/>
      <c r="H73" s="105"/>
      <c r="I73" s="105"/>
      <c r="J73" s="59"/>
      <c r="K73" s="59"/>
      <c r="L73" s="36"/>
      <c r="M73" s="76"/>
      <c r="N73" s="72"/>
      <c r="O73" s="73"/>
    </row>
    <row r="74" spans="1:16" ht="14.25" hidden="1" customHeight="1" outlineLevel="1">
      <c r="A74" s="33"/>
      <c r="B74" s="47" t="s">
        <v>796</v>
      </c>
      <c r="C74" s="39"/>
      <c r="D74" s="39"/>
      <c r="E74" s="62">
        <f>E75+E78+E81</f>
        <v>0</v>
      </c>
      <c r="F74" s="105"/>
      <c r="G74" s="105"/>
      <c r="H74" s="105"/>
      <c r="I74" s="105"/>
      <c r="J74" s="39"/>
      <c r="K74" s="39"/>
      <c r="L74" s="39"/>
      <c r="M74" s="63"/>
      <c r="N74" s="68">
        <f>N75+N78+N81</f>
        <v>0</v>
      </c>
      <c r="O74" s="78"/>
    </row>
    <row r="75" spans="1:16" ht="14.25" hidden="1" customHeight="1" outlineLevel="1">
      <c r="A75" s="33"/>
      <c r="B75" s="53" t="s">
        <v>785</v>
      </c>
      <c r="C75" s="50"/>
      <c r="D75" s="50"/>
      <c r="E75" s="61">
        <f>SUM(E76:E77)</f>
        <v>0</v>
      </c>
      <c r="F75" s="102"/>
      <c r="G75" s="99"/>
      <c r="H75" s="99"/>
      <c r="I75" s="99"/>
      <c r="J75" s="50"/>
      <c r="K75" s="50"/>
      <c r="L75" s="50"/>
      <c r="M75" s="51"/>
      <c r="N75" s="69">
        <f>SUM(N76:N77)</f>
        <v>0</v>
      </c>
      <c r="O75" s="79"/>
    </row>
    <row r="76" spans="1:16" ht="14.25" hidden="1" customHeight="1" outlineLevel="1">
      <c r="A76" s="33"/>
      <c r="B76" s="35" t="s">
        <v>786</v>
      </c>
      <c r="C76" s="34" t="s">
        <v>750</v>
      </c>
      <c r="D76" s="39"/>
      <c r="E76" s="48"/>
      <c r="F76" s="104">
        <v>0.11</v>
      </c>
      <c r="G76" s="104">
        <v>0.12</v>
      </c>
      <c r="H76" s="105"/>
      <c r="I76" s="106"/>
      <c r="J76" s="59"/>
      <c r="K76" s="59"/>
      <c r="L76" s="76"/>
      <c r="M76" s="76"/>
      <c r="N76" s="71">
        <f>E76*(F76*J76+G76*K76+H76*L76+I76*M76)</f>
        <v>0</v>
      </c>
      <c r="O76" s="77"/>
      <c r="P76" s="52"/>
    </row>
    <row r="77" spans="1:16" ht="14.25" hidden="1" customHeight="1" outlineLevel="1">
      <c r="A77" s="33"/>
      <c r="B77" s="33" t="s">
        <v>787</v>
      </c>
      <c r="C77" s="34" t="s">
        <v>750</v>
      </c>
      <c r="D77" s="39"/>
      <c r="E77" s="48"/>
      <c r="F77" s="104">
        <v>0.33</v>
      </c>
      <c r="G77" s="104">
        <v>0.36</v>
      </c>
      <c r="H77" s="105"/>
      <c r="I77" s="105"/>
      <c r="J77" s="59"/>
      <c r="K77" s="59"/>
      <c r="L77" s="36"/>
      <c r="M77" s="76"/>
      <c r="N77" s="71">
        <f>E77*(F77*J77+G77*K77+H77*L77+I77*M77)</f>
        <v>0</v>
      </c>
      <c r="O77" s="77"/>
      <c r="P77" s="52"/>
    </row>
    <row r="78" spans="1:16" ht="14.25" hidden="1" customHeight="1" outlineLevel="1">
      <c r="A78" s="33"/>
      <c r="B78" s="53" t="s">
        <v>788</v>
      </c>
      <c r="C78" s="50"/>
      <c r="D78" s="50"/>
      <c r="E78" s="61">
        <f>SUM(E79:E80)</f>
        <v>0</v>
      </c>
      <c r="F78" s="102"/>
      <c r="G78" s="99"/>
      <c r="H78" s="99"/>
      <c r="I78" s="99"/>
      <c r="J78" s="50"/>
      <c r="K78" s="50"/>
      <c r="L78" s="50"/>
      <c r="M78" s="51"/>
      <c r="N78" s="69">
        <f>SUM(N79:N80)</f>
        <v>0</v>
      </c>
      <c r="O78" s="79"/>
    </row>
    <row r="79" spans="1:16" ht="14.25" hidden="1" customHeight="1" outlineLevel="1">
      <c r="A79" s="33"/>
      <c r="B79" s="35" t="s">
        <v>786</v>
      </c>
      <c r="C79" s="34" t="s">
        <v>750</v>
      </c>
      <c r="D79" s="39"/>
      <c r="E79" s="48"/>
      <c r="F79" s="104">
        <v>7.6999999999999999E-2</v>
      </c>
      <c r="G79" s="104">
        <v>8.3999999999999991E-2</v>
      </c>
      <c r="H79" s="105"/>
      <c r="I79" s="106"/>
      <c r="J79" s="59"/>
      <c r="K79" s="59"/>
      <c r="L79" s="76"/>
      <c r="M79" s="76"/>
      <c r="N79" s="71">
        <f>E79*(F79*J79+G79*K79+H79*L79+I79*M79)</f>
        <v>0</v>
      </c>
      <c r="O79" s="77"/>
      <c r="P79" s="52"/>
    </row>
    <row r="80" spans="1:16" ht="14.25" hidden="1" customHeight="1" outlineLevel="1">
      <c r="A80" s="33"/>
      <c r="B80" s="33" t="s">
        <v>787</v>
      </c>
      <c r="C80" s="34" t="s">
        <v>750</v>
      </c>
      <c r="D80" s="39"/>
      <c r="E80" s="48"/>
      <c r="F80" s="104">
        <v>0.22</v>
      </c>
      <c r="G80" s="104">
        <v>0.24</v>
      </c>
      <c r="H80" s="105"/>
      <c r="I80" s="105"/>
      <c r="J80" s="59"/>
      <c r="K80" s="59"/>
      <c r="L80" s="36"/>
      <c r="M80" s="76"/>
      <c r="N80" s="71">
        <f>E80*(F80*J80+G80*K80+H80*L80+I80*M80)</f>
        <v>0</v>
      </c>
      <c r="O80" s="77"/>
      <c r="P80" s="52"/>
    </row>
    <row r="81" spans="1:16" ht="14.25" hidden="1" customHeight="1" outlineLevel="1">
      <c r="A81" s="33"/>
      <c r="B81" s="53" t="s">
        <v>789</v>
      </c>
      <c r="C81" s="50"/>
      <c r="D81" s="50"/>
      <c r="E81" s="61">
        <f>SUM(E82:E83)</f>
        <v>0</v>
      </c>
      <c r="F81" s="102"/>
      <c r="G81" s="99"/>
      <c r="H81" s="99"/>
      <c r="I81" s="99"/>
      <c r="J81" s="50"/>
      <c r="K81" s="50"/>
      <c r="L81" s="50"/>
      <c r="M81" s="51"/>
      <c r="N81" s="69">
        <f>SUM(N82:N83)</f>
        <v>0</v>
      </c>
      <c r="O81" s="79"/>
    </row>
    <row r="82" spans="1:16" ht="14.25" hidden="1" customHeight="1" outlineLevel="1">
      <c r="A82" s="33"/>
      <c r="B82" s="35" t="s">
        <v>786</v>
      </c>
      <c r="C82" s="34" t="s">
        <v>750</v>
      </c>
      <c r="D82" s="39"/>
      <c r="E82" s="48"/>
      <c r="F82" s="104">
        <v>5.5E-2</v>
      </c>
      <c r="G82" s="104">
        <v>0.06</v>
      </c>
      <c r="H82" s="105"/>
      <c r="I82" s="106"/>
      <c r="J82" s="59"/>
      <c r="K82" s="59"/>
      <c r="L82" s="76"/>
      <c r="M82" s="76"/>
      <c r="N82" s="71">
        <f>E82*(F82*J82+G82*K82+H82*L82+I82*M82)</f>
        <v>0</v>
      </c>
      <c r="O82" s="77"/>
      <c r="P82" s="52"/>
    </row>
    <row r="83" spans="1:16" ht="14.25" hidden="1" customHeight="1" outlineLevel="1">
      <c r="A83" s="33"/>
      <c r="B83" s="33" t="s">
        <v>787</v>
      </c>
      <c r="C83" s="34" t="s">
        <v>750</v>
      </c>
      <c r="D83" s="39"/>
      <c r="E83" s="48"/>
      <c r="F83" s="104">
        <v>0.16500000000000001</v>
      </c>
      <c r="G83" s="104">
        <v>0.18</v>
      </c>
      <c r="H83" s="105"/>
      <c r="I83" s="105"/>
      <c r="J83" s="59"/>
      <c r="K83" s="59"/>
      <c r="L83" s="36"/>
      <c r="M83" s="76"/>
      <c r="N83" s="71">
        <f>E83*(F83*J83+G83*K83+H83*L83+I83*M83)</f>
        <v>0</v>
      </c>
      <c r="O83" s="77"/>
      <c r="P83" s="52"/>
    </row>
    <row r="84" spans="1:16" s="37" customFormat="1" ht="45" hidden="1" customHeight="1" outlineLevel="1">
      <c r="A84" s="38"/>
      <c r="B84" s="53" t="s">
        <v>790</v>
      </c>
      <c r="C84" s="50"/>
      <c r="D84" s="50"/>
      <c r="E84" s="61">
        <f>E85</f>
        <v>0</v>
      </c>
      <c r="F84" s="102"/>
      <c r="G84" s="99"/>
      <c r="H84" s="99"/>
      <c r="I84" s="99"/>
      <c r="J84" s="50"/>
      <c r="K84" s="50"/>
      <c r="L84" s="50"/>
      <c r="M84" s="51"/>
      <c r="N84" s="70">
        <f>N85</f>
        <v>0</v>
      </c>
      <c r="O84" s="77"/>
    </row>
    <row r="85" spans="1:16" customFormat="1" ht="14.25" hidden="1" customHeight="1" outlineLevel="1">
      <c r="A85" s="42"/>
      <c r="B85" s="47" t="s">
        <v>796</v>
      </c>
      <c r="C85" s="34"/>
      <c r="D85" s="34"/>
      <c r="E85" s="60">
        <f>SUM(E86:E89)</f>
        <v>0</v>
      </c>
      <c r="F85" s="100"/>
      <c r="G85" s="100"/>
      <c r="H85" s="100"/>
      <c r="I85" s="100"/>
      <c r="J85" s="34"/>
      <c r="K85" s="34"/>
      <c r="L85" s="34"/>
      <c r="M85" s="34"/>
      <c r="N85" s="71">
        <f>SUM(N86:N89)</f>
        <v>0</v>
      </c>
      <c r="O85" s="73"/>
    </row>
    <row r="86" spans="1:16" customFormat="1" ht="14.25" hidden="1" customHeight="1" outlineLevel="1">
      <c r="A86" s="35"/>
      <c r="B86" s="35" t="s">
        <v>792</v>
      </c>
      <c r="C86" s="34" t="s">
        <v>750</v>
      </c>
      <c r="D86" s="34"/>
      <c r="E86" s="41"/>
      <c r="F86" s="107">
        <v>4.4999999999999998E-2</v>
      </c>
      <c r="G86" s="107">
        <v>4.4999999999999998E-2</v>
      </c>
      <c r="H86" s="108"/>
      <c r="I86" s="108"/>
      <c r="J86" s="59"/>
      <c r="K86" s="59"/>
      <c r="L86" s="80"/>
      <c r="M86" s="80"/>
      <c r="N86" s="71">
        <f>E86*(F86*J86+G86*K86+H86*L86+I86*M86)</f>
        <v>0</v>
      </c>
      <c r="O86" s="75"/>
    </row>
    <row r="87" spans="1:16" customFormat="1" ht="14.25" hidden="1" customHeight="1" outlineLevel="1">
      <c r="A87" s="35"/>
      <c r="B87" s="35" t="s">
        <v>793</v>
      </c>
      <c r="C87" s="34" t="s">
        <v>750</v>
      </c>
      <c r="D87" s="34"/>
      <c r="E87" s="41"/>
      <c r="F87" s="107">
        <v>3.3000000000000002E-2</v>
      </c>
      <c r="G87" s="107">
        <v>3.3000000000000002E-2</v>
      </c>
      <c r="H87" s="108"/>
      <c r="I87" s="108"/>
      <c r="J87" s="59"/>
      <c r="K87" s="59"/>
      <c r="L87" s="80"/>
      <c r="M87" s="80"/>
      <c r="N87" s="71">
        <f>E87*(F87*J87+G87*K87+H87*L87+I87*M87)</f>
        <v>0</v>
      </c>
      <c r="O87" s="75"/>
    </row>
    <row r="88" spans="1:16" customFormat="1" ht="14.25" hidden="1" customHeight="1" outlineLevel="1">
      <c r="A88" s="35"/>
      <c r="B88" s="35" t="s">
        <v>794</v>
      </c>
      <c r="C88" s="34" t="s">
        <v>750</v>
      </c>
      <c r="D88" s="34"/>
      <c r="E88" s="41"/>
      <c r="F88" s="107">
        <v>2.6000000000000002E-2</v>
      </c>
      <c r="G88" s="107">
        <v>2.6000000000000002E-2</v>
      </c>
      <c r="H88" s="108"/>
      <c r="I88" s="108"/>
      <c r="J88" s="59"/>
      <c r="K88" s="59"/>
      <c r="L88" s="80"/>
      <c r="M88" s="80"/>
      <c r="N88" s="71">
        <f>E88*(F88*J88+G88*K88+H88*L88+I88*M88)</f>
        <v>0</v>
      </c>
      <c r="O88" s="75"/>
    </row>
    <row r="89" spans="1:16" customFormat="1" ht="14.25" hidden="1" customHeight="1" outlineLevel="1">
      <c r="A89" s="35"/>
      <c r="B89" s="35" t="s">
        <v>795</v>
      </c>
      <c r="C89" s="34" t="s">
        <v>750</v>
      </c>
      <c r="D89" s="34"/>
      <c r="E89" s="41"/>
      <c r="F89" s="107">
        <v>0.01</v>
      </c>
      <c r="G89" s="107">
        <v>0.01</v>
      </c>
      <c r="H89" s="108"/>
      <c r="I89" s="108"/>
      <c r="J89" s="59"/>
      <c r="K89" s="59"/>
      <c r="L89" s="80"/>
      <c r="M89" s="80"/>
      <c r="N89" s="71">
        <f>E89*(F89*J89+G89*K89+H89*L89+I89*M89)</f>
        <v>0</v>
      </c>
      <c r="O89" s="75"/>
    </row>
    <row r="90" spans="1:16" ht="26.25" customHeight="1" collapsed="1">
      <c r="A90" s="1662" t="s">
        <v>753</v>
      </c>
      <c r="B90" s="1662"/>
      <c r="C90" s="31" t="s">
        <v>746</v>
      </c>
      <c r="D90" s="61">
        <f>D91</f>
        <v>298</v>
      </c>
      <c r="E90" s="61">
        <f>E94</f>
        <v>0</v>
      </c>
      <c r="F90" s="95"/>
      <c r="G90" s="95"/>
      <c r="H90" s="95"/>
      <c r="I90" s="95"/>
      <c r="J90" s="85"/>
      <c r="K90" s="85"/>
      <c r="L90" s="85"/>
      <c r="M90" s="85"/>
      <c r="N90" s="81">
        <f>N91+N94</f>
        <v>8008.7199999999993</v>
      </c>
      <c r="O90" s="45"/>
    </row>
    <row r="91" spans="1:16">
      <c r="A91" s="1637" t="s">
        <v>802</v>
      </c>
      <c r="B91" s="1638"/>
      <c r="C91" s="31" t="s">
        <v>746</v>
      </c>
      <c r="D91" s="61">
        <f>D92+D93</f>
        <v>298</v>
      </c>
      <c r="E91" s="85"/>
      <c r="F91" s="96">
        <f>F92</f>
        <v>3.02</v>
      </c>
      <c r="G91" s="96">
        <f>G92</f>
        <v>3.02</v>
      </c>
      <c r="H91" s="50"/>
      <c r="I91" s="50"/>
      <c r="J91" s="50"/>
      <c r="K91" s="50"/>
      <c r="L91" s="50"/>
      <c r="M91" s="50"/>
      <c r="N91" s="81">
        <f>SUM(N92:N93)</f>
        <v>8008.7199999999993</v>
      </c>
      <c r="O91" s="45"/>
    </row>
    <row r="92" spans="1:16" ht="15" customHeight="1" outlineLevel="1">
      <c r="A92" s="82"/>
      <c r="B92" s="82" t="s">
        <v>800</v>
      </c>
      <c r="C92" s="31" t="s">
        <v>746</v>
      </c>
      <c r="D92" s="83">
        <v>130</v>
      </c>
      <c r="E92" s="85"/>
      <c r="F92" s="90">
        <v>3.02</v>
      </c>
      <c r="G92" s="91">
        <v>3.02</v>
      </c>
      <c r="H92" s="98"/>
      <c r="I92" s="98"/>
      <c r="J92" s="59">
        <v>6</v>
      </c>
      <c r="K92" s="59">
        <v>6</v>
      </c>
      <c r="L92" s="45"/>
      <c r="M92" s="45"/>
      <c r="N92" s="71">
        <f>D92*(F92*J92+G92*K92+H92*L92+I92*M92)</f>
        <v>4711.2</v>
      </c>
      <c r="O92" s="45"/>
    </row>
    <row r="93" spans="1:16" ht="15" customHeight="1" outlineLevel="1">
      <c r="A93" s="43"/>
      <c r="B93" s="89" t="s">
        <v>801</v>
      </c>
      <c r="C93" s="44" t="s">
        <v>748</v>
      </c>
      <c r="D93" s="84">
        <f>100+68</f>
        <v>168</v>
      </c>
      <c r="E93" s="85"/>
      <c r="F93" s="97"/>
      <c r="G93" s="98"/>
      <c r="H93" s="98"/>
      <c r="I93" s="98"/>
      <c r="J93" s="45"/>
      <c r="K93" s="45"/>
      <c r="L93" s="45"/>
      <c r="M93" s="45"/>
      <c r="N93" s="67">
        <f>3024+538.52-265</f>
        <v>3297.52</v>
      </c>
      <c r="O93" s="45"/>
    </row>
    <row r="94" spans="1:16" ht="14.25" hidden="1" customHeight="1">
      <c r="A94" s="1637" t="s">
        <v>749</v>
      </c>
      <c r="B94" s="1638"/>
      <c r="C94" s="50"/>
      <c r="D94" s="50"/>
      <c r="E94" s="61"/>
      <c r="F94" s="99"/>
      <c r="G94" s="99"/>
      <c r="H94" s="99"/>
      <c r="I94" s="99"/>
      <c r="J94" s="50"/>
      <c r="K94" s="50"/>
      <c r="L94" s="50"/>
      <c r="M94" s="50"/>
      <c r="N94" s="81">
        <f>N95+N96+N106</f>
        <v>0</v>
      </c>
      <c r="O94" s="88"/>
    </row>
    <row r="95" spans="1:16" ht="14.25" hidden="1" customHeight="1" outlineLevel="1">
      <c r="A95" s="33"/>
      <c r="B95" s="89" t="s">
        <v>803</v>
      </c>
      <c r="C95" s="32" t="s">
        <v>748</v>
      </c>
      <c r="D95" s="39"/>
      <c r="E95" s="48"/>
      <c r="F95" s="105"/>
      <c r="G95" s="105"/>
      <c r="H95" s="105"/>
      <c r="I95" s="105"/>
      <c r="J95" s="59"/>
      <c r="K95" s="59"/>
      <c r="L95" s="36"/>
      <c r="M95" s="76"/>
      <c r="N95" s="72"/>
      <c r="O95" s="73"/>
    </row>
    <row r="96" spans="1:16" ht="14.25" hidden="1" customHeight="1" outlineLevel="1">
      <c r="A96" s="33"/>
      <c r="B96" s="47" t="s">
        <v>796</v>
      </c>
      <c r="C96" s="39"/>
      <c r="D96" s="39"/>
      <c r="E96" s="62">
        <f>E97+E100+E103</f>
        <v>0</v>
      </c>
      <c r="F96" s="105"/>
      <c r="G96" s="105"/>
      <c r="H96" s="105"/>
      <c r="I96" s="105"/>
      <c r="J96" s="39"/>
      <c r="K96" s="39"/>
      <c r="L96" s="39"/>
      <c r="M96" s="63"/>
      <c r="N96" s="68">
        <f>N97+N100+N103</f>
        <v>0</v>
      </c>
      <c r="O96" s="78"/>
    </row>
    <row r="97" spans="1:16" ht="14.25" hidden="1" customHeight="1" outlineLevel="1">
      <c r="A97" s="33"/>
      <c r="B97" s="53" t="s">
        <v>785</v>
      </c>
      <c r="C97" s="50"/>
      <c r="D97" s="50"/>
      <c r="E97" s="61">
        <f>SUM(E98:E99)</f>
        <v>0</v>
      </c>
      <c r="F97" s="102"/>
      <c r="G97" s="99"/>
      <c r="H97" s="99"/>
      <c r="I97" s="99"/>
      <c r="J97" s="50"/>
      <c r="K97" s="50"/>
      <c r="L97" s="50"/>
      <c r="M97" s="51"/>
      <c r="N97" s="69">
        <f>SUM(N98:N99)</f>
        <v>0</v>
      </c>
      <c r="O97" s="79"/>
    </row>
    <row r="98" spans="1:16" ht="14.25" hidden="1" customHeight="1" outlineLevel="1">
      <c r="A98" s="33"/>
      <c r="B98" s="35" t="s">
        <v>786</v>
      </c>
      <c r="C98" s="34" t="s">
        <v>750</v>
      </c>
      <c r="D98" s="39"/>
      <c r="E98" s="48"/>
      <c r="F98" s="104">
        <v>0.11</v>
      </c>
      <c r="G98" s="104">
        <v>0.12</v>
      </c>
      <c r="H98" s="105"/>
      <c r="I98" s="106"/>
      <c r="J98" s="59"/>
      <c r="K98" s="59"/>
      <c r="L98" s="76"/>
      <c r="M98" s="76"/>
      <c r="N98" s="71">
        <f>E98*(F98*J98+G98*K98+H98*L98+I98*M98)</f>
        <v>0</v>
      </c>
      <c r="O98" s="77"/>
      <c r="P98" s="52"/>
    </row>
    <row r="99" spans="1:16" ht="14.25" hidden="1" customHeight="1" outlineLevel="1">
      <c r="A99" s="33"/>
      <c r="B99" s="33" t="s">
        <v>787</v>
      </c>
      <c r="C99" s="34" t="s">
        <v>750</v>
      </c>
      <c r="D99" s="39"/>
      <c r="E99" s="48"/>
      <c r="F99" s="104">
        <v>0.33</v>
      </c>
      <c r="G99" s="104">
        <v>0.36</v>
      </c>
      <c r="H99" s="105"/>
      <c r="I99" s="105"/>
      <c r="J99" s="59"/>
      <c r="K99" s="59"/>
      <c r="L99" s="36"/>
      <c r="M99" s="76"/>
      <c r="N99" s="71">
        <f>E99*(F99*J99+G99*K99+H99*L99+I99*M99)</f>
        <v>0</v>
      </c>
      <c r="O99" s="77"/>
      <c r="P99" s="52"/>
    </row>
    <row r="100" spans="1:16" ht="14.25" hidden="1" customHeight="1" outlineLevel="1">
      <c r="A100" s="33"/>
      <c r="B100" s="53" t="s">
        <v>788</v>
      </c>
      <c r="C100" s="50"/>
      <c r="D100" s="50"/>
      <c r="E100" s="61">
        <f>SUM(E101:E102)</f>
        <v>0</v>
      </c>
      <c r="F100" s="102"/>
      <c r="G100" s="99"/>
      <c r="H100" s="99"/>
      <c r="I100" s="99"/>
      <c r="J100" s="50"/>
      <c r="K100" s="50"/>
      <c r="L100" s="50"/>
      <c r="M100" s="51"/>
      <c r="N100" s="69">
        <f>SUM(N101:N102)</f>
        <v>0</v>
      </c>
      <c r="O100" s="79"/>
    </row>
    <row r="101" spans="1:16" ht="14.25" hidden="1" customHeight="1" outlineLevel="1">
      <c r="A101" s="33"/>
      <c r="B101" s="35" t="s">
        <v>786</v>
      </c>
      <c r="C101" s="34" t="s">
        <v>750</v>
      </c>
      <c r="D101" s="39"/>
      <c r="E101" s="48"/>
      <c r="F101" s="104">
        <v>7.6999999999999999E-2</v>
      </c>
      <c r="G101" s="104">
        <v>8.3999999999999991E-2</v>
      </c>
      <c r="H101" s="105"/>
      <c r="I101" s="106"/>
      <c r="J101" s="59"/>
      <c r="K101" s="59"/>
      <c r="L101" s="76"/>
      <c r="M101" s="76"/>
      <c r="N101" s="71">
        <f>E101*(F101*J101+G101*K101+H101*L101+I101*M101)</f>
        <v>0</v>
      </c>
      <c r="O101" s="77"/>
      <c r="P101" s="52"/>
    </row>
    <row r="102" spans="1:16" ht="14.25" hidden="1" customHeight="1" outlineLevel="1">
      <c r="A102" s="33"/>
      <c r="B102" s="33" t="s">
        <v>787</v>
      </c>
      <c r="C102" s="34" t="s">
        <v>750</v>
      </c>
      <c r="D102" s="39"/>
      <c r="E102" s="48"/>
      <c r="F102" s="104">
        <v>0.22</v>
      </c>
      <c r="G102" s="104">
        <v>0.24</v>
      </c>
      <c r="H102" s="105"/>
      <c r="I102" s="105"/>
      <c r="J102" s="59"/>
      <c r="K102" s="59"/>
      <c r="L102" s="36"/>
      <c r="M102" s="76"/>
      <c r="N102" s="71">
        <f>E102*(F102*J102+G102*K102+H102*L102+I102*M102)</f>
        <v>0</v>
      </c>
      <c r="O102" s="77"/>
      <c r="P102" s="52"/>
    </row>
    <row r="103" spans="1:16" ht="14.25" hidden="1" customHeight="1" outlineLevel="1">
      <c r="A103" s="33"/>
      <c r="B103" s="53" t="s">
        <v>789</v>
      </c>
      <c r="C103" s="50"/>
      <c r="D103" s="50"/>
      <c r="E103" s="61">
        <f>SUM(E104:E105)</f>
        <v>0</v>
      </c>
      <c r="F103" s="102"/>
      <c r="G103" s="99"/>
      <c r="H103" s="99"/>
      <c r="I103" s="99"/>
      <c r="J103" s="50"/>
      <c r="K103" s="50"/>
      <c r="L103" s="50"/>
      <c r="M103" s="51"/>
      <c r="N103" s="69">
        <f>SUM(N104:N105)</f>
        <v>0</v>
      </c>
      <c r="O103" s="79"/>
    </row>
    <row r="104" spans="1:16" ht="14.25" hidden="1" customHeight="1" outlineLevel="1">
      <c r="A104" s="33"/>
      <c r="B104" s="35" t="s">
        <v>786</v>
      </c>
      <c r="C104" s="34" t="s">
        <v>750</v>
      </c>
      <c r="D104" s="39"/>
      <c r="E104" s="48"/>
      <c r="F104" s="104">
        <v>5.5E-2</v>
      </c>
      <c r="G104" s="104">
        <v>0.06</v>
      </c>
      <c r="H104" s="105"/>
      <c r="I104" s="106"/>
      <c r="J104" s="59"/>
      <c r="K104" s="59"/>
      <c r="L104" s="76"/>
      <c r="M104" s="76"/>
      <c r="N104" s="71">
        <f>E104*(F104*J104+G104*K104+H104*L104+I104*M104)</f>
        <v>0</v>
      </c>
      <c r="O104" s="77"/>
      <c r="P104" s="52"/>
    </row>
    <row r="105" spans="1:16" ht="14.25" hidden="1" customHeight="1" outlineLevel="1">
      <c r="A105" s="33"/>
      <c r="B105" s="33" t="s">
        <v>787</v>
      </c>
      <c r="C105" s="34" t="s">
        <v>750</v>
      </c>
      <c r="D105" s="39"/>
      <c r="E105" s="48"/>
      <c r="F105" s="104">
        <v>0.16500000000000001</v>
      </c>
      <c r="G105" s="104">
        <v>0.18</v>
      </c>
      <c r="H105" s="105"/>
      <c r="I105" s="105"/>
      <c r="J105" s="59"/>
      <c r="K105" s="59"/>
      <c r="L105" s="36"/>
      <c r="M105" s="76"/>
      <c r="N105" s="71">
        <f>E105*(F105*J105+G105*K105+H105*L105+I105*M105)</f>
        <v>0</v>
      </c>
      <c r="O105" s="77"/>
      <c r="P105" s="52"/>
    </row>
    <row r="106" spans="1:16" s="37" customFormat="1" ht="45" hidden="1" customHeight="1" outlineLevel="1">
      <c r="A106" s="38"/>
      <c r="B106" s="53" t="s">
        <v>790</v>
      </c>
      <c r="C106" s="50"/>
      <c r="D106" s="50"/>
      <c r="E106" s="61">
        <f>E107</f>
        <v>0</v>
      </c>
      <c r="F106" s="102"/>
      <c r="G106" s="99"/>
      <c r="H106" s="99"/>
      <c r="I106" s="99"/>
      <c r="J106" s="50"/>
      <c r="K106" s="50"/>
      <c r="L106" s="50"/>
      <c r="M106" s="51"/>
      <c r="N106" s="70">
        <f>N107</f>
        <v>0</v>
      </c>
      <c r="O106" s="77"/>
    </row>
    <row r="107" spans="1:16" customFormat="1" ht="14.25" hidden="1" customHeight="1" outlineLevel="1">
      <c r="A107" s="42"/>
      <c r="B107" s="47" t="s">
        <v>796</v>
      </c>
      <c r="C107" s="34"/>
      <c r="D107" s="34"/>
      <c r="E107" s="60">
        <f>SUM(E108:E111)</f>
        <v>0</v>
      </c>
      <c r="F107" s="100"/>
      <c r="G107" s="100"/>
      <c r="H107" s="100"/>
      <c r="I107" s="100"/>
      <c r="J107" s="34"/>
      <c r="K107" s="34"/>
      <c r="L107" s="34"/>
      <c r="M107" s="34"/>
      <c r="N107" s="71">
        <f>SUM(N108:N111)</f>
        <v>0</v>
      </c>
      <c r="O107" s="73"/>
    </row>
    <row r="108" spans="1:16" customFormat="1" ht="14.25" hidden="1" customHeight="1" outlineLevel="1">
      <c r="A108" s="35"/>
      <c r="B108" s="35" t="s">
        <v>792</v>
      </c>
      <c r="C108" s="34" t="s">
        <v>750</v>
      </c>
      <c r="D108" s="34"/>
      <c r="E108" s="41"/>
      <c r="F108" s="107">
        <v>4.4999999999999998E-2</v>
      </c>
      <c r="G108" s="107">
        <v>4.4999999999999998E-2</v>
      </c>
      <c r="H108" s="108"/>
      <c r="I108" s="108"/>
      <c r="J108" s="59"/>
      <c r="K108" s="59"/>
      <c r="L108" s="80"/>
      <c r="M108" s="80"/>
      <c r="N108" s="71">
        <f>E108*(F108*J108+G108*K108+H108*L108+I108*M108)</f>
        <v>0</v>
      </c>
      <c r="O108" s="75"/>
    </row>
    <row r="109" spans="1:16" customFormat="1" ht="14.25" hidden="1" customHeight="1" outlineLevel="1">
      <c r="A109" s="35"/>
      <c r="B109" s="35" t="s">
        <v>793</v>
      </c>
      <c r="C109" s="34" t="s">
        <v>750</v>
      </c>
      <c r="D109" s="34"/>
      <c r="E109" s="41"/>
      <c r="F109" s="107">
        <v>3.3000000000000002E-2</v>
      </c>
      <c r="G109" s="107">
        <v>3.3000000000000002E-2</v>
      </c>
      <c r="H109" s="108"/>
      <c r="I109" s="108"/>
      <c r="J109" s="59"/>
      <c r="K109" s="59"/>
      <c r="L109" s="80"/>
      <c r="M109" s="80"/>
      <c r="N109" s="71">
        <f>E109*(F109*J109+G109*K109+H109*L109+I109*M109)</f>
        <v>0</v>
      </c>
      <c r="O109" s="75"/>
    </row>
    <row r="110" spans="1:16" customFormat="1" ht="14.25" hidden="1" customHeight="1" outlineLevel="1">
      <c r="A110" s="35"/>
      <c r="B110" s="35" t="s">
        <v>794</v>
      </c>
      <c r="C110" s="34" t="s">
        <v>750</v>
      </c>
      <c r="D110" s="34"/>
      <c r="E110" s="41"/>
      <c r="F110" s="107">
        <v>2.6000000000000002E-2</v>
      </c>
      <c r="G110" s="107">
        <v>2.6000000000000002E-2</v>
      </c>
      <c r="H110" s="108"/>
      <c r="I110" s="108"/>
      <c r="J110" s="59"/>
      <c r="K110" s="59"/>
      <c r="L110" s="80"/>
      <c r="M110" s="80"/>
      <c r="N110" s="71">
        <f>E110*(F110*J110+G110*K110+H110*L110+I110*M110)</f>
        <v>0</v>
      </c>
      <c r="O110" s="75"/>
    </row>
    <row r="111" spans="1:16" customFormat="1" ht="14.25" hidden="1" customHeight="1" outlineLevel="1">
      <c r="A111" s="35"/>
      <c r="B111" s="35" t="s">
        <v>795</v>
      </c>
      <c r="C111" s="34" t="s">
        <v>750</v>
      </c>
      <c r="D111" s="34"/>
      <c r="E111" s="41"/>
      <c r="F111" s="107">
        <v>0.01</v>
      </c>
      <c r="G111" s="107">
        <v>0.01</v>
      </c>
      <c r="H111" s="108"/>
      <c r="I111" s="108"/>
      <c r="J111" s="59"/>
      <c r="K111" s="59"/>
      <c r="L111" s="80"/>
      <c r="M111" s="80"/>
      <c r="N111" s="71">
        <f>E111*(F111*J111+G111*K111+H111*L111+I111*M111)</f>
        <v>0</v>
      </c>
      <c r="O111" s="75"/>
    </row>
    <row r="112" spans="1:16" ht="24.75" customHeight="1" collapsed="1">
      <c r="A112" s="1645" t="s">
        <v>754</v>
      </c>
      <c r="B112" s="1646"/>
      <c r="C112" s="46" t="s">
        <v>799</v>
      </c>
      <c r="D112" s="61">
        <f>D113+D150+D172+D194</f>
        <v>0</v>
      </c>
      <c r="E112" s="61">
        <f>E113+E150+E172+E194</f>
        <v>0</v>
      </c>
      <c r="F112" s="94"/>
      <c r="G112" s="94"/>
      <c r="H112" s="94"/>
      <c r="I112" s="94"/>
      <c r="J112" s="46"/>
      <c r="K112" s="46"/>
      <c r="L112" s="46"/>
      <c r="M112" s="46"/>
      <c r="N112" s="81">
        <f>N113+N150+N172+N194</f>
        <v>0</v>
      </c>
      <c r="O112" s="87">
        <f>O113</f>
        <v>0</v>
      </c>
    </row>
    <row r="113" spans="1:16" hidden="1">
      <c r="A113" s="1663" t="s">
        <v>755</v>
      </c>
      <c r="B113" s="1663"/>
      <c r="C113" s="31" t="s">
        <v>746</v>
      </c>
      <c r="D113" s="61">
        <f>D114</f>
        <v>0</v>
      </c>
      <c r="E113" s="61">
        <f>E117</f>
        <v>0</v>
      </c>
      <c r="F113" s="95"/>
      <c r="G113" s="95"/>
      <c r="H113" s="95"/>
      <c r="I113" s="95"/>
      <c r="J113" s="85"/>
      <c r="K113" s="85"/>
      <c r="L113" s="85"/>
      <c r="M113" s="85"/>
      <c r="N113" s="81">
        <f>N114+N117</f>
        <v>0</v>
      </c>
      <c r="O113" s="81">
        <f>O114+O117</f>
        <v>0</v>
      </c>
    </row>
    <row r="114" spans="1:16" ht="15" hidden="1" customHeight="1">
      <c r="A114" s="1637" t="s">
        <v>802</v>
      </c>
      <c r="B114" s="1638"/>
      <c r="C114" s="31" t="s">
        <v>746</v>
      </c>
      <c r="D114" s="61">
        <f>D115</f>
        <v>0</v>
      </c>
      <c r="E114" s="61"/>
      <c r="F114" s="96">
        <f>F115</f>
        <v>3.02</v>
      </c>
      <c r="G114" s="96">
        <f>G115</f>
        <v>3.02</v>
      </c>
      <c r="H114" s="96">
        <f>H115</f>
        <v>2.2799999999999998</v>
      </c>
      <c r="I114" s="96">
        <f>I115</f>
        <v>2.2799999999999998</v>
      </c>
      <c r="J114" s="50"/>
      <c r="K114" s="50"/>
      <c r="L114" s="50"/>
      <c r="M114" s="50"/>
      <c r="N114" s="81">
        <f>SUM(N115:N116)</f>
        <v>0</v>
      </c>
      <c r="O114" s="81">
        <f>SUM(O115:O116)</f>
        <v>0</v>
      </c>
    </row>
    <row r="115" spans="1:16" ht="15" hidden="1" customHeight="1" outlineLevel="1">
      <c r="A115" s="82"/>
      <c r="B115" s="82" t="s">
        <v>800</v>
      </c>
      <c r="C115" s="31" t="s">
        <v>746</v>
      </c>
      <c r="D115" s="61"/>
      <c r="E115" s="61"/>
      <c r="F115" s="90">
        <v>3.02</v>
      </c>
      <c r="G115" s="91">
        <v>3.02</v>
      </c>
      <c r="H115" s="91">
        <v>2.2799999999999998</v>
      </c>
      <c r="I115" s="91">
        <v>2.2799999999999998</v>
      </c>
      <c r="J115" s="59"/>
      <c r="K115" s="59"/>
      <c r="L115" s="59"/>
      <c r="M115" s="59"/>
      <c r="N115" s="81">
        <f>D115*(F115*J115+G115*K115+H115*L115+I115*M115)</f>
        <v>0</v>
      </c>
      <c r="O115" s="71">
        <f>D115*(H115*L115+I115*M115)</f>
        <v>0</v>
      </c>
    </row>
    <row r="116" spans="1:16" ht="15" hidden="1" customHeight="1" outlineLevel="1">
      <c r="A116" s="43"/>
      <c r="B116" s="89" t="s">
        <v>801</v>
      </c>
      <c r="C116" s="44" t="s">
        <v>748</v>
      </c>
      <c r="D116" s="61"/>
      <c r="E116" s="61"/>
      <c r="F116" s="97"/>
      <c r="G116" s="98"/>
      <c r="H116" s="98"/>
      <c r="I116" s="98"/>
      <c r="J116" s="45"/>
      <c r="K116" s="45"/>
      <c r="L116" s="45"/>
      <c r="M116" s="45"/>
      <c r="N116" s="81"/>
      <c r="O116" s="67"/>
    </row>
    <row r="117" spans="1:16" ht="15" hidden="1" customHeight="1">
      <c r="A117" s="1637" t="s">
        <v>749</v>
      </c>
      <c r="B117" s="1638"/>
      <c r="C117" s="50"/>
      <c r="D117" s="61"/>
      <c r="E117" s="61">
        <f>E118+E119+E129+E139</f>
        <v>0</v>
      </c>
      <c r="F117" s="99"/>
      <c r="G117" s="99"/>
      <c r="H117" s="99"/>
      <c r="I117" s="99"/>
      <c r="J117" s="50"/>
      <c r="K117" s="50"/>
      <c r="L117" s="50"/>
      <c r="M117" s="50"/>
      <c r="N117" s="81">
        <f>N118+N119+N129+N139</f>
        <v>0</v>
      </c>
      <c r="O117" s="81">
        <f>O118+O119+O139</f>
        <v>0</v>
      </c>
    </row>
    <row r="118" spans="1:16" s="52" customFormat="1" ht="14.25" hidden="1" customHeight="1" outlineLevel="1">
      <c r="A118" s="33"/>
      <c r="B118" s="89" t="s">
        <v>804</v>
      </c>
      <c r="C118" s="32" t="s">
        <v>748</v>
      </c>
      <c r="D118" s="61"/>
      <c r="E118" s="61"/>
      <c r="F118" s="100"/>
      <c r="G118" s="100"/>
      <c r="H118" s="100"/>
      <c r="I118" s="100"/>
      <c r="J118" s="59"/>
      <c r="K118" s="59"/>
      <c r="L118" s="59"/>
      <c r="M118" s="59"/>
      <c r="N118" s="81"/>
      <c r="O118" s="72"/>
    </row>
    <row r="119" spans="1:16" ht="14.25" hidden="1" customHeight="1" outlineLevel="1">
      <c r="A119" s="49"/>
      <c r="B119" s="55" t="s">
        <v>791</v>
      </c>
      <c r="C119" s="56"/>
      <c r="D119" s="61"/>
      <c r="E119" s="61">
        <f>E120+E123+E126</f>
        <v>0</v>
      </c>
      <c r="F119" s="101"/>
      <c r="G119" s="101"/>
      <c r="H119" s="101"/>
      <c r="I119" s="101"/>
      <c r="J119" s="56"/>
      <c r="K119" s="56"/>
      <c r="L119" s="56"/>
      <c r="M119" s="56"/>
      <c r="N119" s="81">
        <f>N120+N123+N126</f>
        <v>0</v>
      </c>
      <c r="O119" s="68">
        <f>O120+O123+O126</f>
        <v>0</v>
      </c>
    </row>
    <row r="120" spans="1:16" s="37" customFormat="1" ht="14.25" hidden="1" customHeight="1" outlineLevel="1">
      <c r="A120" s="54"/>
      <c r="B120" s="53" t="s">
        <v>785</v>
      </c>
      <c r="C120" s="50"/>
      <c r="D120" s="61"/>
      <c r="E120" s="61">
        <f>SUM(E121:E122)</f>
        <v>0</v>
      </c>
      <c r="F120" s="102"/>
      <c r="G120" s="99"/>
      <c r="H120" s="99"/>
      <c r="I120" s="99"/>
      <c r="J120" s="50"/>
      <c r="K120" s="50"/>
      <c r="L120" s="50"/>
      <c r="M120" s="51"/>
      <c r="N120" s="81">
        <f>SUM(N121:N122)</f>
        <v>0</v>
      </c>
      <c r="O120" s="70">
        <f>SUM(O121:O122)</f>
        <v>0</v>
      </c>
    </row>
    <row r="121" spans="1:16" s="52" customFormat="1" ht="14.25" hidden="1" customHeight="1" outlineLevel="1">
      <c r="A121" s="35"/>
      <c r="B121" s="57" t="s">
        <v>786</v>
      </c>
      <c r="C121" s="58" t="s">
        <v>750</v>
      </c>
      <c r="D121" s="61"/>
      <c r="E121" s="61"/>
      <c r="F121" s="103">
        <v>6.6000000000000003E-2</v>
      </c>
      <c r="G121" s="103">
        <v>7.1999999999999995E-2</v>
      </c>
      <c r="H121" s="103">
        <v>4.3999999999999997E-2</v>
      </c>
      <c r="I121" s="103">
        <v>4.8000000000000001E-2</v>
      </c>
      <c r="J121" s="59"/>
      <c r="K121" s="59"/>
      <c r="L121" s="59"/>
      <c r="M121" s="59"/>
      <c r="N121" s="81">
        <f>E121*(F121*J121+G121*K121+H121*L121+I121*M121)</f>
        <v>0</v>
      </c>
      <c r="O121" s="71">
        <f>E121*(H121*L121+I121*M121)</f>
        <v>0</v>
      </c>
    </row>
    <row r="122" spans="1:16" s="52" customFormat="1" ht="14.25" hidden="1" customHeight="1" outlineLevel="1">
      <c r="A122" s="33"/>
      <c r="B122" s="33" t="s">
        <v>787</v>
      </c>
      <c r="C122" s="34" t="s">
        <v>750</v>
      </c>
      <c r="D122" s="61"/>
      <c r="E122" s="61"/>
      <c r="F122" s="104">
        <v>0.19800000000000001</v>
      </c>
      <c r="G122" s="104">
        <v>0.216</v>
      </c>
      <c r="H122" s="104">
        <v>0.13200000000000001</v>
      </c>
      <c r="I122" s="104">
        <v>0.14399999999999999</v>
      </c>
      <c r="J122" s="59"/>
      <c r="K122" s="59"/>
      <c r="L122" s="41"/>
      <c r="M122" s="59"/>
      <c r="N122" s="81">
        <f>E122*(F122*J122+G122*K122+H122*L122+I122*M122)</f>
        <v>0</v>
      </c>
      <c r="O122" s="71">
        <f>E122*(H122*L122+I122*M122)</f>
        <v>0</v>
      </c>
    </row>
    <row r="123" spans="1:16" s="37" customFormat="1" ht="14.25" hidden="1" customHeight="1" outlineLevel="1">
      <c r="A123" s="40"/>
      <c r="B123" s="53" t="s">
        <v>788</v>
      </c>
      <c r="C123" s="50"/>
      <c r="D123" s="61"/>
      <c r="E123" s="61">
        <f>SUM(E124:E125)</f>
        <v>0</v>
      </c>
      <c r="F123" s="102"/>
      <c r="G123" s="99"/>
      <c r="H123" s="99"/>
      <c r="I123" s="99"/>
      <c r="J123" s="50"/>
      <c r="K123" s="50"/>
      <c r="L123" s="50"/>
      <c r="M123" s="51"/>
      <c r="N123" s="81">
        <f>SUM(N124:N125)</f>
        <v>0</v>
      </c>
      <c r="O123" s="70">
        <f>SUM(O124:O125)</f>
        <v>0</v>
      </c>
    </row>
    <row r="124" spans="1:16" customFormat="1" ht="14.25" hidden="1" customHeight="1" outlineLevel="1">
      <c r="A124" s="35"/>
      <c r="B124" s="35" t="s">
        <v>786</v>
      </c>
      <c r="C124" s="34" t="s">
        <v>750</v>
      </c>
      <c r="D124" s="61"/>
      <c r="E124" s="61"/>
      <c r="F124" s="104">
        <v>4.3999999999999997E-2</v>
      </c>
      <c r="G124" s="104">
        <v>4.8000000000000001E-2</v>
      </c>
      <c r="H124" s="104">
        <v>3.3000000000000002E-2</v>
      </c>
      <c r="I124" s="103">
        <v>3.5999999999999997E-2</v>
      </c>
      <c r="J124" s="59"/>
      <c r="K124" s="59"/>
      <c r="L124" s="59"/>
      <c r="M124" s="59"/>
      <c r="N124" s="81">
        <f>E124*(F124*J124+G124*K124+H124*L124+I124*M124)</f>
        <v>0</v>
      </c>
      <c r="O124" s="71">
        <f>E124*(H124*L124+I124*M124)</f>
        <v>0</v>
      </c>
      <c r="P124" s="52"/>
    </row>
    <row r="125" spans="1:16" customFormat="1" ht="14.25" hidden="1" customHeight="1" outlineLevel="1">
      <c r="A125" s="33"/>
      <c r="B125" s="33" t="s">
        <v>787</v>
      </c>
      <c r="C125" s="34" t="s">
        <v>750</v>
      </c>
      <c r="D125" s="61"/>
      <c r="E125" s="61"/>
      <c r="F125" s="104">
        <v>0.13200000000000001</v>
      </c>
      <c r="G125" s="104">
        <v>0.14399999999999999</v>
      </c>
      <c r="H125" s="104">
        <v>8.7999999999999995E-2</v>
      </c>
      <c r="I125" s="104">
        <v>9.6000000000000002E-2</v>
      </c>
      <c r="J125" s="59"/>
      <c r="K125" s="59"/>
      <c r="L125" s="41"/>
      <c r="M125" s="59"/>
      <c r="N125" s="81">
        <f>E125*(F125*J125+G125*K125+H125*L125+I125*M125)</f>
        <v>0</v>
      </c>
      <c r="O125" s="71">
        <f>E125*(H125*L125+I125*M125)</f>
        <v>0</v>
      </c>
      <c r="P125" s="52"/>
    </row>
    <row r="126" spans="1:16" s="37" customFormat="1" ht="14.25" hidden="1" customHeight="1" outlineLevel="1">
      <c r="A126" s="38"/>
      <c r="B126" s="53" t="s">
        <v>789</v>
      </c>
      <c r="C126" s="50"/>
      <c r="D126" s="61"/>
      <c r="E126" s="61">
        <f>SUM(E127:E128)</f>
        <v>0</v>
      </c>
      <c r="F126" s="102"/>
      <c r="G126" s="99"/>
      <c r="H126" s="99"/>
      <c r="I126" s="99"/>
      <c r="J126" s="50"/>
      <c r="K126" s="50"/>
      <c r="L126" s="50"/>
      <c r="M126" s="51"/>
      <c r="N126" s="81">
        <f>SUM(N127:N128)</f>
        <v>0</v>
      </c>
      <c r="O126" s="70">
        <f>SUM(O127:O128)</f>
        <v>0</v>
      </c>
    </row>
    <row r="127" spans="1:16" ht="14.25" hidden="1" customHeight="1" outlineLevel="1">
      <c r="A127" s="33"/>
      <c r="B127" s="35" t="s">
        <v>786</v>
      </c>
      <c r="C127" s="34" t="s">
        <v>750</v>
      </c>
      <c r="D127" s="61"/>
      <c r="E127" s="61"/>
      <c r="F127" s="104">
        <v>3.3000000000000002E-2</v>
      </c>
      <c r="G127" s="104">
        <v>3.5999999999999997E-2</v>
      </c>
      <c r="H127" s="104">
        <v>2.1999999999999999E-2</v>
      </c>
      <c r="I127" s="103">
        <v>2.4E-2</v>
      </c>
      <c r="J127" s="59"/>
      <c r="K127" s="59"/>
      <c r="L127" s="59"/>
      <c r="M127" s="59"/>
      <c r="N127" s="81">
        <f>E127*(F127*J127+G127*K127+H127*L127+I127*M127)</f>
        <v>0</v>
      </c>
      <c r="O127" s="71">
        <f>E127*(H127*L127+I127*M127)</f>
        <v>0</v>
      </c>
      <c r="P127" s="52"/>
    </row>
    <row r="128" spans="1:16" ht="14.25" hidden="1" customHeight="1" outlineLevel="1">
      <c r="A128" s="33"/>
      <c r="B128" s="33" t="s">
        <v>787</v>
      </c>
      <c r="C128" s="34" t="s">
        <v>750</v>
      </c>
      <c r="D128" s="61"/>
      <c r="E128" s="61"/>
      <c r="F128" s="104">
        <v>9.9000000000000005E-2</v>
      </c>
      <c r="G128" s="104">
        <v>0.108</v>
      </c>
      <c r="H128" s="104">
        <v>6.6000000000000003E-2</v>
      </c>
      <c r="I128" s="104">
        <v>7.1999999999999995E-2</v>
      </c>
      <c r="J128" s="59"/>
      <c r="K128" s="59"/>
      <c r="L128" s="41"/>
      <c r="M128" s="59"/>
      <c r="N128" s="81">
        <f>E128*(F128*J128+G128*K128+H128*L128+I128*M128)</f>
        <v>0</v>
      </c>
      <c r="O128" s="71">
        <f>E128*(H128*L128+I128*M128)</f>
        <v>0</v>
      </c>
      <c r="P128" s="52"/>
    </row>
    <row r="129" spans="1:16" ht="14.25" hidden="1" customHeight="1" outlineLevel="1">
      <c r="A129" s="33"/>
      <c r="B129" s="47" t="s">
        <v>796</v>
      </c>
      <c r="C129" s="39"/>
      <c r="D129" s="61"/>
      <c r="E129" s="61">
        <f>E130+E133+E136</f>
        <v>0</v>
      </c>
      <c r="F129" s="105"/>
      <c r="G129" s="105"/>
      <c r="H129" s="105"/>
      <c r="I129" s="105"/>
      <c r="J129" s="39"/>
      <c r="K129" s="39"/>
      <c r="L129" s="39"/>
      <c r="M129" s="63"/>
      <c r="N129" s="81">
        <f>N130+N133+N136</f>
        <v>0</v>
      </c>
      <c r="O129" s="78"/>
    </row>
    <row r="130" spans="1:16" ht="14.25" hidden="1" customHeight="1" outlineLevel="1">
      <c r="A130" s="33"/>
      <c r="B130" s="53" t="s">
        <v>785</v>
      </c>
      <c r="C130" s="50"/>
      <c r="D130" s="61"/>
      <c r="E130" s="61">
        <f>SUM(E131:E132)</f>
        <v>0</v>
      </c>
      <c r="F130" s="102"/>
      <c r="G130" s="99"/>
      <c r="H130" s="99"/>
      <c r="I130" s="99"/>
      <c r="J130" s="50"/>
      <c r="K130" s="50"/>
      <c r="L130" s="50"/>
      <c r="M130" s="51"/>
      <c r="N130" s="81">
        <f>SUM(N131:N132)</f>
        <v>0</v>
      </c>
      <c r="O130" s="79"/>
    </row>
    <row r="131" spans="1:16" ht="14.25" hidden="1" customHeight="1" outlineLevel="1">
      <c r="A131" s="33"/>
      <c r="B131" s="35" t="s">
        <v>786</v>
      </c>
      <c r="C131" s="34" t="s">
        <v>750</v>
      </c>
      <c r="D131" s="61"/>
      <c r="E131" s="61"/>
      <c r="F131" s="104">
        <v>0.11</v>
      </c>
      <c r="G131" s="104">
        <v>0.12</v>
      </c>
      <c r="H131" s="105"/>
      <c r="I131" s="106"/>
      <c r="J131" s="59"/>
      <c r="K131" s="59"/>
      <c r="L131" s="76"/>
      <c r="M131" s="76"/>
      <c r="N131" s="81">
        <f>E131*(F131*J131+G131*K131+H131*L131+I131*M131)</f>
        <v>0</v>
      </c>
      <c r="O131" s="77"/>
      <c r="P131" s="52"/>
    </row>
    <row r="132" spans="1:16" ht="14.25" hidden="1" customHeight="1" outlineLevel="1">
      <c r="A132" s="33"/>
      <c r="B132" s="33" t="s">
        <v>787</v>
      </c>
      <c r="C132" s="34" t="s">
        <v>750</v>
      </c>
      <c r="D132" s="61"/>
      <c r="E132" s="61"/>
      <c r="F132" s="104">
        <v>0.33</v>
      </c>
      <c r="G132" s="104">
        <v>0.36</v>
      </c>
      <c r="H132" s="105"/>
      <c r="I132" s="105"/>
      <c r="J132" s="59"/>
      <c r="K132" s="59"/>
      <c r="L132" s="36"/>
      <c r="M132" s="76"/>
      <c r="N132" s="81">
        <f>E132*(F132*J132+G132*K132+H132*L132+I132*M132)</f>
        <v>0</v>
      </c>
      <c r="O132" s="77"/>
      <c r="P132" s="52"/>
    </row>
    <row r="133" spans="1:16" ht="14.25" hidden="1" customHeight="1" outlineLevel="1">
      <c r="A133" s="33"/>
      <c r="B133" s="53" t="s">
        <v>788</v>
      </c>
      <c r="C133" s="50"/>
      <c r="D133" s="61"/>
      <c r="E133" s="61">
        <f>SUM(E134:E135)</f>
        <v>0</v>
      </c>
      <c r="F133" s="102"/>
      <c r="G133" s="99"/>
      <c r="H133" s="99"/>
      <c r="I133" s="99"/>
      <c r="J133" s="50"/>
      <c r="K133" s="50"/>
      <c r="L133" s="50"/>
      <c r="M133" s="51"/>
      <c r="N133" s="81">
        <f>SUM(N134:N135)</f>
        <v>0</v>
      </c>
      <c r="O133" s="79"/>
    </row>
    <row r="134" spans="1:16" ht="14.25" hidden="1" customHeight="1" outlineLevel="1">
      <c r="A134" s="33"/>
      <c r="B134" s="35" t="s">
        <v>786</v>
      </c>
      <c r="C134" s="34" t="s">
        <v>750</v>
      </c>
      <c r="D134" s="61"/>
      <c r="E134" s="61"/>
      <c r="F134" s="104">
        <v>7.6999999999999999E-2</v>
      </c>
      <c r="G134" s="104">
        <v>8.3999999999999991E-2</v>
      </c>
      <c r="H134" s="105"/>
      <c r="I134" s="106"/>
      <c r="J134" s="59"/>
      <c r="K134" s="59"/>
      <c r="L134" s="76"/>
      <c r="M134" s="76"/>
      <c r="N134" s="81">
        <f>E134*(F134*J134+G134*K134+H134*L134+I134*M134)</f>
        <v>0</v>
      </c>
      <c r="O134" s="77"/>
      <c r="P134" s="52"/>
    </row>
    <row r="135" spans="1:16" ht="14.25" hidden="1" customHeight="1" outlineLevel="1">
      <c r="A135" s="33"/>
      <c r="B135" s="33" t="s">
        <v>787</v>
      </c>
      <c r="C135" s="34" t="s">
        <v>750</v>
      </c>
      <c r="D135" s="61"/>
      <c r="E135" s="61"/>
      <c r="F135" s="104">
        <v>0.22</v>
      </c>
      <c r="G135" s="104">
        <v>0.24</v>
      </c>
      <c r="H135" s="105"/>
      <c r="I135" s="105"/>
      <c r="J135" s="59"/>
      <c r="K135" s="59"/>
      <c r="L135" s="36"/>
      <c r="M135" s="76"/>
      <c r="N135" s="81">
        <f>E135*(F135*J135+G135*K135+H135*L135+I135*M135)</f>
        <v>0</v>
      </c>
      <c r="O135" s="77"/>
      <c r="P135" s="52"/>
    </row>
    <row r="136" spans="1:16" ht="14.25" hidden="1" customHeight="1" outlineLevel="1">
      <c r="A136" s="33"/>
      <c r="B136" s="53" t="s">
        <v>789</v>
      </c>
      <c r="C136" s="50"/>
      <c r="D136" s="61"/>
      <c r="E136" s="61">
        <f>SUM(E137:E138)</f>
        <v>0</v>
      </c>
      <c r="F136" s="102"/>
      <c r="G136" s="99"/>
      <c r="H136" s="99"/>
      <c r="I136" s="99"/>
      <c r="J136" s="50"/>
      <c r="K136" s="50"/>
      <c r="L136" s="50"/>
      <c r="M136" s="51"/>
      <c r="N136" s="81">
        <f>SUM(N137:N138)</f>
        <v>0</v>
      </c>
      <c r="O136" s="79"/>
    </row>
    <row r="137" spans="1:16" ht="14.25" hidden="1" customHeight="1" outlineLevel="1">
      <c r="A137" s="33"/>
      <c r="B137" s="35" t="s">
        <v>786</v>
      </c>
      <c r="C137" s="34" t="s">
        <v>750</v>
      </c>
      <c r="D137" s="61"/>
      <c r="E137" s="61"/>
      <c r="F137" s="104">
        <v>5.5E-2</v>
      </c>
      <c r="G137" s="104">
        <v>0.06</v>
      </c>
      <c r="H137" s="105"/>
      <c r="I137" s="106"/>
      <c r="J137" s="59"/>
      <c r="K137" s="59"/>
      <c r="L137" s="76"/>
      <c r="M137" s="76"/>
      <c r="N137" s="81">
        <f>E137*(F137*J137+G137*K137+H137*L137+I137*M137)</f>
        <v>0</v>
      </c>
      <c r="O137" s="77"/>
      <c r="P137" s="52"/>
    </row>
    <row r="138" spans="1:16" ht="14.25" hidden="1" customHeight="1" outlineLevel="1">
      <c r="A138" s="33"/>
      <c r="B138" s="33" t="s">
        <v>787</v>
      </c>
      <c r="C138" s="34" t="s">
        <v>750</v>
      </c>
      <c r="D138" s="61"/>
      <c r="E138" s="61"/>
      <c r="F138" s="104">
        <v>0.16500000000000001</v>
      </c>
      <c r="G138" s="104">
        <v>0.18</v>
      </c>
      <c r="H138" s="105"/>
      <c r="I138" s="105"/>
      <c r="J138" s="59"/>
      <c r="K138" s="59"/>
      <c r="L138" s="36"/>
      <c r="M138" s="76"/>
      <c r="N138" s="81">
        <f>E138*(F138*J138+G138*K138+H138*L138+I138*M138)</f>
        <v>0</v>
      </c>
      <c r="O138" s="77"/>
      <c r="P138" s="52"/>
    </row>
    <row r="139" spans="1:16" s="37" customFormat="1" ht="45" hidden="1" customHeight="1" outlineLevel="1">
      <c r="A139" s="38"/>
      <c r="B139" s="53" t="s">
        <v>790</v>
      </c>
      <c r="C139" s="50"/>
      <c r="D139" s="61"/>
      <c r="E139" s="61">
        <f>E140+E145</f>
        <v>0</v>
      </c>
      <c r="F139" s="102"/>
      <c r="G139" s="99"/>
      <c r="H139" s="99"/>
      <c r="I139" s="99"/>
      <c r="J139" s="50"/>
      <c r="K139" s="50"/>
      <c r="L139" s="50"/>
      <c r="M139" s="51"/>
      <c r="N139" s="81">
        <f>N140+N145</f>
        <v>0</v>
      </c>
      <c r="O139" s="70">
        <f>O140+O145</f>
        <v>0</v>
      </c>
    </row>
    <row r="140" spans="1:16" customFormat="1" ht="14.25" hidden="1" customHeight="1" outlineLevel="1">
      <c r="A140" s="35"/>
      <c r="B140" s="47" t="s">
        <v>791</v>
      </c>
      <c r="C140" s="34"/>
      <c r="D140" s="61"/>
      <c r="E140" s="61">
        <f>SUM(E141:E144)</f>
        <v>0</v>
      </c>
      <c r="F140" s="100"/>
      <c r="G140" s="100"/>
      <c r="H140" s="100"/>
      <c r="I140" s="100"/>
      <c r="J140" s="34"/>
      <c r="K140" s="34"/>
      <c r="L140" s="34"/>
      <c r="M140" s="34"/>
      <c r="N140" s="81">
        <f>SUM(N141:N144)</f>
        <v>0</v>
      </c>
      <c r="O140" s="71">
        <f>SUM(O141:O144)</f>
        <v>0</v>
      </c>
    </row>
    <row r="141" spans="1:16" customFormat="1" ht="14.25" hidden="1" customHeight="1" outlineLevel="1">
      <c r="A141" s="35"/>
      <c r="B141" s="35" t="s">
        <v>792</v>
      </c>
      <c r="C141" s="34" t="s">
        <v>750</v>
      </c>
      <c r="D141" s="61"/>
      <c r="E141" s="61"/>
      <c r="F141" s="107">
        <v>2.7E-2</v>
      </c>
      <c r="G141" s="107">
        <v>2.7E-2</v>
      </c>
      <c r="H141" s="107">
        <v>1.7999999999999999E-2</v>
      </c>
      <c r="I141" s="107">
        <v>1.7999999999999999E-2</v>
      </c>
      <c r="J141" s="59"/>
      <c r="K141" s="59"/>
      <c r="L141" s="59"/>
      <c r="M141" s="59"/>
      <c r="N141" s="81">
        <f>E141*(F141*J141+G141*K141+H141*L141+I141*M141)</f>
        <v>0</v>
      </c>
      <c r="O141" s="71">
        <f>E141*(H141*L141+I141*M141)</f>
        <v>0</v>
      </c>
    </row>
    <row r="142" spans="1:16" customFormat="1" ht="14.25" hidden="1" customHeight="1" outlineLevel="1">
      <c r="A142" s="35"/>
      <c r="B142" s="35" t="s">
        <v>793</v>
      </c>
      <c r="C142" s="34" t="s">
        <v>750</v>
      </c>
      <c r="D142" s="61"/>
      <c r="E142" s="61"/>
      <c r="F142" s="107">
        <v>0.02</v>
      </c>
      <c r="G142" s="107">
        <v>0.02</v>
      </c>
      <c r="H142" s="107">
        <v>1.2999999999999999E-2</v>
      </c>
      <c r="I142" s="107">
        <v>1.2999999999999999E-2</v>
      </c>
      <c r="J142" s="59"/>
      <c r="K142" s="59"/>
      <c r="L142" s="59"/>
      <c r="M142" s="59"/>
      <c r="N142" s="81">
        <f>E142*(F142*J142+G142*K142+H142*L142+I142*M142)</f>
        <v>0</v>
      </c>
      <c r="O142" s="71">
        <f>E142*(H142*L142+I142*M142)</f>
        <v>0</v>
      </c>
    </row>
    <row r="143" spans="1:16" customFormat="1" ht="14.25" hidden="1" customHeight="1" outlineLevel="1">
      <c r="A143" s="35"/>
      <c r="B143" s="35" t="s">
        <v>794</v>
      </c>
      <c r="C143" s="34" t="s">
        <v>750</v>
      </c>
      <c r="D143" s="61"/>
      <c r="E143" s="61"/>
      <c r="F143" s="107">
        <v>1.6E-2</v>
      </c>
      <c r="G143" s="107">
        <v>1.6E-2</v>
      </c>
      <c r="H143" s="107">
        <v>0.01</v>
      </c>
      <c r="I143" s="107">
        <v>0.01</v>
      </c>
      <c r="J143" s="59"/>
      <c r="K143" s="59"/>
      <c r="L143" s="59"/>
      <c r="M143" s="59"/>
      <c r="N143" s="81">
        <f>E143*(F143*J143+G143*K143+H143*L143+I143*M143)</f>
        <v>0</v>
      </c>
      <c r="O143" s="71">
        <f>E143*(H143*L143+I143*M143)</f>
        <v>0</v>
      </c>
    </row>
    <row r="144" spans="1:16" customFormat="1" ht="14.25" hidden="1" customHeight="1" outlineLevel="1">
      <c r="A144" s="35"/>
      <c r="B144" s="35" t="s">
        <v>795</v>
      </c>
      <c r="C144" s="34" t="s">
        <v>750</v>
      </c>
      <c r="D144" s="61"/>
      <c r="E144" s="61"/>
      <c r="F144" s="107">
        <v>6.0000000000000001E-3</v>
      </c>
      <c r="G144" s="107">
        <v>6.0000000000000001E-3</v>
      </c>
      <c r="H144" s="107">
        <v>4.0000000000000001E-3</v>
      </c>
      <c r="I144" s="107">
        <v>4.0000000000000001E-3</v>
      </c>
      <c r="J144" s="59"/>
      <c r="K144" s="59"/>
      <c r="L144" s="59"/>
      <c r="M144" s="59"/>
      <c r="N144" s="81">
        <f>E144*(F144*J144+G144*K144+H144*L144+I144*M144)</f>
        <v>0</v>
      </c>
      <c r="O144" s="71">
        <f>E144*(H144*L144+I144*M144)</f>
        <v>0</v>
      </c>
    </row>
    <row r="145" spans="1:16" customFormat="1" ht="14.25" hidden="1" customHeight="1" outlineLevel="1">
      <c r="A145" s="42"/>
      <c r="B145" s="47" t="s">
        <v>796</v>
      </c>
      <c r="C145" s="34"/>
      <c r="D145" s="61"/>
      <c r="E145" s="61">
        <f>SUM(E146:E149)</f>
        <v>0</v>
      </c>
      <c r="F145" s="100"/>
      <c r="G145" s="100"/>
      <c r="H145" s="100"/>
      <c r="I145" s="100"/>
      <c r="J145" s="34"/>
      <c r="K145" s="34"/>
      <c r="L145" s="34"/>
      <c r="M145" s="34"/>
      <c r="N145" s="81">
        <f>SUM(N146:N149)</f>
        <v>0</v>
      </c>
      <c r="O145" s="73"/>
    </row>
    <row r="146" spans="1:16" customFormat="1" ht="14.25" hidden="1" customHeight="1" outlineLevel="1">
      <c r="A146" s="35"/>
      <c r="B146" s="35" t="s">
        <v>792</v>
      </c>
      <c r="C146" s="34" t="s">
        <v>750</v>
      </c>
      <c r="D146" s="61"/>
      <c r="E146" s="61"/>
      <c r="F146" s="107">
        <v>4.4999999999999998E-2</v>
      </c>
      <c r="G146" s="107">
        <v>4.4999999999999998E-2</v>
      </c>
      <c r="H146" s="108"/>
      <c r="I146" s="108"/>
      <c r="J146" s="59"/>
      <c r="K146" s="59"/>
      <c r="L146" s="80"/>
      <c r="M146" s="80"/>
      <c r="N146" s="81">
        <f>E146*(F146*J146+G146*K146+H146*L146+I146*M146)</f>
        <v>0</v>
      </c>
      <c r="O146" s="75"/>
    </row>
    <row r="147" spans="1:16" customFormat="1" ht="14.25" hidden="1" customHeight="1" outlineLevel="1">
      <c r="A147" s="35"/>
      <c r="B147" s="35" t="s">
        <v>793</v>
      </c>
      <c r="C147" s="34" t="s">
        <v>750</v>
      </c>
      <c r="D147" s="61"/>
      <c r="E147" s="61"/>
      <c r="F147" s="107">
        <v>3.3000000000000002E-2</v>
      </c>
      <c r="G147" s="107">
        <v>3.3000000000000002E-2</v>
      </c>
      <c r="H147" s="108"/>
      <c r="I147" s="108"/>
      <c r="J147" s="59"/>
      <c r="K147" s="59"/>
      <c r="L147" s="80"/>
      <c r="M147" s="80"/>
      <c r="N147" s="81">
        <f>E147*(F147*J147+G147*K147+H147*L147+I147*M147)</f>
        <v>0</v>
      </c>
      <c r="O147" s="75"/>
    </row>
    <row r="148" spans="1:16" customFormat="1" ht="14.25" hidden="1" customHeight="1" outlineLevel="1">
      <c r="A148" s="35"/>
      <c r="B148" s="35" t="s">
        <v>794</v>
      </c>
      <c r="C148" s="34" t="s">
        <v>750</v>
      </c>
      <c r="D148" s="61"/>
      <c r="E148" s="61"/>
      <c r="F148" s="107">
        <v>2.6000000000000002E-2</v>
      </c>
      <c r="G148" s="107">
        <v>2.6000000000000002E-2</v>
      </c>
      <c r="H148" s="108"/>
      <c r="I148" s="108"/>
      <c r="J148" s="59"/>
      <c r="K148" s="59"/>
      <c r="L148" s="80"/>
      <c r="M148" s="80"/>
      <c r="N148" s="81">
        <f>E148*(F148*J148+G148*K148+H148*L148+I148*M148)</f>
        <v>0</v>
      </c>
      <c r="O148" s="75"/>
    </row>
    <row r="149" spans="1:16" customFormat="1" ht="14.25" hidden="1" customHeight="1" outlineLevel="1">
      <c r="A149" s="35"/>
      <c r="B149" s="35" t="s">
        <v>795</v>
      </c>
      <c r="C149" s="34" t="s">
        <v>750</v>
      </c>
      <c r="D149" s="61"/>
      <c r="E149" s="61"/>
      <c r="F149" s="107">
        <v>0.01</v>
      </c>
      <c r="G149" s="107">
        <v>0.01</v>
      </c>
      <c r="H149" s="108"/>
      <c r="I149" s="108"/>
      <c r="J149" s="59"/>
      <c r="K149" s="59"/>
      <c r="L149" s="80"/>
      <c r="M149" s="80"/>
      <c r="N149" s="81">
        <f>E149*(F149*J149+G149*K149+H149*L149+I149*M149)</f>
        <v>0</v>
      </c>
      <c r="O149" s="45"/>
    </row>
    <row r="150" spans="1:16" hidden="1">
      <c r="A150" s="1660" t="s">
        <v>756</v>
      </c>
      <c r="B150" s="1661"/>
      <c r="C150" s="31" t="s">
        <v>746</v>
      </c>
      <c r="D150" s="61">
        <f>D151</f>
        <v>0</v>
      </c>
      <c r="E150" s="61">
        <f>E154</f>
        <v>0</v>
      </c>
      <c r="F150" s="95"/>
      <c r="G150" s="95"/>
      <c r="H150" s="95"/>
      <c r="I150" s="95"/>
      <c r="J150" s="85"/>
      <c r="K150" s="85"/>
      <c r="L150" s="85"/>
      <c r="M150" s="85"/>
      <c r="N150" s="81">
        <f>N151+N154</f>
        <v>0</v>
      </c>
      <c r="O150" s="45"/>
    </row>
    <row r="151" spans="1:16" hidden="1">
      <c r="A151" s="1637" t="s">
        <v>802</v>
      </c>
      <c r="B151" s="1638"/>
      <c r="C151" s="31" t="s">
        <v>746</v>
      </c>
      <c r="D151" s="61">
        <f>D152</f>
        <v>0</v>
      </c>
      <c r="E151" s="61"/>
      <c r="F151" s="96">
        <f>F152</f>
        <v>4.5199999999999996</v>
      </c>
      <c r="G151" s="96">
        <f>G152</f>
        <v>4.5199999999999996</v>
      </c>
      <c r="H151" s="99"/>
      <c r="I151" s="99"/>
      <c r="J151" s="50"/>
      <c r="K151" s="50"/>
      <c r="L151" s="50"/>
      <c r="M151" s="50"/>
      <c r="N151" s="81">
        <f>SUM(N152:N153)</f>
        <v>0</v>
      </c>
      <c r="O151" s="45"/>
    </row>
    <row r="152" spans="1:16" ht="15" hidden="1" customHeight="1" outlineLevel="1">
      <c r="A152" s="82"/>
      <c r="B152" s="82" t="s">
        <v>800</v>
      </c>
      <c r="C152" s="31" t="s">
        <v>746</v>
      </c>
      <c r="D152" s="61"/>
      <c r="E152" s="61"/>
      <c r="F152" s="90">
        <v>4.5199999999999996</v>
      </c>
      <c r="G152" s="91">
        <v>4.5199999999999996</v>
      </c>
      <c r="H152" s="98"/>
      <c r="I152" s="98"/>
      <c r="J152" s="59"/>
      <c r="K152" s="59"/>
      <c r="L152" s="45"/>
      <c r="M152" s="45"/>
      <c r="N152" s="81">
        <f>D152*(F152*J152+G152*K152+H152*L152+I152*M152)</f>
        <v>0</v>
      </c>
      <c r="O152" s="45"/>
    </row>
    <row r="153" spans="1:16" ht="15" hidden="1" customHeight="1" outlineLevel="1">
      <c r="A153" s="43"/>
      <c r="B153" s="89" t="s">
        <v>801</v>
      </c>
      <c r="C153" s="44" t="s">
        <v>748</v>
      </c>
      <c r="D153" s="61"/>
      <c r="E153" s="61"/>
      <c r="F153" s="97"/>
      <c r="G153" s="98"/>
      <c r="H153" s="98"/>
      <c r="I153" s="98"/>
      <c r="J153" s="45"/>
      <c r="K153" s="45"/>
      <c r="L153" s="45"/>
      <c r="M153" s="45"/>
      <c r="N153" s="81"/>
      <c r="O153" s="45"/>
    </row>
    <row r="154" spans="1:16" ht="14.25" hidden="1" customHeight="1">
      <c r="A154" s="1637" t="s">
        <v>749</v>
      </c>
      <c r="B154" s="1638"/>
      <c r="C154" s="50"/>
      <c r="D154" s="61"/>
      <c r="E154" s="61">
        <f>E156+E166+E155</f>
        <v>0</v>
      </c>
      <c r="F154" s="99"/>
      <c r="G154" s="99"/>
      <c r="H154" s="99"/>
      <c r="I154" s="99"/>
      <c r="J154" s="50"/>
      <c r="K154" s="50"/>
      <c r="L154" s="50"/>
      <c r="M154" s="50"/>
      <c r="N154" s="81">
        <f>N155+N156+N166</f>
        <v>0</v>
      </c>
      <c r="O154" s="88"/>
    </row>
    <row r="155" spans="1:16" ht="14.25" hidden="1" customHeight="1" outlineLevel="1">
      <c r="A155" s="33"/>
      <c r="B155" s="89" t="s">
        <v>803</v>
      </c>
      <c r="C155" s="32" t="s">
        <v>748</v>
      </c>
      <c r="D155" s="61"/>
      <c r="E155" s="61"/>
      <c r="F155" s="105"/>
      <c r="G155" s="105"/>
      <c r="H155" s="105"/>
      <c r="I155" s="105"/>
      <c r="J155" s="59"/>
      <c r="K155" s="59"/>
      <c r="L155" s="36"/>
      <c r="M155" s="76"/>
      <c r="N155" s="81"/>
      <c r="O155" s="73"/>
    </row>
    <row r="156" spans="1:16" ht="14.25" hidden="1" customHeight="1" outlineLevel="1">
      <c r="A156" s="33"/>
      <c r="B156" s="47" t="s">
        <v>796</v>
      </c>
      <c r="C156" s="39"/>
      <c r="D156" s="61"/>
      <c r="E156" s="61">
        <f>E157+E160+E163</f>
        <v>0</v>
      </c>
      <c r="F156" s="105"/>
      <c r="G156" s="105"/>
      <c r="H156" s="105"/>
      <c r="I156" s="105"/>
      <c r="J156" s="39"/>
      <c r="K156" s="39"/>
      <c r="L156" s="39"/>
      <c r="M156" s="63"/>
      <c r="N156" s="81">
        <f>N157+N160+N163</f>
        <v>0</v>
      </c>
      <c r="O156" s="78"/>
    </row>
    <row r="157" spans="1:16" ht="14.25" hidden="1" customHeight="1" outlineLevel="1">
      <c r="A157" s="33"/>
      <c r="B157" s="53" t="s">
        <v>785</v>
      </c>
      <c r="C157" s="50"/>
      <c r="D157" s="61"/>
      <c r="E157" s="61">
        <f>SUM(E158:E159)</f>
        <v>0</v>
      </c>
      <c r="F157" s="102"/>
      <c r="G157" s="99"/>
      <c r="H157" s="99"/>
      <c r="I157" s="99"/>
      <c r="J157" s="50"/>
      <c r="K157" s="50"/>
      <c r="L157" s="50"/>
      <c r="M157" s="51"/>
      <c r="N157" s="81">
        <f>SUM(N158:N159)</f>
        <v>0</v>
      </c>
      <c r="O157" s="79"/>
    </row>
    <row r="158" spans="1:16" ht="14.25" hidden="1" customHeight="1" outlineLevel="1">
      <c r="A158" s="33"/>
      <c r="B158" s="35" t="s">
        <v>786</v>
      </c>
      <c r="C158" s="34" t="s">
        <v>750</v>
      </c>
      <c r="D158" s="61"/>
      <c r="E158" s="61"/>
      <c r="F158" s="104">
        <v>0.11</v>
      </c>
      <c r="G158" s="104">
        <v>0.12</v>
      </c>
      <c r="H158" s="105"/>
      <c r="I158" s="106"/>
      <c r="J158" s="59"/>
      <c r="K158" s="59"/>
      <c r="L158" s="76"/>
      <c r="M158" s="76"/>
      <c r="N158" s="81">
        <f>E158*(F158*J158+G158*K158+H158*L158+I158*M158)</f>
        <v>0</v>
      </c>
      <c r="O158" s="77"/>
      <c r="P158" s="52"/>
    </row>
    <row r="159" spans="1:16" ht="14.25" hidden="1" customHeight="1" outlineLevel="1">
      <c r="A159" s="33"/>
      <c r="B159" s="33" t="s">
        <v>787</v>
      </c>
      <c r="C159" s="34" t="s">
        <v>750</v>
      </c>
      <c r="D159" s="61"/>
      <c r="E159" s="61"/>
      <c r="F159" s="104">
        <v>0.33</v>
      </c>
      <c r="G159" s="104">
        <v>0.36</v>
      </c>
      <c r="H159" s="105"/>
      <c r="I159" s="105"/>
      <c r="J159" s="59"/>
      <c r="K159" s="59"/>
      <c r="L159" s="36"/>
      <c r="M159" s="76"/>
      <c r="N159" s="81">
        <f>E159*(F159*J159+G159*K159+H159*L159+I159*M159)</f>
        <v>0</v>
      </c>
      <c r="O159" s="77"/>
      <c r="P159" s="52"/>
    </row>
    <row r="160" spans="1:16" ht="14.25" hidden="1" customHeight="1" outlineLevel="1">
      <c r="A160" s="33"/>
      <c r="B160" s="53" t="s">
        <v>788</v>
      </c>
      <c r="C160" s="50"/>
      <c r="D160" s="61"/>
      <c r="E160" s="61">
        <f>SUM(E161:E162)</f>
        <v>0</v>
      </c>
      <c r="F160" s="102"/>
      <c r="G160" s="99"/>
      <c r="H160" s="99"/>
      <c r="I160" s="99"/>
      <c r="J160" s="50"/>
      <c r="K160" s="50"/>
      <c r="L160" s="50"/>
      <c r="M160" s="51"/>
      <c r="N160" s="81">
        <f>SUM(N161:N162)</f>
        <v>0</v>
      </c>
      <c r="O160" s="79"/>
    </row>
    <row r="161" spans="1:16" ht="14.25" hidden="1" customHeight="1" outlineLevel="1">
      <c r="A161" s="33"/>
      <c r="B161" s="35" t="s">
        <v>786</v>
      </c>
      <c r="C161" s="34" t="s">
        <v>750</v>
      </c>
      <c r="D161" s="61"/>
      <c r="E161" s="61"/>
      <c r="F161" s="104">
        <v>7.6999999999999999E-2</v>
      </c>
      <c r="G161" s="104">
        <v>8.3999999999999991E-2</v>
      </c>
      <c r="H161" s="105"/>
      <c r="I161" s="106"/>
      <c r="J161" s="59"/>
      <c r="K161" s="59"/>
      <c r="L161" s="76"/>
      <c r="M161" s="76"/>
      <c r="N161" s="81">
        <f>E161*(F161*J161+G161*K161+H161*L161+I161*M161)</f>
        <v>0</v>
      </c>
      <c r="O161" s="77"/>
      <c r="P161" s="52"/>
    </row>
    <row r="162" spans="1:16" ht="14.25" hidden="1" customHeight="1" outlineLevel="1">
      <c r="A162" s="33"/>
      <c r="B162" s="33" t="s">
        <v>787</v>
      </c>
      <c r="C162" s="34" t="s">
        <v>750</v>
      </c>
      <c r="D162" s="61"/>
      <c r="E162" s="61"/>
      <c r="F162" s="104">
        <v>0.22</v>
      </c>
      <c r="G162" s="104">
        <v>0.24</v>
      </c>
      <c r="H162" s="105"/>
      <c r="I162" s="105"/>
      <c r="J162" s="59"/>
      <c r="K162" s="59"/>
      <c r="L162" s="36"/>
      <c r="M162" s="76"/>
      <c r="N162" s="81">
        <f>E162*(F162*J162+G162*K162+H162*L162+I162*M162)</f>
        <v>0</v>
      </c>
      <c r="O162" s="77"/>
      <c r="P162" s="52"/>
    </row>
    <row r="163" spans="1:16" ht="14.25" hidden="1" customHeight="1" outlineLevel="1">
      <c r="A163" s="33"/>
      <c r="B163" s="53" t="s">
        <v>789</v>
      </c>
      <c r="C163" s="50"/>
      <c r="D163" s="61"/>
      <c r="E163" s="61">
        <f>SUM(E164:E165)</f>
        <v>0</v>
      </c>
      <c r="F163" s="102"/>
      <c r="G163" s="99"/>
      <c r="H163" s="99"/>
      <c r="I163" s="99"/>
      <c r="J163" s="50"/>
      <c r="K163" s="50"/>
      <c r="L163" s="50"/>
      <c r="M163" s="51"/>
      <c r="N163" s="81">
        <f>SUM(N164:N165)</f>
        <v>0</v>
      </c>
      <c r="O163" s="79"/>
    </row>
    <row r="164" spans="1:16" ht="14.25" hidden="1" customHeight="1" outlineLevel="1">
      <c r="A164" s="33"/>
      <c r="B164" s="35" t="s">
        <v>786</v>
      </c>
      <c r="C164" s="34" t="s">
        <v>750</v>
      </c>
      <c r="D164" s="61"/>
      <c r="E164" s="61"/>
      <c r="F164" s="104">
        <v>5.5E-2</v>
      </c>
      <c r="G164" s="104">
        <v>0.06</v>
      </c>
      <c r="H164" s="105"/>
      <c r="I164" s="106"/>
      <c r="J164" s="59"/>
      <c r="K164" s="59"/>
      <c r="L164" s="76"/>
      <c r="M164" s="76"/>
      <c r="N164" s="81">
        <f>E164*(F164*J164+G164*K164+H164*L164+I164*M164)</f>
        <v>0</v>
      </c>
      <c r="O164" s="77"/>
      <c r="P164" s="52"/>
    </row>
    <row r="165" spans="1:16" ht="14.25" hidden="1" customHeight="1" outlineLevel="1">
      <c r="A165" s="33"/>
      <c r="B165" s="33" t="s">
        <v>787</v>
      </c>
      <c r="C165" s="34" t="s">
        <v>750</v>
      </c>
      <c r="D165" s="61"/>
      <c r="E165" s="61"/>
      <c r="F165" s="104">
        <v>0.16500000000000001</v>
      </c>
      <c r="G165" s="104">
        <v>0.18</v>
      </c>
      <c r="H165" s="105"/>
      <c r="I165" s="105"/>
      <c r="J165" s="59"/>
      <c r="K165" s="59"/>
      <c r="L165" s="36"/>
      <c r="M165" s="76"/>
      <c r="N165" s="81">
        <f>E165*(F165*J165+G165*K165+H165*L165+I165*M165)</f>
        <v>0</v>
      </c>
      <c r="O165" s="77"/>
      <c r="P165" s="52"/>
    </row>
    <row r="166" spans="1:16" s="37" customFormat="1" ht="45" hidden="1" customHeight="1" outlineLevel="1">
      <c r="A166" s="38"/>
      <c r="B166" s="53" t="s">
        <v>790</v>
      </c>
      <c r="C166" s="50"/>
      <c r="D166" s="61"/>
      <c r="E166" s="61">
        <f>E167</f>
        <v>0</v>
      </c>
      <c r="F166" s="102"/>
      <c r="G166" s="99"/>
      <c r="H166" s="99"/>
      <c r="I166" s="99"/>
      <c r="J166" s="50"/>
      <c r="K166" s="50"/>
      <c r="L166" s="50"/>
      <c r="M166" s="51"/>
      <c r="N166" s="81">
        <f>N167</f>
        <v>0</v>
      </c>
      <c r="O166" s="77"/>
    </row>
    <row r="167" spans="1:16" customFormat="1" ht="14.25" hidden="1" customHeight="1" outlineLevel="1">
      <c r="A167" s="42"/>
      <c r="B167" s="47" t="s">
        <v>796</v>
      </c>
      <c r="C167" s="34"/>
      <c r="D167" s="61"/>
      <c r="E167" s="61">
        <f>SUM(E168:E171)</f>
        <v>0</v>
      </c>
      <c r="F167" s="100"/>
      <c r="G167" s="100"/>
      <c r="H167" s="100"/>
      <c r="I167" s="100"/>
      <c r="J167" s="34"/>
      <c r="K167" s="34"/>
      <c r="L167" s="34"/>
      <c r="M167" s="34"/>
      <c r="N167" s="81">
        <f>SUM(N168:N171)</f>
        <v>0</v>
      </c>
      <c r="O167" s="73"/>
    </row>
    <row r="168" spans="1:16" customFormat="1" ht="14.25" hidden="1" customHeight="1" outlineLevel="1">
      <c r="A168" s="35"/>
      <c r="B168" s="35" t="s">
        <v>792</v>
      </c>
      <c r="C168" s="34" t="s">
        <v>750</v>
      </c>
      <c r="D168" s="61"/>
      <c r="E168" s="61"/>
      <c r="F168" s="107">
        <v>4.4999999999999998E-2</v>
      </c>
      <c r="G168" s="107">
        <v>4.4999999999999998E-2</v>
      </c>
      <c r="H168" s="108"/>
      <c r="I168" s="108"/>
      <c r="J168" s="59"/>
      <c r="K168" s="59"/>
      <c r="L168" s="80"/>
      <c r="M168" s="80"/>
      <c r="N168" s="81">
        <f>E168*(F168*J168+G168*K168+H168*L168+I168*M168)</f>
        <v>0</v>
      </c>
      <c r="O168" s="75"/>
    </row>
    <row r="169" spans="1:16" customFormat="1" ht="14.25" hidden="1" customHeight="1" outlineLevel="1">
      <c r="A169" s="35"/>
      <c r="B169" s="35" t="s">
        <v>793</v>
      </c>
      <c r="C169" s="34" t="s">
        <v>750</v>
      </c>
      <c r="D169" s="61"/>
      <c r="E169" s="61"/>
      <c r="F169" s="107">
        <v>3.3000000000000002E-2</v>
      </c>
      <c r="G169" s="107">
        <v>3.3000000000000002E-2</v>
      </c>
      <c r="H169" s="108"/>
      <c r="I169" s="108"/>
      <c r="J169" s="59"/>
      <c r="K169" s="59"/>
      <c r="L169" s="80"/>
      <c r="M169" s="80"/>
      <c r="N169" s="81">
        <f>E169*(F169*J169+G169*K169+H169*L169+I169*M169)</f>
        <v>0</v>
      </c>
      <c r="O169" s="75"/>
    </row>
    <row r="170" spans="1:16" customFormat="1" ht="14.25" hidden="1" customHeight="1" outlineLevel="1">
      <c r="A170" s="35"/>
      <c r="B170" s="35" t="s">
        <v>794</v>
      </c>
      <c r="C170" s="34" t="s">
        <v>750</v>
      </c>
      <c r="D170" s="61"/>
      <c r="E170" s="61"/>
      <c r="F170" s="107">
        <v>2.6000000000000002E-2</v>
      </c>
      <c r="G170" s="107">
        <v>2.6000000000000002E-2</v>
      </c>
      <c r="H170" s="108"/>
      <c r="I170" s="108"/>
      <c r="J170" s="59"/>
      <c r="K170" s="59"/>
      <c r="L170" s="80"/>
      <c r="M170" s="80"/>
      <c r="N170" s="81">
        <f>E170*(F170*J170+G170*K170+H170*L170+I170*M170)</f>
        <v>0</v>
      </c>
      <c r="O170" s="75"/>
    </row>
    <row r="171" spans="1:16" customFormat="1" ht="14.25" hidden="1" customHeight="1" outlineLevel="1">
      <c r="A171" s="35"/>
      <c r="B171" s="35" t="s">
        <v>795</v>
      </c>
      <c r="C171" s="34" t="s">
        <v>750</v>
      </c>
      <c r="D171" s="61"/>
      <c r="E171" s="61"/>
      <c r="F171" s="107">
        <v>0.01</v>
      </c>
      <c r="G171" s="107">
        <v>0.01</v>
      </c>
      <c r="H171" s="108"/>
      <c r="I171" s="108"/>
      <c r="J171" s="59"/>
      <c r="K171" s="59"/>
      <c r="L171" s="80"/>
      <c r="M171" s="80"/>
      <c r="N171" s="81">
        <f>E171*(F171*J171+G171*K171+H171*L171+I171*M171)</f>
        <v>0</v>
      </c>
      <c r="O171" s="75"/>
    </row>
    <row r="172" spans="1:16" ht="15" hidden="1" customHeight="1">
      <c r="A172" s="1639" t="s">
        <v>757</v>
      </c>
      <c r="B172" s="1640"/>
      <c r="C172" s="31" t="s">
        <v>746</v>
      </c>
      <c r="D172" s="61">
        <f>D173</f>
        <v>0</v>
      </c>
      <c r="E172" s="61">
        <f>E176</f>
        <v>0</v>
      </c>
      <c r="F172" s="95"/>
      <c r="G172" s="95"/>
      <c r="H172" s="95"/>
      <c r="I172" s="95"/>
      <c r="J172" s="85"/>
      <c r="K172" s="85"/>
      <c r="L172" s="85"/>
      <c r="M172" s="85"/>
      <c r="N172" s="81">
        <f>N173+N176</f>
        <v>0</v>
      </c>
      <c r="O172" s="45"/>
    </row>
    <row r="173" spans="1:16" ht="15" hidden="1" customHeight="1">
      <c r="A173" s="1637" t="s">
        <v>802</v>
      </c>
      <c r="B173" s="1638"/>
      <c r="C173" s="31" t="s">
        <v>746</v>
      </c>
      <c r="D173" s="61">
        <f>D174</f>
        <v>0</v>
      </c>
      <c r="E173" s="61"/>
      <c r="F173" s="96">
        <f>F174</f>
        <v>4</v>
      </c>
      <c r="G173" s="96">
        <f>G174</f>
        <v>4</v>
      </c>
      <c r="H173" s="99"/>
      <c r="I173" s="99"/>
      <c r="J173" s="50"/>
      <c r="K173" s="50"/>
      <c r="L173" s="50"/>
      <c r="M173" s="50"/>
      <c r="N173" s="81">
        <f>SUM(N174:N175)</f>
        <v>0</v>
      </c>
      <c r="O173" s="45"/>
    </row>
    <row r="174" spans="1:16" ht="15" hidden="1" customHeight="1" outlineLevel="1">
      <c r="A174" s="82"/>
      <c r="B174" s="82" t="s">
        <v>800</v>
      </c>
      <c r="C174" s="31" t="s">
        <v>746</v>
      </c>
      <c r="D174" s="61"/>
      <c r="E174" s="61"/>
      <c r="F174" s="90">
        <v>4</v>
      </c>
      <c r="G174" s="91">
        <v>4</v>
      </c>
      <c r="H174" s="98"/>
      <c r="I174" s="98"/>
      <c r="J174" s="59"/>
      <c r="K174" s="59"/>
      <c r="L174" s="45"/>
      <c r="M174" s="45"/>
      <c r="N174" s="81">
        <f>D174*(F174*J174+G174*K174+H174*L174+I174*M174)</f>
        <v>0</v>
      </c>
      <c r="O174" s="45"/>
    </row>
    <row r="175" spans="1:16" ht="15" hidden="1" customHeight="1" outlineLevel="1">
      <c r="A175" s="43"/>
      <c r="B175" s="89" t="s">
        <v>801</v>
      </c>
      <c r="C175" s="44" t="s">
        <v>748</v>
      </c>
      <c r="D175" s="61"/>
      <c r="E175" s="61"/>
      <c r="F175" s="97"/>
      <c r="G175" s="98"/>
      <c r="H175" s="98"/>
      <c r="I175" s="98"/>
      <c r="J175" s="45"/>
      <c r="K175" s="45"/>
      <c r="L175" s="45"/>
      <c r="M175" s="45"/>
      <c r="N175" s="81"/>
      <c r="O175" s="45"/>
    </row>
    <row r="176" spans="1:16" ht="14.25" hidden="1" customHeight="1">
      <c r="A176" s="1637" t="s">
        <v>749</v>
      </c>
      <c r="B176" s="1638"/>
      <c r="C176" s="50"/>
      <c r="D176" s="61"/>
      <c r="E176" s="61">
        <f>E178+E188+E177</f>
        <v>0</v>
      </c>
      <c r="F176" s="99"/>
      <c r="G176" s="99"/>
      <c r="H176" s="99"/>
      <c r="I176" s="99"/>
      <c r="J176" s="50"/>
      <c r="K176" s="50"/>
      <c r="L176" s="50"/>
      <c r="M176" s="50"/>
      <c r="N176" s="81">
        <f>N177+N178+N188</f>
        <v>0</v>
      </c>
      <c r="O176" s="88"/>
    </row>
    <row r="177" spans="1:16" ht="14.25" hidden="1" customHeight="1" outlineLevel="1">
      <c r="A177" s="33"/>
      <c r="B177" s="89" t="s">
        <v>803</v>
      </c>
      <c r="C177" s="32" t="s">
        <v>748</v>
      </c>
      <c r="D177" s="61"/>
      <c r="E177" s="61"/>
      <c r="F177" s="105"/>
      <c r="G177" s="105"/>
      <c r="H177" s="105"/>
      <c r="I177" s="105"/>
      <c r="J177" s="59"/>
      <c r="K177" s="59"/>
      <c r="L177" s="36"/>
      <c r="M177" s="76"/>
      <c r="N177" s="81"/>
      <c r="O177" s="73"/>
    </row>
    <row r="178" spans="1:16" ht="14.25" hidden="1" customHeight="1" outlineLevel="1">
      <c r="A178" s="33"/>
      <c r="B178" s="47" t="s">
        <v>796</v>
      </c>
      <c r="C178" s="39"/>
      <c r="D178" s="61"/>
      <c r="E178" s="61">
        <f>E179+E182+E185</f>
        <v>0</v>
      </c>
      <c r="F178" s="105"/>
      <c r="G178" s="105"/>
      <c r="H178" s="105"/>
      <c r="I178" s="105"/>
      <c r="J178" s="39"/>
      <c r="K178" s="39"/>
      <c r="L178" s="39"/>
      <c r="M178" s="63"/>
      <c r="N178" s="81">
        <f>N179+N182+N185</f>
        <v>0</v>
      </c>
      <c r="O178" s="78"/>
    </row>
    <row r="179" spans="1:16" ht="14.25" hidden="1" customHeight="1" outlineLevel="1">
      <c r="A179" s="33"/>
      <c r="B179" s="53" t="s">
        <v>785</v>
      </c>
      <c r="C179" s="50"/>
      <c r="D179" s="61"/>
      <c r="E179" s="61">
        <f>SUM(E180:E181)</f>
        <v>0</v>
      </c>
      <c r="F179" s="102"/>
      <c r="G179" s="99"/>
      <c r="H179" s="99"/>
      <c r="I179" s="99"/>
      <c r="J179" s="50"/>
      <c r="K179" s="50"/>
      <c r="L179" s="50"/>
      <c r="M179" s="51"/>
      <c r="N179" s="81">
        <f>SUM(N180:N181)</f>
        <v>0</v>
      </c>
      <c r="O179" s="79"/>
    </row>
    <row r="180" spans="1:16" ht="14.25" hidden="1" customHeight="1" outlineLevel="1">
      <c r="A180" s="33"/>
      <c r="B180" s="35" t="s">
        <v>786</v>
      </c>
      <c r="C180" s="34" t="s">
        <v>750</v>
      </c>
      <c r="D180" s="61"/>
      <c r="E180" s="61"/>
      <c r="F180" s="104">
        <v>0.11</v>
      </c>
      <c r="G180" s="104">
        <v>0.12</v>
      </c>
      <c r="H180" s="105"/>
      <c r="I180" s="106"/>
      <c r="J180" s="59"/>
      <c r="K180" s="59"/>
      <c r="L180" s="76"/>
      <c r="M180" s="76"/>
      <c r="N180" s="81">
        <f>E180*(F180*J180+G180*K180+H180*L180+I180*M180)</f>
        <v>0</v>
      </c>
      <c r="O180" s="77"/>
      <c r="P180" s="52"/>
    </row>
    <row r="181" spans="1:16" ht="14.25" hidden="1" customHeight="1" outlineLevel="1">
      <c r="A181" s="33"/>
      <c r="B181" s="33" t="s">
        <v>787</v>
      </c>
      <c r="C181" s="34" t="s">
        <v>750</v>
      </c>
      <c r="D181" s="61"/>
      <c r="E181" s="61"/>
      <c r="F181" s="104">
        <v>0.33</v>
      </c>
      <c r="G181" s="104">
        <v>0.36</v>
      </c>
      <c r="H181" s="105"/>
      <c r="I181" s="105"/>
      <c r="J181" s="59"/>
      <c r="K181" s="59"/>
      <c r="L181" s="36"/>
      <c r="M181" s="76"/>
      <c r="N181" s="81">
        <f>E181*(F181*J181+G181*K181+H181*L181+I181*M181)</f>
        <v>0</v>
      </c>
      <c r="O181" s="77"/>
      <c r="P181" s="52"/>
    </row>
    <row r="182" spans="1:16" ht="14.25" hidden="1" customHeight="1" outlineLevel="1">
      <c r="A182" s="33"/>
      <c r="B182" s="53" t="s">
        <v>788</v>
      </c>
      <c r="C182" s="50"/>
      <c r="D182" s="61"/>
      <c r="E182" s="61">
        <f>SUM(E183:E184)</f>
        <v>0</v>
      </c>
      <c r="F182" s="102"/>
      <c r="G182" s="99"/>
      <c r="H182" s="99"/>
      <c r="I182" s="99"/>
      <c r="J182" s="50"/>
      <c r="K182" s="50"/>
      <c r="L182" s="50"/>
      <c r="M182" s="51"/>
      <c r="N182" s="81">
        <f>SUM(N183:N184)</f>
        <v>0</v>
      </c>
      <c r="O182" s="79"/>
    </row>
    <row r="183" spans="1:16" ht="14.25" hidden="1" customHeight="1" outlineLevel="1">
      <c r="A183" s="33"/>
      <c r="B183" s="35" t="s">
        <v>786</v>
      </c>
      <c r="C183" s="34" t="s">
        <v>750</v>
      </c>
      <c r="D183" s="61"/>
      <c r="E183" s="61"/>
      <c r="F183" s="104">
        <v>7.6999999999999999E-2</v>
      </c>
      <c r="G183" s="104">
        <v>8.3999999999999991E-2</v>
      </c>
      <c r="H183" s="105"/>
      <c r="I183" s="106"/>
      <c r="J183" s="59"/>
      <c r="K183" s="59"/>
      <c r="L183" s="76"/>
      <c r="M183" s="76"/>
      <c r="N183" s="81">
        <f>E183*(F183*J183+G183*K183+H183*L183+I183*M183)</f>
        <v>0</v>
      </c>
      <c r="O183" s="77"/>
      <c r="P183" s="52"/>
    </row>
    <row r="184" spans="1:16" ht="14.25" hidden="1" customHeight="1" outlineLevel="1">
      <c r="A184" s="33"/>
      <c r="B184" s="33" t="s">
        <v>787</v>
      </c>
      <c r="C184" s="34" t="s">
        <v>750</v>
      </c>
      <c r="D184" s="61"/>
      <c r="E184" s="61"/>
      <c r="F184" s="104">
        <v>0.22</v>
      </c>
      <c r="G184" s="104">
        <v>0.24</v>
      </c>
      <c r="H184" s="105"/>
      <c r="I184" s="105"/>
      <c r="J184" s="59"/>
      <c r="K184" s="59"/>
      <c r="L184" s="36"/>
      <c r="M184" s="76"/>
      <c r="N184" s="81">
        <f>E184*(F184*J184+G184*K184+H184*L184+I184*M184)</f>
        <v>0</v>
      </c>
      <c r="O184" s="77"/>
      <c r="P184" s="52"/>
    </row>
    <row r="185" spans="1:16" ht="14.25" hidden="1" customHeight="1" outlineLevel="1">
      <c r="A185" s="33"/>
      <c r="B185" s="53" t="s">
        <v>789</v>
      </c>
      <c r="C185" s="50"/>
      <c r="D185" s="61"/>
      <c r="E185" s="61">
        <f>SUM(E186:E187)</f>
        <v>0</v>
      </c>
      <c r="F185" s="102"/>
      <c r="G185" s="99"/>
      <c r="H185" s="99"/>
      <c r="I185" s="99"/>
      <c r="J185" s="50"/>
      <c r="K185" s="50"/>
      <c r="L185" s="50"/>
      <c r="M185" s="51"/>
      <c r="N185" s="81">
        <f>SUM(N186:N187)</f>
        <v>0</v>
      </c>
      <c r="O185" s="79"/>
    </row>
    <row r="186" spans="1:16" ht="14.25" hidden="1" customHeight="1" outlineLevel="1">
      <c r="A186" s="33"/>
      <c r="B186" s="35" t="s">
        <v>786</v>
      </c>
      <c r="C186" s="34" t="s">
        <v>750</v>
      </c>
      <c r="D186" s="61"/>
      <c r="E186" s="61"/>
      <c r="F186" s="104">
        <v>5.5E-2</v>
      </c>
      <c r="G186" s="104">
        <v>0.06</v>
      </c>
      <c r="H186" s="105"/>
      <c r="I186" s="106"/>
      <c r="J186" s="59"/>
      <c r="K186" s="59"/>
      <c r="L186" s="76"/>
      <c r="M186" s="76"/>
      <c r="N186" s="81">
        <f>E186*(F186*J186+G186*K186+H186*L186+I186*M186)</f>
        <v>0</v>
      </c>
      <c r="O186" s="77"/>
      <c r="P186" s="52"/>
    </row>
    <row r="187" spans="1:16" ht="14.25" hidden="1" customHeight="1" outlineLevel="1">
      <c r="A187" s="33"/>
      <c r="B187" s="33" t="s">
        <v>787</v>
      </c>
      <c r="C187" s="34" t="s">
        <v>750</v>
      </c>
      <c r="D187" s="61"/>
      <c r="E187" s="61"/>
      <c r="F187" s="104">
        <v>0.16500000000000001</v>
      </c>
      <c r="G187" s="104">
        <v>0.18</v>
      </c>
      <c r="H187" s="105"/>
      <c r="I187" s="105"/>
      <c r="J187" s="59"/>
      <c r="K187" s="59"/>
      <c r="L187" s="36"/>
      <c r="M187" s="76"/>
      <c r="N187" s="81">
        <f>E187*(F187*J187+G187*K187+H187*L187+I187*M187)</f>
        <v>0</v>
      </c>
      <c r="O187" s="77"/>
      <c r="P187" s="52"/>
    </row>
    <row r="188" spans="1:16" s="37" customFormat="1" ht="45" hidden="1" customHeight="1" outlineLevel="1">
      <c r="A188" s="38"/>
      <c r="B188" s="53" t="s">
        <v>790</v>
      </c>
      <c r="C188" s="50"/>
      <c r="D188" s="61"/>
      <c r="E188" s="61">
        <f>E189</f>
        <v>0</v>
      </c>
      <c r="F188" s="102"/>
      <c r="G188" s="99"/>
      <c r="H188" s="99"/>
      <c r="I188" s="99"/>
      <c r="J188" s="50"/>
      <c r="K188" s="50"/>
      <c r="L188" s="50"/>
      <c r="M188" s="51"/>
      <c r="N188" s="81">
        <f>N189</f>
        <v>0</v>
      </c>
      <c r="O188" s="77"/>
    </row>
    <row r="189" spans="1:16" customFormat="1" ht="14.25" hidden="1" customHeight="1" outlineLevel="1">
      <c r="A189" s="42"/>
      <c r="B189" s="47" t="s">
        <v>796</v>
      </c>
      <c r="C189" s="34"/>
      <c r="D189" s="61"/>
      <c r="E189" s="61">
        <f>SUM(E190:E193)</f>
        <v>0</v>
      </c>
      <c r="F189" s="100"/>
      <c r="G189" s="100"/>
      <c r="H189" s="100"/>
      <c r="I189" s="100"/>
      <c r="J189" s="34"/>
      <c r="K189" s="34"/>
      <c r="L189" s="34"/>
      <c r="M189" s="34"/>
      <c r="N189" s="81">
        <f>SUM(N190:N193)</f>
        <v>0</v>
      </c>
      <c r="O189" s="73"/>
    </row>
    <row r="190" spans="1:16" customFormat="1" ht="14.25" hidden="1" customHeight="1" outlineLevel="1">
      <c r="A190" s="35"/>
      <c r="B190" s="35" t="s">
        <v>792</v>
      </c>
      <c r="C190" s="34" t="s">
        <v>750</v>
      </c>
      <c r="D190" s="61"/>
      <c r="E190" s="61"/>
      <c r="F190" s="107">
        <v>4.4999999999999998E-2</v>
      </c>
      <c r="G190" s="107">
        <v>4.4999999999999998E-2</v>
      </c>
      <c r="H190" s="108"/>
      <c r="I190" s="108"/>
      <c r="J190" s="59"/>
      <c r="K190" s="59"/>
      <c r="L190" s="80"/>
      <c r="M190" s="80"/>
      <c r="N190" s="81">
        <f>E190*(F190*J190+G190*K190+H190*L190+I190*M190)</f>
        <v>0</v>
      </c>
      <c r="O190" s="75"/>
    </row>
    <row r="191" spans="1:16" customFormat="1" ht="14.25" hidden="1" customHeight="1" outlineLevel="1">
      <c r="A191" s="35"/>
      <c r="B191" s="35" t="s">
        <v>793</v>
      </c>
      <c r="C191" s="34" t="s">
        <v>750</v>
      </c>
      <c r="D191" s="61"/>
      <c r="E191" s="61"/>
      <c r="F191" s="107">
        <v>3.3000000000000002E-2</v>
      </c>
      <c r="G191" s="107">
        <v>3.3000000000000002E-2</v>
      </c>
      <c r="H191" s="108"/>
      <c r="I191" s="108"/>
      <c r="J191" s="59"/>
      <c r="K191" s="59"/>
      <c r="L191" s="80"/>
      <c r="M191" s="80"/>
      <c r="N191" s="81">
        <f>E191*(F191*J191+G191*K191+H191*L191+I191*M191)</f>
        <v>0</v>
      </c>
      <c r="O191" s="75"/>
    </row>
    <row r="192" spans="1:16" customFormat="1" ht="14.25" hidden="1" customHeight="1" outlineLevel="1">
      <c r="A192" s="35"/>
      <c r="B192" s="35" t="s">
        <v>794</v>
      </c>
      <c r="C192" s="34" t="s">
        <v>750</v>
      </c>
      <c r="D192" s="61"/>
      <c r="E192" s="61"/>
      <c r="F192" s="107">
        <v>2.6000000000000002E-2</v>
      </c>
      <c r="G192" s="107">
        <v>2.6000000000000002E-2</v>
      </c>
      <c r="H192" s="108"/>
      <c r="I192" s="108"/>
      <c r="J192" s="59"/>
      <c r="K192" s="59"/>
      <c r="L192" s="80"/>
      <c r="M192" s="80"/>
      <c r="N192" s="81">
        <f>E192*(F192*J192+G192*K192+H192*L192+I192*M192)</f>
        <v>0</v>
      </c>
      <c r="O192" s="75"/>
    </row>
    <row r="193" spans="1:15" customFormat="1" ht="14.25" hidden="1" customHeight="1" outlineLevel="1">
      <c r="A193" s="35"/>
      <c r="B193" s="35" t="s">
        <v>795</v>
      </c>
      <c r="C193" s="34" t="s">
        <v>750</v>
      </c>
      <c r="D193" s="61"/>
      <c r="E193" s="61"/>
      <c r="F193" s="107">
        <v>0.01</v>
      </c>
      <c r="G193" s="107">
        <v>0.01</v>
      </c>
      <c r="H193" s="108"/>
      <c r="I193" s="108"/>
      <c r="J193" s="59"/>
      <c r="K193" s="59"/>
      <c r="L193" s="80"/>
      <c r="M193" s="80"/>
      <c r="N193" s="81">
        <f>E193*(F193*J193+G193*K193+H193*L193+I193*M193)</f>
        <v>0</v>
      </c>
      <c r="O193" s="75"/>
    </row>
    <row r="194" spans="1:15" ht="25.5" hidden="1" customHeight="1">
      <c r="A194" s="1639" t="s">
        <v>758</v>
      </c>
      <c r="B194" s="1640"/>
      <c r="C194" s="31" t="s">
        <v>746</v>
      </c>
      <c r="D194" s="61">
        <f>D195</f>
        <v>0</v>
      </c>
      <c r="E194" s="61">
        <f>E198</f>
        <v>0</v>
      </c>
      <c r="F194" s="95"/>
      <c r="G194" s="95"/>
      <c r="H194" s="95"/>
      <c r="I194" s="95"/>
      <c r="J194" s="85"/>
      <c r="K194" s="85"/>
      <c r="L194" s="85"/>
      <c r="M194" s="85"/>
      <c r="N194" s="81">
        <f>N195+N198</f>
        <v>0</v>
      </c>
      <c r="O194" s="45"/>
    </row>
    <row r="195" spans="1:15" hidden="1">
      <c r="A195" s="1637" t="s">
        <v>802</v>
      </c>
      <c r="B195" s="1638"/>
      <c r="C195" s="31" t="s">
        <v>746</v>
      </c>
      <c r="D195" s="61">
        <f>D196</f>
        <v>0</v>
      </c>
      <c r="E195" s="61"/>
      <c r="F195" s="96">
        <f>F196</f>
        <v>3.09</v>
      </c>
      <c r="G195" s="96">
        <f>G196</f>
        <v>3.09</v>
      </c>
      <c r="H195" s="99"/>
      <c r="I195" s="99"/>
      <c r="J195" s="50"/>
      <c r="K195" s="50"/>
      <c r="L195" s="50"/>
      <c r="M195" s="50"/>
      <c r="N195" s="81">
        <f>SUM(N196:N197)</f>
        <v>0</v>
      </c>
      <c r="O195" s="45"/>
    </row>
    <row r="196" spans="1:15" ht="15" hidden="1" customHeight="1" outlineLevel="1">
      <c r="A196" s="82"/>
      <c r="B196" s="82" t="s">
        <v>800</v>
      </c>
      <c r="C196" s="31" t="s">
        <v>746</v>
      </c>
      <c r="D196" s="61"/>
      <c r="E196" s="61"/>
      <c r="F196" s="90">
        <v>3.09</v>
      </c>
      <c r="G196" s="91">
        <v>3.09</v>
      </c>
      <c r="H196" s="98"/>
      <c r="I196" s="98"/>
      <c r="J196" s="59"/>
      <c r="K196" s="59"/>
      <c r="L196" s="45"/>
      <c r="M196" s="45"/>
      <c r="N196" s="81">
        <f>D196*(F196*J196+G196*K196+H196*L196+I196*M196)</f>
        <v>0</v>
      </c>
      <c r="O196" s="45"/>
    </row>
    <row r="197" spans="1:15" ht="15" hidden="1" customHeight="1" outlineLevel="1">
      <c r="A197" s="43"/>
      <c r="B197" s="89" t="s">
        <v>801</v>
      </c>
      <c r="C197" s="44" t="s">
        <v>748</v>
      </c>
      <c r="D197" s="61"/>
      <c r="E197" s="61"/>
      <c r="F197" s="97"/>
      <c r="G197" s="98"/>
      <c r="H197" s="98"/>
      <c r="I197" s="98"/>
      <c r="J197" s="45"/>
      <c r="K197" s="45"/>
      <c r="L197" s="45"/>
      <c r="M197" s="45"/>
      <c r="N197" s="81"/>
      <c r="O197" s="45"/>
    </row>
    <row r="198" spans="1:15" hidden="1">
      <c r="A198" s="1637" t="s">
        <v>749</v>
      </c>
      <c r="B198" s="1638"/>
      <c r="C198" s="50"/>
      <c r="D198" s="61"/>
      <c r="E198" s="61">
        <f>E200+E210+E199</f>
        <v>0</v>
      </c>
      <c r="F198" s="99"/>
      <c r="G198" s="99"/>
      <c r="H198" s="99"/>
      <c r="I198" s="99"/>
      <c r="J198" s="50"/>
      <c r="K198" s="50"/>
      <c r="L198" s="50"/>
      <c r="M198" s="50"/>
      <c r="N198" s="81">
        <f>N199+N200+N210</f>
        <v>0</v>
      </c>
      <c r="O198" s="88"/>
    </row>
    <row r="199" spans="1:15" ht="15" hidden="1" customHeight="1" outlineLevel="1">
      <c r="A199" s="33"/>
      <c r="B199" s="89" t="s">
        <v>803</v>
      </c>
      <c r="C199" s="32" t="s">
        <v>748</v>
      </c>
      <c r="D199" s="61"/>
      <c r="E199" s="61"/>
      <c r="F199" s="105"/>
      <c r="G199" s="105"/>
      <c r="H199" s="105"/>
      <c r="I199" s="105"/>
      <c r="J199" s="59"/>
      <c r="K199" s="59"/>
      <c r="L199" s="36"/>
      <c r="M199" s="76"/>
      <c r="N199" s="81"/>
      <c r="O199" s="73"/>
    </row>
    <row r="200" spans="1:15" ht="15" hidden="1" customHeight="1" outlineLevel="1">
      <c r="A200" s="33"/>
      <c r="B200" s="47" t="s">
        <v>796</v>
      </c>
      <c r="C200" s="39"/>
      <c r="D200" s="61"/>
      <c r="E200" s="61">
        <f>E201+E204+E207</f>
        <v>0</v>
      </c>
      <c r="F200" s="105"/>
      <c r="G200" s="105"/>
      <c r="H200" s="105"/>
      <c r="I200" s="105"/>
      <c r="J200" s="39"/>
      <c r="K200" s="39"/>
      <c r="L200" s="39"/>
      <c r="M200" s="63"/>
      <c r="N200" s="81">
        <f>N201+N204+N207</f>
        <v>0</v>
      </c>
      <c r="O200" s="78"/>
    </row>
    <row r="201" spans="1:15" ht="15" hidden="1" customHeight="1" outlineLevel="1">
      <c r="A201" s="33"/>
      <c r="B201" s="53" t="s">
        <v>785</v>
      </c>
      <c r="C201" s="50"/>
      <c r="D201" s="61"/>
      <c r="E201" s="61">
        <f>SUM(E202:E203)</f>
        <v>0</v>
      </c>
      <c r="F201" s="102"/>
      <c r="G201" s="99"/>
      <c r="H201" s="99"/>
      <c r="I201" s="99"/>
      <c r="J201" s="50"/>
      <c r="K201" s="50"/>
      <c r="L201" s="50"/>
      <c r="M201" s="51"/>
      <c r="N201" s="81">
        <f>SUM(N202:N203)</f>
        <v>0</v>
      </c>
      <c r="O201" s="79"/>
    </row>
    <row r="202" spans="1:15" ht="15" hidden="1" customHeight="1" outlineLevel="1">
      <c r="A202" s="33"/>
      <c r="B202" s="35" t="s">
        <v>786</v>
      </c>
      <c r="C202" s="34" t="s">
        <v>750</v>
      </c>
      <c r="D202" s="61"/>
      <c r="E202" s="61"/>
      <c r="F202" s="104">
        <v>0.11</v>
      </c>
      <c r="G202" s="104">
        <v>0.12</v>
      </c>
      <c r="H202" s="105"/>
      <c r="I202" s="106"/>
      <c r="J202" s="59"/>
      <c r="K202" s="59"/>
      <c r="L202" s="76"/>
      <c r="M202" s="76"/>
      <c r="N202" s="81">
        <f>E202*(F202*J202+G202*K202+H202*L202+I202*M202)</f>
        <v>0</v>
      </c>
      <c r="O202" s="77"/>
    </row>
    <row r="203" spans="1:15" ht="15" hidden="1" customHeight="1" outlineLevel="1">
      <c r="A203" s="33"/>
      <c r="B203" s="33" t="s">
        <v>787</v>
      </c>
      <c r="C203" s="34" t="s">
        <v>750</v>
      </c>
      <c r="D203" s="61"/>
      <c r="E203" s="61"/>
      <c r="F203" s="104">
        <v>0.33</v>
      </c>
      <c r="G203" s="104">
        <v>0.36</v>
      </c>
      <c r="H203" s="105"/>
      <c r="I203" s="105"/>
      <c r="J203" s="59"/>
      <c r="K203" s="59"/>
      <c r="L203" s="36"/>
      <c r="M203" s="76"/>
      <c r="N203" s="81">
        <f>E203*(F203*J203+G203*K203+H203*L203+I203*M203)</f>
        <v>0</v>
      </c>
      <c r="O203" s="77"/>
    </row>
    <row r="204" spans="1:15" ht="15" hidden="1" customHeight="1" outlineLevel="1">
      <c r="A204" s="33"/>
      <c r="B204" s="53" t="s">
        <v>788</v>
      </c>
      <c r="C204" s="50"/>
      <c r="D204" s="61"/>
      <c r="E204" s="61">
        <f>SUM(E205:E206)</f>
        <v>0</v>
      </c>
      <c r="F204" s="102"/>
      <c r="G204" s="99"/>
      <c r="H204" s="99"/>
      <c r="I204" s="99"/>
      <c r="J204" s="50"/>
      <c r="K204" s="50"/>
      <c r="L204" s="50"/>
      <c r="M204" s="51"/>
      <c r="N204" s="81">
        <f>SUM(N205:N206)</f>
        <v>0</v>
      </c>
      <c r="O204" s="79"/>
    </row>
    <row r="205" spans="1:15" ht="15" hidden="1" customHeight="1" outlineLevel="1">
      <c r="A205" s="33"/>
      <c r="B205" s="35" t="s">
        <v>786</v>
      </c>
      <c r="C205" s="34" t="s">
        <v>750</v>
      </c>
      <c r="D205" s="61"/>
      <c r="E205" s="61"/>
      <c r="F205" s="104">
        <v>7.6999999999999999E-2</v>
      </c>
      <c r="G205" s="104">
        <v>8.3999999999999991E-2</v>
      </c>
      <c r="H205" s="105"/>
      <c r="I205" s="106"/>
      <c r="J205" s="59"/>
      <c r="K205" s="59"/>
      <c r="L205" s="76"/>
      <c r="M205" s="76"/>
      <c r="N205" s="81">
        <f>E205*(F205*J205+G205*K205+H205*L205+I205*M205)</f>
        <v>0</v>
      </c>
      <c r="O205" s="77"/>
    </row>
    <row r="206" spans="1:15" ht="15" hidden="1" customHeight="1" outlineLevel="1">
      <c r="A206" s="33"/>
      <c r="B206" s="33" t="s">
        <v>787</v>
      </c>
      <c r="C206" s="34" t="s">
        <v>750</v>
      </c>
      <c r="D206" s="61"/>
      <c r="E206" s="61"/>
      <c r="F206" s="104">
        <v>0.22</v>
      </c>
      <c r="G206" s="104">
        <v>0.24</v>
      </c>
      <c r="H206" s="105"/>
      <c r="I206" s="105"/>
      <c r="J206" s="59"/>
      <c r="K206" s="59"/>
      <c r="L206" s="36"/>
      <c r="M206" s="76"/>
      <c r="N206" s="81">
        <f>E206*(F206*J206+G206*K206+H206*L206+I206*M206)</f>
        <v>0</v>
      </c>
      <c r="O206" s="77"/>
    </row>
    <row r="207" spans="1:15" ht="15" hidden="1" customHeight="1" outlineLevel="1">
      <c r="A207" s="33"/>
      <c r="B207" s="53" t="s">
        <v>789</v>
      </c>
      <c r="C207" s="50"/>
      <c r="D207" s="61"/>
      <c r="E207" s="61">
        <f>SUM(E208:E209)</f>
        <v>0</v>
      </c>
      <c r="F207" s="102"/>
      <c r="G207" s="99"/>
      <c r="H207" s="99"/>
      <c r="I207" s="99"/>
      <c r="J207" s="50"/>
      <c r="K207" s="50"/>
      <c r="L207" s="50"/>
      <c r="M207" s="51"/>
      <c r="N207" s="81">
        <f>SUM(N208:N209)</f>
        <v>0</v>
      </c>
      <c r="O207" s="79"/>
    </row>
    <row r="208" spans="1:15" ht="15" hidden="1" customHeight="1" outlineLevel="1">
      <c r="A208" s="33"/>
      <c r="B208" s="35" t="s">
        <v>786</v>
      </c>
      <c r="C208" s="34" t="s">
        <v>750</v>
      </c>
      <c r="D208" s="61"/>
      <c r="E208" s="61"/>
      <c r="F208" s="104">
        <v>5.5E-2</v>
      </c>
      <c r="G208" s="104">
        <v>0.06</v>
      </c>
      <c r="H208" s="105"/>
      <c r="I208" s="106"/>
      <c r="J208" s="59"/>
      <c r="K208" s="59"/>
      <c r="L208" s="76"/>
      <c r="M208" s="76"/>
      <c r="N208" s="81">
        <f>E208*(F208*J208+G208*K208+H208*L208+I208*M208)</f>
        <v>0</v>
      </c>
      <c r="O208" s="77"/>
    </row>
    <row r="209" spans="1:15" ht="15" hidden="1" customHeight="1" outlineLevel="1">
      <c r="A209" s="33"/>
      <c r="B209" s="33" t="s">
        <v>787</v>
      </c>
      <c r="C209" s="34" t="s">
        <v>750</v>
      </c>
      <c r="D209" s="61"/>
      <c r="E209" s="61"/>
      <c r="F209" s="104">
        <v>0.16500000000000001</v>
      </c>
      <c r="G209" s="104">
        <v>0.18</v>
      </c>
      <c r="H209" s="105"/>
      <c r="I209" s="105"/>
      <c r="J209" s="59"/>
      <c r="K209" s="59"/>
      <c r="L209" s="36"/>
      <c r="M209" s="76"/>
      <c r="N209" s="81">
        <f>E209*(F209*J209+G209*K209+H209*L209+I209*M209)</f>
        <v>0</v>
      </c>
      <c r="O209" s="77"/>
    </row>
    <row r="210" spans="1:15" ht="45" hidden="1" customHeight="1" outlineLevel="1">
      <c r="A210" s="38"/>
      <c r="B210" s="53" t="s">
        <v>790</v>
      </c>
      <c r="C210" s="50"/>
      <c r="D210" s="61"/>
      <c r="E210" s="61">
        <f>E211</f>
        <v>0</v>
      </c>
      <c r="F210" s="102"/>
      <c r="G210" s="99"/>
      <c r="H210" s="99"/>
      <c r="I210" s="99"/>
      <c r="J210" s="50"/>
      <c r="K210" s="50"/>
      <c r="L210" s="50"/>
      <c r="M210" s="51"/>
      <c r="N210" s="81">
        <f>N211</f>
        <v>0</v>
      </c>
      <c r="O210" s="77"/>
    </row>
    <row r="211" spans="1:15" ht="15" hidden="1" customHeight="1" outlineLevel="1">
      <c r="A211" s="42"/>
      <c r="B211" s="47" t="s">
        <v>796</v>
      </c>
      <c r="C211" s="34"/>
      <c r="D211" s="61"/>
      <c r="E211" s="61">
        <f>SUM(E212:E215)</f>
        <v>0</v>
      </c>
      <c r="F211" s="100"/>
      <c r="G211" s="100"/>
      <c r="H211" s="100"/>
      <c r="I211" s="100"/>
      <c r="J211" s="34"/>
      <c r="K211" s="34"/>
      <c r="L211" s="34"/>
      <c r="M211" s="34"/>
      <c r="N211" s="81">
        <f>SUM(N212:N215)</f>
        <v>0</v>
      </c>
      <c r="O211" s="73"/>
    </row>
    <row r="212" spans="1:15" ht="15" hidden="1" customHeight="1" outlineLevel="1">
      <c r="A212" s="35"/>
      <c r="B212" s="35" t="s">
        <v>792</v>
      </c>
      <c r="C212" s="34" t="s">
        <v>750</v>
      </c>
      <c r="D212" s="61"/>
      <c r="E212" s="61"/>
      <c r="F212" s="107">
        <v>4.4999999999999998E-2</v>
      </c>
      <c r="G212" s="107">
        <v>4.4999999999999998E-2</v>
      </c>
      <c r="H212" s="108"/>
      <c r="I212" s="108"/>
      <c r="J212" s="59"/>
      <c r="K212" s="59"/>
      <c r="L212" s="80"/>
      <c r="M212" s="80"/>
      <c r="N212" s="81">
        <f>E212*(F212*J212+G212*K212+H212*L212+I212*M212)</f>
        <v>0</v>
      </c>
      <c r="O212" s="75"/>
    </row>
    <row r="213" spans="1:15" ht="15" hidden="1" customHeight="1" outlineLevel="1">
      <c r="A213" s="35"/>
      <c r="B213" s="35" t="s">
        <v>793</v>
      </c>
      <c r="C213" s="34" t="s">
        <v>750</v>
      </c>
      <c r="D213" s="61"/>
      <c r="E213" s="61"/>
      <c r="F213" s="107">
        <v>3.3000000000000002E-2</v>
      </c>
      <c r="G213" s="107">
        <v>3.3000000000000002E-2</v>
      </c>
      <c r="H213" s="108"/>
      <c r="I213" s="108"/>
      <c r="J213" s="59"/>
      <c r="K213" s="59"/>
      <c r="L213" s="80"/>
      <c r="M213" s="80"/>
      <c r="N213" s="81">
        <f>E213*(F213*J213+G213*K213+H213*L213+I213*M213)</f>
        <v>0</v>
      </c>
      <c r="O213" s="75"/>
    </row>
    <row r="214" spans="1:15" ht="15" hidden="1" customHeight="1" outlineLevel="1">
      <c r="A214" s="35"/>
      <c r="B214" s="35" t="s">
        <v>794</v>
      </c>
      <c r="C214" s="34" t="s">
        <v>750</v>
      </c>
      <c r="D214" s="61"/>
      <c r="E214" s="61"/>
      <c r="F214" s="107">
        <v>2.6000000000000002E-2</v>
      </c>
      <c r="G214" s="107">
        <v>2.6000000000000002E-2</v>
      </c>
      <c r="H214" s="108"/>
      <c r="I214" s="108"/>
      <c r="J214" s="59"/>
      <c r="K214" s="59"/>
      <c r="L214" s="80"/>
      <c r="M214" s="80"/>
      <c r="N214" s="81">
        <f>E214*(F214*J214+G214*K214+H214*L214+I214*M214)</f>
        <v>0</v>
      </c>
      <c r="O214" s="75"/>
    </row>
    <row r="215" spans="1:15" ht="15" hidden="1" customHeight="1" outlineLevel="1">
      <c r="A215" s="35"/>
      <c r="B215" s="35" t="s">
        <v>795</v>
      </c>
      <c r="C215" s="34" t="s">
        <v>750</v>
      </c>
      <c r="D215" s="61"/>
      <c r="E215" s="61"/>
      <c r="F215" s="107">
        <v>0.01</v>
      </c>
      <c r="G215" s="107">
        <v>0.01</v>
      </c>
      <c r="H215" s="108"/>
      <c r="I215" s="108"/>
      <c r="J215" s="59"/>
      <c r="K215" s="59"/>
      <c r="L215" s="80"/>
      <c r="M215" s="80"/>
      <c r="N215" s="81">
        <f>E215*(F215*J215+G215*K215+H215*L215+I215*M215)</f>
        <v>0</v>
      </c>
      <c r="O215" s="75"/>
    </row>
    <row r="216" spans="1:15" ht="25.5" customHeight="1" collapsed="1">
      <c r="A216" s="1645" t="s">
        <v>759</v>
      </c>
      <c r="B216" s="1646"/>
      <c r="C216" s="46" t="s">
        <v>799</v>
      </c>
      <c r="D216" s="61">
        <f>D217+D254+D276+D298</f>
        <v>0</v>
      </c>
      <c r="E216" s="61">
        <f>E217+E254+E276+E298</f>
        <v>0</v>
      </c>
      <c r="F216" s="94"/>
      <c r="G216" s="94"/>
      <c r="H216" s="94"/>
      <c r="I216" s="94"/>
      <c r="J216" s="46"/>
      <c r="K216" s="46"/>
      <c r="L216" s="46"/>
      <c r="M216" s="46"/>
      <c r="N216" s="81">
        <f>N217+N254+N276+N298</f>
        <v>0</v>
      </c>
      <c r="O216" s="87">
        <f>O217</f>
        <v>0</v>
      </c>
    </row>
    <row r="217" spans="1:15" ht="15" hidden="1" customHeight="1">
      <c r="A217" s="1660" t="s">
        <v>760</v>
      </c>
      <c r="B217" s="1661"/>
      <c r="C217" s="31" t="s">
        <v>746</v>
      </c>
      <c r="D217" s="61">
        <f>D218</f>
        <v>0</v>
      </c>
      <c r="E217" s="61">
        <f>E221</f>
        <v>0</v>
      </c>
      <c r="F217" s="95"/>
      <c r="G217" s="95"/>
      <c r="H217" s="95"/>
      <c r="I217" s="95"/>
      <c r="J217" s="85"/>
      <c r="K217" s="85"/>
      <c r="L217" s="85"/>
      <c r="M217" s="85"/>
      <c r="N217" s="81">
        <f>N218+N221</f>
        <v>0</v>
      </c>
      <c r="O217" s="81">
        <f>O218+O221</f>
        <v>0</v>
      </c>
    </row>
    <row r="218" spans="1:15" ht="15" hidden="1" customHeight="1">
      <c r="A218" s="1637" t="s">
        <v>802</v>
      </c>
      <c r="B218" s="1638"/>
      <c r="C218" s="31" t="s">
        <v>746</v>
      </c>
      <c r="D218" s="61">
        <f>D219</f>
        <v>0</v>
      </c>
      <c r="E218" s="61"/>
      <c r="F218" s="96">
        <f>F219</f>
        <v>1.96</v>
      </c>
      <c r="G218" s="96">
        <f>G219</f>
        <v>1.96</v>
      </c>
      <c r="H218" s="96">
        <f>H219</f>
        <v>0.87</v>
      </c>
      <c r="I218" s="96">
        <f>I219</f>
        <v>0.87</v>
      </c>
      <c r="J218" s="50"/>
      <c r="K218" s="50"/>
      <c r="L218" s="50"/>
      <c r="M218" s="50"/>
      <c r="N218" s="81">
        <f>SUM(N219:N220)</f>
        <v>0</v>
      </c>
      <c r="O218" s="81">
        <f>SUM(O219:O220)</f>
        <v>0</v>
      </c>
    </row>
    <row r="219" spans="1:15" ht="15" hidden="1" customHeight="1" outlineLevel="1">
      <c r="A219" s="82"/>
      <c r="B219" s="82" t="s">
        <v>800</v>
      </c>
      <c r="C219" s="31" t="s">
        <v>746</v>
      </c>
      <c r="D219" s="61"/>
      <c r="E219" s="61"/>
      <c r="F219" s="90">
        <v>1.96</v>
      </c>
      <c r="G219" s="91">
        <v>1.96</v>
      </c>
      <c r="H219" s="91">
        <v>0.87</v>
      </c>
      <c r="I219" s="91">
        <v>0.87</v>
      </c>
      <c r="J219" s="59"/>
      <c r="K219" s="59"/>
      <c r="L219" s="59"/>
      <c r="M219" s="59"/>
      <c r="N219" s="81">
        <f>D219*(F219*J219+G219*K219+H219*L219+I219*M219)</f>
        <v>0</v>
      </c>
      <c r="O219" s="71">
        <f>D219*(H219*L219+I219*M219)</f>
        <v>0</v>
      </c>
    </row>
    <row r="220" spans="1:15" ht="15" hidden="1" customHeight="1" outlineLevel="1">
      <c r="A220" s="43"/>
      <c r="B220" s="89" t="s">
        <v>801</v>
      </c>
      <c r="C220" s="44" t="s">
        <v>748</v>
      </c>
      <c r="D220" s="61"/>
      <c r="E220" s="61"/>
      <c r="F220" s="97"/>
      <c r="G220" s="98"/>
      <c r="H220" s="98"/>
      <c r="I220" s="98"/>
      <c r="J220" s="45"/>
      <c r="K220" s="45"/>
      <c r="L220" s="45"/>
      <c r="M220" s="45"/>
      <c r="N220" s="81"/>
      <c r="O220" s="67"/>
    </row>
    <row r="221" spans="1:15" ht="15" hidden="1" customHeight="1">
      <c r="A221" s="1637" t="s">
        <v>749</v>
      </c>
      <c r="B221" s="1638"/>
      <c r="C221" s="50"/>
      <c r="D221" s="61"/>
      <c r="E221" s="61">
        <f>E223+E233+E243</f>
        <v>0</v>
      </c>
      <c r="F221" s="99"/>
      <c r="G221" s="99"/>
      <c r="H221" s="99"/>
      <c r="I221" s="99"/>
      <c r="J221" s="50"/>
      <c r="K221" s="50"/>
      <c r="L221" s="50"/>
      <c r="M221" s="50"/>
      <c r="N221" s="81">
        <f>N222+N223+N233+N243</f>
        <v>0</v>
      </c>
      <c r="O221" s="81">
        <f>O222+O223+O243</f>
        <v>0</v>
      </c>
    </row>
    <row r="222" spans="1:15" ht="15" hidden="1" customHeight="1" outlineLevel="1">
      <c r="A222" s="33"/>
      <c r="B222" s="89" t="s">
        <v>804</v>
      </c>
      <c r="C222" s="32" t="s">
        <v>748</v>
      </c>
      <c r="D222" s="61"/>
      <c r="E222" s="61"/>
      <c r="F222" s="100"/>
      <c r="G222" s="100"/>
      <c r="H222" s="100"/>
      <c r="I222" s="100"/>
      <c r="J222" s="59"/>
      <c r="K222" s="59"/>
      <c r="L222" s="59"/>
      <c r="M222" s="59"/>
      <c r="N222" s="81"/>
      <c r="O222" s="72"/>
    </row>
    <row r="223" spans="1:15" ht="15" hidden="1" customHeight="1" outlineLevel="1">
      <c r="A223" s="49"/>
      <c r="B223" s="55" t="s">
        <v>791</v>
      </c>
      <c r="C223" s="56"/>
      <c r="D223" s="61"/>
      <c r="E223" s="61">
        <f>E224+E227+E230</f>
        <v>0</v>
      </c>
      <c r="F223" s="101"/>
      <c r="G223" s="101"/>
      <c r="H223" s="101"/>
      <c r="I223" s="101"/>
      <c r="J223" s="56"/>
      <c r="K223" s="56"/>
      <c r="L223" s="56"/>
      <c r="M223" s="56"/>
      <c r="N223" s="81">
        <f>N224+N227+N230</f>
        <v>0</v>
      </c>
      <c r="O223" s="68">
        <f>O224+O227+O230</f>
        <v>0</v>
      </c>
    </row>
    <row r="224" spans="1:15" ht="15" hidden="1" customHeight="1" outlineLevel="1">
      <c r="A224" s="54"/>
      <c r="B224" s="53" t="s">
        <v>785</v>
      </c>
      <c r="C224" s="50"/>
      <c r="D224" s="61"/>
      <c r="E224" s="61">
        <f>SUM(E225:E226)</f>
        <v>0</v>
      </c>
      <c r="F224" s="102"/>
      <c r="G224" s="99"/>
      <c r="H224" s="99"/>
      <c r="I224" s="99"/>
      <c r="J224" s="50"/>
      <c r="K224" s="50"/>
      <c r="L224" s="50"/>
      <c r="M224" s="51"/>
      <c r="N224" s="81">
        <f>SUM(N225:N226)</f>
        <v>0</v>
      </c>
      <c r="O224" s="70">
        <f>SUM(O225:O226)</f>
        <v>0</v>
      </c>
    </row>
    <row r="225" spans="1:15" ht="15" hidden="1" customHeight="1" outlineLevel="1">
      <c r="A225" s="35"/>
      <c r="B225" s="57" t="s">
        <v>786</v>
      </c>
      <c r="C225" s="58" t="s">
        <v>750</v>
      </c>
      <c r="D225" s="61"/>
      <c r="E225" s="61"/>
      <c r="F225" s="103">
        <v>6.6000000000000003E-2</v>
      </c>
      <c r="G225" s="103">
        <v>7.1999999999999995E-2</v>
      </c>
      <c r="H225" s="103">
        <v>4.3999999999999997E-2</v>
      </c>
      <c r="I225" s="103">
        <v>4.8000000000000001E-2</v>
      </c>
      <c r="J225" s="59"/>
      <c r="K225" s="59"/>
      <c r="L225" s="59"/>
      <c r="M225" s="59"/>
      <c r="N225" s="81">
        <f>E225*(F225*J225+G225*K225+H225*L225+I225*M225)</f>
        <v>0</v>
      </c>
      <c r="O225" s="71">
        <f>E225*(H225*L225+I225*M225)</f>
        <v>0</v>
      </c>
    </row>
    <row r="226" spans="1:15" ht="15" hidden="1" customHeight="1" outlineLevel="1">
      <c r="A226" s="33"/>
      <c r="B226" s="33" t="s">
        <v>787</v>
      </c>
      <c r="C226" s="34" t="s">
        <v>750</v>
      </c>
      <c r="D226" s="61"/>
      <c r="E226" s="61"/>
      <c r="F226" s="104">
        <v>0.19800000000000001</v>
      </c>
      <c r="G226" s="104">
        <v>0.216</v>
      </c>
      <c r="H226" s="104">
        <v>0.13200000000000001</v>
      </c>
      <c r="I226" s="104">
        <v>0.14399999999999999</v>
      </c>
      <c r="J226" s="59"/>
      <c r="K226" s="59"/>
      <c r="L226" s="41"/>
      <c r="M226" s="59"/>
      <c r="N226" s="81">
        <f>E226*(F226*J226+G226*K226+H226*L226+I226*M226)</f>
        <v>0</v>
      </c>
      <c r="O226" s="71">
        <f>E226*(H226*L226+I226*M226)</f>
        <v>0</v>
      </c>
    </row>
    <row r="227" spans="1:15" ht="15" hidden="1" customHeight="1" outlineLevel="1">
      <c r="A227" s="40"/>
      <c r="B227" s="53" t="s">
        <v>788</v>
      </c>
      <c r="C227" s="50"/>
      <c r="D227" s="61"/>
      <c r="E227" s="61">
        <f>SUM(E228:E229)</f>
        <v>0</v>
      </c>
      <c r="F227" s="102"/>
      <c r="G227" s="99"/>
      <c r="H227" s="99"/>
      <c r="I227" s="99"/>
      <c r="J227" s="50"/>
      <c r="K227" s="50"/>
      <c r="L227" s="50"/>
      <c r="M227" s="51"/>
      <c r="N227" s="81">
        <f>SUM(N228:N229)</f>
        <v>0</v>
      </c>
      <c r="O227" s="70">
        <f>SUM(O228:O229)</f>
        <v>0</v>
      </c>
    </row>
    <row r="228" spans="1:15" ht="15" hidden="1" customHeight="1" outlineLevel="1">
      <c r="A228" s="35"/>
      <c r="B228" s="35" t="s">
        <v>786</v>
      </c>
      <c r="C228" s="34" t="s">
        <v>750</v>
      </c>
      <c r="D228" s="61"/>
      <c r="E228" s="61"/>
      <c r="F228" s="104">
        <v>4.3999999999999997E-2</v>
      </c>
      <c r="G228" s="104">
        <v>4.8000000000000001E-2</v>
      </c>
      <c r="H228" s="104">
        <v>3.3000000000000002E-2</v>
      </c>
      <c r="I228" s="103">
        <v>3.5999999999999997E-2</v>
      </c>
      <c r="J228" s="59"/>
      <c r="K228" s="59"/>
      <c r="L228" s="59"/>
      <c r="M228" s="59"/>
      <c r="N228" s="81">
        <f>E228*(F228*J228+G228*K228+H228*L228+I228*M228)</f>
        <v>0</v>
      </c>
      <c r="O228" s="71">
        <f>E228*(H228*L228+I228*M228)</f>
        <v>0</v>
      </c>
    </row>
    <row r="229" spans="1:15" ht="15" hidden="1" customHeight="1" outlineLevel="1">
      <c r="A229" s="33"/>
      <c r="B229" s="33" t="s">
        <v>787</v>
      </c>
      <c r="C229" s="34" t="s">
        <v>750</v>
      </c>
      <c r="D229" s="61"/>
      <c r="E229" s="61"/>
      <c r="F229" s="104">
        <v>0.13200000000000001</v>
      </c>
      <c r="G229" s="104">
        <v>0.14399999999999999</v>
      </c>
      <c r="H229" s="104">
        <v>8.7999999999999995E-2</v>
      </c>
      <c r="I229" s="104">
        <v>9.6000000000000002E-2</v>
      </c>
      <c r="J229" s="59"/>
      <c r="K229" s="59"/>
      <c r="L229" s="41"/>
      <c r="M229" s="59"/>
      <c r="N229" s="81">
        <f>E229*(F229*J229+G229*K229+H229*L229+I229*M229)</f>
        <v>0</v>
      </c>
      <c r="O229" s="71">
        <f>E229*(H229*L229+I229*M229)</f>
        <v>0</v>
      </c>
    </row>
    <row r="230" spans="1:15" ht="15" hidden="1" customHeight="1" outlineLevel="1">
      <c r="A230" s="38"/>
      <c r="B230" s="53" t="s">
        <v>789</v>
      </c>
      <c r="C230" s="50"/>
      <c r="D230" s="61"/>
      <c r="E230" s="61">
        <f>SUM(E231:E232)</f>
        <v>0</v>
      </c>
      <c r="F230" s="102"/>
      <c r="G230" s="99"/>
      <c r="H230" s="99"/>
      <c r="I230" s="99"/>
      <c r="J230" s="50"/>
      <c r="K230" s="50"/>
      <c r="L230" s="50"/>
      <c r="M230" s="51"/>
      <c r="N230" s="81">
        <f>SUM(N231:N232)</f>
        <v>0</v>
      </c>
      <c r="O230" s="70">
        <f>SUM(O231:O232)</f>
        <v>0</v>
      </c>
    </row>
    <row r="231" spans="1:15" ht="15" hidden="1" customHeight="1" outlineLevel="1">
      <c r="A231" s="33"/>
      <c r="B231" s="35" t="s">
        <v>786</v>
      </c>
      <c r="C231" s="34" t="s">
        <v>750</v>
      </c>
      <c r="D231" s="61"/>
      <c r="E231" s="61"/>
      <c r="F231" s="104">
        <v>3.3000000000000002E-2</v>
      </c>
      <c r="G231" s="104">
        <v>3.5999999999999997E-2</v>
      </c>
      <c r="H231" s="104">
        <v>2.1999999999999999E-2</v>
      </c>
      <c r="I231" s="103">
        <v>2.4E-2</v>
      </c>
      <c r="J231" s="59"/>
      <c r="K231" s="59"/>
      <c r="L231" s="59"/>
      <c r="M231" s="59"/>
      <c r="N231" s="81">
        <f>E231*(F231*J231+G231*K231+H231*L231+I231*M231)</f>
        <v>0</v>
      </c>
      <c r="O231" s="71">
        <f>E231*(H231*L231+I231*M231)</f>
        <v>0</v>
      </c>
    </row>
    <row r="232" spans="1:15" ht="15" hidden="1" customHeight="1" outlineLevel="1">
      <c r="A232" s="33"/>
      <c r="B232" s="33" t="s">
        <v>787</v>
      </c>
      <c r="C232" s="34" t="s">
        <v>750</v>
      </c>
      <c r="D232" s="61"/>
      <c r="E232" s="61"/>
      <c r="F232" s="104">
        <v>9.9000000000000005E-2</v>
      </c>
      <c r="G232" s="104">
        <v>0.108</v>
      </c>
      <c r="H232" s="104">
        <v>6.6000000000000003E-2</v>
      </c>
      <c r="I232" s="104">
        <v>7.1999999999999995E-2</v>
      </c>
      <c r="J232" s="59"/>
      <c r="K232" s="59"/>
      <c r="L232" s="41"/>
      <c r="M232" s="59"/>
      <c r="N232" s="81">
        <f>E232*(F232*J232+G232*K232+H232*L232+I232*M232)</f>
        <v>0</v>
      </c>
      <c r="O232" s="71">
        <f>E232*(H232*L232+I232*M232)</f>
        <v>0</v>
      </c>
    </row>
    <row r="233" spans="1:15" ht="15" hidden="1" customHeight="1" outlineLevel="1">
      <c r="A233" s="33"/>
      <c r="B233" s="47" t="s">
        <v>796</v>
      </c>
      <c r="C233" s="39"/>
      <c r="D233" s="61"/>
      <c r="E233" s="61">
        <f>E234+E237+E240</f>
        <v>0</v>
      </c>
      <c r="F233" s="105"/>
      <c r="G233" s="105"/>
      <c r="H233" s="105"/>
      <c r="I233" s="105"/>
      <c r="J233" s="39"/>
      <c r="K233" s="39"/>
      <c r="L233" s="39"/>
      <c r="M233" s="63"/>
      <c r="N233" s="81">
        <f>N234+N237+N240</f>
        <v>0</v>
      </c>
      <c r="O233" s="78"/>
    </row>
    <row r="234" spans="1:15" ht="15" hidden="1" customHeight="1" outlineLevel="1">
      <c r="A234" s="33"/>
      <c r="B234" s="53" t="s">
        <v>785</v>
      </c>
      <c r="C234" s="50"/>
      <c r="D234" s="61"/>
      <c r="E234" s="61">
        <f>SUM(E235:E236)</f>
        <v>0</v>
      </c>
      <c r="F234" s="102"/>
      <c r="G234" s="99"/>
      <c r="H234" s="99"/>
      <c r="I234" s="99"/>
      <c r="J234" s="50"/>
      <c r="K234" s="50"/>
      <c r="L234" s="50"/>
      <c r="M234" s="51"/>
      <c r="N234" s="81">
        <f>SUM(N235:N236)</f>
        <v>0</v>
      </c>
      <c r="O234" s="79"/>
    </row>
    <row r="235" spans="1:15" ht="15" hidden="1" customHeight="1" outlineLevel="1">
      <c r="A235" s="33"/>
      <c r="B235" s="35" t="s">
        <v>786</v>
      </c>
      <c r="C235" s="34" t="s">
        <v>750</v>
      </c>
      <c r="D235" s="61"/>
      <c r="E235" s="61"/>
      <c r="F235" s="104">
        <v>0.11</v>
      </c>
      <c r="G235" s="104">
        <v>0.12</v>
      </c>
      <c r="H235" s="105"/>
      <c r="I235" s="106"/>
      <c r="J235" s="59"/>
      <c r="K235" s="59"/>
      <c r="L235" s="76"/>
      <c r="M235" s="76"/>
      <c r="N235" s="81">
        <f>E235*(F235*J235+G235*K235+H235*L235+I235*M235)</f>
        <v>0</v>
      </c>
      <c r="O235" s="77"/>
    </row>
    <row r="236" spans="1:15" ht="15" hidden="1" customHeight="1" outlineLevel="1">
      <c r="A236" s="33"/>
      <c r="B236" s="33" t="s">
        <v>787</v>
      </c>
      <c r="C236" s="34" t="s">
        <v>750</v>
      </c>
      <c r="D236" s="61"/>
      <c r="E236" s="61"/>
      <c r="F236" s="104">
        <v>0.33</v>
      </c>
      <c r="G236" s="104">
        <v>0.36</v>
      </c>
      <c r="H236" s="105"/>
      <c r="I236" s="105"/>
      <c r="J236" s="59"/>
      <c r="K236" s="59"/>
      <c r="L236" s="36"/>
      <c r="M236" s="76"/>
      <c r="N236" s="81">
        <f>E236*(F236*J236+G236*K236+H236*L236+I236*M236)</f>
        <v>0</v>
      </c>
      <c r="O236" s="77"/>
    </row>
    <row r="237" spans="1:15" ht="15" hidden="1" customHeight="1" outlineLevel="1">
      <c r="A237" s="33"/>
      <c r="B237" s="53" t="s">
        <v>788</v>
      </c>
      <c r="C237" s="50"/>
      <c r="D237" s="61"/>
      <c r="E237" s="61">
        <f>SUM(E238:E239)</f>
        <v>0</v>
      </c>
      <c r="F237" s="102"/>
      <c r="G237" s="99"/>
      <c r="H237" s="99"/>
      <c r="I237" s="99"/>
      <c r="J237" s="50"/>
      <c r="K237" s="50"/>
      <c r="L237" s="50"/>
      <c r="M237" s="51"/>
      <c r="N237" s="81">
        <f>SUM(N238:N239)</f>
        <v>0</v>
      </c>
      <c r="O237" s="79"/>
    </row>
    <row r="238" spans="1:15" ht="15" hidden="1" customHeight="1" outlineLevel="1">
      <c r="A238" s="33"/>
      <c r="B238" s="35" t="s">
        <v>786</v>
      </c>
      <c r="C238" s="34" t="s">
        <v>750</v>
      </c>
      <c r="D238" s="61"/>
      <c r="E238" s="61"/>
      <c r="F238" s="104">
        <v>7.6999999999999999E-2</v>
      </c>
      <c r="G238" s="104">
        <v>8.3999999999999991E-2</v>
      </c>
      <c r="H238" s="105"/>
      <c r="I238" s="106"/>
      <c r="J238" s="59"/>
      <c r="K238" s="59"/>
      <c r="L238" s="76"/>
      <c r="M238" s="76"/>
      <c r="N238" s="81">
        <f>E238*(F238*J238+G238*K238+H238*L238+I238*M238)</f>
        <v>0</v>
      </c>
      <c r="O238" s="77"/>
    </row>
    <row r="239" spans="1:15" ht="15" hidden="1" customHeight="1" outlineLevel="1">
      <c r="A239" s="33"/>
      <c r="B239" s="33" t="s">
        <v>787</v>
      </c>
      <c r="C239" s="34" t="s">
        <v>750</v>
      </c>
      <c r="D239" s="61"/>
      <c r="E239" s="61"/>
      <c r="F239" s="104">
        <v>0.22</v>
      </c>
      <c r="G239" s="104">
        <v>0.24</v>
      </c>
      <c r="H239" s="105"/>
      <c r="I239" s="105"/>
      <c r="J239" s="59"/>
      <c r="K239" s="59"/>
      <c r="L239" s="36"/>
      <c r="M239" s="76"/>
      <c r="N239" s="81">
        <f>E239*(F239*J239+G239*K239+H239*L239+I239*M239)</f>
        <v>0</v>
      </c>
      <c r="O239" s="77"/>
    </row>
    <row r="240" spans="1:15" ht="15" hidden="1" customHeight="1" outlineLevel="1">
      <c r="A240" s="33"/>
      <c r="B240" s="53" t="s">
        <v>789</v>
      </c>
      <c r="C240" s="50"/>
      <c r="D240" s="61"/>
      <c r="E240" s="61">
        <f>SUM(E241:E242)</f>
        <v>0</v>
      </c>
      <c r="F240" s="102"/>
      <c r="G240" s="99"/>
      <c r="H240" s="99"/>
      <c r="I240" s="99"/>
      <c r="J240" s="50"/>
      <c r="K240" s="50"/>
      <c r="L240" s="50"/>
      <c r="M240" s="51"/>
      <c r="N240" s="81">
        <f>SUM(N241:N242)</f>
        <v>0</v>
      </c>
      <c r="O240" s="79"/>
    </row>
    <row r="241" spans="1:15" ht="15" hidden="1" customHeight="1" outlineLevel="1">
      <c r="A241" s="33"/>
      <c r="B241" s="35" t="s">
        <v>786</v>
      </c>
      <c r="C241" s="34" t="s">
        <v>750</v>
      </c>
      <c r="D241" s="61"/>
      <c r="E241" s="61"/>
      <c r="F241" s="104">
        <v>5.5E-2</v>
      </c>
      <c r="G241" s="104">
        <v>0.06</v>
      </c>
      <c r="H241" s="105"/>
      <c r="I241" s="106"/>
      <c r="J241" s="59"/>
      <c r="K241" s="59"/>
      <c r="L241" s="76"/>
      <c r="M241" s="76"/>
      <c r="N241" s="81">
        <f>E241*(F241*J241+G241*K241+H241*L241+I241*M241)</f>
        <v>0</v>
      </c>
      <c r="O241" s="77"/>
    </row>
    <row r="242" spans="1:15" ht="15" hidden="1" customHeight="1" outlineLevel="1">
      <c r="A242" s="33"/>
      <c r="B242" s="33" t="s">
        <v>787</v>
      </c>
      <c r="C242" s="34" t="s">
        <v>750</v>
      </c>
      <c r="D242" s="61"/>
      <c r="E242" s="61"/>
      <c r="F242" s="104">
        <v>0.16500000000000001</v>
      </c>
      <c r="G242" s="104">
        <v>0.18</v>
      </c>
      <c r="H242" s="105"/>
      <c r="I242" s="105"/>
      <c r="J242" s="59"/>
      <c r="K242" s="59"/>
      <c r="L242" s="36"/>
      <c r="M242" s="76"/>
      <c r="N242" s="81">
        <f>E242*(F242*J242+G242*K242+H242*L242+I242*M242)</f>
        <v>0</v>
      </c>
      <c r="O242" s="77"/>
    </row>
    <row r="243" spans="1:15" ht="45" hidden="1" customHeight="1" outlineLevel="1">
      <c r="A243" s="38"/>
      <c r="B243" s="53" t="s">
        <v>790</v>
      </c>
      <c r="C243" s="50"/>
      <c r="D243" s="61"/>
      <c r="E243" s="61">
        <f>E244+E249</f>
        <v>0</v>
      </c>
      <c r="F243" s="102"/>
      <c r="G243" s="99"/>
      <c r="H243" s="99"/>
      <c r="I243" s="99"/>
      <c r="J243" s="50"/>
      <c r="K243" s="50"/>
      <c r="L243" s="50"/>
      <c r="M243" s="51"/>
      <c r="N243" s="81">
        <f>N244+N249</f>
        <v>0</v>
      </c>
      <c r="O243" s="70">
        <f>O244+O249</f>
        <v>0</v>
      </c>
    </row>
    <row r="244" spans="1:15" ht="15" hidden="1" customHeight="1" outlineLevel="1">
      <c r="A244" s="35"/>
      <c r="B244" s="47" t="s">
        <v>791</v>
      </c>
      <c r="C244" s="34"/>
      <c r="D244" s="61"/>
      <c r="E244" s="61">
        <f>SUM(E245:E248)</f>
        <v>0</v>
      </c>
      <c r="F244" s="100"/>
      <c r="G244" s="100"/>
      <c r="H244" s="100"/>
      <c r="I244" s="100"/>
      <c r="J244" s="34"/>
      <c r="K244" s="34"/>
      <c r="L244" s="34"/>
      <c r="M244" s="34"/>
      <c r="N244" s="81">
        <f>SUM(N245:N248)</f>
        <v>0</v>
      </c>
      <c r="O244" s="71">
        <f>SUM(O245:O248)</f>
        <v>0</v>
      </c>
    </row>
    <row r="245" spans="1:15" ht="15" hidden="1" customHeight="1" outlineLevel="1">
      <c r="A245" s="35"/>
      <c r="B245" s="35" t="s">
        <v>792</v>
      </c>
      <c r="C245" s="34" t="s">
        <v>750</v>
      </c>
      <c r="D245" s="61"/>
      <c r="E245" s="61"/>
      <c r="F245" s="107">
        <v>2.7E-2</v>
      </c>
      <c r="G245" s="107">
        <v>2.7E-2</v>
      </c>
      <c r="H245" s="107">
        <v>1.7999999999999999E-2</v>
      </c>
      <c r="I245" s="107">
        <v>1.7999999999999999E-2</v>
      </c>
      <c r="J245" s="59"/>
      <c r="K245" s="59"/>
      <c r="L245" s="59"/>
      <c r="M245" s="59"/>
      <c r="N245" s="81">
        <f>E245*(F245*J245+G245*K245+H245*L245+I245*M245)</f>
        <v>0</v>
      </c>
      <c r="O245" s="71">
        <f>E245*(H245*L245+I245*M245)</f>
        <v>0</v>
      </c>
    </row>
    <row r="246" spans="1:15" ht="15" hidden="1" customHeight="1" outlineLevel="1">
      <c r="A246" s="35"/>
      <c r="B246" s="35" t="s">
        <v>793</v>
      </c>
      <c r="C246" s="34" t="s">
        <v>750</v>
      </c>
      <c r="D246" s="61"/>
      <c r="E246" s="61"/>
      <c r="F246" s="107">
        <v>0.02</v>
      </c>
      <c r="G246" s="107">
        <v>0.02</v>
      </c>
      <c r="H246" s="107">
        <v>1.2999999999999999E-2</v>
      </c>
      <c r="I246" s="107">
        <v>1.2999999999999999E-2</v>
      </c>
      <c r="J246" s="59"/>
      <c r="K246" s="59"/>
      <c r="L246" s="59"/>
      <c r="M246" s="59"/>
      <c r="N246" s="81">
        <f>E246*(F246*J246+G246*K246+H246*L246+I246*M246)</f>
        <v>0</v>
      </c>
      <c r="O246" s="71">
        <f>E246*(H246*L246+I246*M246)</f>
        <v>0</v>
      </c>
    </row>
    <row r="247" spans="1:15" ht="15" hidden="1" customHeight="1" outlineLevel="1">
      <c r="A247" s="35"/>
      <c r="B247" s="35" t="s">
        <v>794</v>
      </c>
      <c r="C247" s="34" t="s">
        <v>750</v>
      </c>
      <c r="D247" s="61"/>
      <c r="E247" s="61"/>
      <c r="F247" s="107">
        <v>1.6E-2</v>
      </c>
      <c r="G247" s="107">
        <v>1.6E-2</v>
      </c>
      <c r="H247" s="107">
        <v>0.01</v>
      </c>
      <c r="I247" s="107">
        <v>0.01</v>
      </c>
      <c r="J247" s="59"/>
      <c r="K247" s="59"/>
      <c r="L247" s="59"/>
      <c r="M247" s="59"/>
      <c r="N247" s="81">
        <f>E247*(F247*J247+G247*K247+H247*L247+I247*M247)</f>
        <v>0</v>
      </c>
      <c r="O247" s="71">
        <f>E247*(H247*L247+I247*M247)</f>
        <v>0</v>
      </c>
    </row>
    <row r="248" spans="1:15" ht="15" hidden="1" customHeight="1" outlineLevel="1">
      <c r="A248" s="35"/>
      <c r="B248" s="35" t="s">
        <v>795</v>
      </c>
      <c r="C248" s="34" t="s">
        <v>750</v>
      </c>
      <c r="D248" s="61"/>
      <c r="E248" s="61"/>
      <c r="F248" s="107">
        <v>6.0000000000000001E-3</v>
      </c>
      <c r="G248" s="107">
        <v>6.0000000000000001E-3</v>
      </c>
      <c r="H248" s="107">
        <v>4.0000000000000001E-3</v>
      </c>
      <c r="I248" s="107">
        <v>4.0000000000000001E-3</v>
      </c>
      <c r="J248" s="59"/>
      <c r="K248" s="59"/>
      <c r="L248" s="59"/>
      <c r="M248" s="59"/>
      <c r="N248" s="81">
        <f>E248*(F248*J248+G248*K248+H248*L248+I248*M248)</f>
        <v>0</v>
      </c>
      <c r="O248" s="71">
        <f>E248*(H248*L248+I248*M248)</f>
        <v>0</v>
      </c>
    </row>
    <row r="249" spans="1:15" ht="15" hidden="1" customHeight="1" outlineLevel="1">
      <c r="A249" s="42"/>
      <c r="B249" s="47" t="s">
        <v>796</v>
      </c>
      <c r="C249" s="34"/>
      <c r="D249" s="61"/>
      <c r="E249" s="61">
        <f>SUM(E250:E253)</f>
        <v>0</v>
      </c>
      <c r="F249" s="100"/>
      <c r="G249" s="100"/>
      <c r="H249" s="100"/>
      <c r="I249" s="100"/>
      <c r="J249" s="34"/>
      <c r="K249" s="34"/>
      <c r="L249" s="34"/>
      <c r="M249" s="34"/>
      <c r="N249" s="81">
        <f>SUM(N250:N253)</f>
        <v>0</v>
      </c>
      <c r="O249" s="73"/>
    </row>
    <row r="250" spans="1:15" ht="15" hidden="1" customHeight="1" outlineLevel="1">
      <c r="A250" s="35"/>
      <c r="B250" s="35" t="s">
        <v>792</v>
      </c>
      <c r="C250" s="34" t="s">
        <v>750</v>
      </c>
      <c r="D250" s="61"/>
      <c r="E250" s="61"/>
      <c r="F250" s="107">
        <v>4.4999999999999998E-2</v>
      </c>
      <c r="G250" s="107">
        <v>4.4999999999999998E-2</v>
      </c>
      <c r="H250" s="108"/>
      <c r="I250" s="108"/>
      <c r="J250" s="59"/>
      <c r="K250" s="59"/>
      <c r="L250" s="80"/>
      <c r="M250" s="80"/>
      <c r="N250" s="81">
        <f>E250*(F250*J250+G250*K250+H250*L250+I250*M250)</f>
        <v>0</v>
      </c>
      <c r="O250" s="75"/>
    </row>
    <row r="251" spans="1:15" ht="15" hidden="1" customHeight="1" outlineLevel="1">
      <c r="A251" s="35"/>
      <c r="B251" s="35" t="s">
        <v>793</v>
      </c>
      <c r="C251" s="34" t="s">
        <v>750</v>
      </c>
      <c r="D251" s="61"/>
      <c r="E251" s="61"/>
      <c r="F251" s="107">
        <v>3.3000000000000002E-2</v>
      </c>
      <c r="G251" s="107">
        <v>3.3000000000000002E-2</v>
      </c>
      <c r="H251" s="108"/>
      <c r="I251" s="108"/>
      <c r="J251" s="59"/>
      <c r="K251" s="59"/>
      <c r="L251" s="80"/>
      <c r="M251" s="80"/>
      <c r="N251" s="81">
        <f>E251*(F251*J251+G251*K251+H251*L251+I251*M251)</f>
        <v>0</v>
      </c>
      <c r="O251" s="75"/>
    </row>
    <row r="252" spans="1:15" ht="15" hidden="1" customHeight="1" outlineLevel="1">
      <c r="A252" s="35"/>
      <c r="B252" s="35" t="s">
        <v>794</v>
      </c>
      <c r="C252" s="34" t="s">
        <v>750</v>
      </c>
      <c r="D252" s="61"/>
      <c r="E252" s="61"/>
      <c r="F252" s="107">
        <v>2.6000000000000002E-2</v>
      </c>
      <c r="G252" s="107">
        <v>2.6000000000000002E-2</v>
      </c>
      <c r="H252" s="108"/>
      <c r="I252" s="108"/>
      <c r="J252" s="59"/>
      <c r="K252" s="59"/>
      <c r="L252" s="80"/>
      <c r="M252" s="80"/>
      <c r="N252" s="81">
        <f>E252*(F252*J252+G252*K252+H252*L252+I252*M252)</f>
        <v>0</v>
      </c>
      <c r="O252" s="75"/>
    </row>
    <row r="253" spans="1:15" ht="15" hidden="1" customHeight="1" outlineLevel="1">
      <c r="A253" s="35"/>
      <c r="B253" s="35" t="s">
        <v>795</v>
      </c>
      <c r="C253" s="34" t="s">
        <v>750</v>
      </c>
      <c r="D253" s="61"/>
      <c r="E253" s="61"/>
      <c r="F253" s="107">
        <v>0.01</v>
      </c>
      <c r="G253" s="107">
        <v>0.01</v>
      </c>
      <c r="H253" s="108"/>
      <c r="I253" s="108"/>
      <c r="J253" s="59"/>
      <c r="K253" s="59"/>
      <c r="L253" s="80"/>
      <c r="M253" s="80"/>
      <c r="N253" s="81">
        <f>E253*(F253*J253+G253*K253+H253*L253+I253*M253)</f>
        <v>0</v>
      </c>
      <c r="O253" s="45"/>
    </row>
    <row r="254" spans="1:15" hidden="1">
      <c r="A254" s="1660" t="s">
        <v>761</v>
      </c>
      <c r="B254" s="1661"/>
      <c r="C254" s="31" t="s">
        <v>746</v>
      </c>
      <c r="D254" s="61">
        <f>D255</f>
        <v>0</v>
      </c>
      <c r="E254" s="61">
        <f>E258</f>
        <v>0</v>
      </c>
      <c r="F254" s="95"/>
      <c r="G254" s="95"/>
      <c r="H254" s="95"/>
      <c r="I254" s="95"/>
      <c r="J254" s="85"/>
      <c r="K254" s="85"/>
      <c r="L254" s="85"/>
      <c r="M254" s="85"/>
      <c r="N254" s="81">
        <f>N255+N258</f>
        <v>0</v>
      </c>
      <c r="O254" s="45"/>
    </row>
    <row r="255" spans="1:15" hidden="1">
      <c r="A255" s="1637" t="s">
        <v>802</v>
      </c>
      <c r="B255" s="1638"/>
      <c r="C255" s="31" t="s">
        <v>746</v>
      </c>
      <c r="D255" s="61">
        <f>D256</f>
        <v>0</v>
      </c>
      <c r="E255" s="61"/>
      <c r="F255" s="96">
        <f>F256</f>
        <v>2.38</v>
      </c>
      <c r="G255" s="96">
        <f>G256</f>
        <v>2.38</v>
      </c>
      <c r="H255" s="99"/>
      <c r="I255" s="99"/>
      <c r="J255" s="50"/>
      <c r="K255" s="50"/>
      <c r="L255" s="50"/>
      <c r="M255" s="50"/>
      <c r="N255" s="81">
        <f>SUM(N256:N257)</f>
        <v>0</v>
      </c>
      <c r="O255" s="45"/>
    </row>
    <row r="256" spans="1:15" ht="15" hidden="1" customHeight="1" outlineLevel="1">
      <c r="A256" s="82"/>
      <c r="B256" s="82" t="s">
        <v>800</v>
      </c>
      <c r="C256" s="31" t="s">
        <v>746</v>
      </c>
      <c r="D256" s="61"/>
      <c r="E256" s="61"/>
      <c r="F256" s="90">
        <v>2.38</v>
      </c>
      <c r="G256" s="91">
        <v>2.38</v>
      </c>
      <c r="H256" s="98"/>
      <c r="I256" s="98"/>
      <c r="J256" s="59"/>
      <c r="K256" s="59"/>
      <c r="L256" s="45"/>
      <c r="M256" s="45"/>
      <c r="N256" s="81">
        <f>D256*(F256*J256+G256*K256+H256*L256+I256*M256)</f>
        <v>0</v>
      </c>
      <c r="O256" s="45"/>
    </row>
    <row r="257" spans="1:15" ht="15" hidden="1" customHeight="1" outlineLevel="1">
      <c r="A257" s="43"/>
      <c r="B257" s="89" t="s">
        <v>801</v>
      </c>
      <c r="C257" s="44" t="s">
        <v>748</v>
      </c>
      <c r="D257" s="61"/>
      <c r="E257" s="61"/>
      <c r="F257" s="97"/>
      <c r="G257" s="98"/>
      <c r="H257" s="98"/>
      <c r="I257" s="98"/>
      <c r="J257" s="45"/>
      <c r="K257" s="45"/>
      <c r="L257" s="45"/>
      <c r="M257" s="45"/>
      <c r="N257" s="81"/>
      <c r="O257" s="45"/>
    </row>
    <row r="258" spans="1:15" hidden="1">
      <c r="A258" s="1637" t="s">
        <v>749</v>
      </c>
      <c r="B258" s="1638"/>
      <c r="C258" s="50"/>
      <c r="D258" s="61"/>
      <c r="E258" s="61">
        <f>E260+E270+E259</f>
        <v>0</v>
      </c>
      <c r="F258" s="99"/>
      <c r="G258" s="99"/>
      <c r="H258" s="99"/>
      <c r="I258" s="99"/>
      <c r="J258" s="50"/>
      <c r="K258" s="50"/>
      <c r="L258" s="50"/>
      <c r="M258" s="50"/>
      <c r="N258" s="81">
        <f>N259+N260+N270</f>
        <v>0</v>
      </c>
      <c r="O258" s="88"/>
    </row>
    <row r="259" spans="1:15" ht="15" hidden="1" customHeight="1" outlineLevel="1">
      <c r="A259" s="33"/>
      <c r="B259" s="89" t="s">
        <v>803</v>
      </c>
      <c r="C259" s="32" t="s">
        <v>748</v>
      </c>
      <c r="D259" s="61"/>
      <c r="E259" s="61"/>
      <c r="F259" s="105"/>
      <c r="G259" s="105"/>
      <c r="H259" s="105"/>
      <c r="I259" s="105"/>
      <c r="J259" s="59"/>
      <c r="K259" s="59"/>
      <c r="L259" s="36"/>
      <c r="M259" s="76"/>
      <c r="N259" s="81"/>
      <c r="O259" s="73"/>
    </row>
    <row r="260" spans="1:15" ht="15" hidden="1" customHeight="1" outlineLevel="1">
      <c r="A260" s="33"/>
      <c r="B260" s="47" t="s">
        <v>796</v>
      </c>
      <c r="C260" s="39"/>
      <c r="D260" s="61"/>
      <c r="E260" s="61">
        <f>E261+E264+E267</f>
        <v>0</v>
      </c>
      <c r="F260" s="105"/>
      <c r="G260" s="105"/>
      <c r="H260" s="105"/>
      <c r="I260" s="105"/>
      <c r="J260" s="39"/>
      <c r="K260" s="39"/>
      <c r="L260" s="39"/>
      <c r="M260" s="63"/>
      <c r="N260" s="81">
        <f>N261+N264+N267</f>
        <v>0</v>
      </c>
      <c r="O260" s="78"/>
    </row>
    <row r="261" spans="1:15" ht="15" hidden="1" customHeight="1" outlineLevel="1">
      <c r="A261" s="33"/>
      <c r="B261" s="53" t="s">
        <v>785</v>
      </c>
      <c r="C261" s="50"/>
      <c r="D261" s="61"/>
      <c r="E261" s="61">
        <f>SUM(E262:E263)</f>
        <v>0</v>
      </c>
      <c r="F261" s="102"/>
      <c r="G261" s="99"/>
      <c r="H261" s="99"/>
      <c r="I261" s="99"/>
      <c r="J261" s="50"/>
      <c r="K261" s="50"/>
      <c r="L261" s="50"/>
      <c r="M261" s="51"/>
      <c r="N261" s="81">
        <f>SUM(N262:N263)</f>
        <v>0</v>
      </c>
      <c r="O261" s="79"/>
    </row>
    <row r="262" spans="1:15" ht="15" hidden="1" customHeight="1" outlineLevel="1">
      <c r="A262" s="33"/>
      <c r="B262" s="35" t="s">
        <v>786</v>
      </c>
      <c r="C262" s="34" t="s">
        <v>750</v>
      </c>
      <c r="D262" s="61"/>
      <c r="E262" s="61"/>
      <c r="F262" s="104">
        <v>0.11</v>
      </c>
      <c r="G262" s="104">
        <v>0.12</v>
      </c>
      <c r="H262" s="105"/>
      <c r="I262" s="106"/>
      <c r="J262" s="59"/>
      <c r="K262" s="59"/>
      <c r="L262" s="76"/>
      <c r="M262" s="76"/>
      <c r="N262" s="81">
        <f>E262*(F262*J262+G262*K262+H262*L262+I262*M262)</f>
        <v>0</v>
      </c>
      <c r="O262" s="77"/>
    </row>
    <row r="263" spans="1:15" ht="15" hidden="1" customHeight="1" outlineLevel="1">
      <c r="A263" s="33"/>
      <c r="B263" s="33" t="s">
        <v>787</v>
      </c>
      <c r="C263" s="34" t="s">
        <v>750</v>
      </c>
      <c r="D263" s="61"/>
      <c r="E263" s="61"/>
      <c r="F263" s="104">
        <v>0.33</v>
      </c>
      <c r="G263" s="104">
        <v>0.36</v>
      </c>
      <c r="H263" s="105"/>
      <c r="I263" s="105"/>
      <c r="J263" s="59"/>
      <c r="K263" s="59"/>
      <c r="L263" s="36"/>
      <c r="M263" s="76"/>
      <c r="N263" s="81">
        <f>E263*(F263*J263+G263*K263+H263*L263+I263*M263)</f>
        <v>0</v>
      </c>
      <c r="O263" s="77"/>
    </row>
    <row r="264" spans="1:15" ht="15" hidden="1" customHeight="1" outlineLevel="1">
      <c r="A264" s="33"/>
      <c r="B264" s="53" t="s">
        <v>788</v>
      </c>
      <c r="C264" s="50"/>
      <c r="D264" s="61"/>
      <c r="E264" s="61">
        <f>SUM(E265:E266)</f>
        <v>0</v>
      </c>
      <c r="F264" s="102"/>
      <c r="G264" s="99"/>
      <c r="H264" s="99"/>
      <c r="I264" s="99"/>
      <c r="J264" s="50"/>
      <c r="K264" s="50"/>
      <c r="L264" s="50"/>
      <c r="M264" s="51"/>
      <c r="N264" s="81">
        <f>SUM(N265:N266)</f>
        <v>0</v>
      </c>
      <c r="O264" s="79"/>
    </row>
    <row r="265" spans="1:15" ht="15" hidden="1" customHeight="1" outlineLevel="1">
      <c r="A265" s="33"/>
      <c r="B265" s="35" t="s">
        <v>786</v>
      </c>
      <c r="C265" s="34" t="s">
        <v>750</v>
      </c>
      <c r="D265" s="61"/>
      <c r="E265" s="61"/>
      <c r="F265" s="104">
        <v>7.6999999999999999E-2</v>
      </c>
      <c r="G265" s="104">
        <v>8.3999999999999991E-2</v>
      </c>
      <c r="H265" s="105"/>
      <c r="I265" s="106"/>
      <c r="J265" s="59"/>
      <c r="K265" s="59"/>
      <c r="L265" s="76"/>
      <c r="M265" s="76"/>
      <c r="N265" s="81">
        <f>E265*(F265*J265+G265*K265+H265*L265+I265*M265)</f>
        <v>0</v>
      </c>
      <c r="O265" s="77"/>
    </row>
    <row r="266" spans="1:15" ht="15" hidden="1" customHeight="1" outlineLevel="1">
      <c r="A266" s="33"/>
      <c r="B266" s="33" t="s">
        <v>787</v>
      </c>
      <c r="C266" s="34" t="s">
        <v>750</v>
      </c>
      <c r="D266" s="61"/>
      <c r="E266" s="61"/>
      <c r="F266" s="104">
        <v>0.22</v>
      </c>
      <c r="G266" s="104">
        <v>0.24</v>
      </c>
      <c r="H266" s="105"/>
      <c r="I266" s="105"/>
      <c r="J266" s="59"/>
      <c r="K266" s="59"/>
      <c r="L266" s="36"/>
      <c r="M266" s="76"/>
      <c r="N266" s="81">
        <f>E266*(F266*J266+G266*K266+H266*L266+I266*M266)</f>
        <v>0</v>
      </c>
      <c r="O266" s="77"/>
    </row>
    <row r="267" spans="1:15" ht="15" hidden="1" customHeight="1" outlineLevel="1">
      <c r="A267" s="33"/>
      <c r="B267" s="53" t="s">
        <v>789</v>
      </c>
      <c r="C267" s="50"/>
      <c r="D267" s="61"/>
      <c r="E267" s="61">
        <f>SUM(E268:E269)</f>
        <v>0</v>
      </c>
      <c r="F267" s="102"/>
      <c r="G267" s="99"/>
      <c r="H267" s="99"/>
      <c r="I267" s="99"/>
      <c r="J267" s="50"/>
      <c r="K267" s="50"/>
      <c r="L267" s="50"/>
      <c r="M267" s="51"/>
      <c r="N267" s="81">
        <f>SUM(N268:N269)</f>
        <v>0</v>
      </c>
      <c r="O267" s="79"/>
    </row>
    <row r="268" spans="1:15" ht="15" hidden="1" customHeight="1" outlineLevel="1">
      <c r="A268" s="33"/>
      <c r="B268" s="35" t="s">
        <v>786</v>
      </c>
      <c r="C268" s="34" t="s">
        <v>750</v>
      </c>
      <c r="D268" s="61"/>
      <c r="E268" s="61"/>
      <c r="F268" s="104">
        <v>5.5E-2</v>
      </c>
      <c r="G268" s="104">
        <v>0.06</v>
      </c>
      <c r="H268" s="105"/>
      <c r="I268" s="106"/>
      <c r="J268" s="59"/>
      <c r="K268" s="59"/>
      <c r="L268" s="76"/>
      <c r="M268" s="76"/>
      <c r="N268" s="81">
        <f>E268*(F268*J268+G268*K268+H268*L268+I268*M268)</f>
        <v>0</v>
      </c>
      <c r="O268" s="77"/>
    </row>
    <row r="269" spans="1:15" ht="15" hidden="1" customHeight="1" outlineLevel="1">
      <c r="A269" s="33"/>
      <c r="B269" s="33" t="s">
        <v>787</v>
      </c>
      <c r="C269" s="34" t="s">
        <v>750</v>
      </c>
      <c r="D269" s="61"/>
      <c r="E269" s="61"/>
      <c r="F269" s="104">
        <v>0.16500000000000001</v>
      </c>
      <c r="G269" s="104">
        <v>0.18</v>
      </c>
      <c r="H269" s="105"/>
      <c r="I269" s="105"/>
      <c r="J269" s="59"/>
      <c r="K269" s="59"/>
      <c r="L269" s="36"/>
      <c r="M269" s="76"/>
      <c r="N269" s="81">
        <f>E269*(F269*J269+G269*K269+H269*L269+I269*M269)</f>
        <v>0</v>
      </c>
      <c r="O269" s="77"/>
    </row>
    <row r="270" spans="1:15" ht="45" hidden="1" customHeight="1" outlineLevel="1">
      <c r="A270" s="38"/>
      <c r="B270" s="53" t="s">
        <v>790</v>
      </c>
      <c r="C270" s="50"/>
      <c r="D270" s="61"/>
      <c r="E270" s="61">
        <f>E271</f>
        <v>0</v>
      </c>
      <c r="F270" s="102"/>
      <c r="G270" s="99"/>
      <c r="H270" s="99"/>
      <c r="I270" s="99"/>
      <c r="J270" s="50"/>
      <c r="K270" s="50"/>
      <c r="L270" s="50"/>
      <c r="M270" s="51"/>
      <c r="N270" s="81">
        <f>N271</f>
        <v>0</v>
      </c>
      <c r="O270" s="77"/>
    </row>
    <row r="271" spans="1:15" ht="15" hidden="1" customHeight="1" outlineLevel="1">
      <c r="A271" s="42"/>
      <c r="B271" s="47" t="s">
        <v>796</v>
      </c>
      <c r="C271" s="34"/>
      <c r="D271" s="61"/>
      <c r="E271" s="61">
        <f>SUM(E272:E275)</f>
        <v>0</v>
      </c>
      <c r="F271" s="100"/>
      <c r="G271" s="100"/>
      <c r="H271" s="100"/>
      <c r="I271" s="100"/>
      <c r="J271" s="34"/>
      <c r="K271" s="34"/>
      <c r="L271" s="34"/>
      <c r="M271" s="34"/>
      <c r="N271" s="81">
        <f>SUM(N272:N275)</f>
        <v>0</v>
      </c>
      <c r="O271" s="73"/>
    </row>
    <row r="272" spans="1:15" ht="15" hidden="1" customHeight="1" outlineLevel="1">
      <c r="A272" s="35"/>
      <c r="B272" s="35" t="s">
        <v>792</v>
      </c>
      <c r="C272" s="34" t="s">
        <v>750</v>
      </c>
      <c r="D272" s="61"/>
      <c r="E272" s="61"/>
      <c r="F272" s="107">
        <v>4.4999999999999998E-2</v>
      </c>
      <c r="G272" s="107">
        <v>4.4999999999999998E-2</v>
      </c>
      <c r="H272" s="108"/>
      <c r="I272" s="108"/>
      <c r="J272" s="59"/>
      <c r="K272" s="59"/>
      <c r="L272" s="80"/>
      <c r="M272" s="80"/>
      <c r="N272" s="81">
        <f>E272*(F272*J272+G272*K272+H272*L272+I272*M272)</f>
        <v>0</v>
      </c>
      <c r="O272" s="75"/>
    </row>
    <row r="273" spans="1:15" ht="15" hidden="1" customHeight="1" outlineLevel="1">
      <c r="A273" s="35"/>
      <c r="B273" s="35" t="s">
        <v>793</v>
      </c>
      <c r="C273" s="34" t="s">
        <v>750</v>
      </c>
      <c r="D273" s="61"/>
      <c r="E273" s="61"/>
      <c r="F273" s="107">
        <v>3.3000000000000002E-2</v>
      </c>
      <c r="G273" s="107">
        <v>3.3000000000000002E-2</v>
      </c>
      <c r="H273" s="108"/>
      <c r="I273" s="108"/>
      <c r="J273" s="59"/>
      <c r="K273" s="59"/>
      <c r="L273" s="80"/>
      <c r="M273" s="80"/>
      <c r="N273" s="81">
        <f>E273*(F273*J273+G273*K273+H273*L273+I273*M273)</f>
        <v>0</v>
      </c>
      <c r="O273" s="75"/>
    </row>
    <row r="274" spans="1:15" ht="15" hidden="1" customHeight="1" outlineLevel="1">
      <c r="A274" s="35"/>
      <c r="B274" s="35" t="s">
        <v>794</v>
      </c>
      <c r="C274" s="34" t="s">
        <v>750</v>
      </c>
      <c r="D274" s="61"/>
      <c r="E274" s="61"/>
      <c r="F274" s="107">
        <v>2.6000000000000002E-2</v>
      </c>
      <c r="G274" s="107">
        <v>2.6000000000000002E-2</v>
      </c>
      <c r="H274" s="108"/>
      <c r="I274" s="108"/>
      <c r="J274" s="59"/>
      <c r="K274" s="59"/>
      <c r="L274" s="80"/>
      <c r="M274" s="80"/>
      <c r="N274" s="81">
        <f>E274*(F274*J274+G274*K274+H274*L274+I274*M274)</f>
        <v>0</v>
      </c>
      <c r="O274" s="75"/>
    </row>
    <row r="275" spans="1:15" ht="15" hidden="1" customHeight="1" outlineLevel="1">
      <c r="A275" s="35"/>
      <c r="B275" s="35" t="s">
        <v>795</v>
      </c>
      <c r="C275" s="34" t="s">
        <v>750</v>
      </c>
      <c r="D275" s="61"/>
      <c r="E275" s="61"/>
      <c r="F275" s="107">
        <v>0.01</v>
      </c>
      <c r="G275" s="107">
        <v>0.01</v>
      </c>
      <c r="H275" s="108"/>
      <c r="I275" s="108"/>
      <c r="J275" s="59"/>
      <c r="K275" s="59"/>
      <c r="L275" s="80"/>
      <c r="M275" s="80"/>
      <c r="N275" s="81">
        <f>E275*(F275*J275+G275*K275+H275*L275+I275*M275)</f>
        <v>0</v>
      </c>
      <c r="O275" s="75"/>
    </row>
    <row r="276" spans="1:15" ht="15" hidden="1" customHeight="1">
      <c r="A276" s="1639" t="s">
        <v>762</v>
      </c>
      <c r="B276" s="1640"/>
      <c r="C276" s="31" t="s">
        <v>746</v>
      </c>
      <c r="D276" s="61">
        <f>D277</f>
        <v>0</v>
      </c>
      <c r="E276" s="61">
        <f>E280</f>
        <v>0</v>
      </c>
      <c r="F276" s="95"/>
      <c r="G276" s="95"/>
      <c r="H276" s="95"/>
      <c r="I276" s="95"/>
      <c r="J276" s="85"/>
      <c r="K276" s="85"/>
      <c r="L276" s="85"/>
      <c r="M276" s="85"/>
      <c r="N276" s="81">
        <f>N277+N280</f>
        <v>0</v>
      </c>
      <c r="O276" s="45"/>
    </row>
    <row r="277" spans="1:15" hidden="1">
      <c r="A277" s="1637" t="s">
        <v>802</v>
      </c>
      <c r="B277" s="1638"/>
      <c r="C277" s="31" t="s">
        <v>746</v>
      </c>
      <c r="D277" s="61">
        <f>D278</f>
        <v>0</v>
      </c>
      <c r="E277" s="61"/>
      <c r="F277" s="96">
        <f>F278</f>
        <v>2.15</v>
      </c>
      <c r="G277" s="96">
        <f>G278</f>
        <v>2.15</v>
      </c>
      <c r="H277" s="99"/>
      <c r="I277" s="99"/>
      <c r="J277" s="50"/>
      <c r="K277" s="50"/>
      <c r="L277" s="50"/>
      <c r="M277" s="50"/>
      <c r="N277" s="81">
        <f>SUM(N278:N279)</f>
        <v>0</v>
      </c>
      <c r="O277" s="45"/>
    </row>
    <row r="278" spans="1:15" ht="15" hidden="1" customHeight="1" outlineLevel="1">
      <c r="A278" s="82"/>
      <c r="B278" s="82" t="s">
        <v>800</v>
      </c>
      <c r="C278" s="31" t="s">
        <v>746</v>
      </c>
      <c r="D278" s="61"/>
      <c r="E278" s="61"/>
      <c r="F278" s="90">
        <v>2.15</v>
      </c>
      <c r="G278" s="91">
        <v>2.15</v>
      </c>
      <c r="H278" s="98"/>
      <c r="I278" s="98"/>
      <c r="J278" s="59"/>
      <c r="K278" s="59"/>
      <c r="L278" s="45"/>
      <c r="M278" s="45"/>
      <c r="N278" s="81">
        <f>D278*(F278*J278+G278*K278+H278*L278+I278*M278)</f>
        <v>0</v>
      </c>
      <c r="O278" s="45"/>
    </row>
    <row r="279" spans="1:15" ht="15" hidden="1" customHeight="1" outlineLevel="1">
      <c r="A279" s="43"/>
      <c r="B279" s="89" t="s">
        <v>801</v>
      </c>
      <c r="C279" s="44" t="s">
        <v>748</v>
      </c>
      <c r="D279" s="61"/>
      <c r="E279" s="61"/>
      <c r="F279" s="97"/>
      <c r="G279" s="98"/>
      <c r="H279" s="98"/>
      <c r="I279" s="98"/>
      <c r="J279" s="45"/>
      <c r="K279" s="45"/>
      <c r="L279" s="45"/>
      <c r="M279" s="45"/>
      <c r="N279" s="81"/>
      <c r="O279" s="45"/>
    </row>
    <row r="280" spans="1:15" ht="15" hidden="1" customHeight="1">
      <c r="A280" s="1637" t="s">
        <v>749</v>
      </c>
      <c r="B280" s="1638"/>
      <c r="C280" s="50"/>
      <c r="D280" s="61"/>
      <c r="E280" s="61">
        <f>E282+E292+E281</f>
        <v>0</v>
      </c>
      <c r="F280" s="99"/>
      <c r="G280" s="99"/>
      <c r="H280" s="99"/>
      <c r="I280" s="99"/>
      <c r="J280" s="50"/>
      <c r="K280" s="50"/>
      <c r="L280" s="50"/>
      <c r="M280" s="50"/>
      <c r="N280" s="81">
        <f>N281+N282+N292</f>
        <v>0</v>
      </c>
      <c r="O280" s="88"/>
    </row>
    <row r="281" spans="1:15" ht="15" hidden="1" customHeight="1" outlineLevel="1">
      <c r="A281" s="33"/>
      <c r="B281" s="89" t="s">
        <v>803</v>
      </c>
      <c r="C281" s="32" t="s">
        <v>748</v>
      </c>
      <c r="D281" s="61"/>
      <c r="E281" s="61"/>
      <c r="F281" s="105"/>
      <c r="G281" s="105"/>
      <c r="H281" s="105"/>
      <c r="I281" s="105"/>
      <c r="J281" s="59"/>
      <c r="K281" s="59"/>
      <c r="L281" s="36"/>
      <c r="M281" s="76"/>
      <c r="N281" s="81"/>
      <c r="O281" s="73"/>
    </row>
    <row r="282" spans="1:15" ht="15" hidden="1" customHeight="1" outlineLevel="1">
      <c r="A282" s="33"/>
      <c r="B282" s="47" t="s">
        <v>796</v>
      </c>
      <c r="C282" s="39"/>
      <c r="D282" s="61"/>
      <c r="E282" s="61">
        <f>E283+E286+E289</f>
        <v>0</v>
      </c>
      <c r="F282" s="105"/>
      <c r="G282" s="105"/>
      <c r="H282" s="105"/>
      <c r="I282" s="105"/>
      <c r="J282" s="39"/>
      <c r="K282" s="39"/>
      <c r="L282" s="39"/>
      <c r="M282" s="63"/>
      <c r="N282" s="81">
        <f>N283+N286+N289</f>
        <v>0</v>
      </c>
      <c r="O282" s="78"/>
    </row>
    <row r="283" spans="1:15" ht="15" hidden="1" customHeight="1" outlineLevel="1">
      <c r="A283" s="33"/>
      <c r="B283" s="53" t="s">
        <v>785</v>
      </c>
      <c r="C283" s="50"/>
      <c r="D283" s="61"/>
      <c r="E283" s="61">
        <f>SUM(E284:E285)</f>
        <v>0</v>
      </c>
      <c r="F283" s="102"/>
      <c r="G283" s="99"/>
      <c r="H283" s="99"/>
      <c r="I283" s="99"/>
      <c r="J283" s="50"/>
      <c r="K283" s="50"/>
      <c r="L283" s="50"/>
      <c r="M283" s="51"/>
      <c r="N283" s="81">
        <f>SUM(N284:N285)</f>
        <v>0</v>
      </c>
      <c r="O283" s="79"/>
    </row>
    <row r="284" spans="1:15" ht="15" hidden="1" customHeight="1" outlineLevel="1">
      <c r="A284" s="33"/>
      <c r="B284" s="35" t="s">
        <v>786</v>
      </c>
      <c r="C284" s="34" t="s">
        <v>750</v>
      </c>
      <c r="D284" s="61"/>
      <c r="E284" s="61"/>
      <c r="F284" s="104">
        <v>0.11</v>
      </c>
      <c r="G284" s="104">
        <v>0.12</v>
      </c>
      <c r="H284" s="105"/>
      <c r="I284" s="106"/>
      <c r="J284" s="59"/>
      <c r="K284" s="59"/>
      <c r="L284" s="76"/>
      <c r="M284" s="76"/>
      <c r="N284" s="81">
        <f>E284*(F284*J284+G284*K284+H284*L284+I284*M284)</f>
        <v>0</v>
      </c>
      <c r="O284" s="77"/>
    </row>
    <row r="285" spans="1:15" ht="15" hidden="1" customHeight="1" outlineLevel="1">
      <c r="A285" s="33"/>
      <c r="B285" s="33" t="s">
        <v>787</v>
      </c>
      <c r="C285" s="34" t="s">
        <v>750</v>
      </c>
      <c r="D285" s="61"/>
      <c r="E285" s="61"/>
      <c r="F285" s="104">
        <v>0.33</v>
      </c>
      <c r="G285" s="104">
        <v>0.36</v>
      </c>
      <c r="H285" s="105"/>
      <c r="I285" s="105"/>
      <c r="J285" s="59"/>
      <c r="K285" s="59"/>
      <c r="L285" s="36"/>
      <c r="M285" s="76"/>
      <c r="N285" s="81">
        <f>E285*(F285*J285+G285*K285+H285*L285+I285*M285)</f>
        <v>0</v>
      </c>
      <c r="O285" s="77"/>
    </row>
    <row r="286" spans="1:15" ht="15" hidden="1" customHeight="1" outlineLevel="1">
      <c r="A286" s="33"/>
      <c r="B286" s="53" t="s">
        <v>788</v>
      </c>
      <c r="C286" s="50"/>
      <c r="D286" s="61"/>
      <c r="E286" s="61">
        <f>SUM(E287:E288)</f>
        <v>0</v>
      </c>
      <c r="F286" s="102"/>
      <c r="G286" s="99"/>
      <c r="H286" s="99"/>
      <c r="I286" s="99"/>
      <c r="J286" s="50"/>
      <c r="K286" s="50"/>
      <c r="L286" s="50"/>
      <c r="M286" s="51"/>
      <c r="N286" s="81">
        <f>SUM(N287:N288)</f>
        <v>0</v>
      </c>
      <c r="O286" s="79"/>
    </row>
    <row r="287" spans="1:15" ht="15" hidden="1" customHeight="1" outlineLevel="1">
      <c r="A287" s="33"/>
      <c r="B287" s="35" t="s">
        <v>786</v>
      </c>
      <c r="C287" s="34" t="s">
        <v>750</v>
      </c>
      <c r="D287" s="61"/>
      <c r="E287" s="61"/>
      <c r="F287" s="104">
        <v>7.6999999999999999E-2</v>
      </c>
      <c r="G287" s="104">
        <v>8.3999999999999991E-2</v>
      </c>
      <c r="H287" s="105"/>
      <c r="I287" s="106"/>
      <c r="J287" s="59"/>
      <c r="K287" s="59"/>
      <c r="L287" s="76"/>
      <c r="M287" s="76"/>
      <c r="N287" s="81">
        <f>E287*(F287*J287+G287*K287+H287*L287+I287*M287)</f>
        <v>0</v>
      </c>
      <c r="O287" s="77"/>
    </row>
    <row r="288" spans="1:15" ht="15" hidden="1" customHeight="1" outlineLevel="1">
      <c r="A288" s="33"/>
      <c r="B288" s="33" t="s">
        <v>787</v>
      </c>
      <c r="C288" s="34" t="s">
        <v>750</v>
      </c>
      <c r="D288" s="61"/>
      <c r="E288" s="61"/>
      <c r="F288" s="104">
        <v>0.22</v>
      </c>
      <c r="G288" s="104">
        <v>0.24</v>
      </c>
      <c r="H288" s="105"/>
      <c r="I288" s="105"/>
      <c r="J288" s="59"/>
      <c r="K288" s="59"/>
      <c r="L288" s="36"/>
      <c r="M288" s="76"/>
      <c r="N288" s="81">
        <f>E288*(F288*J288+G288*K288+H288*L288+I288*M288)</f>
        <v>0</v>
      </c>
      <c r="O288" s="77"/>
    </row>
    <row r="289" spans="1:15" ht="15" hidden="1" customHeight="1" outlineLevel="1">
      <c r="A289" s="33"/>
      <c r="B289" s="53" t="s">
        <v>789</v>
      </c>
      <c r="C289" s="50"/>
      <c r="D289" s="61"/>
      <c r="E289" s="61">
        <f>SUM(E290:E291)</f>
        <v>0</v>
      </c>
      <c r="F289" s="102"/>
      <c r="G289" s="99"/>
      <c r="H289" s="99"/>
      <c r="I289" s="99"/>
      <c r="J289" s="50"/>
      <c r="K289" s="50"/>
      <c r="L289" s="50"/>
      <c r="M289" s="51"/>
      <c r="N289" s="81">
        <f>SUM(N290:N291)</f>
        <v>0</v>
      </c>
      <c r="O289" s="79"/>
    </row>
    <row r="290" spans="1:15" ht="15" hidden="1" customHeight="1" outlineLevel="1">
      <c r="A290" s="33"/>
      <c r="B290" s="35" t="s">
        <v>786</v>
      </c>
      <c r="C290" s="34" t="s">
        <v>750</v>
      </c>
      <c r="D290" s="61"/>
      <c r="E290" s="61"/>
      <c r="F290" s="104">
        <v>5.5E-2</v>
      </c>
      <c r="G290" s="104">
        <v>0.06</v>
      </c>
      <c r="H290" s="105"/>
      <c r="I290" s="106"/>
      <c r="J290" s="59"/>
      <c r="K290" s="59"/>
      <c r="L290" s="76"/>
      <c r="M290" s="76"/>
      <c r="N290" s="81">
        <f>E290*(F290*J290+G290*K290+H290*L290+I290*M290)</f>
        <v>0</v>
      </c>
      <c r="O290" s="77"/>
    </row>
    <row r="291" spans="1:15" ht="15" hidden="1" customHeight="1" outlineLevel="1">
      <c r="A291" s="33"/>
      <c r="B291" s="33" t="s">
        <v>787</v>
      </c>
      <c r="C291" s="34" t="s">
        <v>750</v>
      </c>
      <c r="D291" s="61"/>
      <c r="E291" s="61"/>
      <c r="F291" s="104">
        <v>0.16500000000000001</v>
      </c>
      <c r="G291" s="104">
        <v>0.18</v>
      </c>
      <c r="H291" s="105"/>
      <c r="I291" s="105"/>
      <c r="J291" s="59"/>
      <c r="K291" s="59"/>
      <c r="L291" s="36"/>
      <c r="M291" s="76"/>
      <c r="N291" s="81">
        <f>E291*(F291*J291+G291*K291+H291*L291+I291*M291)</f>
        <v>0</v>
      </c>
      <c r="O291" s="77"/>
    </row>
    <row r="292" spans="1:15" ht="45" hidden="1" customHeight="1" outlineLevel="1">
      <c r="A292" s="38"/>
      <c r="B292" s="53" t="s">
        <v>790</v>
      </c>
      <c r="C292" s="50"/>
      <c r="D292" s="61"/>
      <c r="E292" s="61">
        <f>E293</f>
        <v>0</v>
      </c>
      <c r="F292" s="102"/>
      <c r="G292" s="99"/>
      <c r="H292" s="99"/>
      <c r="I292" s="99"/>
      <c r="J292" s="50"/>
      <c r="K292" s="50"/>
      <c r="L292" s="50"/>
      <c r="M292" s="51"/>
      <c r="N292" s="81">
        <f>N293</f>
        <v>0</v>
      </c>
      <c r="O292" s="77"/>
    </row>
    <row r="293" spans="1:15" ht="15" hidden="1" customHeight="1" outlineLevel="1">
      <c r="A293" s="42"/>
      <c r="B293" s="47" t="s">
        <v>796</v>
      </c>
      <c r="C293" s="34"/>
      <c r="D293" s="61"/>
      <c r="E293" s="61">
        <f>SUM(E294:E297)</f>
        <v>0</v>
      </c>
      <c r="F293" s="100"/>
      <c r="G293" s="100"/>
      <c r="H293" s="100"/>
      <c r="I293" s="100"/>
      <c r="J293" s="34"/>
      <c r="K293" s="34"/>
      <c r="L293" s="34"/>
      <c r="M293" s="34"/>
      <c r="N293" s="81">
        <f>SUM(N294:N297)</f>
        <v>0</v>
      </c>
      <c r="O293" s="73"/>
    </row>
    <row r="294" spans="1:15" ht="15" hidden="1" customHeight="1" outlineLevel="1">
      <c r="A294" s="35"/>
      <c r="B294" s="35" t="s">
        <v>792</v>
      </c>
      <c r="C294" s="34" t="s">
        <v>750</v>
      </c>
      <c r="D294" s="61"/>
      <c r="E294" s="61"/>
      <c r="F294" s="107">
        <v>4.4999999999999998E-2</v>
      </c>
      <c r="G294" s="107">
        <v>4.4999999999999998E-2</v>
      </c>
      <c r="H294" s="108"/>
      <c r="I294" s="108"/>
      <c r="J294" s="59"/>
      <c r="K294" s="59"/>
      <c r="L294" s="80"/>
      <c r="M294" s="80"/>
      <c r="N294" s="81">
        <f>E294*(F294*J294+G294*K294+H294*L294+I294*M294)</f>
        <v>0</v>
      </c>
      <c r="O294" s="75"/>
    </row>
    <row r="295" spans="1:15" ht="15" hidden="1" customHeight="1" outlineLevel="1">
      <c r="A295" s="35"/>
      <c r="B295" s="35" t="s">
        <v>793</v>
      </c>
      <c r="C295" s="34" t="s">
        <v>750</v>
      </c>
      <c r="D295" s="61"/>
      <c r="E295" s="61"/>
      <c r="F295" s="107">
        <v>3.3000000000000002E-2</v>
      </c>
      <c r="G295" s="107">
        <v>3.3000000000000002E-2</v>
      </c>
      <c r="H295" s="108"/>
      <c r="I295" s="108"/>
      <c r="J295" s="59"/>
      <c r="K295" s="59"/>
      <c r="L295" s="80"/>
      <c r="M295" s="80"/>
      <c r="N295" s="81">
        <f>E295*(F295*J295+G295*K295+H295*L295+I295*M295)</f>
        <v>0</v>
      </c>
      <c r="O295" s="75"/>
    </row>
    <row r="296" spans="1:15" ht="15" hidden="1" customHeight="1" outlineLevel="1">
      <c r="A296" s="35"/>
      <c r="B296" s="35" t="s">
        <v>794</v>
      </c>
      <c r="C296" s="34" t="s">
        <v>750</v>
      </c>
      <c r="D296" s="61"/>
      <c r="E296" s="61"/>
      <c r="F296" s="107">
        <v>2.6000000000000002E-2</v>
      </c>
      <c r="G296" s="107">
        <v>2.6000000000000002E-2</v>
      </c>
      <c r="H296" s="108"/>
      <c r="I296" s="108"/>
      <c r="J296" s="59"/>
      <c r="K296" s="59"/>
      <c r="L296" s="80"/>
      <c r="M296" s="80"/>
      <c r="N296" s="81">
        <f>E296*(F296*J296+G296*K296+H296*L296+I296*M296)</f>
        <v>0</v>
      </c>
      <c r="O296" s="75"/>
    </row>
    <row r="297" spans="1:15" ht="15" hidden="1" customHeight="1" outlineLevel="1">
      <c r="A297" s="35"/>
      <c r="B297" s="35" t="s">
        <v>795</v>
      </c>
      <c r="C297" s="34" t="s">
        <v>750</v>
      </c>
      <c r="D297" s="61"/>
      <c r="E297" s="61"/>
      <c r="F297" s="107">
        <v>0.01</v>
      </c>
      <c r="G297" s="107">
        <v>0.01</v>
      </c>
      <c r="H297" s="108"/>
      <c r="I297" s="108"/>
      <c r="J297" s="59"/>
      <c r="K297" s="59"/>
      <c r="L297" s="80"/>
      <c r="M297" s="80"/>
      <c r="N297" s="81">
        <f>E297*(F297*J297+G297*K297+H297*L297+I297*M297)</f>
        <v>0</v>
      </c>
      <c r="O297" s="75"/>
    </row>
    <row r="298" spans="1:15" ht="25.5" hidden="1" customHeight="1">
      <c r="A298" s="1639" t="s">
        <v>763</v>
      </c>
      <c r="B298" s="1640"/>
      <c r="C298" s="31" t="s">
        <v>746</v>
      </c>
      <c r="D298" s="61">
        <f>D299</f>
        <v>0</v>
      </c>
      <c r="E298" s="61">
        <f>E302</f>
        <v>0</v>
      </c>
      <c r="F298" s="95"/>
      <c r="G298" s="95"/>
      <c r="H298" s="95"/>
      <c r="I298" s="95"/>
      <c r="J298" s="85"/>
      <c r="K298" s="85"/>
      <c r="L298" s="85"/>
      <c r="M298" s="85"/>
      <c r="N298" s="81">
        <f>N299+N302</f>
        <v>0</v>
      </c>
      <c r="O298" s="45"/>
    </row>
    <row r="299" spans="1:15" hidden="1">
      <c r="A299" s="1637" t="s">
        <v>802</v>
      </c>
      <c r="B299" s="1638"/>
      <c r="C299" s="31" t="s">
        <v>746</v>
      </c>
      <c r="D299" s="61">
        <f>D300</f>
        <v>0</v>
      </c>
      <c r="E299" s="61"/>
      <c r="F299" s="96">
        <f>F300</f>
        <v>2.04</v>
      </c>
      <c r="G299" s="96">
        <f>G300</f>
        <v>2.04</v>
      </c>
      <c r="H299" s="99"/>
      <c r="I299" s="99"/>
      <c r="J299" s="50"/>
      <c r="K299" s="50"/>
      <c r="L299" s="50"/>
      <c r="M299" s="50"/>
      <c r="N299" s="81">
        <f>SUM(N300:N301)</f>
        <v>0</v>
      </c>
      <c r="O299" s="45"/>
    </row>
    <row r="300" spans="1:15" ht="15" hidden="1" customHeight="1" outlineLevel="1">
      <c r="A300" s="82"/>
      <c r="B300" s="82" t="s">
        <v>800</v>
      </c>
      <c r="C300" s="31" t="s">
        <v>746</v>
      </c>
      <c r="D300" s="61"/>
      <c r="E300" s="61"/>
      <c r="F300" s="90">
        <v>2.04</v>
      </c>
      <c r="G300" s="91">
        <v>2.04</v>
      </c>
      <c r="H300" s="98"/>
      <c r="I300" s="98"/>
      <c r="J300" s="59"/>
      <c r="K300" s="59"/>
      <c r="L300" s="45"/>
      <c r="M300" s="45"/>
      <c r="N300" s="81">
        <f>D300*(F300*J300+G300*K300+H300*L300+I300*M300)</f>
        <v>0</v>
      </c>
      <c r="O300" s="45"/>
    </row>
    <row r="301" spans="1:15" ht="15" hidden="1" customHeight="1" outlineLevel="1">
      <c r="A301" s="43"/>
      <c r="B301" s="89" t="s">
        <v>801</v>
      </c>
      <c r="C301" s="44" t="s">
        <v>748</v>
      </c>
      <c r="D301" s="61"/>
      <c r="E301" s="61"/>
      <c r="F301" s="97"/>
      <c r="G301" s="98"/>
      <c r="H301" s="98"/>
      <c r="I301" s="98"/>
      <c r="J301" s="45"/>
      <c r="K301" s="45"/>
      <c r="L301" s="45"/>
      <c r="M301" s="45"/>
      <c r="N301" s="81"/>
      <c r="O301" s="45"/>
    </row>
    <row r="302" spans="1:15" ht="15" hidden="1" customHeight="1">
      <c r="A302" s="1637" t="s">
        <v>749</v>
      </c>
      <c r="B302" s="1638"/>
      <c r="C302" s="50"/>
      <c r="D302" s="61"/>
      <c r="E302" s="61">
        <f>E304+E314+E303</f>
        <v>0</v>
      </c>
      <c r="F302" s="99"/>
      <c r="G302" s="99"/>
      <c r="H302" s="99"/>
      <c r="I302" s="99"/>
      <c r="J302" s="50"/>
      <c r="K302" s="50"/>
      <c r="L302" s="50"/>
      <c r="M302" s="50"/>
      <c r="N302" s="81">
        <f>N303+N304+N314</f>
        <v>0</v>
      </c>
      <c r="O302" s="88"/>
    </row>
    <row r="303" spans="1:15" ht="15" hidden="1" customHeight="1" outlineLevel="1">
      <c r="A303" s="33"/>
      <c r="B303" s="89" t="s">
        <v>803</v>
      </c>
      <c r="C303" s="32" t="s">
        <v>748</v>
      </c>
      <c r="D303" s="61"/>
      <c r="E303" s="61"/>
      <c r="F303" s="105"/>
      <c r="G303" s="105"/>
      <c r="H303" s="105"/>
      <c r="I303" s="105"/>
      <c r="J303" s="59"/>
      <c r="K303" s="59"/>
      <c r="L303" s="36"/>
      <c r="M303" s="76"/>
      <c r="N303" s="81"/>
      <c r="O303" s="73"/>
    </row>
    <row r="304" spans="1:15" ht="15" hidden="1" customHeight="1" outlineLevel="1">
      <c r="A304" s="33"/>
      <c r="B304" s="47" t="s">
        <v>796</v>
      </c>
      <c r="C304" s="39"/>
      <c r="D304" s="61"/>
      <c r="E304" s="61">
        <f>E305+E308+E311</f>
        <v>0</v>
      </c>
      <c r="F304" s="105"/>
      <c r="G304" s="105"/>
      <c r="H304" s="105"/>
      <c r="I304" s="105"/>
      <c r="J304" s="39"/>
      <c r="K304" s="39"/>
      <c r="L304" s="39"/>
      <c r="M304" s="63"/>
      <c r="N304" s="81">
        <f>N305+N308+N311</f>
        <v>0</v>
      </c>
      <c r="O304" s="78"/>
    </row>
    <row r="305" spans="1:15" ht="15" hidden="1" customHeight="1" outlineLevel="1">
      <c r="A305" s="33"/>
      <c r="B305" s="53" t="s">
        <v>785</v>
      </c>
      <c r="C305" s="50"/>
      <c r="D305" s="61"/>
      <c r="E305" s="61">
        <f>SUM(E306:E307)</f>
        <v>0</v>
      </c>
      <c r="F305" s="102"/>
      <c r="G305" s="99"/>
      <c r="H305" s="99"/>
      <c r="I305" s="99"/>
      <c r="J305" s="50"/>
      <c r="K305" s="50"/>
      <c r="L305" s="50"/>
      <c r="M305" s="51"/>
      <c r="N305" s="81">
        <f>SUM(N306:N307)</f>
        <v>0</v>
      </c>
      <c r="O305" s="79"/>
    </row>
    <row r="306" spans="1:15" ht="15" hidden="1" customHeight="1" outlineLevel="1">
      <c r="A306" s="33"/>
      <c r="B306" s="35" t="s">
        <v>786</v>
      </c>
      <c r="C306" s="34" t="s">
        <v>750</v>
      </c>
      <c r="D306" s="61"/>
      <c r="E306" s="61"/>
      <c r="F306" s="104">
        <v>0.11</v>
      </c>
      <c r="G306" s="104">
        <v>0.12</v>
      </c>
      <c r="H306" s="105"/>
      <c r="I306" s="106"/>
      <c r="J306" s="59"/>
      <c r="K306" s="59"/>
      <c r="L306" s="76"/>
      <c r="M306" s="76"/>
      <c r="N306" s="81">
        <f>E306*(F306*J306+G306*K306+H306*L306+I306*M306)</f>
        <v>0</v>
      </c>
      <c r="O306" s="77"/>
    </row>
    <row r="307" spans="1:15" ht="15" hidden="1" customHeight="1" outlineLevel="1">
      <c r="A307" s="33"/>
      <c r="B307" s="33" t="s">
        <v>787</v>
      </c>
      <c r="C307" s="34" t="s">
        <v>750</v>
      </c>
      <c r="D307" s="61"/>
      <c r="E307" s="61"/>
      <c r="F307" s="104">
        <v>0.33</v>
      </c>
      <c r="G307" s="104">
        <v>0.36</v>
      </c>
      <c r="H307" s="105"/>
      <c r="I307" s="105"/>
      <c r="J307" s="59"/>
      <c r="K307" s="59"/>
      <c r="L307" s="36"/>
      <c r="M307" s="76"/>
      <c r="N307" s="81">
        <f>E307*(F307*J307+G307*K307+H307*L307+I307*M307)</f>
        <v>0</v>
      </c>
      <c r="O307" s="77"/>
    </row>
    <row r="308" spans="1:15" ht="15" hidden="1" customHeight="1" outlineLevel="1">
      <c r="A308" s="33"/>
      <c r="B308" s="53" t="s">
        <v>788</v>
      </c>
      <c r="C308" s="50"/>
      <c r="D308" s="61"/>
      <c r="E308" s="61">
        <f>SUM(E309:E310)</f>
        <v>0</v>
      </c>
      <c r="F308" s="102"/>
      <c r="G308" s="99"/>
      <c r="H308" s="99"/>
      <c r="I308" s="99"/>
      <c r="J308" s="50"/>
      <c r="K308" s="50"/>
      <c r="L308" s="50"/>
      <c r="M308" s="51"/>
      <c r="N308" s="81">
        <f>SUM(N309:N310)</f>
        <v>0</v>
      </c>
      <c r="O308" s="79"/>
    </row>
    <row r="309" spans="1:15" ht="15" hidden="1" customHeight="1" outlineLevel="1">
      <c r="A309" s="33"/>
      <c r="B309" s="35" t="s">
        <v>786</v>
      </c>
      <c r="C309" s="34" t="s">
        <v>750</v>
      </c>
      <c r="D309" s="61"/>
      <c r="E309" s="61"/>
      <c r="F309" s="104">
        <v>7.6999999999999999E-2</v>
      </c>
      <c r="G309" s="104">
        <v>8.3999999999999991E-2</v>
      </c>
      <c r="H309" s="105"/>
      <c r="I309" s="106"/>
      <c r="J309" s="59"/>
      <c r="K309" s="59"/>
      <c r="L309" s="76"/>
      <c r="M309" s="76"/>
      <c r="N309" s="81">
        <f>E309*(F309*J309+G309*K309+H309*L309+I309*M309)</f>
        <v>0</v>
      </c>
      <c r="O309" s="77"/>
    </row>
    <row r="310" spans="1:15" ht="15" hidden="1" customHeight="1" outlineLevel="1">
      <c r="A310" s="33"/>
      <c r="B310" s="33" t="s">
        <v>787</v>
      </c>
      <c r="C310" s="34" t="s">
        <v>750</v>
      </c>
      <c r="D310" s="61"/>
      <c r="E310" s="61"/>
      <c r="F310" s="104">
        <v>0.22</v>
      </c>
      <c r="G310" s="104">
        <v>0.24</v>
      </c>
      <c r="H310" s="105"/>
      <c r="I310" s="105"/>
      <c r="J310" s="59"/>
      <c r="K310" s="59"/>
      <c r="L310" s="36"/>
      <c r="M310" s="76"/>
      <c r="N310" s="81">
        <f>E310*(F310*J310+G310*K310+H310*L310+I310*M310)</f>
        <v>0</v>
      </c>
      <c r="O310" s="77"/>
    </row>
    <row r="311" spans="1:15" ht="15" hidden="1" customHeight="1" outlineLevel="1">
      <c r="A311" s="33"/>
      <c r="B311" s="53" t="s">
        <v>789</v>
      </c>
      <c r="C311" s="50"/>
      <c r="D311" s="61"/>
      <c r="E311" s="61">
        <f>SUM(E312:E313)</f>
        <v>0</v>
      </c>
      <c r="F311" s="102"/>
      <c r="G311" s="99"/>
      <c r="H311" s="99"/>
      <c r="I311" s="99"/>
      <c r="J311" s="50"/>
      <c r="K311" s="50"/>
      <c r="L311" s="50"/>
      <c r="M311" s="51"/>
      <c r="N311" s="81">
        <f>SUM(N312:N313)</f>
        <v>0</v>
      </c>
      <c r="O311" s="79"/>
    </row>
    <row r="312" spans="1:15" ht="15" hidden="1" customHeight="1" outlineLevel="1">
      <c r="A312" s="33"/>
      <c r="B312" s="35" t="s">
        <v>786</v>
      </c>
      <c r="C312" s="34" t="s">
        <v>750</v>
      </c>
      <c r="D312" s="61"/>
      <c r="E312" s="61"/>
      <c r="F312" s="104">
        <v>5.5E-2</v>
      </c>
      <c r="G312" s="104">
        <v>0.06</v>
      </c>
      <c r="H312" s="105"/>
      <c r="I312" s="106"/>
      <c r="J312" s="59"/>
      <c r="K312" s="59"/>
      <c r="L312" s="76"/>
      <c r="M312" s="76"/>
      <c r="N312" s="81">
        <f>E312*(F312*J312+G312*K312+H312*L312+I312*M312)</f>
        <v>0</v>
      </c>
      <c r="O312" s="77"/>
    </row>
    <row r="313" spans="1:15" ht="15" hidden="1" customHeight="1" outlineLevel="1">
      <c r="A313" s="33"/>
      <c r="B313" s="33" t="s">
        <v>787</v>
      </c>
      <c r="C313" s="34" t="s">
        <v>750</v>
      </c>
      <c r="D313" s="61"/>
      <c r="E313" s="61"/>
      <c r="F313" s="104">
        <v>0.16500000000000001</v>
      </c>
      <c r="G313" s="104">
        <v>0.18</v>
      </c>
      <c r="H313" s="105"/>
      <c r="I313" s="105"/>
      <c r="J313" s="59"/>
      <c r="K313" s="59"/>
      <c r="L313" s="36"/>
      <c r="M313" s="76"/>
      <c r="N313" s="81">
        <f>E313*(F313*J313+G313*K313+H313*L313+I313*M313)</f>
        <v>0</v>
      </c>
      <c r="O313" s="77"/>
    </row>
    <row r="314" spans="1:15" ht="45" hidden="1" customHeight="1" outlineLevel="1">
      <c r="A314" s="38"/>
      <c r="B314" s="53" t="s">
        <v>790</v>
      </c>
      <c r="C314" s="50"/>
      <c r="D314" s="61"/>
      <c r="E314" s="61">
        <f>E315</f>
        <v>0</v>
      </c>
      <c r="F314" s="102"/>
      <c r="G314" s="99"/>
      <c r="H314" s="99"/>
      <c r="I314" s="99"/>
      <c r="J314" s="50"/>
      <c r="K314" s="50"/>
      <c r="L314" s="50"/>
      <c r="M314" s="51"/>
      <c r="N314" s="81">
        <f>N315</f>
        <v>0</v>
      </c>
      <c r="O314" s="77"/>
    </row>
    <row r="315" spans="1:15" ht="15" hidden="1" customHeight="1" outlineLevel="1">
      <c r="A315" s="42"/>
      <c r="B315" s="47" t="s">
        <v>796</v>
      </c>
      <c r="C315" s="34"/>
      <c r="D315" s="61"/>
      <c r="E315" s="61">
        <f>SUM(E316:E319)</f>
        <v>0</v>
      </c>
      <c r="F315" s="100"/>
      <c r="G315" s="100"/>
      <c r="H315" s="100"/>
      <c r="I315" s="100"/>
      <c r="J315" s="34"/>
      <c r="K315" s="34"/>
      <c r="L315" s="34"/>
      <c r="M315" s="34"/>
      <c r="N315" s="81">
        <f>SUM(N316:N319)</f>
        <v>0</v>
      </c>
      <c r="O315" s="73"/>
    </row>
    <row r="316" spans="1:15" ht="15" hidden="1" customHeight="1" outlineLevel="1">
      <c r="A316" s="35"/>
      <c r="B316" s="35" t="s">
        <v>792</v>
      </c>
      <c r="C316" s="34" t="s">
        <v>750</v>
      </c>
      <c r="D316" s="61"/>
      <c r="E316" s="61"/>
      <c r="F316" s="107">
        <v>4.4999999999999998E-2</v>
      </c>
      <c r="G316" s="107">
        <v>4.4999999999999998E-2</v>
      </c>
      <c r="H316" s="108"/>
      <c r="I316" s="108"/>
      <c r="J316" s="59"/>
      <c r="K316" s="59"/>
      <c r="L316" s="80"/>
      <c r="M316" s="80"/>
      <c r="N316" s="81">
        <f>E316*(F316*J316+G316*K316+H316*L316+I316*M316)</f>
        <v>0</v>
      </c>
      <c r="O316" s="75"/>
    </row>
    <row r="317" spans="1:15" ht="15" hidden="1" customHeight="1" outlineLevel="1">
      <c r="A317" s="35"/>
      <c r="B317" s="35" t="s">
        <v>793</v>
      </c>
      <c r="C317" s="34" t="s">
        <v>750</v>
      </c>
      <c r="D317" s="61"/>
      <c r="E317" s="61"/>
      <c r="F317" s="107">
        <v>3.3000000000000002E-2</v>
      </c>
      <c r="G317" s="107">
        <v>3.3000000000000002E-2</v>
      </c>
      <c r="H317" s="108"/>
      <c r="I317" s="108"/>
      <c r="J317" s="59"/>
      <c r="K317" s="59"/>
      <c r="L317" s="80"/>
      <c r="M317" s="80"/>
      <c r="N317" s="81">
        <f>E317*(F317*J317+G317*K317+H317*L317+I317*M317)</f>
        <v>0</v>
      </c>
      <c r="O317" s="75"/>
    </row>
    <row r="318" spans="1:15" ht="15" hidden="1" customHeight="1" outlineLevel="1">
      <c r="A318" s="35"/>
      <c r="B318" s="35" t="s">
        <v>794</v>
      </c>
      <c r="C318" s="34" t="s">
        <v>750</v>
      </c>
      <c r="D318" s="61"/>
      <c r="E318" s="61"/>
      <c r="F318" s="107">
        <v>2.6000000000000002E-2</v>
      </c>
      <c r="G318" s="107">
        <v>2.6000000000000002E-2</v>
      </c>
      <c r="H318" s="108"/>
      <c r="I318" s="108"/>
      <c r="J318" s="59"/>
      <c r="K318" s="59"/>
      <c r="L318" s="80"/>
      <c r="M318" s="80"/>
      <c r="N318" s="81">
        <f>E318*(F318*J318+G318*K318+H318*L318+I318*M318)</f>
        <v>0</v>
      </c>
      <c r="O318" s="75"/>
    </row>
    <row r="319" spans="1:15" ht="15" hidden="1" customHeight="1" outlineLevel="1">
      <c r="A319" s="35"/>
      <c r="B319" s="35" t="s">
        <v>795</v>
      </c>
      <c r="C319" s="34" t="s">
        <v>750</v>
      </c>
      <c r="D319" s="61"/>
      <c r="E319" s="61"/>
      <c r="F319" s="107">
        <v>0.01</v>
      </c>
      <c r="G319" s="107">
        <v>0.01</v>
      </c>
      <c r="H319" s="108"/>
      <c r="I319" s="108"/>
      <c r="J319" s="59"/>
      <c r="K319" s="59"/>
      <c r="L319" s="80"/>
      <c r="M319" s="80"/>
      <c r="N319" s="81">
        <f>E319*(F319*J319+G319*K319+H319*L319+I319*M319)</f>
        <v>0</v>
      </c>
      <c r="O319" s="75"/>
    </row>
    <row r="320" spans="1:15" collapsed="1">
      <c r="A320" s="1645" t="s">
        <v>764</v>
      </c>
      <c r="B320" s="1646"/>
      <c r="C320" s="46" t="s">
        <v>799</v>
      </c>
      <c r="D320" s="61">
        <f>D321+D358+D395+D417+D434+D451+D468+D480+D502+D514</f>
        <v>0</v>
      </c>
      <c r="E320" s="61">
        <f>E321+E358+E395+E417+E434+E451+E468+E480+E502+E514</f>
        <v>0</v>
      </c>
      <c r="F320" s="94"/>
      <c r="G320" s="94"/>
      <c r="H320" s="94"/>
      <c r="I320" s="94"/>
      <c r="J320" s="46"/>
      <c r="K320" s="46"/>
      <c r="L320" s="46"/>
      <c r="M320" s="46"/>
      <c r="N320" s="81">
        <f>N321+N358+N395+N417+N434+N451+N468+N480+N502+N514</f>
        <v>0</v>
      </c>
      <c r="O320" s="87">
        <f>O321+O358+O417+O434+O451</f>
        <v>0</v>
      </c>
    </row>
    <row r="321" spans="1:15" hidden="1">
      <c r="A321" s="1639" t="s">
        <v>765</v>
      </c>
      <c r="B321" s="1640"/>
      <c r="C321" s="31" t="s">
        <v>746</v>
      </c>
      <c r="D321" s="61">
        <f>D322</f>
        <v>0</v>
      </c>
      <c r="E321" s="61">
        <f>E325</f>
        <v>0</v>
      </c>
      <c r="F321" s="95"/>
      <c r="G321" s="95"/>
      <c r="H321" s="95"/>
      <c r="I321" s="95"/>
      <c r="J321" s="85"/>
      <c r="K321" s="85"/>
      <c r="L321" s="85"/>
      <c r="M321" s="85"/>
      <c r="N321" s="81">
        <f>N322+N325</f>
        <v>0</v>
      </c>
      <c r="O321" s="81">
        <f>O322+O325</f>
        <v>0</v>
      </c>
    </row>
    <row r="322" spans="1:15" hidden="1">
      <c r="A322" s="1637" t="s">
        <v>802</v>
      </c>
      <c r="B322" s="1638"/>
      <c r="C322" s="31" t="s">
        <v>746</v>
      </c>
      <c r="D322" s="61">
        <f>D323</f>
        <v>0</v>
      </c>
      <c r="E322" s="61"/>
      <c r="F322" s="96">
        <f>F323</f>
        <v>2.96</v>
      </c>
      <c r="G322" s="96">
        <f>G323</f>
        <v>2.96</v>
      </c>
      <c r="H322" s="96">
        <f>H323</f>
        <v>2.2400000000000002</v>
      </c>
      <c r="I322" s="96">
        <f>I323</f>
        <v>2.2400000000000002</v>
      </c>
      <c r="J322" s="50"/>
      <c r="K322" s="50"/>
      <c r="L322" s="50"/>
      <c r="M322" s="50"/>
      <c r="N322" s="81">
        <f>SUM(N323:N324)</f>
        <v>0</v>
      </c>
      <c r="O322" s="81">
        <f>SUM(O323:O324)</f>
        <v>0</v>
      </c>
    </row>
    <row r="323" spans="1:15" ht="15" hidden="1" customHeight="1" outlineLevel="1">
      <c r="A323" s="82"/>
      <c r="B323" s="82" t="s">
        <v>800</v>
      </c>
      <c r="C323" s="31" t="s">
        <v>746</v>
      </c>
      <c r="D323" s="61"/>
      <c r="E323" s="61"/>
      <c r="F323" s="90">
        <v>2.96</v>
      </c>
      <c r="G323" s="91">
        <v>2.96</v>
      </c>
      <c r="H323" s="91">
        <v>2.2400000000000002</v>
      </c>
      <c r="I323" s="91">
        <v>2.2400000000000002</v>
      </c>
      <c r="J323" s="59"/>
      <c r="K323" s="59"/>
      <c r="L323" s="59"/>
      <c r="M323" s="59"/>
      <c r="N323" s="81">
        <f>D323*(F323*J323+G323*K323+H323*L323+I323*M323)</f>
        <v>0</v>
      </c>
      <c r="O323" s="71">
        <f>D323*(H323*L323+I323*M323)</f>
        <v>0</v>
      </c>
    </row>
    <row r="324" spans="1:15" ht="15" hidden="1" customHeight="1" outlineLevel="1">
      <c r="A324" s="43"/>
      <c r="B324" s="89" t="s">
        <v>801</v>
      </c>
      <c r="C324" s="44" t="s">
        <v>748</v>
      </c>
      <c r="D324" s="61"/>
      <c r="E324" s="61"/>
      <c r="F324" s="97"/>
      <c r="G324" s="98"/>
      <c r="H324" s="98"/>
      <c r="I324" s="98"/>
      <c r="J324" s="45"/>
      <c r="K324" s="45"/>
      <c r="L324" s="45"/>
      <c r="M324" s="45"/>
      <c r="N324" s="81"/>
      <c r="O324" s="126"/>
    </row>
    <row r="325" spans="1:15" ht="15" hidden="1" customHeight="1">
      <c r="A325" s="1637" t="s">
        <v>749</v>
      </c>
      <c r="B325" s="1638"/>
      <c r="C325" s="50"/>
      <c r="D325" s="61"/>
      <c r="E325" s="61">
        <f>E326+E327+E337+E347</f>
        <v>0</v>
      </c>
      <c r="F325" s="99"/>
      <c r="G325" s="99"/>
      <c r="H325" s="99"/>
      <c r="I325" s="99"/>
      <c r="J325" s="50"/>
      <c r="K325" s="50"/>
      <c r="L325" s="50"/>
      <c r="M325" s="50"/>
      <c r="N325" s="81">
        <f>N326+N327+N337+N347</f>
        <v>0</v>
      </c>
      <c r="O325" s="68">
        <f>O326+O327+O347</f>
        <v>0</v>
      </c>
    </row>
    <row r="326" spans="1:15" ht="15" hidden="1" customHeight="1" outlineLevel="1">
      <c r="A326" s="33"/>
      <c r="B326" s="89" t="s">
        <v>804</v>
      </c>
      <c r="C326" s="32" t="s">
        <v>748</v>
      </c>
      <c r="D326" s="61"/>
      <c r="E326" s="61"/>
      <c r="F326" s="100"/>
      <c r="G326" s="100"/>
      <c r="H326" s="100"/>
      <c r="I326" s="100"/>
      <c r="J326" s="59"/>
      <c r="K326" s="59"/>
      <c r="L326" s="59"/>
      <c r="M326" s="59"/>
      <c r="N326" s="81"/>
      <c r="O326" s="72"/>
    </row>
    <row r="327" spans="1:15" ht="15" hidden="1" customHeight="1" outlineLevel="1">
      <c r="A327" s="49"/>
      <c r="B327" s="55" t="s">
        <v>791</v>
      </c>
      <c r="C327" s="56"/>
      <c r="D327" s="61"/>
      <c r="E327" s="61">
        <f>E328+E331+E334</f>
        <v>0</v>
      </c>
      <c r="F327" s="101"/>
      <c r="G327" s="101"/>
      <c r="H327" s="101"/>
      <c r="I327" s="101"/>
      <c r="J327" s="56"/>
      <c r="K327" s="56"/>
      <c r="L327" s="56"/>
      <c r="M327" s="56"/>
      <c r="N327" s="81">
        <f>N328+N331+N334</f>
        <v>0</v>
      </c>
      <c r="O327" s="68">
        <f>O328+O331+O334</f>
        <v>0</v>
      </c>
    </row>
    <row r="328" spans="1:15" ht="15" hidden="1" customHeight="1" outlineLevel="1">
      <c r="A328" s="54"/>
      <c r="B328" s="53" t="s">
        <v>785</v>
      </c>
      <c r="C328" s="50"/>
      <c r="D328" s="61"/>
      <c r="E328" s="61">
        <f>SUM(E329:E330)</f>
        <v>0</v>
      </c>
      <c r="F328" s="102"/>
      <c r="G328" s="99"/>
      <c r="H328" s="99"/>
      <c r="I328" s="99"/>
      <c r="J328" s="50"/>
      <c r="K328" s="50"/>
      <c r="L328" s="50"/>
      <c r="M328" s="51"/>
      <c r="N328" s="81">
        <f>SUM(N329:N330)</f>
        <v>0</v>
      </c>
      <c r="O328" s="70">
        <f>SUM(O329:O330)</f>
        <v>0</v>
      </c>
    </row>
    <row r="329" spans="1:15" ht="15" hidden="1" customHeight="1" outlineLevel="1">
      <c r="A329" s="35"/>
      <c r="B329" s="57" t="s">
        <v>786</v>
      </c>
      <c r="C329" s="58" t="s">
        <v>750</v>
      </c>
      <c r="D329" s="61"/>
      <c r="E329" s="61"/>
      <c r="F329" s="103">
        <v>6.6000000000000003E-2</v>
      </c>
      <c r="G329" s="103">
        <v>7.1999999999999995E-2</v>
      </c>
      <c r="H329" s="103">
        <v>4.3999999999999997E-2</v>
      </c>
      <c r="I329" s="103">
        <v>4.8000000000000001E-2</v>
      </c>
      <c r="J329" s="59"/>
      <c r="K329" s="59"/>
      <c r="L329" s="59"/>
      <c r="M329" s="59"/>
      <c r="N329" s="81">
        <f>E329*(F329*J329+G329*K329+H329*L329+I329*M329)</f>
        <v>0</v>
      </c>
      <c r="O329" s="71">
        <f>E329*(H329*L329+I329*M329)</f>
        <v>0</v>
      </c>
    </row>
    <row r="330" spans="1:15" ht="15" hidden="1" customHeight="1" outlineLevel="1">
      <c r="A330" s="33"/>
      <c r="B330" s="33" t="s">
        <v>787</v>
      </c>
      <c r="C330" s="34" t="s">
        <v>750</v>
      </c>
      <c r="D330" s="61"/>
      <c r="E330" s="61"/>
      <c r="F330" s="104">
        <v>0.19800000000000001</v>
      </c>
      <c r="G330" s="104">
        <v>0.216</v>
      </c>
      <c r="H330" s="104">
        <v>0.13200000000000001</v>
      </c>
      <c r="I330" s="104">
        <v>0.14399999999999999</v>
      </c>
      <c r="J330" s="59"/>
      <c r="K330" s="59"/>
      <c r="L330" s="41"/>
      <c r="M330" s="59"/>
      <c r="N330" s="81">
        <f>E330*(F330*J330+G330*K330+H330*L330+I330*M330)</f>
        <v>0</v>
      </c>
      <c r="O330" s="71">
        <f>E330*(H330*L330+I330*M330)</f>
        <v>0</v>
      </c>
    </row>
    <row r="331" spans="1:15" ht="15" hidden="1" customHeight="1" outlineLevel="1">
      <c r="A331" s="40"/>
      <c r="B331" s="53" t="s">
        <v>788</v>
      </c>
      <c r="C331" s="50"/>
      <c r="D331" s="61"/>
      <c r="E331" s="61">
        <f>SUM(E332:E333)</f>
        <v>0</v>
      </c>
      <c r="F331" s="102"/>
      <c r="G331" s="99"/>
      <c r="H331" s="99"/>
      <c r="I331" s="99"/>
      <c r="J331" s="50"/>
      <c r="K331" s="50"/>
      <c r="L331" s="50"/>
      <c r="M331" s="51"/>
      <c r="N331" s="81">
        <f>SUM(N332:N333)</f>
        <v>0</v>
      </c>
      <c r="O331" s="70">
        <f>SUM(O332:O333)</f>
        <v>0</v>
      </c>
    </row>
    <row r="332" spans="1:15" ht="15" hidden="1" customHeight="1" outlineLevel="1">
      <c r="A332" s="35"/>
      <c r="B332" s="35" t="s">
        <v>786</v>
      </c>
      <c r="C332" s="34" t="s">
        <v>750</v>
      </c>
      <c r="D332" s="61"/>
      <c r="E332" s="61"/>
      <c r="F332" s="104">
        <v>4.3999999999999997E-2</v>
      </c>
      <c r="G332" s="104">
        <v>4.8000000000000001E-2</v>
      </c>
      <c r="H332" s="104">
        <v>3.3000000000000002E-2</v>
      </c>
      <c r="I332" s="103">
        <v>3.5999999999999997E-2</v>
      </c>
      <c r="J332" s="59"/>
      <c r="K332" s="59"/>
      <c r="L332" s="59"/>
      <c r="M332" s="59"/>
      <c r="N332" s="81">
        <f>E332*(F332*J332+G332*K332+H332*L332+I332*M332)</f>
        <v>0</v>
      </c>
      <c r="O332" s="71">
        <f>E332*(H332*L332+I332*M332)</f>
        <v>0</v>
      </c>
    </row>
    <row r="333" spans="1:15" ht="15" hidden="1" customHeight="1" outlineLevel="1">
      <c r="A333" s="33"/>
      <c r="B333" s="33" t="s">
        <v>787</v>
      </c>
      <c r="C333" s="34" t="s">
        <v>750</v>
      </c>
      <c r="D333" s="61"/>
      <c r="E333" s="61"/>
      <c r="F333" s="104">
        <v>0.13200000000000001</v>
      </c>
      <c r="G333" s="104">
        <v>0.14399999999999999</v>
      </c>
      <c r="H333" s="104">
        <v>8.7999999999999995E-2</v>
      </c>
      <c r="I333" s="104">
        <v>9.6000000000000002E-2</v>
      </c>
      <c r="J333" s="59"/>
      <c r="K333" s="59"/>
      <c r="L333" s="41"/>
      <c r="M333" s="59"/>
      <c r="N333" s="81">
        <f>E333*(F333*J333+G333*K333+H333*L333+I333*M333)</f>
        <v>0</v>
      </c>
      <c r="O333" s="71">
        <f>E333*(H333*L333+I333*M333)</f>
        <v>0</v>
      </c>
    </row>
    <row r="334" spans="1:15" ht="15" hidden="1" customHeight="1" outlineLevel="1">
      <c r="A334" s="38"/>
      <c r="B334" s="53" t="s">
        <v>789</v>
      </c>
      <c r="C334" s="50"/>
      <c r="D334" s="61"/>
      <c r="E334" s="61">
        <f>SUM(E335:E336)</f>
        <v>0</v>
      </c>
      <c r="F334" s="102"/>
      <c r="G334" s="99"/>
      <c r="H334" s="99"/>
      <c r="I334" s="99"/>
      <c r="J334" s="50"/>
      <c r="K334" s="50"/>
      <c r="L334" s="50"/>
      <c r="M334" s="51"/>
      <c r="N334" s="81">
        <f>SUM(N335:N336)</f>
        <v>0</v>
      </c>
      <c r="O334" s="70">
        <f>SUM(O335:O336)</f>
        <v>0</v>
      </c>
    </row>
    <row r="335" spans="1:15" ht="15" hidden="1" customHeight="1" outlineLevel="1">
      <c r="A335" s="33"/>
      <c r="B335" s="35" t="s">
        <v>786</v>
      </c>
      <c r="C335" s="34" t="s">
        <v>750</v>
      </c>
      <c r="D335" s="61"/>
      <c r="E335" s="61"/>
      <c r="F335" s="104">
        <v>3.3000000000000002E-2</v>
      </c>
      <c r="G335" s="104">
        <v>3.5999999999999997E-2</v>
      </c>
      <c r="H335" s="104">
        <v>2.1999999999999999E-2</v>
      </c>
      <c r="I335" s="103">
        <v>2.4E-2</v>
      </c>
      <c r="J335" s="59"/>
      <c r="K335" s="59"/>
      <c r="L335" s="59"/>
      <c r="M335" s="59"/>
      <c r="N335" s="81">
        <f>E335*(F335*J335+G335*K335+H335*L335+I335*M335)</f>
        <v>0</v>
      </c>
      <c r="O335" s="71">
        <f>E335*(H335*L335+I335*M335)</f>
        <v>0</v>
      </c>
    </row>
    <row r="336" spans="1:15" ht="15" hidden="1" customHeight="1" outlineLevel="1">
      <c r="A336" s="33"/>
      <c r="B336" s="33" t="s">
        <v>787</v>
      </c>
      <c r="C336" s="34" t="s">
        <v>750</v>
      </c>
      <c r="D336" s="61"/>
      <c r="E336" s="61"/>
      <c r="F336" s="104">
        <v>9.9000000000000005E-2</v>
      </c>
      <c r="G336" s="104">
        <v>0.108</v>
      </c>
      <c r="H336" s="104">
        <v>6.6000000000000003E-2</v>
      </c>
      <c r="I336" s="104">
        <v>7.1999999999999995E-2</v>
      </c>
      <c r="J336" s="59"/>
      <c r="K336" s="59"/>
      <c r="L336" s="41"/>
      <c r="M336" s="59"/>
      <c r="N336" s="81">
        <f>E336*(F336*J336+G336*K336+H336*L336+I336*M336)</f>
        <v>0</v>
      </c>
      <c r="O336" s="71">
        <f>E336*(H336*L336+I336*M336)</f>
        <v>0</v>
      </c>
    </row>
    <row r="337" spans="1:15" ht="15" hidden="1" customHeight="1" outlineLevel="1">
      <c r="A337" s="33"/>
      <c r="B337" s="47" t="s">
        <v>796</v>
      </c>
      <c r="C337" s="39"/>
      <c r="D337" s="61"/>
      <c r="E337" s="61">
        <f>E338+E341+E344</f>
        <v>0</v>
      </c>
      <c r="F337" s="105"/>
      <c r="G337" s="105"/>
      <c r="H337" s="105"/>
      <c r="I337" s="105"/>
      <c r="J337" s="39"/>
      <c r="K337" s="39"/>
      <c r="L337" s="39"/>
      <c r="M337" s="63"/>
      <c r="N337" s="81">
        <f>N338+N341+N344</f>
        <v>0</v>
      </c>
      <c r="O337" s="78"/>
    </row>
    <row r="338" spans="1:15" ht="15" hidden="1" customHeight="1" outlineLevel="1">
      <c r="A338" s="33"/>
      <c r="B338" s="53" t="s">
        <v>785</v>
      </c>
      <c r="C338" s="50"/>
      <c r="D338" s="61"/>
      <c r="E338" s="61">
        <f>SUM(E339:E340)</f>
        <v>0</v>
      </c>
      <c r="F338" s="102"/>
      <c r="G338" s="99"/>
      <c r="H338" s="99"/>
      <c r="I338" s="99"/>
      <c r="J338" s="50"/>
      <c r="K338" s="50"/>
      <c r="L338" s="50"/>
      <c r="M338" s="51"/>
      <c r="N338" s="81">
        <f>SUM(N339:N340)</f>
        <v>0</v>
      </c>
      <c r="O338" s="79"/>
    </row>
    <row r="339" spans="1:15" ht="15" hidden="1" customHeight="1" outlineLevel="1">
      <c r="A339" s="33"/>
      <c r="B339" s="35" t="s">
        <v>786</v>
      </c>
      <c r="C339" s="34" t="s">
        <v>750</v>
      </c>
      <c r="D339" s="61"/>
      <c r="E339" s="61"/>
      <c r="F339" s="104">
        <v>0.11</v>
      </c>
      <c r="G339" s="104">
        <v>0.12</v>
      </c>
      <c r="H339" s="105"/>
      <c r="I339" s="106"/>
      <c r="J339" s="59"/>
      <c r="K339" s="59"/>
      <c r="L339" s="76"/>
      <c r="M339" s="76"/>
      <c r="N339" s="81">
        <f>E339*(F339*J339+G339*K339+H339*L339+I339*M339)</f>
        <v>0</v>
      </c>
      <c r="O339" s="77"/>
    </row>
    <row r="340" spans="1:15" ht="15" hidden="1" customHeight="1" outlineLevel="1">
      <c r="A340" s="33"/>
      <c r="B340" s="33" t="s">
        <v>787</v>
      </c>
      <c r="C340" s="34" t="s">
        <v>750</v>
      </c>
      <c r="D340" s="61"/>
      <c r="E340" s="61"/>
      <c r="F340" s="104">
        <v>0.33</v>
      </c>
      <c r="G340" s="104">
        <v>0.36</v>
      </c>
      <c r="H340" s="105"/>
      <c r="I340" s="105"/>
      <c r="J340" s="59"/>
      <c r="K340" s="59"/>
      <c r="L340" s="36"/>
      <c r="M340" s="76"/>
      <c r="N340" s="81">
        <f>E340*(F340*J340+G340*K340+H340*L340+I340*M340)</f>
        <v>0</v>
      </c>
      <c r="O340" s="77"/>
    </row>
    <row r="341" spans="1:15" ht="15" hidden="1" customHeight="1" outlineLevel="1">
      <c r="A341" s="33"/>
      <c r="B341" s="53" t="s">
        <v>788</v>
      </c>
      <c r="C341" s="50"/>
      <c r="D341" s="61"/>
      <c r="E341" s="61">
        <f>SUM(E342:E343)</f>
        <v>0</v>
      </c>
      <c r="F341" s="102"/>
      <c r="G341" s="99"/>
      <c r="H341" s="99"/>
      <c r="I341" s="99"/>
      <c r="J341" s="50"/>
      <c r="K341" s="50"/>
      <c r="L341" s="50"/>
      <c r="M341" s="51"/>
      <c r="N341" s="81">
        <f>SUM(N342:N343)</f>
        <v>0</v>
      </c>
      <c r="O341" s="79"/>
    </row>
    <row r="342" spans="1:15" ht="15" hidden="1" customHeight="1" outlineLevel="1">
      <c r="A342" s="33"/>
      <c r="B342" s="35" t="s">
        <v>786</v>
      </c>
      <c r="C342" s="34" t="s">
        <v>750</v>
      </c>
      <c r="D342" s="61"/>
      <c r="E342" s="61"/>
      <c r="F342" s="104">
        <v>7.6999999999999999E-2</v>
      </c>
      <c r="G342" s="104">
        <v>8.3999999999999991E-2</v>
      </c>
      <c r="H342" s="105"/>
      <c r="I342" s="106"/>
      <c r="J342" s="59"/>
      <c r="K342" s="59"/>
      <c r="L342" s="76"/>
      <c r="M342" s="76"/>
      <c r="N342" s="81">
        <f>E342*(F342*J342+G342*K342+H342*L342+I342*M342)</f>
        <v>0</v>
      </c>
      <c r="O342" s="77"/>
    </row>
    <row r="343" spans="1:15" ht="15" hidden="1" customHeight="1" outlineLevel="1">
      <c r="A343" s="33"/>
      <c r="B343" s="33" t="s">
        <v>787</v>
      </c>
      <c r="C343" s="34" t="s">
        <v>750</v>
      </c>
      <c r="D343" s="61"/>
      <c r="E343" s="61"/>
      <c r="F343" s="104">
        <v>0.22</v>
      </c>
      <c r="G343" s="104">
        <v>0.24</v>
      </c>
      <c r="H343" s="105"/>
      <c r="I343" s="105"/>
      <c r="J343" s="59"/>
      <c r="K343" s="59"/>
      <c r="L343" s="36"/>
      <c r="M343" s="76"/>
      <c r="N343" s="81">
        <f>E343*(F343*J343+G343*K343+H343*L343+I343*M343)</f>
        <v>0</v>
      </c>
      <c r="O343" s="77"/>
    </row>
    <row r="344" spans="1:15" ht="15" hidden="1" customHeight="1" outlineLevel="1">
      <c r="A344" s="33"/>
      <c r="B344" s="53" t="s">
        <v>789</v>
      </c>
      <c r="C344" s="50"/>
      <c r="D344" s="61"/>
      <c r="E344" s="61">
        <f>SUM(E345:E346)</f>
        <v>0</v>
      </c>
      <c r="F344" s="102"/>
      <c r="G344" s="99"/>
      <c r="H344" s="99"/>
      <c r="I344" s="99"/>
      <c r="J344" s="50"/>
      <c r="K344" s="50"/>
      <c r="L344" s="50"/>
      <c r="M344" s="51"/>
      <c r="N344" s="81">
        <f>SUM(N345:N346)</f>
        <v>0</v>
      </c>
      <c r="O344" s="79"/>
    </row>
    <row r="345" spans="1:15" ht="15" hidden="1" customHeight="1" outlineLevel="1">
      <c r="A345" s="33"/>
      <c r="B345" s="35" t="s">
        <v>786</v>
      </c>
      <c r="C345" s="34" t="s">
        <v>750</v>
      </c>
      <c r="D345" s="61"/>
      <c r="E345" s="61"/>
      <c r="F345" s="104">
        <v>5.5E-2</v>
      </c>
      <c r="G345" s="104">
        <v>0.06</v>
      </c>
      <c r="H345" s="105"/>
      <c r="I345" s="106"/>
      <c r="J345" s="59"/>
      <c r="K345" s="59"/>
      <c r="L345" s="76"/>
      <c r="M345" s="76"/>
      <c r="N345" s="81">
        <f>E345*(F345*J345+G345*K345+H345*L345+I345*M345)</f>
        <v>0</v>
      </c>
      <c r="O345" s="77"/>
    </row>
    <row r="346" spans="1:15" ht="15" hidden="1" customHeight="1" outlineLevel="1">
      <c r="A346" s="33"/>
      <c r="B346" s="33" t="s">
        <v>787</v>
      </c>
      <c r="C346" s="34" t="s">
        <v>750</v>
      </c>
      <c r="D346" s="61"/>
      <c r="E346" s="61"/>
      <c r="F346" s="104">
        <v>0.16500000000000001</v>
      </c>
      <c r="G346" s="104">
        <v>0.18</v>
      </c>
      <c r="H346" s="105"/>
      <c r="I346" s="105"/>
      <c r="J346" s="59"/>
      <c r="K346" s="59"/>
      <c r="L346" s="36"/>
      <c r="M346" s="76"/>
      <c r="N346" s="81">
        <f>E346*(F346*J346+G346*K346+H346*L346+I346*M346)</f>
        <v>0</v>
      </c>
      <c r="O346" s="77"/>
    </row>
    <row r="347" spans="1:15" ht="45" hidden="1" customHeight="1" outlineLevel="1">
      <c r="A347" s="38"/>
      <c r="B347" s="53" t="s">
        <v>790</v>
      </c>
      <c r="C347" s="50"/>
      <c r="D347" s="61"/>
      <c r="E347" s="61">
        <f>E348+E353</f>
        <v>0</v>
      </c>
      <c r="F347" s="102"/>
      <c r="G347" s="99"/>
      <c r="H347" s="99"/>
      <c r="I347" s="99"/>
      <c r="J347" s="50"/>
      <c r="K347" s="50"/>
      <c r="L347" s="50"/>
      <c r="M347" s="51"/>
      <c r="N347" s="81">
        <f>N348+N353</f>
        <v>0</v>
      </c>
      <c r="O347" s="70">
        <f>O348+O353</f>
        <v>0</v>
      </c>
    </row>
    <row r="348" spans="1:15" ht="15" hidden="1" customHeight="1" outlineLevel="1">
      <c r="A348" s="35"/>
      <c r="B348" s="47" t="s">
        <v>791</v>
      </c>
      <c r="C348" s="34"/>
      <c r="D348" s="61"/>
      <c r="E348" s="61">
        <f>SUM(E349:E352)</f>
        <v>0</v>
      </c>
      <c r="F348" s="100"/>
      <c r="G348" s="100"/>
      <c r="H348" s="100"/>
      <c r="I348" s="100"/>
      <c r="J348" s="34"/>
      <c r="K348" s="34"/>
      <c r="L348" s="34"/>
      <c r="M348" s="34"/>
      <c r="N348" s="81">
        <f>SUM(N349:N352)</f>
        <v>0</v>
      </c>
      <c r="O348" s="71">
        <f>SUM(O349:O352)</f>
        <v>0</v>
      </c>
    </row>
    <row r="349" spans="1:15" ht="15" hidden="1" customHeight="1" outlineLevel="1">
      <c r="A349" s="35"/>
      <c r="B349" s="35" t="s">
        <v>792</v>
      </c>
      <c r="C349" s="34" t="s">
        <v>750</v>
      </c>
      <c r="D349" s="61"/>
      <c r="E349" s="61"/>
      <c r="F349" s="107">
        <v>2.7E-2</v>
      </c>
      <c r="G349" s="107">
        <v>2.7E-2</v>
      </c>
      <c r="H349" s="107">
        <v>1.7999999999999999E-2</v>
      </c>
      <c r="I349" s="107">
        <v>1.7999999999999999E-2</v>
      </c>
      <c r="J349" s="59"/>
      <c r="K349" s="59"/>
      <c r="L349" s="59"/>
      <c r="M349" s="59"/>
      <c r="N349" s="81">
        <f>E349*(F349*J349+G349*K349+H349*L349+I349*M349)</f>
        <v>0</v>
      </c>
      <c r="O349" s="71">
        <f>E349*(H349*L349+I349*M349)</f>
        <v>0</v>
      </c>
    </row>
    <row r="350" spans="1:15" ht="15" hidden="1" customHeight="1" outlineLevel="1">
      <c r="A350" s="35"/>
      <c r="B350" s="35" t="s">
        <v>793</v>
      </c>
      <c r="C350" s="34" t="s">
        <v>750</v>
      </c>
      <c r="D350" s="61"/>
      <c r="E350" s="61"/>
      <c r="F350" s="107">
        <v>0.02</v>
      </c>
      <c r="G350" s="107">
        <v>0.02</v>
      </c>
      <c r="H350" s="107">
        <v>1.2999999999999999E-2</v>
      </c>
      <c r="I350" s="107">
        <v>1.2999999999999999E-2</v>
      </c>
      <c r="J350" s="59"/>
      <c r="K350" s="59"/>
      <c r="L350" s="59"/>
      <c r="M350" s="59"/>
      <c r="N350" s="81">
        <f>E350*(F350*J350+G350*K350+H350*L350+I350*M350)</f>
        <v>0</v>
      </c>
      <c r="O350" s="71">
        <f>E350*(H350*L350+I350*M350)</f>
        <v>0</v>
      </c>
    </row>
    <row r="351" spans="1:15" ht="15" hidden="1" customHeight="1" outlineLevel="1">
      <c r="A351" s="35"/>
      <c r="B351" s="35" t="s">
        <v>794</v>
      </c>
      <c r="C351" s="34" t="s">
        <v>750</v>
      </c>
      <c r="D351" s="61"/>
      <c r="E351" s="61"/>
      <c r="F351" s="107">
        <v>1.6E-2</v>
      </c>
      <c r="G351" s="107">
        <v>1.6E-2</v>
      </c>
      <c r="H351" s="107">
        <v>0.01</v>
      </c>
      <c r="I351" s="107">
        <v>0.01</v>
      </c>
      <c r="J351" s="59"/>
      <c r="K351" s="59"/>
      <c r="L351" s="59"/>
      <c r="M351" s="59"/>
      <c r="N351" s="81">
        <f>E351*(F351*J351+G351*K351+H351*L351+I351*M351)</f>
        <v>0</v>
      </c>
      <c r="O351" s="71">
        <f>E351*(H351*L351+I351*M351)</f>
        <v>0</v>
      </c>
    </row>
    <row r="352" spans="1:15" ht="15" hidden="1" customHeight="1" outlineLevel="1">
      <c r="A352" s="35"/>
      <c r="B352" s="35" t="s">
        <v>795</v>
      </c>
      <c r="C352" s="34" t="s">
        <v>750</v>
      </c>
      <c r="D352" s="61"/>
      <c r="E352" s="61"/>
      <c r="F352" s="107">
        <v>6.0000000000000001E-3</v>
      </c>
      <c r="G352" s="107">
        <v>6.0000000000000001E-3</v>
      </c>
      <c r="H352" s="107">
        <v>4.0000000000000001E-3</v>
      </c>
      <c r="I352" s="107">
        <v>4.0000000000000001E-3</v>
      </c>
      <c r="J352" s="59"/>
      <c r="K352" s="59"/>
      <c r="L352" s="59"/>
      <c r="M352" s="59"/>
      <c r="N352" s="81">
        <f>E352*(F352*J352+G352*K352+H352*L352+I352*M352)</f>
        <v>0</v>
      </c>
      <c r="O352" s="71">
        <f>E352*(H352*L352+I352*M352)</f>
        <v>0</v>
      </c>
    </row>
    <row r="353" spans="1:15" ht="15" hidden="1" customHeight="1" outlineLevel="1">
      <c r="A353" s="42"/>
      <c r="B353" s="47" t="s">
        <v>796</v>
      </c>
      <c r="C353" s="34"/>
      <c r="D353" s="61"/>
      <c r="E353" s="61">
        <f>SUM(E354:E357)</f>
        <v>0</v>
      </c>
      <c r="F353" s="100"/>
      <c r="G353" s="100"/>
      <c r="H353" s="100"/>
      <c r="I353" s="100"/>
      <c r="J353" s="34"/>
      <c r="K353" s="34"/>
      <c r="L353" s="34"/>
      <c r="M353" s="34"/>
      <c r="N353" s="81">
        <f>SUM(N354:N357)</f>
        <v>0</v>
      </c>
      <c r="O353" s="73"/>
    </row>
    <row r="354" spans="1:15" ht="15" hidden="1" customHeight="1" outlineLevel="1">
      <c r="A354" s="35"/>
      <c r="B354" s="35" t="s">
        <v>792</v>
      </c>
      <c r="C354" s="34" t="s">
        <v>750</v>
      </c>
      <c r="D354" s="61"/>
      <c r="E354" s="61"/>
      <c r="F354" s="107">
        <v>4.4999999999999998E-2</v>
      </c>
      <c r="G354" s="107">
        <v>4.4999999999999998E-2</v>
      </c>
      <c r="H354" s="108"/>
      <c r="I354" s="108"/>
      <c r="J354" s="59"/>
      <c r="K354" s="59"/>
      <c r="L354" s="80"/>
      <c r="M354" s="80"/>
      <c r="N354" s="81">
        <f>E354*(F354*J354+G354*K354+H354*L354+I354*M354)</f>
        <v>0</v>
      </c>
      <c r="O354" s="75"/>
    </row>
    <row r="355" spans="1:15" ht="15" hidden="1" customHeight="1" outlineLevel="1">
      <c r="A355" s="35"/>
      <c r="B355" s="35" t="s">
        <v>793</v>
      </c>
      <c r="C355" s="34" t="s">
        <v>750</v>
      </c>
      <c r="D355" s="61"/>
      <c r="E355" s="61"/>
      <c r="F355" s="107">
        <v>3.3000000000000002E-2</v>
      </c>
      <c r="G355" s="107">
        <v>3.3000000000000002E-2</v>
      </c>
      <c r="H355" s="108"/>
      <c r="I355" s="108"/>
      <c r="J355" s="59"/>
      <c r="K355" s="59"/>
      <c r="L355" s="80"/>
      <c r="M355" s="80"/>
      <c r="N355" s="81">
        <f>E355*(F355*J355+G355*K355+H355*L355+I355*M355)</f>
        <v>0</v>
      </c>
      <c r="O355" s="75"/>
    </row>
    <row r="356" spans="1:15" ht="15" hidden="1" customHeight="1" outlineLevel="1">
      <c r="A356" s="35"/>
      <c r="B356" s="35" t="s">
        <v>794</v>
      </c>
      <c r="C356" s="34" t="s">
        <v>750</v>
      </c>
      <c r="D356" s="61"/>
      <c r="E356" s="61"/>
      <c r="F356" s="107">
        <v>2.6000000000000002E-2</v>
      </c>
      <c r="G356" s="107">
        <v>2.6000000000000002E-2</v>
      </c>
      <c r="H356" s="108"/>
      <c r="I356" s="108"/>
      <c r="J356" s="59"/>
      <c r="K356" s="59"/>
      <c r="L356" s="80"/>
      <c r="M356" s="80"/>
      <c r="N356" s="81">
        <f>E356*(F356*J356+G356*K356+H356*L356+I356*M356)</f>
        <v>0</v>
      </c>
      <c r="O356" s="75"/>
    </row>
    <row r="357" spans="1:15" ht="15" hidden="1" customHeight="1" outlineLevel="1">
      <c r="A357" s="35"/>
      <c r="B357" s="35" t="s">
        <v>795</v>
      </c>
      <c r="C357" s="34" t="s">
        <v>750</v>
      </c>
      <c r="D357" s="61"/>
      <c r="E357" s="61"/>
      <c r="F357" s="107">
        <v>0.01</v>
      </c>
      <c r="G357" s="107">
        <v>0.01</v>
      </c>
      <c r="H357" s="108"/>
      <c r="I357" s="108"/>
      <c r="J357" s="59"/>
      <c r="K357" s="59"/>
      <c r="L357" s="80"/>
      <c r="M357" s="80"/>
      <c r="N357" s="81">
        <f>E357*(F357*J357+G357*K357+H357*L357+I357*M357)</f>
        <v>0</v>
      </c>
      <c r="O357" s="45"/>
    </row>
    <row r="358" spans="1:15" ht="26.25" hidden="1" customHeight="1">
      <c r="A358" s="1639" t="s">
        <v>766</v>
      </c>
      <c r="B358" s="1640"/>
      <c r="C358" s="31" t="s">
        <v>746</v>
      </c>
      <c r="D358" s="61">
        <f>D359</f>
        <v>0</v>
      </c>
      <c r="E358" s="61">
        <f>E362</f>
        <v>0</v>
      </c>
      <c r="F358" s="95"/>
      <c r="G358" s="95"/>
      <c r="H358" s="95"/>
      <c r="I358" s="95"/>
      <c r="J358" s="85"/>
      <c r="K358" s="85"/>
      <c r="L358" s="85"/>
      <c r="M358" s="85"/>
      <c r="N358" s="81">
        <f>N359+N362</f>
        <v>0</v>
      </c>
      <c r="O358" s="81">
        <f>O359+O362</f>
        <v>0</v>
      </c>
    </row>
    <row r="359" spans="1:15" hidden="1">
      <c r="A359" s="1637" t="s">
        <v>802</v>
      </c>
      <c r="B359" s="1638"/>
      <c r="C359" s="31" t="s">
        <v>746</v>
      </c>
      <c r="D359" s="61">
        <f>D360</f>
        <v>0</v>
      </c>
      <c r="E359" s="61"/>
      <c r="F359" s="96">
        <f>F360</f>
        <v>2.8</v>
      </c>
      <c r="G359" s="96">
        <f>G360</f>
        <v>2.8</v>
      </c>
      <c r="H359" s="96">
        <f>H360</f>
        <v>1.93</v>
      </c>
      <c r="I359" s="96">
        <f>I360</f>
        <v>1.93</v>
      </c>
      <c r="J359" s="50"/>
      <c r="K359" s="50"/>
      <c r="L359" s="50"/>
      <c r="M359" s="50"/>
      <c r="N359" s="81">
        <f>SUM(N360:N361)</f>
        <v>0</v>
      </c>
      <c r="O359" s="81">
        <f>SUM(O360:O361)</f>
        <v>0</v>
      </c>
    </row>
    <row r="360" spans="1:15" ht="15" hidden="1" customHeight="1" outlineLevel="1">
      <c r="A360" s="82"/>
      <c r="B360" s="82" t="s">
        <v>800</v>
      </c>
      <c r="C360" s="31" t="s">
        <v>746</v>
      </c>
      <c r="D360" s="61"/>
      <c r="E360" s="61"/>
      <c r="F360" s="90">
        <v>2.8</v>
      </c>
      <c r="G360" s="91">
        <v>2.8</v>
      </c>
      <c r="H360" s="91">
        <v>1.93</v>
      </c>
      <c r="I360" s="91">
        <v>1.93</v>
      </c>
      <c r="J360" s="59"/>
      <c r="K360" s="59"/>
      <c r="L360" s="59"/>
      <c r="M360" s="59"/>
      <c r="N360" s="81">
        <f>D360*(F360*J360+G360*K360+H360*L360+I360*M360)</f>
        <v>0</v>
      </c>
      <c r="O360" s="71">
        <f>D360*(H360*L360+I360*M360)</f>
        <v>0</v>
      </c>
    </row>
    <row r="361" spans="1:15" ht="15" hidden="1" customHeight="1" outlineLevel="1">
      <c r="A361" s="43"/>
      <c r="B361" s="89" t="s">
        <v>801</v>
      </c>
      <c r="C361" s="44" t="s">
        <v>748</v>
      </c>
      <c r="D361" s="61"/>
      <c r="E361" s="61"/>
      <c r="F361" s="97"/>
      <c r="G361" s="98"/>
      <c r="H361" s="98"/>
      <c r="I361" s="98"/>
      <c r="J361" s="45"/>
      <c r="K361" s="45"/>
      <c r="L361" s="45"/>
      <c r="M361" s="45"/>
      <c r="N361" s="81"/>
      <c r="O361" s="126"/>
    </row>
    <row r="362" spans="1:15" ht="15" hidden="1" customHeight="1">
      <c r="A362" s="1637" t="s">
        <v>749</v>
      </c>
      <c r="B362" s="1638"/>
      <c r="C362" s="50"/>
      <c r="D362" s="61"/>
      <c r="E362" s="61">
        <f>E363+E364+E374+E384</f>
        <v>0</v>
      </c>
      <c r="F362" s="99"/>
      <c r="G362" s="99"/>
      <c r="H362" s="99"/>
      <c r="I362" s="99"/>
      <c r="J362" s="50"/>
      <c r="K362" s="50"/>
      <c r="L362" s="50"/>
      <c r="M362" s="50"/>
      <c r="N362" s="81">
        <f>N363+N364+N374+N384</f>
        <v>0</v>
      </c>
      <c r="O362" s="68">
        <f>O363+O364+O384</f>
        <v>0</v>
      </c>
    </row>
    <row r="363" spans="1:15" ht="15" hidden="1" customHeight="1" outlineLevel="1">
      <c r="A363" s="33"/>
      <c r="B363" s="89" t="s">
        <v>804</v>
      </c>
      <c r="C363" s="32" t="s">
        <v>748</v>
      </c>
      <c r="D363" s="61"/>
      <c r="E363" s="61"/>
      <c r="F363" s="100"/>
      <c r="G363" s="100"/>
      <c r="H363" s="100"/>
      <c r="I363" s="100"/>
      <c r="J363" s="59"/>
      <c r="K363" s="59"/>
      <c r="L363" s="59"/>
      <c r="M363" s="59"/>
      <c r="N363" s="81"/>
      <c r="O363" s="72"/>
    </row>
    <row r="364" spans="1:15" ht="15" hidden="1" customHeight="1" outlineLevel="1">
      <c r="A364" s="49"/>
      <c r="B364" s="55" t="s">
        <v>791</v>
      </c>
      <c r="C364" s="56"/>
      <c r="D364" s="61"/>
      <c r="E364" s="61">
        <f>E365+E368+E371</f>
        <v>0</v>
      </c>
      <c r="F364" s="101"/>
      <c r="G364" s="101"/>
      <c r="H364" s="101"/>
      <c r="I364" s="101"/>
      <c r="J364" s="56"/>
      <c r="K364" s="56"/>
      <c r="L364" s="56"/>
      <c r="M364" s="56"/>
      <c r="N364" s="81">
        <f>N365+N368+N371</f>
        <v>0</v>
      </c>
      <c r="O364" s="68">
        <f>O365+O368+O371</f>
        <v>0</v>
      </c>
    </row>
    <row r="365" spans="1:15" ht="15" hidden="1" customHeight="1" outlineLevel="1">
      <c r="A365" s="54"/>
      <c r="B365" s="53" t="s">
        <v>785</v>
      </c>
      <c r="C365" s="50"/>
      <c r="D365" s="61"/>
      <c r="E365" s="61">
        <f>SUM(E366:E367)</f>
        <v>0</v>
      </c>
      <c r="F365" s="102"/>
      <c r="G365" s="99"/>
      <c r="H365" s="99"/>
      <c r="I365" s="99"/>
      <c r="J365" s="50"/>
      <c r="K365" s="50"/>
      <c r="L365" s="50"/>
      <c r="M365" s="51"/>
      <c r="N365" s="81">
        <f>SUM(N366:N367)</f>
        <v>0</v>
      </c>
      <c r="O365" s="70">
        <f>SUM(O366:O367)</f>
        <v>0</v>
      </c>
    </row>
    <row r="366" spans="1:15" ht="15" hidden="1" customHeight="1" outlineLevel="1">
      <c r="A366" s="35"/>
      <c r="B366" s="57" t="s">
        <v>786</v>
      </c>
      <c r="C366" s="58" t="s">
        <v>750</v>
      </c>
      <c r="D366" s="61"/>
      <c r="E366" s="61"/>
      <c r="F366" s="103">
        <v>6.6000000000000003E-2</v>
      </c>
      <c r="G366" s="103">
        <v>7.1999999999999995E-2</v>
      </c>
      <c r="H366" s="103">
        <v>4.3999999999999997E-2</v>
      </c>
      <c r="I366" s="103">
        <v>4.8000000000000001E-2</v>
      </c>
      <c r="J366" s="59"/>
      <c r="K366" s="59"/>
      <c r="L366" s="59"/>
      <c r="M366" s="59"/>
      <c r="N366" s="81">
        <f>E366*(F366*J366+G366*K366+H366*L366+I366*M366)</f>
        <v>0</v>
      </c>
      <c r="O366" s="71">
        <f>E366*(H366*L366+I366*M366)</f>
        <v>0</v>
      </c>
    </row>
    <row r="367" spans="1:15" ht="15" hidden="1" customHeight="1" outlineLevel="1">
      <c r="A367" s="33"/>
      <c r="B367" s="33" t="s">
        <v>787</v>
      </c>
      <c r="C367" s="34" t="s">
        <v>750</v>
      </c>
      <c r="D367" s="61"/>
      <c r="E367" s="61"/>
      <c r="F367" s="104">
        <v>0.19800000000000001</v>
      </c>
      <c r="G367" s="104">
        <v>0.216</v>
      </c>
      <c r="H367" s="104">
        <v>0.13200000000000001</v>
      </c>
      <c r="I367" s="104">
        <v>0.14399999999999999</v>
      </c>
      <c r="J367" s="59"/>
      <c r="K367" s="59"/>
      <c r="L367" s="41"/>
      <c r="M367" s="59"/>
      <c r="N367" s="81">
        <f>E367*(F367*J367+G367*K367+H367*L367+I367*M367)</f>
        <v>0</v>
      </c>
      <c r="O367" s="71">
        <f>E367*(H367*L367+I367*M367)</f>
        <v>0</v>
      </c>
    </row>
    <row r="368" spans="1:15" ht="15" hidden="1" customHeight="1" outlineLevel="1">
      <c r="A368" s="40"/>
      <c r="B368" s="53" t="s">
        <v>788</v>
      </c>
      <c r="C368" s="50"/>
      <c r="D368" s="61"/>
      <c r="E368" s="61">
        <f>SUM(E369:E370)</f>
        <v>0</v>
      </c>
      <c r="F368" s="102"/>
      <c r="G368" s="99"/>
      <c r="H368" s="99"/>
      <c r="I368" s="99"/>
      <c r="J368" s="50"/>
      <c r="K368" s="50"/>
      <c r="L368" s="50"/>
      <c r="M368" s="51"/>
      <c r="N368" s="81">
        <f>SUM(N369:N370)</f>
        <v>0</v>
      </c>
      <c r="O368" s="70">
        <f>SUM(O369:O370)</f>
        <v>0</v>
      </c>
    </row>
    <row r="369" spans="1:15" ht="15" hidden="1" customHeight="1" outlineLevel="1">
      <c r="A369" s="35"/>
      <c r="B369" s="35" t="s">
        <v>786</v>
      </c>
      <c r="C369" s="34" t="s">
        <v>750</v>
      </c>
      <c r="D369" s="61"/>
      <c r="E369" s="61"/>
      <c r="F369" s="104">
        <v>4.3999999999999997E-2</v>
      </c>
      <c r="G369" s="104">
        <v>4.8000000000000001E-2</v>
      </c>
      <c r="H369" s="104">
        <v>3.3000000000000002E-2</v>
      </c>
      <c r="I369" s="103">
        <v>3.5999999999999997E-2</v>
      </c>
      <c r="J369" s="59"/>
      <c r="K369" s="59"/>
      <c r="L369" s="59"/>
      <c r="M369" s="59"/>
      <c r="N369" s="81">
        <f>E369*(F369*J369+G369*K369+H369*L369+I369*M369)</f>
        <v>0</v>
      </c>
      <c r="O369" s="71">
        <f>E369*(H369*L369+I369*M369)</f>
        <v>0</v>
      </c>
    </row>
    <row r="370" spans="1:15" ht="15" hidden="1" customHeight="1" outlineLevel="1">
      <c r="A370" s="33"/>
      <c r="B370" s="33" t="s">
        <v>787</v>
      </c>
      <c r="C370" s="34" t="s">
        <v>750</v>
      </c>
      <c r="D370" s="61"/>
      <c r="E370" s="61"/>
      <c r="F370" s="104">
        <v>0.13200000000000001</v>
      </c>
      <c r="G370" s="104">
        <v>0.14399999999999999</v>
      </c>
      <c r="H370" s="104">
        <v>8.7999999999999995E-2</v>
      </c>
      <c r="I370" s="104">
        <v>9.6000000000000002E-2</v>
      </c>
      <c r="J370" s="59"/>
      <c r="K370" s="59"/>
      <c r="L370" s="41"/>
      <c r="M370" s="59"/>
      <c r="N370" s="81">
        <f>E370*(F370*J370+G370*K370+H370*L370+I370*M370)</f>
        <v>0</v>
      </c>
      <c r="O370" s="71">
        <f>E370*(H370*L370+I370*M370)</f>
        <v>0</v>
      </c>
    </row>
    <row r="371" spans="1:15" ht="15" hidden="1" customHeight="1" outlineLevel="1">
      <c r="A371" s="38"/>
      <c r="B371" s="53" t="s">
        <v>789</v>
      </c>
      <c r="C371" s="50"/>
      <c r="D371" s="61"/>
      <c r="E371" s="61">
        <f>SUM(E372:E373)</f>
        <v>0</v>
      </c>
      <c r="F371" s="102"/>
      <c r="G371" s="99"/>
      <c r="H371" s="99"/>
      <c r="I371" s="99"/>
      <c r="J371" s="50"/>
      <c r="K371" s="50"/>
      <c r="L371" s="50"/>
      <c r="M371" s="51"/>
      <c r="N371" s="81">
        <f>SUM(N372:N373)</f>
        <v>0</v>
      </c>
      <c r="O371" s="70">
        <f>SUM(O372:O373)</f>
        <v>0</v>
      </c>
    </row>
    <row r="372" spans="1:15" ht="15" hidden="1" customHeight="1" outlineLevel="1">
      <c r="A372" s="33"/>
      <c r="B372" s="35" t="s">
        <v>786</v>
      </c>
      <c r="C372" s="34" t="s">
        <v>750</v>
      </c>
      <c r="D372" s="61"/>
      <c r="E372" s="61"/>
      <c r="F372" s="104">
        <v>3.3000000000000002E-2</v>
      </c>
      <c r="G372" s="104">
        <v>3.5999999999999997E-2</v>
      </c>
      <c r="H372" s="104">
        <v>2.1999999999999999E-2</v>
      </c>
      <c r="I372" s="103">
        <v>2.4E-2</v>
      </c>
      <c r="J372" s="59"/>
      <c r="K372" s="59"/>
      <c r="L372" s="59"/>
      <c r="M372" s="59"/>
      <c r="N372" s="81">
        <f>E372*(F372*J372+G372*K372+H372*L372+I372*M372)</f>
        <v>0</v>
      </c>
      <c r="O372" s="71">
        <f>E372*(H372*L372+I372*M372)</f>
        <v>0</v>
      </c>
    </row>
    <row r="373" spans="1:15" ht="15" hidden="1" customHeight="1" outlineLevel="1">
      <c r="A373" s="33"/>
      <c r="B373" s="33" t="s">
        <v>787</v>
      </c>
      <c r="C373" s="34" t="s">
        <v>750</v>
      </c>
      <c r="D373" s="61"/>
      <c r="E373" s="61"/>
      <c r="F373" s="104">
        <v>9.9000000000000005E-2</v>
      </c>
      <c r="G373" s="104">
        <v>0.108</v>
      </c>
      <c r="H373" s="104">
        <v>6.6000000000000003E-2</v>
      </c>
      <c r="I373" s="104">
        <v>7.1999999999999995E-2</v>
      </c>
      <c r="J373" s="59"/>
      <c r="K373" s="59"/>
      <c r="L373" s="41"/>
      <c r="M373" s="59"/>
      <c r="N373" s="81">
        <f>E373*(F373*J373+G373*K373+H373*L373+I373*M373)</f>
        <v>0</v>
      </c>
      <c r="O373" s="71">
        <f>E373*(H373*L373+I373*M373)</f>
        <v>0</v>
      </c>
    </row>
    <row r="374" spans="1:15" ht="15" hidden="1" customHeight="1" outlineLevel="1">
      <c r="A374" s="33"/>
      <c r="B374" s="47" t="s">
        <v>796</v>
      </c>
      <c r="C374" s="39"/>
      <c r="D374" s="61"/>
      <c r="E374" s="61">
        <f>E375+E378+E381</f>
        <v>0</v>
      </c>
      <c r="F374" s="105"/>
      <c r="G374" s="105"/>
      <c r="H374" s="105"/>
      <c r="I374" s="105"/>
      <c r="J374" s="39"/>
      <c r="K374" s="39"/>
      <c r="L374" s="39"/>
      <c r="M374" s="63"/>
      <c r="N374" s="81">
        <f>N375+N378+N381</f>
        <v>0</v>
      </c>
      <c r="O374" s="78"/>
    </row>
    <row r="375" spans="1:15" ht="15" hidden="1" customHeight="1" outlineLevel="1">
      <c r="A375" s="33"/>
      <c r="B375" s="53" t="s">
        <v>785</v>
      </c>
      <c r="C375" s="50"/>
      <c r="D375" s="61"/>
      <c r="E375" s="61">
        <f>SUM(E376:E377)</f>
        <v>0</v>
      </c>
      <c r="F375" s="102"/>
      <c r="G375" s="99"/>
      <c r="H375" s="99"/>
      <c r="I375" s="99"/>
      <c r="J375" s="50"/>
      <c r="K375" s="50"/>
      <c r="L375" s="50"/>
      <c r="M375" s="51"/>
      <c r="N375" s="81">
        <f>SUM(N376:N377)</f>
        <v>0</v>
      </c>
      <c r="O375" s="79"/>
    </row>
    <row r="376" spans="1:15" ht="15" hidden="1" customHeight="1" outlineLevel="1">
      <c r="A376" s="33"/>
      <c r="B376" s="35" t="s">
        <v>786</v>
      </c>
      <c r="C376" s="34" t="s">
        <v>750</v>
      </c>
      <c r="D376" s="61"/>
      <c r="E376" s="61"/>
      <c r="F376" s="104">
        <v>0.11</v>
      </c>
      <c r="G376" s="104">
        <v>0.12</v>
      </c>
      <c r="H376" s="105"/>
      <c r="I376" s="106"/>
      <c r="J376" s="59"/>
      <c r="K376" s="59"/>
      <c r="L376" s="76"/>
      <c r="M376" s="76"/>
      <c r="N376" s="81">
        <f>E376*(F376*J376+G376*K376+H376*L376+I376*M376)</f>
        <v>0</v>
      </c>
      <c r="O376" s="77"/>
    </row>
    <row r="377" spans="1:15" ht="15" hidden="1" customHeight="1" outlineLevel="1">
      <c r="A377" s="33"/>
      <c r="B377" s="33" t="s">
        <v>787</v>
      </c>
      <c r="C377" s="34" t="s">
        <v>750</v>
      </c>
      <c r="D377" s="61"/>
      <c r="E377" s="61"/>
      <c r="F377" s="104">
        <v>0.33</v>
      </c>
      <c r="G377" s="104">
        <v>0.36</v>
      </c>
      <c r="H377" s="105"/>
      <c r="I377" s="105"/>
      <c r="J377" s="59"/>
      <c r="K377" s="59"/>
      <c r="L377" s="36"/>
      <c r="M377" s="76"/>
      <c r="N377" s="81">
        <f>E377*(F377*J377+G377*K377+H377*L377+I377*M377)</f>
        <v>0</v>
      </c>
      <c r="O377" s="77"/>
    </row>
    <row r="378" spans="1:15" ht="15" hidden="1" customHeight="1" outlineLevel="1">
      <c r="A378" s="33"/>
      <c r="B378" s="53" t="s">
        <v>788</v>
      </c>
      <c r="C378" s="50"/>
      <c r="D378" s="61"/>
      <c r="E378" s="61">
        <f>SUM(E379:E380)</f>
        <v>0</v>
      </c>
      <c r="F378" s="102"/>
      <c r="G378" s="99"/>
      <c r="H378" s="99"/>
      <c r="I378" s="99"/>
      <c r="J378" s="50"/>
      <c r="K378" s="50"/>
      <c r="L378" s="50"/>
      <c r="M378" s="51"/>
      <c r="N378" s="81">
        <f>SUM(N379:N380)</f>
        <v>0</v>
      </c>
      <c r="O378" s="79"/>
    </row>
    <row r="379" spans="1:15" ht="15" hidden="1" customHeight="1" outlineLevel="1">
      <c r="A379" s="33"/>
      <c r="B379" s="35" t="s">
        <v>786</v>
      </c>
      <c r="C379" s="34" t="s">
        <v>750</v>
      </c>
      <c r="D379" s="61"/>
      <c r="E379" s="61"/>
      <c r="F379" s="104">
        <v>7.6999999999999999E-2</v>
      </c>
      <c r="G379" s="104">
        <v>8.3999999999999991E-2</v>
      </c>
      <c r="H379" s="105"/>
      <c r="I379" s="106"/>
      <c r="J379" s="59"/>
      <c r="K379" s="59"/>
      <c r="L379" s="76"/>
      <c r="M379" s="76"/>
      <c r="N379" s="81">
        <f>E379*(F379*J379+G379*K379+H379*L379+I379*M379)</f>
        <v>0</v>
      </c>
      <c r="O379" s="77"/>
    </row>
    <row r="380" spans="1:15" ht="15" hidden="1" customHeight="1" outlineLevel="1">
      <c r="A380" s="33"/>
      <c r="B380" s="33" t="s">
        <v>787</v>
      </c>
      <c r="C380" s="34" t="s">
        <v>750</v>
      </c>
      <c r="D380" s="61"/>
      <c r="E380" s="61"/>
      <c r="F380" s="104">
        <v>0.22</v>
      </c>
      <c r="G380" s="104">
        <v>0.24</v>
      </c>
      <c r="H380" s="105"/>
      <c r="I380" s="105"/>
      <c r="J380" s="59"/>
      <c r="K380" s="59"/>
      <c r="L380" s="36"/>
      <c r="M380" s="76"/>
      <c r="N380" s="81">
        <f>E380*(F380*J380+G380*K380+H380*L380+I380*M380)</f>
        <v>0</v>
      </c>
      <c r="O380" s="77"/>
    </row>
    <row r="381" spans="1:15" ht="15" hidden="1" customHeight="1" outlineLevel="1">
      <c r="A381" s="33"/>
      <c r="B381" s="53" t="s">
        <v>789</v>
      </c>
      <c r="C381" s="50"/>
      <c r="D381" s="61"/>
      <c r="E381" s="61">
        <f>SUM(E382:E383)</f>
        <v>0</v>
      </c>
      <c r="F381" s="102"/>
      <c r="G381" s="99"/>
      <c r="H381" s="99"/>
      <c r="I381" s="99"/>
      <c r="J381" s="50"/>
      <c r="K381" s="50"/>
      <c r="L381" s="50"/>
      <c r="M381" s="51"/>
      <c r="N381" s="81">
        <f>SUM(N382:N383)</f>
        <v>0</v>
      </c>
      <c r="O381" s="79"/>
    </row>
    <row r="382" spans="1:15" ht="15" hidden="1" customHeight="1" outlineLevel="1">
      <c r="A382" s="33"/>
      <c r="B382" s="35" t="s">
        <v>786</v>
      </c>
      <c r="C382" s="34" t="s">
        <v>750</v>
      </c>
      <c r="D382" s="61"/>
      <c r="E382" s="61"/>
      <c r="F382" s="104">
        <v>5.5E-2</v>
      </c>
      <c r="G382" s="104">
        <v>0.06</v>
      </c>
      <c r="H382" s="105"/>
      <c r="I382" s="106"/>
      <c r="J382" s="59"/>
      <c r="K382" s="59"/>
      <c r="L382" s="76"/>
      <c r="M382" s="76"/>
      <c r="N382" s="81">
        <f>E382*(F382*J382+G382*K382+H382*L382+I382*M382)</f>
        <v>0</v>
      </c>
      <c r="O382" s="77"/>
    </row>
    <row r="383" spans="1:15" ht="15" hidden="1" customHeight="1" outlineLevel="1">
      <c r="A383" s="33"/>
      <c r="B383" s="33" t="s">
        <v>787</v>
      </c>
      <c r="C383" s="34" t="s">
        <v>750</v>
      </c>
      <c r="D383" s="61"/>
      <c r="E383" s="61"/>
      <c r="F383" s="104">
        <v>0.16500000000000001</v>
      </c>
      <c r="G383" s="104">
        <v>0.18</v>
      </c>
      <c r="H383" s="105"/>
      <c r="I383" s="105"/>
      <c r="J383" s="59"/>
      <c r="K383" s="59"/>
      <c r="L383" s="36"/>
      <c r="M383" s="76"/>
      <c r="N383" s="81">
        <f>E383*(F383*J383+G383*K383+H383*L383+I383*M383)</f>
        <v>0</v>
      </c>
      <c r="O383" s="77"/>
    </row>
    <row r="384" spans="1:15" ht="45" hidden="1" customHeight="1" outlineLevel="1">
      <c r="A384" s="38"/>
      <c r="B384" s="53" t="s">
        <v>790</v>
      </c>
      <c r="C384" s="50"/>
      <c r="D384" s="61"/>
      <c r="E384" s="61">
        <f>E385+E390</f>
        <v>0</v>
      </c>
      <c r="F384" s="102"/>
      <c r="G384" s="99"/>
      <c r="H384" s="99"/>
      <c r="I384" s="99"/>
      <c r="J384" s="50"/>
      <c r="K384" s="50"/>
      <c r="L384" s="50"/>
      <c r="M384" s="51"/>
      <c r="N384" s="81">
        <f>N385+N390</f>
        <v>0</v>
      </c>
      <c r="O384" s="70">
        <f>O385+O390</f>
        <v>0</v>
      </c>
    </row>
    <row r="385" spans="1:15" ht="15" hidden="1" customHeight="1" outlineLevel="1">
      <c r="A385" s="35"/>
      <c r="B385" s="47" t="s">
        <v>791</v>
      </c>
      <c r="C385" s="34"/>
      <c r="D385" s="61"/>
      <c r="E385" s="61">
        <f>SUM(E386:E389)</f>
        <v>0</v>
      </c>
      <c r="F385" s="100"/>
      <c r="G385" s="100"/>
      <c r="H385" s="100"/>
      <c r="I385" s="100"/>
      <c r="J385" s="34"/>
      <c r="K385" s="34"/>
      <c r="L385" s="34"/>
      <c r="M385" s="34"/>
      <c r="N385" s="81">
        <f>SUM(N386:N389)</f>
        <v>0</v>
      </c>
      <c r="O385" s="71">
        <f>SUM(O386:O389)</f>
        <v>0</v>
      </c>
    </row>
    <row r="386" spans="1:15" ht="15" hidden="1" customHeight="1" outlineLevel="1">
      <c r="A386" s="35"/>
      <c r="B386" s="35" t="s">
        <v>792</v>
      </c>
      <c r="C386" s="34" t="s">
        <v>750</v>
      </c>
      <c r="D386" s="61"/>
      <c r="E386" s="61"/>
      <c r="F386" s="107">
        <v>2.7E-2</v>
      </c>
      <c r="G386" s="107">
        <v>2.7E-2</v>
      </c>
      <c r="H386" s="107">
        <v>1.7999999999999999E-2</v>
      </c>
      <c r="I386" s="107">
        <v>1.7999999999999999E-2</v>
      </c>
      <c r="J386" s="59"/>
      <c r="K386" s="59"/>
      <c r="L386" s="59"/>
      <c r="M386" s="59"/>
      <c r="N386" s="81">
        <f>E386*(F386*J386+G386*K386+H386*L386+I386*M386)</f>
        <v>0</v>
      </c>
      <c r="O386" s="71">
        <f>E386*(H386*L386+I386*M386)</f>
        <v>0</v>
      </c>
    </row>
    <row r="387" spans="1:15" ht="15" hidden="1" customHeight="1" outlineLevel="1">
      <c r="A387" s="35"/>
      <c r="B387" s="35" t="s">
        <v>793</v>
      </c>
      <c r="C387" s="34" t="s">
        <v>750</v>
      </c>
      <c r="D387" s="61"/>
      <c r="E387" s="61"/>
      <c r="F387" s="107">
        <v>0.02</v>
      </c>
      <c r="G387" s="107">
        <v>0.02</v>
      </c>
      <c r="H387" s="107">
        <v>1.2999999999999999E-2</v>
      </c>
      <c r="I387" s="107">
        <v>1.2999999999999999E-2</v>
      </c>
      <c r="J387" s="59"/>
      <c r="K387" s="59"/>
      <c r="L387" s="59"/>
      <c r="M387" s="59"/>
      <c r="N387" s="81">
        <f>E387*(F387*J387+G387*K387+H387*L387+I387*M387)</f>
        <v>0</v>
      </c>
      <c r="O387" s="71">
        <f>E387*(H387*L387+I387*M387)</f>
        <v>0</v>
      </c>
    </row>
    <row r="388" spans="1:15" ht="15" hidden="1" customHeight="1" outlineLevel="1">
      <c r="A388" s="35"/>
      <c r="B388" s="35" t="s">
        <v>794</v>
      </c>
      <c r="C388" s="34" t="s">
        <v>750</v>
      </c>
      <c r="D388" s="61"/>
      <c r="E388" s="61"/>
      <c r="F388" s="107">
        <v>1.6E-2</v>
      </c>
      <c r="G388" s="107">
        <v>1.6E-2</v>
      </c>
      <c r="H388" s="107">
        <v>0.01</v>
      </c>
      <c r="I388" s="107">
        <v>0.01</v>
      </c>
      <c r="J388" s="59"/>
      <c r="K388" s="59"/>
      <c r="L388" s="59"/>
      <c r="M388" s="59"/>
      <c r="N388" s="81">
        <f>E388*(F388*J388+G388*K388+H388*L388+I388*M388)</f>
        <v>0</v>
      </c>
      <c r="O388" s="71">
        <f>E388*(H388*L388+I388*M388)</f>
        <v>0</v>
      </c>
    </row>
    <row r="389" spans="1:15" ht="15" hidden="1" customHeight="1" outlineLevel="1">
      <c r="A389" s="35"/>
      <c r="B389" s="35" t="s">
        <v>795</v>
      </c>
      <c r="C389" s="34" t="s">
        <v>750</v>
      </c>
      <c r="D389" s="61"/>
      <c r="E389" s="61"/>
      <c r="F389" s="107">
        <v>6.0000000000000001E-3</v>
      </c>
      <c r="G389" s="107">
        <v>6.0000000000000001E-3</v>
      </c>
      <c r="H389" s="107">
        <v>4.0000000000000001E-3</v>
      </c>
      <c r="I389" s="107">
        <v>4.0000000000000001E-3</v>
      </c>
      <c r="J389" s="59"/>
      <c r="K389" s="59"/>
      <c r="L389" s="59"/>
      <c r="M389" s="59"/>
      <c r="N389" s="81">
        <f>E389*(F389*J389+G389*K389+H389*L389+I389*M389)</f>
        <v>0</v>
      </c>
      <c r="O389" s="71">
        <f>E389*(H389*L389+I389*M389)</f>
        <v>0</v>
      </c>
    </row>
    <row r="390" spans="1:15" ht="15" hidden="1" customHeight="1" outlineLevel="1">
      <c r="A390" s="42"/>
      <c r="B390" s="47" t="s">
        <v>796</v>
      </c>
      <c r="C390" s="34"/>
      <c r="D390" s="61"/>
      <c r="E390" s="61">
        <f>SUM(E391:E394)</f>
        <v>0</v>
      </c>
      <c r="F390" s="100"/>
      <c r="G390" s="100"/>
      <c r="H390" s="100"/>
      <c r="I390" s="100"/>
      <c r="J390" s="34"/>
      <c r="K390" s="34"/>
      <c r="L390" s="34"/>
      <c r="M390" s="34"/>
      <c r="N390" s="81">
        <f>SUM(N391:N394)</f>
        <v>0</v>
      </c>
      <c r="O390" s="73"/>
    </row>
    <row r="391" spans="1:15" ht="15" hidden="1" customHeight="1" outlineLevel="1">
      <c r="A391" s="35"/>
      <c r="B391" s="35" t="s">
        <v>792</v>
      </c>
      <c r="C391" s="34" t="s">
        <v>750</v>
      </c>
      <c r="D391" s="61"/>
      <c r="E391" s="61"/>
      <c r="F391" s="107">
        <v>4.4999999999999998E-2</v>
      </c>
      <c r="G391" s="107">
        <v>4.4999999999999998E-2</v>
      </c>
      <c r="H391" s="108"/>
      <c r="I391" s="108"/>
      <c r="J391" s="59"/>
      <c r="K391" s="59"/>
      <c r="L391" s="80"/>
      <c r="M391" s="80"/>
      <c r="N391" s="81">
        <f>E391*(F391*J391+G391*K391+H391*L391+I391*M391)</f>
        <v>0</v>
      </c>
      <c r="O391" s="75"/>
    </row>
    <row r="392" spans="1:15" ht="15" hidden="1" customHeight="1" outlineLevel="1">
      <c r="A392" s="35"/>
      <c r="B392" s="35" t="s">
        <v>793</v>
      </c>
      <c r="C392" s="34" t="s">
        <v>750</v>
      </c>
      <c r="D392" s="61"/>
      <c r="E392" s="61"/>
      <c r="F392" s="107">
        <v>3.3000000000000002E-2</v>
      </c>
      <c r="G392" s="107">
        <v>3.3000000000000002E-2</v>
      </c>
      <c r="H392" s="108"/>
      <c r="I392" s="108"/>
      <c r="J392" s="59"/>
      <c r="K392" s="59"/>
      <c r="L392" s="80"/>
      <c r="M392" s="80"/>
      <c r="N392" s="81">
        <f>E392*(F392*J392+G392*K392+H392*L392+I392*M392)</f>
        <v>0</v>
      </c>
      <c r="O392" s="75"/>
    </row>
    <row r="393" spans="1:15" ht="15" hidden="1" customHeight="1" outlineLevel="1">
      <c r="A393" s="35"/>
      <c r="B393" s="35" t="s">
        <v>794</v>
      </c>
      <c r="C393" s="34" t="s">
        <v>750</v>
      </c>
      <c r="D393" s="61"/>
      <c r="E393" s="61"/>
      <c r="F393" s="107">
        <v>2.6000000000000002E-2</v>
      </c>
      <c r="G393" s="107">
        <v>2.6000000000000002E-2</v>
      </c>
      <c r="H393" s="108"/>
      <c r="I393" s="108"/>
      <c r="J393" s="59"/>
      <c r="K393" s="59"/>
      <c r="L393" s="80"/>
      <c r="M393" s="80"/>
      <c r="N393" s="81">
        <f>E393*(F393*J393+G393*K393+H393*L393+I393*M393)</f>
        <v>0</v>
      </c>
      <c r="O393" s="75"/>
    </row>
    <row r="394" spans="1:15" ht="15" hidden="1" customHeight="1" outlineLevel="1">
      <c r="A394" s="35"/>
      <c r="B394" s="35" t="s">
        <v>795</v>
      </c>
      <c r="C394" s="34" t="s">
        <v>750</v>
      </c>
      <c r="D394" s="61"/>
      <c r="E394" s="61"/>
      <c r="F394" s="107">
        <v>0.01</v>
      </c>
      <c r="G394" s="107">
        <v>0.01</v>
      </c>
      <c r="H394" s="108"/>
      <c r="I394" s="108"/>
      <c r="J394" s="59"/>
      <c r="K394" s="59"/>
      <c r="L394" s="80"/>
      <c r="M394" s="80"/>
      <c r="N394" s="81">
        <f>E394*(F394*J394+G394*K394+H394*L394+I394*M394)</f>
        <v>0</v>
      </c>
      <c r="O394" s="45"/>
    </row>
    <row r="395" spans="1:15" ht="25.5" hidden="1" customHeight="1">
      <c r="A395" s="1639" t="s">
        <v>767</v>
      </c>
      <c r="B395" s="1640"/>
      <c r="C395" s="31" t="s">
        <v>746</v>
      </c>
      <c r="D395" s="61">
        <f>D396</f>
        <v>0</v>
      </c>
      <c r="E395" s="61">
        <f>E399</f>
        <v>0</v>
      </c>
      <c r="F395" s="95"/>
      <c r="G395" s="95"/>
      <c r="H395" s="95"/>
      <c r="I395" s="95"/>
      <c r="J395" s="85"/>
      <c r="K395" s="85"/>
      <c r="L395" s="85"/>
      <c r="M395" s="85"/>
      <c r="N395" s="81">
        <f>N396+N399</f>
        <v>0</v>
      </c>
      <c r="O395" s="45"/>
    </row>
    <row r="396" spans="1:15" hidden="1">
      <c r="A396" s="1637" t="s">
        <v>802</v>
      </c>
      <c r="B396" s="1638"/>
      <c r="C396" s="31" t="s">
        <v>746</v>
      </c>
      <c r="D396" s="61">
        <f>D397</f>
        <v>0</v>
      </c>
      <c r="E396" s="61"/>
      <c r="F396" s="96">
        <f>F397</f>
        <v>4.4400000000000004</v>
      </c>
      <c r="G396" s="96">
        <f>G397</f>
        <v>4.4400000000000004</v>
      </c>
      <c r="H396" s="99"/>
      <c r="I396" s="99"/>
      <c r="J396" s="50"/>
      <c r="K396" s="50"/>
      <c r="L396" s="50"/>
      <c r="M396" s="50"/>
      <c r="N396" s="81">
        <f>SUM(N397:N398)</f>
        <v>0</v>
      </c>
      <c r="O396" s="45"/>
    </row>
    <row r="397" spans="1:15" ht="15" hidden="1" customHeight="1" outlineLevel="1">
      <c r="A397" s="82"/>
      <c r="B397" s="82" t="s">
        <v>800</v>
      </c>
      <c r="C397" s="31" t="s">
        <v>746</v>
      </c>
      <c r="D397" s="61"/>
      <c r="E397" s="61"/>
      <c r="F397" s="90">
        <v>4.4400000000000004</v>
      </c>
      <c r="G397" s="91">
        <v>4.4400000000000004</v>
      </c>
      <c r="H397" s="98"/>
      <c r="I397" s="98"/>
      <c r="J397" s="59"/>
      <c r="K397" s="59"/>
      <c r="L397" s="45"/>
      <c r="M397" s="45"/>
      <c r="N397" s="81">
        <f>D397*(F397*J397+G397*K397+H397*L397+I397*M397)</f>
        <v>0</v>
      </c>
      <c r="O397" s="45"/>
    </row>
    <row r="398" spans="1:15" ht="15" hidden="1" customHeight="1" outlineLevel="1">
      <c r="A398" s="43"/>
      <c r="B398" s="89" t="s">
        <v>801</v>
      </c>
      <c r="C398" s="44" t="s">
        <v>748</v>
      </c>
      <c r="D398" s="61"/>
      <c r="E398" s="61"/>
      <c r="F398" s="97"/>
      <c r="G398" s="98"/>
      <c r="H398" s="98"/>
      <c r="I398" s="98"/>
      <c r="J398" s="45"/>
      <c r="K398" s="45"/>
      <c r="L398" s="45"/>
      <c r="M398" s="45"/>
      <c r="N398" s="81"/>
      <c r="O398" s="45"/>
    </row>
    <row r="399" spans="1:15" ht="15" hidden="1" customHeight="1">
      <c r="A399" s="1637" t="s">
        <v>749</v>
      </c>
      <c r="B399" s="1638"/>
      <c r="C399" s="50"/>
      <c r="D399" s="61"/>
      <c r="E399" s="61">
        <f>E401+E411+E400</f>
        <v>0</v>
      </c>
      <c r="F399" s="99"/>
      <c r="G399" s="99"/>
      <c r="H399" s="99"/>
      <c r="I399" s="99"/>
      <c r="J399" s="50"/>
      <c r="K399" s="50"/>
      <c r="L399" s="50"/>
      <c r="M399" s="50"/>
      <c r="N399" s="81">
        <f>N400+N401+N411</f>
        <v>0</v>
      </c>
      <c r="O399" s="88"/>
    </row>
    <row r="400" spans="1:15" ht="15" hidden="1" customHeight="1" outlineLevel="1">
      <c r="A400" s="33"/>
      <c r="B400" s="89" t="s">
        <v>803</v>
      </c>
      <c r="C400" s="32" t="s">
        <v>748</v>
      </c>
      <c r="D400" s="61"/>
      <c r="E400" s="61"/>
      <c r="F400" s="105"/>
      <c r="G400" s="105"/>
      <c r="H400" s="105"/>
      <c r="I400" s="105"/>
      <c r="J400" s="59"/>
      <c r="K400" s="59"/>
      <c r="L400" s="36"/>
      <c r="M400" s="76"/>
      <c r="N400" s="81"/>
      <c r="O400" s="73"/>
    </row>
    <row r="401" spans="1:15" ht="15" hidden="1" customHeight="1" outlineLevel="1">
      <c r="A401" s="33"/>
      <c r="B401" s="47" t="s">
        <v>796</v>
      </c>
      <c r="C401" s="39"/>
      <c r="D401" s="61"/>
      <c r="E401" s="61">
        <f>E402+E405+E408</f>
        <v>0</v>
      </c>
      <c r="F401" s="105"/>
      <c r="G401" s="105"/>
      <c r="H401" s="105"/>
      <c r="I401" s="105"/>
      <c r="J401" s="39"/>
      <c r="K401" s="39"/>
      <c r="L401" s="39"/>
      <c r="M401" s="63"/>
      <c r="N401" s="81">
        <f>N402+N405+N408</f>
        <v>0</v>
      </c>
      <c r="O401" s="78"/>
    </row>
    <row r="402" spans="1:15" ht="15" hidden="1" customHeight="1" outlineLevel="1">
      <c r="A402" s="33"/>
      <c r="B402" s="53" t="s">
        <v>785</v>
      </c>
      <c r="C402" s="50"/>
      <c r="D402" s="61"/>
      <c r="E402" s="61">
        <f>SUM(E403:E404)</f>
        <v>0</v>
      </c>
      <c r="F402" s="102"/>
      <c r="G402" s="99"/>
      <c r="H402" s="99"/>
      <c r="I402" s="99"/>
      <c r="J402" s="50"/>
      <c r="K402" s="50"/>
      <c r="L402" s="50"/>
      <c r="M402" s="51"/>
      <c r="N402" s="81">
        <f>SUM(N403:N404)</f>
        <v>0</v>
      </c>
      <c r="O402" s="79"/>
    </row>
    <row r="403" spans="1:15" ht="15" hidden="1" customHeight="1" outlineLevel="1">
      <c r="A403" s="33"/>
      <c r="B403" s="35" t="s">
        <v>786</v>
      </c>
      <c r="C403" s="34" t="s">
        <v>750</v>
      </c>
      <c r="D403" s="61"/>
      <c r="E403" s="61"/>
      <c r="F403" s="104">
        <v>0.11</v>
      </c>
      <c r="G403" s="104">
        <v>0.12</v>
      </c>
      <c r="H403" s="105"/>
      <c r="I403" s="106"/>
      <c r="J403" s="59"/>
      <c r="K403" s="59"/>
      <c r="L403" s="76"/>
      <c r="M403" s="76"/>
      <c r="N403" s="81">
        <f>E403*(F403*J403+G403*K403+H403*L403+I403*M403)</f>
        <v>0</v>
      </c>
      <c r="O403" s="77"/>
    </row>
    <row r="404" spans="1:15" ht="15" hidden="1" customHeight="1" outlineLevel="1">
      <c r="A404" s="33"/>
      <c r="B404" s="33" t="s">
        <v>787</v>
      </c>
      <c r="C404" s="34" t="s">
        <v>750</v>
      </c>
      <c r="D404" s="61"/>
      <c r="E404" s="61"/>
      <c r="F404" s="104">
        <v>0.33</v>
      </c>
      <c r="G404" s="104">
        <v>0.36</v>
      </c>
      <c r="H404" s="105"/>
      <c r="I404" s="105"/>
      <c r="J404" s="59"/>
      <c r="K404" s="59"/>
      <c r="L404" s="36"/>
      <c r="M404" s="76"/>
      <c r="N404" s="81">
        <f>E404*(F404*J404+G404*K404+H404*L404+I404*M404)</f>
        <v>0</v>
      </c>
      <c r="O404" s="77"/>
    </row>
    <row r="405" spans="1:15" ht="15" hidden="1" customHeight="1" outlineLevel="1">
      <c r="A405" s="33"/>
      <c r="B405" s="53" t="s">
        <v>788</v>
      </c>
      <c r="C405" s="50"/>
      <c r="D405" s="61"/>
      <c r="E405" s="61">
        <f>SUM(E406:E407)</f>
        <v>0</v>
      </c>
      <c r="F405" s="102"/>
      <c r="G405" s="99"/>
      <c r="H405" s="99"/>
      <c r="I405" s="99"/>
      <c r="J405" s="50"/>
      <c r="K405" s="50"/>
      <c r="L405" s="50"/>
      <c r="M405" s="51"/>
      <c r="N405" s="81">
        <f>SUM(N406:N407)</f>
        <v>0</v>
      </c>
      <c r="O405" s="79"/>
    </row>
    <row r="406" spans="1:15" ht="15" hidden="1" customHeight="1" outlineLevel="1">
      <c r="A406" s="33"/>
      <c r="B406" s="35" t="s">
        <v>786</v>
      </c>
      <c r="C406" s="34" t="s">
        <v>750</v>
      </c>
      <c r="D406" s="61"/>
      <c r="E406" s="61"/>
      <c r="F406" s="104">
        <v>7.6999999999999999E-2</v>
      </c>
      <c r="G406" s="104">
        <v>8.3999999999999991E-2</v>
      </c>
      <c r="H406" s="105"/>
      <c r="I406" s="106"/>
      <c r="J406" s="59"/>
      <c r="K406" s="59"/>
      <c r="L406" s="76"/>
      <c r="M406" s="76"/>
      <c r="N406" s="81">
        <f>E406*(F406*J406+G406*K406+H406*L406+I406*M406)</f>
        <v>0</v>
      </c>
      <c r="O406" s="77"/>
    </row>
    <row r="407" spans="1:15" ht="15" hidden="1" customHeight="1" outlineLevel="1">
      <c r="A407" s="33"/>
      <c r="B407" s="33" t="s">
        <v>787</v>
      </c>
      <c r="C407" s="34" t="s">
        <v>750</v>
      </c>
      <c r="D407" s="61"/>
      <c r="E407" s="61"/>
      <c r="F407" s="104">
        <v>0.22</v>
      </c>
      <c r="G407" s="104">
        <v>0.24</v>
      </c>
      <c r="H407" s="105"/>
      <c r="I407" s="105"/>
      <c r="J407" s="59"/>
      <c r="K407" s="59"/>
      <c r="L407" s="36"/>
      <c r="M407" s="76"/>
      <c r="N407" s="81">
        <f>E407*(F407*J407+G407*K407+H407*L407+I407*M407)</f>
        <v>0</v>
      </c>
      <c r="O407" s="77"/>
    </row>
    <row r="408" spans="1:15" ht="15" hidden="1" customHeight="1" outlineLevel="1">
      <c r="A408" s="33"/>
      <c r="B408" s="53" t="s">
        <v>789</v>
      </c>
      <c r="C408" s="50"/>
      <c r="D408" s="61"/>
      <c r="E408" s="61">
        <f>SUM(E409:E410)</f>
        <v>0</v>
      </c>
      <c r="F408" s="102"/>
      <c r="G408" s="99"/>
      <c r="H408" s="99"/>
      <c r="I408" s="99"/>
      <c r="J408" s="50"/>
      <c r="K408" s="50"/>
      <c r="L408" s="50"/>
      <c r="M408" s="51"/>
      <c r="N408" s="81">
        <f>SUM(N409:N410)</f>
        <v>0</v>
      </c>
      <c r="O408" s="79"/>
    </row>
    <row r="409" spans="1:15" ht="15" hidden="1" customHeight="1" outlineLevel="1">
      <c r="A409" s="33"/>
      <c r="B409" s="35" t="s">
        <v>786</v>
      </c>
      <c r="C409" s="34" t="s">
        <v>750</v>
      </c>
      <c r="D409" s="61"/>
      <c r="E409" s="61"/>
      <c r="F409" s="104">
        <v>5.5E-2</v>
      </c>
      <c r="G409" s="104">
        <v>0.06</v>
      </c>
      <c r="H409" s="105"/>
      <c r="I409" s="106"/>
      <c r="J409" s="59"/>
      <c r="K409" s="59"/>
      <c r="L409" s="76"/>
      <c r="M409" s="76"/>
      <c r="N409" s="81">
        <f>E409*(F409*J409+G409*K409+H409*L409+I409*M409)</f>
        <v>0</v>
      </c>
      <c r="O409" s="77"/>
    </row>
    <row r="410" spans="1:15" ht="15" hidden="1" customHeight="1" outlineLevel="1">
      <c r="A410" s="33"/>
      <c r="B410" s="33" t="s">
        <v>787</v>
      </c>
      <c r="C410" s="34" t="s">
        <v>750</v>
      </c>
      <c r="D410" s="61"/>
      <c r="E410" s="61"/>
      <c r="F410" s="104">
        <v>0.16500000000000001</v>
      </c>
      <c r="G410" s="104">
        <v>0.18</v>
      </c>
      <c r="H410" s="105"/>
      <c r="I410" s="105"/>
      <c r="J410" s="59"/>
      <c r="K410" s="59"/>
      <c r="L410" s="36"/>
      <c r="M410" s="76"/>
      <c r="N410" s="81">
        <f>E410*(F410*J410+G410*K410+H410*L410+I410*M410)</f>
        <v>0</v>
      </c>
      <c r="O410" s="77"/>
    </row>
    <row r="411" spans="1:15" ht="45" hidden="1" customHeight="1" outlineLevel="1">
      <c r="A411" s="38"/>
      <c r="B411" s="53" t="s">
        <v>790</v>
      </c>
      <c r="C411" s="50"/>
      <c r="D411" s="61"/>
      <c r="E411" s="61">
        <f>E412</f>
        <v>0</v>
      </c>
      <c r="F411" s="102"/>
      <c r="G411" s="99"/>
      <c r="H411" s="99"/>
      <c r="I411" s="99"/>
      <c r="J411" s="50"/>
      <c r="K411" s="50"/>
      <c r="L411" s="50"/>
      <c r="M411" s="51"/>
      <c r="N411" s="81">
        <f>N412</f>
        <v>0</v>
      </c>
      <c r="O411" s="77"/>
    </row>
    <row r="412" spans="1:15" ht="15" hidden="1" customHeight="1" outlineLevel="1">
      <c r="A412" s="42"/>
      <c r="B412" s="47" t="s">
        <v>796</v>
      </c>
      <c r="C412" s="34"/>
      <c r="D412" s="61"/>
      <c r="E412" s="61">
        <f>SUM(E413:E416)</f>
        <v>0</v>
      </c>
      <c r="F412" s="100"/>
      <c r="G412" s="100"/>
      <c r="H412" s="100"/>
      <c r="I412" s="100"/>
      <c r="J412" s="34"/>
      <c r="K412" s="34"/>
      <c r="L412" s="34"/>
      <c r="M412" s="34"/>
      <c r="N412" s="81">
        <f>SUM(N413:N416)</f>
        <v>0</v>
      </c>
      <c r="O412" s="73"/>
    </row>
    <row r="413" spans="1:15" ht="15" hidden="1" customHeight="1" outlineLevel="1">
      <c r="A413" s="35"/>
      <c r="B413" s="35" t="s">
        <v>792</v>
      </c>
      <c r="C413" s="34" t="s">
        <v>750</v>
      </c>
      <c r="D413" s="61"/>
      <c r="E413" s="61"/>
      <c r="F413" s="107">
        <v>4.4999999999999998E-2</v>
      </c>
      <c r="G413" s="107">
        <v>4.4999999999999998E-2</v>
      </c>
      <c r="H413" s="108"/>
      <c r="I413" s="108"/>
      <c r="J413" s="59"/>
      <c r="K413" s="59"/>
      <c r="L413" s="80"/>
      <c r="M413" s="80"/>
      <c r="N413" s="81">
        <f>E413*(F413*J413+G413*K413+H413*L413+I413*M413)</f>
        <v>0</v>
      </c>
      <c r="O413" s="75"/>
    </row>
    <row r="414" spans="1:15" ht="15" hidden="1" customHeight="1" outlineLevel="1">
      <c r="A414" s="35"/>
      <c r="B414" s="35" t="s">
        <v>793</v>
      </c>
      <c r="C414" s="34" t="s">
        <v>750</v>
      </c>
      <c r="D414" s="61"/>
      <c r="E414" s="61"/>
      <c r="F414" s="107">
        <v>3.3000000000000002E-2</v>
      </c>
      <c r="G414" s="107">
        <v>3.3000000000000002E-2</v>
      </c>
      <c r="H414" s="108"/>
      <c r="I414" s="108"/>
      <c r="J414" s="59"/>
      <c r="K414" s="59"/>
      <c r="L414" s="80"/>
      <c r="M414" s="80"/>
      <c r="N414" s="81">
        <f>E414*(F414*J414+G414*K414+H414*L414+I414*M414)</f>
        <v>0</v>
      </c>
      <c r="O414" s="75"/>
    </row>
    <row r="415" spans="1:15" ht="15" hidden="1" customHeight="1" outlineLevel="1">
      <c r="A415" s="35"/>
      <c r="B415" s="35" t="s">
        <v>794</v>
      </c>
      <c r="C415" s="34" t="s">
        <v>750</v>
      </c>
      <c r="D415" s="61"/>
      <c r="E415" s="61"/>
      <c r="F415" s="107">
        <v>2.6000000000000002E-2</v>
      </c>
      <c r="G415" s="107">
        <v>2.6000000000000002E-2</v>
      </c>
      <c r="H415" s="108"/>
      <c r="I415" s="108"/>
      <c r="J415" s="59"/>
      <c r="K415" s="59"/>
      <c r="L415" s="80"/>
      <c r="M415" s="80"/>
      <c r="N415" s="81">
        <f>E415*(F415*J415+G415*K415+H415*L415+I415*M415)</f>
        <v>0</v>
      </c>
      <c r="O415" s="75"/>
    </row>
    <row r="416" spans="1:15" ht="15" hidden="1" customHeight="1" outlineLevel="1">
      <c r="A416" s="35"/>
      <c r="B416" s="35" t="s">
        <v>795</v>
      </c>
      <c r="C416" s="34" t="s">
        <v>750</v>
      </c>
      <c r="D416" s="61"/>
      <c r="E416" s="61"/>
      <c r="F416" s="107">
        <v>0.01</v>
      </c>
      <c r="G416" s="107">
        <v>0.01</v>
      </c>
      <c r="H416" s="108"/>
      <c r="I416" s="108"/>
      <c r="J416" s="59"/>
      <c r="K416" s="59"/>
      <c r="L416" s="80"/>
      <c r="M416" s="80"/>
      <c r="N416" s="81">
        <f>E416*(F416*J416+G416*K416+H416*L416+I416*M416)</f>
        <v>0</v>
      </c>
      <c r="O416" s="75"/>
    </row>
    <row r="417" spans="1:15" ht="25.5" hidden="1" customHeight="1">
      <c r="A417" s="1639" t="s">
        <v>768</v>
      </c>
      <c r="B417" s="1640"/>
      <c r="C417" s="31" t="s">
        <v>746</v>
      </c>
      <c r="D417" s="61">
        <f>D418</f>
        <v>0</v>
      </c>
      <c r="E417" s="61">
        <f>E421</f>
        <v>0</v>
      </c>
      <c r="F417" s="95"/>
      <c r="G417" s="95"/>
      <c r="H417" s="95"/>
      <c r="I417" s="95"/>
      <c r="J417" s="85"/>
      <c r="K417" s="85"/>
      <c r="L417" s="85"/>
      <c r="M417" s="85"/>
      <c r="N417" s="81">
        <f>N418+N421</f>
        <v>0</v>
      </c>
      <c r="O417" s="81">
        <f>O418+O421</f>
        <v>0</v>
      </c>
    </row>
    <row r="418" spans="1:15" hidden="1">
      <c r="A418" s="1637" t="s">
        <v>802</v>
      </c>
      <c r="B418" s="1638"/>
      <c r="C418" s="31" t="s">
        <v>746</v>
      </c>
      <c r="D418" s="61">
        <f>D419</f>
        <v>0</v>
      </c>
      <c r="E418" s="61"/>
      <c r="F418" s="96">
        <f>F419</f>
        <v>2.35</v>
      </c>
      <c r="G418" s="96">
        <f>G419</f>
        <v>2.35</v>
      </c>
      <c r="H418" s="96">
        <f>H419</f>
        <v>1.85</v>
      </c>
      <c r="I418" s="96">
        <f>I419</f>
        <v>1.85</v>
      </c>
      <c r="J418" s="50"/>
      <c r="K418" s="50"/>
      <c r="L418" s="50"/>
      <c r="M418" s="50"/>
      <c r="N418" s="81">
        <f>SUM(N419:N420)</f>
        <v>0</v>
      </c>
      <c r="O418" s="81">
        <f>SUM(O419:O420)</f>
        <v>0</v>
      </c>
    </row>
    <row r="419" spans="1:15" ht="15" hidden="1" customHeight="1" outlineLevel="1">
      <c r="A419" s="82"/>
      <c r="B419" s="82" t="s">
        <v>800</v>
      </c>
      <c r="C419" s="31" t="s">
        <v>746</v>
      </c>
      <c r="D419" s="61"/>
      <c r="E419" s="61"/>
      <c r="F419" s="90">
        <v>2.35</v>
      </c>
      <c r="G419" s="91">
        <v>2.35</v>
      </c>
      <c r="H419" s="91">
        <v>1.85</v>
      </c>
      <c r="I419" s="91">
        <v>1.85</v>
      </c>
      <c r="J419" s="59"/>
      <c r="K419" s="59"/>
      <c r="L419" s="59"/>
      <c r="M419" s="59"/>
      <c r="N419" s="81">
        <f>D419*(F419*J419+G419*K419+H419*L419+I419*M419)</f>
        <v>0</v>
      </c>
      <c r="O419" s="71">
        <f>D419*(H419*L419+I419*M419)</f>
        <v>0</v>
      </c>
    </row>
    <row r="420" spans="1:15" ht="17.25" hidden="1" customHeight="1" outlineLevel="1">
      <c r="A420" s="43"/>
      <c r="B420" s="89" t="s">
        <v>801</v>
      </c>
      <c r="C420" s="44" t="s">
        <v>748</v>
      </c>
      <c r="D420" s="61"/>
      <c r="E420" s="61"/>
      <c r="F420" s="97"/>
      <c r="G420" s="98"/>
      <c r="H420" s="98"/>
      <c r="I420" s="98"/>
      <c r="J420" s="45"/>
      <c r="K420" s="45"/>
      <c r="L420" s="45"/>
      <c r="M420" s="45"/>
      <c r="N420" s="81"/>
      <c r="O420" s="126"/>
    </row>
    <row r="421" spans="1:15" ht="15" hidden="1" customHeight="1">
      <c r="A421" s="1637" t="s">
        <v>749</v>
      </c>
      <c r="B421" s="1638"/>
      <c r="C421" s="50"/>
      <c r="D421" s="61"/>
      <c r="E421" s="61">
        <f>E423+E422</f>
        <v>0</v>
      </c>
      <c r="F421" s="99"/>
      <c r="G421" s="99"/>
      <c r="H421" s="99"/>
      <c r="I421" s="99"/>
      <c r="J421" s="50"/>
      <c r="K421" s="50"/>
      <c r="L421" s="50"/>
      <c r="M421" s="50"/>
      <c r="N421" s="81">
        <f>N422+N423</f>
        <v>0</v>
      </c>
      <c r="O421" s="70">
        <f>O422+O423</f>
        <v>0</v>
      </c>
    </row>
    <row r="422" spans="1:15" ht="15" hidden="1" customHeight="1" outlineLevel="1">
      <c r="A422" s="33"/>
      <c r="B422" s="89" t="s">
        <v>804</v>
      </c>
      <c r="C422" s="32" t="s">
        <v>748</v>
      </c>
      <c r="D422" s="61"/>
      <c r="E422" s="61"/>
      <c r="F422" s="100"/>
      <c r="G422" s="100"/>
      <c r="H422" s="100"/>
      <c r="I422" s="100"/>
      <c r="J422" s="59"/>
      <c r="K422" s="59"/>
      <c r="L422" s="59"/>
      <c r="M422" s="59"/>
      <c r="N422" s="81"/>
      <c r="O422" s="72"/>
    </row>
    <row r="423" spans="1:15" ht="45" hidden="1" customHeight="1" outlineLevel="1">
      <c r="A423" s="38"/>
      <c r="B423" s="53" t="s">
        <v>790</v>
      </c>
      <c r="C423" s="50"/>
      <c r="D423" s="61"/>
      <c r="E423" s="61">
        <f>E424+E429</f>
        <v>0</v>
      </c>
      <c r="F423" s="102"/>
      <c r="G423" s="99"/>
      <c r="H423" s="99"/>
      <c r="I423" s="99"/>
      <c r="J423" s="50"/>
      <c r="K423" s="50"/>
      <c r="L423" s="50"/>
      <c r="M423" s="51"/>
      <c r="N423" s="81">
        <f>N424+N429</f>
        <v>0</v>
      </c>
      <c r="O423" s="70">
        <f>O424+O429</f>
        <v>0</v>
      </c>
    </row>
    <row r="424" spans="1:15" ht="15" hidden="1" customHeight="1" outlineLevel="1">
      <c r="A424" s="35"/>
      <c r="B424" s="47" t="s">
        <v>791</v>
      </c>
      <c r="C424" s="34"/>
      <c r="D424" s="61"/>
      <c r="E424" s="61">
        <f>SUM(E425:E428)</f>
        <v>0</v>
      </c>
      <c r="F424" s="100"/>
      <c r="G424" s="100"/>
      <c r="H424" s="100"/>
      <c r="I424" s="100"/>
      <c r="J424" s="34"/>
      <c r="K424" s="34"/>
      <c r="L424" s="34"/>
      <c r="M424" s="34"/>
      <c r="N424" s="81">
        <f>SUM(N425:N428)</f>
        <v>0</v>
      </c>
      <c r="O424" s="71">
        <f>SUM(O425:O428)</f>
        <v>0</v>
      </c>
    </row>
    <row r="425" spans="1:15" ht="15" hidden="1" customHeight="1" outlineLevel="1">
      <c r="A425" s="35"/>
      <c r="B425" s="35" t="s">
        <v>792</v>
      </c>
      <c r="C425" s="34" t="s">
        <v>750</v>
      </c>
      <c r="D425" s="61"/>
      <c r="E425" s="61"/>
      <c r="F425" s="107">
        <v>2.7E-2</v>
      </c>
      <c r="G425" s="107">
        <v>2.7E-2</v>
      </c>
      <c r="H425" s="107">
        <v>1.7999999999999999E-2</v>
      </c>
      <c r="I425" s="107">
        <v>1.7999999999999999E-2</v>
      </c>
      <c r="J425" s="59"/>
      <c r="K425" s="59"/>
      <c r="L425" s="59"/>
      <c r="M425" s="59"/>
      <c r="N425" s="81">
        <f>E425*(F425*J425+G425*K425+H425*L425+I425*M425)</f>
        <v>0</v>
      </c>
      <c r="O425" s="71">
        <f>E425*(H425*L425+I425*M425)</f>
        <v>0</v>
      </c>
    </row>
    <row r="426" spans="1:15" ht="15" hidden="1" customHeight="1" outlineLevel="1">
      <c r="A426" s="35"/>
      <c r="B426" s="35" t="s">
        <v>793</v>
      </c>
      <c r="C426" s="34" t="s">
        <v>750</v>
      </c>
      <c r="D426" s="61"/>
      <c r="E426" s="61"/>
      <c r="F426" s="107">
        <v>0.02</v>
      </c>
      <c r="G426" s="107">
        <v>0.02</v>
      </c>
      <c r="H426" s="107">
        <v>1.2999999999999999E-2</v>
      </c>
      <c r="I426" s="107">
        <v>1.2999999999999999E-2</v>
      </c>
      <c r="J426" s="59"/>
      <c r="K426" s="59"/>
      <c r="L426" s="59"/>
      <c r="M426" s="59"/>
      <c r="N426" s="81">
        <f>E426*(F426*J426+G426*K426+H426*L426+I426*M426)</f>
        <v>0</v>
      </c>
      <c r="O426" s="71">
        <f>E426*(H426*L426+I426*M426)</f>
        <v>0</v>
      </c>
    </row>
    <row r="427" spans="1:15" ht="15" hidden="1" customHeight="1" outlineLevel="1">
      <c r="A427" s="35"/>
      <c r="B427" s="35" t="s">
        <v>794</v>
      </c>
      <c r="C427" s="34" t="s">
        <v>750</v>
      </c>
      <c r="D427" s="61"/>
      <c r="E427" s="61"/>
      <c r="F427" s="107">
        <v>1.6E-2</v>
      </c>
      <c r="G427" s="107">
        <v>1.6E-2</v>
      </c>
      <c r="H427" s="107">
        <v>0.01</v>
      </c>
      <c r="I427" s="107">
        <v>0.01</v>
      </c>
      <c r="J427" s="59"/>
      <c r="K427" s="59"/>
      <c r="L427" s="59"/>
      <c r="M427" s="59"/>
      <c r="N427" s="81">
        <f>E427*(F427*J427+G427*K427+H427*L427+I427*M427)</f>
        <v>0</v>
      </c>
      <c r="O427" s="71">
        <f>E427*(H427*L427+I427*M427)</f>
        <v>0</v>
      </c>
    </row>
    <row r="428" spans="1:15" ht="15" hidden="1" customHeight="1" outlineLevel="1">
      <c r="A428" s="35"/>
      <c r="B428" s="35" t="s">
        <v>795</v>
      </c>
      <c r="C428" s="34" t="s">
        <v>750</v>
      </c>
      <c r="D428" s="61"/>
      <c r="E428" s="61"/>
      <c r="F428" s="107">
        <v>6.0000000000000001E-3</v>
      </c>
      <c r="G428" s="107">
        <v>6.0000000000000001E-3</v>
      </c>
      <c r="H428" s="107">
        <v>4.0000000000000001E-3</v>
      </c>
      <c r="I428" s="107">
        <v>4.0000000000000001E-3</v>
      </c>
      <c r="J428" s="59"/>
      <c r="K428" s="59"/>
      <c r="L428" s="59"/>
      <c r="M428" s="59"/>
      <c r="N428" s="81">
        <f>E428*(F428*J428+G428*K428+H428*L428+I428*M428)</f>
        <v>0</v>
      </c>
      <c r="O428" s="71">
        <f>E428*(H428*L428+I428*M428)</f>
        <v>0</v>
      </c>
    </row>
    <row r="429" spans="1:15" ht="15" hidden="1" customHeight="1" outlineLevel="1">
      <c r="A429" s="42"/>
      <c r="B429" s="47" t="s">
        <v>796</v>
      </c>
      <c r="C429" s="34"/>
      <c r="D429" s="61"/>
      <c r="E429" s="61">
        <f>SUM(E430:E433)</f>
        <v>0</v>
      </c>
      <c r="F429" s="100"/>
      <c r="G429" s="100"/>
      <c r="H429" s="100"/>
      <c r="I429" s="100"/>
      <c r="J429" s="34"/>
      <c r="K429" s="34"/>
      <c r="L429" s="34"/>
      <c r="M429" s="34"/>
      <c r="N429" s="81">
        <f>SUM(N430:N433)</f>
        <v>0</v>
      </c>
      <c r="O429" s="73"/>
    </row>
    <row r="430" spans="1:15" ht="15" hidden="1" customHeight="1" outlineLevel="1">
      <c r="A430" s="35"/>
      <c r="B430" s="35" t="s">
        <v>792</v>
      </c>
      <c r="C430" s="34" t="s">
        <v>750</v>
      </c>
      <c r="D430" s="61"/>
      <c r="E430" s="61"/>
      <c r="F430" s="107">
        <v>4.4999999999999998E-2</v>
      </c>
      <c r="G430" s="107">
        <v>4.4999999999999998E-2</v>
      </c>
      <c r="H430" s="108"/>
      <c r="I430" s="108"/>
      <c r="J430" s="59"/>
      <c r="K430" s="59"/>
      <c r="L430" s="80"/>
      <c r="M430" s="80"/>
      <c r="N430" s="81">
        <f>E430*(F430*J430+G430*K430+H430*L430+I430*M430)</f>
        <v>0</v>
      </c>
      <c r="O430" s="75"/>
    </row>
    <row r="431" spans="1:15" ht="15" hidden="1" customHeight="1" outlineLevel="1">
      <c r="A431" s="35"/>
      <c r="B431" s="35" t="s">
        <v>793</v>
      </c>
      <c r="C431" s="34" t="s">
        <v>750</v>
      </c>
      <c r="D431" s="61"/>
      <c r="E431" s="61"/>
      <c r="F431" s="107">
        <v>3.3000000000000002E-2</v>
      </c>
      <c r="G431" s="107">
        <v>3.3000000000000002E-2</v>
      </c>
      <c r="H431" s="108"/>
      <c r="I431" s="108"/>
      <c r="J431" s="59"/>
      <c r="K431" s="59"/>
      <c r="L431" s="80"/>
      <c r="M431" s="80"/>
      <c r="N431" s="81">
        <f>E431*(F431*J431+G431*K431+H431*L431+I431*M431)</f>
        <v>0</v>
      </c>
      <c r="O431" s="75"/>
    </row>
    <row r="432" spans="1:15" ht="15" hidden="1" customHeight="1" outlineLevel="1">
      <c r="A432" s="35"/>
      <c r="B432" s="35" t="s">
        <v>794</v>
      </c>
      <c r="C432" s="34" t="s">
        <v>750</v>
      </c>
      <c r="D432" s="61"/>
      <c r="E432" s="61"/>
      <c r="F432" s="107">
        <v>2.6000000000000002E-2</v>
      </c>
      <c r="G432" s="107">
        <v>2.6000000000000002E-2</v>
      </c>
      <c r="H432" s="108"/>
      <c r="I432" s="108"/>
      <c r="J432" s="59"/>
      <c r="K432" s="59"/>
      <c r="L432" s="80"/>
      <c r="M432" s="80"/>
      <c r="N432" s="81">
        <f>E432*(F432*J432+G432*K432+H432*L432+I432*M432)</f>
        <v>0</v>
      </c>
      <c r="O432" s="75"/>
    </row>
    <row r="433" spans="1:15" ht="15" hidden="1" customHeight="1" outlineLevel="1">
      <c r="A433" s="35"/>
      <c r="B433" s="35" t="s">
        <v>795</v>
      </c>
      <c r="C433" s="34" t="s">
        <v>750</v>
      </c>
      <c r="D433" s="61"/>
      <c r="E433" s="61"/>
      <c r="F433" s="107">
        <v>0.01</v>
      </c>
      <c r="G433" s="107">
        <v>0.01</v>
      </c>
      <c r="H433" s="108"/>
      <c r="I433" s="108"/>
      <c r="J433" s="59"/>
      <c r="K433" s="59"/>
      <c r="L433" s="80"/>
      <c r="M433" s="80"/>
      <c r="N433" s="81">
        <f>E433*(F433*J433+G433*K433+H433*L433+I433*M433)</f>
        <v>0</v>
      </c>
      <c r="O433" s="45"/>
    </row>
    <row r="434" spans="1:15" ht="17.25" hidden="1" customHeight="1">
      <c r="A434" s="1639" t="s">
        <v>769</v>
      </c>
      <c r="B434" s="1640"/>
      <c r="C434" s="31" t="s">
        <v>746</v>
      </c>
      <c r="D434" s="61">
        <f>D435</f>
        <v>0</v>
      </c>
      <c r="E434" s="61">
        <f>E438</f>
        <v>0</v>
      </c>
      <c r="F434" s="95"/>
      <c r="G434" s="95"/>
      <c r="H434" s="95"/>
      <c r="I434" s="95"/>
      <c r="J434" s="85"/>
      <c r="K434" s="85"/>
      <c r="L434" s="85"/>
      <c r="M434" s="85"/>
      <c r="N434" s="81">
        <f>N435+N438</f>
        <v>0</v>
      </c>
      <c r="O434" s="81">
        <f>O435+O438</f>
        <v>0</v>
      </c>
    </row>
    <row r="435" spans="1:15" ht="17.25" hidden="1" customHeight="1">
      <c r="A435" s="1637" t="s">
        <v>802</v>
      </c>
      <c r="B435" s="1638"/>
      <c r="C435" s="31" t="s">
        <v>746</v>
      </c>
      <c r="D435" s="61">
        <f>D436</f>
        <v>0</v>
      </c>
      <c r="E435" s="61"/>
      <c r="F435" s="96">
        <f>F436</f>
        <v>1.56</v>
      </c>
      <c r="G435" s="96">
        <f>G436</f>
        <v>1.56</v>
      </c>
      <c r="H435" s="96">
        <f>H436</f>
        <v>1.07</v>
      </c>
      <c r="I435" s="96">
        <f>I436</f>
        <v>1.07</v>
      </c>
      <c r="J435" s="50"/>
      <c r="K435" s="50"/>
      <c r="L435" s="50"/>
      <c r="M435" s="50"/>
      <c r="N435" s="81">
        <f>SUM(N436:N437)</f>
        <v>0</v>
      </c>
      <c r="O435" s="81">
        <f>SUM(O436:O437)</f>
        <v>0</v>
      </c>
    </row>
    <row r="436" spans="1:15" ht="17.25" hidden="1" customHeight="1" outlineLevel="1">
      <c r="A436" s="82"/>
      <c r="B436" s="82" t="s">
        <v>800</v>
      </c>
      <c r="C436" s="31" t="s">
        <v>746</v>
      </c>
      <c r="D436" s="61"/>
      <c r="E436" s="61"/>
      <c r="F436" s="90">
        <v>1.56</v>
      </c>
      <c r="G436" s="91">
        <v>1.56</v>
      </c>
      <c r="H436" s="91">
        <v>1.07</v>
      </c>
      <c r="I436" s="91">
        <v>1.07</v>
      </c>
      <c r="J436" s="59"/>
      <c r="K436" s="59"/>
      <c r="L436" s="59"/>
      <c r="M436" s="59"/>
      <c r="N436" s="81">
        <f>D436*(F436*J436+G436*K436+H436*L436+I436*M436)</f>
        <v>0</v>
      </c>
      <c r="O436" s="71">
        <f>D436*(H436*L436+I436*M436)</f>
        <v>0</v>
      </c>
    </row>
    <row r="437" spans="1:15" ht="17.25" hidden="1" customHeight="1" outlineLevel="1">
      <c r="A437" s="43"/>
      <c r="B437" s="89" t="s">
        <v>801</v>
      </c>
      <c r="C437" s="44" t="s">
        <v>748</v>
      </c>
      <c r="D437" s="61"/>
      <c r="E437" s="61"/>
      <c r="F437" s="97"/>
      <c r="G437" s="98"/>
      <c r="H437" s="98"/>
      <c r="I437" s="98"/>
      <c r="J437" s="45"/>
      <c r="K437" s="45"/>
      <c r="L437" s="45"/>
      <c r="M437" s="45"/>
      <c r="N437" s="81"/>
      <c r="O437" s="126"/>
    </row>
    <row r="438" spans="1:15" ht="15" hidden="1" customHeight="1">
      <c r="A438" s="1637" t="s">
        <v>749</v>
      </c>
      <c r="B438" s="1638"/>
      <c r="C438" s="50"/>
      <c r="D438" s="61"/>
      <c r="E438" s="61">
        <f>E440+E439</f>
        <v>0</v>
      </c>
      <c r="F438" s="99"/>
      <c r="G438" s="99"/>
      <c r="H438" s="99"/>
      <c r="I438" s="99"/>
      <c r="J438" s="50"/>
      <c r="K438" s="50"/>
      <c r="L438" s="50"/>
      <c r="M438" s="50"/>
      <c r="N438" s="81">
        <f>N439+N440</f>
        <v>0</v>
      </c>
      <c r="O438" s="70">
        <f>O439+O440</f>
        <v>0</v>
      </c>
    </row>
    <row r="439" spans="1:15" ht="15" hidden="1" customHeight="1" outlineLevel="1">
      <c r="A439" s="33"/>
      <c r="B439" s="89" t="s">
        <v>804</v>
      </c>
      <c r="C439" s="32" t="s">
        <v>748</v>
      </c>
      <c r="D439" s="61"/>
      <c r="E439" s="61"/>
      <c r="F439" s="100"/>
      <c r="G439" s="100"/>
      <c r="H439" s="100"/>
      <c r="I439" s="100"/>
      <c r="J439" s="59"/>
      <c r="K439" s="59"/>
      <c r="L439" s="59"/>
      <c r="M439" s="59"/>
      <c r="N439" s="81"/>
      <c r="O439" s="72"/>
    </row>
    <row r="440" spans="1:15" ht="45" hidden="1" customHeight="1" outlineLevel="1">
      <c r="A440" s="38"/>
      <c r="B440" s="53" t="s">
        <v>790</v>
      </c>
      <c r="C440" s="50"/>
      <c r="D440" s="61"/>
      <c r="E440" s="61">
        <f>E441+E446</f>
        <v>0</v>
      </c>
      <c r="F440" s="102"/>
      <c r="G440" s="99"/>
      <c r="H440" s="99"/>
      <c r="I440" s="99"/>
      <c r="J440" s="50"/>
      <c r="K440" s="50"/>
      <c r="L440" s="50"/>
      <c r="M440" s="51"/>
      <c r="N440" s="81">
        <f>N441+N446</f>
        <v>0</v>
      </c>
      <c r="O440" s="70">
        <f>O441+O446</f>
        <v>0</v>
      </c>
    </row>
    <row r="441" spans="1:15" ht="15" hidden="1" customHeight="1" outlineLevel="1">
      <c r="A441" s="35"/>
      <c r="B441" s="47" t="s">
        <v>791</v>
      </c>
      <c r="C441" s="34"/>
      <c r="D441" s="61"/>
      <c r="E441" s="61">
        <f>SUM(E442:E445)</f>
        <v>0</v>
      </c>
      <c r="F441" s="100"/>
      <c r="G441" s="100"/>
      <c r="H441" s="100"/>
      <c r="I441" s="100"/>
      <c r="J441" s="34"/>
      <c r="K441" s="34"/>
      <c r="L441" s="34"/>
      <c r="M441" s="34"/>
      <c r="N441" s="81">
        <f>SUM(N442:N445)</f>
        <v>0</v>
      </c>
      <c r="O441" s="71">
        <f>SUM(O442:O445)</f>
        <v>0</v>
      </c>
    </row>
    <row r="442" spans="1:15" ht="15" hidden="1" customHeight="1" outlineLevel="1">
      <c r="A442" s="35"/>
      <c r="B442" s="35" t="s">
        <v>792</v>
      </c>
      <c r="C442" s="34" t="s">
        <v>750</v>
      </c>
      <c r="D442" s="61"/>
      <c r="E442" s="61"/>
      <c r="F442" s="107">
        <v>2.7E-2</v>
      </c>
      <c r="G442" s="107">
        <v>2.7E-2</v>
      </c>
      <c r="H442" s="107">
        <v>1.7999999999999999E-2</v>
      </c>
      <c r="I442" s="107">
        <v>1.7999999999999999E-2</v>
      </c>
      <c r="J442" s="59"/>
      <c r="K442" s="59"/>
      <c r="L442" s="59"/>
      <c r="M442" s="59"/>
      <c r="N442" s="81">
        <f>E442*(F442*J442+G442*K442+H442*L442+I442*M442)</f>
        <v>0</v>
      </c>
      <c r="O442" s="71">
        <f>E442*(H442*L442+I442*M442)</f>
        <v>0</v>
      </c>
    </row>
    <row r="443" spans="1:15" ht="15" hidden="1" customHeight="1" outlineLevel="1">
      <c r="A443" s="35"/>
      <c r="B443" s="35" t="s">
        <v>793</v>
      </c>
      <c r="C443" s="34" t="s">
        <v>750</v>
      </c>
      <c r="D443" s="61"/>
      <c r="E443" s="61"/>
      <c r="F443" s="107">
        <v>0.02</v>
      </c>
      <c r="G443" s="107">
        <v>0.02</v>
      </c>
      <c r="H443" s="107">
        <v>1.2999999999999999E-2</v>
      </c>
      <c r="I443" s="107">
        <v>1.2999999999999999E-2</v>
      </c>
      <c r="J443" s="59"/>
      <c r="K443" s="59"/>
      <c r="L443" s="59"/>
      <c r="M443" s="59"/>
      <c r="N443" s="81">
        <f>E443*(F443*J443+G443*K443+H443*L443+I443*M443)</f>
        <v>0</v>
      </c>
      <c r="O443" s="71">
        <f>E443*(H443*L443+I443*M443)</f>
        <v>0</v>
      </c>
    </row>
    <row r="444" spans="1:15" ht="15" hidden="1" customHeight="1" outlineLevel="1">
      <c r="A444" s="35"/>
      <c r="B444" s="35" t="s">
        <v>794</v>
      </c>
      <c r="C444" s="34" t="s">
        <v>750</v>
      </c>
      <c r="D444" s="61"/>
      <c r="E444" s="61"/>
      <c r="F444" s="107">
        <v>1.6E-2</v>
      </c>
      <c r="G444" s="107">
        <v>1.6E-2</v>
      </c>
      <c r="H444" s="107">
        <v>0.01</v>
      </c>
      <c r="I444" s="107">
        <v>0.01</v>
      </c>
      <c r="J444" s="59"/>
      <c r="K444" s="59"/>
      <c r="L444" s="59"/>
      <c r="M444" s="59"/>
      <c r="N444" s="81">
        <f>E444*(F444*J444+G444*K444+H444*L444+I444*M444)</f>
        <v>0</v>
      </c>
      <c r="O444" s="71">
        <f>E444*(H444*L444+I444*M444)</f>
        <v>0</v>
      </c>
    </row>
    <row r="445" spans="1:15" ht="15" hidden="1" customHeight="1" outlineLevel="1">
      <c r="A445" s="35"/>
      <c r="B445" s="35" t="s">
        <v>795</v>
      </c>
      <c r="C445" s="34" t="s">
        <v>750</v>
      </c>
      <c r="D445" s="61"/>
      <c r="E445" s="61"/>
      <c r="F445" s="107">
        <v>6.0000000000000001E-3</v>
      </c>
      <c r="G445" s="107">
        <v>6.0000000000000001E-3</v>
      </c>
      <c r="H445" s="107">
        <v>4.0000000000000001E-3</v>
      </c>
      <c r="I445" s="107">
        <v>4.0000000000000001E-3</v>
      </c>
      <c r="J445" s="59"/>
      <c r="K445" s="59"/>
      <c r="L445" s="59"/>
      <c r="M445" s="59"/>
      <c r="N445" s="81">
        <f>E445*(F445*J445+G445*K445+H445*L445+I445*M445)</f>
        <v>0</v>
      </c>
      <c r="O445" s="71">
        <f>E445*(H445*L445+I445*M445)</f>
        <v>0</v>
      </c>
    </row>
    <row r="446" spans="1:15" ht="15" hidden="1" customHeight="1" outlineLevel="1">
      <c r="A446" s="42"/>
      <c r="B446" s="47" t="s">
        <v>796</v>
      </c>
      <c r="C446" s="34"/>
      <c r="D446" s="61"/>
      <c r="E446" s="61">
        <f>SUM(E447:E450)</f>
        <v>0</v>
      </c>
      <c r="F446" s="100"/>
      <c r="G446" s="100"/>
      <c r="H446" s="100"/>
      <c r="I446" s="100"/>
      <c r="J446" s="34"/>
      <c r="K446" s="34"/>
      <c r="L446" s="34"/>
      <c r="M446" s="34"/>
      <c r="N446" s="81">
        <f>SUM(N447:N450)</f>
        <v>0</v>
      </c>
      <c r="O446" s="73"/>
    </row>
    <row r="447" spans="1:15" ht="15" hidden="1" customHeight="1" outlineLevel="1">
      <c r="A447" s="35"/>
      <c r="B447" s="35" t="s">
        <v>792</v>
      </c>
      <c r="C447" s="34" t="s">
        <v>750</v>
      </c>
      <c r="D447" s="61"/>
      <c r="E447" s="61"/>
      <c r="F447" s="107">
        <v>4.4999999999999998E-2</v>
      </c>
      <c r="G447" s="107">
        <v>4.4999999999999998E-2</v>
      </c>
      <c r="H447" s="108"/>
      <c r="I447" s="108"/>
      <c r="J447" s="59"/>
      <c r="K447" s="59"/>
      <c r="L447" s="80"/>
      <c r="M447" s="80"/>
      <c r="N447" s="81">
        <f>E447*(F447*J447+G447*K447+H447*L447+I447*M447)</f>
        <v>0</v>
      </c>
      <c r="O447" s="75"/>
    </row>
    <row r="448" spans="1:15" ht="15" hidden="1" customHeight="1" outlineLevel="1">
      <c r="A448" s="35"/>
      <c r="B448" s="35" t="s">
        <v>793</v>
      </c>
      <c r="C448" s="34" t="s">
        <v>750</v>
      </c>
      <c r="D448" s="61"/>
      <c r="E448" s="61"/>
      <c r="F448" s="107">
        <v>3.3000000000000002E-2</v>
      </c>
      <c r="G448" s="107">
        <v>3.3000000000000002E-2</v>
      </c>
      <c r="H448" s="108"/>
      <c r="I448" s="108"/>
      <c r="J448" s="59"/>
      <c r="K448" s="59"/>
      <c r="L448" s="80"/>
      <c r="M448" s="80"/>
      <c r="N448" s="81">
        <f>E448*(F448*J448+G448*K448+H448*L448+I448*M448)</f>
        <v>0</v>
      </c>
      <c r="O448" s="75"/>
    </row>
    <row r="449" spans="1:15" ht="15" hidden="1" customHeight="1" outlineLevel="1">
      <c r="A449" s="35"/>
      <c r="B449" s="35" t="s">
        <v>794</v>
      </c>
      <c r="C449" s="34" t="s">
        <v>750</v>
      </c>
      <c r="D449" s="61"/>
      <c r="E449" s="61"/>
      <c r="F449" s="107">
        <v>2.6000000000000002E-2</v>
      </c>
      <c r="G449" s="107">
        <v>2.6000000000000002E-2</v>
      </c>
      <c r="H449" s="108"/>
      <c r="I449" s="108"/>
      <c r="J449" s="59"/>
      <c r="K449" s="59"/>
      <c r="L449" s="80"/>
      <c r="M449" s="80"/>
      <c r="N449" s="81">
        <f>E449*(F449*J449+G449*K449+H449*L449+I449*M449)</f>
        <v>0</v>
      </c>
      <c r="O449" s="75"/>
    </row>
    <row r="450" spans="1:15" ht="15" hidden="1" customHeight="1" outlineLevel="1">
      <c r="A450" s="35"/>
      <c r="B450" s="35" t="s">
        <v>795</v>
      </c>
      <c r="C450" s="34" t="s">
        <v>750</v>
      </c>
      <c r="D450" s="61"/>
      <c r="E450" s="61"/>
      <c r="F450" s="107">
        <v>0.01</v>
      </c>
      <c r="G450" s="107">
        <v>0.01</v>
      </c>
      <c r="H450" s="108"/>
      <c r="I450" s="108"/>
      <c r="J450" s="59"/>
      <c r="K450" s="59"/>
      <c r="L450" s="80"/>
      <c r="M450" s="80"/>
      <c r="N450" s="81">
        <f>E450*(F450*J450+G450*K450+H450*L450+I450*M450)</f>
        <v>0</v>
      </c>
      <c r="O450" s="45"/>
    </row>
    <row r="451" spans="1:15" hidden="1">
      <c r="A451" s="1639" t="s">
        <v>770</v>
      </c>
      <c r="B451" s="1640"/>
      <c r="C451" s="31" t="s">
        <v>746</v>
      </c>
      <c r="D451" s="61">
        <f>D452</f>
        <v>0</v>
      </c>
      <c r="E451" s="61">
        <f>E455</f>
        <v>0</v>
      </c>
      <c r="F451" s="95"/>
      <c r="G451" s="95"/>
      <c r="H451" s="95"/>
      <c r="I451" s="95"/>
      <c r="J451" s="85"/>
      <c r="K451" s="85"/>
      <c r="L451" s="85"/>
      <c r="M451" s="85"/>
      <c r="N451" s="81">
        <f>N452+N455</f>
        <v>0</v>
      </c>
      <c r="O451" s="81">
        <f>O452+O455</f>
        <v>0</v>
      </c>
    </row>
    <row r="452" spans="1:15" hidden="1">
      <c r="A452" s="1637" t="s">
        <v>802</v>
      </c>
      <c r="B452" s="1638"/>
      <c r="C452" s="31" t="s">
        <v>746</v>
      </c>
      <c r="D452" s="61">
        <f>D453</f>
        <v>0</v>
      </c>
      <c r="E452" s="61"/>
      <c r="F452" s="96">
        <f>F453</f>
        <v>1.21</v>
      </c>
      <c r="G452" s="96">
        <f>G453</f>
        <v>1.21</v>
      </c>
      <c r="H452" s="96">
        <f>H453</f>
        <v>0.37</v>
      </c>
      <c r="I452" s="96">
        <f>I453</f>
        <v>0.37</v>
      </c>
      <c r="J452" s="50"/>
      <c r="K452" s="50"/>
      <c r="L452" s="50"/>
      <c r="M452" s="50"/>
      <c r="N452" s="81">
        <f>SUM(N453:N454)</f>
        <v>0</v>
      </c>
      <c r="O452" s="81">
        <f>SUM(O453:O454)</f>
        <v>0</v>
      </c>
    </row>
    <row r="453" spans="1:15" ht="15" hidden="1" customHeight="1" outlineLevel="1">
      <c r="A453" s="82"/>
      <c r="B453" s="82" t="s">
        <v>800</v>
      </c>
      <c r="C453" s="31" t="s">
        <v>746</v>
      </c>
      <c r="D453" s="61"/>
      <c r="E453" s="61"/>
      <c r="F453" s="90">
        <v>1.21</v>
      </c>
      <c r="G453" s="91">
        <v>1.21</v>
      </c>
      <c r="H453" s="91">
        <v>0.37</v>
      </c>
      <c r="I453" s="91">
        <v>0.37</v>
      </c>
      <c r="J453" s="59"/>
      <c r="K453" s="59"/>
      <c r="L453" s="59"/>
      <c r="M453" s="59"/>
      <c r="N453" s="81">
        <f>D453*(F453*J453+G453*K453+H453*L453+I453*M453)</f>
        <v>0</v>
      </c>
      <c r="O453" s="71">
        <f>D453*(H453*L453+I453*M453)</f>
        <v>0</v>
      </c>
    </row>
    <row r="454" spans="1:15" ht="17.25" hidden="1" customHeight="1" outlineLevel="1">
      <c r="A454" s="43"/>
      <c r="B454" s="89" t="s">
        <v>801</v>
      </c>
      <c r="C454" s="44" t="s">
        <v>748</v>
      </c>
      <c r="D454" s="61"/>
      <c r="E454" s="61"/>
      <c r="F454" s="97"/>
      <c r="G454" s="98"/>
      <c r="H454" s="98"/>
      <c r="I454" s="98"/>
      <c r="J454" s="45"/>
      <c r="K454" s="45"/>
      <c r="L454" s="45"/>
      <c r="M454" s="45"/>
      <c r="N454" s="81"/>
      <c r="O454" s="67"/>
    </row>
    <row r="455" spans="1:15" ht="15" hidden="1" customHeight="1">
      <c r="A455" s="1637" t="s">
        <v>749</v>
      </c>
      <c r="B455" s="1638"/>
      <c r="C455" s="50"/>
      <c r="D455" s="61"/>
      <c r="E455" s="61">
        <f>E457+E456</f>
        <v>0</v>
      </c>
      <c r="F455" s="99"/>
      <c r="G455" s="99"/>
      <c r="H455" s="99"/>
      <c r="I455" s="99"/>
      <c r="J455" s="50"/>
      <c r="K455" s="50"/>
      <c r="L455" s="50"/>
      <c r="M455" s="50"/>
      <c r="N455" s="81">
        <f>N456+N457</f>
        <v>0</v>
      </c>
      <c r="O455" s="70">
        <f>O456+O457</f>
        <v>0</v>
      </c>
    </row>
    <row r="456" spans="1:15" ht="15" hidden="1" customHeight="1" outlineLevel="1">
      <c r="A456" s="33"/>
      <c r="B456" s="89" t="s">
        <v>804</v>
      </c>
      <c r="C456" s="32" t="s">
        <v>748</v>
      </c>
      <c r="D456" s="61"/>
      <c r="E456" s="61"/>
      <c r="F456" s="100"/>
      <c r="G456" s="100"/>
      <c r="H456" s="100"/>
      <c r="I456" s="100"/>
      <c r="J456" s="59"/>
      <c r="K456" s="59"/>
      <c r="L456" s="59"/>
      <c r="M456" s="59"/>
      <c r="N456" s="81"/>
      <c r="O456" s="72"/>
    </row>
    <row r="457" spans="1:15" ht="45" hidden="1" customHeight="1" outlineLevel="1">
      <c r="A457" s="38"/>
      <c r="B457" s="53" t="s">
        <v>790</v>
      </c>
      <c r="C457" s="50"/>
      <c r="D457" s="61"/>
      <c r="E457" s="61">
        <f>E458+E463</f>
        <v>0</v>
      </c>
      <c r="F457" s="102"/>
      <c r="G457" s="99"/>
      <c r="H457" s="99"/>
      <c r="I457" s="99"/>
      <c r="J457" s="50"/>
      <c r="K457" s="50"/>
      <c r="L457" s="50"/>
      <c r="M457" s="51"/>
      <c r="N457" s="81">
        <f>N458+N463</f>
        <v>0</v>
      </c>
      <c r="O457" s="70">
        <f>O458+O463</f>
        <v>0</v>
      </c>
    </row>
    <row r="458" spans="1:15" ht="15" hidden="1" customHeight="1" outlineLevel="1">
      <c r="A458" s="35"/>
      <c r="B458" s="47" t="s">
        <v>791</v>
      </c>
      <c r="C458" s="34"/>
      <c r="D458" s="61"/>
      <c r="E458" s="61">
        <f>SUM(E459:E462)</f>
        <v>0</v>
      </c>
      <c r="F458" s="100"/>
      <c r="G458" s="100"/>
      <c r="H458" s="100"/>
      <c r="I458" s="100"/>
      <c r="J458" s="34"/>
      <c r="K458" s="34"/>
      <c r="L458" s="34"/>
      <c r="M458" s="34"/>
      <c r="N458" s="81">
        <f>SUM(N459:N462)</f>
        <v>0</v>
      </c>
      <c r="O458" s="71">
        <f>SUM(O459:O462)</f>
        <v>0</v>
      </c>
    </row>
    <row r="459" spans="1:15" ht="15" hidden="1" customHeight="1" outlineLevel="1">
      <c r="A459" s="35"/>
      <c r="B459" s="35" t="s">
        <v>792</v>
      </c>
      <c r="C459" s="34" t="s">
        <v>750</v>
      </c>
      <c r="D459" s="61"/>
      <c r="E459" s="61"/>
      <c r="F459" s="107">
        <v>2.7E-2</v>
      </c>
      <c r="G459" s="107">
        <v>2.7E-2</v>
      </c>
      <c r="H459" s="107">
        <v>1.7999999999999999E-2</v>
      </c>
      <c r="I459" s="107">
        <v>1.7999999999999999E-2</v>
      </c>
      <c r="J459" s="59"/>
      <c r="K459" s="59"/>
      <c r="L459" s="59"/>
      <c r="M459" s="59"/>
      <c r="N459" s="81">
        <f>E459*(F459*J459+G459*K459+H459*L459+I459*M459)</f>
        <v>0</v>
      </c>
      <c r="O459" s="71">
        <f>E459*(H459*L459+I459*M459)</f>
        <v>0</v>
      </c>
    </row>
    <row r="460" spans="1:15" ht="15" hidden="1" customHeight="1" outlineLevel="1">
      <c r="A460" s="35"/>
      <c r="B460" s="35" t="s">
        <v>793</v>
      </c>
      <c r="C460" s="34" t="s">
        <v>750</v>
      </c>
      <c r="D460" s="61"/>
      <c r="E460" s="61"/>
      <c r="F460" s="107">
        <v>0.02</v>
      </c>
      <c r="G460" s="107">
        <v>0.02</v>
      </c>
      <c r="H460" s="107">
        <v>1.2999999999999999E-2</v>
      </c>
      <c r="I460" s="107">
        <v>1.2999999999999999E-2</v>
      </c>
      <c r="J460" s="59"/>
      <c r="K460" s="59"/>
      <c r="L460" s="59"/>
      <c r="M460" s="59"/>
      <c r="N460" s="81">
        <f>E460*(F460*J460+G460*K460+H460*L460+I460*M460)</f>
        <v>0</v>
      </c>
      <c r="O460" s="71">
        <f>E460*(H460*L460+I460*M460)</f>
        <v>0</v>
      </c>
    </row>
    <row r="461" spans="1:15" ht="15" hidden="1" customHeight="1" outlineLevel="1">
      <c r="A461" s="35"/>
      <c r="B461" s="35" t="s">
        <v>794</v>
      </c>
      <c r="C461" s="34" t="s">
        <v>750</v>
      </c>
      <c r="D461" s="61"/>
      <c r="E461" s="61"/>
      <c r="F461" s="107">
        <v>1.6E-2</v>
      </c>
      <c r="G461" s="107">
        <v>1.6E-2</v>
      </c>
      <c r="H461" s="107">
        <v>0.01</v>
      </c>
      <c r="I461" s="107">
        <v>0.01</v>
      </c>
      <c r="J461" s="59"/>
      <c r="K461" s="59"/>
      <c r="L461" s="59"/>
      <c r="M461" s="59"/>
      <c r="N461" s="81">
        <f>E461*(F461*J461+G461*K461+H461*L461+I461*M461)</f>
        <v>0</v>
      </c>
      <c r="O461" s="71">
        <f>E461*(H461*L461+I461*M461)</f>
        <v>0</v>
      </c>
    </row>
    <row r="462" spans="1:15" ht="15" hidden="1" customHeight="1" outlineLevel="1">
      <c r="A462" s="35"/>
      <c r="B462" s="35" t="s">
        <v>795</v>
      </c>
      <c r="C462" s="34" t="s">
        <v>750</v>
      </c>
      <c r="D462" s="61"/>
      <c r="E462" s="61"/>
      <c r="F462" s="107">
        <v>6.0000000000000001E-3</v>
      </c>
      <c r="G462" s="107">
        <v>6.0000000000000001E-3</v>
      </c>
      <c r="H462" s="107">
        <v>4.0000000000000001E-3</v>
      </c>
      <c r="I462" s="107">
        <v>4.0000000000000001E-3</v>
      </c>
      <c r="J462" s="59"/>
      <c r="K462" s="59"/>
      <c r="L462" s="59"/>
      <c r="M462" s="59"/>
      <c r="N462" s="81">
        <f>E462*(F462*J462+G462*K462+H462*L462+I462*M462)</f>
        <v>0</v>
      </c>
      <c r="O462" s="71">
        <f>E462*(H462*L462+I462*M462)</f>
        <v>0</v>
      </c>
    </row>
    <row r="463" spans="1:15" ht="15" hidden="1" customHeight="1" outlineLevel="1">
      <c r="A463" s="42"/>
      <c r="B463" s="47" t="s">
        <v>796</v>
      </c>
      <c r="C463" s="34"/>
      <c r="D463" s="61"/>
      <c r="E463" s="61">
        <f>SUM(E464:E467)</f>
        <v>0</v>
      </c>
      <c r="F463" s="100"/>
      <c r="G463" s="100"/>
      <c r="H463" s="100"/>
      <c r="I463" s="100"/>
      <c r="J463" s="34"/>
      <c r="K463" s="34"/>
      <c r="L463" s="34"/>
      <c r="M463" s="34"/>
      <c r="N463" s="81">
        <f>SUM(N464:N467)</f>
        <v>0</v>
      </c>
      <c r="O463" s="73"/>
    </row>
    <row r="464" spans="1:15" ht="15" hidden="1" customHeight="1" outlineLevel="1">
      <c r="A464" s="35"/>
      <c r="B464" s="35" t="s">
        <v>792</v>
      </c>
      <c r="C464" s="34" t="s">
        <v>750</v>
      </c>
      <c r="D464" s="61"/>
      <c r="E464" s="61"/>
      <c r="F464" s="107">
        <v>4.4999999999999998E-2</v>
      </c>
      <c r="G464" s="107">
        <v>4.4999999999999998E-2</v>
      </c>
      <c r="H464" s="108"/>
      <c r="I464" s="108"/>
      <c r="J464" s="59"/>
      <c r="K464" s="59"/>
      <c r="L464" s="80"/>
      <c r="M464" s="80"/>
      <c r="N464" s="81">
        <f>E464*(F464*J464+G464*K464+H464*L464+I464*M464)</f>
        <v>0</v>
      </c>
      <c r="O464" s="75"/>
    </row>
    <row r="465" spans="1:15" ht="15" hidden="1" customHeight="1" outlineLevel="1">
      <c r="A465" s="35"/>
      <c r="B465" s="35" t="s">
        <v>793</v>
      </c>
      <c r="C465" s="34" t="s">
        <v>750</v>
      </c>
      <c r="D465" s="61"/>
      <c r="E465" s="61"/>
      <c r="F465" s="107">
        <v>3.3000000000000002E-2</v>
      </c>
      <c r="G465" s="107">
        <v>3.3000000000000002E-2</v>
      </c>
      <c r="H465" s="108"/>
      <c r="I465" s="108"/>
      <c r="J465" s="59"/>
      <c r="K465" s="59"/>
      <c r="L465" s="80"/>
      <c r="M465" s="80"/>
      <c r="N465" s="81">
        <f>E465*(F465*J465+G465*K465+H465*L465+I465*M465)</f>
        <v>0</v>
      </c>
      <c r="O465" s="75"/>
    </row>
    <row r="466" spans="1:15" ht="15" hidden="1" customHeight="1" outlineLevel="1">
      <c r="A466" s="35"/>
      <c r="B466" s="35" t="s">
        <v>794</v>
      </c>
      <c r="C466" s="34" t="s">
        <v>750</v>
      </c>
      <c r="D466" s="61"/>
      <c r="E466" s="61"/>
      <c r="F466" s="107">
        <v>2.6000000000000002E-2</v>
      </c>
      <c r="G466" s="107">
        <v>2.6000000000000002E-2</v>
      </c>
      <c r="H466" s="108"/>
      <c r="I466" s="108"/>
      <c r="J466" s="59"/>
      <c r="K466" s="59"/>
      <c r="L466" s="80"/>
      <c r="M466" s="80"/>
      <c r="N466" s="81">
        <f>E466*(F466*J466+G466*K466+H466*L466+I466*M466)</f>
        <v>0</v>
      </c>
      <c r="O466" s="75"/>
    </row>
    <row r="467" spans="1:15" ht="15" hidden="1" customHeight="1" outlineLevel="1">
      <c r="A467" s="35"/>
      <c r="B467" s="35" t="s">
        <v>795</v>
      </c>
      <c r="C467" s="34" t="s">
        <v>750</v>
      </c>
      <c r="D467" s="61"/>
      <c r="E467" s="61"/>
      <c r="F467" s="107">
        <v>0.01</v>
      </c>
      <c r="G467" s="107">
        <v>0.01</v>
      </c>
      <c r="H467" s="108"/>
      <c r="I467" s="108"/>
      <c r="J467" s="59"/>
      <c r="K467" s="59"/>
      <c r="L467" s="80"/>
      <c r="M467" s="80"/>
      <c r="N467" s="81">
        <f>E467*(F467*J467+G467*K467+H467*L467+I467*M467)</f>
        <v>0</v>
      </c>
      <c r="O467" s="45"/>
    </row>
    <row r="468" spans="1:15" ht="25.5" hidden="1" customHeight="1">
      <c r="A468" s="1639" t="s">
        <v>771</v>
      </c>
      <c r="B468" s="1640"/>
      <c r="C468" s="31" t="s">
        <v>746</v>
      </c>
      <c r="D468" s="61">
        <f>D469</f>
        <v>0</v>
      </c>
      <c r="E468" s="61">
        <f>E472</f>
        <v>0</v>
      </c>
      <c r="F468" s="95"/>
      <c r="G468" s="95"/>
      <c r="H468" s="95"/>
      <c r="I468" s="95"/>
      <c r="J468" s="85"/>
      <c r="K468" s="85"/>
      <c r="L468" s="85"/>
      <c r="M468" s="85"/>
      <c r="N468" s="81">
        <f>N469+N472</f>
        <v>0</v>
      </c>
      <c r="O468" s="45"/>
    </row>
    <row r="469" spans="1:15" hidden="1">
      <c r="A469" s="1637" t="s">
        <v>802</v>
      </c>
      <c r="B469" s="1638"/>
      <c r="C469" s="31" t="s">
        <v>746</v>
      </c>
      <c r="D469" s="61">
        <f>D470</f>
        <v>0</v>
      </c>
      <c r="E469" s="61"/>
      <c r="F469" s="96">
        <f>F470</f>
        <v>1.23</v>
      </c>
      <c r="G469" s="96">
        <f>G470</f>
        <v>1.23</v>
      </c>
      <c r="H469" s="99"/>
      <c r="I469" s="99"/>
      <c r="J469" s="50"/>
      <c r="K469" s="50"/>
      <c r="L469" s="50"/>
      <c r="M469" s="50"/>
      <c r="N469" s="81">
        <f>SUM(N470:N471)</f>
        <v>0</v>
      </c>
      <c r="O469" s="45"/>
    </row>
    <row r="470" spans="1:15" ht="15" hidden="1" customHeight="1" outlineLevel="1">
      <c r="A470" s="82"/>
      <c r="B470" s="82" t="s">
        <v>800</v>
      </c>
      <c r="C470" s="31" t="s">
        <v>746</v>
      </c>
      <c r="D470" s="61"/>
      <c r="E470" s="61"/>
      <c r="F470" s="90">
        <v>1.23</v>
      </c>
      <c r="G470" s="91">
        <v>1.23</v>
      </c>
      <c r="H470" s="98"/>
      <c r="I470" s="98"/>
      <c r="J470" s="59"/>
      <c r="K470" s="59"/>
      <c r="L470" s="45"/>
      <c r="M470" s="45"/>
      <c r="N470" s="81">
        <f>D470*(F470*J470+G470*K470+H470*L470+I470*M470)</f>
        <v>0</v>
      </c>
      <c r="O470" s="73"/>
    </row>
    <row r="471" spans="1:15" ht="15" hidden="1" customHeight="1" outlineLevel="1">
      <c r="A471" s="43"/>
      <c r="B471" s="89" t="s">
        <v>801</v>
      </c>
      <c r="C471" s="44" t="s">
        <v>748</v>
      </c>
      <c r="D471" s="61"/>
      <c r="E471" s="61"/>
      <c r="F471" s="97"/>
      <c r="G471" s="98"/>
      <c r="H471" s="98"/>
      <c r="I471" s="98"/>
      <c r="J471" s="45"/>
      <c r="K471" s="45"/>
      <c r="L471" s="45"/>
      <c r="M471" s="45"/>
      <c r="N471" s="81"/>
      <c r="O471" s="73"/>
    </row>
    <row r="472" spans="1:15" ht="15" hidden="1" customHeight="1">
      <c r="A472" s="1637" t="s">
        <v>749</v>
      </c>
      <c r="B472" s="1638"/>
      <c r="C472" s="50"/>
      <c r="D472" s="61"/>
      <c r="E472" s="61">
        <f>E474+E473</f>
        <v>0</v>
      </c>
      <c r="F472" s="99"/>
      <c r="G472" s="99"/>
      <c r="H472" s="99"/>
      <c r="I472" s="99"/>
      <c r="J472" s="50"/>
      <c r="K472" s="50"/>
      <c r="L472" s="50"/>
      <c r="M472" s="50"/>
      <c r="N472" s="81">
        <f>N473+N474</f>
        <v>0</v>
      </c>
      <c r="O472" s="73"/>
    </row>
    <row r="473" spans="1:15" ht="15" hidden="1" customHeight="1" outlineLevel="1">
      <c r="A473" s="33"/>
      <c r="B473" s="89" t="s">
        <v>804</v>
      </c>
      <c r="C473" s="32" t="s">
        <v>748</v>
      </c>
      <c r="D473" s="61"/>
      <c r="E473" s="61"/>
      <c r="F473" s="100"/>
      <c r="G473" s="100"/>
      <c r="H473" s="100"/>
      <c r="I473" s="100"/>
      <c r="J473" s="59"/>
      <c r="K473" s="59"/>
      <c r="L473" s="59"/>
      <c r="M473" s="59"/>
      <c r="N473" s="81"/>
      <c r="O473" s="73"/>
    </row>
    <row r="474" spans="1:15" ht="45" hidden="1" customHeight="1" outlineLevel="1">
      <c r="A474" s="38"/>
      <c r="B474" s="53" t="s">
        <v>790</v>
      </c>
      <c r="C474" s="50"/>
      <c r="D474" s="61"/>
      <c r="E474" s="61">
        <f>E475</f>
        <v>0</v>
      </c>
      <c r="F474" s="102"/>
      <c r="G474" s="99"/>
      <c r="H474" s="99"/>
      <c r="I474" s="99"/>
      <c r="J474" s="50"/>
      <c r="K474" s="50"/>
      <c r="L474" s="50"/>
      <c r="M474" s="51"/>
      <c r="N474" s="81">
        <f>N475</f>
        <v>0</v>
      </c>
      <c r="O474" s="73"/>
    </row>
    <row r="475" spans="1:15" ht="15" hidden="1" customHeight="1" outlineLevel="1">
      <c r="A475" s="42"/>
      <c r="B475" s="47" t="s">
        <v>796</v>
      </c>
      <c r="C475" s="34"/>
      <c r="D475" s="61"/>
      <c r="E475" s="61">
        <f>SUM(E476:E479)</f>
        <v>0</v>
      </c>
      <c r="F475" s="100"/>
      <c r="G475" s="100"/>
      <c r="H475" s="100"/>
      <c r="I475" s="100"/>
      <c r="J475" s="34"/>
      <c r="K475" s="34"/>
      <c r="L475" s="34"/>
      <c r="M475" s="34"/>
      <c r="N475" s="81">
        <f>SUM(N476:N479)</f>
        <v>0</v>
      </c>
      <c r="O475" s="73"/>
    </row>
    <row r="476" spans="1:15" ht="15" hidden="1" customHeight="1" outlineLevel="1">
      <c r="A476" s="35"/>
      <c r="B476" s="35" t="s">
        <v>792</v>
      </c>
      <c r="C476" s="34" t="s">
        <v>750</v>
      </c>
      <c r="D476" s="61"/>
      <c r="E476" s="61"/>
      <c r="F476" s="107">
        <v>4.4999999999999998E-2</v>
      </c>
      <c r="G476" s="107">
        <v>4.4999999999999998E-2</v>
      </c>
      <c r="H476" s="108"/>
      <c r="I476" s="108"/>
      <c r="J476" s="59"/>
      <c r="K476" s="59"/>
      <c r="L476" s="80"/>
      <c r="M476" s="80"/>
      <c r="N476" s="81">
        <f>E476*(F476*J476+G476*K476+H476*L476+I476*M476)</f>
        <v>0</v>
      </c>
      <c r="O476" s="75"/>
    </row>
    <row r="477" spans="1:15" ht="15" hidden="1" customHeight="1" outlineLevel="1">
      <c r="A477" s="35"/>
      <c r="B477" s="35" t="s">
        <v>793</v>
      </c>
      <c r="C477" s="34" t="s">
        <v>750</v>
      </c>
      <c r="D477" s="61"/>
      <c r="E477" s="61"/>
      <c r="F477" s="107">
        <v>3.3000000000000002E-2</v>
      </c>
      <c r="G477" s="107">
        <v>3.3000000000000002E-2</v>
      </c>
      <c r="H477" s="108"/>
      <c r="I477" s="108"/>
      <c r="J477" s="59"/>
      <c r="K477" s="59"/>
      <c r="L477" s="80"/>
      <c r="M477" s="80"/>
      <c r="N477" s="81">
        <f>E477*(F477*J477+G477*K477+H477*L477+I477*M477)</f>
        <v>0</v>
      </c>
      <c r="O477" s="75"/>
    </row>
    <row r="478" spans="1:15" ht="15" hidden="1" customHeight="1" outlineLevel="1">
      <c r="A478" s="35"/>
      <c r="B478" s="35" t="s">
        <v>794</v>
      </c>
      <c r="C478" s="34" t="s">
        <v>750</v>
      </c>
      <c r="D478" s="61"/>
      <c r="E478" s="61"/>
      <c r="F478" s="107">
        <v>2.6000000000000002E-2</v>
      </c>
      <c r="G478" s="107">
        <v>2.6000000000000002E-2</v>
      </c>
      <c r="H478" s="108"/>
      <c r="I478" s="108"/>
      <c r="J478" s="59"/>
      <c r="K478" s="59"/>
      <c r="L478" s="80"/>
      <c r="M478" s="80"/>
      <c r="N478" s="81">
        <f>E478*(F478*J478+G478*K478+H478*L478+I478*M478)</f>
        <v>0</v>
      </c>
      <c r="O478" s="75"/>
    </row>
    <row r="479" spans="1:15" ht="15" hidden="1" customHeight="1" outlineLevel="1">
      <c r="A479" s="35"/>
      <c r="B479" s="35" t="s">
        <v>795</v>
      </c>
      <c r="C479" s="34" t="s">
        <v>750</v>
      </c>
      <c r="D479" s="61"/>
      <c r="E479" s="61"/>
      <c r="F479" s="107">
        <v>0.01</v>
      </c>
      <c r="G479" s="107">
        <v>0.01</v>
      </c>
      <c r="H479" s="108"/>
      <c r="I479" s="108"/>
      <c r="J479" s="59"/>
      <c r="K479" s="59"/>
      <c r="L479" s="80"/>
      <c r="M479" s="80"/>
      <c r="N479" s="81">
        <f>E479*(F479*J479+G479*K479+H479*L479+I479*M479)</f>
        <v>0</v>
      </c>
      <c r="O479" s="45"/>
    </row>
    <row r="480" spans="1:15" ht="27.75" hidden="1" customHeight="1">
      <c r="A480" s="1639" t="s">
        <v>772</v>
      </c>
      <c r="B480" s="1640"/>
      <c r="C480" s="31" t="s">
        <v>746</v>
      </c>
      <c r="D480" s="61">
        <f>D481</f>
        <v>0</v>
      </c>
      <c r="E480" s="61">
        <f>E484</f>
        <v>0</v>
      </c>
      <c r="F480" s="95"/>
      <c r="G480" s="95"/>
      <c r="H480" s="95"/>
      <c r="I480" s="95"/>
      <c r="J480" s="85"/>
      <c r="K480" s="85"/>
      <c r="L480" s="85"/>
      <c r="M480" s="85"/>
      <c r="N480" s="81">
        <f>N481+N484</f>
        <v>0</v>
      </c>
      <c r="O480" s="45"/>
    </row>
    <row r="481" spans="1:15" hidden="1">
      <c r="A481" s="1637" t="s">
        <v>802</v>
      </c>
      <c r="B481" s="1638"/>
      <c r="C481" s="31" t="s">
        <v>746</v>
      </c>
      <c r="D481" s="61">
        <f>D482</f>
        <v>0</v>
      </c>
      <c r="E481" s="61"/>
      <c r="F481" s="96">
        <f>F482</f>
        <v>1.58</v>
      </c>
      <c r="G481" s="96">
        <f>G482</f>
        <v>1.58</v>
      </c>
      <c r="H481" s="99"/>
      <c r="I481" s="99"/>
      <c r="J481" s="50"/>
      <c r="K481" s="50"/>
      <c r="L481" s="50"/>
      <c r="M481" s="50"/>
      <c r="N481" s="81">
        <f>SUM(N482:N483)</f>
        <v>0</v>
      </c>
      <c r="O481" s="45"/>
    </row>
    <row r="482" spans="1:15" ht="15" hidden="1" customHeight="1" outlineLevel="1">
      <c r="A482" s="82"/>
      <c r="B482" s="82" t="s">
        <v>800</v>
      </c>
      <c r="C482" s="31" t="s">
        <v>746</v>
      </c>
      <c r="D482" s="61"/>
      <c r="E482" s="61"/>
      <c r="F482" s="90">
        <v>1.58</v>
      </c>
      <c r="G482" s="91">
        <v>1.58</v>
      </c>
      <c r="H482" s="98"/>
      <c r="I482" s="98"/>
      <c r="J482" s="59"/>
      <c r="K482" s="59"/>
      <c r="L482" s="45"/>
      <c r="M482" s="45"/>
      <c r="N482" s="81">
        <f>D482*(F482*J482+G482*K482+H482*L482+I482*M482)</f>
        <v>0</v>
      </c>
      <c r="O482" s="45"/>
    </row>
    <row r="483" spans="1:15" ht="15" hidden="1" customHeight="1" outlineLevel="1">
      <c r="A483" s="43"/>
      <c r="B483" s="89" t="s">
        <v>801</v>
      </c>
      <c r="C483" s="44" t="s">
        <v>748</v>
      </c>
      <c r="D483" s="61"/>
      <c r="E483" s="61"/>
      <c r="F483" s="97"/>
      <c r="G483" s="98"/>
      <c r="H483" s="98"/>
      <c r="I483" s="98"/>
      <c r="J483" s="45"/>
      <c r="K483" s="45"/>
      <c r="L483" s="45"/>
      <c r="M483" s="45"/>
      <c r="N483" s="81"/>
      <c r="O483" s="45"/>
    </row>
    <row r="484" spans="1:15" ht="15" hidden="1" customHeight="1">
      <c r="A484" s="1637" t="s">
        <v>749</v>
      </c>
      <c r="B484" s="1638"/>
      <c r="C484" s="50"/>
      <c r="D484" s="61"/>
      <c r="E484" s="61">
        <f>E486+E496+E485</f>
        <v>0</v>
      </c>
      <c r="F484" s="99"/>
      <c r="G484" s="99"/>
      <c r="H484" s="99"/>
      <c r="I484" s="99"/>
      <c r="J484" s="50"/>
      <c r="K484" s="50"/>
      <c r="L484" s="50"/>
      <c r="M484" s="50"/>
      <c r="N484" s="81">
        <f>N485+N486+N496</f>
        <v>0</v>
      </c>
      <c r="O484" s="88"/>
    </row>
    <row r="485" spans="1:15" ht="15" hidden="1" customHeight="1" outlineLevel="1">
      <c r="A485" s="33"/>
      <c r="B485" s="89" t="s">
        <v>803</v>
      </c>
      <c r="C485" s="32" t="s">
        <v>748</v>
      </c>
      <c r="D485" s="61"/>
      <c r="E485" s="61"/>
      <c r="F485" s="105"/>
      <c r="G485" s="105"/>
      <c r="H485" s="105"/>
      <c r="I485" s="105"/>
      <c r="J485" s="59"/>
      <c r="K485" s="59"/>
      <c r="L485" s="36"/>
      <c r="M485" s="76"/>
      <c r="N485" s="81"/>
      <c r="O485" s="73"/>
    </row>
    <row r="486" spans="1:15" ht="15" hidden="1" customHeight="1" outlineLevel="1">
      <c r="A486" s="33"/>
      <c r="B486" s="47" t="s">
        <v>796</v>
      </c>
      <c r="C486" s="39"/>
      <c r="D486" s="61"/>
      <c r="E486" s="61">
        <f>E487+E490+E493</f>
        <v>0</v>
      </c>
      <c r="F486" s="105"/>
      <c r="G486" s="105"/>
      <c r="H486" s="105"/>
      <c r="I486" s="105"/>
      <c r="J486" s="39"/>
      <c r="K486" s="39"/>
      <c r="L486" s="39"/>
      <c r="M486" s="63"/>
      <c r="N486" s="81">
        <f>N487+N490+N493</f>
        <v>0</v>
      </c>
      <c r="O486" s="78"/>
    </row>
    <row r="487" spans="1:15" ht="15" hidden="1" customHeight="1" outlineLevel="1">
      <c r="A487" s="33"/>
      <c r="B487" s="53" t="s">
        <v>785</v>
      </c>
      <c r="C487" s="50"/>
      <c r="D487" s="61"/>
      <c r="E487" s="61">
        <f>SUM(E488:E489)</f>
        <v>0</v>
      </c>
      <c r="F487" s="102"/>
      <c r="G487" s="99"/>
      <c r="H487" s="99"/>
      <c r="I487" s="99"/>
      <c r="J487" s="50"/>
      <c r="K487" s="50"/>
      <c r="L487" s="50"/>
      <c r="M487" s="51"/>
      <c r="N487" s="81">
        <f>SUM(N488:N489)</f>
        <v>0</v>
      </c>
      <c r="O487" s="79"/>
    </row>
    <row r="488" spans="1:15" ht="15" hidden="1" customHeight="1" outlineLevel="1">
      <c r="A488" s="33"/>
      <c r="B488" s="35" t="s">
        <v>786</v>
      </c>
      <c r="C488" s="34" t="s">
        <v>750</v>
      </c>
      <c r="D488" s="61"/>
      <c r="E488" s="61"/>
      <c r="F488" s="104">
        <v>0.11</v>
      </c>
      <c r="G488" s="104">
        <v>0.12</v>
      </c>
      <c r="H488" s="105"/>
      <c r="I488" s="106"/>
      <c r="J488" s="59"/>
      <c r="K488" s="59"/>
      <c r="L488" s="76"/>
      <c r="M488" s="76"/>
      <c r="N488" s="81">
        <f>E488*(F488*J488+G488*K488+H488*L488+I488*M488)</f>
        <v>0</v>
      </c>
      <c r="O488" s="77"/>
    </row>
    <row r="489" spans="1:15" ht="15" hidden="1" customHeight="1" outlineLevel="1">
      <c r="A489" s="33"/>
      <c r="B489" s="33" t="s">
        <v>787</v>
      </c>
      <c r="C489" s="34" t="s">
        <v>750</v>
      </c>
      <c r="D489" s="61"/>
      <c r="E489" s="61"/>
      <c r="F489" s="104">
        <v>0.33</v>
      </c>
      <c r="G489" s="104">
        <v>0.36</v>
      </c>
      <c r="H489" s="105"/>
      <c r="I489" s="105"/>
      <c r="J489" s="59"/>
      <c r="K489" s="59"/>
      <c r="L489" s="36"/>
      <c r="M489" s="76"/>
      <c r="N489" s="81">
        <f>E489*(F489*J489+G489*K489+H489*L489+I489*M489)</f>
        <v>0</v>
      </c>
      <c r="O489" s="77"/>
    </row>
    <row r="490" spans="1:15" ht="15" hidden="1" customHeight="1" outlineLevel="1">
      <c r="A490" s="33"/>
      <c r="B490" s="53" t="s">
        <v>788</v>
      </c>
      <c r="C490" s="50"/>
      <c r="D490" s="61"/>
      <c r="E490" s="61">
        <f>SUM(E491:E492)</f>
        <v>0</v>
      </c>
      <c r="F490" s="102"/>
      <c r="G490" s="99"/>
      <c r="H490" s="99"/>
      <c r="I490" s="99"/>
      <c r="J490" s="50"/>
      <c r="K490" s="50"/>
      <c r="L490" s="50"/>
      <c r="M490" s="51"/>
      <c r="N490" s="81">
        <f>SUM(N491:N492)</f>
        <v>0</v>
      </c>
      <c r="O490" s="79"/>
    </row>
    <row r="491" spans="1:15" ht="15" hidden="1" customHeight="1" outlineLevel="1">
      <c r="A491" s="33"/>
      <c r="B491" s="35" t="s">
        <v>786</v>
      </c>
      <c r="C491" s="34" t="s">
        <v>750</v>
      </c>
      <c r="D491" s="61"/>
      <c r="E491" s="61"/>
      <c r="F491" s="104">
        <v>7.6999999999999999E-2</v>
      </c>
      <c r="G491" s="104">
        <v>8.3999999999999991E-2</v>
      </c>
      <c r="H491" s="105"/>
      <c r="I491" s="106"/>
      <c r="J491" s="59"/>
      <c r="K491" s="59"/>
      <c r="L491" s="76"/>
      <c r="M491" s="76"/>
      <c r="N491" s="81">
        <f>E491*(F491*J491+G491*K491+H491*L491+I491*M491)</f>
        <v>0</v>
      </c>
      <c r="O491" s="77"/>
    </row>
    <row r="492" spans="1:15" ht="15" hidden="1" customHeight="1" outlineLevel="1">
      <c r="A492" s="33"/>
      <c r="B492" s="33" t="s">
        <v>787</v>
      </c>
      <c r="C492" s="34" t="s">
        <v>750</v>
      </c>
      <c r="D492" s="61"/>
      <c r="E492" s="61"/>
      <c r="F492" s="104">
        <v>0.22</v>
      </c>
      <c r="G492" s="104">
        <v>0.24</v>
      </c>
      <c r="H492" s="105"/>
      <c r="I492" s="105"/>
      <c r="J492" s="59"/>
      <c r="K492" s="59"/>
      <c r="L492" s="36"/>
      <c r="M492" s="76"/>
      <c r="N492" s="81">
        <f>E492*(F492*J492+G492*K492+H492*L492+I492*M492)</f>
        <v>0</v>
      </c>
      <c r="O492" s="77"/>
    </row>
    <row r="493" spans="1:15" ht="15" hidden="1" customHeight="1" outlineLevel="1">
      <c r="A493" s="33"/>
      <c r="B493" s="53" t="s">
        <v>789</v>
      </c>
      <c r="C493" s="50"/>
      <c r="D493" s="61"/>
      <c r="E493" s="61">
        <f>SUM(E494:E495)</f>
        <v>0</v>
      </c>
      <c r="F493" s="102"/>
      <c r="G493" s="99"/>
      <c r="H493" s="99"/>
      <c r="I493" s="99"/>
      <c r="J493" s="50"/>
      <c r="K493" s="50"/>
      <c r="L493" s="50"/>
      <c r="M493" s="51"/>
      <c r="N493" s="81">
        <f>SUM(N494:N495)</f>
        <v>0</v>
      </c>
      <c r="O493" s="79"/>
    </row>
    <row r="494" spans="1:15" ht="15" hidden="1" customHeight="1" outlineLevel="1">
      <c r="A494" s="33"/>
      <c r="B494" s="35" t="s">
        <v>786</v>
      </c>
      <c r="C494" s="34" t="s">
        <v>750</v>
      </c>
      <c r="D494" s="61"/>
      <c r="E494" s="61"/>
      <c r="F494" s="104">
        <v>5.5E-2</v>
      </c>
      <c r="G494" s="104">
        <v>0.06</v>
      </c>
      <c r="H494" s="105"/>
      <c r="I494" s="106"/>
      <c r="J494" s="59"/>
      <c r="K494" s="59"/>
      <c r="L494" s="76"/>
      <c r="M494" s="76"/>
      <c r="N494" s="81">
        <f>E494*(F494*J494+G494*K494+H494*L494+I494*M494)</f>
        <v>0</v>
      </c>
      <c r="O494" s="77"/>
    </row>
    <row r="495" spans="1:15" ht="15" hidden="1" customHeight="1" outlineLevel="1">
      <c r="A495" s="33"/>
      <c r="B495" s="33" t="s">
        <v>787</v>
      </c>
      <c r="C495" s="34" t="s">
        <v>750</v>
      </c>
      <c r="D495" s="61"/>
      <c r="E495" s="61"/>
      <c r="F495" s="104">
        <v>0.16500000000000001</v>
      </c>
      <c r="G495" s="104">
        <v>0.18</v>
      </c>
      <c r="H495" s="105"/>
      <c r="I495" s="105"/>
      <c r="J495" s="59"/>
      <c r="K495" s="59"/>
      <c r="L495" s="36"/>
      <c r="M495" s="76"/>
      <c r="N495" s="81">
        <f>E495*(F495*J495+G495*K495+H495*L495+I495*M495)</f>
        <v>0</v>
      </c>
      <c r="O495" s="77"/>
    </row>
    <row r="496" spans="1:15" ht="45" hidden="1" customHeight="1" outlineLevel="1">
      <c r="A496" s="38"/>
      <c r="B496" s="53" t="s">
        <v>790</v>
      </c>
      <c r="C496" s="50"/>
      <c r="D496" s="61"/>
      <c r="E496" s="61">
        <f>E497</f>
        <v>0</v>
      </c>
      <c r="F496" s="102"/>
      <c r="G496" s="99"/>
      <c r="H496" s="99"/>
      <c r="I496" s="99"/>
      <c r="J496" s="50"/>
      <c r="K496" s="50"/>
      <c r="L496" s="50"/>
      <c r="M496" s="51"/>
      <c r="N496" s="81">
        <f>N497</f>
        <v>0</v>
      </c>
      <c r="O496" s="77"/>
    </row>
    <row r="497" spans="1:15" ht="15" hidden="1" customHeight="1" outlineLevel="1">
      <c r="A497" s="42"/>
      <c r="B497" s="47" t="s">
        <v>796</v>
      </c>
      <c r="C497" s="34"/>
      <c r="D497" s="61"/>
      <c r="E497" s="61">
        <f>SUM(E498:E501)</f>
        <v>0</v>
      </c>
      <c r="F497" s="100"/>
      <c r="G497" s="100"/>
      <c r="H497" s="100"/>
      <c r="I497" s="100"/>
      <c r="J497" s="34"/>
      <c r="K497" s="34"/>
      <c r="L497" s="34"/>
      <c r="M497" s="34"/>
      <c r="N497" s="81">
        <f>SUM(N498:N501)</f>
        <v>0</v>
      </c>
      <c r="O497" s="73"/>
    </row>
    <row r="498" spans="1:15" ht="15" hidden="1" customHeight="1" outlineLevel="1">
      <c r="A498" s="35"/>
      <c r="B498" s="35" t="s">
        <v>792</v>
      </c>
      <c r="C498" s="34" t="s">
        <v>750</v>
      </c>
      <c r="D498" s="61"/>
      <c r="E498" s="61"/>
      <c r="F498" s="107">
        <v>4.4999999999999998E-2</v>
      </c>
      <c r="G498" s="107">
        <v>4.4999999999999998E-2</v>
      </c>
      <c r="H498" s="108"/>
      <c r="I498" s="108"/>
      <c r="J498" s="59"/>
      <c r="K498" s="59"/>
      <c r="L498" s="80"/>
      <c r="M498" s="80"/>
      <c r="N498" s="81">
        <f>E498*(F498*J498+G498*K498+H498*L498+I498*M498)</f>
        <v>0</v>
      </c>
      <c r="O498" s="75"/>
    </row>
    <row r="499" spans="1:15" ht="15" hidden="1" customHeight="1" outlineLevel="1">
      <c r="A499" s="35"/>
      <c r="B499" s="35" t="s">
        <v>793</v>
      </c>
      <c r="C499" s="34" t="s">
        <v>750</v>
      </c>
      <c r="D499" s="61"/>
      <c r="E499" s="61"/>
      <c r="F499" s="107">
        <v>3.3000000000000002E-2</v>
      </c>
      <c r="G499" s="107">
        <v>3.3000000000000002E-2</v>
      </c>
      <c r="H499" s="108"/>
      <c r="I499" s="108"/>
      <c r="J499" s="59"/>
      <c r="K499" s="59"/>
      <c r="L499" s="80"/>
      <c r="M499" s="80"/>
      <c r="N499" s="81">
        <f>E499*(F499*J499+G499*K499+H499*L499+I499*M499)</f>
        <v>0</v>
      </c>
      <c r="O499" s="75"/>
    </row>
    <row r="500" spans="1:15" ht="15" hidden="1" customHeight="1" outlineLevel="1">
      <c r="A500" s="35"/>
      <c r="B500" s="35" t="s">
        <v>794</v>
      </c>
      <c r="C500" s="34" t="s">
        <v>750</v>
      </c>
      <c r="D500" s="61"/>
      <c r="E500" s="61"/>
      <c r="F500" s="107">
        <v>2.6000000000000002E-2</v>
      </c>
      <c r="G500" s="107">
        <v>2.6000000000000002E-2</v>
      </c>
      <c r="H500" s="108"/>
      <c r="I500" s="108"/>
      <c r="J500" s="59"/>
      <c r="K500" s="59"/>
      <c r="L500" s="80"/>
      <c r="M500" s="80"/>
      <c r="N500" s="81">
        <f>E500*(F500*J500+G500*K500+H500*L500+I500*M500)</f>
        <v>0</v>
      </c>
      <c r="O500" s="75"/>
    </row>
    <row r="501" spans="1:15" ht="15" hidden="1" customHeight="1" outlineLevel="1">
      <c r="A501" s="35"/>
      <c r="B501" s="35" t="s">
        <v>795</v>
      </c>
      <c r="C501" s="34" t="s">
        <v>750</v>
      </c>
      <c r="D501" s="61"/>
      <c r="E501" s="61"/>
      <c r="F501" s="107">
        <v>0.01</v>
      </c>
      <c r="G501" s="107">
        <v>0.01</v>
      </c>
      <c r="H501" s="108"/>
      <c r="I501" s="108"/>
      <c r="J501" s="59"/>
      <c r="K501" s="59"/>
      <c r="L501" s="80"/>
      <c r="M501" s="80"/>
      <c r="N501" s="81">
        <f>E501*(F501*J501+G501*K501+H501*L501+I501*M501)</f>
        <v>0</v>
      </c>
      <c r="O501" s="75"/>
    </row>
    <row r="502" spans="1:15" ht="25.5" hidden="1" customHeight="1">
      <c r="A502" s="1639" t="s">
        <v>810</v>
      </c>
      <c r="B502" s="1640"/>
      <c r="C502" s="31" t="s">
        <v>746</v>
      </c>
      <c r="D502" s="61">
        <f>D503</f>
        <v>0</v>
      </c>
      <c r="E502" s="61">
        <f>E506</f>
        <v>0</v>
      </c>
      <c r="F502" s="95"/>
      <c r="G502" s="95"/>
      <c r="H502" s="95"/>
      <c r="I502" s="95"/>
      <c r="J502" s="85"/>
      <c r="K502" s="85"/>
      <c r="L502" s="85"/>
      <c r="M502" s="85"/>
      <c r="N502" s="81">
        <f>N503+N506</f>
        <v>0</v>
      </c>
      <c r="O502" s="45"/>
    </row>
    <row r="503" spans="1:15" hidden="1">
      <c r="A503" s="1637" t="s">
        <v>802</v>
      </c>
      <c r="B503" s="1638"/>
      <c r="C503" s="31" t="s">
        <v>746</v>
      </c>
      <c r="D503" s="61">
        <f>D504</f>
        <v>0</v>
      </c>
      <c r="E503" s="61"/>
      <c r="F503" s="96">
        <f>F504</f>
        <v>2.1</v>
      </c>
      <c r="G503" s="96">
        <f>G504</f>
        <v>2.1</v>
      </c>
      <c r="H503" s="99"/>
      <c r="I503" s="99"/>
      <c r="J503" s="50"/>
      <c r="K503" s="50"/>
      <c r="L503" s="50"/>
      <c r="M503" s="50"/>
      <c r="N503" s="81">
        <f>SUM(N504:N505)</f>
        <v>0</v>
      </c>
      <c r="O503" s="45"/>
    </row>
    <row r="504" spans="1:15" ht="15" hidden="1" customHeight="1" outlineLevel="1">
      <c r="A504" s="82"/>
      <c r="B504" s="82" t="s">
        <v>800</v>
      </c>
      <c r="C504" s="31" t="s">
        <v>746</v>
      </c>
      <c r="D504" s="61"/>
      <c r="E504" s="61"/>
      <c r="F504" s="90">
        <v>2.1</v>
      </c>
      <c r="G504" s="91">
        <v>2.1</v>
      </c>
      <c r="H504" s="98"/>
      <c r="I504" s="98"/>
      <c r="J504" s="59"/>
      <c r="K504" s="59"/>
      <c r="L504" s="45"/>
      <c r="M504" s="45"/>
      <c r="N504" s="81">
        <f>D504*(F504*J504+G504*K504+H504*L504+I504*M504)</f>
        <v>0</v>
      </c>
      <c r="O504" s="73"/>
    </row>
    <row r="505" spans="1:15" ht="15" hidden="1" customHeight="1" outlineLevel="1">
      <c r="A505" s="43"/>
      <c r="B505" s="89" t="s">
        <v>801</v>
      </c>
      <c r="C505" s="44" t="s">
        <v>748</v>
      </c>
      <c r="D505" s="61"/>
      <c r="E505" s="61"/>
      <c r="F505" s="97"/>
      <c r="G505" s="98"/>
      <c r="H505" s="98"/>
      <c r="I505" s="98"/>
      <c r="J505" s="45"/>
      <c r="K505" s="45"/>
      <c r="L505" s="45"/>
      <c r="M505" s="45"/>
      <c r="N505" s="81"/>
      <c r="O505" s="73"/>
    </row>
    <row r="506" spans="1:15" ht="15" hidden="1" customHeight="1">
      <c r="A506" s="1637" t="s">
        <v>749</v>
      </c>
      <c r="B506" s="1638"/>
      <c r="C506" s="50"/>
      <c r="D506" s="61"/>
      <c r="E506" s="61">
        <f>E508+E507</f>
        <v>0</v>
      </c>
      <c r="F506" s="99"/>
      <c r="G506" s="99"/>
      <c r="H506" s="99"/>
      <c r="I506" s="99"/>
      <c r="J506" s="50"/>
      <c r="K506" s="50"/>
      <c r="L506" s="50"/>
      <c r="M506" s="50"/>
      <c r="N506" s="81">
        <f>N507+N508</f>
        <v>0</v>
      </c>
      <c r="O506" s="73"/>
    </row>
    <row r="507" spans="1:15" ht="15" hidden="1" customHeight="1" outlineLevel="1">
      <c r="A507" s="33"/>
      <c r="B507" s="89" t="s">
        <v>804</v>
      </c>
      <c r="C507" s="32" t="s">
        <v>748</v>
      </c>
      <c r="D507" s="61"/>
      <c r="E507" s="61"/>
      <c r="F507" s="100"/>
      <c r="G507" s="100"/>
      <c r="H507" s="100"/>
      <c r="I507" s="100"/>
      <c r="J507" s="59"/>
      <c r="K507" s="59"/>
      <c r="L507" s="59"/>
      <c r="M507" s="59"/>
      <c r="N507" s="81"/>
      <c r="O507" s="73"/>
    </row>
    <row r="508" spans="1:15" ht="45" hidden="1" customHeight="1" outlineLevel="1">
      <c r="A508" s="38"/>
      <c r="B508" s="53" t="s">
        <v>790</v>
      </c>
      <c r="C508" s="50"/>
      <c r="D508" s="61"/>
      <c r="E508" s="61">
        <f>E509</f>
        <v>0</v>
      </c>
      <c r="F508" s="102"/>
      <c r="G508" s="99"/>
      <c r="H508" s="99"/>
      <c r="I508" s="99"/>
      <c r="J508" s="50"/>
      <c r="K508" s="50"/>
      <c r="L508" s="50"/>
      <c r="M508" s="51"/>
      <c r="N508" s="81">
        <f>N509</f>
        <v>0</v>
      </c>
      <c r="O508" s="73"/>
    </row>
    <row r="509" spans="1:15" ht="15" hidden="1" customHeight="1" outlineLevel="1">
      <c r="A509" s="42"/>
      <c r="B509" s="47" t="s">
        <v>796</v>
      </c>
      <c r="C509" s="34"/>
      <c r="D509" s="61"/>
      <c r="E509" s="61">
        <f>SUM(E510:E513)</f>
        <v>0</v>
      </c>
      <c r="F509" s="100"/>
      <c r="G509" s="100"/>
      <c r="H509" s="100"/>
      <c r="I509" s="100"/>
      <c r="J509" s="34"/>
      <c r="K509" s="34"/>
      <c r="L509" s="34"/>
      <c r="M509" s="34"/>
      <c r="N509" s="81">
        <f>SUM(N510:N513)</f>
        <v>0</v>
      </c>
      <c r="O509" s="73"/>
    </row>
    <row r="510" spans="1:15" ht="15" hidden="1" customHeight="1" outlineLevel="1">
      <c r="A510" s="35"/>
      <c r="B510" s="35" t="s">
        <v>792</v>
      </c>
      <c r="C510" s="34" t="s">
        <v>750</v>
      </c>
      <c r="D510" s="61"/>
      <c r="E510" s="61"/>
      <c r="F510" s="107">
        <v>4.4999999999999998E-2</v>
      </c>
      <c r="G510" s="107">
        <v>4.4999999999999998E-2</v>
      </c>
      <c r="H510" s="108"/>
      <c r="I510" s="108"/>
      <c r="J510" s="59"/>
      <c r="K510" s="59"/>
      <c r="L510" s="80"/>
      <c r="M510" s="80"/>
      <c r="N510" s="81">
        <f>E510*(F510*J510+G510*K510+H510*L510+I510*M510)</f>
        <v>0</v>
      </c>
      <c r="O510" s="75"/>
    </row>
    <row r="511" spans="1:15" ht="15" hidden="1" customHeight="1" outlineLevel="1">
      <c r="A511" s="35"/>
      <c r="B511" s="35" t="s">
        <v>793</v>
      </c>
      <c r="C511" s="34" t="s">
        <v>750</v>
      </c>
      <c r="D511" s="61"/>
      <c r="E511" s="61"/>
      <c r="F511" s="107">
        <v>3.3000000000000002E-2</v>
      </c>
      <c r="G511" s="107">
        <v>3.3000000000000002E-2</v>
      </c>
      <c r="H511" s="108"/>
      <c r="I511" s="108"/>
      <c r="J511" s="59"/>
      <c r="K511" s="59"/>
      <c r="L511" s="80"/>
      <c r="M511" s="80"/>
      <c r="N511" s="81">
        <f>E511*(F511*J511+G511*K511+H511*L511+I511*M511)</f>
        <v>0</v>
      </c>
      <c r="O511" s="75"/>
    </row>
    <row r="512" spans="1:15" ht="15" hidden="1" customHeight="1" outlineLevel="1">
      <c r="A512" s="35"/>
      <c r="B512" s="35" t="s">
        <v>794</v>
      </c>
      <c r="C512" s="34" t="s">
        <v>750</v>
      </c>
      <c r="D512" s="61"/>
      <c r="E512" s="61"/>
      <c r="F512" s="107">
        <v>2.6000000000000002E-2</v>
      </c>
      <c r="G512" s="107">
        <v>2.6000000000000002E-2</v>
      </c>
      <c r="H512" s="108"/>
      <c r="I512" s="108"/>
      <c r="J512" s="59"/>
      <c r="K512" s="59"/>
      <c r="L512" s="80"/>
      <c r="M512" s="80"/>
      <c r="N512" s="81">
        <f>E512*(F512*J512+G512*K512+H512*L512+I512*M512)</f>
        <v>0</v>
      </c>
      <c r="O512" s="75"/>
    </row>
    <row r="513" spans="1:15" ht="15" hidden="1" customHeight="1" outlineLevel="1">
      <c r="A513" s="35"/>
      <c r="B513" s="35" t="s">
        <v>795</v>
      </c>
      <c r="C513" s="34" t="s">
        <v>750</v>
      </c>
      <c r="D513" s="61"/>
      <c r="E513" s="61"/>
      <c r="F513" s="107">
        <v>0.01</v>
      </c>
      <c r="G513" s="107">
        <v>0.01</v>
      </c>
      <c r="H513" s="108"/>
      <c r="I513" s="108"/>
      <c r="J513" s="59"/>
      <c r="K513" s="59"/>
      <c r="L513" s="80"/>
      <c r="M513" s="80"/>
      <c r="N513" s="81">
        <f>E513*(F513*J513+G513*K513+H513*L513+I513*M513)</f>
        <v>0</v>
      </c>
      <c r="O513" s="45"/>
    </row>
    <row r="514" spans="1:15" ht="25.5" hidden="1" customHeight="1">
      <c r="A514" s="1639" t="s">
        <v>811</v>
      </c>
      <c r="B514" s="1640"/>
      <c r="C514" s="31" t="s">
        <v>746</v>
      </c>
      <c r="D514" s="61">
        <f>D515</f>
        <v>0</v>
      </c>
      <c r="E514" s="61">
        <f>E518</f>
        <v>0</v>
      </c>
      <c r="F514" s="95"/>
      <c r="G514" s="95"/>
      <c r="H514" s="95"/>
      <c r="I514" s="95"/>
      <c r="J514" s="85"/>
      <c r="K514" s="85"/>
      <c r="L514" s="85"/>
      <c r="M514" s="85"/>
      <c r="N514" s="81">
        <f>N515+N518</f>
        <v>0</v>
      </c>
      <c r="O514" s="45"/>
    </row>
    <row r="515" spans="1:15" hidden="1">
      <c r="A515" s="1637" t="s">
        <v>802</v>
      </c>
      <c r="B515" s="1638"/>
      <c r="C515" s="31" t="s">
        <v>746</v>
      </c>
      <c r="D515" s="61">
        <f>D516</f>
        <v>0</v>
      </c>
      <c r="E515" s="61"/>
      <c r="F515" s="96">
        <f>F516</f>
        <v>2.71</v>
      </c>
      <c r="G515" s="96">
        <f>G516</f>
        <v>2.71</v>
      </c>
      <c r="H515" s="99"/>
      <c r="I515" s="99"/>
      <c r="J515" s="50"/>
      <c r="K515" s="50"/>
      <c r="L515" s="50"/>
      <c r="M515" s="50"/>
      <c r="N515" s="81">
        <f>SUM(N516:N517)</f>
        <v>0</v>
      </c>
      <c r="O515" s="45"/>
    </row>
    <row r="516" spans="1:15" ht="15" hidden="1" customHeight="1" outlineLevel="1">
      <c r="A516" s="82"/>
      <c r="B516" s="82" t="s">
        <v>800</v>
      </c>
      <c r="C516" s="31" t="s">
        <v>746</v>
      </c>
      <c r="D516" s="61"/>
      <c r="E516" s="61"/>
      <c r="F516" s="90">
        <v>2.71</v>
      </c>
      <c r="G516" s="91">
        <v>2.71</v>
      </c>
      <c r="H516" s="98"/>
      <c r="I516" s="98"/>
      <c r="J516" s="59"/>
      <c r="K516" s="59"/>
      <c r="L516" s="45"/>
      <c r="M516" s="45"/>
      <c r="N516" s="81">
        <f>D516*(F516*J516+G516*K516+H516*L516+I516*M516)</f>
        <v>0</v>
      </c>
      <c r="O516" s="73"/>
    </row>
    <row r="517" spans="1:15" ht="15" hidden="1" customHeight="1" outlineLevel="1">
      <c r="A517" s="43"/>
      <c r="B517" s="89" t="s">
        <v>801</v>
      </c>
      <c r="C517" s="44" t="s">
        <v>748</v>
      </c>
      <c r="D517" s="61"/>
      <c r="E517" s="61"/>
      <c r="F517" s="97"/>
      <c r="G517" s="98"/>
      <c r="H517" s="98"/>
      <c r="I517" s="98"/>
      <c r="J517" s="45"/>
      <c r="K517" s="45"/>
      <c r="L517" s="45"/>
      <c r="M517" s="45"/>
      <c r="N517" s="81"/>
      <c r="O517" s="73"/>
    </row>
    <row r="518" spans="1:15" ht="15" hidden="1" customHeight="1">
      <c r="A518" s="1637" t="s">
        <v>749</v>
      </c>
      <c r="B518" s="1638"/>
      <c r="C518" s="50"/>
      <c r="D518" s="61"/>
      <c r="E518" s="61">
        <f>E520+E519</f>
        <v>0</v>
      </c>
      <c r="F518" s="99"/>
      <c r="G518" s="99"/>
      <c r="H518" s="99"/>
      <c r="I518" s="99"/>
      <c r="J518" s="50"/>
      <c r="K518" s="50"/>
      <c r="L518" s="50"/>
      <c r="M518" s="50"/>
      <c r="N518" s="81">
        <f>N519+N520</f>
        <v>0</v>
      </c>
      <c r="O518" s="73"/>
    </row>
    <row r="519" spans="1:15" ht="15" hidden="1" customHeight="1" outlineLevel="1">
      <c r="A519" s="33"/>
      <c r="B519" s="89" t="s">
        <v>804</v>
      </c>
      <c r="C519" s="32" t="s">
        <v>748</v>
      </c>
      <c r="D519" s="61"/>
      <c r="E519" s="61"/>
      <c r="F519" s="100"/>
      <c r="G519" s="100"/>
      <c r="H519" s="100"/>
      <c r="I519" s="100"/>
      <c r="J519" s="59"/>
      <c r="K519" s="59"/>
      <c r="L519" s="59"/>
      <c r="M519" s="59"/>
      <c r="N519" s="81"/>
      <c r="O519" s="73"/>
    </row>
    <row r="520" spans="1:15" ht="45" hidden="1" customHeight="1" outlineLevel="1">
      <c r="A520" s="38"/>
      <c r="B520" s="53" t="s">
        <v>790</v>
      </c>
      <c r="C520" s="50"/>
      <c r="D520" s="61"/>
      <c r="E520" s="61">
        <f>E521</f>
        <v>0</v>
      </c>
      <c r="F520" s="102"/>
      <c r="G520" s="99"/>
      <c r="H520" s="99"/>
      <c r="I520" s="99"/>
      <c r="J520" s="50"/>
      <c r="K520" s="50"/>
      <c r="L520" s="50"/>
      <c r="M520" s="51"/>
      <c r="N520" s="81">
        <f>N521</f>
        <v>0</v>
      </c>
      <c r="O520" s="73"/>
    </row>
    <row r="521" spans="1:15" ht="15" hidden="1" customHeight="1" outlineLevel="1">
      <c r="A521" s="42"/>
      <c r="B521" s="47" t="s">
        <v>796</v>
      </c>
      <c r="C521" s="34"/>
      <c r="D521" s="61"/>
      <c r="E521" s="61">
        <f>SUM(E522:E525)</f>
        <v>0</v>
      </c>
      <c r="F521" s="100"/>
      <c r="G521" s="100"/>
      <c r="H521" s="100"/>
      <c r="I521" s="100"/>
      <c r="J521" s="34"/>
      <c r="K521" s="34"/>
      <c r="L521" s="34"/>
      <c r="M521" s="34"/>
      <c r="N521" s="81">
        <f>SUM(N522:N525)</f>
        <v>0</v>
      </c>
      <c r="O521" s="73"/>
    </row>
    <row r="522" spans="1:15" ht="15" hidden="1" customHeight="1" outlineLevel="1">
      <c r="A522" s="35"/>
      <c r="B522" s="35" t="s">
        <v>792</v>
      </c>
      <c r="C522" s="34" t="s">
        <v>750</v>
      </c>
      <c r="D522" s="61"/>
      <c r="E522" s="61"/>
      <c r="F522" s="107">
        <v>4.4999999999999998E-2</v>
      </c>
      <c r="G522" s="107">
        <v>4.4999999999999998E-2</v>
      </c>
      <c r="H522" s="108"/>
      <c r="I522" s="108"/>
      <c r="J522" s="59"/>
      <c r="K522" s="59"/>
      <c r="L522" s="80"/>
      <c r="M522" s="80"/>
      <c r="N522" s="81">
        <f>E522*(F522*J522+G522*K522+H522*L522+I522*M522)</f>
        <v>0</v>
      </c>
      <c r="O522" s="73"/>
    </row>
    <row r="523" spans="1:15" ht="15" hidden="1" customHeight="1" outlineLevel="1">
      <c r="A523" s="35"/>
      <c r="B523" s="35" t="s">
        <v>793</v>
      </c>
      <c r="C523" s="34" t="s">
        <v>750</v>
      </c>
      <c r="D523" s="61"/>
      <c r="E523" s="61"/>
      <c r="F523" s="107">
        <v>3.3000000000000002E-2</v>
      </c>
      <c r="G523" s="107">
        <v>3.3000000000000002E-2</v>
      </c>
      <c r="H523" s="108"/>
      <c r="I523" s="108"/>
      <c r="J523" s="59"/>
      <c r="K523" s="59"/>
      <c r="L523" s="80"/>
      <c r="M523" s="80"/>
      <c r="N523" s="81">
        <f>E523*(F523*J523+G523*K523+H523*L523+I523*M523)</f>
        <v>0</v>
      </c>
      <c r="O523" s="73"/>
    </row>
    <row r="524" spans="1:15" ht="15" hidden="1" customHeight="1" outlineLevel="1">
      <c r="A524" s="35"/>
      <c r="B524" s="35" t="s">
        <v>794</v>
      </c>
      <c r="C524" s="34" t="s">
        <v>750</v>
      </c>
      <c r="D524" s="61"/>
      <c r="E524" s="61"/>
      <c r="F524" s="107">
        <v>2.6000000000000002E-2</v>
      </c>
      <c r="G524" s="107">
        <v>2.6000000000000002E-2</v>
      </c>
      <c r="H524" s="108"/>
      <c r="I524" s="108"/>
      <c r="J524" s="59"/>
      <c r="K524" s="59"/>
      <c r="L524" s="80"/>
      <c r="M524" s="80"/>
      <c r="N524" s="81">
        <f>E524*(F524*J524+G524*K524+H524*L524+I524*M524)</f>
        <v>0</v>
      </c>
      <c r="O524" s="73"/>
    </row>
    <row r="525" spans="1:15" ht="15" hidden="1" customHeight="1" outlineLevel="1">
      <c r="A525" s="35"/>
      <c r="B525" s="35" t="s">
        <v>795</v>
      </c>
      <c r="C525" s="34" t="s">
        <v>750</v>
      </c>
      <c r="D525" s="61"/>
      <c r="E525" s="61"/>
      <c r="F525" s="107">
        <v>0.01</v>
      </c>
      <c r="G525" s="107">
        <v>0.01</v>
      </c>
      <c r="H525" s="108"/>
      <c r="I525" s="108"/>
      <c r="J525" s="59"/>
      <c r="K525" s="59"/>
      <c r="L525" s="80"/>
      <c r="M525" s="80"/>
      <c r="N525" s="81">
        <f>E525*(F525*J525+G525*K525+H525*L525+I525*M525)</f>
        <v>0</v>
      </c>
      <c r="O525" s="73"/>
    </row>
    <row r="526" spans="1:15" collapsed="1">
      <c r="A526" s="1645" t="s">
        <v>773</v>
      </c>
      <c r="B526" s="1646"/>
      <c r="C526" s="46" t="s">
        <v>799</v>
      </c>
      <c r="D526" s="61">
        <f>D527+D549+D553</f>
        <v>0</v>
      </c>
      <c r="E526" s="61">
        <f>E527+E549+E553</f>
        <v>0</v>
      </c>
      <c r="F526" s="94"/>
      <c r="G526" s="94"/>
      <c r="H526" s="94"/>
      <c r="I526" s="94"/>
      <c r="J526" s="46"/>
      <c r="K526" s="46"/>
      <c r="L526" s="46"/>
      <c r="M526" s="46"/>
      <c r="N526" s="81">
        <f>N527+N549+N553</f>
        <v>0</v>
      </c>
      <c r="O526" s="73"/>
    </row>
    <row r="527" spans="1:15" ht="29.25" hidden="1" customHeight="1">
      <c r="A527" s="1639" t="s">
        <v>774</v>
      </c>
      <c r="B527" s="1640"/>
      <c r="C527" s="31" t="s">
        <v>746</v>
      </c>
      <c r="D527" s="61">
        <f>D528</f>
        <v>0</v>
      </c>
      <c r="E527" s="61">
        <f>E531</f>
        <v>0</v>
      </c>
      <c r="F527" s="95"/>
      <c r="G527" s="95"/>
      <c r="H527" s="95"/>
      <c r="I527" s="95"/>
      <c r="J527" s="85"/>
      <c r="K527" s="85"/>
      <c r="L527" s="85"/>
      <c r="M527" s="85"/>
      <c r="N527" s="81">
        <f>N528+N531</f>
        <v>0</v>
      </c>
      <c r="O527" s="73"/>
    </row>
    <row r="528" spans="1:15" hidden="1">
      <c r="A528" s="1637" t="s">
        <v>802</v>
      </c>
      <c r="B528" s="1638"/>
      <c r="C528" s="31" t="s">
        <v>746</v>
      </c>
      <c r="D528" s="61">
        <f>D529</f>
        <v>0</v>
      </c>
      <c r="E528" s="85"/>
      <c r="F528" s="96">
        <f>F529</f>
        <v>1.4</v>
      </c>
      <c r="G528" s="96">
        <f>G529</f>
        <v>1.4</v>
      </c>
      <c r="H528" s="99"/>
      <c r="I528" s="99"/>
      <c r="J528" s="50"/>
      <c r="K528" s="50"/>
      <c r="L528" s="50"/>
      <c r="M528" s="50"/>
      <c r="N528" s="81">
        <f>SUM(N529:N530)</f>
        <v>0</v>
      </c>
      <c r="O528" s="45"/>
    </row>
    <row r="529" spans="1:15" ht="15" hidden="1" customHeight="1" outlineLevel="1">
      <c r="A529" s="82"/>
      <c r="B529" s="82" t="s">
        <v>800</v>
      </c>
      <c r="C529" s="31" t="s">
        <v>746</v>
      </c>
      <c r="D529" s="83"/>
      <c r="E529" s="85"/>
      <c r="F529" s="90">
        <v>1.4</v>
      </c>
      <c r="G529" s="91">
        <v>1.4</v>
      </c>
      <c r="H529" s="98"/>
      <c r="I529" s="98"/>
      <c r="J529" s="59"/>
      <c r="K529" s="59"/>
      <c r="L529" s="45"/>
      <c r="M529" s="45"/>
      <c r="N529" s="71">
        <f>D529*(F529*J529+G529*K529+H529*L529+I529*M529)</f>
        <v>0</v>
      </c>
      <c r="O529" s="45"/>
    </row>
    <row r="530" spans="1:15" ht="15" hidden="1" customHeight="1" outlineLevel="1">
      <c r="A530" s="43"/>
      <c r="B530" s="89" t="s">
        <v>801</v>
      </c>
      <c r="C530" s="44" t="s">
        <v>748</v>
      </c>
      <c r="D530" s="84"/>
      <c r="E530" s="85"/>
      <c r="F530" s="97"/>
      <c r="G530" s="98"/>
      <c r="H530" s="98"/>
      <c r="I530" s="98"/>
      <c r="J530" s="45"/>
      <c r="K530" s="45"/>
      <c r="L530" s="45"/>
      <c r="M530" s="45"/>
      <c r="N530" s="67"/>
      <c r="O530" s="45"/>
    </row>
    <row r="531" spans="1:15" ht="15" hidden="1" customHeight="1">
      <c r="A531" s="1637" t="s">
        <v>749</v>
      </c>
      <c r="B531" s="1638"/>
      <c r="C531" s="50"/>
      <c r="D531" s="50"/>
      <c r="E531" s="61">
        <f>E533+E543+E532</f>
        <v>0</v>
      </c>
      <c r="F531" s="99"/>
      <c r="G531" s="99"/>
      <c r="H531" s="99"/>
      <c r="I531" s="99"/>
      <c r="J531" s="50"/>
      <c r="K531" s="50"/>
      <c r="L531" s="50"/>
      <c r="M531" s="50"/>
      <c r="N531" s="81">
        <f>N532+N533+N543</f>
        <v>0</v>
      </c>
      <c r="O531" s="88"/>
    </row>
    <row r="532" spans="1:15" ht="15" hidden="1" customHeight="1" outlineLevel="1">
      <c r="A532" s="33"/>
      <c r="B532" s="89" t="s">
        <v>803</v>
      </c>
      <c r="C532" s="32" t="s">
        <v>748</v>
      </c>
      <c r="D532" s="39"/>
      <c r="E532" s="48"/>
      <c r="F532" s="105"/>
      <c r="G532" s="105"/>
      <c r="H532" s="105"/>
      <c r="I532" s="105"/>
      <c r="J532" s="59"/>
      <c r="K532" s="59"/>
      <c r="L532" s="36"/>
      <c r="M532" s="76"/>
      <c r="N532" s="72"/>
      <c r="O532" s="73"/>
    </row>
    <row r="533" spans="1:15" ht="15" hidden="1" customHeight="1" outlineLevel="1">
      <c r="A533" s="33"/>
      <c r="B533" s="47" t="s">
        <v>796</v>
      </c>
      <c r="C533" s="39"/>
      <c r="D533" s="39"/>
      <c r="E533" s="62">
        <f>E534+E537+E540</f>
        <v>0</v>
      </c>
      <c r="F533" s="105"/>
      <c r="G533" s="105"/>
      <c r="H533" s="105"/>
      <c r="I533" s="105"/>
      <c r="J533" s="39"/>
      <c r="K533" s="39"/>
      <c r="L533" s="39"/>
      <c r="M533" s="63"/>
      <c r="N533" s="68">
        <f>N534+N537+N540</f>
        <v>0</v>
      </c>
      <c r="O533" s="78"/>
    </row>
    <row r="534" spans="1:15" ht="15" hidden="1" customHeight="1" outlineLevel="1">
      <c r="A534" s="33"/>
      <c r="B534" s="53" t="s">
        <v>785</v>
      </c>
      <c r="C534" s="50"/>
      <c r="D534" s="50"/>
      <c r="E534" s="61">
        <f>SUM(E535:E536)</f>
        <v>0</v>
      </c>
      <c r="F534" s="102"/>
      <c r="G534" s="99"/>
      <c r="H534" s="99"/>
      <c r="I534" s="99"/>
      <c r="J534" s="50"/>
      <c r="K534" s="50"/>
      <c r="L534" s="50"/>
      <c r="M534" s="51"/>
      <c r="N534" s="69">
        <f>SUM(N535:N536)</f>
        <v>0</v>
      </c>
      <c r="O534" s="79"/>
    </row>
    <row r="535" spans="1:15" ht="15" hidden="1" customHeight="1" outlineLevel="1">
      <c r="A535" s="33"/>
      <c r="B535" s="35" t="s">
        <v>786</v>
      </c>
      <c r="C535" s="34" t="s">
        <v>750</v>
      </c>
      <c r="D535" s="39"/>
      <c r="E535" s="48"/>
      <c r="F535" s="104">
        <v>0.11</v>
      </c>
      <c r="G535" s="104">
        <v>0.12</v>
      </c>
      <c r="H535" s="105"/>
      <c r="I535" s="106"/>
      <c r="J535" s="59"/>
      <c r="K535" s="59"/>
      <c r="L535" s="76"/>
      <c r="M535" s="76"/>
      <c r="N535" s="71">
        <f>E535*(F535*J535+G535*K535+H535*L535+I535*M535)</f>
        <v>0</v>
      </c>
      <c r="O535" s="77"/>
    </row>
    <row r="536" spans="1:15" ht="15" hidden="1" customHeight="1" outlineLevel="1">
      <c r="A536" s="33"/>
      <c r="B536" s="33" t="s">
        <v>787</v>
      </c>
      <c r="C536" s="34" t="s">
        <v>750</v>
      </c>
      <c r="D536" s="39"/>
      <c r="E536" s="48"/>
      <c r="F536" s="104">
        <v>0.33</v>
      </c>
      <c r="G536" s="104">
        <v>0.36</v>
      </c>
      <c r="H536" s="105"/>
      <c r="I536" s="105"/>
      <c r="J536" s="59"/>
      <c r="K536" s="59"/>
      <c r="L536" s="36"/>
      <c r="M536" s="76"/>
      <c r="N536" s="71">
        <f>E536*(F536*J536+G536*K536+H536*L536+I536*M536)</f>
        <v>0</v>
      </c>
      <c r="O536" s="77"/>
    </row>
    <row r="537" spans="1:15" ht="15" hidden="1" customHeight="1" outlineLevel="1">
      <c r="A537" s="33"/>
      <c r="B537" s="53" t="s">
        <v>788</v>
      </c>
      <c r="C537" s="50"/>
      <c r="D537" s="50"/>
      <c r="E537" s="61">
        <f>SUM(E538:E539)</f>
        <v>0</v>
      </c>
      <c r="F537" s="102"/>
      <c r="G537" s="99"/>
      <c r="H537" s="99"/>
      <c r="I537" s="99"/>
      <c r="J537" s="50"/>
      <c r="K537" s="50"/>
      <c r="L537" s="50"/>
      <c r="M537" s="51"/>
      <c r="N537" s="69">
        <f>SUM(N538:N539)</f>
        <v>0</v>
      </c>
      <c r="O537" s="79"/>
    </row>
    <row r="538" spans="1:15" ht="15" hidden="1" customHeight="1" outlineLevel="1">
      <c r="A538" s="33"/>
      <c r="B538" s="35" t="s">
        <v>786</v>
      </c>
      <c r="C538" s="34" t="s">
        <v>750</v>
      </c>
      <c r="D538" s="39"/>
      <c r="E538" s="48"/>
      <c r="F538" s="104">
        <v>7.6999999999999999E-2</v>
      </c>
      <c r="G538" s="104">
        <v>8.3999999999999991E-2</v>
      </c>
      <c r="H538" s="105"/>
      <c r="I538" s="106"/>
      <c r="J538" s="59"/>
      <c r="K538" s="59"/>
      <c r="L538" s="76"/>
      <c r="M538" s="76"/>
      <c r="N538" s="71">
        <f>E538*(F538*J538+G538*K538+H538*L538+I538*M538)</f>
        <v>0</v>
      </c>
      <c r="O538" s="77"/>
    </row>
    <row r="539" spans="1:15" ht="15" hidden="1" customHeight="1" outlineLevel="1">
      <c r="A539" s="33"/>
      <c r="B539" s="33" t="s">
        <v>787</v>
      </c>
      <c r="C539" s="34" t="s">
        <v>750</v>
      </c>
      <c r="D539" s="39"/>
      <c r="E539" s="48"/>
      <c r="F539" s="104">
        <v>0.22</v>
      </c>
      <c r="G539" s="104">
        <v>0.24</v>
      </c>
      <c r="H539" s="105"/>
      <c r="I539" s="105"/>
      <c r="J539" s="59"/>
      <c r="K539" s="59"/>
      <c r="L539" s="36"/>
      <c r="M539" s="76"/>
      <c r="N539" s="71">
        <f>E539*(F539*J539+G539*K539+H539*L539+I539*M539)</f>
        <v>0</v>
      </c>
      <c r="O539" s="77"/>
    </row>
    <row r="540" spans="1:15" ht="15" hidden="1" customHeight="1" outlineLevel="1">
      <c r="A540" s="33"/>
      <c r="B540" s="53" t="s">
        <v>789</v>
      </c>
      <c r="C540" s="50"/>
      <c r="D540" s="50"/>
      <c r="E540" s="61">
        <f>SUM(E541:E542)</f>
        <v>0</v>
      </c>
      <c r="F540" s="102"/>
      <c r="G540" s="99"/>
      <c r="H540" s="99"/>
      <c r="I540" s="99"/>
      <c r="J540" s="50"/>
      <c r="K540" s="50"/>
      <c r="L540" s="50"/>
      <c r="M540" s="51"/>
      <c r="N540" s="69">
        <f>SUM(N541:N542)</f>
        <v>0</v>
      </c>
      <c r="O540" s="79"/>
    </row>
    <row r="541" spans="1:15" ht="15" hidden="1" customHeight="1" outlineLevel="1">
      <c r="A541" s="33"/>
      <c r="B541" s="35" t="s">
        <v>786</v>
      </c>
      <c r="C541" s="34" t="s">
        <v>750</v>
      </c>
      <c r="D541" s="39"/>
      <c r="E541" s="48"/>
      <c r="F541" s="104">
        <v>5.5E-2</v>
      </c>
      <c r="G541" s="104">
        <v>0.06</v>
      </c>
      <c r="H541" s="105"/>
      <c r="I541" s="106"/>
      <c r="J541" s="59"/>
      <c r="K541" s="59"/>
      <c r="L541" s="76"/>
      <c r="M541" s="76"/>
      <c r="N541" s="71">
        <f>E541*(F541*J541+G541*K541+H541*L541+I541*M541)</f>
        <v>0</v>
      </c>
      <c r="O541" s="77"/>
    </row>
    <row r="542" spans="1:15" ht="15" hidden="1" customHeight="1" outlineLevel="1">
      <c r="A542" s="33"/>
      <c r="B542" s="33" t="s">
        <v>787</v>
      </c>
      <c r="C542" s="34" t="s">
        <v>750</v>
      </c>
      <c r="D542" s="39"/>
      <c r="E542" s="48"/>
      <c r="F542" s="104">
        <v>0.16500000000000001</v>
      </c>
      <c r="G542" s="104">
        <v>0.18</v>
      </c>
      <c r="H542" s="105"/>
      <c r="I542" s="105"/>
      <c r="J542" s="59"/>
      <c r="K542" s="59"/>
      <c r="L542" s="36"/>
      <c r="M542" s="76"/>
      <c r="N542" s="71">
        <f>E542*(F542*J542+G542*K542+H542*L542+I542*M542)</f>
        <v>0</v>
      </c>
      <c r="O542" s="77"/>
    </row>
    <row r="543" spans="1:15" ht="45" hidden="1" customHeight="1" outlineLevel="1">
      <c r="A543" s="38"/>
      <c r="B543" s="53" t="s">
        <v>790</v>
      </c>
      <c r="C543" s="50"/>
      <c r="D543" s="50"/>
      <c r="E543" s="61">
        <f>E544</f>
        <v>0</v>
      </c>
      <c r="F543" s="102"/>
      <c r="G543" s="99"/>
      <c r="H543" s="99"/>
      <c r="I543" s="99"/>
      <c r="J543" s="50"/>
      <c r="K543" s="50"/>
      <c r="L543" s="50"/>
      <c r="M543" s="51"/>
      <c r="N543" s="70">
        <f>N544</f>
        <v>0</v>
      </c>
      <c r="O543" s="77"/>
    </row>
    <row r="544" spans="1:15" ht="15" hidden="1" customHeight="1" outlineLevel="1">
      <c r="A544" s="42"/>
      <c r="B544" s="47" t="s">
        <v>796</v>
      </c>
      <c r="C544" s="34"/>
      <c r="D544" s="34"/>
      <c r="E544" s="60">
        <f>SUM(E545:E548)</f>
        <v>0</v>
      </c>
      <c r="F544" s="100"/>
      <c r="G544" s="100"/>
      <c r="H544" s="100"/>
      <c r="I544" s="100"/>
      <c r="J544" s="34"/>
      <c r="K544" s="34"/>
      <c r="L544" s="34"/>
      <c r="M544" s="34"/>
      <c r="N544" s="71">
        <f>SUM(N545:N548)</f>
        <v>0</v>
      </c>
      <c r="O544" s="73"/>
    </row>
    <row r="545" spans="1:15" ht="15" hidden="1" customHeight="1" outlineLevel="1">
      <c r="A545" s="35"/>
      <c r="B545" s="35" t="s">
        <v>792</v>
      </c>
      <c r="C545" s="34" t="s">
        <v>750</v>
      </c>
      <c r="D545" s="34"/>
      <c r="E545" s="41"/>
      <c r="F545" s="107">
        <v>4.4999999999999998E-2</v>
      </c>
      <c r="G545" s="107">
        <v>4.4999999999999998E-2</v>
      </c>
      <c r="H545" s="108"/>
      <c r="I545" s="108"/>
      <c r="J545" s="59"/>
      <c r="K545" s="59"/>
      <c r="L545" s="80"/>
      <c r="M545" s="80"/>
      <c r="N545" s="71">
        <f>E545*(F545*J545+G545*K545+H545*L545+I545*M545)</f>
        <v>0</v>
      </c>
      <c r="O545" s="75"/>
    </row>
    <row r="546" spans="1:15" ht="15" hidden="1" customHeight="1" outlineLevel="1">
      <c r="A546" s="35"/>
      <c r="B546" s="35" t="s">
        <v>793</v>
      </c>
      <c r="C546" s="34" t="s">
        <v>750</v>
      </c>
      <c r="D546" s="34"/>
      <c r="E546" s="41"/>
      <c r="F546" s="107">
        <v>3.3000000000000002E-2</v>
      </c>
      <c r="G546" s="107">
        <v>3.3000000000000002E-2</v>
      </c>
      <c r="H546" s="108"/>
      <c r="I546" s="108"/>
      <c r="J546" s="59"/>
      <c r="K546" s="59"/>
      <c r="L546" s="80"/>
      <c r="M546" s="80"/>
      <c r="N546" s="71">
        <f>E546*(F546*J546+G546*K546+H546*L546+I546*M546)</f>
        <v>0</v>
      </c>
      <c r="O546" s="75"/>
    </row>
    <row r="547" spans="1:15" ht="15" hidden="1" customHeight="1" outlineLevel="1">
      <c r="A547" s="35"/>
      <c r="B547" s="35" t="s">
        <v>794</v>
      </c>
      <c r="C547" s="34" t="s">
        <v>750</v>
      </c>
      <c r="D547" s="34"/>
      <c r="E547" s="41"/>
      <c r="F547" s="107">
        <v>2.6000000000000002E-2</v>
      </c>
      <c r="G547" s="107">
        <v>2.6000000000000002E-2</v>
      </c>
      <c r="H547" s="108"/>
      <c r="I547" s="108"/>
      <c r="J547" s="59"/>
      <c r="K547" s="59"/>
      <c r="L547" s="80"/>
      <c r="M547" s="80"/>
      <c r="N547" s="71">
        <f>E547*(F547*J547+G547*K547+H547*L547+I547*M547)</f>
        <v>0</v>
      </c>
      <c r="O547" s="75"/>
    </row>
    <row r="548" spans="1:15" ht="15" hidden="1" customHeight="1" outlineLevel="1">
      <c r="A548" s="35"/>
      <c r="B548" s="35" t="s">
        <v>795</v>
      </c>
      <c r="C548" s="34" t="s">
        <v>750</v>
      </c>
      <c r="D548" s="34"/>
      <c r="E548" s="41"/>
      <c r="F548" s="107">
        <v>0.01</v>
      </c>
      <c r="G548" s="107">
        <v>0.01</v>
      </c>
      <c r="H548" s="108"/>
      <c r="I548" s="108"/>
      <c r="J548" s="59"/>
      <c r="K548" s="59"/>
      <c r="L548" s="80"/>
      <c r="M548" s="80"/>
      <c r="N548" s="71">
        <f>E548*(F548*J548+G548*K548+H548*L548+I548*M548)</f>
        <v>0</v>
      </c>
      <c r="O548" s="75"/>
    </row>
    <row r="549" spans="1:15" ht="18" customHeight="1" collapsed="1">
      <c r="A549" s="1639" t="s">
        <v>775</v>
      </c>
      <c r="B549" s="1640"/>
      <c r="C549" s="31" t="s">
        <v>746</v>
      </c>
      <c r="D549" s="61">
        <f>D550</f>
        <v>0</v>
      </c>
      <c r="E549" s="85"/>
      <c r="F549" s="95"/>
      <c r="G549" s="95"/>
      <c r="H549" s="95"/>
      <c r="I549" s="95"/>
      <c r="J549" s="85"/>
      <c r="K549" s="85"/>
      <c r="L549" s="85"/>
      <c r="M549" s="85"/>
      <c r="N549" s="81">
        <f>N550</f>
        <v>0</v>
      </c>
      <c r="O549" s="45"/>
    </row>
    <row r="550" spans="1:15" ht="18" customHeight="1">
      <c r="A550" s="1637" t="s">
        <v>802</v>
      </c>
      <c r="B550" s="1638"/>
      <c r="C550" s="31" t="s">
        <v>746</v>
      </c>
      <c r="D550" s="61">
        <f>D551</f>
        <v>0</v>
      </c>
      <c r="E550" s="85"/>
      <c r="F550" s="96">
        <f>F551</f>
        <v>0.6</v>
      </c>
      <c r="G550" s="96">
        <f>G551</f>
        <v>0.6</v>
      </c>
      <c r="H550" s="99"/>
      <c r="I550" s="99"/>
      <c r="J550" s="50"/>
      <c r="K550" s="50"/>
      <c r="L550" s="50"/>
      <c r="M550" s="50"/>
      <c r="N550" s="81">
        <f>SUM(N551:N552)</f>
        <v>0</v>
      </c>
      <c r="O550" s="45"/>
    </row>
    <row r="551" spans="1:15" ht="18" customHeight="1" outlineLevel="1">
      <c r="A551" s="82"/>
      <c r="B551" s="82" t="s">
        <v>800</v>
      </c>
      <c r="C551" s="31" t="s">
        <v>746</v>
      </c>
      <c r="D551" s="83"/>
      <c r="E551" s="85"/>
      <c r="F551" s="90">
        <v>0.6</v>
      </c>
      <c r="G551" s="91">
        <v>0.6</v>
      </c>
      <c r="H551" s="98"/>
      <c r="I551" s="98"/>
      <c r="J551" s="59">
        <v>6</v>
      </c>
      <c r="K551" s="59">
        <v>6</v>
      </c>
      <c r="L551" s="45"/>
      <c r="M551" s="45"/>
      <c r="N551" s="71">
        <f>D551*(F551*J551+G551*K551+H551*L551+I551*M551)</f>
        <v>0</v>
      </c>
      <c r="O551" s="45"/>
    </row>
    <row r="552" spans="1:15" ht="18" customHeight="1" outlineLevel="1">
      <c r="A552" s="43"/>
      <c r="B552" s="89" t="s">
        <v>801</v>
      </c>
      <c r="C552" s="44" t="s">
        <v>748</v>
      </c>
      <c r="D552" s="84"/>
      <c r="E552" s="85"/>
      <c r="F552" s="97"/>
      <c r="G552" s="98"/>
      <c r="H552" s="98"/>
      <c r="I552" s="98"/>
      <c r="J552" s="45"/>
      <c r="K552" s="45"/>
      <c r="L552" s="45"/>
      <c r="M552" s="45"/>
      <c r="N552" s="67"/>
      <c r="O552" s="45"/>
    </row>
    <row r="553" spans="1:15" ht="29.25" hidden="1" customHeight="1">
      <c r="A553" s="1639" t="s">
        <v>805</v>
      </c>
      <c r="B553" s="1640"/>
      <c r="C553" s="31" t="s">
        <v>746</v>
      </c>
      <c r="D553" s="61">
        <f>D554</f>
        <v>0</v>
      </c>
      <c r="E553" s="61">
        <f>E557</f>
        <v>0</v>
      </c>
      <c r="F553" s="95"/>
      <c r="G553" s="95"/>
      <c r="H553" s="95"/>
      <c r="I553" s="95"/>
      <c r="J553" s="85"/>
      <c r="K553" s="85"/>
      <c r="L553" s="85"/>
      <c r="M553" s="85"/>
      <c r="N553" s="81">
        <f>N554+N557</f>
        <v>0</v>
      </c>
      <c r="O553" s="45"/>
    </row>
    <row r="554" spans="1:15" hidden="1">
      <c r="A554" s="1637" t="s">
        <v>802</v>
      </c>
      <c r="B554" s="1638"/>
      <c r="C554" s="31" t="s">
        <v>746</v>
      </c>
      <c r="D554" s="61">
        <f>D555</f>
        <v>0</v>
      </c>
      <c r="E554" s="85"/>
      <c r="F554" s="96">
        <f>F555</f>
        <v>1.68</v>
      </c>
      <c r="G554" s="96">
        <f>G555</f>
        <v>1.68</v>
      </c>
      <c r="H554" s="99"/>
      <c r="I554" s="99"/>
      <c r="J554" s="50"/>
      <c r="K554" s="50"/>
      <c r="L554" s="50"/>
      <c r="M554" s="50"/>
      <c r="N554" s="81">
        <f>SUM(N555:N556)</f>
        <v>0</v>
      </c>
      <c r="O554" s="45"/>
    </row>
    <row r="555" spans="1:15" ht="15" hidden="1" customHeight="1" outlineLevel="1">
      <c r="A555" s="82"/>
      <c r="B555" s="82" t="s">
        <v>800</v>
      </c>
      <c r="C555" s="31" t="s">
        <v>746</v>
      </c>
      <c r="D555" s="83"/>
      <c r="E555" s="85"/>
      <c r="F555" s="90">
        <v>1.68</v>
      </c>
      <c r="G555" s="91">
        <v>1.68</v>
      </c>
      <c r="H555" s="98"/>
      <c r="I555" s="98"/>
      <c r="J555" s="59"/>
      <c r="K555" s="59"/>
      <c r="L555" s="45"/>
      <c r="M555" s="45"/>
      <c r="N555" s="71">
        <f>D555*(F555*J555+G555*K555+H555*L555+I555*M555)</f>
        <v>0</v>
      </c>
      <c r="O555" s="45"/>
    </row>
    <row r="556" spans="1:15" ht="15" hidden="1" customHeight="1" outlineLevel="1">
      <c r="A556" s="43"/>
      <c r="B556" s="89" t="s">
        <v>801</v>
      </c>
      <c r="C556" s="44" t="s">
        <v>748</v>
      </c>
      <c r="D556" s="84"/>
      <c r="E556" s="85"/>
      <c r="F556" s="97"/>
      <c r="G556" s="98"/>
      <c r="H556" s="98"/>
      <c r="I556" s="98"/>
      <c r="J556" s="45"/>
      <c r="K556" s="45"/>
      <c r="L556" s="45"/>
      <c r="M556" s="45"/>
      <c r="N556" s="67"/>
      <c r="O556" s="45"/>
    </row>
    <row r="557" spans="1:15" ht="15" hidden="1" customHeight="1">
      <c r="A557" s="1637" t="s">
        <v>749</v>
      </c>
      <c r="B557" s="1638"/>
      <c r="C557" s="50"/>
      <c r="D557" s="50"/>
      <c r="E557" s="61">
        <f>E559+E569+E558</f>
        <v>0</v>
      </c>
      <c r="F557" s="99"/>
      <c r="G557" s="99"/>
      <c r="H557" s="99"/>
      <c r="I557" s="99"/>
      <c r="J557" s="50"/>
      <c r="K557" s="50"/>
      <c r="L557" s="50"/>
      <c r="M557" s="50"/>
      <c r="N557" s="81">
        <f>N558+N559+N569</f>
        <v>0</v>
      </c>
      <c r="O557" s="88"/>
    </row>
    <row r="558" spans="1:15" ht="15" hidden="1" customHeight="1" outlineLevel="1">
      <c r="A558" s="33"/>
      <c r="B558" s="89" t="s">
        <v>803</v>
      </c>
      <c r="C558" s="32" t="s">
        <v>748</v>
      </c>
      <c r="D558" s="39"/>
      <c r="E558" s="48"/>
      <c r="F558" s="105"/>
      <c r="G558" s="105"/>
      <c r="H558" s="105"/>
      <c r="I558" s="105"/>
      <c r="J558" s="59"/>
      <c r="K558" s="59"/>
      <c r="L558" s="36"/>
      <c r="M558" s="76"/>
      <c r="N558" s="72"/>
      <c r="O558" s="73"/>
    </row>
    <row r="559" spans="1:15" ht="15" hidden="1" customHeight="1" outlineLevel="1">
      <c r="A559" s="33"/>
      <c r="B559" s="47" t="s">
        <v>796</v>
      </c>
      <c r="C559" s="39"/>
      <c r="D559" s="39"/>
      <c r="E559" s="62">
        <f>E560+E563+E566</f>
        <v>0</v>
      </c>
      <c r="F559" s="105"/>
      <c r="G559" s="105"/>
      <c r="H559" s="105"/>
      <c r="I559" s="105"/>
      <c r="J559" s="39"/>
      <c r="K559" s="39"/>
      <c r="L559" s="39"/>
      <c r="M559" s="63"/>
      <c r="N559" s="68">
        <f>N560+N563+N566</f>
        <v>0</v>
      </c>
      <c r="O559" s="78"/>
    </row>
    <row r="560" spans="1:15" ht="15" hidden="1" customHeight="1" outlineLevel="1">
      <c r="A560" s="33"/>
      <c r="B560" s="53" t="s">
        <v>785</v>
      </c>
      <c r="C560" s="50"/>
      <c r="D560" s="50"/>
      <c r="E560" s="61">
        <f>SUM(E561:E562)</f>
        <v>0</v>
      </c>
      <c r="F560" s="102"/>
      <c r="G560" s="99"/>
      <c r="H560" s="99"/>
      <c r="I560" s="99"/>
      <c r="J560" s="50"/>
      <c r="K560" s="50"/>
      <c r="L560" s="50"/>
      <c r="M560" s="51"/>
      <c r="N560" s="69">
        <f>SUM(N561:N562)</f>
        <v>0</v>
      </c>
      <c r="O560" s="79"/>
    </row>
    <row r="561" spans="1:16" ht="15" hidden="1" customHeight="1" outlineLevel="1">
      <c r="A561" s="33"/>
      <c r="B561" s="35" t="s">
        <v>786</v>
      </c>
      <c r="C561" s="34" t="s">
        <v>750</v>
      </c>
      <c r="D561" s="39"/>
      <c r="E561" s="48"/>
      <c r="F561" s="104">
        <v>0.11</v>
      </c>
      <c r="G561" s="104">
        <v>0.12</v>
      </c>
      <c r="H561" s="105"/>
      <c r="I561" s="106"/>
      <c r="J561" s="59"/>
      <c r="K561" s="59"/>
      <c r="L561" s="76"/>
      <c r="M561" s="76"/>
      <c r="N561" s="71">
        <f>E561*(F561*J561+G561*K561+H561*L561+I561*M561)</f>
        <v>0</v>
      </c>
      <c r="O561" s="77"/>
    </row>
    <row r="562" spans="1:16" ht="15" hidden="1" customHeight="1" outlineLevel="1">
      <c r="A562" s="33"/>
      <c r="B562" s="33" t="s">
        <v>787</v>
      </c>
      <c r="C562" s="34" t="s">
        <v>750</v>
      </c>
      <c r="D562" s="39"/>
      <c r="E562" s="48"/>
      <c r="F562" s="104">
        <v>0.33</v>
      </c>
      <c r="G562" s="104">
        <v>0.36</v>
      </c>
      <c r="H562" s="105"/>
      <c r="I562" s="105"/>
      <c r="J562" s="59"/>
      <c r="K562" s="59"/>
      <c r="L562" s="36"/>
      <c r="M562" s="76"/>
      <c r="N562" s="71">
        <f>E562*(F562*J562+G562*K562+H562*L562+I562*M562)</f>
        <v>0</v>
      </c>
      <c r="O562" s="77"/>
    </row>
    <row r="563" spans="1:16" ht="15" hidden="1" customHeight="1" outlineLevel="1">
      <c r="A563" s="33"/>
      <c r="B563" s="53" t="s">
        <v>788</v>
      </c>
      <c r="C563" s="50"/>
      <c r="D563" s="50"/>
      <c r="E563" s="61">
        <f>SUM(E564:E565)</f>
        <v>0</v>
      </c>
      <c r="F563" s="102"/>
      <c r="G563" s="99"/>
      <c r="H563" s="99"/>
      <c r="I563" s="99"/>
      <c r="J563" s="50"/>
      <c r="K563" s="50"/>
      <c r="L563" s="50"/>
      <c r="M563" s="51"/>
      <c r="N563" s="69">
        <f>SUM(N564:N565)</f>
        <v>0</v>
      </c>
      <c r="O563" s="79"/>
    </row>
    <row r="564" spans="1:16" ht="15" hidden="1" customHeight="1" outlineLevel="1">
      <c r="A564" s="33"/>
      <c r="B564" s="35" t="s">
        <v>786</v>
      </c>
      <c r="C564" s="34" t="s">
        <v>750</v>
      </c>
      <c r="D564" s="39"/>
      <c r="E564" s="48"/>
      <c r="F564" s="104">
        <v>7.6999999999999999E-2</v>
      </c>
      <c r="G564" s="104">
        <v>8.3999999999999991E-2</v>
      </c>
      <c r="H564" s="105"/>
      <c r="I564" s="106"/>
      <c r="J564" s="59"/>
      <c r="K564" s="59"/>
      <c r="L564" s="76"/>
      <c r="M564" s="76"/>
      <c r="N564" s="71">
        <f>E564*(F564*J564+G564*K564+H564*L564+I564*M564)</f>
        <v>0</v>
      </c>
      <c r="O564" s="77"/>
    </row>
    <row r="565" spans="1:16" ht="15" hidden="1" customHeight="1" outlineLevel="1">
      <c r="A565" s="33"/>
      <c r="B565" s="33" t="s">
        <v>787</v>
      </c>
      <c r="C565" s="34" t="s">
        <v>750</v>
      </c>
      <c r="D565" s="39"/>
      <c r="E565" s="48"/>
      <c r="F565" s="104">
        <v>0.22</v>
      </c>
      <c r="G565" s="104">
        <v>0.24</v>
      </c>
      <c r="H565" s="105"/>
      <c r="I565" s="105"/>
      <c r="J565" s="59"/>
      <c r="K565" s="59"/>
      <c r="L565" s="36"/>
      <c r="M565" s="76"/>
      <c r="N565" s="71">
        <f>E565*(F565*J565+G565*K565+H565*L565+I565*M565)</f>
        <v>0</v>
      </c>
      <c r="O565" s="77"/>
    </row>
    <row r="566" spans="1:16" ht="15" hidden="1" customHeight="1" outlineLevel="1">
      <c r="A566" s="33"/>
      <c r="B566" s="53" t="s">
        <v>789</v>
      </c>
      <c r="C566" s="50"/>
      <c r="D566" s="50"/>
      <c r="E566" s="61">
        <f>SUM(E567:E568)</f>
        <v>0</v>
      </c>
      <c r="F566" s="102"/>
      <c r="G566" s="99"/>
      <c r="H566" s="99"/>
      <c r="I566" s="99"/>
      <c r="J566" s="50"/>
      <c r="K566" s="50"/>
      <c r="L566" s="50"/>
      <c r="M566" s="51"/>
      <c r="N566" s="69">
        <f>SUM(N567:N568)</f>
        <v>0</v>
      </c>
      <c r="O566" s="79"/>
    </row>
    <row r="567" spans="1:16" ht="15" hidden="1" customHeight="1" outlineLevel="1">
      <c r="A567" s="33"/>
      <c r="B567" s="35" t="s">
        <v>786</v>
      </c>
      <c r="C567" s="34" t="s">
        <v>750</v>
      </c>
      <c r="D567" s="39"/>
      <c r="E567" s="48"/>
      <c r="F567" s="104">
        <v>5.5E-2</v>
      </c>
      <c r="G567" s="104">
        <v>0.06</v>
      </c>
      <c r="H567" s="105"/>
      <c r="I567" s="106"/>
      <c r="J567" s="59"/>
      <c r="K567" s="59"/>
      <c r="L567" s="76"/>
      <c r="M567" s="76"/>
      <c r="N567" s="71">
        <f>E567*(F567*J567+G567*K567+H567*L567+I567*M567)</f>
        <v>0</v>
      </c>
      <c r="O567" s="77"/>
    </row>
    <row r="568" spans="1:16" ht="15" hidden="1" customHeight="1" outlineLevel="1">
      <c r="A568" s="33"/>
      <c r="B568" s="33" t="s">
        <v>787</v>
      </c>
      <c r="C568" s="34" t="s">
        <v>750</v>
      </c>
      <c r="D568" s="39"/>
      <c r="E568" s="48"/>
      <c r="F568" s="104">
        <v>0.16500000000000001</v>
      </c>
      <c r="G568" s="104">
        <v>0.18</v>
      </c>
      <c r="H568" s="105"/>
      <c r="I568" s="105"/>
      <c r="J568" s="59"/>
      <c r="K568" s="59"/>
      <c r="L568" s="36"/>
      <c r="M568" s="76"/>
      <c r="N568" s="71">
        <f>E568*(F568*J568+G568*K568+H568*L568+I568*M568)</f>
        <v>0</v>
      </c>
      <c r="O568" s="77"/>
    </row>
    <row r="569" spans="1:16" ht="45" hidden="1" customHeight="1" outlineLevel="1">
      <c r="A569" s="38"/>
      <c r="B569" s="53" t="s">
        <v>790</v>
      </c>
      <c r="C569" s="50"/>
      <c r="D569" s="50"/>
      <c r="E569" s="61">
        <f>E570</f>
        <v>0</v>
      </c>
      <c r="F569" s="102"/>
      <c r="G569" s="99"/>
      <c r="H569" s="99"/>
      <c r="I569" s="99"/>
      <c r="J569" s="50"/>
      <c r="K569" s="50"/>
      <c r="L569" s="50"/>
      <c r="M569" s="51"/>
      <c r="N569" s="70">
        <f>N570</f>
        <v>0</v>
      </c>
      <c r="O569" s="77"/>
    </row>
    <row r="570" spans="1:16" ht="15" hidden="1" customHeight="1" outlineLevel="1">
      <c r="A570" s="42"/>
      <c r="B570" s="47" t="s">
        <v>796</v>
      </c>
      <c r="C570" s="34"/>
      <c r="D570" s="34"/>
      <c r="E570" s="60">
        <f>SUM(E571:E574)</f>
        <v>0</v>
      </c>
      <c r="F570" s="100"/>
      <c r="G570" s="100"/>
      <c r="H570" s="100"/>
      <c r="I570" s="100"/>
      <c r="J570" s="34"/>
      <c r="K570" s="34"/>
      <c r="L570" s="34"/>
      <c r="M570" s="34"/>
      <c r="N570" s="71">
        <f>SUM(N571:N574)</f>
        <v>0</v>
      </c>
      <c r="O570" s="73"/>
    </row>
    <row r="571" spans="1:16" ht="15" hidden="1" customHeight="1" outlineLevel="1">
      <c r="A571" s="35"/>
      <c r="B571" s="35" t="s">
        <v>792</v>
      </c>
      <c r="C571" s="34" t="s">
        <v>750</v>
      </c>
      <c r="D571" s="34"/>
      <c r="E571" s="41"/>
      <c r="F571" s="107">
        <v>4.4999999999999998E-2</v>
      </c>
      <c r="G571" s="107">
        <v>4.4999999999999998E-2</v>
      </c>
      <c r="H571" s="108"/>
      <c r="I571" s="108"/>
      <c r="J571" s="59"/>
      <c r="K571" s="59"/>
      <c r="L571" s="80"/>
      <c r="M571" s="80"/>
      <c r="N571" s="71">
        <f>E571*(F571*J571+G571*K571+H571*L571+I571*M571)</f>
        <v>0</v>
      </c>
      <c r="O571" s="75"/>
    </row>
    <row r="572" spans="1:16" ht="15" hidden="1" customHeight="1" outlineLevel="1">
      <c r="A572" s="35"/>
      <c r="B572" s="35" t="s">
        <v>793</v>
      </c>
      <c r="C572" s="34" t="s">
        <v>750</v>
      </c>
      <c r="D572" s="34"/>
      <c r="E572" s="41"/>
      <c r="F572" s="107">
        <v>3.3000000000000002E-2</v>
      </c>
      <c r="G572" s="107">
        <v>3.3000000000000002E-2</v>
      </c>
      <c r="H572" s="108"/>
      <c r="I572" s="108"/>
      <c r="J572" s="59"/>
      <c r="K572" s="59"/>
      <c r="L572" s="80"/>
      <c r="M572" s="80"/>
      <c r="N572" s="71">
        <f>E572*(F572*J572+G572*K572+H572*L572+I572*M572)</f>
        <v>0</v>
      </c>
      <c r="O572" s="75"/>
    </row>
    <row r="573" spans="1:16" ht="15" hidden="1" customHeight="1" outlineLevel="1">
      <c r="A573" s="35"/>
      <c r="B573" s="35" t="s">
        <v>794</v>
      </c>
      <c r="C573" s="34" t="s">
        <v>750</v>
      </c>
      <c r="D573" s="34"/>
      <c r="E573" s="41"/>
      <c r="F573" s="107">
        <v>2.6000000000000002E-2</v>
      </c>
      <c r="G573" s="107">
        <v>2.6000000000000002E-2</v>
      </c>
      <c r="H573" s="108"/>
      <c r="I573" s="108"/>
      <c r="J573" s="59"/>
      <c r="K573" s="59"/>
      <c r="L573" s="80"/>
      <c r="M573" s="80"/>
      <c r="N573" s="71">
        <f>E573*(F573*J573+G573*K573+H573*L573+I573*M573)</f>
        <v>0</v>
      </c>
      <c r="O573" s="75"/>
    </row>
    <row r="574" spans="1:16" ht="15" hidden="1" customHeight="1" outlineLevel="1">
      <c r="A574" s="35"/>
      <c r="B574" s="35" t="s">
        <v>795</v>
      </c>
      <c r="C574" s="34" t="s">
        <v>750</v>
      </c>
      <c r="D574" s="34"/>
      <c r="E574" s="41"/>
      <c r="F574" s="107">
        <v>0.01</v>
      </c>
      <c r="G574" s="107">
        <v>0.01</v>
      </c>
      <c r="H574" s="108"/>
      <c r="I574" s="108"/>
      <c r="J574" s="59"/>
      <c r="K574" s="59"/>
      <c r="L574" s="80"/>
      <c r="M574" s="80"/>
      <c r="N574" s="71">
        <f>E574*(F574*J574+G574*K574+H574*L574+I574*M574)</f>
        <v>0</v>
      </c>
      <c r="O574" s="75"/>
    </row>
    <row r="575" spans="1:16" ht="15" customHeight="1" collapsed="1">
      <c r="A575" s="1645" t="s">
        <v>806</v>
      </c>
      <c r="B575" s="1646"/>
      <c r="C575" s="46" t="s">
        <v>750</v>
      </c>
      <c r="D575" s="31"/>
      <c r="E575" s="61">
        <f>SUM(E576:E577)</f>
        <v>0</v>
      </c>
      <c r="F575" s="95"/>
      <c r="G575" s="95"/>
      <c r="H575" s="93"/>
      <c r="I575" s="93"/>
      <c r="J575" s="93"/>
      <c r="K575" s="93"/>
      <c r="L575" s="93"/>
      <c r="M575" s="93"/>
      <c r="N575" s="81">
        <f>SUM(N576:N577)</f>
        <v>0</v>
      </c>
      <c r="O575" s="74"/>
      <c r="P575" s="29">
        <f>N578/1000</f>
        <v>0</v>
      </c>
    </row>
    <row r="576" spans="1:16" ht="15" hidden="1" customHeight="1" outlineLevel="1">
      <c r="A576" s="1643" t="s">
        <v>776</v>
      </c>
      <c r="B576" s="1644"/>
      <c r="C576" s="31" t="s">
        <v>750</v>
      </c>
      <c r="D576" s="31"/>
      <c r="E576" s="112"/>
      <c r="F576" s="93">
        <v>0.01</v>
      </c>
      <c r="G576" s="93">
        <v>0.01</v>
      </c>
      <c r="H576" s="93"/>
      <c r="I576" s="93"/>
      <c r="J576" s="112">
        <v>2</v>
      </c>
      <c r="K576" s="112">
        <v>2</v>
      </c>
      <c r="L576" s="31"/>
      <c r="M576" s="31"/>
      <c r="N576" s="81">
        <f>(E576*F576*J576)+(E576*G576*K576)</f>
        <v>0</v>
      </c>
      <c r="O576" s="74"/>
    </row>
    <row r="577" spans="1:18" ht="15" hidden="1" customHeight="1" outlineLevel="1">
      <c r="A577" s="1643" t="s">
        <v>777</v>
      </c>
      <c r="B577" s="1644"/>
      <c r="C577" s="31" t="s">
        <v>750</v>
      </c>
      <c r="D577" s="31"/>
      <c r="E577" s="112"/>
      <c r="F577" s="93">
        <v>0.03</v>
      </c>
      <c r="G577" s="93">
        <v>0.03</v>
      </c>
      <c r="H577" s="93"/>
      <c r="I577" s="93"/>
      <c r="J577" s="112">
        <v>2</v>
      </c>
      <c r="K577" s="112">
        <v>2</v>
      </c>
      <c r="L577" s="31"/>
      <c r="M577" s="31"/>
      <c r="N577" s="81">
        <f>(E577*F577*J577)+(E577*G577*K577)</f>
        <v>0</v>
      </c>
      <c r="O577" s="74"/>
    </row>
    <row r="578" spans="1:18" ht="15" customHeight="1" collapsed="1">
      <c r="A578" s="1645" t="s">
        <v>807</v>
      </c>
      <c r="B578" s="1646"/>
      <c r="C578" s="46" t="s">
        <v>778</v>
      </c>
      <c r="D578" s="61">
        <f>SUM(D579:D584)</f>
        <v>0</v>
      </c>
      <c r="E578" s="31"/>
      <c r="F578" s="31"/>
      <c r="G578" s="31"/>
      <c r="H578" s="31"/>
      <c r="I578" s="31"/>
      <c r="J578" s="31"/>
      <c r="K578" s="31"/>
      <c r="L578" s="31"/>
      <c r="M578" s="31"/>
      <c r="N578" s="81">
        <f>SUM(N579:N584)</f>
        <v>0</v>
      </c>
      <c r="O578" s="74"/>
    </row>
    <row r="579" spans="1:18" ht="15" hidden="1" customHeight="1" outlineLevel="1">
      <c r="A579" s="1641" t="s">
        <v>779</v>
      </c>
      <c r="B579" s="1642"/>
      <c r="C579" s="31" t="s">
        <v>778</v>
      </c>
      <c r="D579" s="112"/>
      <c r="E579" s="31"/>
      <c r="F579" s="93">
        <v>1.4</v>
      </c>
      <c r="G579" s="93">
        <v>1.4</v>
      </c>
      <c r="H579" s="93"/>
      <c r="I579" s="93"/>
      <c r="J579" s="112">
        <v>6</v>
      </c>
      <c r="K579" s="112">
        <v>6</v>
      </c>
      <c r="L579" s="31"/>
      <c r="M579" s="31"/>
      <c r="N579" s="117">
        <f t="shared" ref="N579:N584" si="0">D579*F579*J579</f>
        <v>0</v>
      </c>
      <c r="O579" s="74"/>
    </row>
    <row r="580" spans="1:18" ht="15" hidden="1" customHeight="1" outlineLevel="1">
      <c r="A580" s="1641" t="s">
        <v>780</v>
      </c>
      <c r="B580" s="1642"/>
      <c r="C580" s="31" t="s">
        <v>778</v>
      </c>
      <c r="D580" s="112"/>
      <c r="E580" s="31"/>
      <c r="F580" s="93">
        <v>0.08</v>
      </c>
      <c r="G580" s="93">
        <v>0.08</v>
      </c>
      <c r="H580" s="93"/>
      <c r="I580" s="93"/>
      <c r="J580" s="112"/>
      <c r="K580" s="112"/>
      <c r="L580" s="31"/>
      <c r="M580" s="31"/>
      <c r="N580" s="117">
        <f t="shared" si="0"/>
        <v>0</v>
      </c>
      <c r="O580" s="74"/>
    </row>
    <row r="581" spans="1:18" ht="15" hidden="1" customHeight="1" outlineLevel="1">
      <c r="A581" s="1641" t="s">
        <v>781</v>
      </c>
      <c r="B581" s="1642"/>
      <c r="C581" s="31" t="s">
        <v>778</v>
      </c>
      <c r="D581" s="112"/>
      <c r="E581" s="31"/>
      <c r="F581" s="93">
        <v>2.1</v>
      </c>
      <c r="G581" s="93">
        <v>2.1</v>
      </c>
      <c r="H581" s="93"/>
      <c r="I581" s="93"/>
      <c r="J581" s="112"/>
      <c r="K581" s="112"/>
      <c r="L581" s="31"/>
      <c r="M581" s="31"/>
      <c r="N581" s="117">
        <f t="shared" si="0"/>
        <v>0</v>
      </c>
      <c r="O581" s="74"/>
    </row>
    <row r="582" spans="1:18" ht="15" hidden="1" customHeight="1" outlineLevel="1">
      <c r="A582" s="1641" t="s">
        <v>782</v>
      </c>
      <c r="B582" s="1642"/>
      <c r="C582" s="31" t="s">
        <v>778</v>
      </c>
      <c r="D582" s="112"/>
      <c r="E582" s="31"/>
      <c r="F582" s="93">
        <v>0.15</v>
      </c>
      <c r="G582" s="93">
        <v>0.15</v>
      </c>
      <c r="H582" s="93"/>
      <c r="I582" s="93"/>
      <c r="J582" s="112"/>
      <c r="K582" s="112"/>
      <c r="L582" s="31"/>
      <c r="M582" s="31"/>
      <c r="N582" s="117">
        <f t="shared" si="0"/>
        <v>0</v>
      </c>
      <c r="O582" s="74"/>
    </row>
    <row r="583" spans="1:18" ht="15" hidden="1" customHeight="1" outlineLevel="1">
      <c r="A583" s="1641" t="s">
        <v>783</v>
      </c>
      <c r="B583" s="1642"/>
      <c r="C583" s="31" t="s">
        <v>778</v>
      </c>
      <c r="D583" s="112"/>
      <c r="E583" s="31"/>
      <c r="F583" s="93">
        <v>0.5</v>
      </c>
      <c r="G583" s="93">
        <v>0.5</v>
      </c>
      <c r="H583" s="93"/>
      <c r="I583" s="93"/>
      <c r="J583" s="112">
        <v>6</v>
      </c>
      <c r="K583" s="112">
        <v>6</v>
      </c>
      <c r="L583" s="31"/>
      <c r="M583" s="31"/>
      <c r="N583" s="117">
        <f t="shared" si="0"/>
        <v>0</v>
      </c>
      <c r="O583" s="74"/>
    </row>
    <row r="584" spans="1:18" ht="15" hidden="1" customHeight="1" outlineLevel="1">
      <c r="A584" s="1641" t="s">
        <v>784</v>
      </c>
      <c r="B584" s="1642"/>
      <c r="C584" s="31" t="s">
        <v>778</v>
      </c>
      <c r="D584" s="112"/>
      <c r="E584" s="31"/>
      <c r="F584" s="93">
        <v>0.01</v>
      </c>
      <c r="G584" s="93">
        <v>0.01</v>
      </c>
      <c r="H584" s="93"/>
      <c r="I584" s="93"/>
      <c r="J584" s="112"/>
      <c r="K584" s="112"/>
      <c r="L584" s="31"/>
      <c r="M584" s="31"/>
      <c r="N584" s="117">
        <f t="shared" si="0"/>
        <v>0</v>
      </c>
      <c r="O584" s="74"/>
    </row>
    <row r="585" spans="1:18" collapsed="1">
      <c r="A585" s="1637" t="s">
        <v>812</v>
      </c>
      <c r="B585" s="1638"/>
      <c r="C585" s="46" t="s">
        <v>799</v>
      </c>
      <c r="D585" s="61">
        <f>D8+D112+D216+D320+D526</f>
        <v>462</v>
      </c>
      <c r="E585" s="61">
        <f>E8+E112+E216+E320+E526</f>
        <v>0</v>
      </c>
      <c r="F585" s="114"/>
      <c r="G585" s="114"/>
      <c r="H585" s="114"/>
      <c r="I585" s="114"/>
      <c r="J585" s="114"/>
      <c r="K585" s="114"/>
      <c r="L585" s="114"/>
      <c r="M585" s="114"/>
      <c r="N585" s="81">
        <f>N8+N112+N216+N320+N526+N575+N578</f>
        <v>13878</v>
      </c>
      <c r="O585" s="86">
        <f>O8+O112+O216+O320+O526+O575+O578</f>
        <v>0</v>
      </c>
      <c r="P585" s="29">
        <f>P586*1000</f>
        <v>13878.1675</v>
      </c>
      <c r="Q585" s="29">
        <f>P585-N585</f>
        <v>0.16749999999956344</v>
      </c>
      <c r="R585" s="29">
        <f>Q585/12/D49</f>
        <v>1.2805810397520143E-4</v>
      </c>
    </row>
    <row r="586" spans="1:18" ht="18.75">
      <c r="A586" s="1637" t="s">
        <v>813</v>
      </c>
      <c r="B586" s="1638"/>
      <c r="C586" s="46" t="s">
        <v>799</v>
      </c>
      <c r="D586" s="114"/>
      <c r="E586" s="114"/>
      <c r="F586" s="114"/>
      <c r="G586" s="114"/>
      <c r="H586" s="114"/>
      <c r="I586" s="114"/>
      <c r="J586" s="114"/>
      <c r="K586" s="114"/>
      <c r="L586" s="114"/>
      <c r="M586" s="114"/>
      <c r="N586" s="874">
        <f>N585/1000</f>
        <v>13.878</v>
      </c>
      <c r="O586" s="86">
        <f>O585/1000</f>
        <v>0</v>
      </c>
      <c r="P586" s="962">
        <f>'ПП-М (Вагай)'!N118</f>
        <v>13.8781675</v>
      </c>
      <c r="Q586" s="29">
        <f>Q585/2</f>
        <v>8.3749999999781721E-2</v>
      </c>
    </row>
    <row r="587" spans="1:18" ht="23.25" customHeight="1">
      <c r="A587" s="1637" t="s">
        <v>809</v>
      </c>
      <c r="B587" s="1638"/>
      <c r="C587" s="113"/>
      <c r="D587" s="114"/>
      <c r="E587" s="114"/>
      <c r="F587" s="96">
        <f>IF(D585&gt;0,(D10*F10+D47*F47+D69*F69+D91*F91+D114*F114+D151*F151+D173*F173+D195*F195+D218*F218+D255*F255+D277*F277+D299*F299+D322*F322+D359*F359+D396*F396+D418*F418+D435*F435+D452*F452+D469*F469+D481*F481+D515*F515+D528*F528+D550*F550+D554*F554)/D585,0)</f>
        <v>3.9287445887445887</v>
      </c>
      <c r="G587" s="96">
        <f>IF(D585&gt;0,(D10*H10+D114*H114+D218*H218+D322*H322+D359*H359+D418*H418+D435*H435+D452*H452)/D585,0)</f>
        <v>0</v>
      </c>
      <c r="H587" s="114"/>
      <c r="I587" s="114"/>
      <c r="J587" s="114"/>
      <c r="K587" s="114"/>
      <c r="L587" s="114"/>
      <c r="M587" s="114"/>
      <c r="N587" s="114"/>
      <c r="O587" s="115"/>
    </row>
    <row r="588" spans="1:18">
      <c r="A588" s="1664" t="s">
        <v>808</v>
      </c>
      <c r="B588" s="1664"/>
      <c r="C588" s="85"/>
      <c r="D588" s="85"/>
      <c r="E588" s="85"/>
      <c r="F588" s="96">
        <f>IF(D585&gt;0,(D10*(F10+H10)+D47*F47+D69*F69+D91*F91+D114*(F114+H114)+D151*F151+D173*F173+D195*F195+D218*(F218+H218)+D255*F255+D277*F277+D299*F299+D322*(F322+H322)+D359*(F359+H359)+D396*F396+D418*(F418+H418)+D435*(F435+H435)+D452*(F452+H452)+D469*F469+D481*F481+D515*F515+D528*F528+D550*F550+D554*F554)/D585,0)</f>
        <v>3.9287445887445887</v>
      </c>
      <c r="G588" s="85"/>
      <c r="H588" s="95"/>
      <c r="I588" s="95"/>
      <c r="J588" s="85"/>
      <c r="K588" s="85"/>
      <c r="L588" s="85"/>
      <c r="M588" s="85"/>
      <c r="N588" s="116"/>
      <c r="O588" s="116"/>
    </row>
    <row r="589" spans="1:18" hidden="1">
      <c r="A589" s="289"/>
      <c r="B589" s="307" t="s">
        <v>1227</v>
      </c>
      <c r="C589" s="31"/>
      <c r="D589" s="31"/>
      <c r="E589" s="31"/>
      <c r="F589" s="31"/>
      <c r="G589" s="31"/>
      <c r="H589" s="45"/>
      <c r="I589" s="45"/>
      <c r="J589" s="31"/>
      <c r="K589" s="31"/>
      <c r="L589" s="31"/>
      <c r="M589" s="31"/>
      <c r="N589" s="31"/>
      <c r="O589" s="45"/>
    </row>
    <row r="590" spans="1:18" ht="15" hidden="1" customHeight="1">
      <c r="A590" s="1538" t="s">
        <v>740</v>
      </c>
      <c r="B590" s="1538"/>
      <c r="C590" s="1538" t="s">
        <v>729</v>
      </c>
      <c r="D590" s="1535" t="s">
        <v>741</v>
      </c>
      <c r="E590" s="1535" t="s">
        <v>20</v>
      </c>
      <c r="F590" s="1650" t="s">
        <v>21</v>
      </c>
      <c r="G590" s="1651"/>
      <c r="H590" s="1652"/>
      <c r="I590" s="1653"/>
      <c r="J590" s="1656" t="s">
        <v>647</v>
      </c>
      <c r="K590" s="1657"/>
      <c r="L590" s="1652"/>
      <c r="M590" s="1653"/>
      <c r="N590" s="1647" t="s">
        <v>22</v>
      </c>
      <c r="O590" s="1648"/>
    </row>
    <row r="591" spans="1:18" hidden="1">
      <c r="A591" s="1538"/>
      <c r="B591" s="1538"/>
      <c r="C591" s="1538"/>
      <c r="D591" s="1535"/>
      <c r="E591" s="1535"/>
      <c r="F591" s="1650"/>
      <c r="G591" s="1651"/>
      <c r="H591" s="1654"/>
      <c r="I591" s="1655"/>
      <c r="J591" s="1658"/>
      <c r="K591" s="1659"/>
      <c r="L591" s="1654"/>
      <c r="M591" s="1655"/>
      <c r="N591" s="1647"/>
      <c r="O591" s="1649"/>
    </row>
    <row r="592" spans="1:18" ht="51" hidden="1" customHeight="1">
      <c r="A592" s="1538"/>
      <c r="B592" s="1538"/>
      <c r="C592" s="1538"/>
      <c r="D592" s="1535"/>
      <c r="E592" s="1535"/>
      <c r="F592" s="239" t="str">
        <f>F6</f>
        <v>с 01.01.2018-30.06.2018г</v>
      </c>
      <c r="G592" s="239" t="str">
        <f>G6</f>
        <v>с 01.07.2018-31.12.2018 г</v>
      </c>
      <c r="H592" s="324"/>
      <c r="I592" s="325"/>
      <c r="J592" s="239" t="str">
        <f>J6</f>
        <v>с 01.01.2018-30.06.2018г</v>
      </c>
      <c r="K592" s="239" t="str">
        <f>K6</f>
        <v>с 01.07.2018-31.12.2018 г</v>
      </c>
      <c r="L592" s="324"/>
      <c r="M592" s="325"/>
      <c r="N592" s="1647"/>
      <c r="O592" s="1649"/>
    </row>
    <row r="593" spans="1:15" ht="30" hidden="1" customHeight="1">
      <c r="A593" s="1645" t="s">
        <v>745</v>
      </c>
      <c r="B593" s="1646"/>
      <c r="C593" s="46" t="s">
        <v>799</v>
      </c>
      <c r="D593" s="61">
        <f>D594+D598+D602+D606</f>
        <v>0</v>
      </c>
      <c r="E593" s="31"/>
      <c r="F593" s="94"/>
      <c r="G593" s="310"/>
      <c r="H593" s="326"/>
      <c r="I593" s="327"/>
      <c r="J593" s="317"/>
      <c r="K593" s="46"/>
      <c r="L593" s="326"/>
      <c r="M593" s="327"/>
      <c r="N593" s="344">
        <f>N594+N598+N602+N606</f>
        <v>0</v>
      </c>
      <c r="O593" s="350"/>
    </row>
    <row r="594" spans="1:15" hidden="1">
      <c r="A594" s="1663" t="s">
        <v>747</v>
      </c>
      <c r="B594" s="1663"/>
      <c r="C594" s="31" t="s">
        <v>746</v>
      </c>
      <c r="D594" s="61">
        <f>D595</f>
        <v>0</v>
      </c>
      <c r="E594" s="31"/>
      <c r="F594" s="95"/>
      <c r="G594" s="311"/>
      <c r="H594" s="328"/>
      <c r="I594" s="329"/>
      <c r="J594" s="318"/>
      <c r="K594" s="85"/>
      <c r="L594" s="328"/>
      <c r="M594" s="329"/>
      <c r="N594" s="345">
        <f>N595</f>
        <v>0</v>
      </c>
      <c r="O594" s="350"/>
    </row>
    <row r="595" spans="1:15" ht="15" hidden="1" customHeight="1">
      <c r="A595" s="1637" t="s">
        <v>802</v>
      </c>
      <c r="B595" s="1638"/>
      <c r="C595" s="31" t="s">
        <v>746</v>
      </c>
      <c r="D595" s="61">
        <f>D596</f>
        <v>0</v>
      </c>
      <c r="E595" s="31"/>
      <c r="F595" s="96">
        <f>F596</f>
        <v>6.96</v>
      </c>
      <c r="G595" s="312">
        <f>G596</f>
        <v>6.96</v>
      </c>
      <c r="H595" s="330"/>
      <c r="I595" s="331"/>
      <c r="J595" s="50"/>
      <c r="K595" s="50"/>
      <c r="L595" s="330"/>
      <c r="M595" s="331"/>
      <c r="N595" s="345">
        <f>SUM(N596:N597)</f>
        <v>0</v>
      </c>
      <c r="O595" s="350"/>
    </row>
    <row r="596" spans="1:15" ht="15" hidden="1" customHeight="1" outlineLevel="1">
      <c r="A596" s="82"/>
      <c r="B596" s="82" t="s">
        <v>800</v>
      </c>
      <c r="C596" s="31" t="s">
        <v>746</v>
      </c>
      <c r="D596" s="83"/>
      <c r="E596" s="31"/>
      <c r="F596" s="308">
        <v>6.96</v>
      </c>
      <c r="G596" s="314">
        <v>6.96</v>
      </c>
      <c r="H596" s="332"/>
      <c r="I596" s="333"/>
      <c r="J596" s="319"/>
      <c r="K596" s="59"/>
      <c r="L596" s="332"/>
      <c r="M596" s="333"/>
      <c r="N596" s="346">
        <f>D596*(F596*J596+G596*K596)</f>
        <v>0</v>
      </c>
      <c r="O596" s="350"/>
    </row>
    <row r="597" spans="1:15" ht="15" hidden="1" customHeight="1" outlineLevel="1">
      <c r="A597" s="43"/>
      <c r="B597" s="89" t="s">
        <v>801</v>
      </c>
      <c r="C597" s="44" t="s">
        <v>748</v>
      </c>
      <c r="D597" s="84"/>
      <c r="E597" s="31"/>
      <c r="F597" s="97"/>
      <c r="G597" s="313"/>
      <c r="H597" s="332"/>
      <c r="I597" s="333"/>
      <c r="J597" s="320"/>
      <c r="K597" s="45"/>
      <c r="L597" s="332"/>
      <c r="M597" s="333"/>
      <c r="N597" s="347"/>
      <c r="O597" s="350"/>
    </row>
    <row r="598" spans="1:15" hidden="1">
      <c r="A598" s="1663" t="s">
        <v>751</v>
      </c>
      <c r="B598" s="1663"/>
      <c r="C598" s="31" t="s">
        <v>746</v>
      </c>
      <c r="D598" s="61">
        <f>D599</f>
        <v>0</v>
      </c>
      <c r="E598" s="31"/>
      <c r="F598" s="95"/>
      <c r="G598" s="311"/>
      <c r="H598" s="328"/>
      <c r="I598" s="329"/>
      <c r="J598" s="318"/>
      <c r="K598" s="85"/>
      <c r="L598" s="328"/>
      <c r="M598" s="329"/>
      <c r="N598" s="345">
        <f>N599</f>
        <v>0</v>
      </c>
      <c r="O598" s="350"/>
    </row>
    <row r="599" spans="1:15" ht="15" hidden="1" customHeight="1">
      <c r="A599" s="1637" t="s">
        <v>802</v>
      </c>
      <c r="B599" s="1638"/>
      <c r="C599" s="31" t="s">
        <v>746</v>
      </c>
      <c r="D599" s="61">
        <f>D600</f>
        <v>0</v>
      </c>
      <c r="E599" s="31"/>
      <c r="F599" s="96">
        <f>F600</f>
        <v>5.58</v>
      </c>
      <c r="G599" s="312">
        <f>G600</f>
        <v>5.58</v>
      </c>
      <c r="H599" s="334"/>
      <c r="I599" s="335"/>
      <c r="J599" s="50"/>
      <c r="K599" s="50"/>
      <c r="L599" s="334"/>
      <c r="M599" s="335"/>
      <c r="N599" s="345">
        <f>SUM(N600:N601)</f>
        <v>0</v>
      </c>
      <c r="O599" s="350"/>
    </row>
    <row r="600" spans="1:15" ht="15" hidden="1" customHeight="1" outlineLevel="1">
      <c r="A600" s="82"/>
      <c r="B600" s="82" t="s">
        <v>800</v>
      </c>
      <c r="C600" s="31" t="s">
        <v>746</v>
      </c>
      <c r="D600" s="83"/>
      <c r="E600" s="31"/>
      <c r="F600" s="308">
        <v>5.58</v>
      </c>
      <c r="G600" s="314">
        <v>5.58</v>
      </c>
      <c r="H600" s="332"/>
      <c r="I600" s="333"/>
      <c r="J600" s="319"/>
      <c r="K600" s="59"/>
      <c r="L600" s="332"/>
      <c r="M600" s="333"/>
      <c r="N600" s="346">
        <f>D600*(F600*J600+G600*K600)</f>
        <v>0</v>
      </c>
      <c r="O600" s="350"/>
    </row>
    <row r="601" spans="1:15" ht="15" hidden="1" customHeight="1" outlineLevel="1">
      <c r="A601" s="43"/>
      <c r="B601" s="89" t="s">
        <v>801</v>
      </c>
      <c r="C601" s="44" t="s">
        <v>748</v>
      </c>
      <c r="D601" s="84"/>
      <c r="E601" s="31"/>
      <c r="F601" s="97"/>
      <c r="G601" s="313"/>
      <c r="H601" s="332"/>
      <c r="I601" s="333"/>
      <c r="J601" s="320"/>
      <c r="K601" s="45"/>
      <c r="L601" s="332"/>
      <c r="M601" s="333"/>
      <c r="N601" s="347"/>
      <c r="O601" s="350"/>
    </row>
    <row r="602" spans="1:15" hidden="1">
      <c r="A602" s="1662" t="s">
        <v>752</v>
      </c>
      <c r="B602" s="1662"/>
      <c r="C602" s="31" t="s">
        <v>746</v>
      </c>
      <c r="D602" s="61">
        <f>D603</f>
        <v>0</v>
      </c>
      <c r="E602" s="31"/>
      <c r="F602" s="95"/>
      <c r="G602" s="311"/>
      <c r="H602" s="328"/>
      <c r="I602" s="329"/>
      <c r="J602" s="318"/>
      <c r="K602" s="85"/>
      <c r="L602" s="328"/>
      <c r="M602" s="329"/>
      <c r="N602" s="345">
        <f>N603</f>
        <v>0</v>
      </c>
      <c r="O602" s="350"/>
    </row>
    <row r="603" spans="1:15" ht="15" hidden="1" customHeight="1">
      <c r="A603" s="1637" t="s">
        <v>802</v>
      </c>
      <c r="B603" s="1638"/>
      <c r="C603" s="31" t="s">
        <v>746</v>
      </c>
      <c r="D603" s="61">
        <f>D604</f>
        <v>0</v>
      </c>
      <c r="E603" s="31"/>
      <c r="F603" s="96">
        <f>F604</f>
        <v>4.58</v>
      </c>
      <c r="G603" s="312">
        <f>G604</f>
        <v>4.58</v>
      </c>
      <c r="H603" s="334"/>
      <c r="I603" s="335"/>
      <c r="J603" s="50"/>
      <c r="K603" s="50"/>
      <c r="L603" s="334"/>
      <c r="M603" s="335"/>
      <c r="N603" s="345">
        <f>SUM(N604:N605)</f>
        <v>0</v>
      </c>
      <c r="O603" s="350"/>
    </row>
    <row r="604" spans="1:15" ht="15" hidden="1" customHeight="1" outlineLevel="1">
      <c r="A604" s="82"/>
      <c r="B604" s="82" t="s">
        <v>800</v>
      </c>
      <c r="C604" s="31" t="s">
        <v>746</v>
      </c>
      <c r="D604" s="83"/>
      <c r="E604" s="31"/>
      <c r="F604" s="308">
        <v>4.58</v>
      </c>
      <c r="G604" s="314">
        <v>4.58</v>
      </c>
      <c r="H604" s="332"/>
      <c r="I604" s="333"/>
      <c r="J604" s="319"/>
      <c r="K604" s="59"/>
      <c r="L604" s="332"/>
      <c r="M604" s="333"/>
      <c r="N604" s="346">
        <f>D604*(F604*J604+G604*K604)</f>
        <v>0</v>
      </c>
      <c r="O604" s="350"/>
    </row>
    <row r="605" spans="1:15" ht="15" hidden="1" customHeight="1" outlineLevel="1">
      <c r="A605" s="43"/>
      <c r="B605" s="89" t="s">
        <v>801</v>
      </c>
      <c r="C605" s="44" t="s">
        <v>748</v>
      </c>
      <c r="D605" s="84"/>
      <c r="E605" s="31"/>
      <c r="F605" s="97"/>
      <c r="G605" s="313"/>
      <c r="H605" s="332"/>
      <c r="I605" s="333"/>
      <c r="J605" s="320"/>
      <c r="K605" s="45"/>
      <c r="L605" s="332"/>
      <c r="M605" s="333"/>
      <c r="N605" s="347"/>
      <c r="O605" s="350"/>
    </row>
    <row r="606" spans="1:15" ht="26.25" hidden="1" customHeight="1">
      <c r="A606" s="1662" t="s">
        <v>753</v>
      </c>
      <c r="B606" s="1662"/>
      <c r="C606" s="31" t="s">
        <v>746</v>
      </c>
      <c r="D606" s="61">
        <f>D607</f>
        <v>0</v>
      </c>
      <c r="E606" s="31"/>
      <c r="F606" s="95"/>
      <c r="G606" s="311"/>
      <c r="H606" s="328"/>
      <c r="I606" s="329"/>
      <c r="J606" s="318"/>
      <c r="K606" s="85"/>
      <c r="L606" s="328"/>
      <c r="M606" s="329"/>
      <c r="N606" s="345">
        <f>N607</f>
        <v>0</v>
      </c>
      <c r="O606" s="350"/>
    </row>
    <row r="607" spans="1:15" hidden="1">
      <c r="A607" s="1637" t="s">
        <v>802</v>
      </c>
      <c r="B607" s="1638"/>
      <c r="C607" s="31" t="s">
        <v>746</v>
      </c>
      <c r="D607" s="61">
        <f>D608</f>
        <v>0</v>
      </c>
      <c r="E607" s="85"/>
      <c r="F607" s="96">
        <f>F608</f>
        <v>3.02</v>
      </c>
      <c r="G607" s="312">
        <f>G608</f>
        <v>3.02</v>
      </c>
      <c r="H607" s="334"/>
      <c r="I607" s="335"/>
      <c r="J607" s="50"/>
      <c r="K607" s="50"/>
      <c r="L607" s="334"/>
      <c r="M607" s="335"/>
      <c r="N607" s="345">
        <f>SUM(N608:N609)</f>
        <v>0</v>
      </c>
      <c r="O607" s="350"/>
    </row>
    <row r="608" spans="1:15" ht="15" hidden="1" customHeight="1" outlineLevel="1">
      <c r="A608" s="82"/>
      <c r="B608" s="82" t="s">
        <v>800</v>
      </c>
      <c r="C608" s="31" t="s">
        <v>746</v>
      </c>
      <c r="D608" s="83"/>
      <c r="E608" s="85"/>
      <c r="F608" s="308">
        <v>3.02</v>
      </c>
      <c r="G608" s="314">
        <v>3.02</v>
      </c>
      <c r="H608" s="332"/>
      <c r="I608" s="333"/>
      <c r="J608" s="319"/>
      <c r="K608" s="59"/>
      <c r="L608" s="332"/>
      <c r="M608" s="333"/>
      <c r="N608" s="346">
        <f>D608*(F608*J608+G608*K608)</f>
        <v>0</v>
      </c>
      <c r="O608" s="350"/>
    </row>
    <row r="609" spans="1:15" ht="15" hidden="1" customHeight="1" outlineLevel="1">
      <c r="A609" s="43"/>
      <c r="B609" s="89" t="s">
        <v>801</v>
      </c>
      <c r="C609" s="44" t="s">
        <v>748</v>
      </c>
      <c r="D609" s="84"/>
      <c r="E609" s="85"/>
      <c r="F609" s="97"/>
      <c r="G609" s="313"/>
      <c r="H609" s="332"/>
      <c r="I609" s="333"/>
      <c r="J609" s="320"/>
      <c r="K609" s="45"/>
      <c r="L609" s="332"/>
      <c r="M609" s="333"/>
      <c r="N609" s="347"/>
      <c r="O609" s="350"/>
    </row>
    <row r="610" spans="1:15" ht="24.75" hidden="1" customHeight="1">
      <c r="A610" s="1645" t="s">
        <v>754</v>
      </c>
      <c r="B610" s="1646"/>
      <c r="C610" s="46" t="s">
        <v>799</v>
      </c>
      <c r="D610" s="86">
        <f>D611+D615+D619+D623</f>
        <v>0</v>
      </c>
      <c r="E610" s="85"/>
      <c r="F610" s="94"/>
      <c r="G610" s="310"/>
      <c r="H610" s="326"/>
      <c r="I610" s="327"/>
      <c r="J610" s="317"/>
      <c r="K610" s="46"/>
      <c r="L610" s="326"/>
      <c r="M610" s="327"/>
      <c r="N610" s="344">
        <f>N611+N615+N619+N623</f>
        <v>0</v>
      </c>
      <c r="O610" s="350"/>
    </row>
    <row r="611" spans="1:15" hidden="1">
      <c r="A611" s="1663" t="s">
        <v>755</v>
      </c>
      <c r="B611" s="1663"/>
      <c r="C611" s="31" t="s">
        <v>746</v>
      </c>
      <c r="D611" s="61">
        <f>D612</f>
        <v>0</v>
      </c>
      <c r="E611" s="85"/>
      <c r="F611" s="95"/>
      <c r="G611" s="311"/>
      <c r="H611" s="328"/>
      <c r="I611" s="329"/>
      <c r="J611" s="318"/>
      <c r="K611" s="85"/>
      <c r="L611" s="328"/>
      <c r="M611" s="329"/>
      <c r="N611" s="345">
        <f>N612</f>
        <v>0</v>
      </c>
      <c r="O611" s="350"/>
    </row>
    <row r="612" spans="1:15" ht="15" hidden="1" customHeight="1">
      <c r="A612" s="1637" t="s">
        <v>802</v>
      </c>
      <c r="B612" s="1638"/>
      <c r="C612" s="31" t="s">
        <v>746</v>
      </c>
      <c r="D612" s="61">
        <f>D613</f>
        <v>0</v>
      </c>
      <c r="E612" s="85"/>
      <c r="F612" s="96">
        <f>F613</f>
        <v>5.3</v>
      </c>
      <c r="G612" s="312">
        <f>G613</f>
        <v>5.3</v>
      </c>
      <c r="H612" s="330"/>
      <c r="I612" s="331"/>
      <c r="J612" s="50"/>
      <c r="K612" s="50"/>
      <c r="L612" s="330"/>
      <c r="M612" s="331"/>
      <c r="N612" s="345">
        <f>SUM(N613:N614)</f>
        <v>0</v>
      </c>
      <c r="O612" s="350"/>
    </row>
    <row r="613" spans="1:15" ht="15" hidden="1" customHeight="1" outlineLevel="1">
      <c r="A613" s="82"/>
      <c r="B613" s="82" t="s">
        <v>800</v>
      </c>
      <c r="C613" s="31" t="s">
        <v>746</v>
      </c>
      <c r="D613" s="83"/>
      <c r="E613" s="85"/>
      <c r="F613" s="308">
        <v>5.3</v>
      </c>
      <c r="G613" s="314">
        <v>5.3</v>
      </c>
      <c r="H613" s="332"/>
      <c r="I613" s="333"/>
      <c r="J613" s="319"/>
      <c r="K613" s="59"/>
      <c r="L613" s="332"/>
      <c r="M613" s="333"/>
      <c r="N613" s="346">
        <f>D613*(F613*J613+G613*K613)</f>
        <v>0</v>
      </c>
      <c r="O613" s="350"/>
    </row>
    <row r="614" spans="1:15" ht="15" hidden="1" customHeight="1" outlineLevel="1">
      <c r="A614" s="43"/>
      <c r="B614" s="89" t="s">
        <v>801</v>
      </c>
      <c r="C614" s="44" t="s">
        <v>748</v>
      </c>
      <c r="D614" s="84"/>
      <c r="E614" s="85"/>
      <c r="F614" s="97"/>
      <c r="G614" s="313"/>
      <c r="H614" s="332"/>
      <c r="I614" s="333"/>
      <c r="J614" s="320"/>
      <c r="K614" s="45"/>
      <c r="L614" s="332"/>
      <c r="M614" s="333"/>
      <c r="N614" s="347"/>
      <c r="O614" s="350"/>
    </row>
    <row r="615" spans="1:15" hidden="1">
      <c r="A615" s="1660" t="s">
        <v>756</v>
      </c>
      <c r="B615" s="1661"/>
      <c r="C615" s="31" t="s">
        <v>746</v>
      </c>
      <c r="D615" s="61">
        <f>D616</f>
        <v>0</v>
      </c>
      <c r="E615" s="85"/>
      <c r="F615" s="95"/>
      <c r="G615" s="311"/>
      <c r="H615" s="328"/>
      <c r="I615" s="329"/>
      <c r="J615" s="318"/>
      <c r="K615" s="85"/>
      <c r="L615" s="328"/>
      <c r="M615" s="329"/>
      <c r="N615" s="345">
        <f>N616</f>
        <v>0</v>
      </c>
      <c r="O615" s="350"/>
    </row>
    <row r="616" spans="1:15" hidden="1">
      <c r="A616" s="1637" t="s">
        <v>802</v>
      </c>
      <c r="B616" s="1638"/>
      <c r="C616" s="31" t="s">
        <v>746</v>
      </c>
      <c r="D616" s="61">
        <f>D617</f>
        <v>0</v>
      </c>
      <c r="E616" s="85"/>
      <c r="F616" s="96">
        <f>F617</f>
        <v>4.5199999999999996</v>
      </c>
      <c r="G616" s="312">
        <f>G617</f>
        <v>4.5199999999999996</v>
      </c>
      <c r="H616" s="336"/>
      <c r="I616" s="337"/>
      <c r="J616" s="50"/>
      <c r="K616" s="50"/>
      <c r="L616" s="336"/>
      <c r="M616" s="337"/>
      <c r="N616" s="345">
        <f>SUM(N617:N618)</f>
        <v>0</v>
      </c>
      <c r="O616" s="350"/>
    </row>
    <row r="617" spans="1:15" ht="15" hidden="1" customHeight="1" outlineLevel="1">
      <c r="A617" s="82"/>
      <c r="B617" s="82" t="s">
        <v>800</v>
      </c>
      <c r="C617" s="31" t="s">
        <v>746</v>
      </c>
      <c r="D617" s="83"/>
      <c r="E617" s="85"/>
      <c r="F617" s="308">
        <v>4.5199999999999996</v>
      </c>
      <c r="G617" s="314">
        <v>4.5199999999999996</v>
      </c>
      <c r="H617" s="332"/>
      <c r="I617" s="333"/>
      <c r="J617" s="319"/>
      <c r="K617" s="59"/>
      <c r="L617" s="332"/>
      <c r="M617" s="333"/>
      <c r="N617" s="346">
        <f>D617*(F617*J617+G617*K617)</f>
        <v>0</v>
      </c>
      <c r="O617" s="350"/>
    </row>
    <row r="618" spans="1:15" ht="15" hidden="1" customHeight="1" outlineLevel="1">
      <c r="A618" s="43"/>
      <c r="B618" s="89" t="s">
        <v>801</v>
      </c>
      <c r="C618" s="44" t="s">
        <v>748</v>
      </c>
      <c r="D618" s="84"/>
      <c r="E618" s="85"/>
      <c r="F618" s="97"/>
      <c r="G618" s="313"/>
      <c r="H618" s="332"/>
      <c r="I618" s="333"/>
      <c r="J618" s="320"/>
      <c r="K618" s="45"/>
      <c r="L618" s="332"/>
      <c r="M618" s="333"/>
      <c r="N618" s="347"/>
      <c r="O618" s="350"/>
    </row>
    <row r="619" spans="1:15" ht="15" hidden="1" customHeight="1">
      <c r="A619" s="1639" t="s">
        <v>757</v>
      </c>
      <c r="B619" s="1640"/>
      <c r="C619" s="31" t="s">
        <v>746</v>
      </c>
      <c r="D619" s="61">
        <f>D620</f>
        <v>0</v>
      </c>
      <c r="E619" s="85"/>
      <c r="F619" s="95"/>
      <c r="G619" s="311"/>
      <c r="H619" s="328"/>
      <c r="I619" s="329"/>
      <c r="J619" s="318"/>
      <c r="K619" s="85"/>
      <c r="L619" s="328"/>
      <c r="M619" s="329"/>
      <c r="N619" s="345">
        <f>N620</f>
        <v>0</v>
      </c>
      <c r="O619" s="350"/>
    </row>
    <row r="620" spans="1:15" ht="15" hidden="1" customHeight="1">
      <c r="A620" s="1637" t="s">
        <v>802</v>
      </c>
      <c r="B620" s="1638"/>
      <c r="C620" s="31" t="s">
        <v>746</v>
      </c>
      <c r="D620" s="61">
        <f>D621</f>
        <v>0</v>
      </c>
      <c r="E620" s="85"/>
      <c r="F620" s="96">
        <f>F621</f>
        <v>4</v>
      </c>
      <c r="G620" s="312">
        <f>G621</f>
        <v>4</v>
      </c>
      <c r="H620" s="336"/>
      <c r="I620" s="337"/>
      <c r="J620" s="50"/>
      <c r="K620" s="50"/>
      <c r="L620" s="336"/>
      <c r="M620" s="337"/>
      <c r="N620" s="345">
        <f>SUM(N621:N622)</f>
        <v>0</v>
      </c>
      <c r="O620" s="350"/>
    </row>
    <row r="621" spans="1:15" ht="15" hidden="1" customHeight="1" outlineLevel="1">
      <c r="A621" s="82"/>
      <c r="B621" s="82" t="s">
        <v>800</v>
      </c>
      <c r="C621" s="31" t="s">
        <v>746</v>
      </c>
      <c r="D621" s="83"/>
      <c r="E621" s="85"/>
      <c r="F621" s="308">
        <v>4</v>
      </c>
      <c r="G621" s="314">
        <v>4</v>
      </c>
      <c r="H621" s="332"/>
      <c r="I621" s="333"/>
      <c r="J621" s="319"/>
      <c r="K621" s="59"/>
      <c r="L621" s="332"/>
      <c r="M621" s="333"/>
      <c r="N621" s="346">
        <f>D621*(F621*J621+G621*K621)</f>
        <v>0</v>
      </c>
      <c r="O621" s="350"/>
    </row>
    <row r="622" spans="1:15" ht="15" hidden="1" customHeight="1" outlineLevel="1">
      <c r="A622" s="43"/>
      <c r="B622" s="89" t="s">
        <v>801</v>
      </c>
      <c r="C622" s="44" t="s">
        <v>748</v>
      </c>
      <c r="D622" s="84"/>
      <c r="E622" s="85"/>
      <c r="F622" s="97"/>
      <c r="G622" s="313"/>
      <c r="H622" s="332"/>
      <c r="I622" s="333"/>
      <c r="J622" s="320"/>
      <c r="K622" s="45"/>
      <c r="L622" s="332"/>
      <c r="M622" s="333"/>
      <c r="N622" s="347"/>
      <c r="O622" s="350"/>
    </row>
    <row r="623" spans="1:15" ht="25.5" hidden="1" customHeight="1">
      <c r="A623" s="1639" t="s">
        <v>758</v>
      </c>
      <c r="B623" s="1640"/>
      <c r="C623" s="31" t="s">
        <v>746</v>
      </c>
      <c r="D623" s="61">
        <f>D624</f>
        <v>0</v>
      </c>
      <c r="E623" s="85"/>
      <c r="F623" s="95"/>
      <c r="G623" s="311"/>
      <c r="H623" s="328"/>
      <c r="I623" s="329"/>
      <c r="J623" s="318"/>
      <c r="K623" s="85"/>
      <c r="L623" s="328"/>
      <c r="M623" s="329"/>
      <c r="N623" s="345">
        <f>N624</f>
        <v>0</v>
      </c>
      <c r="O623" s="350"/>
    </row>
    <row r="624" spans="1:15" hidden="1">
      <c r="A624" s="1637" t="s">
        <v>802</v>
      </c>
      <c r="B624" s="1638"/>
      <c r="C624" s="31" t="s">
        <v>746</v>
      </c>
      <c r="D624" s="61">
        <f>D625</f>
        <v>0</v>
      </c>
      <c r="E624" s="85"/>
      <c r="F624" s="96">
        <f>F625</f>
        <v>3.09</v>
      </c>
      <c r="G624" s="312">
        <f>G625</f>
        <v>3.09</v>
      </c>
      <c r="H624" s="336"/>
      <c r="I624" s="337"/>
      <c r="J624" s="50"/>
      <c r="K624" s="50"/>
      <c r="L624" s="336"/>
      <c r="M624" s="337"/>
      <c r="N624" s="345">
        <f>SUM(N625:N626)</f>
        <v>0</v>
      </c>
      <c r="O624" s="350"/>
    </row>
    <row r="625" spans="1:15" ht="15" hidden="1" customHeight="1" outlineLevel="1">
      <c r="A625" s="82"/>
      <c r="B625" s="82" t="s">
        <v>800</v>
      </c>
      <c r="C625" s="31" t="s">
        <v>746</v>
      </c>
      <c r="D625" s="83"/>
      <c r="E625" s="85"/>
      <c r="F625" s="308">
        <v>3.09</v>
      </c>
      <c r="G625" s="314">
        <v>3.09</v>
      </c>
      <c r="H625" s="332"/>
      <c r="I625" s="333"/>
      <c r="J625" s="319"/>
      <c r="K625" s="59"/>
      <c r="L625" s="332"/>
      <c r="M625" s="333"/>
      <c r="N625" s="346">
        <f>D625*(F625*J625+G625*K625)</f>
        <v>0</v>
      </c>
      <c r="O625" s="350"/>
    </row>
    <row r="626" spans="1:15" ht="15" hidden="1" customHeight="1" outlineLevel="1">
      <c r="A626" s="43"/>
      <c r="B626" s="89" t="s">
        <v>801</v>
      </c>
      <c r="C626" s="44" t="s">
        <v>748</v>
      </c>
      <c r="D626" s="84"/>
      <c r="E626" s="85"/>
      <c r="F626" s="97"/>
      <c r="G626" s="313"/>
      <c r="H626" s="332"/>
      <c r="I626" s="333"/>
      <c r="J626" s="320"/>
      <c r="K626" s="45"/>
      <c r="L626" s="332"/>
      <c r="M626" s="333"/>
      <c r="N626" s="347"/>
      <c r="O626" s="350"/>
    </row>
    <row r="627" spans="1:15" ht="25.5" hidden="1" customHeight="1">
      <c r="A627" s="1645" t="s">
        <v>759</v>
      </c>
      <c r="B627" s="1646"/>
      <c r="C627" s="46" t="s">
        <v>799</v>
      </c>
      <c r="D627" s="86">
        <f>D628+D632+D636+D640</f>
        <v>0</v>
      </c>
      <c r="E627" s="85"/>
      <c r="F627" s="94"/>
      <c r="G627" s="310"/>
      <c r="H627" s="326"/>
      <c r="I627" s="327"/>
      <c r="J627" s="317"/>
      <c r="K627" s="46"/>
      <c r="L627" s="326"/>
      <c r="M627" s="327"/>
      <c r="N627" s="344">
        <f>N628+N632+N636+N640</f>
        <v>0</v>
      </c>
      <c r="O627" s="350"/>
    </row>
    <row r="628" spans="1:15" ht="15" hidden="1" customHeight="1">
      <c r="A628" s="1660" t="s">
        <v>760</v>
      </c>
      <c r="B628" s="1661"/>
      <c r="C628" s="31" t="s">
        <v>746</v>
      </c>
      <c r="D628" s="61">
        <f>D629</f>
        <v>0</v>
      </c>
      <c r="E628" s="85"/>
      <c r="F628" s="95"/>
      <c r="G628" s="311"/>
      <c r="H628" s="328"/>
      <c r="I628" s="329"/>
      <c r="J628" s="318"/>
      <c r="K628" s="85"/>
      <c r="L628" s="328"/>
      <c r="M628" s="329"/>
      <c r="N628" s="345">
        <f>N629</f>
        <v>0</v>
      </c>
      <c r="O628" s="350"/>
    </row>
    <row r="629" spans="1:15" ht="15" hidden="1" customHeight="1">
      <c r="A629" s="1637" t="s">
        <v>802</v>
      </c>
      <c r="B629" s="1638"/>
      <c r="C629" s="31" t="s">
        <v>746</v>
      </c>
      <c r="D629" s="61">
        <f>D630</f>
        <v>0</v>
      </c>
      <c r="E629" s="85"/>
      <c r="F629" s="96">
        <f>F630</f>
        <v>2.83</v>
      </c>
      <c r="G629" s="312">
        <f>G630</f>
        <v>8.83</v>
      </c>
      <c r="H629" s="330"/>
      <c r="I629" s="331"/>
      <c r="J629" s="50"/>
      <c r="K629" s="50"/>
      <c r="L629" s="330"/>
      <c r="M629" s="331"/>
      <c r="N629" s="345">
        <f>SUM(N630:N631)</f>
        <v>0</v>
      </c>
      <c r="O629" s="350"/>
    </row>
    <row r="630" spans="1:15" ht="15" hidden="1" customHeight="1" outlineLevel="1">
      <c r="A630" s="82"/>
      <c r="B630" s="82" t="s">
        <v>800</v>
      </c>
      <c r="C630" s="31" t="s">
        <v>746</v>
      </c>
      <c r="D630" s="83"/>
      <c r="E630" s="85"/>
      <c r="F630" s="308">
        <v>2.83</v>
      </c>
      <c r="G630" s="314">
        <v>8.83</v>
      </c>
      <c r="H630" s="332"/>
      <c r="I630" s="333"/>
      <c r="J630" s="319"/>
      <c r="K630" s="59"/>
      <c r="L630" s="332"/>
      <c r="M630" s="333"/>
      <c r="N630" s="346">
        <f>D630*(F630*J630+G630*K630)</f>
        <v>0</v>
      </c>
      <c r="O630" s="350"/>
    </row>
    <row r="631" spans="1:15" ht="15" hidden="1" customHeight="1" outlineLevel="1">
      <c r="A631" s="43"/>
      <c r="B631" s="89" t="s">
        <v>801</v>
      </c>
      <c r="C631" s="44" t="s">
        <v>748</v>
      </c>
      <c r="D631" s="84"/>
      <c r="E631" s="85"/>
      <c r="F631" s="97"/>
      <c r="G631" s="313"/>
      <c r="H631" s="332"/>
      <c r="I631" s="333"/>
      <c r="J631" s="320"/>
      <c r="K631" s="45"/>
      <c r="L631" s="332"/>
      <c r="M631" s="333"/>
      <c r="N631" s="347"/>
      <c r="O631" s="350"/>
    </row>
    <row r="632" spans="1:15" hidden="1">
      <c r="A632" s="1660" t="s">
        <v>761</v>
      </c>
      <c r="B632" s="1661"/>
      <c r="C632" s="31" t="s">
        <v>746</v>
      </c>
      <c r="D632" s="61">
        <f>D633</f>
        <v>0</v>
      </c>
      <c r="E632" s="85"/>
      <c r="F632" s="95"/>
      <c r="G632" s="311"/>
      <c r="H632" s="328"/>
      <c r="I632" s="329"/>
      <c r="J632" s="318"/>
      <c r="K632" s="85"/>
      <c r="L632" s="328"/>
      <c r="M632" s="329"/>
      <c r="N632" s="345">
        <f>N633</f>
        <v>0</v>
      </c>
      <c r="O632" s="350"/>
    </row>
    <row r="633" spans="1:15" hidden="1">
      <c r="A633" s="1637" t="s">
        <v>802</v>
      </c>
      <c r="B633" s="1638"/>
      <c r="C633" s="31" t="s">
        <v>746</v>
      </c>
      <c r="D633" s="61">
        <f>D634</f>
        <v>0</v>
      </c>
      <c r="E633" s="85"/>
      <c r="F633" s="96">
        <f>F634</f>
        <v>2.38</v>
      </c>
      <c r="G633" s="312">
        <f>G634</f>
        <v>2.38</v>
      </c>
      <c r="H633" s="336"/>
      <c r="I633" s="337"/>
      <c r="J633" s="50"/>
      <c r="K633" s="50"/>
      <c r="L633" s="336"/>
      <c r="M633" s="337"/>
      <c r="N633" s="345">
        <f>SUM(N634:N635)</f>
        <v>0</v>
      </c>
      <c r="O633" s="350"/>
    </row>
    <row r="634" spans="1:15" ht="15" hidden="1" customHeight="1" outlineLevel="1">
      <c r="A634" s="82"/>
      <c r="B634" s="82" t="s">
        <v>800</v>
      </c>
      <c r="C634" s="31" t="s">
        <v>746</v>
      </c>
      <c r="D634" s="83"/>
      <c r="E634" s="85"/>
      <c r="F634" s="308">
        <v>2.38</v>
      </c>
      <c r="G634" s="314">
        <v>2.38</v>
      </c>
      <c r="H634" s="332"/>
      <c r="I634" s="333"/>
      <c r="J634" s="319"/>
      <c r="K634" s="59"/>
      <c r="L634" s="332"/>
      <c r="M634" s="333"/>
      <c r="N634" s="346">
        <f>D634*(F634*J634+G634*K634)</f>
        <v>0</v>
      </c>
      <c r="O634" s="350"/>
    </row>
    <row r="635" spans="1:15" ht="15" hidden="1" customHeight="1" outlineLevel="1">
      <c r="A635" s="43"/>
      <c r="B635" s="89" t="s">
        <v>801</v>
      </c>
      <c r="C635" s="44" t="s">
        <v>748</v>
      </c>
      <c r="D635" s="84"/>
      <c r="E635" s="85"/>
      <c r="F635" s="97"/>
      <c r="G635" s="313"/>
      <c r="H635" s="332"/>
      <c r="I635" s="333"/>
      <c r="J635" s="320"/>
      <c r="K635" s="45"/>
      <c r="L635" s="332"/>
      <c r="M635" s="333"/>
      <c r="N635" s="347"/>
      <c r="O635" s="350"/>
    </row>
    <row r="636" spans="1:15" ht="15" hidden="1" customHeight="1">
      <c r="A636" s="1639" t="s">
        <v>762</v>
      </c>
      <c r="B636" s="1640"/>
      <c r="C636" s="31" t="s">
        <v>746</v>
      </c>
      <c r="D636" s="61">
        <f>D637</f>
        <v>0</v>
      </c>
      <c r="E636" s="85"/>
      <c r="F636" s="95"/>
      <c r="G636" s="311"/>
      <c r="H636" s="328"/>
      <c r="I636" s="329"/>
      <c r="J636" s="318"/>
      <c r="K636" s="85"/>
      <c r="L636" s="328"/>
      <c r="M636" s="329"/>
      <c r="N636" s="345">
        <f>N637</f>
        <v>0</v>
      </c>
      <c r="O636" s="350"/>
    </row>
    <row r="637" spans="1:15" hidden="1">
      <c r="A637" s="1637" t="s">
        <v>802</v>
      </c>
      <c r="B637" s="1638"/>
      <c r="C637" s="31" t="s">
        <v>746</v>
      </c>
      <c r="D637" s="61">
        <f>D638</f>
        <v>0</v>
      </c>
      <c r="E637" s="85"/>
      <c r="F637" s="96">
        <f>F638</f>
        <v>2.15</v>
      </c>
      <c r="G637" s="312">
        <f>G638</f>
        <v>2.15</v>
      </c>
      <c r="H637" s="336"/>
      <c r="I637" s="337"/>
      <c r="J637" s="50"/>
      <c r="K637" s="50"/>
      <c r="L637" s="336"/>
      <c r="M637" s="337"/>
      <c r="N637" s="345">
        <f>SUM(N638:N639)</f>
        <v>0</v>
      </c>
      <c r="O637" s="350"/>
    </row>
    <row r="638" spans="1:15" ht="15" hidden="1" customHeight="1" outlineLevel="1">
      <c r="A638" s="82"/>
      <c r="B638" s="82" t="s">
        <v>800</v>
      </c>
      <c r="C638" s="31" t="s">
        <v>746</v>
      </c>
      <c r="D638" s="83"/>
      <c r="E638" s="85"/>
      <c r="F638" s="308">
        <v>2.15</v>
      </c>
      <c r="G638" s="314">
        <v>2.15</v>
      </c>
      <c r="H638" s="332"/>
      <c r="I638" s="333"/>
      <c r="J638" s="319"/>
      <c r="K638" s="59"/>
      <c r="L638" s="332"/>
      <c r="M638" s="333"/>
      <c r="N638" s="346">
        <f>D638*(F638*J638+G638*K638)</f>
        <v>0</v>
      </c>
      <c r="O638" s="350"/>
    </row>
    <row r="639" spans="1:15" ht="15" hidden="1" customHeight="1" outlineLevel="1">
      <c r="A639" s="43"/>
      <c r="B639" s="89" t="s">
        <v>801</v>
      </c>
      <c r="C639" s="44" t="s">
        <v>748</v>
      </c>
      <c r="D639" s="84"/>
      <c r="E639" s="85"/>
      <c r="F639" s="97"/>
      <c r="G639" s="313"/>
      <c r="H639" s="332"/>
      <c r="I639" s="333"/>
      <c r="J639" s="320"/>
      <c r="K639" s="45"/>
      <c r="L639" s="332"/>
      <c r="M639" s="333"/>
      <c r="N639" s="347"/>
      <c r="O639" s="350"/>
    </row>
    <row r="640" spans="1:15" ht="25.5" hidden="1" customHeight="1">
      <c r="A640" s="1639" t="s">
        <v>763</v>
      </c>
      <c r="B640" s="1640"/>
      <c r="C640" s="31" t="s">
        <v>746</v>
      </c>
      <c r="D640" s="61">
        <f>D641</f>
        <v>0</v>
      </c>
      <c r="E640" s="85"/>
      <c r="F640" s="95"/>
      <c r="G640" s="311"/>
      <c r="H640" s="328"/>
      <c r="I640" s="329"/>
      <c r="J640" s="318"/>
      <c r="K640" s="85"/>
      <c r="L640" s="328"/>
      <c r="M640" s="329"/>
      <c r="N640" s="345">
        <f>N641</f>
        <v>0</v>
      </c>
      <c r="O640" s="350"/>
    </row>
    <row r="641" spans="1:15" hidden="1">
      <c r="A641" s="1637" t="s">
        <v>802</v>
      </c>
      <c r="B641" s="1638"/>
      <c r="C641" s="31" t="s">
        <v>746</v>
      </c>
      <c r="D641" s="61">
        <f>D642</f>
        <v>0</v>
      </c>
      <c r="E641" s="85"/>
      <c r="F641" s="96">
        <f>F642</f>
        <v>2.04</v>
      </c>
      <c r="G641" s="312">
        <f>G642</f>
        <v>2.04</v>
      </c>
      <c r="H641" s="336"/>
      <c r="I641" s="337"/>
      <c r="J641" s="50"/>
      <c r="K641" s="50"/>
      <c r="L641" s="336"/>
      <c r="M641" s="337"/>
      <c r="N641" s="345">
        <f>SUM(N642:N643)</f>
        <v>0</v>
      </c>
      <c r="O641" s="350"/>
    </row>
    <row r="642" spans="1:15" ht="15" hidden="1" customHeight="1" outlineLevel="1">
      <c r="A642" s="82"/>
      <c r="B642" s="82" t="s">
        <v>800</v>
      </c>
      <c r="C642" s="31" t="s">
        <v>746</v>
      </c>
      <c r="D642" s="83"/>
      <c r="E642" s="85"/>
      <c r="F642" s="308">
        <v>2.04</v>
      </c>
      <c r="G642" s="314">
        <v>2.04</v>
      </c>
      <c r="H642" s="332"/>
      <c r="I642" s="333"/>
      <c r="J642" s="319"/>
      <c r="K642" s="59"/>
      <c r="L642" s="332"/>
      <c r="M642" s="333"/>
      <c r="N642" s="346">
        <f>D642*(F642*J642+G642*K642)</f>
        <v>0</v>
      </c>
      <c r="O642" s="350"/>
    </row>
    <row r="643" spans="1:15" ht="15" hidden="1" customHeight="1" outlineLevel="1">
      <c r="A643" s="43"/>
      <c r="B643" s="89" t="s">
        <v>801</v>
      </c>
      <c r="C643" s="44" t="s">
        <v>748</v>
      </c>
      <c r="D643" s="84"/>
      <c r="E643" s="85"/>
      <c r="F643" s="97"/>
      <c r="G643" s="313"/>
      <c r="H643" s="332"/>
      <c r="I643" s="333"/>
      <c r="J643" s="320"/>
      <c r="K643" s="45"/>
      <c r="L643" s="332"/>
      <c r="M643" s="333"/>
      <c r="N643" s="347"/>
      <c r="O643" s="350"/>
    </row>
    <row r="644" spans="1:15" hidden="1">
      <c r="A644" s="1645" t="s">
        <v>764</v>
      </c>
      <c r="B644" s="1646"/>
      <c r="C644" s="46" t="s">
        <v>799</v>
      </c>
      <c r="D644" s="86">
        <f>D645+D649+D653+D657+D661+D665+D669+D673+D677+D681</f>
        <v>0</v>
      </c>
      <c r="E644" s="85"/>
      <c r="F644" s="94"/>
      <c r="G644" s="310"/>
      <c r="H644" s="326"/>
      <c r="I644" s="327"/>
      <c r="J644" s="317"/>
      <c r="K644" s="46"/>
      <c r="L644" s="326"/>
      <c r="M644" s="327"/>
      <c r="N644" s="348">
        <f>N645+N649+N653+N657+N661+N665+N669+N673+N677+N681</f>
        <v>0</v>
      </c>
      <c r="O644" s="350"/>
    </row>
    <row r="645" spans="1:15" hidden="1">
      <c r="A645" s="1639" t="s">
        <v>765</v>
      </c>
      <c r="B645" s="1640"/>
      <c r="C645" s="31" t="s">
        <v>746</v>
      </c>
      <c r="D645" s="61">
        <f>D646</f>
        <v>0</v>
      </c>
      <c r="E645" s="85"/>
      <c r="F645" s="95"/>
      <c r="G645" s="311"/>
      <c r="H645" s="328"/>
      <c r="I645" s="329"/>
      <c r="J645" s="318"/>
      <c r="K645" s="85"/>
      <c r="L645" s="328"/>
      <c r="M645" s="329"/>
      <c r="N645" s="345">
        <f>N646</f>
        <v>0</v>
      </c>
      <c r="O645" s="350"/>
    </row>
    <row r="646" spans="1:15" hidden="1">
      <c r="A646" s="1637" t="s">
        <v>802</v>
      </c>
      <c r="B646" s="1638"/>
      <c r="C646" s="31" t="s">
        <v>746</v>
      </c>
      <c r="D646" s="61">
        <f>D647</f>
        <v>0</v>
      </c>
      <c r="E646" s="85"/>
      <c r="F646" s="96">
        <f>F647</f>
        <v>5.2</v>
      </c>
      <c r="G646" s="312">
        <f>G647</f>
        <v>5.2</v>
      </c>
      <c r="H646" s="330"/>
      <c r="I646" s="331"/>
      <c r="J646" s="50"/>
      <c r="K646" s="50"/>
      <c r="L646" s="330"/>
      <c r="M646" s="331"/>
      <c r="N646" s="345">
        <f>SUM(N647:N648)</f>
        <v>0</v>
      </c>
      <c r="O646" s="350"/>
    </row>
    <row r="647" spans="1:15" ht="15" hidden="1" customHeight="1" outlineLevel="1">
      <c r="A647" s="82"/>
      <c r="B647" s="82" t="s">
        <v>800</v>
      </c>
      <c r="C647" s="31" t="s">
        <v>746</v>
      </c>
      <c r="D647" s="83"/>
      <c r="E647" s="85"/>
      <c r="F647" s="308">
        <v>5.2</v>
      </c>
      <c r="G647" s="314">
        <v>5.2</v>
      </c>
      <c r="H647" s="332"/>
      <c r="I647" s="333"/>
      <c r="J647" s="319"/>
      <c r="K647" s="59"/>
      <c r="L647" s="332"/>
      <c r="M647" s="333"/>
      <c r="N647" s="346">
        <f>D647*(F647*J647+G647*K647)</f>
        <v>0</v>
      </c>
      <c r="O647" s="350"/>
    </row>
    <row r="648" spans="1:15" ht="15" hidden="1" customHeight="1" outlineLevel="1">
      <c r="A648" s="43"/>
      <c r="B648" s="89" t="s">
        <v>801</v>
      </c>
      <c r="C648" s="44" t="s">
        <v>748</v>
      </c>
      <c r="D648" s="84"/>
      <c r="E648" s="85"/>
      <c r="F648" s="97"/>
      <c r="G648" s="313"/>
      <c r="H648" s="332"/>
      <c r="I648" s="333"/>
      <c r="J648" s="320"/>
      <c r="K648" s="45"/>
      <c r="L648" s="332"/>
      <c r="M648" s="333"/>
      <c r="N648" s="347"/>
      <c r="O648" s="350"/>
    </row>
    <row r="649" spans="1:15" ht="26.25" hidden="1" customHeight="1">
      <c r="A649" s="1639" t="s">
        <v>766</v>
      </c>
      <c r="B649" s="1640"/>
      <c r="C649" s="31" t="s">
        <v>746</v>
      </c>
      <c r="D649" s="61">
        <f>D650</f>
        <v>0</v>
      </c>
      <c r="E649" s="85"/>
      <c r="F649" s="95"/>
      <c r="G649" s="311"/>
      <c r="H649" s="328"/>
      <c r="I649" s="329"/>
      <c r="J649" s="318"/>
      <c r="K649" s="85"/>
      <c r="L649" s="328"/>
      <c r="M649" s="329"/>
      <c r="N649" s="345">
        <f>N650</f>
        <v>0</v>
      </c>
      <c r="O649" s="350"/>
    </row>
    <row r="650" spans="1:15" hidden="1">
      <c r="A650" s="1637" t="s">
        <v>802</v>
      </c>
      <c r="B650" s="1638"/>
      <c r="C650" s="31" t="s">
        <v>746</v>
      </c>
      <c r="D650" s="61">
        <f>D651</f>
        <v>0</v>
      </c>
      <c r="E650" s="85"/>
      <c r="F650" s="96">
        <f>F651</f>
        <v>4.7300000000000004</v>
      </c>
      <c r="G650" s="312">
        <f>G651</f>
        <v>4.7300000000000004</v>
      </c>
      <c r="H650" s="330"/>
      <c r="I650" s="331"/>
      <c r="J650" s="50"/>
      <c r="K650" s="50"/>
      <c r="L650" s="330"/>
      <c r="M650" s="331"/>
      <c r="N650" s="345">
        <f>SUM(N651:N652)</f>
        <v>0</v>
      </c>
      <c r="O650" s="350"/>
    </row>
    <row r="651" spans="1:15" ht="15" hidden="1" customHeight="1" outlineLevel="1">
      <c r="A651" s="82"/>
      <c r="B651" s="82" t="s">
        <v>800</v>
      </c>
      <c r="C651" s="31" t="s">
        <v>746</v>
      </c>
      <c r="D651" s="83"/>
      <c r="E651" s="85"/>
      <c r="F651" s="308">
        <v>4.7300000000000004</v>
      </c>
      <c r="G651" s="314">
        <v>4.7300000000000004</v>
      </c>
      <c r="H651" s="332"/>
      <c r="I651" s="333"/>
      <c r="J651" s="319"/>
      <c r="K651" s="59"/>
      <c r="L651" s="332"/>
      <c r="M651" s="333"/>
      <c r="N651" s="346">
        <f>D651*(F651*J651+G651*K651)</f>
        <v>0</v>
      </c>
      <c r="O651" s="350"/>
    </row>
    <row r="652" spans="1:15" ht="15" hidden="1" customHeight="1" outlineLevel="1">
      <c r="A652" s="43"/>
      <c r="B652" s="89" t="s">
        <v>801</v>
      </c>
      <c r="C652" s="44" t="s">
        <v>748</v>
      </c>
      <c r="D652" s="84"/>
      <c r="E652" s="85"/>
      <c r="F652" s="97"/>
      <c r="G652" s="313"/>
      <c r="H652" s="332"/>
      <c r="I652" s="333"/>
      <c r="J652" s="320"/>
      <c r="K652" s="45"/>
      <c r="L652" s="332"/>
      <c r="M652" s="333"/>
      <c r="N652" s="347"/>
      <c r="O652" s="350"/>
    </row>
    <row r="653" spans="1:15" ht="25.5" hidden="1" customHeight="1">
      <c r="A653" s="1639" t="s">
        <v>767</v>
      </c>
      <c r="B653" s="1640"/>
      <c r="C653" s="31" t="s">
        <v>746</v>
      </c>
      <c r="D653" s="61">
        <f>D654</f>
        <v>0</v>
      </c>
      <c r="E653" s="85"/>
      <c r="F653" s="95"/>
      <c r="G653" s="311"/>
      <c r="H653" s="328"/>
      <c r="I653" s="329"/>
      <c r="J653" s="318"/>
      <c r="K653" s="85"/>
      <c r="L653" s="328"/>
      <c r="M653" s="329"/>
      <c r="N653" s="345">
        <f>N654</f>
        <v>0</v>
      </c>
      <c r="O653" s="350"/>
    </row>
    <row r="654" spans="1:15" hidden="1">
      <c r="A654" s="1637" t="s">
        <v>802</v>
      </c>
      <c r="B654" s="1638"/>
      <c r="C654" s="31" t="s">
        <v>746</v>
      </c>
      <c r="D654" s="61">
        <f>D655</f>
        <v>0</v>
      </c>
      <c r="E654" s="85"/>
      <c r="F654" s="96">
        <f>F655</f>
        <v>4.4400000000000004</v>
      </c>
      <c r="G654" s="312">
        <f>G655</f>
        <v>4.4400000000000004</v>
      </c>
      <c r="H654" s="336"/>
      <c r="I654" s="337"/>
      <c r="J654" s="50"/>
      <c r="K654" s="50"/>
      <c r="L654" s="336"/>
      <c r="M654" s="337"/>
      <c r="N654" s="345">
        <f>SUM(N655:N656)</f>
        <v>0</v>
      </c>
      <c r="O654" s="350"/>
    </row>
    <row r="655" spans="1:15" ht="15" hidden="1" customHeight="1" outlineLevel="1">
      <c r="A655" s="82"/>
      <c r="B655" s="82" t="s">
        <v>800</v>
      </c>
      <c r="C655" s="31" t="s">
        <v>746</v>
      </c>
      <c r="D655" s="83"/>
      <c r="E655" s="85"/>
      <c r="F655" s="308">
        <v>4.4400000000000004</v>
      </c>
      <c r="G655" s="314">
        <v>4.4400000000000004</v>
      </c>
      <c r="H655" s="332"/>
      <c r="I655" s="333"/>
      <c r="J655" s="319"/>
      <c r="K655" s="59"/>
      <c r="L655" s="332"/>
      <c r="M655" s="333"/>
      <c r="N655" s="346">
        <f>D655*(F655*J655+G655*K655)</f>
        <v>0</v>
      </c>
      <c r="O655" s="350"/>
    </row>
    <row r="656" spans="1:15" ht="15" hidden="1" customHeight="1" outlineLevel="1">
      <c r="A656" s="43"/>
      <c r="B656" s="89" t="s">
        <v>801</v>
      </c>
      <c r="C656" s="44" t="s">
        <v>748</v>
      </c>
      <c r="D656" s="84"/>
      <c r="E656" s="85"/>
      <c r="F656" s="97"/>
      <c r="G656" s="313"/>
      <c r="H656" s="332"/>
      <c r="I656" s="333"/>
      <c r="J656" s="320"/>
      <c r="K656" s="45"/>
      <c r="L656" s="332"/>
      <c r="M656" s="333"/>
      <c r="N656" s="347"/>
      <c r="O656" s="350"/>
    </row>
    <row r="657" spans="1:15" ht="25.5" hidden="1" customHeight="1">
      <c r="A657" s="1639" t="s">
        <v>768</v>
      </c>
      <c r="B657" s="1640"/>
      <c r="C657" s="31" t="s">
        <v>746</v>
      </c>
      <c r="D657" s="61">
        <f>D658</f>
        <v>0</v>
      </c>
      <c r="E657" s="85"/>
      <c r="F657" s="95"/>
      <c r="G657" s="311"/>
      <c r="H657" s="328"/>
      <c r="I657" s="329"/>
      <c r="J657" s="318"/>
      <c r="K657" s="85"/>
      <c r="L657" s="328"/>
      <c r="M657" s="329"/>
      <c r="N657" s="345">
        <f>N658</f>
        <v>0</v>
      </c>
      <c r="O657" s="350"/>
    </row>
    <row r="658" spans="1:15" hidden="1">
      <c r="A658" s="1637" t="s">
        <v>802</v>
      </c>
      <c r="B658" s="1638"/>
      <c r="C658" s="31" t="s">
        <v>746</v>
      </c>
      <c r="D658" s="61">
        <f>D659</f>
        <v>0</v>
      </c>
      <c r="E658" s="85"/>
      <c r="F658" s="96">
        <f>F659</f>
        <v>4.2</v>
      </c>
      <c r="G658" s="312">
        <f>G659</f>
        <v>4.2</v>
      </c>
      <c r="H658" s="330"/>
      <c r="I658" s="331"/>
      <c r="J658" s="50"/>
      <c r="K658" s="50"/>
      <c r="L658" s="330"/>
      <c r="M658" s="331"/>
      <c r="N658" s="345">
        <f>SUM(N659:N660)</f>
        <v>0</v>
      </c>
      <c r="O658" s="350"/>
    </row>
    <row r="659" spans="1:15" ht="15" hidden="1" customHeight="1" outlineLevel="1">
      <c r="A659" s="82"/>
      <c r="B659" s="82" t="s">
        <v>800</v>
      </c>
      <c r="C659" s="31" t="s">
        <v>746</v>
      </c>
      <c r="D659" s="83"/>
      <c r="E659" s="85"/>
      <c r="F659" s="308">
        <v>4.2</v>
      </c>
      <c r="G659" s="314">
        <v>4.2</v>
      </c>
      <c r="H659" s="332"/>
      <c r="I659" s="333"/>
      <c r="J659" s="319"/>
      <c r="K659" s="59"/>
      <c r="L659" s="332"/>
      <c r="M659" s="333"/>
      <c r="N659" s="346">
        <f>D659*(F659*J659+G659*K659)</f>
        <v>0</v>
      </c>
      <c r="O659" s="350"/>
    </row>
    <row r="660" spans="1:15" ht="17.25" hidden="1" customHeight="1" outlineLevel="1">
      <c r="A660" s="43"/>
      <c r="B660" s="89" t="s">
        <v>801</v>
      </c>
      <c r="C660" s="44" t="s">
        <v>748</v>
      </c>
      <c r="D660" s="84"/>
      <c r="E660" s="85"/>
      <c r="F660" s="97"/>
      <c r="G660" s="313"/>
      <c r="H660" s="332"/>
      <c r="I660" s="333"/>
      <c r="J660" s="320"/>
      <c r="K660" s="45"/>
      <c r="L660" s="332"/>
      <c r="M660" s="333"/>
      <c r="N660" s="347"/>
      <c r="O660" s="350"/>
    </row>
    <row r="661" spans="1:15" ht="17.25" hidden="1" customHeight="1">
      <c r="A661" s="1639" t="s">
        <v>769</v>
      </c>
      <c r="B661" s="1640"/>
      <c r="C661" s="31" t="s">
        <v>746</v>
      </c>
      <c r="D661" s="61">
        <f>D662</f>
        <v>0</v>
      </c>
      <c r="E661" s="85"/>
      <c r="F661" s="95"/>
      <c r="G661" s="311"/>
      <c r="H661" s="328"/>
      <c r="I661" s="329"/>
      <c r="J661" s="318"/>
      <c r="K661" s="85"/>
      <c r="L661" s="328"/>
      <c r="M661" s="329"/>
      <c r="N661" s="345">
        <f>N662</f>
        <v>0</v>
      </c>
      <c r="O661" s="350"/>
    </row>
    <row r="662" spans="1:15" ht="17.25" hidden="1" customHeight="1">
      <c r="A662" s="1637" t="s">
        <v>802</v>
      </c>
      <c r="B662" s="1638"/>
      <c r="C662" s="31" t="s">
        <v>746</v>
      </c>
      <c r="D662" s="61">
        <f>D663</f>
        <v>0</v>
      </c>
      <c r="E662" s="85"/>
      <c r="F662" s="96">
        <f>F663</f>
        <v>2.63</v>
      </c>
      <c r="G662" s="312">
        <f>G663</f>
        <v>2.63</v>
      </c>
      <c r="H662" s="330"/>
      <c r="I662" s="331"/>
      <c r="J662" s="50"/>
      <c r="K662" s="50"/>
      <c r="L662" s="330"/>
      <c r="M662" s="331"/>
      <c r="N662" s="345">
        <f>SUM(N663:N664)</f>
        <v>0</v>
      </c>
      <c r="O662" s="350"/>
    </row>
    <row r="663" spans="1:15" ht="17.25" hidden="1" customHeight="1" outlineLevel="1">
      <c r="A663" s="82"/>
      <c r="B663" s="82" t="s">
        <v>800</v>
      </c>
      <c r="C663" s="31" t="s">
        <v>746</v>
      </c>
      <c r="D663" s="83"/>
      <c r="E663" s="85"/>
      <c r="F663" s="308">
        <v>2.63</v>
      </c>
      <c r="G663" s="314">
        <v>2.63</v>
      </c>
      <c r="H663" s="332"/>
      <c r="I663" s="333"/>
      <c r="J663" s="319"/>
      <c r="K663" s="59"/>
      <c r="L663" s="332"/>
      <c r="M663" s="333"/>
      <c r="N663" s="346">
        <f>D663*(F663*J663+G663*K663)</f>
        <v>0</v>
      </c>
      <c r="O663" s="350"/>
    </row>
    <row r="664" spans="1:15" ht="17.25" hidden="1" customHeight="1" outlineLevel="1">
      <c r="A664" s="43"/>
      <c r="B664" s="89" t="s">
        <v>801</v>
      </c>
      <c r="C664" s="44" t="s">
        <v>748</v>
      </c>
      <c r="D664" s="84"/>
      <c r="E664" s="85"/>
      <c r="F664" s="97"/>
      <c r="G664" s="313"/>
      <c r="H664" s="332"/>
      <c r="I664" s="333"/>
      <c r="J664" s="320"/>
      <c r="K664" s="45"/>
      <c r="L664" s="332"/>
      <c r="M664" s="333"/>
      <c r="N664" s="347"/>
      <c r="O664" s="350"/>
    </row>
    <row r="665" spans="1:15" hidden="1">
      <c r="A665" s="1639" t="s">
        <v>770</v>
      </c>
      <c r="B665" s="1640"/>
      <c r="C665" s="31" t="s">
        <v>746</v>
      </c>
      <c r="D665" s="61">
        <f>D666</f>
        <v>0</v>
      </c>
      <c r="E665" s="85"/>
      <c r="F665" s="95"/>
      <c r="G665" s="311"/>
      <c r="H665" s="328"/>
      <c r="I665" s="329"/>
      <c r="J665" s="318"/>
      <c r="K665" s="85"/>
      <c r="L665" s="328"/>
      <c r="M665" s="329"/>
      <c r="N665" s="345">
        <f>N666</f>
        <v>0</v>
      </c>
      <c r="O665" s="350"/>
    </row>
    <row r="666" spans="1:15" hidden="1">
      <c r="A666" s="1637" t="s">
        <v>802</v>
      </c>
      <c r="B666" s="1638"/>
      <c r="C666" s="31" t="s">
        <v>746</v>
      </c>
      <c r="D666" s="61">
        <f>D667</f>
        <v>0</v>
      </c>
      <c r="E666" s="85"/>
      <c r="F666" s="96">
        <f>F667</f>
        <v>1.58</v>
      </c>
      <c r="G666" s="312">
        <f>G667</f>
        <v>1.58</v>
      </c>
      <c r="H666" s="330"/>
      <c r="I666" s="331"/>
      <c r="J666" s="50"/>
      <c r="K666" s="50"/>
      <c r="L666" s="330"/>
      <c r="M666" s="331"/>
      <c r="N666" s="345">
        <f>SUM(N667:N668)</f>
        <v>0</v>
      </c>
      <c r="O666" s="350"/>
    </row>
    <row r="667" spans="1:15" ht="15" hidden="1" customHeight="1" outlineLevel="1">
      <c r="A667" s="82"/>
      <c r="B667" s="82" t="s">
        <v>800</v>
      </c>
      <c r="C667" s="31" t="s">
        <v>746</v>
      </c>
      <c r="D667" s="83"/>
      <c r="E667" s="85"/>
      <c r="F667" s="308">
        <v>1.58</v>
      </c>
      <c r="G667" s="314">
        <v>1.58</v>
      </c>
      <c r="H667" s="332"/>
      <c r="I667" s="333"/>
      <c r="J667" s="319"/>
      <c r="K667" s="59"/>
      <c r="L667" s="332"/>
      <c r="M667" s="333"/>
      <c r="N667" s="346">
        <f>D667*(F667*J667+G667*K667)</f>
        <v>0</v>
      </c>
      <c r="O667" s="350"/>
    </row>
    <row r="668" spans="1:15" ht="17.25" hidden="1" customHeight="1" outlineLevel="1">
      <c r="A668" s="43"/>
      <c r="B668" s="89" t="s">
        <v>801</v>
      </c>
      <c r="C668" s="44" t="s">
        <v>748</v>
      </c>
      <c r="D668" s="84"/>
      <c r="E668" s="85"/>
      <c r="F668" s="97"/>
      <c r="G668" s="313"/>
      <c r="H668" s="332"/>
      <c r="I668" s="333"/>
      <c r="J668" s="320"/>
      <c r="K668" s="45"/>
      <c r="L668" s="332"/>
      <c r="M668" s="333"/>
      <c r="N668" s="347"/>
      <c r="O668" s="350"/>
    </row>
    <row r="669" spans="1:15" ht="25.5" hidden="1" customHeight="1">
      <c r="A669" s="1639" t="s">
        <v>771</v>
      </c>
      <c r="B669" s="1640"/>
      <c r="C669" s="31" t="s">
        <v>746</v>
      </c>
      <c r="D669" s="61">
        <f>D670</f>
        <v>0</v>
      </c>
      <c r="E669" s="85"/>
      <c r="F669" s="95"/>
      <c r="G669" s="311"/>
      <c r="H669" s="328"/>
      <c r="I669" s="329"/>
      <c r="J669" s="318"/>
      <c r="K669" s="85"/>
      <c r="L669" s="328"/>
      <c r="M669" s="329"/>
      <c r="N669" s="345">
        <f>N670</f>
        <v>0</v>
      </c>
      <c r="O669" s="350"/>
    </row>
    <row r="670" spans="1:15" hidden="1">
      <c r="A670" s="1637" t="s">
        <v>802</v>
      </c>
      <c r="B670" s="1638"/>
      <c r="C670" s="31" t="s">
        <v>746</v>
      </c>
      <c r="D670" s="61">
        <f>D671</f>
        <v>0</v>
      </c>
      <c r="E670" s="85"/>
      <c r="F670" s="96">
        <f>F671</f>
        <v>1.23</v>
      </c>
      <c r="G670" s="312">
        <f>G671</f>
        <v>1.23</v>
      </c>
      <c r="H670" s="336"/>
      <c r="I670" s="337"/>
      <c r="J670" s="50"/>
      <c r="K670" s="50"/>
      <c r="L670" s="336"/>
      <c r="M670" s="337"/>
      <c r="N670" s="345">
        <f>SUM(N671:N672)</f>
        <v>0</v>
      </c>
      <c r="O670" s="350"/>
    </row>
    <row r="671" spans="1:15" ht="15" hidden="1" customHeight="1" outlineLevel="1">
      <c r="A671" s="82"/>
      <c r="B671" s="82" t="s">
        <v>800</v>
      </c>
      <c r="C671" s="31" t="s">
        <v>746</v>
      </c>
      <c r="D671" s="83"/>
      <c r="E671" s="85"/>
      <c r="F671" s="308">
        <v>1.23</v>
      </c>
      <c r="G671" s="314">
        <v>1.23</v>
      </c>
      <c r="H671" s="332"/>
      <c r="I671" s="333"/>
      <c r="J671" s="319"/>
      <c r="K671" s="59"/>
      <c r="L671" s="332"/>
      <c r="M671" s="333"/>
      <c r="N671" s="346">
        <f>D671*(F671*J671+G671*K671)</f>
        <v>0</v>
      </c>
      <c r="O671" s="350"/>
    </row>
    <row r="672" spans="1:15" ht="15" hidden="1" customHeight="1" outlineLevel="1">
      <c r="A672" s="43"/>
      <c r="B672" s="89" t="s">
        <v>801</v>
      </c>
      <c r="C672" s="44" t="s">
        <v>748</v>
      </c>
      <c r="D672" s="84"/>
      <c r="E672" s="85"/>
      <c r="F672" s="97"/>
      <c r="G672" s="313"/>
      <c r="H672" s="332"/>
      <c r="I672" s="333"/>
      <c r="J672" s="320"/>
      <c r="K672" s="45"/>
      <c r="L672" s="332"/>
      <c r="M672" s="333"/>
      <c r="N672" s="347"/>
      <c r="O672" s="350"/>
    </row>
    <row r="673" spans="1:15" ht="27.75" hidden="1" customHeight="1">
      <c r="A673" s="1639" t="s">
        <v>772</v>
      </c>
      <c r="B673" s="1640"/>
      <c r="C673" s="31" t="s">
        <v>746</v>
      </c>
      <c r="D673" s="61">
        <f>D674</f>
        <v>0</v>
      </c>
      <c r="E673" s="85"/>
      <c r="F673" s="95"/>
      <c r="G673" s="311"/>
      <c r="H673" s="328"/>
      <c r="I673" s="329"/>
      <c r="J673" s="318"/>
      <c r="K673" s="85"/>
      <c r="L673" s="328"/>
      <c r="M673" s="329"/>
      <c r="N673" s="345">
        <f>N674</f>
        <v>0</v>
      </c>
      <c r="O673" s="350"/>
    </row>
    <row r="674" spans="1:15" hidden="1">
      <c r="A674" s="1637" t="s">
        <v>802</v>
      </c>
      <c r="B674" s="1638"/>
      <c r="C674" s="31" t="s">
        <v>746</v>
      </c>
      <c r="D674" s="61">
        <f>D675</f>
        <v>0</v>
      </c>
      <c r="E674" s="85"/>
      <c r="F674" s="96">
        <f>F675</f>
        <v>1.58</v>
      </c>
      <c r="G674" s="312">
        <f>G675</f>
        <v>1.58</v>
      </c>
      <c r="H674" s="336"/>
      <c r="I674" s="337"/>
      <c r="J674" s="50"/>
      <c r="K674" s="50"/>
      <c r="L674" s="336"/>
      <c r="M674" s="337"/>
      <c r="N674" s="345">
        <f>SUM(N675:N676)</f>
        <v>0</v>
      </c>
      <c r="O674" s="350"/>
    </row>
    <row r="675" spans="1:15" ht="15" hidden="1" customHeight="1" outlineLevel="1">
      <c r="A675" s="82"/>
      <c r="B675" s="82" t="s">
        <v>800</v>
      </c>
      <c r="C675" s="31" t="s">
        <v>746</v>
      </c>
      <c r="D675" s="83"/>
      <c r="E675" s="85"/>
      <c r="F675" s="308">
        <v>1.58</v>
      </c>
      <c r="G675" s="314">
        <v>1.58</v>
      </c>
      <c r="H675" s="332"/>
      <c r="I675" s="333"/>
      <c r="J675" s="319"/>
      <c r="K675" s="59"/>
      <c r="L675" s="332"/>
      <c r="M675" s="333"/>
      <c r="N675" s="346">
        <f>D675*(F675*J675+G675*K675)</f>
        <v>0</v>
      </c>
      <c r="O675" s="350"/>
    </row>
    <row r="676" spans="1:15" ht="15" hidden="1" customHeight="1" outlineLevel="1">
      <c r="A676" s="43"/>
      <c r="B676" s="89" t="s">
        <v>801</v>
      </c>
      <c r="C676" s="44" t="s">
        <v>748</v>
      </c>
      <c r="D676" s="84"/>
      <c r="E676" s="85"/>
      <c r="F676" s="97"/>
      <c r="G676" s="313"/>
      <c r="H676" s="332"/>
      <c r="I676" s="333"/>
      <c r="J676" s="320"/>
      <c r="K676" s="45"/>
      <c r="L676" s="332"/>
      <c r="M676" s="333"/>
      <c r="N676" s="347"/>
      <c r="O676" s="350"/>
    </row>
    <row r="677" spans="1:15" ht="25.5" hidden="1" customHeight="1">
      <c r="A677" s="1639" t="s">
        <v>810</v>
      </c>
      <c r="B677" s="1640"/>
      <c r="C677" s="31" t="s">
        <v>746</v>
      </c>
      <c r="D677" s="61">
        <f>D678</f>
        <v>0</v>
      </c>
      <c r="E677" s="85"/>
      <c r="F677" s="95"/>
      <c r="G677" s="311"/>
      <c r="H677" s="328"/>
      <c r="I677" s="329"/>
      <c r="J677" s="318"/>
      <c r="K677" s="85"/>
      <c r="L677" s="328"/>
      <c r="M677" s="329"/>
      <c r="N677" s="345">
        <f>N678</f>
        <v>0</v>
      </c>
      <c r="O677" s="350"/>
    </row>
    <row r="678" spans="1:15" hidden="1">
      <c r="A678" s="1637" t="s">
        <v>802</v>
      </c>
      <c r="B678" s="1638"/>
      <c r="C678" s="31" t="s">
        <v>746</v>
      </c>
      <c r="D678" s="61">
        <f>D679</f>
        <v>0</v>
      </c>
      <c r="E678" s="85"/>
      <c r="F678" s="96">
        <f>F679</f>
        <v>2.1</v>
      </c>
      <c r="G678" s="312">
        <f>G679</f>
        <v>2.1</v>
      </c>
      <c r="H678" s="336"/>
      <c r="I678" s="337"/>
      <c r="J678" s="50"/>
      <c r="K678" s="50"/>
      <c r="L678" s="336"/>
      <c r="M678" s="337"/>
      <c r="N678" s="345">
        <f>SUM(N679:N680)</f>
        <v>0</v>
      </c>
      <c r="O678" s="350"/>
    </row>
    <row r="679" spans="1:15" ht="15" hidden="1" customHeight="1" outlineLevel="1">
      <c r="A679" s="82"/>
      <c r="B679" s="82" t="s">
        <v>800</v>
      </c>
      <c r="C679" s="31" t="s">
        <v>746</v>
      </c>
      <c r="D679" s="83"/>
      <c r="E679" s="85"/>
      <c r="F679" s="308">
        <v>2.1</v>
      </c>
      <c r="G679" s="314">
        <v>2.1</v>
      </c>
      <c r="H679" s="332"/>
      <c r="I679" s="333"/>
      <c r="J679" s="319"/>
      <c r="K679" s="59"/>
      <c r="L679" s="332"/>
      <c r="M679" s="333"/>
      <c r="N679" s="346">
        <f>D679*(F679*J679+G679*K679)</f>
        <v>0</v>
      </c>
      <c r="O679" s="350"/>
    </row>
    <row r="680" spans="1:15" ht="15" hidden="1" customHeight="1" outlineLevel="1">
      <c r="A680" s="43"/>
      <c r="B680" s="89" t="s">
        <v>801</v>
      </c>
      <c r="C680" s="44" t="s">
        <v>748</v>
      </c>
      <c r="D680" s="84"/>
      <c r="E680" s="85"/>
      <c r="F680" s="97"/>
      <c r="G680" s="313"/>
      <c r="H680" s="332"/>
      <c r="I680" s="333"/>
      <c r="J680" s="320"/>
      <c r="K680" s="45"/>
      <c r="L680" s="332"/>
      <c r="M680" s="333"/>
      <c r="N680" s="347"/>
      <c r="O680" s="350"/>
    </row>
    <row r="681" spans="1:15" ht="25.5" hidden="1" customHeight="1">
      <c r="A681" s="1639" t="s">
        <v>811</v>
      </c>
      <c r="B681" s="1640"/>
      <c r="C681" s="31" t="s">
        <v>746</v>
      </c>
      <c r="D681" s="61">
        <f>D682</f>
        <v>0</v>
      </c>
      <c r="E681" s="85"/>
      <c r="F681" s="95"/>
      <c r="G681" s="311"/>
      <c r="H681" s="328"/>
      <c r="I681" s="329"/>
      <c r="J681" s="318"/>
      <c r="K681" s="85"/>
      <c r="L681" s="328"/>
      <c r="M681" s="329"/>
      <c r="N681" s="345">
        <f>N682</f>
        <v>0</v>
      </c>
      <c r="O681" s="350"/>
    </row>
    <row r="682" spans="1:15" hidden="1">
      <c r="A682" s="1637" t="s">
        <v>802</v>
      </c>
      <c r="B682" s="1638"/>
      <c r="C682" s="31" t="s">
        <v>746</v>
      </c>
      <c r="D682" s="61">
        <f>D683</f>
        <v>0</v>
      </c>
      <c r="E682" s="85"/>
      <c r="F682" s="96">
        <f>F683</f>
        <v>2.71</v>
      </c>
      <c r="G682" s="312">
        <f>G683</f>
        <v>2.71</v>
      </c>
      <c r="H682" s="336"/>
      <c r="I682" s="337"/>
      <c r="J682" s="50"/>
      <c r="K682" s="50"/>
      <c r="L682" s="336"/>
      <c r="M682" s="337"/>
      <c r="N682" s="345">
        <f>SUM(N683:N684)</f>
        <v>0</v>
      </c>
      <c r="O682" s="350"/>
    </row>
    <row r="683" spans="1:15" ht="15" hidden="1" customHeight="1" outlineLevel="1">
      <c r="A683" s="82"/>
      <c r="B683" s="82" t="s">
        <v>800</v>
      </c>
      <c r="C683" s="31" t="s">
        <v>746</v>
      </c>
      <c r="D683" s="83"/>
      <c r="E683" s="85"/>
      <c r="F683" s="308">
        <v>2.71</v>
      </c>
      <c r="G683" s="314">
        <v>2.71</v>
      </c>
      <c r="H683" s="332"/>
      <c r="I683" s="333"/>
      <c r="J683" s="319"/>
      <c r="K683" s="59"/>
      <c r="L683" s="332"/>
      <c r="M683" s="333"/>
      <c r="N683" s="346">
        <f>D683*(F683*J683+G683*K683)</f>
        <v>0</v>
      </c>
      <c r="O683" s="350"/>
    </row>
    <row r="684" spans="1:15" ht="15" hidden="1" customHeight="1" outlineLevel="1">
      <c r="A684" s="43"/>
      <c r="B684" s="89" t="s">
        <v>801</v>
      </c>
      <c r="C684" s="44" t="s">
        <v>748</v>
      </c>
      <c r="D684" s="84"/>
      <c r="E684" s="85"/>
      <c r="F684" s="97"/>
      <c r="G684" s="313"/>
      <c r="H684" s="332"/>
      <c r="I684" s="333"/>
      <c r="J684" s="320"/>
      <c r="K684" s="45"/>
      <c r="L684" s="332"/>
      <c r="M684" s="333"/>
      <c r="N684" s="347"/>
      <c r="O684" s="350"/>
    </row>
    <row r="685" spans="1:15" ht="27.75" hidden="1" customHeight="1">
      <c r="A685" s="1645" t="s">
        <v>16</v>
      </c>
      <c r="B685" s="1646"/>
      <c r="C685" s="46" t="s">
        <v>799</v>
      </c>
      <c r="D685" s="86">
        <f>D686+D690+D694</f>
        <v>0</v>
      </c>
      <c r="E685" s="85"/>
      <c r="F685" s="94"/>
      <c r="G685" s="310"/>
      <c r="H685" s="326"/>
      <c r="I685" s="327"/>
      <c r="J685" s="317"/>
      <c r="K685" s="46"/>
      <c r="L685" s="326"/>
      <c r="M685" s="327"/>
      <c r="N685" s="348">
        <f>N686+N690+N694</f>
        <v>0</v>
      </c>
      <c r="O685" s="350"/>
    </row>
    <row r="686" spans="1:15" ht="29.25" hidden="1" customHeight="1">
      <c r="A686" s="1639" t="s">
        <v>17</v>
      </c>
      <c r="B686" s="1640"/>
      <c r="C686" s="31" t="s">
        <v>746</v>
      </c>
      <c r="D686" s="61">
        <f>D687</f>
        <v>0</v>
      </c>
      <c r="E686" s="85"/>
      <c r="F686" s="95"/>
      <c r="G686" s="311"/>
      <c r="H686" s="328"/>
      <c r="I686" s="329"/>
      <c r="J686" s="318"/>
      <c r="K686" s="85"/>
      <c r="L686" s="328"/>
      <c r="M686" s="329"/>
      <c r="N686" s="345">
        <f>N687</f>
        <v>0</v>
      </c>
      <c r="O686" s="350"/>
    </row>
    <row r="687" spans="1:15" hidden="1">
      <c r="A687" s="1637" t="s">
        <v>802</v>
      </c>
      <c r="B687" s="1638"/>
      <c r="C687" s="31" t="s">
        <v>746</v>
      </c>
      <c r="D687" s="61">
        <f>D688</f>
        <v>0</v>
      </c>
      <c r="E687" s="85"/>
      <c r="F687" s="96">
        <f>F688</f>
        <v>6.96</v>
      </c>
      <c r="G687" s="312">
        <f>G688</f>
        <v>6.96</v>
      </c>
      <c r="H687" s="336"/>
      <c r="I687" s="337"/>
      <c r="J687" s="50"/>
      <c r="K687" s="50"/>
      <c r="L687" s="336"/>
      <c r="M687" s="337"/>
      <c r="N687" s="345">
        <f>SUM(N688:N689)</f>
        <v>0</v>
      </c>
      <c r="O687" s="350"/>
    </row>
    <row r="688" spans="1:15" ht="15" hidden="1" customHeight="1" outlineLevel="1">
      <c r="A688" s="82"/>
      <c r="B688" s="82" t="s">
        <v>800</v>
      </c>
      <c r="C688" s="31" t="s">
        <v>746</v>
      </c>
      <c r="D688" s="83"/>
      <c r="E688" s="85"/>
      <c r="F688" s="308">
        <v>6.96</v>
      </c>
      <c r="G688" s="314">
        <v>6.96</v>
      </c>
      <c r="H688" s="332"/>
      <c r="I688" s="333"/>
      <c r="J688" s="319"/>
      <c r="K688" s="59"/>
      <c r="L688" s="332"/>
      <c r="M688" s="333"/>
      <c r="N688" s="346">
        <f>D688*(F688*J688+G688*K688)</f>
        <v>0</v>
      </c>
      <c r="O688" s="350"/>
    </row>
    <row r="689" spans="1:15" ht="15" hidden="1" customHeight="1" outlineLevel="1">
      <c r="A689" s="43"/>
      <c r="B689" s="89" t="s">
        <v>801</v>
      </c>
      <c r="C689" s="44" t="s">
        <v>748</v>
      </c>
      <c r="D689" s="84"/>
      <c r="E689" s="85"/>
      <c r="F689" s="97"/>
      <c r="G689" s="313"/>
      <c r="H689" s="332"/>
      <c r="I689" s="333"/>
      <c r="J689" s="320"/>
      <c r="K689" s="45"/>
      <c r="L689" s="332"/>
      <c r="M689" s="333"/>
      <c r="N689" s="347"/>
      <c r="O689" s="350"/>
    </row>
    <row r="690" spans="1:15" ht="18" hidden="1" customHeight="1">
      <c r="A690" s="1639" t="s">
        <v>18</v>
      </c>
      <c r="B690" s="1640"/>
      <c r="C690" s="31" t="s">
        <v>746</v>
      </c>
      <c r="D690" s="61">
        <f>D691</f>
        <v>0</v>
      </c>
      <c r="E690" s="85"/>
      <c r="F690" s="95"/>
      <c r="G690" s="311"/>
      <c r="H690" s="328"/>
      <c r="I690" s="329"/>
      <c r="J690" s="318"/>
      <c r="K690" s="85"/>
      <c r="L690" s="328"/>
      <c r="M690" s="329"/>
      <c r="N690" s="345">
        <f>N691</f>
        <v>0</v>
      </c>
      <c r="O690" s="350"/>
    </row>
    <row r="691" spans="1:15" ht="18" hidden="1" customHeight="1">
      <c r="A691" s="1637" t="s">
        <v>802</v>
      </c>
      <c r="B691" s="1638"/>
      <c r="C691" s="31" t="s">
        <v>746</v>
      </c>
      <c r="D691" s="61">
        <f>D692</f>
        <v>0</v>
      </c>
      <c r="E691" s="85"/>
      <c r="F691" s="96">
        <f>F692</f>
        <v>5.3</v>
      </c>
      <c r="G691" s="312">
        <f>G692</f>
        <v>5.3</v>
      </c>
      <c r="H691" s="336"/>
      <c r="I691" s="337"/>
      <c r="J691" s="50"/>
      <c r="K691" s="50"/>
      <c r="L691" s="336"/>
      <c r="M691" s="337"/>
      <c r="N691" s="345">
        <f>SUM(N692:N693)</f>
        <v>0</v>
      </c>
      <c r="O691" s="350"/>
    </row>
    <row r="692" spans="1:15" ht="18" hidden="1" customHeight="1" outlineLevel="1">
      <c r="A692" s="82"/>
      <c r="B692" s="82" t="s">
        <v>800</v>
      </c>
      <c r="C692" s="31" t="s">
        <v>746</v>
      </c>
      <c r="D692" s="83"/>
      <c r="E692" s="85"/>
      <c r="F692" s="308">
        <v>5.3</v>
      </c>
      <c r="G692" s="314">
        <v>5.3</v>
      </c>
      <c r="H692" s="332"/>
      <c r="I692" s="333"/>
      <c r="J692" s="319"/>
      <c r="K692" s="59"/>
      <c r="L692" s="332"/>
      <c r="M692" s="333"/>
      <c r="N692" s="346">
        <f>D692*(F692*J692+G692*K692)</f>
        <v>0</v>
      </c>
      <c r="O692" s="350"/>
    </row>
    <row r="693" spans="1:15" ht="18" hidden="1" customHeight="1" outlineLevel="1">
      <c r="A693" s="43"/>
      <c r="B693" s="89" t="s">
        <v>801</v>
      </c>
      <c r="C693" s="44" t="s">
        <v>748</v>
      </c>
      <c r="D693" s="84"/>
      <c r="E693" s="85"/>
      <c r="F693" s="97"/>
      <c r="G693" s="313"/>
      <c r="H693" s="332"/>
      <c r="I693" s="333"/>
      <c r="J693" s="320"/>
      <c r="K693" s="45"/>
      <c r="L693" s="332"/>
      <c r="M693" s="333"/>
      <c r="N693" s="347"/>
      <c r="O693" s="350"/>
    </row>
    <row r="694" spans="1:15" ht="20.25" hidden="1" customHeight="1">
      <c r="A694" s="1639" t="s">
        <v>19</v>
      </c>
      <c r="B694" s="1640"/>
      <c r="C694" s="31" t="s">
        <v>746</v>
      </c>
      <c r="D694" s="61">
        <f>D695</f>
        <v>0</v>
      </c>
      <c r="E694" s="85"/>
      <c r="F694" s="95"/>
      <c r="G694" s="311"/>
      <c r="H694" s="328"/>
      <c r="I694" s="329"/>
      <c r="J694" s="318"/>
      <c r="K694" s="85"/>
      <c r="L694" s="328"/>
      <c r="M694" s="329"/>
      <c r="N694" s="345">
        <f>N695</f>
        <v>0</v>
      </c>
      <c r="O694" s="350"/>
    </row>
    <row r="695" spans="1:15" hidden="1">
      <c r="A695" s="1637" t="s">
        <v>802</v>
      </c>
      <c r="B695" s="1638"/>
      <c r="C695" s="31" t="s">
        <v>746</v>
      </c>
      <c r="D695" s="61">
        <f>D696</f>
        <v>0</v>
      </c>
      <c r="E695" s="85"/>
      <c r="F695" s="96">
        <f>F696</f>
        <v>2.83</v>
      </c>
      <c r="G695" s="312">
        <f>G696</f>
        <v>1.8</v>
      </c>
      <c r="H695" s="336"/>
      <c r="I695" s="337"/>
      <c r="J695" s="50"/>
      <c r="K695" s="50"/>
      <c r="L695" s="336"/>
      <c r="M695" s="337"/>
      <c r="N695" s="345">
        <f>SUM(N696:N697)</f>
        <v>0</v>
      </c>
      <c r="O695" s="350"/>
    </row>
    <row r="696" spans="1:15" ht="15" hidden="1" customHeight="1" outlineLevel="1">
      <c r="A696" s="82"/>
      <c r="B696" s="82" t="s">
        <v>800</v>
      </c>
      <c r="C696" s="31" t="s">
        <v>746</v>
      </c>
      <c r="D696" s="83"/>
      <c r="E696" s="85"/>
      <c r="F696" s="308">
        <v>2.83</v>
      </c>
      <c r="G696" s="314">
        <v>1.8</v>
      </c>
      <c r="H696" s="332"/>
      <c r="I696" s="333"/>
      <c r="J696" s="319"/>
      <c r="K696" s="59"/>
      <c r="L696" s="332"/>
      <c r="M696" s="333"/>
      <c r="N696" s="346">
        <f>D696*(F696*J696+G696*K696)</f>
        <v>0</v>
      </c>
      <c r="O696" s="350"/>
    </row>
    <row r="697" spans="1:15" ht="15" hidden="1" customHeight="1" outlineLevel="1">
      <c r="A697" s="43"/>
      <c r="B697" s="89" t="s">
        <v>801</v>
      </c>
      <c r="C697" s="44" t="s">
        <v>748</v>
      </c>
      <c r="D697" s="84"/>
      <c r="E697" s="85"/>
      <c r="F697" s="97"/>
      <c r="G697" s="313"/>
      <c r="H697" s="332"/>
      <c r="I697" s="333"/>
      <c r="J697" s="320"/>
      <c r="K697" s="45"/>
      <c r="L697" s="332"/>
      <c r="M697" s="333"/>
      <c r="N697" s="347"/>
      <c r="O697" s="350"/>
    </row>
    <row r="698" spans="1:15" ht="15" hidden="1" customHeight="1">
      <c r="A698" s="1645" t="s">
        <v>806</v>
      </c>
      <c r="B698" s="1646"/>
      <c r="C698" s="46" t="s">
        <v>750</v>
      </c>
      <c r="D698" s="31"/>
      <c r="E698" s="85"/>
      <c r="F698" s="95"/>
      <c r="G698" s="311"/>
      <c r="H698" s="332"/>
      <c r="I698" s="333"/>
      <c r="J698" s="321"/>
      <c r="K698" s="93"/>
      <c r="L698" s="332"/>
      <c r="M698" s="333"/>
      <c r="N698" s="345">
        <f>SUM(N699:N700)</f>
        <v>0</v>
      </c>
      <c r="O698" s="350"/>
    </row>
    <row r="699" spans="1:15" ht="15" hidden="1" customHeight="1" outlineLevel="1">
      <c r="A699" s="1643" t="s">
        <v>776</v>
      </c>
      <c r="B699" s="1644"/>
      <c r="C699" s="31" t="s">
        <v>750</v>
      </c>
      <c r="D699" s="31"/>
      <c r="E699" s="85"/>
      <c r="F699" s="93">
        <v>0.01</v>
      </c>
      <c r="G699" s="315">
        <v>0.01</v>
      </c>
      <c r="H699" s="332"/>
      <c r="I699" s="333"/>
      <c r="J699" s="322"/>
      <c r="K699" s="112"/>
      <c r="L699" s="332"/>
      <c r="M699" s="333"/>
      <c r="N699" s="345">
        <f>(E699*F699*J699)+(E699*G699*K699)</f>
        <v>0</v>
      </c>
      <c r="O699" s="350"/>
    </row>
    <row r="700" spans="1:15" ht="15" hidden="1" customHeight="1" outlineLevel="1">
      <c r="A700" s="1643" t="s">
        <v>777</v>
      </c>
      <c r="B700" s="1644"/>
      <c r="C700" s="31" t="s">
        <v>750</v>
      </c>
      <c r="D700" s="31"/>
      <c r="E700" s="85"/>
      <c r="F700" s="93">
        <v>0.03</v>
      </c>
      <c r="G700" s="315">
        <v>0.03</v>
      </c>
      <c r="H700" s="332"/>
      <c r="I700" s="333"/>
      <c r="J700" s="322"/>
      <c r="K700" s="112"/>
      <c r="L700" s="332"/>
      <c r="M700" s="333"/>
      <c r="N700" s="345">
        <f>(E700*F700*J700)+(E700*G700*K700)</f>
        <v>0</v>
      </c>
      <c r="O700" s="350"/>
    </row>
    <row r="701" spans="1:15" ht="15" hidden="1" customHeight="1">
      <c r="A701" s="1645" t="s">
        <v>807</v>
      </c>
      <c r="B701" s="1646"/>
      <c r="C701" s="46" t="s">
        <v>778</v>
      </c>
      <c r="D701" s="61">
        <f>SUM(D702:D707)</f>
        <v>0</v>
      </c>
      <c r="E701" s="85"/>
      <c r="F701" s="31"/>
      <c r="G701" s="289"/>
      <c r="H701" s="338"/>
      <c r="I701" s="339"/>
      <c r="J701" s="290"/>
      <c r="K701" s="31"/>
      <c r="L701" s="338"/>
      <c r="M701" s="339"/>
      <c r="N701" s="345">
        <f>SUM(N702:N707)</f>
        <v>0</v>
      </c>
      <c r="O701" s="350"/>
    </row>
    <row r="702" spans="1:15" ht="15" hidden="1" customHeight="1" outlineLevel="1">
      <c r="A702" s="1641" t="s">
        <v>779</v>
      </c>
      <c r="B702" s="1642"/>
      <c r="C702" s="31" t="s">
        <v>778</v>
      </c>
      <c r="D702" s="112"/>
      <c r="E702" s="85"/>
      <c r="F702" s="93">
        <v>1.4</v>
      </c>
      <c r="G702" s="315">
        <v>1.4</v>
      </c>
      <c r="H702" s="332"/>
      <c r="I702" s="333"/>
      <c r="J702" s="322"/>
      <c r="K702" s="112"/>
      <c r="L702" s="332"/>
      <c r="M702" s="333"/>
      <c r="N702" s="349">
        <f t="shared" ref="N702:N707" si="1">D702*F702*J702</f>
        <v>0</v>
      </c>
      <c r="O702" s="350"/>
    </row>
    <row r="703" spans="1:15" ht="15" hidden="1" customHeight="1" outlineLevel="1">
      <c r="A703" s="1641" t="s">
        <v>780</v>
      </c>
      <c r="B703" s="1642"/>
      <c r="C703" s="31" t="s">
        <v>778</v>
      </c>
      <c r="D703" s="112"/>
      <c r="E703" s="85"/>
      <c r="F703" s="93">
        <v>0.08</v>
      </c>
      <c r="G703" s="315">
        <v>0.08</v>
      </c>
      <c r="H703" s="332"/>
      <c r="I703" s="333"/>
      <c r="J703" s="322"/>
      <c r="K703" s="112"/>
      <c r="L703" s="332"/>
      <c r="M703" s="333"/>
      <c r="N703" s="349">
        <f t="shared" si="1"/>
        <v>0</v>
      </c>
      <c r="O703" s="350"/>
    </row>
    <row r="704" spans="1:15" ht="15" hidden="1" customHeight="1" outlineLevel="1">
      <c r="A704" s="1641" t="s">
        <v>781</v>
      </c>
      <c r="B704" s="1642"/>
      <c r="C704" s="31" t="s">
        <v>778</v>
      </c>
      <c r="D704" s="112"/>
      <c r="E704" s="85"/>
      <c r="F704" s="93">
        <v>2.1</v>
      </c>
      <c r="G704" s="315">
        <v>2.1</v>
      </c>
      <c r="H704" s="332"/>
      <c r="I704" s="333"/>
      <c r="J704" s="322"/>
      <c r="K704" s="112"/>
      <c r="L704" s="332"/>
      <c r="M704" s="333"/>
      <c r="N704" s="349">
        <f t="shared" si="1"/>
        <v>0</v>
      </c>
      <c r="O704" s="350"/>
    </row>
    <row r="705" spans="1:15" ht="15" hidden="1" customHeight="1" outlineLevel="1">
      <c r="A705" s="1641" t="s">
        <v>782</v>
      </c>
      <c r="B705" s="1642"/>
      <c r="C705" s="31" t="s">
        <v>778</v>
      </c>
      <c r="D705" s="112"/>
      <c r="E705" s="85"/>
      <c r="F705" s="93">
        <v>0.15</v>
      </c>
      <c r="G705" s="315">
        <v>0.15</v>
      </c>
      <c r="H705" s="332"/>
      <c r="I705" s="333"/>
      <c r="J705" s="322"/>
      <c r="K705" s="112"/>
      <c r="L705" s="332"/>
      <c r="M705" s="333"/>
      <c r="N705" s="349">
        <f t="shared" si="1"/>
        <v>0</v>
      </c>
      <c r="O705" s="350"/>
    </row>
    <row r="706" spans="1:15" ht="15" hidden="1" customHeight="1" outlineLevel="1">
      <c r="A706" s="1641" t="s">
        <v>783</v>
      </c>
      <c r="B706" s="1642"/>
      <c r="C706" s="31" t="s">
        <v>778</v>
      </c>
      <c r="D706" s="112"/>
      <c r="E706" s="85"/>
      <c r="F706" s="93">
        <v>0.5</v>
      </c>
      <c r="G706" s="315">
        <v>0.5</v>
      </c>
      <c r="H706" s="332"/>
      <c r="I706" s="333"/>
      <c r="J706" s="322"/>
      <c r="K706" s="112"/>
      <c r="L706" s="332"/>
      <c r="M706" s="333"/>
      <c r="N706" s="349">
        <f t="shared" si="1"/>
        <v>0</v>
      </c>
      <c r="O706" s="350"/>
    </row>
    <row r="707" spans="1:15" ht="15" hidden="1" customHeight="1" outlineLevel="1">
      <c r="A707" s="1641" t="s">
        <v>784</v>
      </c>
      <c r="B707" s="1642"/>
      <c r="C707" s="31" t="s">
        <v>778</v>
      </c>
      <c r="D707" s="112"/>
      <c r="E707" s="85"/>
      <c r="F707" s="93">
        <v>0.01</v>
      </c>
      <c r="G707" s="315">
        <v>0.01</v>
      </c>
      <c r="H707" s="332"/>
      <c r="I707" s="333"/>
      <c r="J707" s="322"/>
      <c r="K707" s="112"/>
      <c r="L707" s="332"/>
      <c r="M707" s="333"/>
      <c r="N707" s="349">
        <f t="shared" si="1"/>
        <v>0</v>
      </c>
      <c r="O707" s="350"/>
    </row>
    <row r="708" spans="1:15" hidden="1">
      <c r="A708" s="1637" t="s">
        <v>812</v>
      </c>
      <c r="B708" s="1638"/>
      <c r="C708" s="46" t="s">
        <v>799</v>
      </c>
      <c r="D708" s="61">
        <f>D593+D610+D627+D644+D685</f>
        <v>0</v>
      </c>
      <c r="E708" s="85"/>
      <c r="F708" s="114"/>
      <c r="G708" s="316"/>
      <c r="H708" s="340"/>
      <c r="I708" s="341"/>
      <c r="J708" s="323"/>
      <c r="K708" s="114"/>
      <c r="L708" s="340"/>
      <c r="M708" s="341"/>
      <c r="N708" s="348">
        <f>N593+N610+N627+N644+N685+N698+N701</f>
        <v>0</v>
      </c>
      <c r="O708" s="350"/>
    </row>
    <row r="709" spans="1:15" hidden="1">
      <c r="A709" s="1637" t="s">
        <v>813</v>
      </c>
      <c r="B709" s="1638"/>
      <c r="C709" s="46" t="s">
        <v>799</v>
      </c>
      <c r="D709" s="114"/>
      <c r="E709" s="85"/>
      <c r="F709" s="114"/>
      <c r="G709" s="316"/>
      <c r="H709" s="340"/>
      <c r="I709" s="341"/>
      <c r="J709" s="323"/>
      <c r="K709" s="114"/>
      <c r="L709" s="340"/>
      <c r="M709" s="341"/>
      <c r="N709" s="348">
        <f>N708/1000</f>
        <v>0</v>
      </c>
      <c r="O709" s="350"/>
    </row>
    <row r="710" spans="1:15" ht="23.25" hidden="1" customHeight="1">
      <c r="A710" s="1637" t="s">
        <v>809</v>
      </c>
      <c r="B710" s="1638"/>
      <c r="C710" s="113"/>
      <c r="D710" s="114"/>
      <c r="E710" s="85"/>
      <c r="F710" s="96">
        <f>IF(D708&gt;0,(D595*F595+D599*F599+D603*F603+D607*F607+D612*F612+D616*F616+D620*F620+D624*F624+D629*F629+D633*F633+D637*F637+D641*F641+D646*F646+D650*F650+D654*F654+D658*F658+D662*F662+D666*F666+D670*F670+D674*F674+D682*F682+D687*F687+D691*F691+D695*F695)/D708,0)</f>
        <v>0</v>
      </c>
      <c r="G710" s="312">
        <f>IF(D708&gt;0,(D595*H595+D612*H612+D629*H629+D646*H646+D650*H650+D658*H658+D662*H662+D666*H666)/D708,0)</f>
        <v>0</v>
      </c>
      <c r="H710" s="342"/>
      <c r="I710" s="343"/>
      <c r="J710" s="323"/>
      <c r="K710" s="114"/>
      <c r="L710" s="342"/>
      <c r="M710" s="343"/>
      <c r="N710" s="316"/>
      <c r="O710" s="351"/>
    </row>
    <row r="711" spans="1:15" hidden="1"/>
    <row r="712" spans="1:15" hidden="1"/>
    <row r="713" spans="1:15" hidden="1"/>
    <row r="714" spans="1:15" hidden="1"/>
    <row r="715" spans="1:15" hidden="1"/>
    <row r="716" spans="1:15" hidden="1"/>
    <row r="717" spans="1:15" hidden="1"/>
    <row r="719" spans="1:15">
      <c r="B719" t="s">
        <v>1614</v>
      </c>
      <c r="G719"/>
      <c r="H719"/>
      <c r="I719"/>
    </row>
    <row r="720" spans="1:15">
      <c r="B720" t="s">
        <v>1615</v>
      </c>
      <c r="G720"/>
      <c r="H720"/>
      <c r="I720"/>
    </row>
    <row r="721" spans="2:9">
      <c r="B721" t="s">
        <v>1616</v>
      </c>
      <c r="G721"/>
      <c r="H721"/>
      <c r="I721"/>
    </row>
    <row r="722" spans="2:9">
      <c r="B722" t="s">
        <v>1617</v>
      </c>
      <c r="G722"/>
      <c r="H722"/>
      <c r="I722"/>
    </row>
  </sheetData>
  <mergeCells count="184">
    <mergeCell ref="E4:E6"/>
    <mergeCell ref="A47:B47"/>
    <mergeCell ref="A4:B6"/>
    <mergeCell ref="A481:B481"/>
    <mergeCell ref="A502:B502"/>
    <mergeCell ref="A503:B503"/>
    <mergeCell ref="A395:B395"/>
    <mergeCell ref="A399:B399"/>
    <mergeCell ref="A468:B468"/>
    <mergeCell ref="A218:B218"/>
    <mergeCell ref="A221:B221"/>
    <mergeCell ref="A198:B198"/>
    <mergeCell ref="A421:B421"/>
    <mergeCell ref="A359:B359"/>
    <mergeCell ref="A396:B396"/>
    <mergeCell ref="A321:B321"/>
    <mergeCell ref="A325:B325"/>
    <mergeCell ref="A358:B358"/>
    <mergeCell ref="A320:B320"/>
    <mergeCell ref="A362:B362"/>
    <mergeCell ref="A322:B322"/>
    <mergeCell ref="A258:B258"/>
    <mergeCell ref="A255:B255"/>
    <mergeCell ref="A277:B277"/>
    <mergeCell ref="C4:C6"/>
    <mergeCell ref="A50:B50"/>
    <mergeCell ref="A113:B113"/>
    <mergeCell ref="A150:B150"/>
    <mergeCell ref="A176:B176"/>
    <mergeCell ref="A172:B172"/>
    <mergeCell ref="A151:B151"/>
    <mergeCell ref="A173:B173"/>
    <mergeCell ref="A254:B254"/>
    <mergeCell ref="A216:B216"/>
    <mergeCell ref="A217:B217"/>
    <mergeCell ref="A154:B154"/>
    <mergeCell ref="A194:B194"/>
    <mergeCell ref="A195:B195"/>
    <mergeCell ref="A1:O1"/>
    <mergeCell ref="A117:B117"/>
    <mergeCell ref="A68:B68"/>
    <mergeCell ref="A72:B72"/>
    <mergeCell ref="A94:B94"/>
    <mergeCell ref="A90:B90"/>
    <mergeCell ref="A69:B69"/>
    <mergeCell ref="A91:B91"/>
    <mergeCell ref="A114:B114"/>
    <mergeCell ref="A112:B112"/>
    <mergeCell ref="A46:B46"/>
    <mergeCell ref="L4:M5"/>
    <mergeCell ref="A3:O3"/>
    <mergeCell ref="F4:G5"/>
    <mergeCell ref="H4:I5"/>
    <mergeCell ref="J4:K5"/>
    <mergeCell ref="D4:D6"/>
    <mergeCell ref="A10:B10"/>
    <mergeCell ref="N4:N6"/>
    <mergeCell ref="O4:O6"/>
    <mergeCell ref="A7:B7"/>
    <mergeCell ref="A8:B8"/>
    <mergeCell ref="A9:B9"/>
    <mergeCell ref="A13:B13"/>
    <mergeCell ref="A299:B299"/>
    <mergeCell ref="A280:B280"/>
    <mergeCell ref="A276:B276"/>
    <mergeCell ref="A472:B472"/>
    <mergeCell ref="A418:B418"/>
    <mergeCell ref="A435:B435"/>
    <mergeCell ref="A417:B417"/>
    <mergeCell ref="A575:B575"/>
    <mergeCell ref="A576:B576"/>
    <mergeCell ref="A550:B550"/>
    <mergeCell ref="A549:B549"/>
    <mergeCell ref="A434:B434"/>
    <mergeCell ref="A438:B438"/>
    <mergeCell ref="A455:B455"/>
    <mergeCell ref="A451:B451"/>
    <mergeCell ref="A452:B452"/>
    <mergeCell ref="A469:B469"/>
    <mergeCell ref="A298:B298"/>
    <mergeCell ref="A302:B302"/>
    <mergeCell ref="A577:B577"/>
    <mergeCell ref="A578:B578"/>
    <mergeCell ref="A579:B579"/>
    <mergeCell ref="A580:B580"/>
    <mergeCell ref="A480:B480"/>
    <mergeCell ref="A587:B587"/>
    <mergeCell ref="A514:B514"/>
    <mergeCell ref="A515:B515"/>
    <mergeCell ref="A518:B518"/>
    <mergeCell ref="A528:B528"/>
    <mergeCell ref="A526:B526"/>
    <mergeCell ref="A527:B527"/>
    <mergeCell ref="A584:B584"/>
    <mergeCell ref="A585:B585"/>
    <mergeCell ref="A553:B553"/>
    <mergeCell ref="A554:B554"/>
    <mergeCell ref="A557:B557"/>
    <mergeCell ref="A582:B582"/>
    <mergeCell ref="A583:B583"/>
    <mergeCell ref="A531:B531"/>
    <mergeCell ref="A506:B506"/>
    <mergeCell ref="A484:B484"/>
    <mergeCell ref="A581:B581"/>
    <mergeCell ref="O590:O592"/>
    <mergeCell ref="A593:B593"/>
    <mergeCell ref="A594:B594"/>
    <mergeCell ref="A595:B595"/>
    <mergeCell ref="E590:E592"/>
    <mergeCell ref="F590:G591"/>
    <mergeCell ref="H590:I591"/>
    <mergeCell ref="J590:K591"/>
    <mergeCell ref="L590:M591"/>
    <mergeCell ref="N590:N592"/>
    <mergeCell ref="D590:D592"/>
    <mergeCell ref="A588:B588"/>
    <mergeCell ref="A586:B586"/>
    <mergeCell ref="A607:B607"/>
    <mergeCell ref="A610:B610"/>
    <mergeCell ref="A611:B611"/>
    <mergeCell ref="A612:B612"/>
    <mergeCell ref="A606:B606"/>
    <mergeCell ref="A590:B592"/>
    <mergeCell ref="C590:C592"/>
    <mergeCell ref="A598:B598"/>
    <mergeCell ref="A599:B599"/>
    <mergeCell ref="A602:B602"/>
    <mergeCell ref="A603:B603"/>
    <mergeCell ref="A629:B629"/>
    <mergeCell ref="A632:B632"/>
    <mergeCell ref="A633:B633"/>
    <mergeCell ref="A636:B636"/>
    <mergeCell ref="A623:B623"/>
    <mergeCell ref="A624:B624"/>
    <mergeCell ref="A627:B627"/>
    <mergeCell ref="A628:B628"/>
    <mergeCell ref="A615:B615"/>
    <mergeCell ref="A616:B616"/>
    <mergeCell ref="A619:B619"/>
    <mergeCell ref="A620:B620"/>
    <mergeCell ref="A653:B653"/>
    <mergeCell ref="A654:B654"/>
    <mergeCell ref="A657:B657"/>
    <mergeCell ref="A658:B658"/>
    <mergeCell ref="A645:B645"/>
    <mergeCell ref="A646:B646"/>
    <mergeCell ref="A649:B649"/>
    <mergeCell ref="A650:B650"/>
    <mergeCell ref="A637:B637"/>
    <mergeCell ref="A640:B640"/>
    <mergeCell ref="A641:B641"/>
    <mergeCell ref="A644:B644"/>
    <mergeCell ref="A677:B677"/>
    <mergeCell ref="A678:B678"/>
    <mergeCell ref="A681:B681"/>
    <mergeCell ref="A682:B682"/>
    <mergeCell ref="A669:B669"/>
    <mergeCell ref="A670:B670"/>
    <mergeCell ref="A673:B673"/>
    <mergeCell ref="A674:B674"/>
    <mergeCell ref="A661:B661"/>
    <mergeCell ref="A662:B662"/>
    <mergeCell ref="A665:B665"/>
    <mergeCell ref="A666:B666"/>
    <mergeCell ref="A691:B691"/>
    <mergeCell ref="A705:B705"/>
    <mergeCell ref="A706:B706"/>
    <mergeCell ref="A707:B707"/>
    <mergeCell ref="A703:B703"/>
    <mergeCell ref="A704:B704"/>
    <mergeCell ref="A685:B685"/>
    <mergeCell ref="A686:B686"/>
    <mergeCell ref="A687:B687"/>
    <mergeCell ref="A690:B690"/>
    <mergeCell ref="A708:B708"/>
    <mergeCell ref="A709:B709"/>
    <mergeCell ref="A710:B710"/>
    <mergeCell ref="A694:B694"/>
    <mergeCell ref="A695:B695"/>
    <mergeCell ref="A698:B698"/>
    <mergeCell ref="A699:B699"/>
    <mergeCell ref="A700:B700"/>
    <mergeCell ref="A701:B701"/>
    <mergeCell ref="A702:B702"/>
  </mergeCells>
  <phoneticPr fontId="0" type="noConversion"/>
  <pageMargins left="0.78740157480314965" right="0" top="0" bottom="0" header="0" footer="0"/>
  <pageSetup paperSize="9" scale="66"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00B0F0"/>
    <pageSetUpPr fitToPage="1"/>
  </sheetPr>
  <dimension ref="A1:AE32"/>
  <sheetViews>
    <sheetView view="pageBreakPreview" topLeftCell="B4" zoomScaleSheetLayoutView="100" workbookViewId="0">
      <selection activeCell="S25" sqref="S25"/>
    </sheetView>
  </sheetViews>
  <sheetFormatPr defaultRowHeight="15"/>
  <cols>
    <col min="1" max="1" width="5.42578125" style="29" customWidth="1"/>
    <col min="2" max="2" width="33.7109375" style="29" customWidth="1"/>
    <col min="3" max="3" width="8.7109375" style="139" customWidth="1"/>
    <col min="4" max="4" width="18.28515625" style="29" customWidth="1"/>
    <col min="5" max="5" width="13.28515625" style="29" customWidth="1"/>
    <col min="6" max="6" width="14.28515625" style="29" customWidth="1"/>
    <col min="7" max="11" width="12.5703125" style="29" customWidth="1"/>
    <col min="12" max="12" width="12.5703125" style="29" hidden="1" customWidth="1"/>
    <col min="13" max="19" width="12.5703125" style="29" customWidth="1"/>
    <col min="20" max="20" width="12.5703125" style="29" hidden="1" customWidth="1"/>
    <col min="21" max="29" width="12.42578125" style="29" hidden="1" customWidth="1"/>
    <col min="30" max="30" width="17.85546875" style="29" customWidth="1"/>
    <col min="31" max="16384" width="9.140625" style="29"/>
  </cols>
  <sheetData>
    <row r="1" spans="1:30" ht="28.5" customHeight="1">
      <c r="A1" s="1536" t="s">
        <v>579</v>
      </c>
      <c r="B1" s="1536"/>
      <c r="C1" s="1536"/>
      <c r="D1" s="1536"/>
      <c r="E1" s="1536"/>
      <c r="F1" s="1536"/>
      <c r="G1" s="1536"/>
      <c r="H1" s="1536"/>
      <c r="I1" s="1536"/>
      <c r="J1" s="1536"/>
      <c r="K1" s="1536"/>
      <c r="L1" s="1536"/>
      <c r="M1" s="1536"/>
      <c r="N1" s="1536"/>
      <c r="O1" s="1536"/>
      <c r="P1" s="1536"/>
      <c r="Q1" s="1536"/>
      <c r="R1" s="1536"/>
      <c r="S1" s="1536"/>
      <c r="T1" s="1536"/>
      <c r="U1" s="1536"/>
      <c r="V1" s="1536"/>
      <c r="W1" s="1536"/>
      <c r="X1" s="1536"/>
      <c r="Y1" s="1536"/>
      <c r="Z1" s="1536"/>
      <c r="AA1" s="1536"/>
      <c r="AB1" s="1536"/>
      <c r="AC1" s="1536"/>
      <c r="AD1" s="1536"/>
    </row>
    <row r="2" spans="1:30" s="141" customFormat="1">
      <c r="A2" s="140"/>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row>
    <row r="3" spans="1:30" s="141" customFormat="1">
      <c r="A3" s="1686" t="str">
        <f>CONCATENATE(ПАС!B56,"  (",ПАС!C52,"  ",ПАС!C51,")")</f>
        <v>ООО "Ромист"   (Омутинское   Омутинский муниципальный район)</v>
      </c>
      <c r="B3" s="1686"/>
      <c r="C3" s="1686"/>
      <c r="D3" s="1686"/>
      <c r="E3" s="1686"/>
      <c r="F3" s="1686"/>
      <c r="G3" s="1686"/>
      <c r="H3" s="1686"/>
      <c r="I3" s="1686"/>
      <c r="J3" s="1686"/>
      <c r="K3" s="1686"/>
      <c r="L3" s="1686"/>
      <c r="M3" s="1686"/>
      <c r="N3" s="1686"/>
      <c r="O3" s="1686"/>
      <c r="P3" s="1686"/>
      <c r="Q3" s="1686"/>
      <c r="R3" s="1686"/>
      <c r="S3" s="1686"/>
      <c r="T3" s="1686"/>
      <c r="U3" s="1686"/>
      <c r="V3" s="1686"/>
      <c r="W3" s="1686"/>
      <c r="X3" s="1686"/>
      <c r="Y3" s="1686"/>
      <c r="Z3" s="1686"/>
      <c r="AA3" s="1686"/>
      <c r="AB3" s="1686"/>
      <c r="AC3" s="1686"/>
      <c r="AD3" s="1686"/>
    </row>
    <row r="4" spans="1:30" ht="15" customHeight="1">
      <c r="A4" s="1535" t="s">
        <v>860</v>
      </c>
      <c r="B4" s="1535" t="s">
        <v>1247</v>
      </c>
      <c r="C4" s="1535" t="s">
        <v>815</v>
      </c>
      <c r="D4" s="1535" t="s">
        <v>861</v>
      </c>
      <c r="E4" s="1683" t="s">
        <v>885</v>
      </c>
      <c r="F4" s="1684"/>
      <c r="G4" s="1684"/>
      <c r="H4" s="1684"/>
      <c r="I4" s="1684"/>
      <c r="J4" s="1684"/>
      <c r="K4" s="1684"/>
      <c r="L4" s="1082"/>
      <c r="M4" s="1683" t="s">
        <v>884</v>
      </c>
      <c r="N4" s="1684"/>
      <c r="O4" s="1684"/>
      <c r="P4" s="1684"/>
      <c r="Q4" s="1684"/>
      <c r="R4" s="1684"/>
      <c r="S4" s="1685"/>
      <c r="T4" s="1683" t="s">
        <v>876</v>
      </c>
      <c r="U4" s="1684"/>
      <c r="V4" s="1684"/>
      <c r="W4" s="1684"/>
      <c r="X4" s="1685"/>
      <c r="Y4" s="1683" t="s">
        <v>1103</v>
      </c>
      <c r="Z4" s="1684"/>
      <c r="AA4" s="1684"/>
      <c r="AB4" s="1684"/>
      <c r="AC4" s="1685"/>
      <c r="AD4" s="1535" t="s">
        <v>1255</v>
      </c>
    </row>
    <row r="5" spans="1:30" s="199" customFormat="1" ht="38.25">
      <c r="A5" s="1535"/>
      <c r="B5" s="1535"/>
      <c r="C5" s="1535"/>
      <c r="D5" s="1535"/>
      <c r="E5" s="1336" t="s">
        <v>1794</v>
      </c>
      <c r="F5" s="1351" t="s">
        <v>1973</v>
      </c>
      <c r="G5" s="861" t="s">
        <v>1929</v>
      </c>
      <c r="H5" s="861" t="s">
        <v>1931</v>
      </c>
      <c r="I5" s="861" t="s">
        <v>1932</v>
      </c>
      <c r="J5" s="1198" t="s">
        <v>1933</v>
      </c>
      <c r="K5" s="1198" t="s">
        <v>1930</v>
      </c>
      <c r="L5" s="1081" t="s">
        <v>1675</v>
      </c>
      <c r="M5" s="861" t="s">
        <v>1794</v>
      </c>
      <c r="N5" s="861" t="s">
        <v>1973</v>
      </c>
      <c r="O5" s="861" t="s">
        <v>1929</v>
      </c>
      <c r="P5" s="861" t="s">
        <v>1931</v>
      </c>
      <c r="Q5" s="861" t="s">
        <v>1932</v>
      </c>
      <c r="R5" s="861" t="s">
        <v>1933</v>
      </c>
      <c r="S5" s="861" t="s">
        <v>1930</v>
      </c>
      <c r="T5" s="32" t="s">
        <v>1069</v>
      </c>
      <c r="U5" s="32" t="s">
        <v>1088</v>
      </c>
      <c r="V5" s="32" t="s">
        <v>1017</v>
      </c>
      <c r="W5" s="32" t="s">
        <v>454</v>
      </c>
      <c r="X5" s="32" t="s">
        <v>455</v>
      </c>
      <c r="Y5" s="32" t="s">
        <v>1069</v>
      </c>
      <c r="Z5" s="32" t="s">
        <v>1088</v>
      </c>
      <c r="AA5" s="32" t="s">
        <v>1017</v>
      </c>
      <c r="AB5" s="32" t="s">
        <v>454</v>
      </c>
      <c r="AC5" s="32" t="s">
        <v>455</v>
      </c>
      <c r="AD5" s="1535"/>
    </row>
    <row r="6" spans="1:30" s="368" customFormat="1" ht="11.25">
      <c r="A6" s="353">
        <v>1</v>
      </c>
      <c r="B6" s="353">
        <v>2</v>
      </c>
      <c r="C6" s="353">
        <v>3</v>
      </c>
      <c r="D6" s="353">
        <v>4</v>
      </c>
      <c r="E6" s="353">
        <v>5</v>
      </c>
      <c r="F6" s="353">
        <v>6</v>
      </c>
      <c r="G6" s="353">
        <v>7</v>
      </c>
      <c r="H6" s="353">
        <v>8</v>
      </c>
      <c r="I6" s="353">
        <v>9</v>
      </c>
      <c r="J6" s="353">
        <v>10</v>
      </c>
      <c r="K6" s="353">
        <v>11</v>
      </c>
      <c r="L6" s="353"/>
      <c r="M6" s="353">
        <f>K6+1</f>
        <v>12</v>
      </c>
      <c r="N6" s="353">
        <v>13</v>
      </c>
      <c r="O6" s="353">
        <v>14</v>
      </c>
      <c r="P6" s="353">
        <v>15</v>
      </c>
      <c r="Q6" s="353">
        <v>16</v>
      </c>
      <c r="R6" s="353">
        <v>17</v>
      </c>
      <c r="S6" s="353">
        <v>18</v>
      </c>
      <c r="T6" s="353">
        <f t="shared" ref="T6:AC6" si="0">R6+1</f>
        <v>18</v>
      </c>
      <c r="U6" s="353">
        <f t="shared" si="0"/>
        <v>19</v>
      </c>
      <c r="V6" s="353">
        <f t="shared" si="0"/>
        <v>19</v>
      </c>
      <c r="W6" s="353">
        <f t="shared" si="0"/>
        <v>20</v>
      </c>
      <c r="X6" s="353">
        <f t="shared" si="0"/>
        <v>20</v>
      </c>
      <c r="Y6" s="353">
        <f t="shared" si="0"/>
        <v>21</v>
      </c>
      <c r="Z6" s="353">
        <f t="shared" si="0"/>
        <v>21</v>
      </c>
      <c r="AA6" s="353">
        <f t="shared" si="0"/>
        <v>22</v>
      </c>
      <c r="AB6" s="353">
        <f t="shared" si="0"/>
        <v>22</v>
      </c>
      <c r="AC6" s="353">
        <f t="shared" si="0"/>
        <v>23</v>
      </c>
      <c r="AD6" s="353">
        <v>19</v>
      </c>
    </row>
    <row r="7" spans="1:30" ht="25.5">
      <c r="A7" s="192">
        <v>1</v>
      </c>
      <c r="B7" s="1332" t="s">
        <v>862</v>
      </c>
      <c r="C7" s="32" t="s">
        <v>1144</v>
      </c>
      <c r="D7" s="1340" t="s">
        <v>1894</v>
      </c>
      <c r="E7" s="1347">
        <v>35</v>
      </c>
      <c r="F7" s="1218">
        <v>35</v>
      </c>
      <c r="G7" s="1218">
        <v>35</v>
      </c>
      <c r="H7" s="1218">
        <v>35</v>
      </c>
      <c r="I7" s="1218">
        <v>35</v>
      </c>
      <c r="J7" s="1218">
        <v>35</v>
      </c>
      <c r="K7" s="1218">
        <v>35</v>
      </c>
      <c r="L7" s="1218">
        <v>35</v>
      </c>
      <c r="M7" s="1218">
        <v>35</v>
      </c>
      <c r="N7" s="1218">
        <v>35</v>
      </c>
      <c r="O7" s="1218">
        <v>35</v>
      </c>
      <c r="P7" s="1218">
        <v>35</v>
      </c>
      <c r="Q7" s="1218">
        <v>35</v>
      </c>
      <c r="R7" s="1218">
        <v>35</v>
      </c>
      <c r="S7" s="1218">
        <v>35</v>
      </c>
      <c r="T7" s="405"/>
      <c r="U7" s="405"/>
      <c r="V7" s="405"/>
      <c r="W7" s="405"/>
      <c r="X7" s="405"/>
      <c r="Y7" s="405"/>
      <c r="Z7" s="405"/>
      <c r="AA7" s="405"/>
      <c r="AB7" s="405"/>
      <c r="AC7" s="405"/>
      <c r="AD7" s="405"/>
    </row>
    <row r="8" spans="1:30">
      <c r="A8" s="1352">
        <v>2</v>
      </c>
      <c r="B8" s="1332" t="s">
        <v>1958</v>
      </c>
      <c r="C8" s="1351"/>
      <c r="D8" s="1340" t="s">
        <v>1894</v>
      </c>
      <c r="E8" s="1347">
        <v>55</v>
      </c>
      <c r="F8" s="1218">
        <v>55</v>
      </c>
      <c r="G8" s="1218">
        <v>55</v>
      </c>
      <c r="H8" s="1218">
        <v>55</v>
      </c>
      <c r="I8" s="1218">
        <v>55</v>
      </c>
      <c r="J8" s="1218">
        <v>55</v>
      </c>
      <c r="K8" s="1218">
        <v>55</v>
      </c>
      <c r="L8" s="1218">
        <v>55</v>
      </c>
      <c r="M8" s="1218">
        <v>55</v>
      </c>
      <c r="N8" s="1218">
        <v>55</v>
      </c>
      <c r="O8" s="1218">
        <v>55</v>
      </c>
      <c r="P8" s="1218">
        <v>55</v>
      </c>
      <c r="Q8" s="1218">
        <v>55</v>
      </c>
      <c r="R8" s="1218">
        <v>55</v>
      </c>
      <c r="S8" s="1218">
        <v>55</v>
      </c>
      <c r="T8" s="405"/>
      <c r="U8" s="405"/>
      <c r="V8" s="405"/>
      <c r="W8" s="405"/>
      <c r="X8" s="405"/>
      <c r="Y8" s="405"/>
      <c r="Z8" s="405"/>
      <c r="AA8" s="405"/>
      <c r="AB8" s="405"/>
      <c r="AC8" s="405"/>
      <c r="AD8" s="405"/>
    </row>
    <row r="9" spans="1:30">
      <c r="A9" s="1352">
        <v>3</v>
      </c>
      <c r="B9" s="1332" t="s">
        <v>1959</v>
      </c>
      <c r="C9" s="1351"/>
      <c r="D9" s="1340" t="s">
        <v>1894</v>
      </c>
      <c r="E9" s="1347">
        <v>13</v>
      </c>
      <c r="F9" s="1218">
        <v>13</v>
      </c>
      <c r="G9" s="1218">
        <v>13</v>
      </c>
      <c r="H9" s="1218">
        <v>13</v>
      </c>
      <c r="I9" s="1218">
        <v>13</v>
      </c>
      <c r="J9" s="1218">
        <v>13</v>
      </c>
      <c r="K9" s="1218">
        <v>13</v>
      </c>
      <c r="L9" s="1218">
        <v>13</v>
      </c>
      <c r="M9" s="1218">
        <v>13</v>
      </c>
      <c r="N9" s="1218">
        <v>13</v>
      </c>
      <c r="O9" s="1218">
        <v>13</v>
      </c>
      <c r="P9" s="1218">
        <v>13</v>
      </c>
      <c r="Q9" s="1218">
        <v>13</v>
      </c>
      <c r="R9" s="1218">
        <v>13</v>
      </c>
      <c r="S9" s="1218">
        <v>13</v>
      </c>
      <c r="T9" s="405"/>
      <c r="U9" s="405"/>
      <c r="V9" s="405"/>
      <c r="W9" s="405"/>
      <c r="X9" s="405"/>
      <c r="Y9" s="405"/>
      <c r="Z9" s="405"/>
      <c r="AA9" s="405"/>
      <c r="AB9" s="405"/>
      <c r="AC9" s="405"/>
      <c r="AD9" s="405"/>
    </row>
    <row r="10" spans="1:30">
      <c r="A10" s="1352">
        <v>4</v>
      </c>
      <c r="B10" s="1332" t="s">
        <v>1976</v>
      </c>
      <c r="C10" s="1351"/>
      <c r="D10" s="552"/>
      <c r="E10" s="1347">
        <v>12</v>
      </c>
      <c r="F10" s="1218">
        <v>12</v>
      </c>
      <c r="G10" s="1218">
        <v>12</v>
      </c>
      <c r="H10" s="1218">
        <v>12</v>
      </c>
      <c r="I10" s="1218">
        <v>12</v>
      </c>
      <c r="J10" s="1218">
        <v>12</v>
      </c>
      <c r="K10" s="1218">
        <v>12</v>
      </c>
      <c r="L10" s="1218">
        <v>12</v>
      </c>
      <c r="M10" s="1218">
        <v>12</v>
      </c>
      <c r="N10" s="1218">
        <v>12</v>
      </c>
      <c r="O10" s="1218">
        <v>12</v>
      </c>
      <c r="P10" s="1218">
        <v>12</v>
      </c>
      <c r="Q10" s="1218">
        <v>12</v>
      </c>
      <c r="R10" s="1218">
        <v>12</v>
      </c>
      <c r="S10" s="1218">
        <v>12</v>
      </c>
      <c r="T10" s="405"/>
      <c r="U10" s="405"/>
      <c r="V10" s="405"/>
      <c r="W10" s="405"/>
      <c r="X10" s="405"/>
      <c r="Y10" s="405"/>
      <c r="Z10" s="405"/>
      <c r="AA10" s="405"/>
      <c r="AB10" s="405"/>
      <c r="AC10" s="405"/>
      <c r="AD10" s="405"/>
    </row>
    <row r="11" spans="1:30">
      <c r="A11" s="1358">
        <v>5</v>
      </c>
      <c r="B11" s="1332" t="s">
        <v>1977</v>
      </c>
      <c r="C11" s="1357"/>
      <c r="D11" s="552"/>
      <c r="E11" s="1347">
        <v>10</v>
      </c>
      <c r="F11" s="1218">
        <v>10</v>
      </c>
      <c r="G11" s="1218">
        <v>10</v>
      </c>
      <c r="H11" s="1218">
        <v>10</v>
      </c>
      <c r="I11" s="1218">
        <v>10</v>
      </c>
      <c r="J11" s="1218">
        <v>10</v>
      </c>
      <c r="K11" s="1218">
        <v>10</v>
      </c>
      <c r="L11" s="1218">
        <v>10</v>
      </c>
      <c r="M11" s="1218">
        <v>10</v>
      </c>
      <c r="N11" s="1218">
        <v>10</v>
      </c>
      <c r="O11" s="1218">
        <v>10</v>
      </c>
      <c r="P11" s="1218">
        <v>10</v>
      </c>
      <c r="Q11" s="1218">
        <v>10</v>
      </c>
      <c r="R11" s="1218">
        <v>10</v>
      </c>
      <c r="S11" s="1218">
        <v>10</v>
      </c>
      <c r="T11" s="405"/>
      <c r="U11" s="405"/>
      <c r="V11" s="405"/>
      <c r="W11" s="405"/>
      <c r="X11" s="405"/>
      <c r="Y11" s="405"/>
      <c r="Z11" s="405"/>
      <c r="AA11" s="405"/>
      <c r="AB11" s="405"/>
      <c r="AC11" s="405"/>
      <c r="AD11" s="405"/>
    </row>
    <row r="12" spans="1:30">
      <c r="A12" s="1358">
        <v>6</v>
      </c>
      <c r="B12" s="1332" t="s">
        <v>1978</v>
      </c>
      <c r="C12" s="1357"/>
      <c r="D12" s="552"/>
      <c r="E12" s="1347">
        <v>15</v>
      </c>
      <c r="F12" s="1218">
        <v>15</v>
      </c>
      <c r="G12" s="1218">
        <v>15</v>
      </c>
      <c r="H12" s="1218">
        <v>15</v>
      </c>
      <c r="I12" s="1218">
        <v>15</v>
      </c>
      <c r="J12" s="1218">
        <v>15</v>
      </c>
      <c r="K12" s="1218">
        <v>15</v>
      </c>
      <c r="L12" s="1218">
        <v>15</v>
      </c>
      <c r="M12" s="1218">
        <v>15</v>
      </c>
      <c r="N12" s="1218">
        <v>15</v>
      </c>
      <c r="O12" s="1218">
        <v>15</v>
      </c>
      <c r="P12" s="1218">
        <v>15</v>
      </c>
      <c r="Q12" s="1218">
        <v>15</v>
      </c>
      <c r="R12" s="1218">
        <v>15</v>
      </c>
      <c r="S12" s="1218">
        <v>15</v>
      </c>
      <c r="T12" s="405"/>
      <c r="U12" s="405"/>
      <c r="V12" s="405"/>
      <c r="W12" s="405"/>
      <c r="X12" s="405"/>
      <c r="Y12" s="405"/>
      <c r="Z12" s="405"/>
      <c r="AA12" s="405"/>
      <c r="AB12" s="405"/>
      <c r="AC12" s="405"/>
      <c r="AD12" s="405"/>
    </row>
    <row r="13" spans="1:30">
      <c r="A13" s="192">
        <v>7</v>
      </c>
      <c r="B13" s="1332" t="s">
        <v>1956</v>
      </c>
      <c r="C13" s="32" t="s">
        <v>1144</v>
      </c>
      <c r="D13" s="1340" t="s">
        <v>1957</v>
      </c>
      <c r="E13" s="1347">
        <v>234</v>
      </c>
      <c r="F13" s="1218">
        <v>234</v>
      </c>
      <c r="G13" s="1218">
        <v>234</v>
      </c>
      <c r="H13" s="1218">
        <v>234</v>
      </c>
      <c r="I13" s="1218">
        <v>234</v>
      </c>
      <c r="J13" s="1218">
        <v>234</v>
      </c>
      <c r="K13" s="1218">
        <v>234</v>
      </c>
      <c r="L13" s="1218">
        <v>234</v>
      </c>
      <c r="M13" s="1218">
        <v>234</v>
      </c>
      <c r="N13" s="1218">
        <v>234</v>
      </c>
      <c r="O13" s="1218">
        <v>234</v>
      </c>
      <c r="P13" s="1218">
        <v>234</v>
      </c>
      <c r="Q13" s="1218">
        <v>234</v>
      </c>
      <c r="R13" s="1218">
        <v>234</v>
      </c>
      <c r="S13" s="1218">
        <v>234</v>
      </c>
      <c r="T13" s="405"/>
      <c r="U13" s="405"/>
      <c r="V13" s="405"/>
      <c r="W13" s="405"/>
      <c r="X13" s="405"/>
      <c r="Y13" s="405"/>
      <c r="Z13" s="405"/>
      <c r="AA13" s="405"/>
      <c r="AB13" s="405"/>
      <c r="AC13" s="405"/>
      <c r="AD13" s="405"/>
    </row>
    <row r="14" spans="1:30" ht="25.5">
      <c r="A14" s="192">
        <v>8</v>
      </c>
      <c r="B14" s="1332" t="s">
        <v>1908</v>
      </c>
      <c r="C14" s="32" t="s">
        <v>1144</v>
      </c>
      <c r="D14" s="1340" t="s">
        <v>1907</v>
      </c>
      <c r="E14" s="1347">
        <v>540</v>
      </c>
      <c r="F14" s="1218">
        <v>540</v>
      </c>
      <c r="G14" s="1218">
        <v>540</v>
      </c>
      <c r="H14" s="1218">
        <v>540</v>
      </c>
      <c r="I14" s="1218">
        <v>540</v>
      </c>
      <c r="J14" s="1218">
        <v>540</v>
      </c>
      <c r="K14" s="1218">
        <v>540</v>
      </c>
      <c r="L14" s="1218">
        <v>540</v>
      </c>
      <c r="M14" s="1218">
        <v>540</v>
      </c>
      <c r="N14" s="1218">
        <v>540</v>
      </c>
      <c r="O14" s="1218">
        <v>540</v>
      </c>
      <c r="P14" s="1218">
        <v>540</v>
      </c>
      <c r="Q14" s="1218">
        <v>540</v>
      </c>
      <c r="R14" s="1218">
        <v>540</v>
      </c>
      <c r="S14" s="1218">
        <v>540</v>
      </c>
      <c r="T14" s="405"/>
      <c r="U14" s="405"/>
      <c r="V14" s="405"/>
      <c r="W14" s="405"/>
      <c r="X14" s="405"/>
      <c r="Y14" s="405"/>
      <c r="Z14" s="405"/>
      <c r="AA14" s="405"/>
      <c r="AB14" s="405"/>
      <c r="AC14" s="405"/>
      <c r="AD14" s="405"/>
    </row>
    <row r="15" spans="1:30">
      <c r="A15" s="192">
        <v>9</v>
      </c>
      <c r="B15" s="1332" t="s">
        <v>863</v>
      </c>
      <c r="C15" s="32" t="s">
        <v>1144</v>
      </c>
      <c r="D15" s="552"/>
      <c r="E15" s="1347">
        <v>615</v>
      </c>
      <c r="F15" s="1218">
        <v>615</v>
      </c>
      <c r="G15" s="1218">
        <v>615</v>
      </c>
      <c r="H15" s="1218">
        <v>615</v>
      </c>
      <c r="I15" s="1218">
        <v>615</v>
      </c>
      <c r="J15" s="1218">
        <v>615</v>
      </c>
      <c r="K15" s="1218">
        <v>615</v>
      </c>
      <c r="L15" s="1218">
        <v>615</v>
      </c>
      <c r="M15" s="1218">
        <v>615</v>
      </c>
      <c r="N15" s="1218">
        <f>615-150</f>
        <v>465</v>
      </c>
      <c r="O15" s="1218">
        <f>615-150</f>
        <v>465</v>
      </c>
      <c r="P15" s="1218">
        <f t="shared" ref="P15:S15" si="1">615-150</f>
        <v>465</v>
      </c>
      <c r="Q15" s="1218">
        <f t="shared" si="1"/>
        <v>465</v>
      </c>
      <c r="R15" s="1218">
        <f t="shared" si="1"/>
        <v>465</v>
      </c>
      <c r="S15" s="1218">
        <f t="shared" si="1"/>
        <v>465</v>
      </c>
      <c r="T15" s="405"/>
      <c r="U15" s="405"/>
      <c r="V15" s="405"/>
      <c r="W15" s="405"/>
      <c r="X15" s="405"/>
      <c r="Y15" s="405"/>
      <c r="Z15" s="405"/>
      <c r="AA15" s="405"/>
      <c r="AB15" s="405"/>
      <c r="AC15" s="405"/>
      <c r="AD15" s="405"/>
    </row>
    <row r="16" spans="1:30">
      <c r="A16" s="192">
        <v>10</v>
      </c>
      <c r="B16" s="1332" t="s">
        <v>864</v>
      </c>
      <c r="C16" s="32" t="s">
        <v>1144</v>
      </c>
      <c r="D16" s="552"/>
      <c r="E16" s="1347">
        <v>501</v>
      </c>
      <c r="F16" s="1218">
        <v>501</v>
      </c>
      <c r="G16" s="1218">
        <v>501</v>
      </c>
      <c r="H16" s="1218">
        <v>501</v>
      </c>
      <c r="I16" s="1218">
        <v>501</v>
      </c>
      <c r="J16" s="1218">
        <v>501</v>
      </c>
      <c r="K16" s="1218">
        <v>501</v>
      </c>
      <c r="L16" s="1218">
        <v>501</v>
      </c>
      <c r="M16" s="1218">
        <v>501</v>
      </c>
      <c r="N16" s="1218">
        <f>501-100</f>
        <v>401</v>
      </c>
      <c r="O16" s="1218">
        <f>501-100</f>
        <v>401</v>
      </c>
      <c r="P16" s="1218">
        <f t="shared" ref="P16:S16" si="2">501-100</f>
        <v>401</v>
      </c>
      <c r="Q16" s="1218">
        <f t="shared" si="2"/>
        <v>401</v>
      </c>
      <c r="R16" s="1218">
        <f t="shared" si="2"/>
        <v>401</v>
      </c>
      <c r="S16" s="1218">
        <f t="shared" si="2"/>
        <v>401</v>
      </c>
      <c r="T16" s="405"/>
      <c r="U16" s="405"/>
      <c r="V16" s="405"/>
      <c r="W16" s="405"/>
      <c r="X16" s="405"/>
      <c r="Y16" s="405"/>
      <c r="Z16" s="405"/>
      <c r="AA16" s="405"/>
      <c r="AB16" s="405"/>
      <c r="AC16" s="405"/>
      <c r="AD16" s="405"/>
    </row>
    <row r="17" spans="1:31" ht="38.25">
      <c r="A17" s="192">
        <v>11</v>
      </c>
      <c r="B17" s="1332" t="s">
        <v>865</v>
      </c>
      <c r="C17" s="32" t="s">
        <v>1144</v>
      </c>
      <c r="D17" s="1340" t="s">
        <v>1874</v>
      </c>
      <c r="E17" s="1347">
        <v>3902</v>
      </c>
      <c r="F17" s="1218">
        <v>3902</v>
      </c>
      <c r="G17" s="1218">
        <v>3902</v>
      </c>
      <c r="H17" s="1218">
        <v>3902</v>
      </c>
      <c r="I17" s="1218">
        <v>3902</v>
      </c>
      <c r="J17" s="1218">
        <v>3902</v>
      </c>
      <c r="K17" s="1218">
        <v>3902</v>
      </c>
      <c r="L17" s="1218">
        <v>3902</v>
      </c>
      <c r="M17" s="1218">
        <v>3902</v>
      </c>
      <c r="N17" s="1218">
        <f>3902-368</f>
        <v>3534</v>
      </c>
      <c r="O17" s="1218">
        <f>3902-368</f>
        <v>3534</v>
      </c>
      <c r="P17" s="1218">
        <f t="shared" ref="P17:S17" si="3">3902-368</f>
        <v>3534</v>
      </c>
      <c r="Q17" s="1218">
        <f t="shared" si="3"/>
        <v>3534</v>
      </c>
      <c r="R17" s="1218">
        <f t="shared" si="3"/>
        <v>3534</v>
      </c>
      <c r="S17" s="1218">
        <f t="shared" si="3"/>
        <v>3534</v>
      </c>
      <c r="T17" s="405"/>
      <c r="U17" s="405"/>
      <c r="V17" s="405"/>
      <c r="W17" s="405"/>
      <c r="X17" s="405"/>
      <c r="Y17" s="405"/>
      <c r="Z17" s="405"/>
      <c r="AA17" s="405"/>
      <c r="AB17" s="405"/>
      <c r="AC17" s="405"/>
      <c r="AD17" s="405"/>
    </row>
    <row r="18" spans="1:31" ht="51">
      <c r="A18" s="192">
        <v>12</v>
      </c>
      <c r="B18" s="551" t="s">
        <v>866</v>
      </c>
      <c r="C18" s="1338" t="s">
        <v>1881</v>
      </c>
      <c r="D18" s="552"/>
      <c r="E18" s="1218"/>
      <c r="F18" s="1218"/>
      <c r="G18" s="1218"/>
      <c r="H18" s="1218"/>
      <c r="I18" s="1218"/>
      <c r="J18" s="1218"/>
      <c r="K18" s="1218"/>
      <c r="L18" s="405">
        <v>185.84</v>
      </c>
      <c r="M18" s="1219"/>
      <c r="N18" s="1217"/>
      <c r="O18" s="1217"/>
      <c r="P18" s="1217"/>
      <c r="Q18" s="1217"/>
      <c r="R18" s="1217"/>
      <c r="S18" s="1217"/>
      <c r="T18" s="405"/>
      <c r="U18" s="405"/>
      <c r="V18" s="405"/>
      <c r="W18" s="405"/>
      <c r="X18" s="405"/>
      <c r="Y18" s="405"/>
      <c r="Z18" s="405"/>
      <c r="AA18" s="405"/>
      <c r="AB18" s="405"/>
      <c r="AC18" s="405"/>
      <c r="AD18" s="405"/>
    </row>
    <row r="19" spans="1:31">
      <c r="A19" s="192">
        <v>13</v>
      </c>
      <c r="B19" s="1332" t="s">
        <v>867</v>
      </c>
      <c r="C19" s="1338" t="s">
        <v>1882</v>
      </c>
      <c r="D19" s="552"/>
      <c r="E19" s="1347">
        <v>2595</v>
      </c>
      <c r="F19" s="1218">
        <v>2595</v>
      </c>
      <c r="G19" s="1218">
        <v>2595</v>
      </c>
      <c r="H19" s="1218">
        <v>2595</v>
      </c>
      <c r="I19" s="1218">
        <v>2595</v>
      </c>
      <c r="J19" s="1218">
        <v>2595</v>
      </c>
      <c r="K19" s="1218">
        <v>2595</v>
      </c>
      <c r="L19" s="1218">
        <v>2595</v>
      </c>
      <c r="M19" s="1218">
        <v>2595</v>
      </c>
      <c r="N19" s="1218">
        <f>2595-550</f>
        <v>2045</v>
      </c>
      <c r="O19" s="1218">
        <f>2595-550</f>
        <v>2045</v>
      </c>
      <c r="P19" s="1218">
        <f t="shared" ref="P19:S19" si="4">2595-550</f>
        <v>2045</v>
      </c>
      <c r="Q19" s="1218">
        <f t="shared" si="4"/>
        <v>2045</v>
      </c>
      <c r="R19" s="1218">
        <f t="shared" si="4"/>
        <v>2045</v>
      </c>
      <c r="S19" s="1218">
        <f t="shared" si="4"/>
        <v>2045</v>
      </c>
      <c r="T19" s="405"/>
      <c r="U19" s="405"/>
      <c r="V19" s="405"/>
      <c r="W19" s="405"/>
      <c r="X19" s="405"/>
      <c r="Y19" s="405"/>
      <c r="Z19" s="405"/>
      <c r="AA19" s="405"/>
      <c r="AB19" s="405"/>
      <c r="AC19" s="405"/>
      <c r="AD19" s="405"/>
    </row>
    <row r="20" spans="1:31" ht="24.75" customHeight="1">
      <c r="A20" s="192">
        <v>14</v>
      </c>
      <c r="B20" s="1332" t="s">
        <v>1879</v>
      </c>
      <c r="C20" s="1338" t="s">
        <v>1883</v>
      </c>
      <c r="D20" s="1340" t="s">
        <v>1880</v>
      </c>
      <c r="E20" s="1347">
        <v>160</v>
      </c>
      <c r="F20" s="1218">
        <v>160</v>
      </c>
      <c r="G20" s="1218">
        <v>160</v>
      </c>
      <c r="H20" s="1218">
        <v>160</v>
      </c>
      <c r="I20" s="1218">
        <v>160</v>
      </c>
      <c r="J20" s="1218">
        <v>160</v>
      </c>
      <c r="K20" s="1218">
        <v>160</v>
      </c>
      <c r="L20" s="1218">
        <v>160</v>
      </c>
      <c r="M20" s="1218">
        <v>160</v>
      </c>
      <c r="N20" s="1218">
        <v>160</v>
      </c>
      <c r="O20" s="1218">
        <v>160</v>
      </c>
      <c r="P20" s="1218">
        <v>160</v>
      </c>
      <c r="Q20" s="1218">
        <v>160</v>
      </c>
      <c r="R20" s="1218">
        <v>160</v>
      </c>
      <c r="S20" s="1218">
        <v>160</v>
      </c>
      <c r="T20" s="405"/>
      <c r="U20" s="405"/>
      <c r="V20" s="405"/>
      <c r="W20" s="405"/>
      <c r="X20" s="405"/>
      <c r="Y20" s="405"/>
      <c r="Z20" s="405"/>
      <c r="AA20" s="405"/>
      <c r="AB20" s="405"/>
      <c r="AC20" s="405"/>
      <c r="AD20" s="405"/>
    </row>
    <row r="21" spans="1:31">
      <c r="A21" s="1083">
        <v>15</v>
      </c>
      <c r="B21" s="1332" t="s">
        <v>1979</v>
      </c>
      <c r="C21" s="1338" t="s">
        <v>1884</v>
      </c>
      <c r="D21" s="552"/>
      <c r="E21" s="1347">
        <v>37</v>
      </c>
      <c r="F21" s="1218">
        <v>37</v>
      </c>
      <c r="G21" s="1218">
        <v>37</v>
      </c>
      <c r="H21" s="1218">
        <v>37</v>
      </c>
      <c r="I21" s="1218">
        <v>37</v>
      </c>
      <c r="J21" s="1218">
        <v>37</v>
      </c>
      <c r="K21" s="1218">
        <v>37</v>
      </c>
      <c r="L21" s="1218">
        <v>37</v>
      </c>
      <c r="M21" s="1218">
        <v>37</v>
      </c>
      <c r="N21" s="1218">
        <v>37</v>
      </c>
      <c r="O21" s="1218">
        <v>37</v>
      </c>
      <c r="P21" s="1218">
        <v>37</v>
      </c>
      <c r="Q21" s="1218">
        <v>37</v>
      </c>
      <c r="R21" s="1218">
        <v>37</v>
      </c>
      <c r="S21" s="1218">
        <v>37</v>
      </c>
      <c r="T21" s="1218">
        <v>37</v>
      </c>
      <c r="U21" s="1218">
        <v>37</v>
      </c>
      <c r="V21" s="1218">
        <v>37</v>
      </c>
      <c r="W21" s="1218">
        <v>37</v>
      </c>
      <c r="X21" s="1218">
        <v>37</v>
      </c>
      <c r="Y21" s="1218">
        <v>37</v>
      </c>
      <c r="Z21" s="1218">
        <v>37</v>
      </c>
      <c r="AA21" s="1218">
        <v>37</v>
      </c>
      <c r="AB21" s="1218">
        <v>37</v>
      </c>
      <c r="AC21" s="1218">
        <v>37</v>
      </c>
      <c r="AD21" s="405"/>
    </row>
    <row r="22" spans="1:31">
      <c r="A22" s="1083">
        <v>16</v>
      </c>
      <c r="B22" s="1332" t="s">
        <v>1906</v>
      </c>
      <c r="C22" s="1338" t="s">
        <v>1885</v>
      </c>
      <c r="D22" s="1340" t="s">
        <v>1907</v>
      </c>
      <c r="E22" s="1347">
        <v>916</v>
      </c>
      <c r="F22" s="1218">
        <v>916</v>
      </c>
      <c r="G22" s="1218">
        <v>916</v>
      </c>
      <c r="H22" s="1218">
        <v>916</v>
      </c>
      <c r="I22" s="1218">
        <v>916</v>
      </c>
      <c r="J22" s="1218">
        <v>916</v>
      </c>
      <c r="K22" s="1218">
        <v>916</v>
      </c>
      <c r="L22" s="1218">
        <v>916</v>
      </c>
      <c r="M22" s="1218">
        <v>916</v>
      </c>
      <c r="N22" s="1218">
        <f>916-200</f>
        <v>716</v>
      </c>
      <c r="O22" s="1218">
        <f>916-200</f>
        <v>716</v>
      </c>
      <c r="P22" s="1218">
        <f t="shared" ref="P22:S22" si="5">916-200</f>
        <v>716</v>
      </c>
      <c r="Q22" s="1218">
        <f t="shared" si="5"/>
        <v>716</v>
      </c>
      <c r="R22" s="1218">
        <f t="shared" si="5"/>
        <v>716</v>
      </c>
      <c r="S22" s="1218">
        <f t="shared" si="5"/>
        <v>716</v>
      </c>
      <c r="T22" s="405"/>
      <c r="U22" s="405"/>
      <c r="V22" s="405"/>
      <c r="W22" s="405"/>
      <c r="X22" s="405"/>
      <c r="Y22" s="405"/>
      <c r="Z22" s="405"/>
      <c r="AA22" s="405"/>
      <c r="AB22" s="405"/>
      <c r="AC22" s="405"/>
      <c r="AD22" s="405"/>
    </row>
    <row r="23" spans="1:31">
      <c r="A23" s="192">
        <v>17</v>
      </c>
      <c r="B23" s="1332" t="s">
        <v>1975</v>
      </c>
      <c r="C23" s="32" t="s">
        <v>1144</v>
      </c>
      <c r="D23" s="552"/>
      <c r="E23" s="1347">
        <v>43</v>
      </c>
      <c r="F23" s="1218">
        <v>43</v>
      </c>
      <c r="G23" s="1218">
        <v>43</v>
      </c>
      <c r="H23" s="1218">
        <v>43</v>
      </c>
      <c r="I23" s="1218">
        <v>43</v>
      </c>
      <c r="J23" s="1218">
        <v>43</v>
      </c>
      <c r="K23" s="1218">
        <v>43</v>
      </c>
      <c r="L23" s="1218">
        <v>43</v>
      </c>
      <c r="M23" s="1218">
        <v>43</v>
      </c>
      <c r="N23" s="1218">
        <v>42</v>
      </c>
      <c r="O23" s="1218">
        <v>43</v>
      </c>
      <c r="P23" s="1218">
        <v>44</v>
      </c>
      <c r="Q23" s="1218">
        <v>45</v>
      </c>
      <c r="R23" s="1218">
        <v>46</v>
      </c>
      <c r="S23" s="1218">
        <v>47</v>
      </c>
      <c r="T23" s="405"/>
      <c r="U23" s="405"/>
      <c r="V23" s="405"/>
      <c r="W23" s="405"/>
      <c r="X23" s="405"/>
      <c r="Y23" s="405"/>
      <c r="Z23" s="405"/>
      <c r="AA23" s="405"/>
      <c r="AB23" s="405"/>
      <c r="AC23" s="405"/>
      <c r="AD23" s="405"/>
    </row>
    <row r="24" spans="1:31" ht="17.25" customHeight="1">
      <c r="A24" s="32" t="s">
        <v>878</v>
      </c>
      <c r="B24" s="238" t="s">
        <v>879</v>
      </c>
      <c r="C24" s="32" t="s">
        <v>1144</v>
      </c>
      <c r="D24" s="118"/>
      <c r="E24" s="1218">
        <f t="shared" ref="E24:V24" si="6">SUM(E7:E23)</f>
        <v>9683</v>
      </c>
      <c r="F24" s="1218">
        <f t="shared" si="6"/>
        <v>9683</v>
      </c>
      <c r="G24" s="1218">
        <f t="shared" si="6"/>
        <v>9683</v>
      </c>
      <c r="H24" s="1218">
        <f t="shared" si="6"/>
        <v>9683</v>
      </c>
      <c r="I24" s="1218">
        <f>SUM(I7:I23)</f>
        <v>9683</v>
      </c>
      <c r="J24" s="1218">
        <f t="shared" ref="J24:K24" si="7">SUM(J7:J23)</f>
        <v>9683</v>
      </c>
      <c r="K24" s="1218">
        <f t="shared" si="7"/>
        <v>9683</v>
      </c>
      <c r="L24" s="404">
        <f t="shared" si="6"/>
        <v>9868.84</v>
      </c>
      <c r="M24" s="1218">
        <f t="shared" si="6"/>
        <v>9683</v>
      </c>
      <c r="N24" s="1218">
        <f t="shared" ref="N24" si="8">SUM(N7:N23)</f>
        <v>8314</v>
      </c>
      <c r="O24" s="1218">
        <f t="shared" si="6"/>
        <v>8315</v>
      </c>
      <c r="P24" s="1218">
        <f>O24</f>
        <v>8315</v>
      </c>
      <c r="Q24" s="1218">
        <f>O24</f>
        <v>8315</v>
      </c>
      <c r="R24" s="1218">
        <f>O24</f>
        <v>8315</v>
      </c>
      <c r="S24" s="1218">
        <f>O24</f>
        <v>8315</v>
      </c>
      <c r="T24" s="404">
        <f t="shared" si="6"/>
        <v>37</v>
      </c>
      <c r="U24" s="404">
        <f t="shared" si="6"/>
        <v>37</v>
      </c>
      <c r="V24" s="404">
        <f t="shared" si="6"/>
        <v>37</v>
      </c>
      <c r="W24" s="404">
        <f t="shared" ref="W24:AC24" si="9">SUM(W7:W23)</f>
        <v>37</v>
      </c>
      <c r="X24" s="404">
        <f t="shared" si="9"/>
        <v>37</v>
      </c>
      <c r="Y24" s="404">
        <f t="shared" si="9"/>
        <v>37</v>
      </c>
      <c r="Z24" s="404">
        <f t="shared" si="9"/>
        <v>37</v>
      </c>
      <c r="AA24" s="404">
        <f t="shared" si="9"/>
        <v>37</v>
      </c>
      <c r="AB24" s="404">
        <f t="shared" si="9"/>
        <v>37</v>
      </c>
      <c r="AC24" s="404">
        <f t="shared" si="9"/>
        <v>37</v>
      </c>
      <c r="AD24" s="406"/>
    </row>
    <row r="25" spans="1:31" ht="17.25" customHeight="1">
      <c r="A25" s="32"/>
      <c r="B25" s="238" t="s">
        <v>880</v>
      </c>
      <c r="C25" s="32" t="s">
        <v>456</v>
      </c>
      <c r="D25" s="118"/>
      <c r="E25" s="404">
        <f>E24/1000</f>
        <v>9.6829999999999998</v>
      </c>
      <c r="F25" s="404">
        <f t="shared" ref="F25:V25" si="10">F24/1000</f>
        <v>9.6829999999999998</v>
      </c>
      <c r="G25" s="404">
        <f t="shared" si="10"/>
        <v>9.6829999999999998</v>
      </c>
      <c r="H25" s="404">
        <f>H24/1000</f>
        <v>9.6829999999999998</v>
      </c>
      <c r="I25" s="404">
        <f>I24/1000</f>
        <v>9.6829999999999998</v>
      </c>
      <c r="J25" s="404">
        <f t="shared" ref="J25:K25" si="11">J24/1000</f>
        <v>9.6829999999999998</v>
      </c>
      <c r="K25" s="404">
        <f t="shared" si="11"/>
        <v>9.6829999999999998</v>
      </c>
      <c r="L25" s="404">
        <f t="shared" si="10"/>
        <v>9.8688400000000005</v>
      </c>
      <c r="M25" s="404">
        <f t="shared" si="10"/>
        <v>9.6829999999999998</v>
      </c>
      <c r="N25" s="404">
        <f t="shared" ref="N25" si="12">N24/1000</f>
        <v>8.3140000000000001</v>
      </c>
      <c r="O25" s="404">
        <f t="shared" si="10"/>
        <v>8.3149999999999995</v>
      </c>
      <c r="P25" s="404">
        <f>P24/1000</f>
        <v>8.3149999999999995</v>
      </c>
      <c r="Q25" s="404">
        <f>Q24/1000</f>
        <v>8.3149999999999995</v>
      </c>
      <c r="R25" s="404">
        <f>R24/1000</f>
        <v>8.3149999999999995</v>
      </c>
      <c r="S25" s="404">
        <f>S24/1000</f>
        <v>8.3149999999999995</v>
      </c>
      <c r="T25" s="404">
        <f t="shared" si="10"/>
        <v>3.6999999999999998E-2</v>
      </c>
      <c r="U25" s="404">
        <f t="shared" si="10"/>
        <v>3.6999999999999998E-2</v>
      </c>
      <c r="V25" s="404">
        <f t="shared" si="10"/>
        <v>3.6999999999999998E-2</v>
      </c>
      <c r="W25" s="404">
        <f t="shared" ref="W25:AC25" si="13">W24/1000</f>
        <v>3.6999999999999998E-2</v>
      </c>
      <c r="X25" s="404">
        <f t="shared" si="13"/>
        <v>3.6999999999999998E-2</v>
      </c>
      <c r="Y25" s="404">
        <f t="shared" si="13"/>
        <v>3.6999999999999998E-2</v>
      </c>
      <c r="Z25" s="404">
        <f t="shared" si="13"/>
        <v>3.6999999999999998E-2</v>
      </c>
      <c r="AA25" s="404">
        <f t="shared" si="13"/>
        <v>3.6999999999999998E-2</v>
      </c>
      <c r="AB25" s="404">
        <f t="shared" si="13"/>
        <v>3.6999999999999998E-2</v>
      </c>
      <c r="AC25" s="404">
        <f t="shared" si="13"/>
        <v>3.6999999999999998E-2</v>
      </c>
      <c r="AD25" s="406"/>
      <c r="AE25" s="962"/>
    </row>
    <row r="26" spans="1:31" ht="17.25" customHeight="1">
      <c r="A26" s="32"/>
      <c r="B26" s="189" t="s">
        <v>881</v>
      </c>
      <c r="C26" s="32" t="s">
        <v>839</v>
      </c>
      <c r="D26" s="118"/>
      <c r="E26" s="118"/>
      <c r="F26" s="118"/>
      <c r="G26" s="118"/>
      <c r="H26" s="118"/>
      <c r="I26" s="118"/>
      <c r="J26" s="1203"/>
      <c r="K26" s="1203"/>
      <c r="L26" s="187">
        <f>COUNTA(L7:L23)</f>
        <v>17</v>
      </c>
      <c r="M26" s="187">
        <f>COUNTA(M7:M23)</f>
        <v>16</v>
      </c>
      <c r="N26" s="187">
        <f t="shared" ref="N26:X26" si="14">COUNTA(N7:N23)</f>
        <v>16</v>
      </c>
      <c r="O26" s="187">
        <f>COUNTA(O7:O23)</f>
        <v>16</v>
      </c>
      <c r="P26" s="187">
        <f t="shared" si="14"/>
        <v>16</v>
      </c>
      <c r="Q26" s="187">
        <f>COUNTA(Q7:Q23)</f>
        <v>16</v>
      </c>
      <c r="R26" s="187">
        <f>COUNTA(R7:R23)</f>
        <v>16</v>
      </c>
      <c r="S26" s="187">
        <f>COUNTA(S7:S23)</f>
        <v>16</v>
      </c>
      <c r="T26" s="187">
        <f t="shared" si="14"/>
        <v>1</v>
      </c>
      <c r="U26" s="187">
        <f t="shared" si="14"/>
        <v>1</v>
      </c>
      <c r="V26" s="187">
        <f t="shared" si="14"/>
        <v>1</v>
      </c>
      <c r="W26" s="187">
        <f t="shared" si="14"/>
        <v>1</v>
      </c>
      <c r="X26" s="187">
        <f t="shared" si="14"/>
        <v>1</v>
      </c>
      <c r="Y26" s="187">
        <f>COUNTA(Y7:Y23)</f>
        <v>1</v>
      </c>
      <c r="Z26" s="187">
        <f>COUNTA(Z7:Z23)</f>
        <v>1</v>
      </c>
      <c r="AA26" s="187">
        <f>COUNTA(AA7:AA23)</f>
        <v>1</v>
      </c>
      <c r="AB26" s="187">
        <f>COUNTA(AB7:AB23)</f>
        <v>1</v>
      </c>
      <c r="AC26" s="187">
        <f>COUNTA(AC7:AC23)</f>
        <v>1</v>
      </c>
      <c r="AD26" s="85"/>
    </row>
    <row r="28" spans="1:31">
      <c r="M28" s="1084">
        <f>'ПП-М (Вагай)'!K119</f>
        <v>8.7829999999999995</v>
      </c>
      <c r="N28" s="1084">
        <f>'ПП-М (Вагай)'!L119</f>
        <v>8.8420000000000005</v>
      </c>
      <c r="O28" s="1372">
        <f>'ПП-М (Вагай)'!N119</f>
        <v>8.3154357391923437</v>
      </c>
    </row>
    <row r="29" spans="1:31">
      <c r="F29" t="s">
        <v>1614</v>
      </c>
      <c r="G29"/>
      <c r="H29"/>
      <c r="I29"/>
      <c r="J29"/>
      <c r="K29"/>
      <c r="L29"/>
      <c r="M29" s="1077">
        <f>M25-M28</f>
        <v>0.90000000000000036</v>
      </c>
      <c r="N29" s="1077"/>
      <c r="O29" s="1077">
        <f>O25-O28</f>
        <v>-4.3573919234418668E-4</v>
      </c>
    </row>
    <row r="30" spans="1:31">
      <c r="F30" t="s">
        <v>1615</v>
      </c>
      <c r="G30"/>
      <c r="H30"/>
      <c r="I30"/>
      <c r="J30"/>
      <c r="K30"/>
      <c r="L30"/>
      <c r="P30" s="1220"/>
    </row>
    <row r="31" spans="1:31">
      <c r="F31" t="s">
        <v>1616</v>
      </c>
      <c r="G31"/>
      <c r="H31"/>
      <c r="I31"/>
      <c r="J31"/>
      <c r="K31"/>
      <c r="L31"/>
    </row>
    <row r="32" spans="1:31">
      <c r="F32" t="s">
        <v>1617</v>
      </c>
      <c r="G32"/>
      <c r="H32"/>
      <c r="I32"/>
      <c r="J32"/>
      <c r="K32"/>
      <c r="L32"/>
    </row>
  </sheetData>
  <mergeCells count="11">
    <mergeCell ref="T4:X4"/>
    <mergeCell ref="Y4:AC4"/>
    <mergeCell ref="AD4:AD5"/>
    <mergeCell ref="A1:AD1"/>
    <mergeCell ref="C4:C5"/>
    <mergeCell ref="A4:A5"/>
    <mergeCell ref="B4:B5"/>
    <mergeCell ref="D4:D5"/>
    <mergeCell ref="A3:AD3"/>
    <mergeCell ref="M4:S4"/>
    <mergeCell ref="E4:K4"/>
  </mergeCells>
  <phoneticPr fontId="0" type="noConversion"/>
  <pageMargins left="0.25" right="0.25" top="0.75" bottom="0.75" header="0.3" footer="0.3"/>
  <pageSetup paperSize="9" scale="54"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00B0F0"/>
    <pageSetUpPr fitToPage="1"/>
  </sheetPr>
  <dimension ref="A1:AE22"/>
  <sheetViews>
    <sheetView view="pageBreakPreview" zoomScaleSheetLayoutView="100" workbookViewId="0">
      <selection activeCell="B11" sqref="B11"/>
    </sheetView>
  </sheetViews>
  <sheetFormatPr defaultRowHeight="15"/>
  <cols>
    <col min="1" max="1" width="5.42578125" style="29" customWidth="1"/>
    <col min="2" max="2" width="33.7109375" style="29" customWidth="1"/>
    <col min="3" max="3" width="12" style="139" customWidth="1"/>
    <col min="4" max="4" width="18.28515625" style="29" customWidth="1"/>
    <col min="5" max="11" width="12" style="29" customWidth="1"/>
    <col min="12" max="12" width="12" style="29" hidden="1" customWidth="1"/>
    <col min="13" max="19" width="12" style="29" customWidth="1"/>
    <col min="20" max="29" width="12" style="29" hidden="1" customWidth="1"/>
    <col min="30" max="30" width="15.42578125" style="29" customWidth="1"/>
    <col min="31" max="16384" width="9.140625" style="29"/>
  </cols>
  <sheetData>
    <row r="1" spans="1:31" ht="28.5" customHeight="1">
      <c r="A1" s="1536" t="s">
        <v>580</v>
      </c>
      <c r="B1" s="1536"/>
      <c r="C1" s="1536"/>
      <c r="D1" s="1536"/>
      <c r="E1" s="1536"/>
      <c r="F1" s="1536"/>
      <c r="G1" s="1536"/>
      <c r="H1" s="1536"/>
      <c r="I1" s="1536"/>
      <c r="J1" s="1536"/>
      <c r="K1" s="1536"/>
      <c r="L1" s="1536"/>
      <c r="M1" s="1536"/>
      <c r="N1" s="1536"/>
      <c r="O1" s="1536"/>
      <c r="P1" s="1536"/>
      <c r="Q1" s="1536"/>
      <c r="R1" s="1536"/>
      <c r="S1" s="1536"/>
      <c r="T1" s="1536"/>
      <c r="U1" s="1536"/>
      <c r="V1" s="1536"/>
      <c r="W1" s="1536"/>
      <c r="X1" s="1536"/>
      <c r="Y1" s="1536"/>
      <c r="Z1" s="1536"/>
      <c r="AA1" s="1536"/>
      <c r="AB1" s="1536"/>
      <c r="AC1" s="1536"/>
      <c r="AD1" s="1536"/>
    </row>
    <row r="2" spans="1:31" s="141" customFormat="1" ht="21.75" customHeight="1">
      <c r="A2" s="140"/>
      <c r="B2" s="140"/>
      <c r="C2" s="140"/>
      <c r="D2" s="140"/>
      <c r="E2" s="140"/>
      <c r="F2" s="140"/>
      <c r="G2" s="140"/>
      <c r="H2" s="140"/>
      <c r="I2" s="140"/>
      <c r="J2" s="140"/>
      <c r="K2" s="140"/>
      <c r="L2" s="140"/>
      <c r="M2" s="140"/>
      <c r="N2" s="140"/>
    </row>
    <row r="3" spans="1:31" ht="15.75" customHeight="1">
      <c r="A3" s="1686" t="str">
        <f>CONCATENATE(ПАС!B56,"  (",ПАС!C52,"  ",ПАС!C51,")")</f>
        <v>ООО "Ромист"   (Омутинское   Омутинский муниципальный район)</v>
      </c>
      <c r="B3" s="1686"/>
      <c r="C3" s="1686"/>
      <c r="D3" s="1686"/>
      <c r="E3" s="1686"/>
      <c r="F3" s="1686"/>
      <c r="G3" s="1686"/>
      <c r="H3" s="1686"/>
      <c r="I3" s="1686"/>
      <c r="J3" s="1686"/>
      <c r="K3" s="1686"/>
      <c r="L3" s="1686"/>
      <c r="M3" s="1686"/>
      <c r="N3" s="1686"/>
      <c r="O3" s="1686"/>
      <c r="P3" s="1686"/>
      <c r="Q3" s="1686"/>
      <c r="R3" s="1686"/>
      <c r="S3" s="1686"/>
      <c r="T3" s="1686"/>
      <c r="U3" s="1686"/>
      <c r="V3" s="1686"/>
      <c r="W3" s="1686"/>
      <c r="X3" s="1686"/>
      <c r="Y3" s="1686"/>
      <c r="Z3" s="1686"/>
      <c r="AA3" s="1686"/>
      <c r="AB3" s="1686"/>
      <c r="AC3" s="1686"/>
      <c r="AD3" s="1686"/>
    </row>
    <row r="4" spans="1:31" ht="15" customHeight="1">
      <c r="A4" s="1535" t="s">
        <v>860</v>
      </c>
      <c r="B4" s="1535" t="s">
        <v>1247</v>
      </c>
      <c r="C4" s="1535" t="s">
        <v>815</v>
      </c>
      <c r="D4" s="1535" t="s">
        <v>861</v>
      </c>
      <c r="E4" s="1683" t="s">
        <v>885</v>
      </c>
      <c r="F4" s="1684"/>
      <c r="G4" s="1684"/>
      <c r="H4" s="1684"/>
      <c r="I4" s="1684"/>
      <c r="J4" s="1684"/>
      <c r="K4" s="1684"/>
      <c r="L4" s="1082"/>
      <c r="M4" s="1683" t="s">
        <v>884</v>
      </c>
      <c r="N4" s="1684"/>
      <c r="O4" s="1684"/>
      <c r="P4" s="1684"/>
      <c r="Q4" s="1684"/>
      <c r="R4" s="1684"/>
      <c r="S4" s="1685"/>
      <c r="T4" s="1683" t="s">
        <v>876</v>
      </c>
      <c r="U4" s="1684"/>
      <c r="V4" s="1684"/>
      <c r="W4" s="1684"/>
      <c r="X4" s="1685"/>
      <c r="Y4" s="1683" t="s">
        <v>1103</v>
      </c>
      <c r="Z4" s="1684"/>
      <c r="AA4" s="1684"/>
      <c r="AB4" s="1684"/>
      <c r="AC4" s="1685"/>
      <c r="AD4" s="1535" t="s">
        <v>877</v>
      </c>
    </row>
    <row r="5" spans="1:31" ht="38.25">
      <c r="A5" s="1535"/>
      <c r="B5" s="1535"/>
      <c r="C5" s="1535"/>
      <c r="D5" s="1535"/>
      <c r="E5" s="1338" t="s">
        <v>1794</v>
      </c>
      <c r="F5" s="861" t="s">
        <v>1973</v>
      </c>
      <c r="G5" s="861" t="s">
        <v>1929</v>
      </c>
      <c r="H5" s="861" t="s">
        <v>1931</v>
      </c>
      <c r="I5" s="861" t="s">
        <v>1932</v>
      </c>
      <c r="J5" s="1198" t="s">
        <v>1933</v>
      </c>
      <c r="K5" s="1198" t="s">
        <v>1930</v>
      </c>
      <c r="L5" s="1081" t="s">
        <v>1675</v>
      </c>
      <c r="M5" s="861" t="s">
        <v>1794</v>
      </c>
      <c r="N5" s="861" t="s">
        <v>1973</v>
      </c>
      <c r="O5" s="861" t="s">
        <v>1929</v>
      </c>
      <c r="P5" s="861" t="s">
        <v>1931</v>
      </c>
      <c r="Q5" s="861" t="s">
        <v>1932</v>
      </c>
      <c r="R5" s="861" t="s">
        <v>1933</v>
      </c>
      <c r="S5" s="861" t="s">
        <v>1930</v>
      </c>
      <c r="T5" s="32" t="s">
        <v>1069</v>
      </c>
      <c r="U5" s="32" t="s">
        <v>1088</v>
      </c>
      <c r="V5" s="32" t="s">
        <v>1017</v>
      </c>
      <c r="W5" s="32" t="s">
        <v>454</v>
      </c>
      <c r="X5" s="32" t="s">
        <v>455</v>
      </c>
      <c r="Y5" s="32" t="s">
        <v>1069</v>
      </c>
      <c r="Z5" s="32" t="s">
        <v>1088</v>
      </c>
      <c r="AA5" s="32" t="s">
        <v>1017</v>
      </c>
      <c r="AB5" s="32" t="s">
        <v>454</v>
      </c>
      <c r="AC5" s="32" t="s">
        <v>455</v>
      </c>
      <c r="AD5" s="1535"/>
    </row>
    <row r="6" spans="1:31">
      <c r="A6" s="32">
        <v>1</v>
      </c>
      <c r="B6" s="32">
        <v>2</v>
      </c>
      <c r="C6" s="32">
        <v>3</v>
      </c>
      <c r="D6" s="32">
        <v>4</v>
      </c>
      <c r="E6" s="32">
        <v>5</v>
      </c>
      <c r="F6" s="32">
        <v>6</v>
      </c>
      <c r="G6" s="32">
        <v>7</v>
      </c>
      <c r="H6" s="32">
        <v>8</v>
      </c>
      <c r="I6" s="32">
        <v>9</v>
      </c>
      <c r="J6" s="1198">
        <v>10</v>
      </c>
      <c r="K6" s="1198">
        <v>11</v>
      </c>
      <c r="L6" s="1081">
        <v>12</v>
      </c>
      <c r="M6" s="32">
        <v>12</v>
      </c>
      <c r="N6" s="32">
        <v>13</v>
      </c>
      <c r="O6" s="32">
        <v>14</v>
      </c>
      <c r="P6" s="32">
        <v>15</v>
      </c>
      <c r="Q6" s="861">
        <v>16</v>
      </c>
      <c r="R6" s="861">
        <v>17</v>
      </c>
      <c r="S6" s="32">
        <v>18</v>
      </c>
      <c r="T6" s="32">
        <v>15</v>
      </c>
      <c r="U6" s="32">
        <v>16</v>
      </c>
      <c r="V6" s="32">
        <v>17</v>
      </c>
      <c r="W6" s="32">
        <v>18</v>
      </c>
      <c r="X6" s="32">
        <v>19</v>
      </c>
      <c r="Y6" s="32">
        <v>20</v>
      </c>
      <c r="Z6" s="32">
        <v>21</v>
      </c>
      <c r="AA6" s="32">
        <v>22</v>
      </c>
      <c r="AB6" s="32">
        <v>23</v>
      </c>
      <c r="AC6" s="32">
        <v>24</v>
      </c>
      <c r="AD6" s="32">
        <v>19</v>
      </c>
    </row>
    <row r="7" spans="1:31" ht="15.75" customHeight="1">
      <c r="A7" s="32">
        <v>1</v>
      </c>
      <c r="B7" s="1332" t="s">
        <v>868</v>
      </c>
      <c r="C7" s="32" t="s">
        <v>1144</v>
      </c>
      <c r="D7" s="552"/>
      <c r="E7" s="1344">
        <v>105</v>
      </c>
      <c r="F7" s="134">
        <v>105</v>
      </c>
      <c r="G7" s="134">
        <v>105</v>
      </c>
      <c r="H7" s="134">
        <v>105</v>
      </c>
      <c r="I7" s="134">
        <v>105</v>
      </c>
      <c r="J7" s="134">
        <v>105</v>
      </c>
      <c r="K7" s="134">
        <v>105</v>
      </c>
      <c r="L7" s="1083">
        <v>101</v>
      </c>
      <c r="M7" s="192">
        <v>105</v>
      </c>
      <c r="N7" s="1358">
        <v>105</v>
      </c>
      <c r="O7" s="1358">
        <v>105</v>
      </c>
      <c r="P7" s="1358">
        <v>105</v>
      </c>
      <c r="Q7" s="1358">
        <v>105</v>
      </c>
      <c r="R7" s="1358">
        <v>105</v>
      </c>
      <c r="S7" s="1358">
        <v>105</v>
      </c>
      <c r="T7" s="192"/>
      <c r="U7" s="192"/>
      <c r="V7" s="192"/>
      <c r="W7" s="192"/>
      <c r="X7" s="192"/>
      <c r="Y7" s="192"/>
      <c r="Z7" s="192"/>
      <c r="AA7" s="192"/>
      <c r="AB7" s="192"/>
      <c r="AC7" s="192"/>
      <c r="AD7" s="865" t="s">
        <v>1225</v>
      </c>
    </row>
    <row r="8" spans="1:31" ht="15.75" customHeight="1">
      <c r="A8" s="32">
        <v>2</v>
      </c>
      <c r="B8" s="1332" t="s">
        <v>1980</v>
      </c>
      <c r="C8" s="32" t="s">
        <v>1144</v>
      </c>
      <c r="D8" s="552"/>
      <c r="E8" s="1344">
        <v>1676</v>
      </c>
      <c r="F8" s="134">
        <v>1676</v>
      </c>
      <c r="G8" s="134">
        <v>1676</v>
      </c>
      <c r="H8" s="134">
        <v>1676</v>
      </c>
      <c r="I8" s="134">
        <v>1676</v>
      </c>
      <c r="J8" s="134">
        <v>1676</v>
      </c>
      <c r="K8" s="134">
        <v>1676</v>
      </c>
      <c r="L8" s="134">
        <v>1676</v>
      </c>
      <c r="M8" s="134">
        <v>1676</v>
      </c>
      <c r="N8" s="134">
        <v>1676</v>
      </c>
      <c r="O8" s="134">
        <v>1676</v>
      </c>
      <c r="P8" s="134">
        <v>1676</v>
      </c>
      <c r="Q8" s="134">
        <v>1676</v>
      </c>
      <c r="R8" s="134">
        <v>1676</v>
      </c>
      <c r="S8" s="134">
        <v>1676</v>
      </c>
      <c r="T8" s="192"/>
      <c r="U8" s="192"/>
      <c r="V8" s="192"/>
      <c r="W8" s="192"/>
      <c r="X8" s="192"/>
      <c r="Y8" s="192"/>
      <c r="Z8" s="192"/>
      <c r="AA8" s="192"/>
      <c r="AB8" s="192"/>
      <c r="AC8" s="192"/>
      <c r="AD8" s="865" t="s">
        <v>1225</v>
      </c>
    </row>
    <row r="9" spans="1:31" ht="15.75" customHeight="1">
      <c r="A9" s="32">
        <v>3</v>
      </c>
      <c r="B9" s="1332" t="s">
        <v>1568</v>
      </c>
      <c r="C9" s="32" t="s">
        <v>1144</v>
      </c>
      <c r="D9" s="552"/>
      <c r="E9" s="1344">
        <v>75.040000000000006</v>
      </c>
      <c r="F9" s="134">
        <v>75.040000000000006</v>
      </c>
      <c r="G9" s="134">
        <v>75.040000000000006</v>
      </c>
      <c r="H9" s="134">
        <v>75.040000000000006</v>
      </c>
      <c r="I9" s="134">
        <v>75.040000000000006</v>
      </c>
      <c r="J9" s="134">
        <v>75.040000000000006</v>
      </c>
      <c r="K9" s="134">
        <v>75.040000000000006</v>
      </c>
      <c r="L9" s="134">
        <v>75.040000000000006</v>
      </c>
      <c r="M9" s="134">
        <v>75.040000000000006</v>
      </c>
      <c r="N9" s="134">
        <v>75.040000000000006</v>
      </c>
      <c r="O9" s="134">
        <v>75.040000000000006</v>
      </c>
      <c r="P9" s="134">
        <v>75.040000000000006</v>
      </c>
      <c r="Q9" s="134">
        <v>75.040000000000006</v>
      </c>
      <c r="R9" s="134">
        <v>75.040000000000006</v>
      </c>
      <c r="S9" s="134">
        <v>75.040000000000006</v>
      </c>
      <c r="T9" s="192"/>
      <c r="U9" s="192"/>
      <c r="V9" s="192"/>
      <c r="W9" s="192"/>
      <c r="X9" s="192"/>
      <c r="Y9" s="192"/>
      <c r="Z9" s="192"/>
      <c r="AA9" s="192"/>
      <c r="AB9" s="192"/>
      <c r="AC9" s="192"/>
      <c r="AD9" s="865" t="s">
        <v>1225</v>
      </c>
    </row>
    <row r="10" spans="1:31" ht="15.75" customHeight="1">
      <c r="A10" s="1338">
        <v>4</v>
      </c>
      <c r="B10" s="1332" t="s">
        <v>1902</v>
      </c>
      <c r="C10" s="1338" t="s">
        <v>1881</v>
      </c>
      <c r="D10" s="1340" t="s">
        <v>1903</v>
      </c>
      <c r="E10" s="1344">
        <v>167</v>
      </c>
      <c r="F10" s="134">
        <v>167</v>
      </c>
      <c r="G10" s="134">
        <v>167</v>
      </c>
      <c r="H10" s="134">
        <v>167</v>
      </c>
      <c r="I10" s="134">
        <v>167</v>
      </c>
      <c r="J10" s="134">
        <v>167</v>
      </c>
      <c r="K10" s="134">
        <v>167</v>
      </c>
      <c r="L10" s="1339"/>
      <c r="M10" s="1339">
        <v>167</v>
      </c>
      <c r="N10" s="1358">
        <v>167</v>
      </c>
      <c r="O10" s="1358">
        <v>167</v>
      </c>
      <c r="P10" s="1358">
        <v>167</v>
      </c>
      <c r="Q10" s="1358">
        <v>167</v>
      </c>
      <c r="R10" s="1358">
        <v>167</v>
      </c>
      <c r="S10" s="1358">
        <v>167</v>
      </c>
      <c r="T10" s="1339"/>
      <c r="U10" s="1339"/>
      <c r="V10" s="1339"/>
      <c r="W10" s="1339"/>
      <c r="X10" s="1339"/>
      <c r="Y10" s="1339"/>
      <c r="Z10" s="1339"/>
      <c r="AA10" s="1339"/>
      <c r="AB10" s="1339"/>
      <c r="AC10" s="1339"/>
      <c r="AD10" s="1339"/>
    </row>
    <row r="11" spans="1:31" ht="15.75" customHeight="1">
      <c r="A11" s="1338">
        <v>5</v>
      </c>
      <c r="B11" s="1332" t="s">
        <v>1981</v>
      </c>
      <c r="C11" s="1338" t="s">
        <v>1882</v>
      </c>
      <c r="D11" s="552"/>
      <c r="E11" s="1344">
        <v>122.94799999999999</v>
      </c>
      <c r="F11" s="134">
        <v>122.94799999999999</v>
      </c>
      <c r="G11" s="134">
        <v>122.94799999999999</v>
      </c>
      <c r="H11" s="134">
        <v>122.94799999999999</v>
      </c>
      <c r="I11" s="134">
        <v>122.94799999999999</v>
      </c>
      <c r="J11" s="134">
        <v>122.94799999999999</v>
      </c>
      <c r="K11" s="134">
        <v>122.94799999999999</v>
      </c>
      <c r="L11" s="134">
        <v>122.94799999999999</v>
      </c>
      <c r="M11" s="134">
        <v>122.94799999999999</v>
      </c>
      <c r="N11" s="134">
        <v>122.94799999999999</v>
      </c>
      <c r="O11" s="134">
        <v>122.94799999999999</v>
      </c>
      <c r="P11" s="134">
        <v>122.94799999999999</v>
      </c>
      <c r="Q11" s="134">
        <v>122.94799999999999</v>
      </c>
      <c r="R11" s="134">
        <v>122.94799999999999</v>
      </c>
      <c r="S11" s="134">
        <v>122.94799999999999</v>
      </c>
      <c r="T11" s="134">
        <v>122.94799999999999</v>
      </c>
      <c r="U11" s="134">
        <v>122.94799999999999</v>
      </c>
      <c r="V11" s="134">
        <v>122.94799999999999</v>
      </c>
      <c r="W11" s="134">
        <v>122.94799999999999</v>
      </c>
      <c r="X11" s="134">
        <v>122.94799999999999</v>
      </c>
      <c r="Y11" s="134">
        <v>122.94799999999999</v>
      </c>
      <c r="Z11" s="134">
        <v>122.94799999999999</v>
      </c>
      <c r="AA11" s="134">
        <v>122.94799999999999</v>
      </c>
      <c r="AB11" s="134">
        <v>122.94799999999999</v>
      </c>
      <c r="AC11" s="134">
        <v>122.94799999999999</v>
      </c>
      <c r="AD11" s="134"/>
    </row>
    <row r="12" spans="1:31" ht="15.75" customHeight="1">
      <c r="A12" s="1338"/>
      <c r="B12" s="551"/>
      <c r="C12" s="1338" t="s">
        <v>1883</v>
      </c>
      <c r="D12" s="552"/>
      <c r="E12" s="134"/>
      <c r="F12" s="134"/>
      <c r="G12" s="134"/>
      <c r="H12" s="134"/>
      <c r="I12" s="134"/>
      <c r="J12" s="134"/>
      <c r="K12" s="134"/>
      <c r="L12" s="1339"/>
      <c r="M12" s="1339"/>
      <c r="N12" s="1339"/>
      <c r="O12" s="1339"/>
      <c r="P12" s="1339"/>
      <c r="Q12" s="1339"/>
      <c r="R12" s="1339"/>
      <c r="S12" s="1339"/>
      <c r="T12" s="1339"/>
      <c r="U12" s="1339"/>
      <c r="V12" s="1339"/>
      <c r="W12" s="1339"/>
      <c r="X12" s="1339"/>
      <c r="Y12" s="1339"/>
      <c r="Z12" s="1339"/>
      <c r="AA12" s="1339"/>
      <c r="AB12" s="1339"/>
      <c r="AC12" s="1339"/>
      <c r="AD12" s="1339"/>
    </row>
    <row r="13" spans="1:31" ht="15.75" customHeight="1">
      <c r="A13" s="32"/>
      <c r="B13" s="551"/>
      <c r="C13" s="32" t="s">
        <v>1144</v>
      </c>
      <c r="D13" s="552"/>
      <c r="E13" s="134"/>
      <c r="F13" s="134"/>
      <c r="G13" s="134"/>
      <c r="H13" s="134"/>
      <c r="I13" s="134"/>
      <c r="J13" s="134"/>
      <c r="K13" s="134"/>
      <c r="L13" s="1083">
        <v>2925</v>
      </c>
      <c r="M13" s="192"/>
      <c r="N13" s="966"/>
      <c r="O13" s="1045"/>
      <c r="P13" s="1045"/>
      <c r="Q13" s="1045"/>
      <c r="R13" s="1045"/>
      <c r="S13" s="1045"/>
      <c r="T13" s="192"/>
      <c r="U13" s="192"/>
      <c r="V13" s="192"/>
      <c r="W13" s="192"/>
      <c r="X13" s="192"/>
      <c r="Y13" s="192"/>
      <c r="Z13" s="192"/>
      <c r="AA13" s="192"/>
      <c r="AB13" s="192"/>
      <c r="AC13" s="192"/>
      <c r="AD13" s="865" t="s">
        <v>1225</v>
      </c>
    </row>
    <row r="14" spans="1:31" ht="17.25" customHeight="1">
      <c r="A14" s="32"/>
      <c r="B14" s="238" t="s">
        <v>882</v>
      </c>
      <c r="C14" s="32" t="s">
        <v>1144</v>
      </c>
      <c r="D14" s="118"/>
      <c r="E14" s="134">
        <f t="shared" ref="E14:AC14" si="0">SUM(E7:E13)</f>
        <v>2145.9879999999998</v>
      </c>
      <c r="F14" s="134">
        <f t="shared" si="0"/>
        <v>2145.9879999999998</v>
      </c>
      <c r="G14" s="134">
        <f t="shared" si="0"/>
        <v>2145.9879999999998</v>
      </c>
      <c r="H14" s="134">
        <f t="shared" si="0"/>
        <v>2145.9879999999998</v>
      </c>
      <c r="I14" s="134">
        <f t="shared" si="0"/>
        <v>2145.9879999999998</v>
      </c>
      <c r="J14" s="134">
        <f t="shared" si="0"/>
        <v>2145.9879999999998</v>
      </c>
      <c r="K14" s="134">
        <f t="shared" si="0"/>
        <v>2145.9879999999998</v>
      </c>
      <c r="L14" s="134">
        <f t="shared" si="0"/>
        <v>4899.9880000000003</v>
      </c>
      <c r="M14" s="134">
        <f t="shared" si="0"/>
        <v>2145.9879999999998</v>
      </c>
      <c r="N14" s="134">
        <f t="shared" si="0"/>
        <v>2145.9879999999998</v>
      </c>
      <c r="O14" s="134">
        <f>SUM(O7:O13)</f>
        <v>2145.9879999999998</v>
      </c>
      <c r="P14" s="134">
        <f t="shared" si="0"/>
        <v>2145.9879999999998</v>
      </c>
      <c r="Q14" s="134">
        <f t="shared" si="0"/>
        <v>2145.9879999999998</v>
      </c>
      <c r="R14" s="134">
        <f t="shared" si="0"/>
        <v>2145.9879999999998</v>
      </c>
      <c r="S14" s="134">
        <f>SUM(S7:S13)</f>
        <v>2145.9879999999998</v>
      </c>
      <c r="T14" s="134">
        <f t="shared" si="0"/>
        <v>122.94799999999999</v>
      </c>
      <c r="U14" s="134">
        <f t="shared" si="0"/>
        <v>122.94799999999999</v>
      </c>
      <c r="V14" s="134">
        <f t="shared" si="0"/>
        <v>122.94799999999999</v>
      </c>
      <c r="W14" s="134">
        <f t="shared" si="0"/>
        <v>122.94799999999999</v>
      </c>
      <c r="X14" s="134">
        <f t="shared" si="0"/>
        <v>122.94799999999999</v>
      </c>
      <c r="Y14" s="134">
        <f t="shared" si="0"/>
        <v>122.94799999999999</v>
      </c>
      <c r="Z14" s="134">
        <f t="shared" si="0"/>
        <v>122.94799999999999</v>
      </c>
      <c r="AA14" s="134">
        <f t="shared" si="0"/>
        <v>122.94799999999999</v>
      </c>
      <c r="AB14" s="134">
        <f t="shared" si="0"/>
        <v>122.94799999999999</v>
      </c>
      <c r="AC14" s="134">
        <f t="shared" si="0"/>
        <v>122.94799999999999</v>
      </c>
      <c r="AD14" s="369"/>
    </row>
    <row r="15" spans="1:31" ht="17.25" customHeight="1">
      <c r="A15" s="32"/>
      <c r="B15" s="238" t="s">
        <v>880</v>
      </c>
      <c r="C15" s="32" t="s">
        <v>456</v>
      </c>
      <c r="D15" s="118"/>
      <c r="E15" s="134">
        <f>E14/1000</f>
        <v>2.145988</v>
      </c>
      <c r="F15" s="134">
        <f t="shared" ref="F15:O15" si="1">F14/1000</f>
        <v>2.145988</v>
      </c>
      <c r="G15" s="583">
        <f t="shared" si="1"/>
        <v>2.145988</v>
      </c>
      <c r="H15" s="583">
        <f>H14/1000</f>
        <v>2.145988</v>
      </c>
      <c r="I15" s="583">
        <f>I14/1000</f>
        <v>2.145988</v>
      </c>
      <c r="J15" s="583">
        <f t="shared" ref="J15:K15" si="2">J14/1000</f>
        <v>2.145988</v>
      </c>
      <c r="K15" s="583">
        <f t="shared" si="2"/>
        <v>2.145988</v>
      </c>
      <c r="L15" s="583">
        <f t="shared" si="1"/>
        <v>4.8999880000000005</v>
      </c>
      <c r="M15" s="583">
        <f t="shared" si="1"/>
        <v>2.145988</v>
      </c>
      <c r="N15" s="583">
        <f t="shared" si="1"/>
        <v>2.145988</v>
      </c>
      <c r="O15" s="583">
        <f t="shared" si="1"/>
        <v>2.145988</v>
      </c>
      <c r="P15" s="583">
        <f t="shared" ref="P15:AC15" si="3">P14/1000</f>
        <v>2.145988</v>
      </c>
      <c r="Q15" s="583">
        <f>Q14/1000</f>
        <v>2.145988</v>
      </c>
      <c r="R15" s="583">
        <f>R14/1000</f>
        <v>2.145988</v>
      </c>
      <c r="S15" s="583">
        <f t="shared" si="3"/>
        <v>2.145988</v>
      </c>
      <c r="T15" s="134">
        <f t="shared" si="3"/>
        <v>0.12294799999999999</v>
      </c>
      <c r="U15" s="134">
        <f t="shared" si="3"/>
        <v>0.12294799999999999</v>
      </c>
      <c r="V15" s="134">
        <f t="shared" si="3"/>
        <v>0.12294799999999999</v>
      </c>
      <c r="W15" s="134">
        <f t="shared" si="3"/>
        <v>0.12294799999999999</v>
      </c>
      <c r="X15" s="134">
        <f t="shared" si="3"/>
        <v>0.12294799999999999</v>
      </c>
      <c r="Y15" s="134">
        <f t="shared" si="3"/>
        <v>0.12294799999999999</v>
      </c>
      <c r="Z15" s="134">
        <f t="shared" si="3"/>
        <v>0.12294799999999999</v>
      </c>
      <c r="AA15" s="134">
        <f t="shared" si="3"/>
        <v>0.12294799999999999</v>
      </c>
      <c r="AB15" s="134">
        <f t="shared" si="3"/>
        <v>0.12294799999999999</v>
      </c>
      <c r="AC15" s="134">
        <f t="shared" si="3"/>
        <v>0.12294799999999999</v>
      </c>
      <c r="AD15" s="369"/>
      <c r="AE15" s="962"/>
    </row>
    <row r="16" spans="1:31">
      <c r="A16" s="32"/>
      <c r="B16" s="189" t="s">
        <v>883</v>
      </c>
      <c r="C16" s="32" t="s">
        <v>839</v>
      </c>
      <c r="D16" s="118"/>
      <c r="E16" s="118"/>
      <c r="F16" s="118"/>
      <c r="G16" s="118"/>
      <c r="H16" s="118"/>
      <c r="I16" s="118"/>
      <c r="J16" s="1203"/>
      <c r="K16" s="1203"/>
      <c r="L16" s="187">
        <f t="shared" ref="L16:AC16" si="4">COUNTA(L7:L13)</f>
        <v>5</v>
      </c>
      <c r="M16" s="187">
        <f t="shared" si="4"/>
        <v>5</v>
      </c>
      <c r="N16" s="187">
        <f t="shared" si="4"/>
        <v>5</v>
      </c>
      <c r="O16" s="187">
        <f t="shared" si="4"/>
        <v>5</v>
      </c>
      <c r="P16" s="187">
        <f t="shared" si="4"/>
        <v>5</v>
      </c>
      <c r="Q16" s="187">
        <f t="shared" si="4"/>
        <v>5</v>
      </c>
      <c r="R16" s="187">
        <f t="shared" si="4"/>
        <v>5</v>
      </c>
      <c r="S16" s="187">
        <f>COUNTA(S7:S13)</f>
        <v>5</v>
      </c>
      <c r="T16" s="187">
        <f t="shared" si="4"/>
        <v>1</v>
      </c>
      <c r="U16" s="187">
        <f t="shared" si="4"/>
        <v>1</v>
      </c>
      <c r="V16" s="187">
        <f t="shared" si="4"/>
        <v>1</v>
      </c>
      <c r="W16" s="187">
        <f t="shared" si="4"/>
        <v>1</v>
      </c>
      <c r="X16" s="187">
        <f t="shared" si="4"/>
        <v>1</v>
      </c>
      <c r="Y16" s="187">
        <f t="shared" si="4"/>
        <v>1</v>
      </c>
      <c r="Z16" s="187">
        <f t="shared" si="4"/>
        <v>1</v>
      </c>
      <c r="AA16" s="187">
        <f t="shared" si="4"/>
        <v>1</v>
      </c>
      <c r="AB16" s="187">
        <f t="shared" si="4"/>
        <v>1</v>
      </c>
      <c r="AC16" s="187">
        <f t="shared" si="4"/>
        <v>1</v>
      </c>
      <c r="AD16" s="369"/>
    </row>
    <row r="18" spans="2:19">
      <c r="D18" s="142"/>
      <c r="E18" s="142"/>
      <c r="F18" s="142"/>
      <c r="G18" s="142"/>
      <c r="H18" s="142"/>
      <c r="I18" s="142"/>
      <c r="J18" s="142"/>
      <c r="K18" s="142"/>
      <c r="L18" s="142"/>
      <c r="M18" s="1085">
        <f>'ПП-М (Вагай)'!K120</f>
        <v>2.3780000000000001</v>
      </c>
      <c r="N18" s="1085">
        <f>'ПП-М (Вагай)'!L120</f>
        <v>4.5019999999999998</v>
      </c>
      <c r="O18" s="1085"/>
      <c r="P18" s="1085">
        <f>'ПП-М (Вагай)'!N120</f>
        <v>2.1461450000000002</v>
      </c>
      <c r="Q18" s="862"/>
      <c r="R18" s="862"/>
      <c r="S18" s="131"/>
    </row>
    <row r="19" spans="2:19">
      <c r="B19" t="s">
        <v>1614</v>
      </c>
      <c r="C19"/>
      <c r="D19"/>
      <c r="E19"/>
      <c r="P19" s="1221"/>
    </row>
    <row r="20" spans="2:19">
      <c r="B20" t="s">
        <v>1615</v>
      </c>
      <c r="C20"/>
      <c r="D20"/>
      <c r="E20"/>
    </row>
    <row r="21" spans="2:19">
      <c r="B21" t="s">
        <v>1616</v>
      </c>
      <c r="C21"/>
      <c r="D21"/>
      <c r="E21"/>
    </row>
    <row r="22" spans="2:19">
      <c r="B22" t="s">
        <v>1617</v>
      </c>
      <c r="C22"/>
      <c r="D22"/>
      <c r="E22"/>
    </row>
  </sheetData>
  <mergeCells count="11">
    <mergeCell ref="A1:AD1"/>
    <mergeCell ref="AD4:AD5"/>
    <mergeCell ref="A4:A5"/>
    <mergeCell ref="B4:B5"/>
    <mergeCell ref="C4:C5"/>
    <mergeCell ref="D4:D5"/>
    <mergeCell ref="M4:S4"/>
    <mergeCell ref="T4:X4"/>
    <mergeCell ref="Y4:AC4"/>
    <mergeCell ref="A3:AD3"/>
    <mergeCell ref="E4:K4"/>
  </mergeCells>
  <phoneticPr fontId="0" type="noConversion"/>
  <pageMargins left="0.23622047244094491" right="0.23622047244094491" top="1.1417322834645669" bottom="0.74803149606299213" header="0.31496062992125984" footer="0.31496062992125984"/>
  <pageSetup paperSize="9" scale="56"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pageSetUpPr fitToPage="1"/>
  </sheetPr>
  <dimension ref="A1:HQ167"/>
  <sheetViews>
    <sheetView view="pageBreakPreview" topLeftCell="A2" zoomScale="80" zoomScaleNormal="90" zoomScaleSheetLayoutView="80" workbookViewId="0">
      <selection activeCell="U27" sqref="U27"/>
    </sheetView>
  </sheetViews>
  <sheetFormatPr defaultColWidth="30" defaultRowHeight="14.25"/>
  <cols>
    <col min="1" max="1" width="8.7109375" style="1099" customWidth="1"/>
    <col min="2" max="2" width="36.140625" style="1099" customWidth="1"/>
    <col min="3" max="3" width="29.42578125" style="1099" customWidth="1"/>
    <col min="4" max="4" width="18.28515625" style="1099" customWidth="1"/>
    <col min="5" max="5" width="9.28515625" style="1099" customWidth="1"/>
    <col min="6" max="6" width="11" style="1099" bestFit="1" customWidth="1"/>
    <col min="7" max="7" width="9" style="1099" customWidth="1"/>
    <col min="8" max="8" width="10.7109375" style="1099" customWidth="1"/>
    <col min="9" max="9" width="12.28515625" style="1099" customWidth="1"/>
    <col min="10" max="10" width="10" style="1099" customWidth="1"/>
    <col min="11" max="11" width="11.42578125" style="1099" customWidth="1"/>
    <col min="12" max="12" width="7.85546875" style="1099" customWidth="1"/>
    <col min="13" max="13" width="10" style="1099" customWidth="1"/>
    <col min="14" max="14" width="12.28515625" style="1099" hidden="1" customWidth="1"/>
    <col min="15" max="15" width="9.5703125" style="1099" hidden="1" customWidth="1"/>
    <col min="16" max="16" width="11.28515625" style="1099" hidden="1" customWidth="1"/>
    <col min="17" max="17" width="15.140625" style="1099" hidden="1" customWidth="1"/>
    <col min="18" max="18" width="6.42578125" style="1099" customWidth="1"/>
    <col min="19" max="19" width="12.7109375" style="1099" customWidth="1"/>
    <col min="20" max="20" width="13.85546875" style="1099" customWidth="1"/>
    <col min="21" max="21" width="12.85546875" style="1099" hidden="1" customWidth="1"/>
    <col min="22" max="22" width="41.28515625" style="1099" customWidth="1"/>
    <col min="23" max="23" width="33.5703125" style="1099" customWidth="1"/>
    <col min="24" max="24" width="27.140625" style="1099" customWidth="1"/>
    <col min="25" max="25" width="8.28515625" style="1099" customWidth="1"/>
    <col min="26" max="26" width="36" style="1099" customWidth="1"/>
    <col min="27" max="27" width="13.28515625" style="1099" customWidth="1"/>
    <col min="28" max="28" width="10.42578125" style="1099" customWidth="1"/>
    <col min="29" max="30" width="11" style="1099" customWidth="1"/>
    <col min="31" max="31" width="6.28515625" style="1099" customWidth="1"/>
    <col min="32" max="32" width="10.7109375" style="1099" customWidth="1"/>
    <col min="33" max="33" width="14.140625" style="1099" customWidth="1"/>
    <col min="34" max="34" width="17" style="1099" customWidth="1"/>
    <col min="35" max="35" width="20.7109375" style="1099" customWidth="1"/>
    <col min="36" max="36" width="30.85546875" style="1099" customWidth="1"/>
    <col min="37" max="42" width="9.140625" style="1099" hidden="1" customWidth="1"/>
    <col min="43" max="43" width="27.42578125" style="1099" hidden="1" customWidth="1"/>
    <col min="44" max="47" width="9.140625" style="1099" hidden="1" customWidth="1"/>
    <col min="48" max="48" width="12" style="1099" hidden="1" customWidth="1"/>
    <col min="49" max="64" width="9.140625" style="1099" hidden="1" customWidth="1"/>
    <col min="65" max="66" width="9.140625" style="1099" customWidth="1"/>
    <col min="67" max="67" width="4.85546875" style="1099" customWidth="1"/>
    <col min="68" max="82" width="9.140625" style="1099" hidden="1" customWidth="1"/>
    <col min="83" max="83" width="9.140625" style="1099" customWidth="1"/>
    <col min="84" max="84" width="4.7109375" style="1099" customWidth="1"/>
    <col min="85" max="90" width="9.140625" style="1099" hidden="1" customWidth="1"/>
    <col min="91" max="91" width="9.140625" style="1099" customWidth="1"/>
    <col min="92" max="92" width="6.140625" style="1099" customWidth="1"/>
    <col min="93" max="98" width="9.140625" style="1099" hidden="1" customWidth="1"/>
    <col min="99" max="100" width="9.140625" style="1099" customWidth="1"/>
    <col min="101" max="101" width="4.85546875" style="1099" customWidth="1"/>
    <col min="102" max="106" width="9.140625" style="1099" hidden="1" customWidth="1"/>
    <col min="107" max="107" width="9.140625" style="1099" customWidth="1"/>
    <col min="108" max="108" width="6.42578125" style="1099" customWidth="1"/>
    <col min="109" max="114" width="9.140625" style="1099" hidden="1" customWidth="1"/>
    <col min="115" max="117" width="9.140625" style="1099" customWidth="1"/>
    <col min="118" max="118" width="1.42578125" style="1099" customWidth="1"/>
    <col min="119" max="129" width="9.140625" style="1099" hidden="1" customWidth="1"/>
    <col min="130" max="131" width="9.140625" style="1099" customWidth="1"/>
    <col min="132" max="132" width="32.28515625" style="1099" customWidth="1"/>
    <col min="133" max="133" width="14.28515625" style="1099" customWidth="1"/>
    <col min="134" max="134" width="15.42578125" style="1099" customWidth="1"/>
    <col min="135" max="137" width="9.140625" style="1099" customWidth="1"/>
    <col min="138" max="138" width="13.85546875" style="1099" customWidth="1"/>
    <col min="139" max="242" width="9.140625" style="1099" customWidth="1"/>
    <col min="243" max="243" width="6" style="1099" customWidth="1"/>
    <col min="244" max="244" width="30" style="1099" customWidth="1"/>
    <col min="245" max="245" width="6.5703125" style="1099" customWidth="1"/>
    <col min="246" max="246" width="14" style="1099" customWidth="1"/>
    <col min="247" max="247" width="12.140625" style="1099" customWidth="1"/>
    <col min="248" max="248" width="16.5703125" style="1099" customWidth="1"/>
    <col min="249" max="249" width="17" style="1099" customWidth="1"/>
    <col min="250" max="250" width="15.42578125" style="1099" customWidth="1"/>
    <col min="251" max="251" width="15.5703125" style="1099" customWidth="1"/>
    <col min="252" max="252" width="12.85546875" style="1099" customWidth="1"/>
    <col min="253" max="253" width="0" style="1099" hidden="1" customWidth="1"/>
    <col min="254" max="254" width="9.140625" style="1099" customWidth="1"/>
    <col min="255" max="255" width="5.5703125" style="1099" customWidth="1"/>
    <col min="256" max="16384" width="30" style="1099"/>
  </cols>
  <sheetData>
    <row r="1" spans="1:147" ht="15" hidden="1" customHeight="1">
      <c r="B1" s="30"/>
      <c r="C1" s="30"/>
      <c r="D1" s="30"/>
      <c r="E1" s="30"/>
      <c r="F1" s="30"/>
      <c r="G1" s="30"/>
      <c r="H1" s="30"/>
      <c r="I1" s="30"/>
      <c r="J1" s="30"/>
      <c r="K1" s="30"/>
      <c r="L1" s="637"/>
      <c r="M1" s="649"/>
      <c r="N1" s="649"/>
      <c r="O1" s="649"/>
      <c r="P1" s="649"/>
      <c r="Q1" s="649"/>
      <c r="R1" s="637"/>
      <c r="S1" s="1592"/>
      <c r="T1" s="1592"/>
      <c r="U1" s="1092"/>
    </row>
    <row r="2" spans="1:147" ht="18.75">
      <c r="A2" s="1593" t="s">
        <v>448</v>
      </c>
      <c r="B2" s="1593"/>
      <c r="C2" s="1593"/>
      <c r="D2" s="1593"/>
      <c r="E2" s="1593"/>
      <c r="F2" s="1593"/>
      <c r="G2" s="1593"/>
      <c r="H2" s="1593"/>
      <c r="I2" s="1593"/>
      <c r="J2" s="1593"/>
      <c r="K2" s="1593"/>
      <c r="L2" s="1593"/>
      <c r="M2" s="1593"/>
      <c r="N2" s="1593"/>
      <c r="O2" s="1593"/>
      <c r="P2" s="1593"/>
      <c r="Q2" s="1593"/>
      <c r="R2" s="1593"/>
      <c r="S2" s="1593"/>
      <c r="T2" s="1593"/>
      <c r="U2" s="1593"/>
      <c r="V2" s="1593"/>
    </row>
    <row r="3" spans="1:147" ht="18.75">
      <c r="A3" s="1593" t="s">
        <v>1248</v>
      </c>
      <c r="B3" s="1593"/>
      <c r="C3" s="1593"/>
      <c r="D3" s="1593"/>
      <c r="E3" s="1593"/>
      <c r="F3" s="1593"/>
      <c r="G3" s="1593"/>
      <c r="H3" s="1593"/>
      <c r="I3" s="1593"/>
      <c r="J3" s="1593"/>
      <c r="K3" s="1593"/>
      <c r="L3" s="1593"/>
      <c r="M3" s="1593"/>
      <c r="N3" s="1593"/>
      <c r="O3" s="1593"/>
      <c r="P3" s="1593"/>
      <c r="Q3" s="1593"/>
      <c r="R3" s="1593"/>
      <c r="S3" s="1593"/>
      <c r="T3" s="1593"/>
      <c r="U3" s="1593"/>
      <c r="V3" s="1593"/>
    </row>
    <row r="4" spans="1:147" ht="13.5" customHeight="1">
      <c r="A4" s="1591" t="str">
        <f>CONCATENATE(ПАС!B56,"  (",ПАС!C52,"  ",ПАС!C51,")")</f>
        <v>ООО "Ромист"   (Омутинское   Омутинский муниципальный район)</v>
      </c>
      <c r="B4" s="1591"/>
      <c r="C4" s="1591"/>
      <c r="D4" s="1591"/>
      <c r="E4" s="1591"/>
      <c r="F4" s="1591"/>
      <c r="G4" s="1591"/>
      <c r="H4" s="1591"/>
      <c r="I4" s="1591"/>
      <c r="J4" s="1591"/>
      <c r="K4" s="1591"/>
      <c r="L4" s="1591"/>
      <c r="M4" s="1591"/>
      <c r="N4" s="1591"/>
      <c r="O4" s="1591"/>
      <c r="P4" s="1591"/>
      <c r="Q4" s="1591"/>
      <c r="R4" s="1591"/>
      <c r="S4" s="1591"/>
      <c r="T4" s="1591"/>
      <c r="U4" s="1591"/>
      <c r="V4" s="1591"/>
    </row>
    <row r="5" spans="1:147" s="1137" customFormat="1" ht="75.75" customHeight="1">
      <c r="A5" s="1594" t="s">
        <v>721</v>
      </c>
      <c r="B5" s="1596" t="s">
        <v>645</v>
      </c>
      <c r="C5" s="1598" t="s">
        <v>1072</v>
      </c>
      <c r="D5" s="1600" t="s">
        <v>665</v>
      </c>
      <c r="E5" s="1602" t="s">
        <v>816</v>
      </c>
      <c r="F5" s="1603"/>
      <c r="G5" s="1596" t="s">
        <v>384</v>
      </c>
      <c r="H5" s="1596" t="s">
        <v>413</v>
      </c>
      <c r="I5" s="1596" t="s">
        <v>385</v>
      </c>
      <c r="J5" s="1596" t="s">
        <v>386</v>
      </c>
      <c r="K5" s="1596" t="s">
        <v>388</v>
      </c>
      <c r="L5" s="1596" t="s">
        <v>895</v>
      </c>
      <c r="M5" s="1596" t="s">
        <v>666</v>
      </c>
      <c r="N5" s="1596" t="s">
        <v>667</v>
      </c>
      <c r="O5" s="1596" t="s">
        <v>1677</v>
      </c>
      <c r="P5" s="1596" t="s">
        <v>389</v>
      </c>
      <c r="Q5" s="1596" t="s">
        <v>1678</v>
      </c>
      <c r="R5" s="1596" t="s">
        <v>390</v>
      </c>
      <c r="S5" s="1596" t="s">
        <v>896</v>
      </c>
      <c r="T5" s="1596" t="s">
        <v>391</v>
      </c>
      <c r="U5" s="1130" t="s">
        <v>1073</v>
      </c>
      <c r="V5" s="1604" t="s">
        <v>646</v>
      </c>
      <c r="AG5" s="1138"/>
      <c r="AH5" s="1689"/>
      <c r="AI5" s="1689"/>
      <c r="AJ5" s="1689"/>
      <c r="AK5" s="1689"/>
      <c r="AL5" s="1689"/>
      <c r="AM5" s="1689"/>
      <c r="AN5" s="1689"/>
      <c r="AO5" s="1689"/>
      <c r="AP5" s="1139"/>
      <c r="AQ5" s="1139"/>
      <c r="AR5" s="1139"/>
      <c r="AS5" s="1139"/>
      <c r="AT5" s="1139"/>
      <c r="AU5" s="1139"/>
      <c r="AV5" s="1139"/>
      <c r="AW5" s="1139"/>
      <c r="AX5" s="1139"/>
      <c r="AY5" s="1139"/>
      <c r="AZ5" s="1139"/>
      <c r="BA5" s="1139"/>
      <c r="BB5" s="1139"/>
      <c r="BC5" s="1139"/>
      <c r="BD5" s="1139"/>
      <c r="BE5" s="1139"/>
      <c r="BF5" s="1139"/>
      <c r="BG5" s="1139"/>
      <c r="BH5" s="1139"/>
      <c r="BI5" s="1139"/>
      <c r="BJ5" s="1139"/>
      <c r="BK5" s="1139"/>
      <c r="BL5" s="1139"/>
      <c r="BM5" s="1688"/>
      <c r="BN5" s="1688"/>
      <c r="BO5" s="1688"/>
      <c r="BP5" s="1688"/>
      <c r="BQ5" s="1688"/>
      <c r="BR5" s="1688"/>
      <c r="BS5" s="1688"/>
      <c r="BT5" s="1688"/>
      <c r="BU5" s="1688"/>
      <c r="BV5" s="1688"/>
      <c r="BW5" s="1688"/>
      <c r="BX5" s="1688"/>
      <c r="BY5" s="1688"/>
      <c r="BZ5" s="1688"/>
      <c r="CA5" s="1688"/>
      <c r="CB5" s="1688"/>
      <c r="CC5" s="1688"/>
      <c r="CD5" s="1688"/>
      <c r="CE5" s="1688"/>
      <c r="CF5" s="1688"/>
      <c r="CG5" s="1688"/>
      <c r="CH5" s="1688"/>
      <c r="CI5" s="1688"/>
      <c r="CJ5" s="1688"/>
      <c r="CK5" s="1688"/>
      <c r="CL5" s="1688"/>
      <c r="CM5" s="1688"/>
      <c r="CN5" s="1688"/>
      <c r="CO5" s="1688"/>
      <c r="CP5" s="1688"/>
      <c r="CQ5" s="1688"/>
      <c r="CR5" s="1688"/>
      <c r="CS5" s="1688"/>
      <c r="CT5" s="1688"/>
      <c r="CU5" s="1688"/>
      <c r="CV5" s="1688"/>
      <c r="CW5" s="1688"/>
      <c r="CX5" s="1688"/>
      <c r="CY5" s="1688"/>
      <c r="CZ5" s="1688"/>
      <c r="DA5" s="1688"/>
      <c r="DB5" s="1688"/>
      <c r="DC5" s="1688"/>
      <c r="DD5" s="1688"/>
      <c r="DE5" s="1688"/>
      <c r="DF5" s="1688"/>
      <c r="DG5" s="1688"/>
      <c r="DH5" s="1688"/>
      <c r="DI5" s="1688"/>
      <c r="DJ5" s="1688"/>
      <c r="DK5" s="1688"/>
      <c r="DL5" s="1688"/>
      <c r="DM5" s="1688"/>
      <c r="DN5" s="1688"/>
      <c r="DO5" s="1688"/>
      <c r="DP5" s="1688"/>
      <c r="DQ5" s="1688"/>
      <c r="DR5" s="1688"/>
      <c r="DS5" s="1688"/>
      <c r="DT5" s="1688"/>
      <c r="DU5" s="1688"/>
      <c r="DV5" s="1688"/>
      <c r="DW5" s="1688"/>
      <c r="DX5" s="1688"/>
      <c r="DY5" s="1688"/>
    </row>
    <row r="6" spans="1:147" s="1137" customFormat="1" ht="34.5" customHeight="1">
      <c r="A6" s="1595"/>
      <c r="B6" s="1597"/>
      <c r="C6" s="1599"/>
      <c r="D6" s="1601"/>
      <c r="E6" s="1131" t="s">
        <v>392</v>
      </c>
      <c r="F6" s="1131" t="s">
        <v>393</v>
      </c>
      <c r="G6" s="1597"/>
      <c r="H6" s="1597"/>
      <c r="I6" s="1597"/>
      <c r="J6" s="1597"/>
      <c r="K6" s="1597"/>
      <c r="L6" s="1597"/>
      <c r="M6" s="1597"/>
      <c r="N6" s="1597"/>
      <c r="O6" s="1597"/>
      <c r="P6" s="1597"/>
      <c r="Q6" s="1597"/>
      <c r="R6" s="1597"/>
      <c r="S6" s="1597"/>
      <c r="T6" s="1597"/>
      <c r="U6" s="1130"/>
      <c r="V6" s="1605"/>
      <c r="AG6" s="1138"/>
      <c r="AH6" s="1140"/>
      <c r="AI6" s="1140"/>
      <c r="AJ6" s="1140"/>
      <c r="AK6" s="1140"/>
      <c r="AL6" s="1140"/>
      <c r="AM6" s="1140"/>
      <c r="AN6" s="1140"/>
      <c r="AO6" s="1140"/>
      <c r="AP6" s="1139"/>
      <c r="AQ6" s="1139"/>
      <c r="AR6" s="1139"/>
      <c r="AS6" s="1139"/>
      <c r="AT6" s="1139"/>
      <c r="AU6" s="1139"/>
      <c r="AV6" s="1139"/>
      <c r="AW6" s="1139"/>
      <c r="AX6" s="1139"/>
      <c r="AY6" s="1139"/>
      <c r="AZ6" s="1139"/>
      <c r="BA6" s="1139"/>
      <c r="BB6" s="1139"/>
      <c r="BC6" s="1139"/>
      <c r="BD6" s="1139"/>
      <c r="BE6" s="1139"/>
      <c r="BF6" s="1139"/>
      <c r="BG6" s="1139"/>
      <c r="BH6" s="1139"/>
      <c r="BI6" s="1139"/>
      <c r="BJ6" s="1139"/>
      <c r="BK6" s="1139"/>
      <c r="BL6" s="1139"/>
      <c r="BM6" s="1141"/>
      <c r="BN6" s="1141"/>
      <c r="BO6" s="1141"/>
      <c r="BP6" s="1141"/>
      <c r="BQ6" s="1141"/>
      <c r="BR6" s="1141"/>
      <c r="BS6" s="1141"/>
      <c r="BT6" s="1141"/>
      <c r="BU6" s="1141"/>
      <c r="BV6" s="1141"/>
      <c r="BW6" s="1141"/>
      <c r="BX6" s="1141"/>
      <c r="BY6" s="1141"/>
      <c r="BZ6" s="1141"/>
      <c r="CA6" s="1141"/>
      <c r="CB6" s="1141"/>
      <c r="CC6" s="1141"/>
      <c r="CD6" s="1141"/>
      <c r="CE6" s="1141"/>
      <c r="CF6" s="1141"/>
      <c r="CG6" s="1141"/>
      <c r="CH6" s="1141"/>
      <c r="CI6" s="1141"/>
      <c r="CJ6" s="1141"/>
      <c r="CK6" s="1141"/>
      <c r="CL6" s="1141"/>
      <c r="CM6" s="1141"/>
      <c r="CN6" s="1141"/>
      <c r="CO6" s="1141"/>
      <c r="CP6" s="1141"/>
      <c r="CQ6" s="1141"/>
      <c r="CR6" s="1141"/>
      <c r="CS6" s="1141"/>
      <c r="CT6" s="1141"/>
      <c r="CU6" s="1141"/>
      <c r="CV6" s="1141"/>
      <c r="CW6" s="1141"/>
      <c r="CX6" s="1141"/>
      <c r="CY6" s="1141"/>
      <c r="CZ6" s="1141"/>
      <c r="DA6" s="1141"/>
      <c r="DB6" s="1141"/>
      <c r="DC6" s="1141"/>
      <c r="DD6" s="1141"/>
      <c r="DE6" s="1141"/>
      <c r="DF6" s="1141"/>
      <c r="DG6" s="1141"/>
      <c r="DH6" s="1141"/>
      <c r="DI6" s="1141"/>
      <c r="DJ6" s="1141"/>
      <c r="DK6" s="1141"/>
      <c r="DL6" s="1141"/>
      <c r="DM6" s="1141"/>
      <c r="DN6" s="1141"/>
      <c r="DO6" s="1141"/>
      <c r="DP6" s="1141"/>
      <c r="DQ6" s="1141"/>
      <c r="DR6" s="1141"/>
      <c r="DS6" s="1141"/>
      <c r="DT6" s="1141"/>
      <c r="DU6" s="1141"/>
      <c r="DV6" s="1141"/>
      <c r="DW6" s="1141"/>
      <c r="DX6" s="1141"/>
      <c r="DY6" s="1141"/>
    </row>
    <row r="7" spans="1:147" s="1137" customFormat="1" ht="17.25" customHeight="1">
      <c r="A7" s="1132">
        <v>1</v>
      </c>
      <c r="B7" s="1133">
        <v>2</v>
      </c>
      <c r="C7" s="1133">
        <v>3</v>
      </c>
      <c r="D7" s="1133">
        <v>4</v>
      </c>
      <c r="E7" s="1134">
        <v>5</v>
      </c>
      <c r="F7" s="1135">
        <v>6</v>
      </c>
      <c r="G7" s="1133">
        <v>7</v>
      </c>
      <c r="H7" s="1136">
        <v>8</v>
      </c>
      <c r="I7" s="1136">
        <v>9</v>
      </c>
      <c r="J7" s="1136">
        <v>10</v>
      </c>
      <c r="K7" s="1136">
        <v>11</v>
      </c>
      <c r="L7" s="1136">
        <v>12</v>
      </c>
      <c r="M7" s="1136">
        <v>13</v>
      </c>
      <c r="N7" s="1136">
        <v>14</v>
      </c>
      <c r="O7" s="1136">
        <v>15</v>
      </c>
      <c r="P7" s="1136">
        <v>16</v>
      </c>
      <c r="Q7" s="1136">
        <v>17</v>
      </c>
      <c r="R7" s="1136">
        <v>14</v>
      </c>
      <c r="S7" s="1136">
        <v>15</v>
      </c>
      <c r="T7" s="1136">
        <v>16</v>
      </c>
      <c r="U7" s="1136"/>
      <c r="V7" s="1136">
        <v>17</v>
      </c>
      <c r="AG7" s="1138"/>
      <c r="AH7" s="1689"/>
      <c r="AI7" s="1689"/>
      <c r="AJ7" s="1689"/>
      <c r="AK7" s="1689"/>
      <c r="AL7" s="1689"/>
      <c r="AM7" s="1689"/>
      <c r="AN7" s="1689"/>
      <c r="AO7" s="1689"/>
      <c r="AP7" s="1139"/>
      <c r="AQ7" s="1139"/>
      <c r="AR7" s="1139"/>
      <c r="AS7" s="1139"/>
      <c r="AT7" s="1139"/>
      <c r="AU7" s="1139"/>
      <c r="AV7" s="1139"/>
      <c r="AW7" s="1139"/>
      <c r="AX7" s="1139"/>
      <c r="AY7" s="1139"/>
      <c r="AZ7" s="1139"/>
      <c r="BA7" s="1139"/>
      <c r="BB7" s="1139"/>
      <c r="BC7" s="1139"/>
      <c r="BD7" s="1139"/>
      <c r="BE7" s="1139"/>
      <c r="BF7" s="1139"/>
      <c r="BG7" s="1139"/>
      <c r="BH7" s="1139"/>
      <c r="BI7" s="1139"/>
      <c r="BJ7" s="1139"/>
      <c r="BK7" s="1139"/>
      <c r="BL7" s="1139"/>
      <c r="BM7" s="1688"/>
      <c r="BN7" s="1688"/>
      <c r="BO7" s="1688"/>
      <c r="BP7" s="1688"/>
      <c r="BQ7" s="1688"/>
      <c r="BR7" s="1688"/>
      <c r="BS7" s="1688"/>
      <c r="BT7" s="1688"/>
      <c r="BU7" s="1688"/>
      <c r="BV7" s="1688"/>
      <c r="BW7" s="1688"/>
      <c r="BX7" s="1688"/>
      <c r="BY7" s="1688"/>
      <c r="BZ7" s="1688"/>
      <c r="CA7" s="1688"/>
      <c r="CB7" s="1688"/>
      <c r="CC7" s="1688"/>
      <c r="CD7" s="1688"/>
      <c r="CE7" s="1688"/>
      <c r="CF7" s="1688"/>
      <c r="CG7" s="1688"/>
      <c r="CH7" s="1688"/>
      <c r="CI7" s="1688"/>
      <c r="CJ7" s="1688"/>
      <c r="CK7" s="1688"/>
      <c r="CL7" s="1688"/>
      <c r="CM7" s="1688"/>
      <c r="CN7" s="1688"/>
      <c r="CO7" s="1688"/>
      <c r="CP7" s="1688"/>
      <c r="CQ7" s="1688"/>
      <c r="CR7" s="1688"/>
      <c r="CS7" s="1688"/>
      <c r="CT7" s="1688"/>
      <c r="CU7" s="1688"/>
      <c r="CV7" s="1688"/>
      <c r="CW7" s="1688"/>
      <c r="CX7" s="1688"/>
      <c r="CY7" s="1688"/>
      <c r="CZ7" s="1688"/>
      <c r="DA7" s="1688"/>
      <c r="DB7" s="1688"/>
      <c r="DC7" s="1688"/>
      <c r="DD7" s="1688"/>
      <c r="DE7" s="1688"/>
      <c r="DF7" s="1688"/>
      <c r="DG7" s="1688"/>
      <c r="DH7" s="1688"/>
      <c r="DI7" s="1688"/>
      <c r="DJ7" s="1688"/>
      <c r="DK7" s="1688"/>
      <c r="DL7" s="1688"/>
      <c r="DM7" s="1688"/>
      <c r="DN7" s="1688"/>
      <c r="DO7" s="1688"/>
      <c r="DP7" s="1688"/>
      <c r="DQ7" s="1688"/>
      <c r="DR7" s="1688"/>
      <c r="DS7" s="1688"/>
      <c r="DT7" s="1688"/>
      <c r="DU7" s="1688"/>
      <c r="DV7" s="1688"/>
      <c r="DW7" s="1688"/>
      <c r="DX7" s="1688"/>
      <c r="DY7" s="1688"/>
    </row>
    <row r="8" spans="1:147" ht="22.5" customHeight="1">
      <c r="A8" s="1104"/>
      <c r="B8" s="1142" t="s">
        <v>1679</v>
      </c>
      <c r="C8" s="1105"/>
      <c r="D8" s="1105"/>
      <c r="E8" s="1105"/>
      <c r="F8" s="1105"/>
      <c r="G8" s="1105"/>
      <c r="H8" s="1105"/>
      <c r="I8" s="1105"/>
      <c r="J8" s="1105"/>
      <c r="K8" s="1105"/>
      <c r="L8" s="1105"/>
      <c r="M8" s="1105"/>
      <c r="N8" s="1105"/>
      <c r="O8" s="1105"/>
      <c r="P8" s="1105"/>
      <c r="Q8" s="1105"/>
      <c r="R8" s="1106"/>
      <c r="S8" s="1106"/>
      <c r="T8" s="1106"/>
      <c r="U8" s="1106"/>
      <c r="V8" s="1107"/>
      <c r="AG8" s="1100"/>
      <c r="AH8" s="1607"/>
      <c r="AI8" s="1607"/>
      <c r="AJ8" s="1607"/>
      <c r="AK8" s="1607"/>
      <c r="AL8" s="1607"/>
      <c r="AM8" s="1607"/>
      <c r="AN8" s="1607"/>
      <c r="AO8" s="1607"/>
      <c r="AP8" s="1101"/>
      <c r="AQ8" s="1101"/>
      <c r="AR8" s="1101"/>
      <c r="AS8" s="1101"/>
      <c r="AT8" s="1101"/>
      <c r="AU8" s="1101"/>
      <c r="AV8" s="1101"/>
      <c r="AW8" s="1101"/>
      <c r="AX8" s="1101"/>
      <c r="AY8" s="1101"/>
      <c r="AZ8" s="1101"/>
      <c r="BA8" s="1101"/>
      <c r="BB8" s="1101"/>
      <c r="BC8" s="1101"/>
      <c r="BD8" s="1101"/>
      <c r="BE8" s="1101"/>
      <c r="BF8" s="1101"/>
      <c r="BG8" s="1101"/>
      <c r="BH8" s="1101"/>
      <c r="BI8" s="1101"/>
      <c r="BJ8" s="1101"/>
      <c r="BK8" s="1101"/>
      <c r="BL8" s="1101"/>
      <c r="BM8" s="1606"/>
      <c r="BN8" s="1606"/>
      <c r="BO8" s="1606"/>
      <c r="BP8" s="1606"/>
      <c r="BQ8" s="1606"/>
      <c r="BR8" s="1606"/>
      <c r="BS8" s="1606"/>
      <c r="BT8" s="1606"/>
      <c r="BU8" s="1606"/>
      <c r="BV8" s="1606"/>
      <c r="BW8" s="1606"/>
      <c r="BX8" s="1606"/>
      <c r="BY8" s="1606"/>
      <c r="BZ8" s="1606"/>
      <c r="CA8" s="1606"/>
      <c r="CB8" s="1606"/>
      <c r="CC8" s="1606"/>
      <c r="CD8" s="1606"/>
      <c r="CE8" s="1606"/>
      <c r="CF8" s="1606"/>
      <c r="CG8" s="1606"/>
      <c r="CH8" s="1606"/>
      <c r="CI8" s="1606"/>
      <c r="CJ8" s="1606"/>
      <c r="CK8" s="1606"/>
      <c r="CL8" s="1606"/>
      <c r="CM8" s="1606"/>
      <c r="CN8" s="1606"/>
      <c r="CO8" s="1606"/>
      <c r="CP8" s="1606"/>
      <c r="CQ8" s="1606"/>
      <c r="CR8" s="1606"/>
      <c r="CS8" s="1606"/>
      <c r="CT8" s="1606"/>
      <c r="CU8" s="1606"/>
      <c r="CV8" s="1606"/>
      <c r="CW8" s="1606"/>
      <c r="CX8" s="1606"/>
      <c r="CY8" s="1606"/>
      <c r="CZ8" s="1606"/>
      <c r="DA8" s="1606"/>
      <c r="DB8" s="1606"/>
      <c r="DC8" s="1606"/>
      <c r="DD8" s="1606"/>
      <c r="DE8" s="1606"/>
      <c r="DF8" s="1606"/>
      <c r="DG8" s="1606"/>
      <c r="DH8" s="1606"/>
      <c r="DI8" s="1606"/>
      <c r="DJ8" s="1606"/>
      <c r="DK8" s="1606"/>
      <c r="DL8" s="1606"/>
      <c r="DM8" s="1606"/>
      <c r="DN8" s="1606"/>
      <c r="DO8" s="1606"/>
      <c r="DP8" s="1606"/>
      <c r="DQ8" s="1606"/>
      <c r="DR8" s="1606"/>
      <c r="DS8" s="1606"/>
      <c r="DT8" s="1606"/>
      <c r="DU8" s="1606"/>
      <c r="DV8" s="1606"/>
      <c r="DW8" s="1606"/>
      <c r="DX8" s="1606"/>
      <c r="DY8" s="1606"/>
    </row>
    <row r="9" spans="1:147" ht="16.5">
      <c r="A9" s="1222"/>
      <c r="B9" s="1589" t="s">
        <v>1226</v>
      </c>
      <c r="C9" s="1590"/>
      <c r="D9" s="1590"/>
      <c r="E9" s="1590"/>
      <c r="F9" s="1590"/>
      <c r="G9" s="1590"/>
      <c r="H9" s="1590"/>
      <c r="I9" s="1590"/>
      <c r="J9" s="1590"/>
      <c r="K9" s="1590"/>
      <c r="L9" s="1590"/>
      <c r="M9" s="1590"/>
      <c r="N9" s="1590"/>
      <c r="O9" s="1590"/>
      <c r="P9" s="1590"/>
      <c r="Q9" s="1590"/>
      <c r="R9" s="1590"/>
      <c r="S9" s="1590"/>
      <c r="T9" s="1590"/>
      <c r="U9" s="1590"/>
      <c r="V9" s="1590"/>
      <c r="AG9" s="1100"/>
      <c r="AH9" s="1607"/>
      <c r="AI9" s="1607"/>
      <c r="AJ9" s="1607"/>
      <c r="AK9" s="1607"/>
      <c r="AL9" s="1607"/>
      <c r="AM9" s="1607"/>
      <c r="AN9" s="1607"/>
      <c r="AO9" s="1607"/>
      <c r="AP9" s="1101"/>
      <c r="AQ9" s="1101"/>
      <c r="AR9" s="1101"/>
      <c r="AS9" s="1101"/>
      <c r="AT9" s="1101"/>
      <c r="AU9" s="1101"/>
      <c r="AV9" s="1101"/>
      <c r="AW9" s="1101"/>
      <c r="AX9" s="1101"/>
      <c r="AY9" s="1101"/>
      <c r="AZ9" s="1101"/>
      <c r="BA9" s="1101"/>
      <c r="BB9" s="1101"/>
      <c r="BC9" s="1101"/>
      <c r="BD9" s="1101"/>
      <c r="BE9" s="1101"/>
      <c r="BF9" s="1101"/>
      <c r="BG9" s="1101"/>
      <c r="BH9" s="1101"/>
      <c r="BI9" s="1101"/>
      <c r="BJ9" s="1101"/>
      <c r="BK9" s="1101"/>
      <c r="BL9" s="1101"/>
      <c r="BM9" s="1606"/>
      <c r="BN9" s="1606"/>
      <c r="BO9" s="1606"/>
      <c r="BP9" s="1606"/>
      <c r="BQ9" s="1606"/>
      <c r="BR9" s="1606"/>
      <c r="BS9" s="1606"/>
      <c r="BT9" s="1606"/>
      <c r="BU9" s="1606"/>
      <c r="BV9" s="1606"/>
      <c r="BW9" s="1606"/>
      <c r="BX9" s="1606"/>
      <c r="BY9" s="1606"/>
      <c r="BZ9" s="1606"/>
      <c r="CA9" s="1606"/>
      <c r="CB9" s="1606"/>
      <c r="CC9" s="1606"/>
      <c r="CD9" s="1606"/>
      <c r="CE9" s="1606"/>
      <c r="CF9" s="1606"/>
      <c r="CG9" s="1606"/>
      <c r="CH9" s="1606"/>
      <c r="CI9" s="1606"/>
      <c r="CJ9" s="1606"/>
      <c r="CK9" s="1606"/>
      <c r="CL9" s="1606"/>
      <c r="CM9" s="1606"/>
      <c r="CN9" s="1606"/>
      <c r="CO9" s="1606"/>
      <c r="CP9" s="1606"/>
      <c r="CQ9" s="1606"/>
      <c r="CR9" s="1606"/>
      <c r="CS9" s="1606"/>
      <c r="CT9" s="1606"/>
      <c r="CU9" s="1606"/>
      <c r="CV9" s="1606"/>
      <c r="CW9" s="1606"/>
      <c r="CX9" s="1606"/>
      <c r="CY9" s="1606"/>
      <c r="CZ9" s="1606"/>
      <c r="DA9" s="1606"/>
      <c r="DB9" s="1606"/>
      <c r="DC9" s="1606"/>
      <c r="DD9" s="1606"/>
      <c r="DE9" s="1606"/>
      <c r="DF9" s="1606"/>
      <c r="DG9" s="1606"/>
      <c r="DH9" s="1606"/>
      <c r="DI9" s="1606"/>
      <c r="DJ9" s="1606"/>
      <c r="DK9" s="1606"/>
      <c r="DL9" s="1606"/>
      <c r="DM9" s="1606"/>
      <c r="DN9" s="1606"/>
      <c r="DO9" s="1606"/>
      <c r="DP9" s="1606"/>
      <c r="DQ9" s="1606"/>
      <c r="DR9" s="1606"/>
      <c r="DS9" s="1606"/>
      <c r="DT9" s="1606"/>
      <c r="DU9" s="1606"/>
      <c r="DV9" s="1606"/>
      <c r="DW9" s="1606"/>
      <c r="DX9" s="1606"/>
      <c r="DY9" s="1606"/>
    </row>
    <row r="10" spans="1:147" ht="16.5">
      <c r="A10" s="1108" t="s">
        <v>897</v>
      </c>
      <c r="B10" s="854" t="s">
        <v>898</v>
      </c>
      <c r="C10" s="683"/>
      <c r="D10" s="683"/>
      <c r="E10" s="683"/>
      <c r="F10" s="683"/>
      <c r="G10" s="683"/>
      <c r="H10" s="683"/>
      <c r="I10" s="683"/>
      <c r="J10" s="683"/>
      <c r="K10" s="683"/>
      <c r="L10" s="683"/>
      <c r="M10" s="683"/>
      <c r="N10" s="683"/>
      <c r="O10" s="683"/>
      <c r="P10" s="683"/>
      <c r="Q10" s="683"/>
      <c r="R10" s="598"/>
      <c r="S10" s="598"/>
      <c r="T10" s="598"/>
      <c r="U10" s="598"/>
      <c r="V10" s="600"/>
      <c r="AG10" s="1100"/>
      <c r="AH10" s="1607"/>
      <c r="AI10" s="1607"/>
      <c r="AJ10" s="1607"/>
      <c r="AK10" s="1607"/>
      <c r="AL10" s="1607"/>
      <c r="AM10" s="1607"/>
      <c r="AN10" s="1607"/>
      <c r="AO10" s="1607"/>
      <c r="AP10" s="1109"/>
      <c r="AQ10" s="1109"/>
      <c r="AR10" s="1109"/>
      <c r="AS10" s="1109"/>
      <c r="AT10" s="1109"/>
      <c r="AU10" s="1109"/>
      <c r="AV10" s="1109"/>
      <c r="AW10" s="1109"/>
      <c r="AX10" s="1109"/>
      <c r="AY10" s="1109"/>
      <c r="AZ10" s="1109"/>
      <c r="BA10" s="1109"/>
      <c r="BB10" s="1109"/>
      <c r="BC10" s="1109"/>
      <c r="BD10" s="1109"/>
      <c r="BE10" s="1109"/>
      <c r="BF10" s="1109"/>
      <c r="BG10" s="1109"/>
      <c r="BH10" s="1109"/>
      <c r="BI10" s="1109"/>
      <c r="BJ10" s="1109"/>
      <c r="BK10" s="1109"/>
      <c r="BL10" s="1109"/>
      <c r="BM10" s="1606"/>
      <c r="BN10" s="1606"/>
      <c r="BO10" s="1606"/>
      <c r="BP10" s="1606"/>
      <c r="BQ10" s="1606"/>
      <c r="BR10" s="1606"/>
      <c r="BS10" s="1606"/>
      <c r="BT10" s="1606"/>
      <c r="BU10" s="1606"/>
      <c r="BV10" s="1606"/>
      <c r="BW10" s="1606"/>
      <c r="BX10" s="1606"/>
      <c r="BY10" s="1606"/>
      <c r="BZ10" s="1606"/>
      <c r="CA10" s="1606"/>
      <c r="CB10" s="1606"/>
      <c r="CC10" s="1606"/>
      <c r="CD10" s="1606"/>
      <c r="CE10" s="1606"/>
      <c r="CF10" s="1606"/>
      <c r="CG10" s="1606"/>
      <c r="CH10" s="1606"/>
      <c r="CI10" s="1606"/>
      <c r="CJ10" s="1606"/>
      <c r="CK10" s="1606"/>
      <c r="CL10" s="1606"/>
      <c r="CM10" s="1606"/>
      <c r="CN10" s="1606"/>
      <c r="CO10" s="1606"/>
      <c r="CP10" s="1606"/>
      <c r="CQ10" s="1606"/>
      <c r="CR10" s="1606"/>
      <c r="CS10" s="1606"/>
      <c r="CT10" s="1606"/>
      <c r="CU10" s="1606"/>
      <c r="CV10" s="1606"/>
      <c r="CW10" s="1606"/>
      <c r="CX10" s="1606"/>
      <c r="CY10" s="1606"/>
      <c r="CZ10" s="1606"/>
      <c r="DA10" s="1606"/>
      <c r="DB10" s="1606"/>
      <c r="DC10" s="1606"/>
      <c r="DD10" s="1606"/>
      <c r="DE10" s="1606"/>
      <c r="DF10" s="1606"/>
      <c r="DG10" s="1606"/>
      <c r="DH10" s="1606"/>
      <c r="DI10" s="1606"/>
      <c r="DJ10" s="1606"/>
      <c r="DK10" s="1606"/>
      <c r="DL10" s="1606"/>
      <c r="DM10" s="1606"/>
      <c r="DN10" s="1606"/>
      <c r="DO10" s="1606"/>
      <c r="DP10" s="1606"/>
      <c r="DQ10" s="1606"/>
      <c r="DR10" s="1606"/>
      <c r="DS10" s="1606"/>
      <c r="DT10" s="1606"/>
      <c r="DU10" s="1606"/>
      <c r="DV10" s="1606"/>
      <c r="DW10" s="1606"/>
      <c r="DX10" s="1606"/>
      <c r="DY10" s="1606"/>
      <c r="EK10" s="1110"/>
      <c r="EL10" s="1110"/>
      <c r="EM10" s="1110"/>
      <c r="EO10" s="1110"/>
      <c r="EP10" s="1110"/>
      <c r="EQ10" s="1110"/>
    </row>
    <row r="11" spans="1:147" ht="16.5">
      <c r="A11" s="1111"/>
      <c r="B11" s="1228" t="s">
        <v>243</v>
      </c>
      <c r="C11" s="1223" t="s">
        <v>244</v>
      </c>
      <c r="D11" s="1223"/>
      <c r="E11" s="1223">
        <v>2</v>
      </c>
      <c r="F11" s="1223"/>
      <c r="G11" s="1223">
        <v>70</v>
      </c>
      <c r="H11" s="1223">
        <v>5</v>
      </c>
      <c r="I11" s="1223">
        <v>0.65</v>
      </c>
      <c r="J11" s="1223">
        <v>0.74</v>
      </c>
      <c r="K11" s="670">
        <f>IF(E11&gt;0,(((G11*(H11/3600)*1000*9.81)/(1000*I11))/J11),0)</f>
        <v>1.9828482328482331</v>
      </c>
      <c r="L11" s="1223">
        <v>1.5058218061224646</v>
      </c>
      <c r="M11" s="1223">
        <v>365</v>
      </c>
      <c r="N11" s="1223"/>
      <c r="O11" s="1223"/>
      <c r="P11" s="1223"/>
      <c r="Q11" s="1223"/>
      <c r="R11" s="1223">
        <v>0.8510348595727838</v>
      </c>
      <c r="S11" s="1224">
        <f>E11*K11*L11*M11*R11/1000</f>
        <v>1.8549545218295203</v>
      </c>
      <c r="T11" s="1224">
        <f>E11*H11*L11*M11*R11/1000</f>
        <v>4.6774999999999967</v>
      </c>
      <c r="U11" s="697"/>
      <c r="V11" s="1112"/>
      <c r="AG11" s="1100"/>
      <c r="AH11" s="1607"/>
      <c r="AI11" s="1607"/>
      <c r="AJ11" s="1607"/>
      <c r="AK11" s="1607"/>
      <c r="AL11" s="1607"/>
      <c r="AM11" s="1607"/>
      <c r="AN11" s="1607"/>
      <c r="AO11" s="1607"/>
      <c r="AP11" s="1113"/>
      <c r="AQ11" s="1113"/>
      <c r="AR11" s="1113"/>
      <c r="AS11" s="1113"/>
      <c r="AT11" s="1113"/>
      <c r="AU11" s="1113"/>
      <c r="AV11" s="1113"/>
      <c r="AW11" s="1113"/>
      <c r="AX11" s="1113"/>
      <c r="AY11" s="1113"/>
      <c r="AZ11" s="1113"/>
      <c r="BA11" s="1113"/>
      <c r="BB11" s="1113"/>
      <c r="BC11" s="1113"/>
      <c r="BD11" s="1113"/>
      <c r="BE11" s="1113"/>
      <c r="BF11" s="1113"/>
      <c r="BG11" s="1113"/>
      <c r="BH11" s="1113"/>
      <c r="BI11" s="1113"/>
      <c r="BJ11" s="1113"/>
      <c r="BK11" s="1113"/>
      <c r="BL11" s="1113"/>
      <c r="BM11" s="1606"/>
      <c r="BN11" s="1606"/>
      <c r="BO11" s="1606"/>
      <c r="BP11" s="1606"/>
      <c r="BQ11" s="1606"/>
      <c r="BR11" s="1606"/>
      <c r="BS11" s="1606"/>
      <c r="BT11" s="1606"/>
      <c r="BU11" s="1606"/>
      <c r="BV11" s="1606"/>
      <c r="BW11" s="1606"/>
      <c r="BX11" s="1606"/>
      <c r="BY11" s="1606"/>
      <c r="BZ11" s="1606"/>
      <c r="CA11" s="1606"/>
      <c r="CB11" s="1606"/>
      <c r="CC11" s="1606"/>
      <c r="CD11" s="1606"/>
      <c r="CE11" s="1606"/>
      <c r="CF11" s="1606"/>
      <c r="CG11" s="1606"/>
      <c r="CH11" s="1606"/>
      <c r="CI11" s="1606"/>
      <c r="CJ11" s="1606"/>
      <c r="CK11" s="1606"/>
      <c r="CL11" s="1606"/>
      <c r="CM11" s="1606"/>
      <c r="CN11" s="1606"/>
      <c r="CO11" s="1606"/>
      <c r="CP11" s="1606"/>
      <c r="CQ11" s="1606"/>
      <c r="CR11" s="1606"/>
      <c r="CS11" s="1606"/>
      <c r="CT11" s="1606"/>
      <c r="CU11" s="1606"/>
      <c r="CV11" s="1606"/>
      <c r="CW11" s="1606"/>
      <c r="CX11" s="1606"/>
      <c r="CY11" s="1606"/>
      <c r="CZ11" s="1606"/>
      <c r="DA11" s="1606"/>
      <c r="DB11" s="1606"/>
      <c r="DC11" s="1606"/>
      <c r="DD11" s="1606"/>
      <c r="DE11" s="1606"/>
      <c r="DF11" s="1606"/>
      <c r="DG11" s="1606"/>
      <c r="DH11" s="1606"/>
      <c r="DI11" s="1606"/>
      <c r="DJ11" s="1606"/>
      <c r="DK11" s="1606"/>
      <c r="DL11" s="1606"/>
      <c r="DM11" s="1606"/>
      <c r="DN11" s="1606"/>
      <c r="DO11" s="1606"/>
      <c r="DP11" s="1606"/>
      <c r="DQ11" s="1606"/>
      <c r="DR11" s="1606"/>
      <c r="DS11" s="1606"/>
      <c r="DT11" s="1606"/>
      <c r="DU11" s="1606"/>
      <c r="DV11" s="1606"/>
      <c r="DW11" s="1606"/>
      <c r="DX11" s="1606"/>
      <c r="DY11" s="1606"/>
      <c r="EK11" s="1110"/>
      <c r="EL11" s="1110"/>
      <c r="EM11" s="1110"/>
      <c r="EO11" s="1110"/>
      <c r="EP11" s="1110"/>
      <c r="EQ11" s="1110"/>
    </row>
    <row r="12" spans="1:147" ht="16.5">
      <c r="A12" s="1111"/>
      <c r="B12" s="1228" t="s">
        <v>243</v>
      </c>
      <c r="C12" s="1223" t="s">
        <v>245</v>
      </c>
      <c r="D12" s="1223"/>
      <c r="E12" s="1223">
        <v>1</v>
      </c>
      <c r="F12" s="1223"/>
      <c r="G12" s="1223">
        <v>85</v>
      </c>
      <c r="H12" s="1223">
        <v>6.5</v>
      </c>
      <c r="I12" s="1223">
        <v>0.64</v>
      </c>
      <c r="J12" s="1223">
        <v>0.74</v>
      </c>
      <c r="K12" s="670">
        <f>IF(E12&gt;0,(((G12*(H12/3600)*1000*9.81)/(1000*I12))/J12),0)</f>
        <v>3.1789748733108105</v>
      </c>
      <c r="L12" s="1223">
        <v>2.2000000000000002</v>
      </c>
      <c r="M12" s="1223">
        <v>365</v>
      </c>
      <c r="N12" s="1223"/>
      <c r="O12" s="1223"/>
      <c r="P12" s="1223"/>
      <c r="Q12" s="1223"/>
      <c r="R12" s="1223">
        <v>1</v>
      </c>
      <c r="S12" s="1224">
        <f>E12*K12*L12*M12*R12/1000</f>
        <v>2.5527168232685806</v>
      </c>
      <c r="T12" s="1224">
        <f>E12*H12*L12*M12*R12/1000</f>
        <v>5.2195</v>
      </c>
      <c r="U12" s="697"/>
      <c r="V12" s="1112"/>
      <c r="AG12" s="1100"/>
      <c r="AH12" s="1607"/>
      <c r="AI12" s="1607"/>
      <c r="AJ12" s="1607"/>
      <c r="AK12" s="1607"/>
      <c r="AL12" s="1607"/>
      <c r="AM12" s="1607"/>
      <c r="AN12" s="1607"/>
      <c r="AO12" s="1607"/>
      <c r="AP12" s="1101"/>
      <c r="AQ12" s="1101"/>
      <c r="AR12" s="1101"/>
      <c r="AS12" s="1101"/>
      <c r="AT12" s="1101"/>
      <c r="AU12" s="1101"/>
      <c r="AV12" s="1101"/>
      <c r="AW12" s="1101"/>
      <c r="AX12" s="1101"/>
      <c r="AY12" s="1101"/>
      <c r="AZ12" s="1101"/>
      <c r="BA12" s="1101"/>
      <c r="BB12" s="1101"/>
      <c r="BC12" s="1101"/>
      <c r="BD12" s="1101"/>
      <c r="BE12" s="1101"/>
      <c r="BF12" s="1101"/>
      <c r="BG12" s="1101"/>
      <c r="BH12" s="1101"/>
      <c r="BI12" s="1101"/>
      <c r="BJ12" s="1101"/>
      <c r="BK12" s="1101"/>
      <c r="BL12" s="1101"/>
      <c r="BM12" s="1606"/>
      <c r="BN12" s="1606"/>
      <c r="BO12" s="1606"/>
      <c r="BP12" s="1606"/>
      <c r="BQ12" s="1606"/>
      <c r="BR12" s="1606"/>
      <c r="BS12" s="1606"/>
      <c r="BT12" s="1606"/>
      <c r="BU12" s="1606"/>
      <c r="BV12" s="1606"/>
      <c r="BW12" s="1606"/>
      <c r="BX12" s="1606"/>
      <c r="BY12" s="1606"/>
      <c r="BZ12" s="1606"/>
      <c r="CA12" s="1606"/>
      <c r="CB12" s="1606"/>
      <c r="CC12" s="1606"/>
      <c r="CD12" s="1606"/>
      <c r="CE12" s="1606"/>
      <c r="CF12" s="1606"/>
      <c r="CG12" s="1606"/>
      <c r="CH12" s="1606"/>
      <c r="CI12" s="1606"/>
      <c r="CJ12" s="1606"/>
      <c r="CK12" s="1606"/>
      <c r="CL12" s="1606"/>
      <c r="CM12" s="1606"/>
      <c r="CN12" s="1606"/>
      <c r="CO12" s="1606"/>
      <c r="CP12" s="1606"/>
      <c r="CQ12" s="1606"/>
      <c r="CR12" s="1606"/>
      <c r="CS12" s="1606"/>
      <c r="CT12" s="1606"/>
      <c r="CU12" s="1606"/>
      <c r="CV12" s="1606"/>
      <c r="CW12" s="1606"/>
      <c r="CX12" s="1606"/>
      <c r="CY12" s="1606"/>
      <c r="CZ12" s="1606"/>
      <c r="DA12" s="1606"/>
      <c r="DB12" s="1606"/>
      <c r="DC12" s="1606"/>
      <c r="DD12" s="1606"/>
      <c r="DE12" s="1606"/>
      <c r="DF12" s="1606"/>
      <c r="DG12" s="1606"/>
      <c r="DH12" s="1606"/>
      <c r="DI12" s="1606"/>
      <c r="DJ12" s="1606"/>
      <c r="DK12" s="1606"/>
      <c r="DL12" s="1606"/>
      <c r="DM12" s="1606"/>
      <c r="DN12" s="1606"/>
      <c r="DO12" s="1606"/>
      <c r="DP12" s="1606"/>
      <c r="DQ12" s="1606"/>
      <c r="DR12" s="1606"/>
      <c r="DS12" s="1606"/>
      <c r="DT12" s="1606"/>
      <c r="DU12" s="1606"/>
      <c r="DV12" s="1606"/>
      <c r="DW12" s="1606"/>
      <c r="DX12" s="1606"/>
      <c r="DY12" s="1606"/>
      <c r="EK12" s="1110"/>
      <c r="EL12" s="1110"/>
      <c r="EM12" s="1110"/>
      <c r="EO12" s="1110"/>
      <c r="EP12" s="1110"/>
      <c r="EQ12" s="1110"/>
    </row>
    <row r="13" spans="1:147" ht="16.5">
      <c r="A13" s="1111"/>
      <c r="B13" s="859"/>
      <c r="C13" s="706"/>
      <c r="D13" s="696"/>
      <c r="E13" s="707"/>
      <c r="F13" s="673"/>
      <c r="G13" s="673"/>
      <c r="H13" s="673"/>
      <c r="I13" s="707"/>
      <c r="J13" s="673"/>
      <c r="K13" s="670">
        <f>IF(E13&gt;0,(((G13*(H13/3600)*1000*9.81)/(1000*I13))/J13),0)</f>
        <v>0</v>
      </c>
      <c r="L13" s="707"/>
      <c r="M13" s="707"/>
      <c r="N13" s="683"/>
      <c r="O13" s="683"/>
      <c r="P13" s="683"/>
      <c r="Q13" s="683"/>
      <c r="R13" s="673"/>
      <c r="S13" s="1224">
        <f>E13*K13*L13*M13*R13/1000</f>
        <v>0</v>
      </c>
      <c r="T13" s="1224">
        <f>E13*H13*L13*M13*R13/1000</f>
        <v>0</v>
      </c>
      <c r="U13" s="697"/>
      <c r="V13" s="1112"/>
      <c r="AG13" s="1100"/>
      <c r="AH13" s="1608"/>
      <c r="AI13" s="1608"/>
      <c r="AJ13" s="1608"/>
      <c r="AK13" s="1608"/>
      <c r="AL13" s="1608"/>
      <c r="AM13" s="1608"/>
      <c r="AN13" s="1608"/>
      <c r="AO13" s="1608"/>
      <c r="AP13" s="1608"/>
      <c r="AQ13" s="1608"/>
      <c r="AR13" s="1608"/>
      <c r="AS13" s="1608"/>
      <c r="AT13" s="1608"/>
      <c r="AU13" s="1608"/>
      <c r="AV13" s="1608"/>
      <c r="AW13" s="1608"/>
      <c r="AX13" s="1608"/>
      <c r="AY13" s="1608"/>
      <c r="AZ13" s="1608"/>
      <c r="BA13" s="1608"/>
      <c r="BB13" s="1608"/>
      <c r="BC13" s="1608"/>
      <c r="BD13" s="1608"/>
      <c r="BE13" s="1608"/>
      <c r="BF13" s="1608"/>
      <c r="BG13" s="1608"/>
      <c r="BH13" s="1608"/>
      <c r="BI13" s="1608"/>
      <c r="BJ13" s="1608"/>
      <c r="BK13" s="1608"/>
      <c r="BL13" s="1608"/>
      <c r="BM13" s="1606"/>
      <c r="BN13" s="1606"/>
      <c r="BO13" s="1606"/>
      <c r="BP13" s="1606"/>
      <c r="BQ13" s="1606"/>
      <c r="BR13" s="1606"/>
      <c r="BS13" s="1606"/>
      <c r="BT13" s="1606"/>
      <c r="BU13" s="1606"/>
      <c r="BV13" s="1606"/>
      <c r="BW13" s="1606"/>
      <c r="BX13" s="1606"/>
      <c r="BY13" s="1606"/>
      <c r="BZ13" s="1606"/>
      <c r="CA13" s="1606"/>
      <c r="CB13" s="1606"/>
      <c r="CC13" s="1606"/>
      <c r="CD13" s="1606"/>
      <c r="CE13" s="1606"/>
      <c r="CF13" s="1606"/>
      <c r="CG13" s="1606"/>
      <c r="CH13" s="1606"/>
      <c r="CI13" s="1606"/>
      <c r="CJ13" s="1606"/>
      <c r="CK13" s="1606"/>
      <c r="CL13" s="1606"/>
      <c r="CM13" s="1606"/>
      <c r="CN13" s="1606"/>
      <c r="CO13" s="1606"/>
      <c r="CP13" s="1606"/>
      <c r="CQ13" s="1606"/>
      <c r="CR13" s="1606"/>
      <c r="CS13" s="1606"/>
      <c r="CT13" s="1606"/>
      <c r="CU13" s="1606"/>
      <c r="CV13" s="1606"/>
      <c r="CW13" s="1606"/>
      <c r="CX13" s="1606"/>
      <c r="CY13" s="1606"/>
      <c r="CZ13" s="1606"/>
      <c r="DA13" s="1606"/>
      <c r="DB13" s="1606"/>
      <c r="DC13" s="1606"/>
      <c r="DD13" s="1606"/>
      <c r="DE13" s="1606"/>
      <c r="DF13" s="1606"/>
      <c r="DG13" s="1606"/>
      <c r="DH13" s="1606"/>
      <c r="DI13" s="1606"/>
      <c r="DJ13" s="1606"/>
      <c r="DK13" s="1606"/>
      <c r="DL13" s="1606"/>
      <c r="DM13" s="1606"/>
      <c r="DN13" s="1606"/>
      <c r="DO13" s="1606"/>
      <c r="DP13" s="1606"/>
      <c r="DQ13" s="1606"/>
      <c r="DR13" s="1606"/>
      <c r="DS13" s="1606"/>
      <c r="DT13" s="1606"/>
      <c r="DU13" s="1606"/>
      <c r="DV13" s="1606"/>
      <c r="DW13" s="1606"/>
      <c r="DX13" s="1606"/>
      <c r="DY13" s="1606"/>
      <c r="EK13" s="1110"/>
      <c r="EL13" s="1110"/>
      <c r="EM13" s="1110"/>
      <c r="EO13" s="1110"/>
      <c r="EP13" s="1110"/>
      <c r="EQ13" s="1110"/>
    </row>
    <row r="14" spans="1:147" ht="16.5">
      <c r="A14" s="1108"/>
      <c r="B14" s="856" t="s">
        <v>899</v>
      </c>
      <c r="C14" s="672"/>
      <c r="D14" s="672"/>
      <c r="E14" s="673"/>
      <c r="F14" s="673"/>
      <c r="G14" s="673"/>
      <c r="H14" s="673"/>
      <c r="I14" s="673"/>
      <c r="J14" s="673"/>
      <c r="K14" s="673"/>
      <c r="L14" s="673"/>
      <c r="M14" s="674"/>
      <c r="N14" s="683"/>
      <c r="O14" s="683"/>
      <c r="P14" s="683"/>
      <c r="Q14" s="683"/>
      <c r="R14" s="673"/>
      <c r="S14" s="1224">
        <f>SUM(S11:S13)</f>
        <v>4.4076713450981009</v>
      </c>
      <c r="T14" s="1224">
        <f>SUM(T11:T13)</f>
        <v>9.8969999999999967</v>
      </c>
      <c r="U14" s="697"/>
      <c r="V14" s="697">
        <f>'ПП-М(Красн)'!N11</f>
        <v>10.396694399999999</v>
      </c>
      <c r="AG14" s="1100"/>
      <c r="AH14" s="1610"/>
      <c r="AI14" s="1610"/>
      <c r="AJ14" s="1610"/>
      <c r="AK14" s="1610"/>
      <c r="AL14" s="1610"/>
      <c r="AM14" s="1610"/>
      <c r="AN14" s="1610"/>
      <c r="AO14" s="1610"/>
      <c r="AP14" s="1610"/>
      <c r="AQ14" s="1610"/>
      <c r="AR14" s="1610"/>
      <c r="AS14" s="1610"/>
      <c r="AT14" s="1610"/>
      <c r="AU14" s="1610"/>
      <c r="AV14" s="1610"/>
      <c r="AW14" s="1610"/>
      <c r="AX14" s="1610"/>
      <c r="AY14" s="1610"/>
      <c r="AZ14" s="1610"/>
      <c r="BA14" s="1610"/>
      <c r="BB14" s="1610"/>
      <c r="BC14" s="1610"/>
      <c r="BD14" s="1610"/>
      <c r="BE14" s="1610"/>
      <c r="BF14" s="1610"/>
      <c r="BG14" s="1610"/>
      <c r="BH14" s="1610"/>
      <c r="BI14" s="1610"/>
      <c r="BJ14" s="1610"/>
      <c r="BK14" s="1610"/>
      <c r="BL14" s="1610"/>
      <c r="BM14" s="1606"/>
      <c r="BN14" s="1606"/>
      <c r="BO14" s="1606"/>
      <c r="BP14" s="1606"/>
      <c r="BQ14" s="1606"/>
      <c r="BR14" s="1606"/>
      <c r="BS14" s="1606"/>
      <c r="BT14" s="1606"/>
      <c r="BU14" s="1606"/>
      <c r="BV14" s="1606"/>
      <c r="BW14" s="1606"/>
      <c r="BX14" s="1606"/>
      <c r="BY14" s="1606"/>
      <c r="BZ14" s="1606"/>
      <c r="CA14" s="1606"/>
      <c r="CB14" s="1606"/>
      <c r="CC14" s="1606"/>
      <c r="CD14" s="1606"/>
      <c r="CE14" s="1606"/>
      <c r="CF14" s="1606"/>
      <c r="CG14" s="1606"/>
      <c r="CH14" s="1606"/>
      <c r="CI14" s="1606"/>
      <c r="CJ14" s="1606"/>
      <c r="CK14" s="1606"/>
      <c r="CL14" s="1606"/>
      <c r="CM14" s="1606"/>
      <c r="CN14" s="1606"/>
      <c r="CO14" s="1606"/>
      <c r="CP14" s="1606"/>
      <c r="CQ14" s="1606"/>
      <c r="CR14" s="1606"/>
      <c r="CS14" s="1606"/>
      <c r="CT14" s="1606"/>
      <c r="CU14" s="1606"/>
      <c r="CV14" s="1606"/>
      <c r="CW14" s="1606"/>
      <c r="CX14" s="1606"/>
      <c r="CY14" s="1606"/>
      <c r="CZ14" s="1606"/>
      <c r="DA14" s="1606"/>
      <c r="DB14" s="1606"/>
      <c r="DC14" s="1606"/>
      <c r="DD14" s="1606"/>
      <c r="DE14" s="1606"/>
      <c r="DF14" s="1606"/>
      <c r="DG14" s="1606"/>
      <c r="DH14" s="1606"/>
      <c r="DI14" s="1606"/>
      <c r="DJ14" s="1606"/>
      <c r="DK14" s="1606"/>
      <c r="DL14" s="1606"/>
      <c r="DM14" s="1606"/>
      <c r="DN14" s="1606"/>
      <c r="DO14" s="1606"/>
      <c r="DP14" s="1606"/>
      <c r="DQ14" s="1606"/>
      <c r="DR14" s="1606"/>
      <c r="DS14" s="1606"/>
      <c r="DT14" s="1606"/>
      <c r="DU14" s="1606"/>
      <c r="DV14" s="1606"/>
      <c r="DW14" s="1606"/>
      <c r="DX14" s="1606"/>
      <c r="DY14" s="1606"/>
      <c r="EK14" s="1110"/>
      <c r="EL14" s="1110"/>
      <c r="EM14" s="1110"/>
      <c r="EO14" s="1110"/>
      <c r="EP14" s="1110"/>
      <c r="EQ14" s="1110"/>
    </row>
    <row r="15" spans="1:147" ht="16.5">
      <c r="A15" s="1108" t="s">
        <v>900</v>
      </c>
      <c r="B15" s="690" t="s">
        <v>901</v>
      </c>
      <c r="C15" s="676"/>
      <c r="D15" s="676"/>
      <c r="E15" s="677"/>
      <c r="F15" s="677"/>
      <c r="G15" s="677"/>
      <c r="H15" s="677"/>
      <c r="I15" s="677"/>
      <c r="J15" s="677"/>
      <c r="K15" s="678"/>
      <c r="L15" s="679"/>
      <c r="M15" s="683"/>
      <c r="N15" s="683"/>
      <c r="O15" s="683"/>
      <c r="P15" s="683"/>
      <c r="Q15" s="684"/>
      <c r="R15" s="683"/>
      <c r="S15" s="683"/>
      <c r="T15" s="683"/>
      <c r="U15" s="683"/>
      <c r="V15" s="685"/>
      <c r="AG15" s="1100"/>
      <c r="AH15" s="1609"/>
      <c r="AI15" s="1609"/>
      <c r="AJ15" s="1609"/>
      <c r="AK15" s="1609"/>
      <c r="AL15" s="1609"/>
      <c r="AM15" s="1609"/>
      <c r="AN15" s="1609"/>
      <c r="AO15" s="1609"/>
      <c r="AP15" s="1609"/>
      <c r="AQ15" s="1609"/>
      <c r="AR15" s="1609"/>
      <c r="AS15" s="1609"/>
      <c r="AT15" s="1609"/>
      <c r="AU15" s="1609"/>
      <c r="AV15" s="1609"/>
      <c r="AW15" s="1609"/>
      <c r="AX15" s="1609"/>
      <c r="AY15" s="1609"/>
      <c r="AZ15" s="1609"/>
      <c r="BA15" s="1609"/>
      <c r="BB15" s="1609"/>
      <c r="BC15" s="1609"/>
      <c r="BD15" s="1609"/>
      <c r="BE15" s="1609"/>
      <c r="BF15" s="1609"/>
      <c r="BG15" s="1609"/>
      <c r="BH15" s="1609"/>
      <c r="BI15" s="1609"/>
      <c r="BJ15" s="1609"/>
      <c r="BK15" s="1609"/>
      <c r="BL15" s="1114"/>
      <c r="BM15" s="1606"/>
      <c r="BN15" s="1606"/>
      <c r="BO15" s="1606"/>
      <c r="BP15" s="1606"/>
      <c r="BQ15" s="1606"/>
      <c r="BR15" s="1606"/>
      <c r="BS15" s="1606"/>
      <c r="BT15" s="1606"/>
      <c r="BU15" s="1606"/>
      <c r="BV15" s="1606"/>
      <c r="BW15" s="1606"/>
      <c r="BX15" s="1606"/>
      <c r="BY15" s="1606"/>
      <c r="BZ15" s="1606"/>
      <c r="CA15" s="1606"/>
      <c r="CB15" s="1606"/>
      <c r="CC15" s="1606"/>
      <c r="CD15" s="1606"/>
      <c r="CE15" s="1606"/>
      <c r="CF15" s="1606"/>
      <c r="CG15" s="1606"/>
      <c r="CH15" s="1606"/>
      <c r="CI15" s="1606"/>
      <c r="CJ15" s="1606"/>
      <c r="CK15" s="1606"/>
      <c r="CL15" s="1606"/>
      <c r="CM15" s="1606"/>
      <c r="CN15" s="1606"/>
      <c r="CO15" s="1606"/>
      <c r="CP15" s="1606"/>
      <c r="CQ15" s="1606"/>
      <c r="CR15" s="1606"/>
      <c r="CS15" s="1606"/>
      <c r="CT15" s="1606"/>
      <c r="CU15" s="1606"/>
      <c r="CV15" s="1606"/>
      <c r="CW15" s="1606"/>
      <c r="CX15" s="1606"/>
      <c r="CY15" s="1606"/>
      <c r="CZ15" s="1606"/>
      <c r="DA15" s="1606"/>
      <c r="DB15" s="1606"/>
      <c r="DC15" s="1606"/>
      <c r="DD15" s="1606"/>
      <c r="DE15" s="1606"/>
      <c r="DF15" s="1606"/>
      <c r="DG15" s="1606"/>
      <c r="DH15" s="1606"/>
      <c r="DI15" s="1606"/>
      <c r="DJ15" s="1606"/>
      <c r="DK15" s="1606"/>
      <c r="DL15" s="1606"/>
      <c r="DM15" s="1606"/>
      <c r="DN15" s="1606"/>
      <c r="DO15" s="1606"/>
      <c r="DP15" s="1606"/>
      <c r="DQ15" s="1606"/>
      <c r="DR15" s="1606"/>
      <c r="DS15" s="1606"/>
      <c r="DT15" s="1606"/>
      <c r="DU15" s="1606"/>
      <c r="DV15" s="1606"/>
      <c r="DW15" s="1606"/>
      <c r="DX15" s="1606"/>
      <c r="DY15" s="1606"/>
      <c r="EK15" s="1110"/>
      <c r="EL15" s="1110"/>
      <c r="EM15" s="1110"/>
      <c r="EO15" s="1110"/>
      <c r="EP15" s="1110"/>
      <c r="EQ15" s="1110"/>
    </row>
    <row r="16" spans="1:147" ht="16.5">
      <c r="A16" s="1111"/>
      <c r="B16" s="1223" t="s">
        <v>246</v>
      </c>
      <c r="C16" s="1223"/>
      <c r="D16" s="1223"/>
      <c r="E16" s="1223">
        <v>4</v>
      </c>
      <c r="F16" s="1223"/>
      <c r="G16" s="1223"/>
      <c r="H16" s="1223"/>
      <c r="I16" s="1223"/>
      <c r="J16" s="1223"/>
      <c r="K16" s="1226">
        <v>9.4999999999999998E-3</v>
      </c>
      <c r="L16" s="1223">
        <v>24</v>
      </c>
      <c r="M16" s="1223">
        <v>365</v>
      </c>
      <c r="N16" s="1223"/>
      <c r="O16" s="1223"/>
      <c r="P16" s="1223"/>
      <c r="Q16" s="1223"/>
      <c r="R16" s="1223">
        <v>1</v>
      </c>
      <c r="S16" s="1224">
        <f>E16*K16*L16*M16*R16/1000</f>
        <v>0.33288000000000001</v>
      </c>
      <c r="T16" s="1224">
        <f>E16*H16*L16*M16*R16/1000</f>
        <v>0</v>
      </c>
      <c r="U16" s="673"/>
      <c r="V16" s="1112"/>
      <c r="AG16" s="1100"/>
      <c r="AH16" s="1609"/>
      <c r="AI16" s="1609"/>
      <c r="AJ16" s="1609"/>
      <c r="AK16" s="1609"/>
      <c r="AL16" s="1609"/>
      <c r="AM16" s="1609"/>
      <c r="AN16" s="1609"/>
      <c r="AO16" s="1609"/>
      <c r="AP16" s="1609"/>
      <c r="AQ16" s="1609"/>
      <c r="AR16" s="1609"/>
      <c r="AS16" s="1609"/>
      <c r="AT16" s="1609"/>
      <c r="AU16" s="1609"/>
      <c r="AV16" s="1609"/>
      <c r="AW16" s="1609"/>
      <c r="AX16" s="1609"/>
      <c r="AY16" s="1609"/>
      <c r="AZ16" s="1609"/>
      <c r="BA16" s="1609"/>
      <c r="BB16" s="1609"/>
      <c r="BC16" s="1609"/>
      <c r="BD16" s="1609"/>
      <c r="BE16" s="1609"/>
      <c r="BF16" s="1609"/>
      <c r="BG16" s="1609"/>
      <c r="BH16" s="1609"/>
      <c r="BI16" s="1609"/>
      <c r="BJ16" s="1609"/>
      <c r="BK16" s="1609"/>
      <c r="BL16" s="1114"/>
      <c r="BM16" s="1606"/>
      <c r="BN16" s="1606"/>
      <c r="BO16" s="1606"/>
      <c r="BP16" s="1606"/>
      <c r="BQ16" s="1606"/>
      <c r="BR16" s="1606"/>
      <c r="BS16" s="1606"/>
      <c r="BT16" s="1606"/>
      <c r="BU16" s="1606"/>
      <c r="BV16" s="1606"/>
      <c r="BW16" s="1606"/>
      <c r="BX16" s="1606"/>
      <c r="BY16" s="1606"/>
      <c r="BZ16" s="1606"/>
      <c r="CA16" s="1606"/>
      <c r="CB16" s="1606"/>
      <c r="CC16" s="1606"/>
      <c r="CD16" s="1606"/>
      <c r="CE16" s="1606"/>
      <c r="CF16" s="1606"/>
      <c r="CG16" s="1606"/>
      <c r="CH16" s="1606"/>
      <c r="CI16" s="1606"/>
      <c r="CJ16" s="1606"/>
      <c r="CK16" s="1606"/>
      <c r="CL16" s="1606"/>
      <c r="CM16" s="1606"/>
      <c r="CN16" s="1606"/>
      <c r="CO16" s="1606"/>
      <c r="CP16" s="1606"/>
      <c r="CQ16" s="1606"/>
      <c r="CR16" s="1606"/>
      <c r="CS16" s="1606"/>
      <c r="CT16" s="1606"/>
      <c r="CU16" s="1606"/>
      <c r="CV16" s="1606"/>
      <c r="CW16" s="1606"/>
      <c r="CX16" s="1606"/>
      <c r="CY16" s="1606"/>
      <c r="CZ16" s="1606"/>
      <c r="DA16" s="1606"/>
      <c r="DB16" s="1606"/>
      <c r="DC16" s="1606"/>
      <c r="DD16" s="1606"/>
      <c r="DE16" s="1606"/>
      <c r="DF16" s="1606"/>
      <c r="DG16" s="1606"/>
      <c r="DH16" s="1606"/>
      <c r="DI16" s="1606"/>
      <c r="DJ16" s="1606"/>
      <c r="DK16" s="1606"/>
      <c r="DL16" s="1606"/>
      <c r="DM16" s="1606"/>
      <c r="DN16" s="1606"/>
      <c r="DO16" s="1606"/>
      <c r="DP16" s="1606"/>
      <c r="DQ16" s="1606"/>
      <c r="DR16" s="1606"/>
      <c r="DS16" s="1606"/>
      <c r="DT16" s="1606"/>
      <c r="DU16" s="1606"/>
      <c r="DV16" s="1606"/>
      <c r="DW16" s="1606"/>
      <c r="DX16" s="1606"/>
      <c r="DY16" s="1606"/>
      <c r="EK16" s="1110"/>
      <c r="EL16" s="1110"/>
      <c r="EM16" s="1110"/>
      <c r="EO16" s="1110"/>
      <c r="EP16" s="1110"/>
      <c r="EQ16" s="1110"/>
    </row>
    <row r="17" spans="1:147" ht="16.5">
      <c r="A17" s="1108"/>
      <c r="B17" s="699" t="s">
        <v>902</v>
      </c>
      <c r="C17" s="672"/>
      <c r="D17" s="672"/>
      <c r="E17" s="673"/>
      <c r="F17" s="673"/>
      <c r="G17" s="673"/>
      <c r="H17" s="673"/>
      <c r="I17" s="673"/>
      <c r="J17" s="673"/>
      <c r="K17" s="672"/>
      <c r="L17" s="673"/>
      <c r="M17" s="673"/>
      <c r="N17" s="683"/>
      <c r="O17" s="683"/>
      <c r="P17" s="683"/>
      <c r="Q17" s="683"/>
      <c r="R17" s="673"/>
      <c r="S17" s="1224">
        <f>SUM(S16:S16)</f>
        <v>0.33288000000000001</v>
      </c>
      <c r="T17" s="1224">
        <f>SUM(T16:T16)</f>
        <v>0</v>
      </c>
      <c r="U17" s="677"/>
      <c r="V17" s="700"/>
      <c r="AG17" s="1100"/>
      <c r="AH17" s="1607"/>
      <c r="AI17" s="1607"/>
      <c r="AJ17" s="1607"/>
      <c r="AK17" s="1607"/>
      <c r="AL17" s="1607"/>
      <c r="AM17" s="1607"/>
      <c r="AN17" s="1607"/>
      <c r="AO17" s="1607"/>
      <c r="AP17" s="1101"/>
      <c r="AQ17" s="1101"/>
      <c r="AR17" s="1101"/>
      <c r="AS17" s="1101"/>
      <c r="AT17" s="1101"/>
      <c r="AU17" s="1101"/>
      <c r="AV17" s="1101"/>
      <c r="AW17" s="1101"/>
      <c r="AX17" s="1101"/>
      <c r="AY17" s="1101"/>
      <c r="AZ17" s="1101"/>
      <c r="BA17" s="1101"/>
      <c r="BB17" s="1101"/>
      <c r="BC17" s="1101"/>
      <c r="BD17" s="1101"/>
      <c r="BE17" s="1101"/>
      <c r="BF17" s="1101"/>
      <c r="BG17" s="1101"/>
      <c r="BH17" s="1101"/>
      <c r="BI17" s="1101"/>
      <c r="BJ17" s="1101"/>
      <c r="BK17" s="1101"/>
      <c r="BL17" s="1101"/>
      <c r="BM17" s="1606"/>
      <c r="BN17" s="1606"/>
      <c r="BO17" s="1606"/>
      <c r="BP17" s="1606"/>
      <c r="BQ17" s="1606"/>
      <c r="BR17" s="1606"/>
      <c r="BS17" s="1606"/>
      <c r="BT17" s="1606"/>
      <c r="BU17" s="1606"/>
      <c r="BV17" s="1606"/>
      <c r="BW17" s="1606"/>
      <c r="BX17" s="1606"/>
      <c r="BY17" s="1606"/>
      <c r="BZ17" s="1606"/>
      <c r="CA17" s="1606"/>
      <c r="CB17" s="1606"/>
      <c r="CC17" s="1606"/>
      <c r="CD17" s="1606"/>
      <c r="CE17" s="1606"/>
      <c r="CF17" s="1606"/>
      <c r="CG17" s="1606"/>
      <c r="CH17" s="1606"/>
      <c r="CI17" s="1606"/>
      <c r="CJ17" s="1606"/>
      <c r="CK17" s="1606"/>
      <c r="CL17" s="1606"/>
      <c r="CM17" s="1606"/>
      <c r="CN17" s="1606"/>
      <c r="CO17" s="1606"/>
      <c r="CP17" s="1606"/>
      <c r="CQ17" s="1606"/>
      <c r="CR17" s="1606"/>
      <c r="CS17" s="1606"/>
      <c r="CT17" s="1606"/>
      <c r="CU17" s="1606"/>
      <c r="CV17" s="1606"/>
      <c r="CW17" s="1606"/>
      <c r="CX17" s="1606"/>
      <c r="CY17" s="1606"/>
      <c r="CZ17" s="1606"/>
      <c r="DA17" s="1606"/>
      <c r="DB17" s="1606"/>
      <c r="DC17" s="1606"/>
      <c r="DD17" s="1606"/>
      <c r="DE17" s="1606"/>
      <c r="DF17" s="1606"/>
      <c r="DG17" s="1606"/>
      <c r="DH17" s="1606"/>
      <c r="DI17" s="1606"/>
      <c r="DJ17" s="1606"/>
      <c r="DK17" s="1606"/>
      <c r="DL17" s="1606"/>
      <c r="DM17" s="1606"/>
      <c r="DN17" s="1606"/>
      <c r="DO17" s="1606"/>
      <c r="DP17" s="1606"/>
      <c r="DQ17" s="1606"/>
      <c r="DR17" s="1606"/>
      <c r="DS17" s="1606"/>
      <c r="DT17" s="1606"/>
      <c r="DU17" s="1606"/>
      <c r="DV17" s="1606"/>
      <c r="DW17" s="1606"/>
      <c r="DX17" s="1606"/>
      <c r="DY17" s="1606"/>
      <c r="EK17" s="1110"/>
      <c r="EL17" s="1110"/>
      <c r="EM17" s="1110"/>
      <c r="EO17" s="1110"/>
      <c r="EP17" s="1110"/>
      <c r="EQ17" s="1110"/>
    </row>
    <row r="18" spans="1:147" ht="16.5">
      <c r="A18" s="1108" t="s">
        <v>903</v>
      </c>
      <c r="B18" s="690" t="s">
        <v>724</v>
      </c>
      <c r="C18" s="676"/>
      <c r="D18" s="676"/>
      <c r="E18" s="677"/>
      <c r="F18" s="677"/>
      <c r="G18" s="677"/>
      <c r="H18" s="677"/>
      <c r="I18" s="677"/>
      <c r="J18" s="677"/>
      <c r="K18" s="678"/>
      <c r="L18" s="679"/>
      <c r="M18" s="683"/>
      <c r="N18" s="683"/>
      <c r="O18" s="683"/>
      <c r="P18" s="683"/>
      <c r="Q18" s="684"/>
      <c r="R18" s="683"/>
      <c r="S18" s="683"/>
      <c r="T18" s="683"/>
      <c r="U18" s="683"/>
      <c r="V18" s="685"/>
      <c r="AG18" s="1100"/>
      <c r="AH18" s="1607"/>
      <c r="AI18" s="1607"/>
      <c r="AJ18" s="1607"/>
      <c r="AK18" s="1607"/>
      <c r="AL18" s="1607"/>
      <c r="AM18" s="1607"/>
      <c r="AN18" s="1607"/>
      <c r="AO18" s="1607"/>
      <c r="AP18" s="1109"/>
      <c r="AQ18" s="1109"/>
      <c r="AR18" s="1109"/>
      <c r="AS18" s="1109"/>
      <c r="AT18" s="1109"/>
      <c r="AU18" s="1109"/>
      <c r="AV18" s="1109"/>
      <c r="AW18" s="1109"/>
      <c r="AX18" s="1109"/>
      <c r="AY18" s="1109"/>
      <c r="AZ18" s="1109"/>
      <c r="BA18" s="1109"/>
      <c r="BB18" s="1109"/>
      <c r="BC18" s="1109"/>
      <c r="BD18" s="1109"/>
      <c r="BE18" s="1109"/>
      <c r="BF18" s="1109"/>
      <c r="BG18" s="1109"/>
      <c r="BH18" s="1109"/>
      <c r="BI18" s="1109"/>
      <c r="BJ18" s="1109"/>
      <c r="BK18" s="1109"/>
      <c r="BL18" s="1109"/>
      <c r="BM18" s="1606"/>
      <c r="BN18" s="1606"/>
      <c r="BO18" s="1606"/>
      <c r="BP18" s="1606"/>
      <c r="BQ18" s="1606"/>
      <c r="BR18" s="1606"/>
      <c r="BS18" s="1606"/>
      <c r="BT18" s="1606"/>
      <c r="BU18" s="1606"/>
      <c r="BV18" s="1606"/>
      <c r="BW18" s="1606"/>
      <c r="BX18" s="1606"/>
      <c r="BY18" s="1606"/>
      <c r="BZ18" s="1606"/>
      <c r="CA18" s="1606"/>
      <c r="CB18" s="1606"/>
      <c r="CC18" s="1606"/>
      <c r="CD18" s="1606"/>
      <c r="CE18" s="1606"/>
      <c r="CF18" s="1606"/>
      <c r="CG18" s="1606"/>
      <c r="CH18" s="1606"/>
      <c r="CI18" s="1606"/>
      <c r="CJ18" s="1606"/>
      <c r="CK18" s="1606"/>
      <c r="CL18" s="1606"/>
      <c r="CM18" s="1606"/>
      <c r="CN18" s="1606"/>
      <c r="CO18" s="1606"/>
      <c r="CP18" s="1606"/>
      <c r="CQ18" s="1606"/>
      <c r="CR18" s="1606"/>
      <c r="CS18" s="1606"/>
      <c r="CT18" s="1606"/>
      <c r="CU18" s="1606"/>
      <c r="CV18" s="1606"/>
      <c r="CW18" s="1606"/>
      <c r="CX18" s="1606"/>
      <c r="CY18" s="1606"/>
      <c r="CZ18" s="1606"/>
      <c r="DA18" s="1606"/>
      <c r="DB18" s="1606"/>
      <c r="DC18" s="1606"/>
      <c r="DD18" s="1606"/>
      <c r="DE18" s="1606"/>
      <c r="DF18" s="1606"/>
      <c r="DG18" s="1606"/>
      <c r="DH18" s="1606"/>
      <c r="DI18" s="1606"/>
      <c r="DJ18" s="1606"/>
      <c r="DK18" s="1606"/>
      <c r="DL18" s="1606"/>
      <c r="DM18" s="1606"/>
      <c r="DN18" s="1606"/>
      <c r="DO18" s="1606"/>
      <c r="DP18" s="1606"/>
      <c r="DQ18" s="1606"/>
      <c r="DR18" s="1606"/>
      <c r="DS18" s="1606"/>
      <c r="DT18" s="1606"/>
      <c r="DU18" s="1606"/>
      <c r="DV18" s="1606"/>
      <c r="DW18" s="1606"/>
      <c r="DX18" s="1606"/>
      <c r="DY18" s="1606"/>
      <c r="EK18" s="1110"/>
      <c r="EL18" s="1110"/>
      <c r="EM18" s="1110"/>
      <c r="EO18" s="1110"/>
      <c r="EP18" s="1110"/>
      <c r="EQ18" s="1110"/>
    </row>
    <row r="19" spans="1:147" ht="16.5">
      <c r="A19" s="1111"/>
      <c r="B19" s="1223"/>
      <c r="C19" s="1223"/>
      <c r="D19" s="1223"/>
      <c r="E19" s="1223"/>
      <c r="F19" s="1223"/>
      <c r="G19" s="1223"/>
      <c r="H19" s="1223"/>
      <c r="I19" s="1223"/>
      <c r="J19" s="1223"/>
      <c r="K19" s="1226">
        <f>IF(E19&gt;0,(((G19*(H19/3600)*1000*9.81)/(1000*I19))/J19),0)</f>
        <v>0</v>
      </c>
      <c r="L19" s="1223"/>
      <c r="M19" s="1223"/>
      <c r="N19" s="1223"/>
      <c r="O19" s="1223"/>
      <c r="P19" s="1223"/>
      <c r="Q19" s="1223"/>
      <c r="R19" s="1223"/>
      <c r="S19" s="1224">
        <f>E19*K19*L19*M19*R19/1000</f>
        <v>0</v>
      </c>
      <c r="T19" s="1224">
        <f>E19*H19*L19*M19*R19/1000</f>
        <v>0</v>
      </c>
      <c r="U19" s="699"/>
      <c r="V19" s="1112"/>
      <c r="AG19" s="1100"/>
      <c r="AH19" s="1608"/>
      <c r="AI19" s="1608"/>
      <c r="AJ19" s="1608"/>
      <c r="AK19" s="1608"/>
      <c r="AL19" s="1608"/>
      <c r="AM19" s="1608"/>
      <c r="AN19" s="1608"/>
      <c r="AO19" s="1608"/>
      <c r="AP19" s="1608"/>
      <c r="AQ19" s="1608"/>
      <c r="AR19" s="1608"/>
      <c r="AS19" s="1608"/>
      <c r="AT19" s="1608"/>
      <c r="AU19" s="1608"/>
      <c r="AV19" s="1608"/>
      <c r="AW19" s="1608"/>
      <c r="AX19" s="1608"/>
      <c r="AY19" s="1608"/>
      <c r="AZ19" s="1608"/>
      <c r="BA19" s="1608"/>
      <c r="BB19" s="1608"/>
      <c r="BC19" s="1608"/>
      <c r="BD19" s="1608"/>
      <c r="BE19" s="1608"/>
      <c r="BF19" s="1608"/>
      <c r="BG19" s="1608"/>
      <c r="BH19" s="1608"/>
      <c r="BI19" s="1608"/>
      <c r="BJ19" s="1608"/>
      <c r="BK19" s="1608"/>
      <c r="BL19" s="1608"/>
      <c r="BM19" s="1606"/>
      <c r="BN19" s="1606"/>
      <c r="BO19" s="1606"/>
      <c r="BP19" s="1606"/>
      <c r="BQ19" s="1606"/>
      <c r="BR19" s="1606"/>
      <c r="BS19" s="1606"/>
      <c r="BT19" s="1606"/>
      <c r="BU19" s="1606"/>
      <c r="BV19" s="1606"/>
      <c r="BW19" s="1606"/>
      <c r="BX19" s="1606"/>
      <c r="BY19" s="1606"/>
      <c r="BZ19" s="1606"/>
      <c r="CA19" s="1606"/>
      <c r="CB19" s="1606"/>
      <c r="CC19" s="1606"/>
      <c r="CD19" s="1606"/>
      <c r="CE19" s="1606"/>
      <c r="CF19" s="1606"/>
      <c r="CG19" s="1606"/>
      <c r="CH19" s="1606"/>
      <c r="CI19" s="1606"/>
      <c r="CJ19" s="1606"/>
      <c r="CK19" s="1606"/>
      <c r="CL19" s="1606"/>
      <c r="CM19" s="1606"/>
      <c r="CN19" s="1606"/>
      <c r="CO19" s="1606"/>
      <c r="CP19" s="1606"/>
      <c r="CQ19" s="1606"/>
      <c r="CR19" s="1606"/>
      <c r="CS19" s="1606"/>
      <c r="CT19" s="1606"/>
      <c r="CU19" s="1606"/>
      <c r="CV19" s="1606"/>
      <c r="CW19" s="1606"/>
      <c r="CX19" s="1606"/>
      <c r="CY19" s="1606"/>
      <c r="CZ19" s="1606"/>
      <c r="DA19" s="1606"/>
      <c r="DB19" s="1606"/>
      <c r="DC19" s="1606"/>
      <c r="DD19" s="1606"/>
      <c r="DE19" s="1606"/>
      <c r="DF19" s="1606"/>
      <c r="DG19" s="1606"/>
      <c r="DH19" s="1606"/>
      <c r="DI19" s="1606"/>
      <c r="DJ19" s="1606"/>
      <c r="DK19" s="1606"/>
      <c r="DL19" s="1606"/>
      <c r="DM19" s="1606"/>
      <c r="DN19" s="1606"/>
      <c r="DO19" s="1606"/>
      <c r="DP19" s="1606"/>
      <c r="DQ19" s="1606"/>
      <c r="DR19" s="1606"/>
      <c r="DS19" s="1606"/>
      <c r="DT19" s="1606"/>
      <c r="DU19" s="1606"/>
      <c r="DV19" s="1606"/>
      <c r="DW19" s="1606"/>
      <c r="DX19" s="1606"/>
      <c r="DY19" s="1606"/>
      <c r="EK19" s="1110"/>
      <c r="EL19" s="1110"/>
      <c r="EM19" s="1110"/>
      <c r="EO19" s="1110"/>
      <c r="EP19" s="1110"/>
      <c r="EQ19" s="1110"/>
    </row>
    <row r="20" spans="1:147" ht="16.5">
      <c r="A20" s="1115"/>
      <c r="B20" s="690" t="s">
        <v>904</v>
      </c>
      <c r="C20" s="672"/>
      <c r="D20" s="672"/>
      <c r="E20" s="673"/>
      <c r="F20" s="673"/>
      <c r="G20" s="673"/>
      <c r="H20" s="673"/>
      <c r="I20" s="673"/>
      <c r="J20" s="673"/>
      <c r="K20" s="673"/>
      <c r="L20" s="673"/>
      <c r="M20" s="673"/>
      <c r="N20" s="683"/>
      <c r="O20" s="683"/>
      <c r="P20" s="683"/>
      <c r="Q20" s="683"/>
      <c r="R20" s="673"/>
      <c r="S20" s="1225">
        <f>SUM(S19:S19)</f>
        <v>0</v>
      </c>
      <c r="T20" s="1225">
        <f>SUM(T19:T19)</f>
        <v>0</v>
      </c>
      <c r="U20" s="677"/>
      <c r="V20" s="700"/>
      <c r="AG20" s="1100"/>
      <c r="AH20" s="1610"/>
      <c r="AI20" s="1610"/>
      <c r="AJ20" s="1610"/>
      <c r="AK20" s="1610"/>
      <c r="AL20" s="1610"/>
      <c r="AM20" s="1610"/>
      <c r="AN20" s="1610"/>
      <c r="AO20" s="1610"/>
      <c r="AP20" s="1610"/>
      <c r="AQ20" s="1610"/>
      <c r="AR20" s="1610"/>
      <c r="AS20" s="1610"/>
      <c r="AT20" s="1610"/>
      <c r="AU20" s="1610"/>
      <c r="AV20" s="1610"/>
      <c r="AW20" s="1610"/>
      <c r="AX20" s="1610"/>
      <c r="AY20" s="1610"/>
      <c r="AZ20" s="1610"/>
      <c r="BA20" s="1610"/>
      <c r="BB20" s="1610"/>
      <c r="BC20" s="1610"/>
      <c r="BD20" s="1610"/>
      <c r="BE20" s="1610"/>
      <c r="BF20" s="1610"/>
      <c r="BG20" s="1610"/>
      <c r="BH20" s="1610"/>
      <c r="BI20" s="1610"/>
      <c r="BJ20" s="1610"/>
      <c r="BK20" s="1610"/>
      <c r="BL20" s="1610"/>
      <c r="BM20" s="1606"/>
      <c r="BN20" s="1606"/>
      <c r="BO20" s="1606"/>
      <c r="BP20" s="1606"/>
      <c r="BQ20" s="1606"/>
      <c r="BR20" s="1606"/>
      <c r="BS20" s="1606"/>
      <c r="BT20" s="1606"/>
      <c r="BU20" s="1606"/>
      <c r="BV20" s="1606"/>
      <c r="BW20" s="1606"/>
      <c r="BX20" s="1606"/>
      <c r="BY20" s="1606"/>
      <c r="BZ20" s="1606"/>
      <c r="CA20" s="1606"/>
      <c r="CB20" s="1606"/>
      <c r="CC20" s="1606"/>
      <c r="CD20" s="1606"/>
      <c r="CE20" s="1606"/>
      <c r="CF20" s="1606"/>
      <c r="CG20" s="1606"/>
      <c r="CH20" s="1606"/>
      <c r="CI20" s="1606"/>
      <c r="CJ20" s="1606"/>
      <c r="CK20" s="1606"/>
      <c r="CL20" s="1606"/>
      <c r="CM20" s="1606"/>
      <c r="CN20" s="1606"/>
      <c r="CO20" s="1606"/>
      <c r="CP20" s="1606"/>
      <c r="CQ20" s="1606"/>
      <c r="CR20" s="1606"/>
      <c r="CS20" s="1606"/>
      <c r="CT20" s="1606"/>
      <c r="CU20" s="1606"/>
      <c r="CV20" s="1606"/>
      <c r="CW20" s="1606"/>
      <c r="CX20" s="1606"/>
      <c r="CY20" s="1606"/>
      <c r="CZ20" s="1606"/>
      <c r="DA20" s="1606"/>
      <c r="DB20" s="1606"/>
      <c r="DC20" s="1606"/>
      <c r="DD20" s="1606"/>
      <c r="DE20" s="1606"/>
      <c r="DF20" s="1606"/>
      <c r="DG20" s="1606"/>
      <c r="DH20" s="1606"/>
      <c r="DI20" s="1606"/>
      <c r="DJ20" s="1606"/>
      <c r="DK20" s="1606"/>
      <c r="DL20" s="1606"/>
      <c r="DM20" s="1606"/>
      <c r="DN20" s="1606"/>
      <c r="DO20" s="1606"/>
      <c r="DP20" s="1606"/>
      <c r="DQ20" s="1606"/>
      <c r="DR20" s="1606"/>
      <c r="DS20" s="1606"/>
      <c r="DT20" s="1606"/>
      <c r="DU20" s="1606"/>
      <c r="DV20" s="1606"/>
      <c r="DW20" s="1606"/>
      <c r="DX20" s="1606"/>
      <c r="DY20" s="1606"/>
      <c r="EK20" s="1110"/>
      <c r="EL20" s="1110"/>
      <c r="EM20" s="1110"/>
      <c r="EO20" s="1110"/>
      <c r="EP20" s="1110"/>
      <c r="EQ20" s="1110"/>
    </row>
    <row r="21" spans="1:147" ht="53.25" customHeight="1">
      <c r="A21" s="1115" t="s">
        <v>905</v>
      </c>
      <c r="B21" s="857" t="s">
        <v>394</v>
      </c>
      <c r="C21" s="676"/>
      <c r="D21" s="676"/>
      <c r="E21" s="677"/>
      <c r="F21" s="677"/>
      <c r="G21" s="677"/>
      <c r="H21" s="677"/>
      <c r="I21" s="677"/>
      <c r="J21" s="677"/>
      <c r="K21" s="678"/>
      <c r="L21" s="679"/>
      <c r="M21" s="683"/>
      <c r="N21" s="683"/>
      <c r="O21" s="683"/>
      <c r="P21" s="683"/>
      <c r="Q21" s="684"/>
      <c r="R21" s="683"/>
      <c r="S21" s="683"/>
      <c r="T21" s="683"/>
      <c r="U21" s="677"/>
      <c r="V21" s="685"/>
      <c r="AG21" s="1100"/>
      <c r="AH21" s="1609"/>
      <c r="AI21" s="1609"/>
      <c r="AJ21" s="1609"/>
      <c r="AK21" s="1609"/>
      <c r="AL21" s="1609"/>
      <c r="AM21" s="1609"/>
      <c r="AN21" s="1609"/>
      <c r="AO21" s="1609"/>
      <c r="AP21" s="1609"/>
      <c r="AQ21" s="1609"/>
      <c r="AR21" s="1609"/>
      <c r="AS21" s="1609"/>
      <c r="AT21" s="1609"/>
      <c r="AU21" s="1609"/>
      <c r="AV21" s="1609"/>
      <c r="AW21" s="1609"/>
      <c r="AX21" s="1609"/>
      <c r="AY21" s="1609"/>
      <c r="AZ21" s="1609"/>
      <c r="BA21" s="1609"/>
      <c r="BB21" s="1609"/>
      <c r="BC21" s="1609"/>
      <c r="BD21" s="1609"/>
      <c r="BE21" s="1609"/>
      <c r="BF21" s="1609"/>
      <c r="BG21" s="1609"/>
      <c r="BH21" s="1609"/>
      <c r="BI21" s="1609"/>
      <c r="BJ21" s="1609"/>
      <c r="BK21" s="1609"/>
      <c r="BL21" s="1114"/>
      <c r="BM21" s="1606"/>
      <c r="BN21" s="1606"/>
      <c r="BO21" s="1606"/>
      <c r="BP21" s="1606"/>
      <c r="BQ21" s="1606"/>
      <c r="BR21" s="1606"/>
      <c r="BS21" s="1606"/>
      <c r="BT21" s="1606"/>
      <c r="BU21" s="1606"/>
      <c r="BV21" s="1606"/>
      <c r="BW21" s="1606"/>
      <c r="BX21" s="1606"/>
      <c r="BY21" s="1606"/>
      <c r="BZ21" s="1606"/>
      <c r="CA21" s="1606"/>
      <c r="CB21" s="1606"/>
      <c r="CC21" s="1606"/>
      <c r="CD21" s="1606"/>
      <c r="CE21" s="1606"/>
      <c r="CF21" s="1606"/>
      <c r="CG21" s="1606"/>
      <c r="CH21" s="1606"/>
      <c r="CI21" s="1606"/>
      <c r="CJ21" s="1606"/>
      <c r="CK21" s="1606"/>
      <c r="CL21" s="1606"/>
      <c r="CM21" s="1606"/>
      <c r="CN21" s="1606"/>
      <c r="CO21" s="1606"/>
      <c r="CP21" s="1606"/>
      <c r="CQ21" s="1606"/>
      <c r="CR21" s="1606"/>
      <c r="CS21" s="1606"/>
      <c r="CT21" s="1606"/>
      <c r="CU21" s="1606"/>
      <c r="CV21" s="1606"/>
      <c r="CW21" s="1606"/>
      <c r="CX21" s="1606"/>
      <c r="CY21" s="1606"/>
      <c r="CZ21" s="1606"/>
      <c r="DA21" s="1606"/>
      <c r="DB21" s="1606"/>
      <c r="DC21" s="1606"/>
      <c r="DD21" s="1606"/>
      <c r="DE21" s="1606"/>
      <c r="DF21" s="1606"/>
      <c r="DG21" s="1606"/>
      <c r="DH21" s="1606"/>
      <c r="DI21" s="1606"/>
      <c r="DJ21" s="1606"/>
      <c r="DK21" s="1606"/>
      <c r="DL21" s="1606"/>
      <c r="DM21" s="1606"/>
      <c r="DN21" s="1606"/>
      <c r="DO21" s="1606"/>
      <c r="DP21" s="1606"/>
      <c r="DQ21" s="1606"/>
      <c r="DR21" s="1606"/>
      <c r="DS21" s="1606"/>
      <c r="DT21" s="1606"/>
      <c r="DU21" s="1606"/>
      <c r="DV21" s="1606"/>
      <c r="DW21" s="1606"/>
      <c r="DX21" s="1606"/>
      <c r="DY21" s="1606"/>
      <c r="EK21" s="1110"/>
      <c r="EL21" s="1110"/>
      <c r="EM21" s="1110"/>
      <c r="EO21" s="1110"/>
      <c r="EP21" s="1110"/>
      <c r="EQ21" s="1110"/>
    </row>
    <row r="22" spans="1:147" ht="18">
      <c r="A22" s="1115"/>
      <c r="B22" s="1223" t="s">
        <v>247</v>
      </c>
      <c r="C22" s="1223">
        <v>2.5</v>
      </c>
      <c r="D22" s="1223"/>
      <c r="E22" s="1223">
        <v>1</v>
      </c>
      <c r="F22" s="1223"/>
      <c r="G22" s="1223"/>
      <c r="H22" s="1223"/>
      <c r="I22" s="1223"/>
      <c r="J22" s="1223"/>
      <c r="K22" s="1227">
        <v>3</v>
      </c>
      <c r="L22" s="1223">
        <v>24</v>
      </c>
      <c r="M22" s="1223">
        <v>163</v>
      </c>
      <c r="N22" s="1223">
        <v>-8.6</v>
      </c>
      <c r="O22" s="1223">
        <v>36</v>
      </c>
      <c r="P22" s="1223">
        <v>21</v>
      </c>
      <c r="Q22" s="1223">
        <f>IF(E22&gt;0,((E22*K22*L22*M22*R22*1000)/(M22*O22*(P22-N22))),0)</f>
        <v>67.567567567567565</v>
      </c>
      <c r="R22" s="1223">
        <v>1</v>
      </c>
      <c r="S22" s="1225">
        <f>E22*K22*L22*M22/1000</f>
        <v>11.736000000000001</v>
      </c>
      <c r="T22" s="698"/>
      <c r="U22" s="677"/>
      <c r="V22" s="700"/>
      <c r="W22" s="714"/>
      <c r="AG22" s="1100"/>
      <c r="AH22" s="1609"/>
      <c r="AI22" s="1609"/>
      <c r="AJ22" s="1609"/>
      <c r="AK22" s="1609"/>
      <c r="AL22" s="1609"/>
      <c r="AM22" s="1609"/>
      <c r="AN22" s="1609"/>
      <c r="AO22" s="1609"/>
      <c r="AP22" s="1609"/>
      <c r="AQ22" s="1609"/>
      <c r="AR22" s="1609"/>
      <c r="AS22" s="1609"/>
      <c r="AT22" s="1609"/>
      <c r="AU22" s="1609"/>
      <c r="AV22" s="1609"/>
      <c r="AW22" s="1609"/>
      <c r="AX22" s="1609"/>
      <c r="AY22" s="1609"/>
      <c r="AZ22" s="1609"/>
      <c r="BA22" s="1609"/>
      <c r="BB22" s="1609"/>
      <c r="BC22" s="1609"/>
      <c r="BD22" s="1609"/>
      <c r="BE22" s="1609"/>
      <c r="BF22" s="1609"/>
      <c r="BG22" s="1609"/>
      <c r="BH22" s="1609"/>
      <c r="BI22" s="1609"/>
      <c r="BJ22" s="1609"/>
      <c r="BK22" s="1609"/>
      <c r="BL22" s="1114"/>
      <c r="BM22" s="1606"/>
      <c r="BN22" s="1606"/>
      <c r="BO22" s="1606"/>
      <c r="BP22" s="1606"/>
      <c r="BQ22" s="1606"/>
      <c r="BR22" s="1606"/>
      <c r="BS22" s="1606"/>
      <c r="BT22" s="1606"/>
      <c r="BU22" s="1606"/>
      <c r="BV22" s="1606"/>
      <c r="BW22" s="1606"/>
      <c r="BX22" s="1606"/>
      <c r="BY22" s="1606"/>
      <c r="BZ22" s="1606"/>
      <c r="CA22" s="1606"/>
      <c r="CB22" s="1606"/>
      <c r="CC22" s="1606"/>
      <c r="CD22" s="1606"/>
      <c r="CE22" s="1606"/>
      <c r="CF22" s="1606"/>
      <c r="CG22" s="1606"/>
      <c r="CH22" s="1606"/>
      <c r="CI22" s="1606"/>
      <c r="CJ22" s="1606"/>
      <c r="CK22" s="1606"/>
      <c r="CL22" s="1606"/>
      <c r="CM22" s="1606"/>
      <c r="CN22" s="1606"/>
      <c r="CO22" s="1606"/>
      <c r="CP22" s="1606"/>
      <c r="CQ22" s="1606"/>
      <c r="CR22" s="1606"/>
      <c r="CS22" s="1606"/>
      <c r="CT22" s="1606"/>
      <c r="CU22" s="1606"/>
      <c r="CV22" s="1606"/>
      <c r="CW22" s="1606"/>
      <c r="CX22" s="1606"/>
      <c r="CY22" s="1606"/>
      <c r="CZ22" s="1606"/>
      <c r="DA22" s="1606"/>
      <c r="DB22" s="1606"/>
      <c r="DC22" s="1606"/>
      <c r="DD22" s="1606"/>
      <c r="DE22" s="1606"/>
      <c r="DF22" s="1606"/>
      <c r="DG22" s="1606"/>
      <c r="DH22" s="1606"/>
      <c r="DI22" s="1606"/>
      <c r="DJ22" s="1606"/>
      <c r="DK22" s="1606"/>
      <c r="DL22" s="1606"/>
      <c r="DM22" s="1606"/>
      <c r="DN22" s="1606"/>
      <c r="DO22" s="1606"/>
      <c r="DP22" s="1606"/>
      <c r="DQ22" s="1606"/>
      <c r="DR22" s="1606"/>
      <c r="DS22" s="1606"/>
      <c r="DT22" s="1606"/>
      <c r="DU22" s="1606"/>
      <c r="DV22" s="1606"/>
      <c r="DW22" s="1606"/>
      <c r="DX22" s="1606"/>
      <c r="DY22" s="1606"/>
      <c r="EK22" s="1110"/>
      <c r="EL22" s="1110"/>
      <c r="EM22" s="1110"/>
      <c r="EO22" s="1110"/>
      <c r="EP22" s="1110"/>
      <c r="EQ22" s="1110"/>
    </row>
    <row r="23" spans="1:147" ht="16.5">
      <c r="A23" s="1116"/>
      <c r="B23" s="856" t="s">
        <v>894</v>
      </c>
      <c r="C23" s="672"/>
      <c r="D23" s="672"/>
      <c r="E23" s="673"/>
      <c r="F23" s="673"/>
      <c r="G23" s="673"/>
      <c r="H23" s="673"/>
      <c r="I23" s="673"/>
      <c r="J23" s="673"/>
      <c r="K23" s="673"/>
      <c r="L23" s="688"/>
      <c r="M23" s="688"/>
      <c r="N23" s="688"/>
      <c r="O23" s="688"/>
      <c r="P23" s="688"/>
      <c r="Q23" s="689"/>
      <c r="R23" s="688"/>
      <c r="S23" s="1225">
        <f>SUM(S22:S22)</f>
        <v>11.736000000000001</v>
      </c>
      <c r="T23" s="703"/>
      <c r="U23" s="677"/>
      <c r="V23" s="704"/>
      <c r="Y23" s="1611"/>
      <c r="Z23" s="1611"/>
      <c r="AA23" s="1611"/>
      <c r="AB23" s="1611"/>
      <c r="AC23" s="1611"/>
      <c r="AD23" s="1611"/>
      <c r="AE23" s="1611"/>
      <c r="AF23" s="1611"/>
      <c r="AG23" s="1117"/>
      <c r="AH23" s="1612"/>
      <c r="AI23" s="1612"/>
      <c r="AJ23" s="1612"/>
      <c r="AK23" s="1612"/>
      <c r="AL23" s="1612"/>
      <c r="AM23" s="1612"/>
      <c r="AN23" s="1612"/>
      <c r="AO23" s="1612"/>
      <c r="AP23" s="1612"/>
      <c r="AQ23" s="1612"/>
      <c r="AR23" s="1612"/>
      <c r="AS23" s="1612"/>
      <c r="AT23" s="1612"/>
      <c r="AU23" s="1612"/>
      <c r="AV23" s="1612"/>
      <c r="AW23" s="1612"/>
      <c r="AX23" s="1612"/>
      <c r="AY23" s="1612"/>
      <c r="AZ23" s="1612"/>
      <c r="BA23" s="1612"/>
      <c r="BB23" s="1612"/>
      <c r="BC23" s="1612"/>
      <c r="BD23" s="1612"/>
      <c r="BE23" s="1612"/>
      <c r="BF23" s="1612"/>
      <c r="BG23" s="1612"/>
      <c r="BH23" s="1612"/>
      <c r="BI23" s="1612"/>
      <c r="BJ23" s="1612"/>
      <c r="BK23" s="1612"/>
      <c r="BL23" s="1612"/>
      <c r="BM23" s="1613"/>
      <c r="BN23" s="1613"/>
      <c r="BO23" s="1613"/>
      <c r="BP23" s="1613"/>
      <c r="BQ23" s="1613"/>
      <c r="BR23" s="1613"/>
      <c r="BS23" s="1613"/>
      <c r="BT23" s="1613"/>
      <c r="BU23" s="1613"/>
      <c r="BV23" s="1613"/>
      <c r="BW23" s="1613"/>
      <c r="BX23" s="1613"/>
      <c r="BY23" s="1613"/>
      <c r="BZ23" s="1613"/>
      <c r="CA23" s="1613"/>
      <c r="CB23" s="1613"/>
      <c r="CC23" s="1613"/>
      <c r="CD23" s="1613"/>
      <c r="CE23" s="1606"/>
      <c r="CF23" s="1606"/>
      <c r="CG23" s="1606"/>
      <c r="CH23" s="1606"/>
      <c r="CI23" s="1606"/>
      <c r="CJ23" s="1606"/>
      <c r="CK23" s="1606"/>
      <c r="CL23" s="1606"/>
      <c r="CM23" s="1606"/>
      <c r="CN23" s="1606"/>
      <c r="CO23" s="1606"/>
      <c r="CP23" s="1606"/>
      <c r="CQ23" s="1606"/>
      <c r="CR23" s="1606"/>
      <c r="CS23" s="1606"/>
      <c r="CT23" s="1606"/>
      <c r="CU23" s="1606"/>
      <c r="CV23" s="1606"/>
      <c r="CW23" s="1606"/>
      <c r="CX23" s="1606"/>
      <c r="CY23" s="1606"/>
      <c r="CZ23" s="1606"/>
      <c r="DA23" s="1606"/>
      <c r="DB23" s="1606"/>
      <c r="DC23" s="1606"/>
      <c r="DD23" s="1606"/>
      <c r="DE23" s="1606"/>
      <c r="DF23" s="1606"/>
      <c r="DG23" s="1606"/>
      <c r="DH23" s="1606"/>
      <c r="DI23" s="1606"/>
      <c r="DJ23" s="1606"/>
      <c r="DK23" s="1606"/>
      <c r="DL23" s="1606"/>
      <c r="DM23" s="1606"/>
      <c r="DN23" s="1606"/>
      <c r="DO23" s="1606"/>
      <c r="DP23" s="1606"/>
      <c r="DQ23" s="1606"/>
      <c r="DR23" s="1606"/>
      <c r="DS23" s="1606"/>
      <c r="DT23" s="1606"/>
      <c r="DU23" s="1606"/>
      <c r="DV23" s="1606"/>
      <c r="DW23" s="1606"/>
      <c r="DX23" s="1606"/>
      <c r="DY23" s="1606"/>
      <c r="EE23" s="1110"/>
      <c r="EF23" s="1110"/>
      <c r="EG23" s="1110"/>
      <c r="EH23" s="1110"/>
      <c r="EI23" s="1110"/>
      <c r="EJ23" s="1110"/>
      <c r="EK23" s="1110"/>
      <c r="EL23" s="1110"/>
      <c r="EM23" s="1110"/>
      <c r="EN23" s="1110"/>
      <c r="EO23" s="1110"/>
      <c r="EP23" s="1110"/>
      <c r="EQ23" s="1110"/>
    </row>
    <row r="24" spans="1:147" ht="49.5">
      <c r="A24" s="1108" t="s">
        <v>395</v>
      </c>
      <c r="B24" s="858" t="s">
        <v>1680</v>
      </c>
      <c r="C24" s="690"/>
      <c r="D24" s="690"/>
      <c r="E24" s="673"/>
      <c r="F24" s="673"/>
      <c r="G24" s="673"/>
      <c r="H24" s="673"/>
      <c r="I24" s="673"/>
      <c r="J24" s="673"/>
      <c r="K24" s="673"/>
      <c r="L24" s="673"/>
      <c r="M24" s="673"/>
      <c r="N24" s="673"/>
      <c r="O24" s="673"/>
      <c r="P24" s="673"/>
      <c r="Q24" s="697"/>
      <c r="R24" s="673"/>
      <c r="S24" s="1224">
        <f>S14+S17+S20+S22</f>
        <v>16.476551345098102</v>
      </c>
      <c r="T24" s="698"/>
      <c r="U24" s="705"/>
      <c r="V24" s="699"/>
      <c r="Y24" s="1611"/>
      <c r="Z24" s="1611"/>
      <c r="AA24" s="1611"/>
      <c r="AB24" s="1611"/>
      <c r="AC24" s="1611"/>
      <c r="AD24" s="1611"/>
      <c r="AE24" s="1611"/>
      <c r="AF24" s="1611"/>
      <c r="AG24" s="1117"/>
      <c r="AH24" s="1612"/>
      <c r="AI24" s="1612"/>
      <c r="AJ24" s="1612"/>
      <c r="AK24" s="1612"/>
      <c r="AL24" s="1612"/>
      <c r="AM24" s="1612"/>
      <c r="AN24" s="1612"/>
      <c r="AO24" s="1612"/>
      <c r="AP24" s="1612"/>
      <c r="AQ24" s="1612"/>
      <c r="AR24" s="1612"/>
      <c r="AS24" s="1612"/>
      <c r="AT24" s="1612"/>
      <c r="AU24" s="1612"/>
      <c r="AV24" s="1612"/>
      <c r="AW24" s="1612"/>
      <c r="AX24" s="1612"/>
      <c r="AY24" s="1612"/>
      <c r="AZ24" s="1612"/>
      <c r="BA24" s="1612"/>
      <c r="BB24" s="1612"/>
      <c r="BC24" s="1612"/>
      <c r="BD24" s="1612"/>
      <c r="BE24" s="1612"/>
      <c r="BF24" s="1612"/>
      <c r="BG24" s="1612"/>
      <c r="BH24" s="1612"/>
      <c r="BI24" s="1612"/>
      <c r="BJ24" s="1612"/>
      <c r="BK24" s="1612"/>
      <c r="BL24" s="1612"/>
      <c r="BM24" s="1613"/>
      <c r="BN24" s="1613"/>
      <c r="BO24" s="1613"/>
      <c r="BP24" s="1613"/>
      <c r="BQ24" s="1613"/>
      <c r="BR24" s="1613"/>
      <c r="BS24" s="1613"/>
      <c r="BT24" s="1613"/>
      <c r="BU24" s="1613"/>
      <c r="BV24" s="1613"/>
      <c r="BW24" s="1613"/>
      <c r="BX24" s="1613"/>
      <c r="BY24" s="1613"/>
      <c r="BZ24" s="1613"/>
      <c r="CA24" s="1613"/>
      <c r="CB24" s="1613"/>
      <c r="CC24" s="1613"/>
      <c r="CD24" s="1613"/>
      <c r="CE24" s="1606"/>
      <c r="CF24" s="1606"/>
      <c r="CG24" s="1606"/>
      <c r="CH24" s="1606"/>
      <c r="CI24" s="1606"/>
      <c r="CJ24" s="1606"/>
      <c r="CK24" s="1606"/>
      <c r="CL24" s="1606"/>
      <c r="CM24" s="1606"/>
      <c r="CN24" s="1606"/>
      <c r="CO24" s="1606"/>
      <c r="CP24" s="1606"/>
      <c r="CQ24" s="1606"/>
      <c r="CR24" s="1606"/>
      <c r="CS24" s="1606"/>
      <c r="CT24" s="1606"/>
      <c r="CU24" s="1606"/>
      <c r="CV24" s="1606"/>
      <c r="CW24" s="1606"/>
      <c r="CX24" s="1606"/>
      <c r="CY24" s="1606"/>
      <c r="CZ24" s="1606"/>
      <c r="DA24" s="1606"/>
      <c r="DB24" s="1606"/>
      <c r="DC24" s="1606"/>
      <c r="DD24" s="1606"/>
      <c r="DE24" s="1606"/>
      <c r="DF24" s="1606"/>
      <c r="DG24" s="1606"/>
      <c r="DH24" s="1606"/>
      <c r="DI24" s="1606"/>
      <c r="DJ24" s="1606"/>
      <c r="DK24" s="1606"/>
      <c r="DL24" s="1606"/>
      <c r="DM24" s="1606"/>
      <c r="DN24" s="1606"/>
      <c r="DO24" s="1606"/>
      <c r="DP24" s="1606"/>
      <c r="DQ24" s="1606"/>
      <c r="DR24" s="1606"/>
      <c r="DS24" s="1606"/>
      <c r="DT24" s="1606"/>
      <c r="DU24" s="1606"/>
      <c r="DV24" s="1606"/>
      <c r="DW24" s="1606"/>
      <c r="DX24" s="1606"/>
      <c r="DY24" s="1606"/>
      <c r="EE24" s="1110"/>
      <c r="EF24" s="1110"/>
      <c r="EG24" s="1110"/>
      <c r="EH24" s="1110"/>
      <c r="EI24" s="1110"/>
      <c r="EJ24" s="1110"/>
      <c r="EK24" s="1110"/>
      <c r="EL24" s="1110"/>
      <c r="EM24" s="1110"/>
      <c r="EN24" s="1110"/>
      <c r="EO24" s="1110"/>
      <c r="EP24" s="1110"/>
      <c r="EQ24" s="1110"/>
    </row>
    <row r="25" spans="1:147">
      <c r="W25" s="1100"/>
      <c r="X25" s="1609"/>
      <c r="Y25" s="1609"/>
      <c r="Z25" s="1609"/>
      <c r="AA25" s="1609"/>
      <c r="AB25" s="1609"/>
      <c r="AC25" s="1609"/>
      <c r="AD25" s="1609"/>
      <c r="AE25" s="1609"/>
      <c r="AF25" s="1609"/>
      <c r="AG25" s="1609"/>
      <c r="AH25" s="1609"/>
      <c r="AI25" s="1609"/>
      <c r="AJ25" s="1609"/>
      <c r="AK25" s="1609"/>
      <c r="AL25" s="1609"/>
      <c r="AM25" s="1609"/>
      <c r="AN25" s="1609"/>
      <c r="AO25" s="1609"/>
      <c r="AP25" s="1609"/>
      <c r="AQ25" s="1609"/>
      <c r="AR25" s="1609"/>
      <c r="AS25" s="1609"/>
      <c r="AT25" s="1609"/>
      <c r="AU25" s="1609"/>
      <c r="AV25" s="1609"/>
      <c r="AW25" s="1609"/>
      <c r="AX25" s="1609"/>
      <c r="AY25" s="1609"/>
      <c r="AZ25" s="1609"/>
      <c r="BA25" s="1609"/>
      <c r="BB25" s="1114"/>
      <c r="BC25" s="1606"/>
      <c r="BD25" s="1606"/>
      <c r="BE25" s="1606"/>
      <c r="BF25" s="1606"/>
      <c r="BG25" s="1606"/>
      <c r="BH25" s="1606"/>
      <c r="BI25" s="1606"/>
      <c r="BJ25" s="1606"/>
      <c r="BK25" s="1606"/>
      <c r="BL25" s="1606"/>
      <c r="BM25" s="1606"/>
      <c r="BN25" s="1606"/>
      <c r="BO25" s="1606"/>
      <c r="BP25" s="1606"/>
      <c r="BQ25" s="1606"/>
      <c r="BR25" s="1606"/>
      <c r="BS25" s="1606"/>
      <c r="BT25" s="1606"/>
      <c r="BU25" s="1606"/>
      <c r="BV25" s="1606"/>
      <c r="BW25" s="1606"/>
      <c r="BX25" s="1606"/>
      <c r="BY25" s="1606"/>
      <c r="BZ25" s="1606"/>
      <c r="CA25" s="1606"/>
      <c r="CB25" s="1606"/>
      <c r="CC25" s="1606"/>
      <c r="CD25" s="1606"/>
      <c r="CE25" s="1606"/>
      <c r="CF25" s="1606"/>
      <c r="CG25" s="1606"/>
      <c r="CH25" s="1606"/>
      <c r="CI25" s="1606"/>
      <c r="CJ25" s="1606"/>
      <c r="CK25" s="1606"/>
      <c r="CL25" s="1606"/>
      <c r="CM25" s="1606"/>
      <c r="CN25" s="1606"/>
      <c r="CO25" s="1606"/>
      <c r="CP25" s="1606"/>
      <c r="CQ25" s="1606"/>
      <c r="CR25" s="1606"/>
      <c r="CS25" s="1606"/>
      <c r="CT25" s="1606"/>
      <c r="CU25" s="1606"/>
      <c r="CV25" s="1606"/>
      <c r="CW25" s="1606"/>
      <c r="CX25" s="1606"/>
      <c r="CY25" s="1606"/>
      <c r="CZ25" s="1606"/>
      <c r="DA25" s="1606"/>
      <c r="DB25" s="1606"/>
      <c r="DC25" s="1606"/>
      <c r="DD25" s="1606"/>
      <c r="DE25" s="1606"/>
      <c r="DF25" s="1606"/>
      <c r="DG25" s="1606"/>
      <c r="DH25" s="1606"/>
      <c r="DI25" s="1606"/>
      <c r="DJ25" s="1606"/>
      <c r="DK25" s="1606"/>
      <c r="DL25" s="1606"/>
      <c r="DM25" s="1606"/>
      <c r="DN25" s="1606"/>
      <c r="DO25" s="1606"/>
      <c r="EA25" s="1110"/>
      <c r="EB25" s="1110"/>
      <c r="EC25" s="1110"/>
      <c r="EE25" s="1110"/>
      <c r="EF25" s="1110"/>
      <c r="EG25" s="1110"/>
    </row>
    <row r="26" spans="1:147">
      <c r="W26" s="1100"/>
      <c r="X26" s="1102"/>
      <c r="Y26" s="1102"/>
      <c r="Z26" s="1102"/>
      <c r="AA26" s="1102"/>
      <c r="AB26" s="1102"/>
      <c r="AC26" s="1102"/>
      <c r="AD26" s="1102"/>
      <c r="AE26" s="1102"/>
      <c r="AF26" s="1101"/>
      <c r="AG26" s="1101"/>
      <c r="AH26" s="1101"/>
      <c r="AI26" s="1101"/>
      <c r="AJ26" s="1101"/>
      <c r="AK26" s="1101"/>
      <c r="AL26" s="1101"/>
      <c r="AM26" s="1101"/>
      <c r="AN26" s="1101"/>
      <c r="AO26" s="1101"/>
      <c r="AP26" s="1101"/>
      <c r="AQ26" s="1101"/>
      <c r="AR26" s="1101"/>
      <c r="AS26" s="1101"/>
      <c r="AT26" s="1101"/>
      <c r="AU26" s="1101"/>
      <c r="AV26" s="1101"/>
      <c r="AW26" s="1101"/>
      <c r="AX26" s="1101"/>
      <c r="AY26" s="1101"/>
      <c r="AZ26" s="1101"/>
      <c r="BA26" s="1101"/>
      <c r="BB26" s="1101"/>
      <c r="BC26" s="1103"/>
      <c r="BD26" s="1103"/>
      <c r="BE26" s="1103"/>
      <c r="BF26" s="1103"/>
      <c r="BG26" s="1103"/>
      <c r="BH26" s="1103"/>
      <c r="BI26" s="1103"/>
      <c r="BJ26" s="1103"/>
      <c r="BK26" s="1103"/>
      <c r="BL26" s="1103"/>
      <c r="BM26" s="1103"/>
      <c r="BN26" s="1103"/>
      <c r="BO26" s="1103"/>
      <c r="BP26" s="1103"/>
      <c r="BQ26" s="1103"/>
      <c r="BR26" s="1103"/>
      <c r="BS26" s="1103"/>
      <c r="BT26" s="1103"/>
      <c r="BU26" s="1103"/>
      <c r="BV26" s="1103"/>
      <c r="BW26" s="1103"/>
      <c r="BX26" s="1103"/>
      <c r="BY26" s="1103"/>
      <c r="BZ26" s="1103"/>
      <c r="CA26" s="1103"/>
      <c r="CB26" s="1103"/>
      <c r="CC26" s="1103"/>
      <c r="CD26" s="1103"/>
      <c r="CE26" s="1103"/>
      <c r="CF26" s="1103"/>
      <c r="CG26" s="1103"/>
      <c r="CH26" s="1103"/>
      <c r="CI26" s="1103"/>
      <c r="CJ26" s="1103"/>
      <c r="CK26" s="1103"/>
      <c r="CL26" s="1103"/>
      <c r="CM26" s="1103"/>
      <c r="CN26" s="1103"/>
      <c r="CO26" s="1103"/>
      <c r="CP26" s="1103"/>
      <c r="CQ26" s="1103"/>
      <c r="CR26" s="1103"/>
      <c r="CS26" s="1103"/>
      <c r="CT26" s="1103"/>
      <c r="CU26" s="1103"/>
      <c r="CV26" s="1103"/>
      <c r="CW26" s="1103"/>
      <c r="CX26" s="1103"/>
      <c r="CY26" s="1103"/>
      <c r="CZ26" s="1103"/>
      <c r="DA26" s="1103"/>
      <c r="DB26" s="1103"/>
      <c r="DC26" s="1103"/>
      <c r="DD26" s="1103"/>
      <c r="DE26" s="1103"/>
      <c r="DF26" s="1103"/>
      <c r="DG26" s="1103"/>
      <c r="DH26" s="1103"/>
      <c r="DI26" s="1103"/>
      <c r="DJ26" s="1103"/>
      <c r="DK26" s="1103"/>
      <c r="DL26" s="1103"/>
      <c r="DM26" s="1103"/>
      <c r="DN26" s="1103"/>
      <c r="DO26" s="1103"/>
      <c r="EA26" s="1110"/>
      <c r="EB26" s="1110"/>
      <c r="EC26" s="1110"/>
      <c r="EE26" s="1110"/>
      <c r="EF26" s="1110"/>
      <c r="EG26" s="1110"/>
    </row>
    <row r="27" spans="1:147" ht="15">
      <c r="A27" s="1143" t="s">
        <v>396</v>
      </c>
      <c r="B27" s="1144"/>
      <c r="C27" s="1144"/>
      <c r="D27" s="1144"/>
      <c r="E27" s="1144"/>
      <c r="F27" s="1144"/>
      <c r="G27" s="1144"/>
      <c r="H27" s="1144"/>
      <c r="I27" s="1144"/>
      <c r="J27" s="1144"/>
      <c r="K27" s="1144"/>
      <c r="L27" s="1144"/>
      <c r="M27" s="1144"/>
      <c r="N27" s="1144"/>
      <c r="O27" s="1144"/>
      <c r="P27" s="1144"/>
      <c r="Q27" s="1144"/>
      <c r="R27" s="1144"/>
      <c r="S27" s="1144"/>
      <c r="T27" s="1144"/>
      <c r="U27" s="1144"/>
      <c r="V27" s="1144"/>
      <c r="W27" s="1100"/>
      <c r="X27" s="1607"/>
      <c r="Y27" s="1607"/>
      <c r="Z27" s="1607"/>
      <c r="AA27" s="1607"/>
      <c r="AB27" s="1607"/>
      <c r="AC27" s="1607"/>
      <c r="AD27" s="1607"/>
      <c r="AE27" s="1607"/>
      <c r="AF27" s="1101"/>
      <c r="AG27" s="1101"/>
      <c r="AH27" s="1101"/>
      <c r="AI27" s="1101"/>
      <c r="AJ27" s="1101"/>
      <c r="AK27" s="1101"/>
      <c r="AL27" s="1101"/>
      <c r="AM27" s="1101"/>
      <c r="AN27" s="1101"/>
      <c r="AO27" s="1101"/>
      <c r="AP27" s="1101"/>
      <c r="AQ27" s="1101"/>
      <c r="AR27" s="1101"/>
      <c r="AS27" s="1101"/>
      <c r="AT27" s="1101"/>
      <c r="AU27" s="1101"/>
      <c r="AV27" s="1101"/>
      <c r="AW27" s="1101"/>
      <c r="AX27" s="1101"/>
      <c r="AY27" s="1101"/>
      <c r="AZ27" s="1101"/>
      <c r="BA27" s="1101"/>
      <c r="BB27" s="1101"/>
      <c r="BC27" s="1606"/>
      <c r="BD27" s="1606"/>
      <c r="BE27" s="1606"/>
      <c r="BF27" s="1606"/>
      <c r="BG27" s="1606"/>
      <c r="BH27" s="1606"/>
      <c r="BI27" s="1606"/>
      <c r="BJ27" s="1606"/>
      <c r="BK27" s="1606"/>
      <c r="BL27" s="1606"/>
      <c r="BM27" s="1606"/>
      <c r="BN27" s="1606"/>
      <c r="BO27" s="1606"/>
      <c r="BP27" s="1606"/>
      <c r="BQ27" s="1606"/>
      <c r="BR27" s="1606"/>
      <c r="BS27" s="1606"/>
      <c r="BT27" s="1606"/>
      <c r="BU27" s="1606"/>
      <c r="BV27" s="1606"/>
      <c r="BW27" s="1606"/>
      <c r="BX27" s="1606"/>
      <c r="BY27" s="1606"/>
      <c r="BZ27" s="1606"/>
      <c r="CA27" s="1606"/>
      <c r="CB27" s="1606"/>
      <c r="CC27" s="1606"/>
      <c r="CD27" s="1606"/>
      <c r="CE27" s="1606"/>
      <c r="CF27" s="1606"/>
      <c r="CG27" s="1606"/>
      <c r="CH27" s="1606"/>
      <c r="CI27" s="1606"/>
      <c r="CJ27" s="1606"/>
      <c r="CK27" s="1606"/>
      <c r="CL27" s="1606"/>
      <c r="CM27" s="1606"/>
      <c r="CN27" s="1606"/>
      <c r="CO27" s="1606"/>
      <c r="CP27" s="1606"/>
      <c r="CQ27" s="1606"/>
      <c r="CR27" s="1606"/>
      <c r="CS27" s="1606"/>
      <c r="CT27" s="1606"/>
      <c r="CU27" s="1606"/>
      <c r="CV27" s="1606"/>
      <c r="CW27" s="1606"/>
      <c r="CX27" s="1606"/>
      <c r="CY27" s="1606"/>
      <c r="CZ27" s="1606"/>
      <c r="DA27" s="1606"/>
      <c r="DB27" s="1606"/>
      <c r="DC27" s="1606"/>
      <c r="DD27" s="1606"/>
      <c r="DE27" s="1606"/>
      <c r="DF27" s="1606"/>
      <c r="DG27" s="1606"/>
      <c r="DH27" s="1606"/>
      <c r="DI27" s="1606"/>
      <c r="DJ27" s="1606"/>
      <c r="DK27" s="1606"/>
      <c r="DL27" s="1606"/>
      <c r="DM27" s="1606"/>
      <c r="DN27" s="1606"/>
      <c r="DO27" s="1606"/>
      <c r="EA27" s="1110"/>
      <c r="EB27" s="1110"/>
      <c r="EC27" s="1110"/>
      <c r="EE27" s="1110"/>
      <c r="EF27" s="1110"/>
      <c r="EG27" s="1110"/>
    </row>
    <row r="28" spans="1:147" ht="15">
      <c r="A28" s="1143" t="s">
        <v>668</v>
      </c>
      <c r="B28" s="1144"/>
      <c r="C28" s="1144"/>
      <c r="D28" s="1144"/>
      <c r="E28" s="1144"/>
      <c r="F28" s="1144"/>
      <c r="G28" s="1144"/>
      <c r="H28" s="1144"/>
      <c r="I28" s="1144"/>
      <c r="J28" s="1144"/>
      <c r="K28" s="1144"/>
      <c r="L28" s="1144"/>
      <c r="M28" s="1144"/>
      <c r="N28" s="1144"/>
      <c r="O28" s="1144"/>
      <c r="P28" s="1144"/>
      <c r="Q28" s="1144"/>
      <c r="R28" s="1144"/>
      <c r="S28" s="1144"/>
      <c r="T28" s="1144"/>
      <c r="U28" s="1144"/>
      <c r="V28" s="1144"/>
      <c r="W28" s="1100"/>
      <c r="X28" s="1607"/>
      <c r="Y28" s="1607"/>
      <c r="Z28" s="1607"/>
      <c r="AA28" s="1607"/>
      <c r="AB28" s="1607"/>
      <c r="AC28" s="1607"/>
      <c r="AD28" s="1607"/>
      <c r="AE28" s="1607"/>
      <c r="AF28" s="1101"/>
      <c r="AG28" s="1101"/>
      <c r="AH28" s="1101"/>
      <c r="AI28" s="1101"/>
      <c r="AJ28" s="1101"/>
      <c r="AK28" s="1101"/>
      <c r="AL28" s="1101"/>
      <c r="AM28" s="1101"/>
      <c r="AN28" s="1101"/>
      <c r="AO28" s="1101"/>
      <c r="AP28" s="1101"/>
      <c r="AQ28" s="1101"/>
      <c r="AR28" s="1101"/>
      <c r="AS28" s="1101"/>
      <c r="AT28" s="1101"/>
      <c r="AU28" s="1101"/>
      <c r="AV28" s="1101"/>
      <c r="AW28" s="1101"/>
      <c r="AX28" s="1101"/>
      <c r="AY28" s="1101"/>
      <c r="AZ28" s="1101"/>
      <c r="BA28" s="1101"/>
      <c r="BB28" s="1101"/>
      <c r="BC28" s="1606"/>
      <c r="BD28" s="1606"/>
      <c r="BE28" s="1606"/>
      <c r="BF28" s="1606"/>
      <c r="BG28" s="1606"/>
      <c r="BH28" s="1606"/>
      <c r="BI28" s="1606"/>
      <c r="BJ28" s="1606"/>
      <c r="BK28" s="1606"/>
      <c r="BL28" s="1606"/>
      <c r="BM28" s="1606"/>
      <c r="BN28" s="1606"/>
      <c r="BO28" s="1606"/>
      <c r="BP28" s="1606"/>
      <c r="BQ28" s="1606"/>
      <c r="BR28" s="1606"/>
      <c r="BS28" s="1606"/>
      <c r="BT28" s="1606"/>
      <c r="BU28" s="1606"/>
      <c r="BV28" s="1606"/>
      <c r="BW28" s="1606"/>
      <c r="BX28" s="1606"/>
      <c r="BY28" s="1606"/>
      <c r="BZ28" s="1606"/>
      <c r="CA28" s="1606"/>
      <c r="CB28" s="1606"/>
      <c r="CC28" s="1606"/>
      <c r="CD28" s="1606"/>
      <c r="CE28" s="1606"/>
      <c r="CF28" s="1606"/>
      <c r="CG28" s="1606"/>
      <c r="CH28" s="1606"/>
      <c r="CI28" s="1606"/>
      <c r="CJ28" s="1606"/>
      <c r="CK28" s="1606"/>
      <c r="CL28" s="1606"/>
      <c r="CM28" s="1606"/>
      <c r="CN28" s="1606"/>
      <c r="CO28" s="1606"/>
      <c r="CP28" s="1606"/>
      <c r="CQ28" s="1606"/>
      <c r="CR28" s="1606"/>
      <c r="CS28" s="1606"/>
      <c r="CT28" s="1606"/>
      <c r="CU28" s="1606"/>
      <c r="CV28" s="1606"/>
      <c r="CW28" s="1606"/>
      <c r="CX28" s="1606"/>
      <c r="CY28" s="1606"/>
      <c r="CZ28" s="1606"/>
      <c r="DA28" s="1606"/>
      <c r="DB28" s="1606"/>
      <c r="DC28" s="1606"/>
      <c r="DD28" s="1606"/>
      <c r="DE28" s="1606"/>
      <c r="DF28" s="1606"/>
      <c r="DG28" s="1606"/>
      <c r="DH28" s="1606"/>
      <c r="DI28" s="1606"/>
      <c r="DJ28" s="1606"/>
      <c r="DK28" s="1606"/>
      <c r="DL28" s="1606"/>
      <c r="DM28" s="1606"/>
      <c r="DN28" s="1606"/>
      <c r="DO28" s="1606"/>
      <c r="EA28" s="1110"/>
      <c r="EB28" s="1110"/>
      <c r="EC28" s="1110"/>
      <c r="EE28" s="1110"/>
      <c r="EF28" s="1110"/>
      <c r="EG28" s="1110"/>
    </row>
    <row r="29" spans="1:147" ht="15">
      <c r="A29" s="1687" t="s">
        <v>669</v>
      </c>
      <c r="B29" s="1687"/>
      <c r="C29" s="1687"/>
      <c r="D29" s="1687"/>
      <c r="E29" s="1687"/>
      <c r="F29" s="1687"/>
      <c r="G29" s="1687"/>
      <c r="H29" s="1687"/>
      <c r="I29" s="1687"/>
      <c r="J29" s="1687"/>
      <c r="K29" s="1687"/>
      <c r="L29" s="1687"/>
      <c r="M29" s="1687"/>
      <c r="N29" s="1687"/>
      <c r="O29" s="1687"/>
      <c r="P29" s="1687"/>
      <c r="Q29" s="1687"/>
      <c r="R29" s="1687"/>
      <c r="S29" s="1687"/>
      <c r="T29" s="1687"/>
      <c r="U29" s="1687"/>
      <c r="V29" s="1687"/>
      <c r="W29" s="1100"/>
      <c r="X29" s="1607"/>
      <c r="Y29" s="1607"/>
      <c r="Z29" s="1607"/>
      <c r="AA29" s="1607"/>
      <c r="AB29" s="1607"/>
      <c r="AC29" s="1607"/>
      <c r="AD29" s="1607"/>
      <c r="AE29" s="1607"/>
      <c r="AF29" s="1101"/>
      <c r="AG29" s="1101"/>
      <c r="AH29" s="1101"/>
      <c r="AI29" s="1101"/>
      <c r="AJ29" s="1101"/>
      <c r="AK29" s="1101"/>
      <c r="AL29" s="1101"/>
      <c r="AM29" s="1101"/>
      <c r="AN29" s="1101"/>
      <c r="AO29" s="1101"/>
      <c r="AP29" s="1101"/>
      <c r="AQ29" s="1101"/>
      <c r="AR29" s="1101"/>
      <c r="AS29" s="1101"/>
      <c r="AT29" s="1101"/>
      <c r="AU29" s="1101"/>
      <c r="AV29" s="1101"/>
      <c r="AW29" s="1101"/>
      <c r="AX29" s="1101"/>
      <c r="AY29" s="1101"/>
      <c r="AZ29" s="1101"/>
      <c r="BA29" s="1101"/>
      <c r="BB29" s="1101"/>
      <c r="BC29" s="1606"/>
      <c r="BD29" s="1606"/>
      <c r="BE29" s="1606"/>
      <c r="BF29" s="1606"/>
      <c r="BG29" s="1606"/>
      <c r="BH29" s="1606"/>
      <c r="BI29" s="1606"/>
      <c r="BJ29" s="1606"/>
      <c r="BK29" s="1606"/>
      <c r="BL29" s="1606"/>
      <c r="BM29" s="1606"/>
      <c r="BN29" s="1606"/>
      <c r="BO29" s="1606"/>
      <c r="BP29" s="1606"/>
      <c r="BQ29" s="1606"/>
      <c r="BR29" s="1606"/>
      <c r="BS29" s="1606"/>
      <c r="BT29" s="1606"/>
      <c r="BU29" s="1606"/>
      <c r="BV29" s="1606"/>
      <c r="BW29" s="1606"/>
      <c r="BX29" s="1606"/>
      <c r="BY29" s="1606"/>
      <c r="BZ29" s="1606"/>
      <c r="CA29" s="1606"/>
      <c r="CB29" s="1606"/>
      <c r="CC29" s="1606"/>
      <c r="CD29" s="1606"/>
      <c r="CE29" s="1606"/>
      <c r="CF29" s="1606"/>
      <c r="CG29" s="1606"/>
      <c r="CH29" s="1606"/>
      <c r="CI29" s="1606"/>
      <c r="CJ29" s="1606"/>
      <c r="CK29" s="1606"/>
      <c r="CL29" s="1606"/>
      <c r="CM29" s="1606"/>
      <c r="CN29" s="1606"/>
      <c r="CO29" s="1606"/>
      <c r="CP29" s="1606"/>
      <c r="CQ29" s="1606"/>
      <c r="CR29" s="1606"/>
      <c r="CS29" s="1606"/>
      <c r="CT29" s="1606"/>
      <c r="CU29" s="1606"/>
      <c r="CV29" s="1606"/>
      <c r="CW29" s="1606"/>
      <c r="CX29" s="1606"/>
      <c r="CY29" s="1606"/>
      <c r="CZ29" s="1606"/>
      <c r="DA29" s="1606"/>
      <c r="DB29" s="1606"/>
      <c r="DC29" s="1606"/>
      <c r="DD29" s="1606"/>
      <c r="DE29" s="1606"/>
      <c r="DF29" s="1606"/>
      <c r="DG29" s="1606"/>
      <c r="DH29" s="1606"/>
      <c r="DI29" s="1606"/>
      <c r="DJ29" s="1606"/>
      <c r="DK29" s="1606"/>
      <c r="DL29" s="1606"/>
      <c r="DM29" s="1606"/>
      <c r="DN29" s="1606"/>
      <c r="DO29" s="1606"/>
      <c r="EA29" s="1110"/>
      <c r="EB29" s="1110"/>
      <c r="EC29" s="1110"/>
      <c r="EE29" s="1110"/>
      <c r="EF29" s="1110"/>
      <c r="EG29" s="1110"/>
    </row>
    <row r="30" spans="1:147" ht="15">
      <c r="A30" s="1687" t="s">
        <v>670</v>
      </c>
      <c r="B30" s="1687"/>
      <c r="C30" s="1687"/>
      <c r="D30" s="1687"/>
      <c r="E30" s="1687"/>
      <c r="F30" s="1687"/>
      <c r="G30" s="1687"/>
      <c r="H30" s="1687"/>
      <c r="I30" s="1687"/>
      <c r="J30" s="1687"/>
      <c r="K30" s="1687"/>
      <c r="L30" s="1687"/>
      <c r="M30" s="1687"/>
      <c r="N30" s="1687"/>
      <c r="O30" s="1687"/>
      <c r="P30" s="1687"/>
      <c r="Q30" s="1687"/>
      <c r="R30" s="1687"/>
      <c r="S30" s="1687"/>
      <c r="T30" s="1687"/>
      <c r="U30" s="1687"/>
      <c r="V30" s="1687"/>
      <c r="W30" s="1100"/>
      <c r="X30" s="1607"/>
      <c r="Y30" s="1607"/>
      <c r="Z30" s="1607"/>
      <c r="AA30" s="1607"/>
      <c r="AB30" s="1607"/>
      <c r="AC30" s="1607"/>
      <c r="AD30" s="1607"/>
      <c r="AE30" s="1607"/>
      <c r="AF30" s="1109"/>
      <c r="AG30" s="1109"/>
      <c r="AH30" s="1109"/>
      <c r="AI30" s="1109"/>
      <c r="AJ30" s="1109"/>
      <c r="AK30" s="1109"/>
      <c r="AL30" s="1109"/>
      <c r="AM30" s="1109"/>
      <c r="AN30" s="1109"/>
      <c r="AO30" s="1109"/>
      <c r="AP30" s="1109"/>
      <c r="AQ30" s="1109"/>
      <c r="AR30" s="1109"/>
      <c r="AS30" s="1109"/>
      <c r="AT30" s="1109"/>
      <c r="AU30" s="1109"/>
      <c r="AV30" s="1109"/>
      <c r="AW30" s="1109"/>
      <c r="AX30" s="1109"/>
      <c r="AY30" s="1109"/>
      <c r="AZ30" s="1109"/>
      <c r="BA30" s="1109"/>
      <c r="BB30" s="1109"/>
      <c r="BC30" s="1606"/>
      <c r="BD30" s="1606"/>
      <c r="BE30" s="1606"/>
      <c r="BF30" s="1606"/>
      <c r="BG30" s="1606"/>
      <c r="BH30" s="1606"/>
      <c r="BI30" s="1606"/>
      <c r="BJ30" s="1606"/>
      <c r="BK30" s="1606"/>
      <c r="BL30" s="1606"/>
      <c r="BM30" s="1606"/>
      <c r="BN30" s="1606"/>
      <c r="BO30" s="1606"/>
      <c r="BP30" s="1606"/>
      <c r="BQ30" s="1606"/>
      <c r="BR30" s="1606"/>
      <c r="BS30" s="1606"/>
      <c r="BT30" s="1606"/>
      <c r="BU30" s="1606"/>
      <c r="BV30" s="1606"/>
      <c r="BW30" s="1606"/>
      <c r="BX30" s="1606"/>
      <c r="BY30" s="1606"/>
      <c r="BZ30" s="1606"/>
      <c r="CA30" s="1606"/>
      <c r="CB30" s="1606"/>
      <c r="CC30" s="1606"/>
      <c r="CD30" s="1606"/>
      <c r="CE30" s="1606"/>
      <c r="CF30" s="1606"/>
      <c r="CG30" s="1606"/>
      <c r="CH30" s="1606"/>
      <c r="CI30" s="1606"/>
      <c r="CJ30" s="1606"/>
      <c r="CK30" s="1606"/>
      <c r="CL30" s="1606"/>
      <c r="CM30" s="1606"/>
      <c r="CN30" s="1606"/>
      <c r="CO30" s="1606"/>
      <c r="CP30" s="1606"/>
      <c r="CQ30" s="1606"/>
      <c r="CR30" s="1606"/>
      <c r="CS30" s="1606"/>
      <c r="CT30" s="1606"/>
      <c r="CU30" s="1606"/>
      <c r="CV30" s="1606"/>
      <c r="CW30" s="1606"/>
      <c r="CX30" s="1606"/>
      <c r="CY30" s="1606"/>
      <c r="CZ30" s="1606"/>
      <c r="DA30" s="1606"/>
      <c r="DB30" s="1606"/>
      <c r="DC30" s="1606"/>
      <c r="DD30" s="1606"/>
      <c r="DE30" s="1606"/>
      <c r="DF30" s="1606"/>
      <c r="DG30" s="1606"/>
      <c r="DH30" s="1606"/>
      <c r="DI30" s="1606"/>
      <c r="DJ30" s="1606"/>
      <c r="DK30" s="1606"/>
      <c r="DL30" s="1606"/>
      <c r="DM30" s="1606"/>
      <c r="DN30" s="1606"/>
      <c r="DO30" s="1606"/>
      <c r="EA30" s="1110"/>
      <c r="EB30" s="1110"/>
      <c r="EC30" s="1110"/>
      <c r="EE30" s="1110"/>
      <c r="EF30" s="1110"/>
      <c r="EG30" s="1110"/>
    </row>
    <row r="31" spans="1:147" ht="15">
      <c r="A31" s="1687" t="s">
        <v>671</v>
      </c>
      <c r="B31" s="1687"/>
      <c r="C31" s="1687"/>
      <c r="D31" s="1687"/>
      <c r="E31" s="1687"/>
      <c r="F31" s="1687"/>
      <c r="G31" s="1687"/>
      <c r="H31" s="1687"/>
      <c r="I31" s="1687"/>
      <c r="J31" s="1687"/>
      <c r="K31" s="1687"/>
      <c r="L31" s="1687"/>
      <c r="M31" s="1687"/>
      <c r="N31" s="1687"/>
      <c r="O31" s="1687"/>
      <c r="P31" s="1687"/>
      <c r="Q31" s="1687"/>
      <c r="R31" s="1687"/>
      <c r="S31" s="1687"/>
      <c r="T31" s="1687"/>
      <c r="U31" s="1687"/>
      <c r="V31" s="1687"/>
      <c r="W31" s="1100"/>
      <c r="X31" s="1607"/>
      <c r="Y31" s="1607"/>
      <c r="Z31" s="1607"/>
      <c r="AA31" s="1607"/>
      <c r="AB31" s="1607"/>
      <c r="AC31" s="1607"/>
      <c r="AD31" s="1607"/>
      <c r="AE31" s="1607"/>
      <c r="AF31" s="1113"/>
      <c r="AG31" s="1113"/>
      <c r="AH31" s="1113"/>
      <c r="AI31" s="1113"/>
      <c r="AJ31" s="1113"/>
      <c r="AK31" s="1113"/>
      <c r="AL31" s="1113"/>
      <c r="AM31" s="1113"/>
      <c r="AN31" s="1113"/>
      <c r="AO31" s="1113"/>
      <c r="AP31" s="1113"/>
      <c r="AQ31" s="1113"/>
      <c r="AR31" s="1113"/>
      <c r="AS31" s="1113"/>
      <c r="AT31" s="1113"/>
      <c r="AU31" s="1113"/>
      <c r="AV31" s="1113"/>
      <c r="AW31" s="1113"/>
      <c r="AX31" s="1113"/>
      <c r="AY31" s="1113"/>
      <c r="AZ31" s="1113"/>
      <c r="BA31" s="1113"/>
      <c r="BB31" s="1113"/>
      <c r="BC31" s="1606"/>
      <c r="BD31" s="1606"/>
      <c r="BE31" s="1606"/>
      <c r="BF31" s="1606"/>
      <c r="BG31" s="1606"/>
      <c r="BH31" s="1606"/>
      <c r="BI31" s="1606"/>
      <c r="BJ31" s="1606"/>
      <c r="BK31" s="1606"/>
      <c r="BL31" s="1606"/>
      <c r="BM31" s="1606"/>
      <c r="BN31" s="1606"/>
      <c r="BO31" s="1606"/>
      <c r="BP31" s="1606"/>
      <c r="BQ31" s="1606"/>
      <c r="BR31" s="1606"/>
      <c r="BS31" s="1606"/>
      <c r="BT31" s="1606"/>
      <c r="BU31" s="1606"/>
      <c r="BV31" s="1606"/>
      <c r="BW31" s="1606"/>
      <c r="BX31" s="1606"/>
      <c r="BY31" s="1606"/>
      <c r="BZ31" s="1606"/>
      <c r="CA31" s="1606"/>
      <c r="CB31" s="1606"/>
      <c r="CC31" s="1606"/>
      <c r="CD31" s="1606"/>
      <c r="CE31" s="1606"/>
      <c r="CF31" s="1606"/>
      <c r="CG31" s="1606"/>
      <c r="CH31" s="1606"/>
      <c r="CI31" s="1606"/>
      <c r="CJ31" s="1606"/>
      <c r="CK31" s="1606"/>
      <c r="CL31" s="1606"/>
      <c r="CM31" s="1606"/>
      <c r="CN31" s="1606"/>
      <c r="CO31" s="1606"/>
      <c r="CP31" s="1606"/>
      <c r="CQ31" s="1606"/>
      <c r="CR31" s="1606"/>
      <c r="CS31" s="1606"/>
      <c r="CT31" s="1606"/>
      <c r="CU31" s="1606"/>
      <c r="CV31" s="1606"/>
      <c r="CW31" s="1606"/>
      <c r="CX31" s="1606"/>
      <c r="CY31" s="1606"/>
      <c r="CZ31" s="1606"/>
      <c r="DA31" s="1606"/>
      <c r="DB31" s="1606"/>
      <c r="DC31" s="1606"/>
      <c r="DD31" s="1606"/>
      <c r="DE31" s="1606"/>
      <c r="DF31" s="1606"/>
      <c r="DG31" s="1606"/>
      <c r="DH31" s="1606"/>
      <c r="DI31" s="1606"/>
      <c r="DJ31" s="1606"/>
      <c r="DK31" s="1606"/>
      <c r="DL31" s="1606"/>
      <c r="DM31" s="1606"/>
      <c r="DN31" s="1606"/>
      <c r="DO31" s="1606"/>
      <c r="EA31" s="1110"/>
      <c r="EB31" s="1110"/>
      <c r="EC31" s="1110"/>
      <c r="EE31" s="1110"/>
      <c r="EF31" s="1110"/>
      <c r="EG31" s="1110"/>
    </row>
    <row r="32" spans="1:147" ht="15">
      <c r="A32" s="1687" t="s">
        <v>672</v>
      </c>
      <c r="B32" s="1687"/>
      <c r="C32" s="1687"/>
      <c r="D32" s="1687"/>
      <c r="E32" s="1687"/>
      <c r="F32" s="1687"/>
      <c r="G32" s="1687"/>
      <c r="H32" s="1687"/>
      <c r="I32" s="1687"/>
      <c r="J32" s="1687"/>
      <c r="K32" s="1687"/>
      <c r="L32" s="1687"/>
      <c r="M32" s="1687"/>
      <c r="N32" s="1687"/>
      <c r="O32" s="1687"/>
      <c r="P32" s="1687"/>
      <c r="Q32" s="1687"/>
      <c r="R32" s="1687"/>
      <c r="S32" s="1687"/>
      <c r="T32" s="1687"/>
      <c r="U32" s="1687"/>
      <c r="V32" s="1687"/>
      <c r="W32" s="1100"/>
      <c r="X32" s="1607"/>
      <c r="Y32" s="1607"/>
      <c r="Z32" s="1607"/>
      <c r="AA32" s="1607"/>
      <c r="AB32" s="1607"/>
      <c r="AC32" s="1607"/>
      <c r="AD32" s="1607"/>
      <c r="AE32" s="1607"/>
      <c r="AF32" s="1101"/>
      <c r="AG32" s="1101"/>
      <c r="AH32" s="1101"/>
      <c r="AI32" s="1101"/>
      <c r="AJ32" s="1101"/>
      <c r="AK32" s="1101"/>
      <c r="AL32" s="1101"/>
      <c r="AM32" s="1101"/>
      <c r="AN32" s="1101"/>
      <c r="AO32" s="1101"/>
      <c r="AP32" s="1101"/>
      <c r="AQ32" s="1101"/>
      <c r="AR32" s="1101"/>
      <c r="AS32" s="1101"/>
      <c r="AT32" s="1101"/>
      <c r="AU32" s="1101"/>
      <c r="AV32" s="1101"/>
      <c r="AW32" s="1101"/>
      <c r="AX32" s="1101"/>
      <c r="AY32" s="1101"/>
      <c r="AZ32" s="1101"/>
      <c r="BA32" s="1101"/>
      <c r="BB32" s="1101"/>
      <c r="BC32" s="1606"/>
      <c r="BD32" s="1606"/>
      <c r="BE32" s="1606"/>
      <c r="BF32" s="1606"/>
      <c r="BG32" s="1606"/>
      <c r="BH32" s="1606"/>
      <c r="BI32" s="1606"/>
      <c r="BJ32" s="1606"/>
      <c r="BK32" s="1606"/>
      <c r="BL32" s="1606"/>
      <c r="BM32" s="1606"/>
      <c r="BN32" s="1606"/>
      <c r="BO32" s="1606"/>
      <c r="BP32" s="1606"/>
      <c r="BQ32" s="1606"/>
      <c r="BR32" s="1606"/>
      <c r="BS32" s="1606"/>
      <c r="BT32" s="1606"/>
      <c r="BU32" s="1606"/>
      <c r="BV32" s="1606"/>
      <c r="BW32" s="1606"/>
      <c r="BX32" s="1606"/>
      <c r="BY32" s="1606"/>
      <c r="BZ32" s="1606"/>
      <c r="CA32" s="1606"/>
      <c r="CB32" s="1606"/>
      <c r="CC32" s="1606"/>
      <c r="CD32" s="1606"/>
      <c r="CE32" s="1606"/>
      <c r="CF32" s="1606"/>
      <c r="CG32" s="1606"/>
      <c r="CH32" s="1606"/>
      <c r="CI32" s="1606"/>
      <c r="CJ32" s="1606"/>
      <c r="CK32" s="1606"/>
      <c r="CL32" s="1606"/>
      <c r="CM32" s="1606"/>
      <c r="CN32" s="1606"/>
      <c r="CO32" s="1606"/>
      <c r="CP32" s="1606"/>
      <c r="CQ32" s="1606"/>
      <c r="CR32" s="1606"/>
      <c r="CS32" s="1606"/>
      <c r="CT32" s="1606"/>
      <c r="CU32" s="1606"/>
      <c r="CV32" s="1606"/>
      <c r="CW32" s="1606"/>
      <c r="CX32" s="1606"/>
      <c r="CY32" s="1606"/>
      <c r="CZ32" s="1606"/>
      <c r="DA32" s="1606"/>
      <c r="DB32" s="1606"/>
      <c r="DC32" s="1606"/>
      <c r="DD32" s="1606"/>
      <c r="DE32" s="1606"/>
      <c r="DF32" s="1606"/>
      <c r="DG32" s="1606"/>
      <c r="DH32" s="1606"/>
      <c r="DI32" s="1606"/>
      <c r="DJ32" s="1606"/>
      <c r="DK32" s="1606"/>
      <c r="DL32" s="1606"/>
      <c r="DM32" s="1606"/>
      <c r="DN32" s="1606"/>
      <c r="DO32" s="1606"/>
      <c r="EA32" s="1110"/>
      <c r="EB32" s="1110"/>
      <c r="EC32" s="1110"/>
      <c r="EE32" s="1110"/>
      <c r="EF32" s="1110"/>
      <c r="EG32" s="1110"/>
    </row>
    <row r="33" spans="15:137">
      <c r="W33" s="1100"/>
      <c r="X33" s="1608"/>
      <c r="Y33" s="1608"/>
      <c r="Z33" s="1608"/>
      <c r="AA33" s="1608"/>
      <c r="AB33" s="1608"/>
      <c r="AC33" s="1608"/>
      <c r="AD33" s="1608"/>
      <c r="AE33" s="1608"/>
      <c r="AF33" s="1608"/>
      <c r="AG33" s="1608"/>
      <c r="AH33" s="1608"/>
      <c r="AI33" s="1608"/>
      <c r="AJ33" s="1608"/>
      <c r="AK33" s="1608"/>
      <c r="AL33" s="1608"/>
      <c r="AM33" s="1608"/>
      <c r="AN33" s="1608"/>
      <c r="AO33" s="1608"/>
      <c r="AP33" s="1608"/>
      <c r="AQ33" s="1608"/>
      <c r="AR33" s="1608"/>
      <c r="AS33" s="1608"/>
      <c r="AT33" s="1608"/>
      <c r="AU33" s="1608"/>
      <c r="AV33" s="1608"/>
      <c r="AW33" s="1608"/>
      <c r="AX33" s="1608"/>
      <c r="AY33" s="1608"/>
      <c r="AZ33" s="1608"/>
      <c r="BA33" s="1608"/>
      <c r="BB33" s="1608"/>
      <c r="BC33" s="1606"/>
      <c r="BD33" s="1606"/>
      <c r="BE33" s="1606"/>
      <c r="BF33" s="1606"/>
      <c r="BG33" s="1606"/>
      <c r="BH33" s="1606"/>
      <c r="BI33" s="1606"/>
      <c r="BJ33" s="1606"/>
      <c r="BK33" s="1606"/>
      <c r="BL33" s="1606"/>
      <c r="BM33" s="1606"/>
      <c r="BN33" s="1606"/>
      <c r="BO33" s="1606"/>
      <c r="BP33" s="1606"/>
      <c r="BQ33" s="1606"/>
      <c r="BR33" s="1606"/>
      <c r="BS33" s="1606"/>
      <c r="BT33" s="1606"/>
      <c r="BU33" s="1606"/>
      <c r="BV33" s="1606"/>
      <c r="BW33" s="1606"/>
      <c r="BX33" s="1606"/>
      <c r="BY33" s="1606"/>
      <c r="BZ33" s="1606"/>
      <c r="CA33" s="1606"/>
      <c r="CB33" s="1606"/>
      <c r="CC33" s="1606"/>
      <c r="CD33" s="1606"/>
      <c r="CE33" s="1606"/>
      <c r="CF33" s="1606"/>
      <c r="CG33" s="1606"/>
      <c r="CH33" s="1606"/>
      <c r="CI33" s="1606"/>
      <c r="CJ33" s="1606"/>
      <c r="CK33" s="1606"/>
      <c r="CL33" s="1606"/>
      <c r="CM33" s="1606"/>
      <c r="CN33" s="1606"/>
      <c r="CO33" s="1606"/>
      <c r="CP33" s="1606"/>
      <c r="CQ33" s="1606"/>
      <c r="CR33" s="1606"/>
      <c r="CS33" s="1606"/>
      <c r="CT33" s="1606"/>
      <c r="CU33" s="1606"/>
      <c r="CV33" s="1606"/>
      <c r="CW33" s="1606"/>
      <c r="CX33" s="1606"/>
      <c r="CY33" s="1606"/>
      <c r="CZ33" s="1606"/>
      <c r="DA33" s="1606"/>
      <c r="DB33" s="1606"/>
      <c r="DC33" s="1606"/>
      <c r="DD33" s="1606"/>
      <c r="DE33" s="1606"/>
      <c r="DF33" s="1606"/>
      <c r="DG33" s="1606"/>
      <c r="DH33" s="1606"/>
      <c r="DI33" s="1606"/>
      <c r="DJ33" s="1606"/>
      <c r="DK33" s="1606"/>
      <c r="DL33" s="1606"/>
      <c r="DM33" s="1606"/>
      <c r="DN33" s="1606"/>
      <c r="DO33" s="1606"/>
      <c r="EA33" s="1110"/>
      <c r="EB33" s="1110"/>
      <c r="EC33" s="1110"/>
      <c r="EE33" s="1110"/>
      <c r="EF33" s="1110"/>
      <c r="EG33" s="1110"/>
    </row>
    <row r="34" spans="15:137">
      <c r="W34" s="1100"/>
      <c r="X34" s="1608"/>
      <c r="Y34" s="1608"/>
      <c r="Z34" s="1608"/>
      <c r="AA34" s="1608"/>
      <c r="AB34" s="1608"/>
      <c r="AC34" s="1608"/>
      <c r="AD34" s="1608"/>
      <c r="AE34" s="1608"/>
      <c r="AF34" s="1608"/>
      <c r="AG34" s="1608"/>
      <c r="AH34" s="1608"/>
      <c r="AI34" s="1608"/>
      <c r="AJ34" s="1608"/>
      <c r="AK34" s="1608"/>
      <c r="AL34" s="1608"/>
      <c r="AM34" s="1608"/>
      <c r="AN34" s="1608"/>
      <c r="AO34" s="1608"/>
      <c r="AP34" s="1608"/>
      <c r="AQ34" s="1608"/>
      <c r="AR34" s="1608"/>
      <c r="AS34" s="1608"/>
      <c r="AT34" s="1608"/>
      <c r="AU34" s="1608"/>
      <c r="AV34" s="1608"/>
      <c r="AW34" s="1608"/>
      <c r="AX34" s="1608"/>
      <c r="AY34" s="1608"/>
      <c r="AZ34" s="1608"/>
      <c r="BA34" s="1608"/>
      <c r="BB34" s="1608"/>
      <c r="BC34" s="1606"/>
      <c r="BD34" s="1606"/>
      <c r="BE34" s="1606"/>
      <c r="BF34" s="1606"/>
      <c r="BG34" s="1606"/>
      <c r="BH34" s="1606"/>
      <c r="BI34" s="1606"/>
      <c r="BJ34" s="1606"/>
      <c r="BK34" s="1606"/>
      <c r="BL34" s="1606"/>
      <c r="BM34" s="1606"/>
      <c r="BN34" s="1606"/>
      <c r="BO34" s="1606"/>
      <c r="BP34" s="1606"/>
      <c r="BQ34" s="1606"/>
      <c r="BR34" s="1606"/>
      <c r="BS34" s="1606"/>
      <c r="BT34" s="1606"/>
      <c r="BU34" s="1606"/>
      <c r="BV34" s="1606"/>
      <c r="BW34" s="1606"/>
      <c r="BX34" s="1606"/>
      <c r="BY34" s="1606"/>
      <c r="BZ34" s="1606"/>
      <c r="CA34" s="1606"/>
      <c r="CB34" s="1606"/>
      <c r="CC34" s="1606"/>
      <c r="CD34" s="1606"/>
      <c r="CE34" s="1606"/>
      <c r="CF34" s="1606"/>
      <c r="CG34" s="1606"/>
      <c r="CH34" s="1606"/>
      <c r="CI34" s="1606"/>
      <c r="CJ34" s="1606"/>
      <c r="CK34" s="1606"/>
      <c r="CL34" s="1606"/>
      <c r="CM34" s="1606"/>
      <c r="CN34" s="1606"/>
      <c r="CO34" s="1606"/>
      <c r="CP34" s="1606"/>
      <c r="CQ34" s="1606"/>
      <c r="CR34" s="1606"/>
      <c r="CS34" s="1606"/>
      <c r="CT34" s="1606"/>
      <c r="CU34" s="1606"/>
      <c r="CV34" s="1606"/>
      <c r="CW34" s="1606"/>
      <c r="CX34" s="1606"/>
      <c r="CY34" s="1606"/>
      <c r="CZ34" s="1606"/>
      <c r="DA34" s="1606"/>
      <c r="DB34" s="1606"/>
      <c r="DC34" s="1606"/>
      <c r="DD34" s="1606"/>
      <c r="DE34" s="1606"/>
      <c r="DF34" s="1606"/>
      <c r="DG34" s="1606"/>
      <c r="DH34" s="1606"/>
      <c r="DI34" s="1606"/>
      <c r="DJ34" s="1606"/>
      <c r="DK34" s="1606"/>
      <c r="DL34" s="1606"/>
      <c r="DM34" s="1606"/>
      <c r="DN34" s="1606"/>
      <c r="DO34" s="1606"/>
      <c r="EA34" s="1110"/>
      <c r="EB34" s="1110"/>
      <c r="EC34" s="1110"/>
      <c r="EE34" s="1110"/>
      <c r="EF34" s="1110"/>
      <c r="EG34" s="1110"/>
    </row>
    <row r="35" spans="15:137">
      <c r="W35" s="1100"/>
      <c r="X35" s="1608"/>
      <c r="Y35" s="1608"/>
      <c r="Z35" s="1608"/>
      <c r="AA35" s="1608"/>
      <c r="AB35" s="1608"/>
      <c r="AC35" s="1608"/>
      <c r="AD35" s="1608"/>
      <c r="AE35" s="1608"/>
      <c r="AF35" s="1608"/>
      <c r="AG35" s="1608"/>
      <c r="AH35" s="1608"/>
      <c r="AI35" s="1608"/>
      <c r="AJ35" s="1608"/>
      <c r="AK35" s="1608"/>
      <c r="AL35" s="1608"/>
      <c r="AM35" s="1608"/>
      <c r="AN35" s="1608"/>
      <c r="AO35" s="1608"/>
      <c r="AP35" s="1608"/>
      <c r="AQ35" s="1608"/>
      <c r="AR35" s="1608"/>
      <c r="AS35" s="1608"/>
      <c r="AT35" s="1608"/>
      <c r="AU35" s="1608"/>
      <c r="AV35" s="1608"/>
      <c r="AW35" s="1608"/>
      <c r="AX35" s="1608"/>
      <c r="AY35" s="1608"/>
      <c r="AZ35" s="1608"/>
      <c r="BA35" s="1608"/>
      <c r="BB35" s="1608"/>
      <c r="BC35" s="1606"/>
      <c r="BD35" s="1606"/>
      <c r="BE35" s="1606"/>
      <c r="BF35" s="1606"/>
      <c r="BG35" s="1606"/>
      <c r="BH35" s="1606"/>
      <c r="BI35" s="1606"/>
      <c r="BJ35" s="1606"/>
      <c r="BK35" s="1606"/>
      <c r="BL35" s="1606"/>
      <c r="BM35" s="1606"/>
      <c r="BN35" s="1606"/>
      <c r="BO35" s="1606"/>
      <c r="BP35" s="1606"/>
      <c r="BQ35" s="1606"/>
      <c r="BR35" s="1606"/>
      <c r="BS35" s="1606"/>
      <c r="BT35" s="1606"/>
      <c r="BU35" s="1606"/>
      <c r="BV35" s="1606"/>
      <c r="BW35" s="1606"/>
      <c r="BX35" s="1606"/>
      <c r="BY35" s="1606"/>
      <c r="BZ35" s="1606"/>
      <c r="CA35" s="1606"/>
      <c r="CB35" s="1606"/>
      <c r="CC35" s="1606"/>
      <c r="CD35" s="1606"/>
      <c r="CE35" s="1606"/>
      <c r="CF35" s="1606"/>
      <c r="CG35" s="1606"/>
      <c r="CH35" s="1606"/>
      <c r="CI35" s="1606"/>
      <c r="CJ35" s="1606"/>
      <c r="CK35" s="1606"/>
      <c r="CL35" s="1606"/>
      <c r="CM35" s="1606"/>
      <c r="CN35" s="1606"/>
      <c r="CO35" s="1606"/>
      <c r="CP35" s="1606"/>
      <c r="CQ35" s="1606"/>
      <c r="CR35" s="1606"/>
      <c r="CS35" s="1606"/>
      <c r="CT35" s="1606"/>
      <c r="CU35" s="1606"/>
      <c r="CV35" s="1606"/>
      <c r="CW35" s="1606"/>
      <c r="CX35" s="1606"/>
      <c r="CY35" s="1606"/>
      <c r="CZ35" s="1606"/>
      <c r="DA35" s="1606"/>
      <c r="DB35" s="1606"/>
      <c r="DC35" s="1606"/>
      <c r="DD35" s="1606"/>
      <c r="DE35" s="1606"/>
      <c r="DF35" s="1606"/>
      <c r="DG35" s="1606"/>
      <c r="DH35" s="1606"/>
      <c r="DI35" s="1606"/>
      <c r="DJ35" s="1606"/>
      <c r="DK35" s="1606"/>
      <c r="DL35" s="1606"/>
      <c r="DM35" s="1606"/>
      <c r="DN35" s="1606"/>
      <c r="DO35" s="1606"/>
      <c r="EA35" s="1110"/>
      <c r="EB35" s="1110"/>
      <c r="EC35" s="1110"/>
      <c r="EE35" s="1110"/>
      <c r="EF35" s="1110"/>
      <c r="EG35" s="1110"/>
    </row>
    <row r="36" spans="15:137">
      <c r="W36" s="1100"/>
      <c r="X36" s="1610"/>
      <c r="Y36" s="1610"/>
      <c r="Z36" s="1610"/>
      <c r="AA36" s="1610"/>
      <c r="AB36" s="1610"/>
      <c r="AC36" s="1610"/>
      <c r="AD36" s="1610"/>
      <c r="AE36" s="1610"/>
      <c r="AF36" s="1610"/>
      <c r="AG36" s="1610"/>
      <c r="AH36" s="1610"/>
      <c r="AI36" s="1610"/>
      <c r="AJ36" s="1610"/>
      <c r="AK36" s="1610"/>
      <c r="AL36" s="1610"/>
      <c r="AM36" s="1610"/>
      <c r="AN36" s="1610"/>
      <c r="AO36" s="1610"/>
      <c r="AP36" s="1610"/>
      <c r="AQ36" s="1610"/>
      <c r="AR36" s="1610"/>
      <c r="AS36" s="1610"/>
      <c r="AT36" s="1610"/>
      <c r="AU36" s="1610"/>
      <c r="AV36" s="1610"/>
      <c r="AW36" s="1610"/>
      <c r="AX36" s="1610"/>
      <c r="AY36" s="1610"/>
      <c r="AZ36" s="1610"/>
      <c r="BA36" s="1610"/>
      <c r="BB36" s="1610"/>
      <c r="BC36" s="1606"/>
      <c r="BD36" s="1606"/>
      <c r="BE36" s="1606"/>
      <c r="BF36" s="1606"/>
      <c r="BG36" s="1606"/>
      <c r="BH36" s="1606"/>
      <c r="BI36" s="1606"/>
      <c r="BJ36" s="1606"/>
      <c r="BK36" s="1606"/>
      <c r="BL36" s="1606"/>
      <c r="BM36" s="1606"/>
      <c r="BN36" s="1606"/>
      <c r="BO36" s="1606"/>
      <c r="BP36" s="1606"/>
      <c r="BQ36" s="1606"/>
      <c r="BR36" s="1606"/>
      <c r="BS36" s="1606"/>
      <c r="BT36" s="1606"/>
      <c r="BU36" s="1606"/>
      <c r="BV36" s="1606"/>
      <c r="BW36" s="1606"/>
      <c r="BX36" s="1606"/>
      <c r="BY36" s="1606"/>
      <c r="BZ36" s="1606"/>
      <c r="CA36" s="1606"/>
      <c r="CB36" s="1606"/>
      <c r="CC36" s="1606"/>
      <c r="CD36" s="1606"/>
      <c r="CE36" s="1606"/>
      <c r="CF36" s="1606"/>
      <c r="CG36" s="1606"/>
      <c r="CH36" s="1606"/>
      <c r="CI36" s="1606"/>
      <c r="CJ36" s="1606"/>
      <c r="CK36" s="1606"/>
      <c r="CL36" s="1606"/>
      <c r="CM36" s="1606"/>
      <c r="CN36" s="1606"/>
      <c r="CO36" s="1606"/>
      <c r="CP36" s="1606"/>
      <c r="CQ36" s="1606"/>
      <c r="CR36" s="1606"/>
      <c r="CS36" s="1606"/>
      <c r="CT36" s="1606"/>
      <c r="CU36" s="1606"/>
      <c r="CV36" s="1606"/>
      <c r="CW36" s="1606"/>
      <c r="CX36" s="1606"/>
      <c r="CY36" s="1606"/>
      <c r="CZ36" s="1606"/>
      <c r="DA36" s="1606"/>
      <c r="DB36" s="1606"/>
      <c r="DC36" s="1606"/>
      <c r="DD36" s="1606"/>
      <c r="DE36" s="1606"/>
      <c r="DF36" s="1606"/>
      <c r="DG36" s="1606"/>
      <c r="DH36" s="1606"/>
      <c r="DI36" s="1606"/>
      <c r="DJ36" s="1606"/>
      <c r="DK36" s="1606"/>
      <c r="DL36" s="1606"/>
      <c r="DM36" s="1606"/>
      <c r="DN36" s="1606"/>
      <c r="DO36" s="1606"/>
      <c r="EA36" s="1110"/>
      <c r="EB36" s="1110"/>
      <c r="EC36" s="1110"/>
      <c r="EE36" s="1110"/>
      <c r="EF36" s="1110"/>
      <c r="EG36" s="1110"/>
    </row>
    <row r="37" spans="15:137" ht="51" customHeight="1">
      <c r="W37" s="1100"/>
      <c r="X37" s="1609"/>
      <c r="Y37" s="1609"/>
      <c r="Z37" s="1609"/>
      <c r="AA37" s="1609"/>
      <c r="AB37" s="1609"/>
      <c r="AC37" s="1609"/>
      <c r="AD37" s="1609"/>
      <c r="AE37" s="1609"/>
      <c r="AF37" s="1609"/>
      <c r="AG37" s="1609"/>
      <c r="AH37" s="1609"/>
      <c r="AI37" s="1609"/>
      <c r="AJ37" s="1609"/>
      <c r="AK37" s="1609"/>
      <c r="AL37" s="1609"/>
      <c r="AM37" s="1609"/>
      <c r="AN37" s="1609"/>
      <c r="AO37" s="1609"/>
      <c r="AP37" s="1609"/>
      <c r="AQ37" s="1609"/>
      <c r="AR37" s="1609"/>
      <c r="AS37" s="1609"/>
      <c r="AT37" s="1609"/>
      <c r="AU37" s="1609"/>
      <c r="AV37" s="1609"/>
      <c r="AW37" s="1609"/>
      <c r="AX37" s="1609"/>
      <c r="AY37" s="1609"/>
      <c r="AZ37" s="1609"/>
      <c r="BA37" s="1609"/>
      <c r="BB37" s="1114"/>
      <c r="BC37" s="1606"/>
      <c r="BD37" s="1606"/>
      <c r="BE37" s="1606"/>
      <c r="BF37" s="1606"/>
      <c r="BG37" s="1606"/>
      <c r="BH37" s="1606"/>
      <c r="BI37" s="1606"/>
      <c r="BJ37" s="1606"/>
      <c r="BK37" s="1606"/>
      <c r="BL37" s="1606"/>
      <c r="BM37" s="1606"/>
      <c r="BN37" s="1606"/>
      <c r="BO37" s="1606"/>
      <c r="BP37" s="1606"/>
      <c r="BQ37" s="1606"/>
      <c r="BR37" s="1606"/>
      <c r="BS37" s="1606"/>
      <c r="BT37" s="1606"/>
      <c r="BU37" s="1606"/>
      <c r="BV37" s="1606"/>
      <c r="BW37" s="1606"/>
      <c r="BX37" s="1606"/>
      <c r="BY37" s="1606"/>
      <c r="BZ37" s="1606"/>
      <c r="CA37" s="1606"/>
      <c r="CB37" s="1606"/>
      <c r="CC37" s="1606"/>
      <c r="CD37" s="1606"/>
      <c r="CE37" s="1606"/>
      <c r="CF37" s="1606"/>
      <c r="CG37" s="1606"/>
      <c r="CH37" s="1606"/>
      <c r="CI37" s="1606"/>
      <c r="CJ37" s="1606"/>
      <c r="CK37" s="1606"/>
      <c r="CL37" s="1606"/>
      <c r="CM37" s="1606"/>
      <c r="CN37" s="1606"/>
      <c r="CO37" s="1606"/>
      <c r="CP37" s="1606"/>
      <c r="CQ37" s="1606"/>
      <c r="CR37" s="1606"/>
      <c r="CS37" s="1606"/>
      <c r="CT37" s="1606"/>
      <c r="CU37" s="1606"/>
      <c r="CV37" s="1606"/>
      <c r="CW37" s="1606"/>
      <c r="CX37" s="1606"/>
      <c r="CY37" s="1606"/>
      <c r="CZ37" s="1606"/>
      <c r="DA37" s="1606"/>
      <c r="DB37" s="1606"/>
      <c r="DC37" s="1606"/>
      <c r="DD37" s="1606"/>
      <c r="DE37" s="1606"/>
      <c r="DF37" s="1606"/>
      <c r="DG37" s="1606"/>
      <c r="DH37" s="1606"/>
      <c r="DI37" s="1606"/>
      <c r="DJ37" s="1606"/>
      <c r="DK37" s="1606"/>
      <c r="DL37" s="1606"/>
      <c r="DM37" s="1606"/>
      <c r="DN37" s="1606"/>
      <c r="DO37" s="1606"/>
      <c r="EA37" s="1110"/>
      <c r="EB37" s="1110"/>
      <c r="EC37" s="1110"/>
      <c r="EE37" s="1110"/>
      <c r="EF37" s="1110"/>
      <c r="EG37" s="1110"/>
    </row>
    <row r="38" spans="15:137">
      <c r="W38" s="1100"/>
      <c r="X38" s="1609"/>
      <c r="Y38" s="1609"/>
      <c r="Z38" s="1609"/>
      <c r="AA38" s="1609"/>
      <c r="AB38" s="1609"/>
      <c r="AC38" s="1609"/>
      <c r="AD38" s="1609"/>
      <c r="AE38" s="1609"/>
      <c r="AF38" s="1609"/>
      <c r="AG38" s="1609"/>
      <c r="AH38" s="1609"/>
      <c r="AI38" s="1609"/>
      <c r="AJ38" s="1609"/>
      <c r="AK38" s="1609"/>
      <c r="AL38" s="1609"/>
      <c r="AM38" s="1609"/>
      <c r="AN38" s="1609"/>
      <c r="AO38" s="1609"/>
      <c r="AP38" s="1609"/>
      <c r="AQ38" s="1609"/>
      <c r="AR38" s="1609"/>
      <c r="AS38" s="1609"/>
      <c r="AT38" s="1609"/>
      <c r="AU38" s="1609"/>
      <c r="AV38" s="1609"/>
      <c r="AW38" s="1609"/>
      <c r="AX38" s="1609"/>
      <c r="AY38" s="1609"/>
      <c r="AZ38" s="1609"/>
      <c r="BA38" s="1609"/>
      <c r="BB38" s="1114"/>
      <c r="BC38" s="1606"/>
      <c r="BD38" s="1606"/>
      <c r="BE38" s="1606"/>
      <c r="BF38" s="1606"/>
      <c r="BG38" s="1606"/>
      <c r="BH38" s="1606"/>
      <c r="BI38" s="1606"/>
      <c r="BJ38" s="1606"/>
      <c r="BK38" s="1606"/>
      <c r="BL38" s="1606"/>
      <c r="BM38" s="1606"/>
      <c r="BN38" s="1606"/>
      <c r="BO38" s="1606"/>
      <c r="BP38" s="1606"/>
      <c r="BQ38" s="1606"/>
      <c r="BR38" s="1606"/>
      <c r="BS38" s="1606"/>
      <c r="BT38" s="1606"/>
      <c r="BU38" s="1606"/>
      <c r="BV38" s="1606"/>
      <c r="BW38" s="1606"/>
      <c r="BX38" s="1606"/>
      <c r="BY38" s="1606"/>
      <c r="BZ38" s="1606"/>
      <c r="CA38" s="1606"/>
      <c r="CB38" s="1606"/>
      <c r="CC38" s="1606"/>
      <c r="CD38" s="1606"/>
      <c r="CE38" s="1606"/>
      <c r="CF38" s="1606"/>
      <c r="CG38" s="1606"/>
      <c r="CH38" s="1606"/>
      <c r="CI38" s="1606"/>
      <c r="CJ38" s="1606"/>
      <c r="CK38" s="1606"/>
      <c r="CL38" s="1606"/>
      <c r="CM38" s="1606"/>
      <c r="CN38" s="1606"/>
      <c r="CO38" s="1606"/>
      <c r="CP38" s="1606"/>
      <c r="CQ38" s="1606"/>
      <c r="CR38" s="1606"/>
      <c r="CS38" s="1606"/>
      <c r="CT38" s="1606"/>
      <c r="CU38" s="1606"/>
      <c r="CV38" s="1606"/>
      <c r="CW38" s="1606"/>
      <c r="CX38" s="1606"/>
      <c r="CY38" s="1606"/>
      <c r="CZ38" s="1606"/>
      <c r="DA38" s="1606"/>
      <c r="DB38" s="1606"/>
      <c r="DC38" s="1606"/>
      <c r="DD38" s="1606"/>
      <c r="DE38" s="1606"/>
      <c r="DF38" s="1606"/>
      <c r="DG38" s="1606"/>
      <c r="DH38" s="1606"/>
      <c r="DI38" s="1606"/>
      <c r="DJ38" s="1606"/>
      <c r="DK38" s="1606"/>
      <c r="DL38" s="1606"/>
      <c r="DM38" s="1606"/>
      <c r="DN38" s="1606"/>
      <c r="DO38" s="1606"/>
      <c r="EA38" s="1110"/>
      <c r="EB38" s="1110"/>
      <c r="EC38" s="1110"/>
      <c r="EE38" s="1110"/>
      <c r="EF38" s="1110"/>
      <c r="EG38" s="1110"/>
    </row>
    <row r="39" spans="15:137">
      <c r="O39" s="1110"/>
      <c r="P39" s="1110"/>
      <c r="Q39" s="1110"/>
      <c r="R39" s="1110"/>
      <c r="S39" s="1110"/>
      <c r="T39" s="1110"/>
      <c r="U39" s="1110"/>
      <c r="V39" s="1110"/>
      <c r="W39" s="1100"/>
      <c r="X39" s="1609"/>
      <c r="Y39" s="1609"/>
      <c r="Z39" s="1609"/>
      <c r="AA39" s="1609"/>
      <c r="AB39" s="1609"/>
      <c r="AC39" s="1609"/>
      <c r="AD39" s="1609"/>
      <c r="AE39" s="1609"/>
      <c r="AF39" s="1609"/>
      <c r="AG39" s="1609"/>
      <c r="AH39" s="1609"/>
      <c r="AI39" s="1609"/>
      <c r="AJ39" s="1609"/>
      <c r="AK39" s="1609"/>
      <c r="AL39" s="1609"/>
      <c r="AM39" s="1609"/>
      <c r="AN39" s="1609"/>
      <c r="AO39" s="1609"/>
      <c r="AP39" s="1609"/>
      <c r="AQ39" s="1609"/>
      <c r="AR39" s="1609"/>
      <c r="AS39" s="1609"/>
      <c r="AT39" s="1609"/>
      <c r="AU39" s="1609"/>
      <c r="AV39" s="1609"/>
      <c r="AW39" s="1609"/>
      <c r="AX39" s="1609"/>
      <c r="AY39" s="1609"/>
      <c r="AZ39" s="1609"/>
      <c r="BA39" s="1609"/>
      <c r="BB39" s="1114"/>
      <c r="BC39" s="1606"/>
      <c r="BD39" s="1606"/>
      <c r="BE39" s="1606"/>
      <c r="BF39" s="1606"/>
      <c r="BG39" s="1606"/>
      <c r="BH39" s="1606"/>
      <c r="BI39" s="1606"/>
      <c r="BJ39" s="1606"/>
      <c r="BK39" s="1606"/>
      <c r="BL39" s="1606"/>
      <c r="BM39" s="1606"/>
      <c r="BN39" s="1606"/>
      <c r="BO39" s="1606"/>
      <c r="BP39" s="1606"/>
      <c r="BQ39" s="1606"/>
      <c r="BR39" s="1606"/>
      <c r="BS39" s="1606"/>
      <c r="BT39" s="1606"/>
      <c r="BU39" s="1606"/>
      <c r="BV39" s="1606"/>
      <c r="BW39" s="1606"/>
      <c r="BX39" s="1606"/>
      <c r="BY39" s="1606"/>
      <c r="BZ39" s="1606"/>
      <c r="CA39" s="1606"/>
      <c r="CB39" s="1606"/>
      <c r="CC39" s="1606"/>
      <c r="CD39" s="1606"/>
      <c r="CE39" s="1606"/>
      <c r="CF39" s="1606"/>
      <c r="CG39" s="1606"/>
      <c r="CH39" s="1606"/>
      <c r="CI39" s="1606"/>
      <c r="CJ39" s="1606"/>
      <c r="CK39" s="1606"/>
      <c r="CL39" s="1606"/>
      <c r="CM39" s="1606"/>
      <c r="CN39" s="1606"/>
      <c r="CO39" s="1606"/>
      <c r="CP39" s="1606"/>
      <c r="CQ39" s="1606"/>
      <c r="CR39" s="1606"/>
      <c r="CS39" s="1606"/>
      <c r="CT39" s="1606"/>
      <c r="CU39" s="1606"/>
      <c r="CV39" s="1606"/>
      <c r="CW39" s="1606"/>
      <c r="CX39" s="1606"/>
      <c r="CY39" s="1606"/>
      <c r="CZ39" s="1606"/>
      <c r="DA39" s="1606"/>
      <c r="DB39" s="1606"/>
      <c r="DC39" s="1606"/>
      <c r="DD39" s="1606"/>
      <c r="DE39" s="1606"/>
      <c r="DF39" s="1606"/>
      <c r="DG39" s="1606"/>
      <c r="DH39" s="1606"/>
      <c r="DI39" s="1606"/>
      <c r="DJ39" s="1606"/>
      <c r="DK39" s="1606"/>
      <c r="DL39" s="1606"/>
      <c r="DM39" s="1606"/>
      <c r="DN39" s="1606"/>
      <c r="DO39" s="1606"/>
      <c r="EA39" s="1110"/>
      <c r="EB39" s="1110"/>
      <c r="EC39" s="1110"/>
      <c r="ED39" s="1110"/>
      <c r="EE39" s="1110"/>
      <c r="EF39" s="1110"/>
      <c r="EG39" s="1110"/>
    </row>
    <row r="40" spans="15:137">
      <c r="O40" s="1611"/>
      <c r="P40" s="1611"/>
      <c r="Q40" s="1611"/>
      <c r="R40" s="1611"/>
      <c r="S40" s="1611"/>
      <c r="T40" s="1611"/>
      <c r="U40" s="1611"/>
      <c r="V40" s="1611"/>
      <c r="W40" s="1117"/>
      <c r="X40" s="1612"/>
      <c r="Y40" s="1612"/>
      <c r="Z40" s="1612"/>
      <c r="AA40" s="1612"/>
      <c r="AB40" s="1612"/>
      <c r="AC40" s="1612"/>
      <c r="AD40" s="1612"/>
      <c r="AE40" s="1612"/>
      <c r="AF40" s="1612"/>
      <c r="AG40" s="1612"/>
      <c r="AH40" s="1612"/>
      <c r="AI40" s="1612"/>
      <c r="AJ40" s="1612"/>
      <c r="AK40" s="1612"/>
      <c r="AL40" s="1612"/>
      <c r="AM40" s="1612"/>
      <c r="AN40" s="1612"/>
      <c r="AO40" s="1612"/>
      <c r="AP40" s="1612"/>
      <c r="AQ40" s="1612"/>
      <c r="AR40" s="1612"/>
      <c r="AS40" s="1612"/>
      <c r="AT40" s="1612"/>
      <c r="AU40" s="1612"/>
      <c r="AV40" s="1612"/>
      <c r="AW40" s="1612"/>
      <c r="AX40" s="1612"/>
      <c r="AY40" s="1612"/>
      <c r="AZ40" s="1612"/>
      <c r="BA40" s="1612"/>
      <c r="BB40" s="1612"/>
      <c r="BC40" s="1613"/>
      <c r="BD40" s="1613"/>
      <c r="BE40" s="1613"/>
      <c r="BF40" s="1613"/>
      <c r="BG40" s="1613"/>
      <c r="BH40" s="1613"/>
      <c r="BI40" s="1613"/>
      <c r="BJ40" s="1613"/>
      <c r="BK40" s="1613"/>
      <c r="BL40" s="1613"/>
      <c r="BM40" s="1613"/>
      <c r="BN40" s="1613"/>
      <c r="BO40" s="1613"/>
      <c r="BP40" s="1613"/>
      <c r="BQ40" s="1613"/>
      <c r="BR40" s="1613"/>
      <c r="BS40" s="1613"/>
      <c r="BT40" s="1613"/>
      <c r="BU40" s="1606"/>
      <c r="BV40" s="1606"/>
      <c r="BW40" s="1606"/>
      <c r="BX40" s="1606"/>
      <c r="BY40" s="1606"/>
      <c r="BZ40" s="1606"/>
      <c r="CA40" s="1606"/>
      <c r="CB40" s="1606"/>
      <c r="CC40" s="1606"/>
      <c r="CD40" s="1606"/>
      <c r="CE40" s="1606"/>
      <c r="CF40" s="1606"/>
      <c r="CG40" s="1606"/>
      <c r="CH40" s="1606"/>
      <c r="CI40" s="1606"/>
      <c r="CJ40" s="1606"/>
      <c r="CK40" s="1606"/>
      <c r="CL40" s="1606"/>
      <c r="CM40" s="1606"/>
      <c r="CN40" s="1606"/>
      <c r="CO40" s="1606"/>
      <c r="CP40" s="1606"/>
      <c r="CQ40" s="1606"/>
      <c r="CR40" s="1606"/>
      <c r="CS40" s="1606"/>
      <c r="CT40" s="1606"/>
      <c r="CU40" s="1606"/>
      <c r="CV40" s="1606"/>
      <c r="CW40" s="1606"/>
      <c r="CX40" s="1606"/>
      <c r="CY40" s="1606"/>
      <c r="CZ40" s="1606"/>
      <c r="DA40" s="1606"/>
      <c r="DB40" s="1606"/>
      <c r="DC40" s="1606"/>
      <c r="DD40" s="1606"/>
      <c r="DE40" s="1606"/>
      <c r="DF40" s="1606"/>
      <c r="DG40" s="1606"/>
      <c r="DH40" s="1606"/>
      <c r="DI40" s="1606"/>
      <c r="DJ40" s="1606"/>
      <c r="DK40" s="1606"/>
      <c r="DL40" s="1606"/>
      <c r="DM40" s="1606"/>
      <c r="DN40" s="1606"/>
      <c r="DO40" s="1606"/>
      <c r="DU40" s="1110"/>
      <c r="DV40" s="1110"/>
      <c r="DW40" s="1110"/>
      <c r="DX40" s="1110"/>
      <c r="DY40" s="1110"/>
      <c r="DZ40" s="1110"/>
      <c r="EA40" s="1110"/>
      <c r="EB40" s="1110"/>
      <c r="EC40" s="1110"/>
      <c r="ED40" s="1110"/>
      <c r="EE40" s="1110"/>
      <c r="EF40" s="1110"/>
      <c r="EG40" s="1110"/>
    </row>
    <row r="41" spans="15:137">
      <c r="O41" s="1611"/>
      <c r="P41" s="1611"/>
      <c r="Q41" s="1611"/>
      <c r="R41" s="1611"/>
      <c r="S41" s="1611"/>
      <c r="T41" s="1611"/>
      <c r="U41" s="1611"/>
      <c r="V41" s="1611"/>
      <c r="W41" s="1117"/>
      <c r="X41" s="1612"/>
      <c r="Y41" s="1612"/>
      <c r="Z41" s="1612"/>
      <c r="AA41" s="1612"/>
      <c r="AB41" s="1612"/>
      <c r="AC41" s="1612"/>
      <c r="AD41" s="1612"/>
      <c r="AE41" s="1612"/>
      <c r="AF41" s="1612"/>
      <c r="AG41" s="1612"/>
      <c r="AH41" s="1612"/>
      <c r="AI41" s="1612"/>
      <c r="AJ41" s="1612"/>
      <c r="AK41" s="1612"/>
      <c r="AL41" s="1612"/>
      <c r="AM41" s="1612"/>
      <c r="AN41" s="1612"/>
      <c r="AO41" s="1612"/>
      <c r="AP41" s="1612"/>
      <c r="AQ41" s="1612"/>
      <c r="AR41" s="1612"/>
      <c r="AS41" s="1612"/>
      <c r="AT41" s="1612"/>
      <c r="AU41" s="1612"/>
      <c r="AV41" s="1612"/>
      <c r="AW41" s="1612"/>
      <c r="AX41" s="1612"/>
      <c r="AY41" s="1612"/>
      <c r="AZ41" s="1612"/>
      <c r="BA41" s="1612"/>
      <c r="BB41" s="1612"/>
      <c r="BC41" s="1613"/>
      <c r="BD41" s="1613"/>
      <c r="BE41" s="1613"/>
      <c r="BF41" s="1613"/>
      <c r="BG41" s="1613"/>
      <c r="BH41" s="1613"/>
      <c r="BI41" s="1613"/>
      <c r="BJ41" s="1613"/>
      <c r="BK41" s="1613"/>
      <c r="BL41" s="1613"/>
      <c r="BM41" s="1613"/>
      <c r="BN41" s="1613"/>
      <c r="BO41" s="1613"/>
      <c r="BP41" s="1613"/>
      <c r="BQ41" s="1613"/>
      <c r="BR41" s="1613"/>
      <c r="BS41" s="1613"/>
      <c r="BT41" s="1613"/>
      <c r="BU41" s="1606"/>
      <c r="BV41" s="1606"/>
      <c r="BW41" s="1606"/>
      <c r="BX41" s="1606"/>
      <c r="BY41" s="1606"/>
      <c r="BZ41" s="1606"/>
      <c r="CA41" s="1606"/>
      <c r="CB41" s="1606"/>
      <c r="CC41" s="1606"/>
      <c r="CD41" s="1606"/>
      <c r="CE41" s="1606"/>
      <c r="CF41" s="1606"/>
      <c r="CG41" s="1606"/>
      <c r="CH41" s="1606"/>
      <c r="CI41" s="1606"/>
      <c r="CJ41" s="1606"/>
      <c r="CK41" s="1606"/>
      <c r="CL41" s="1606"/>
      <c r="CM41" s="1606"/>
      <c r="CN41" s="1606"/>
      <c r="CO41" s="1606"/>
      <c r="CP41" s="1606"/>
      <c r="CQ41" s="1606"/>
      <c r="CR41" s="1606"/>
      <c r="CS41" s="1606"/>
      <c r="CT41" s="1606"/>
      <c r="CU41" s="1606"/>
      <c r="CV41" s="1606"/>
      <c r="CW41" s="1606"/>
      <c r="CX41" s="1606"/>
      <c r="CY41" s="1606"/>
      <c r="CZ41" s="1606"/>
      <c r="DA41" s="1606"/>
      <c r="DB41" s="1606"/>
      <c r="DC41" s="1606"/>
      <c r="DD41" s="1606"/>
      <c r="DE41" s="1606"/>
      <c r="DF41" s="1606"/>
      <c r="DG41" s="1606"/>
      <c r="DH41" s="1606"/>
      <c r="DI41" s="1606"/>
      <c r="DJ41" s="1606"/>
      <c r="DK41" s="1606"/>
      <c r="DL41" s="1606"/>
      <c r="DM41" s="1606"/>
      <c r="DN41" s="1606"/>
      <c r="DO41" s="1606"/>
      <c r="DU41" s="1110"/>
      <c r="DV41" s="1110"/>
      <c r="DW41" s="1110"/>
      <c r="DX41" s="1110"/>
      <c r="DY41" s="1110"/>
      <c r="DZ41" s="1110"/>
      <c r="EA41" s="1110"/>
      <c r="EB41" s="1110"/>
      <c r="EC41" s="1110"/>
      <c r="ED41" s="1110"/>
      <c r="EE41" s="1110"/>
      <c r="EF41" s="1110"/>
      <c r="EG41" s="1110"/>
    </row>
    <row r="42" spans="15:137">
      <c r="O42" s="1123"/>
      <c r="P42" s="1123"/>
      <c r="Q42" s="1123"/>
      <c r="R42" s="1123"/>
      <c r="S42" s="1123"/>
      <c r="T42" s="1123"/>
      <c r="U42" s="1123"/>
      <c r="V42" s="1123"/>
      <c r="W42" s="1123"/>
      <c r="X42" s="1123"/>
      <c r="Y42" s="1123"/>
      <c r="Z42" s="1123"/>
      <c r="AA42" s="1123"/>
      <c r="AB42" s="1123"/>
      <c r="AC42" s="1123"/>
      <c r="AD42" s="1123"/>
      <c r="AE42" s="1123"/>
      <c r="AF42" s="1123"/>
      <c r="AG42" s="1123"/>
      <c r="AH42" s="1123"/>
      <c r="AI42" s="1123"/>
      <c r="AJ42" s="1123"/>
      <c r="AK42" s="1123"/>
      <c r="AL42" s="1123"/>
      <c r="AM42" s="1123"/>
      <c r="AN42" s="1123"/>
      <c r="AO42" s="1123"/>
      <c r="AP42" s="1123"/>
      <c r="AQ42" s="1123"/>
      <c r="AR42" s="1123"/>
      <c r="AS42" s="1123"/>
      <c r="AT42" s="1123"/>
      <c r="AU42" s="1123"/>
      <c r="AV42" s="1123"/>
      <c r="AW42" s="1123"/>
      <c r="AX42" s="1123"/>
      <c r="AY42" s="1123"/>
      <c r="AZ42" s="1123"/>
      <c r="BA42" s="1123"/>
      <c r="BB42" s="1123"/>
      <c r="BC42" s="1124"/>
      <c r="BD42" s="1124"/>
      <c r="BE42" s="1124"/>
      <c r="BF42" s="1124"/>
      <c r="BG42" s="1124"/>
      <c r="BH42" s="1124"/>
      <c r="BI42" s="1124"/>
      <c r="BJ42" s="1124"/>
      <c r="BK42" s="1124"/>
      <c r="BL42" s="1124"/>
      <c r="BM42" s="1124"/>
      <c r="BN42" s="1124"/>
      <c r="BO42" s="1124"/>
      <c r="BP42" s="1124"/>
      <c r="BQ42" s="1124"/>
      <c r="BR42" s="1124"/>
      <c r="BS42" s="1124"/>
      <c r="BT42" s="1124"/>
      <c r="BU42" s="1124"/>
      <c r="BV42" s="1124"/>
      <c r="BW42" s="1124"/>
      <c r="BX42" s="1124"/>
      <c r="BY42" s="1124"/>
      <c r="BZ42" s="1124"/>
      <c r="CA42" s="1124"/>
      <c r="CB42" s="1124"/>
      <c r="CC42" s="1124"/>
      <c r="CD42" s="1124"/>
      <c r="CE42" s="1124"/>
      <c r="CF42" s="1124"/>
      <c r="CG42" s="1124"/>
      <c r="CH42" s="1124"/>
      <c r="CI42" s="1124"/>
      <c r="CJ42" s="1124"/>
      <c r="CK42" s="1124"/>
      <c r="CL42" s="1124"/>
      <c r="CM42" s="1124"/>
      <c r="CN42" s="1124"/>
      <c r="CO42" s="1124"/>
      <c r="CP42" s="1124"/>
      <c r="CQ42" s="1124"/>
      <c r="CR42" s="1124"/>
      <c r="CS42" s="1124"/>
      <c r="CT42" s="1124"/>
      <c r="CU42" s="1124"/>
      <c r="CV42" s="1124"/>
      <c r="CW42" s="1124"/>
      <c r="CX42" s="1124"/>
      <c r="CY42" s="1124"/>
      <c r="CZ42" s="1124"/>
      <c r="DA42" s="1124"/>
      <c r="DB42" s="1124"/>
      <c r="DC42" s="1124"/>
      <c r="DD42" s="1124"/>
      <c r="DE42" s="1124"/>
      <c r="DF42" s="1124"/>
      <c r="DG42" s="1124"/>
      <c r="DH42" s="1124"/>
      <c r="DI42" s="1124"/>
      <c r="DJ42" s="1124"/>
      <c r="DK42" s="1124"/>
      <c r="DL42" s="1124"/>
      <c r="DM42" s="1124"/>
      <c r="DN42" s="1124"/>
      <c r="DO42" s="1124"/>
    </row>
    <row r="43" spans="15:137">
      <c r="O43" s="1124"/>
      <c r="P43" s="1124"/>
      <c r="Q43" s="1124"/>
      <c r="R43" s="1124"/>
      <c r="S43" s="1124"/>
      <c r="T43" s="1124"/>
      <c r="U43" s="1124"/>
      <c r="V43" s="1124"/>
      <c r="W43" s="1124"/>
      <c r="X43" s="1124"/>
      <c r="Y43" s="1124"/>
      <c r="Z43" s="1124"/>
      <c r="AA43" s="1124"/>
      <c r="AB43" s="1124"/>
      <c r="AC43" s="1124"/>
      <c r="AD43" s="1124"/>
      <c r="AE43" s="1124"/>
      <c r="AF43" s="1124"/>
      <c r="AG43" s="1124"/>
      <c r="AH43" s="1124"/>
      <c r="AI43" s="1124"/>
      <c r="AJ43" s="1124"/>
      <c r="AK43" s="1124"/>
      <c r="AL43" s="1124"/>
      <c r="AM43" s="1124"/>
      <c r="AN43" s="1124"/>
      <c r="AO43" s="1124"/>
      <c r="AP43" s="1124"/>
      <c r="AQ43" s="1124"/>
      <c r="AR43" s="1124"/>
      <c r="AS43" s="1124"/>
      <c r="AT43" s="1124"/>
      <c r="AU43" s="1124"/>
      <c r="AV43" s="1124"/>
      <c r="AW43" s="1124"/>
      <c r="AX43" s="1124"/>
      <c r="AY43" s="1124"/>
      <c r="AZ43" s="1124"/>
      <c r="BA43" s="1124"/>
      <c r="BB43" s="1124"/>
      <c r="BC43" s="1124"/>
      <c r="BD43" s="1124"/>
      <c r="BE43" s="1124"/>
      <c r="BF43" s="1124"/>
      <c r="BG43" s="1124"/>
      <c r="BH43" s="1124"/>
      <c r="BI43" s="1124"/>
      <c r="BJ43" s="1124"/>
      <c r="BK43" s="1124"/>
      <c r="BL43" s="1124"/>
      <c r="BM43" s="1124"/>
      <c r="BN43" s="1124"/>
      <c r="BO43" s="1124"/>
      <c r="BP43" s="1124"/>
      <c r="BQ43" s="1124"/>
      <c r="BR43" s="1124"/>
      <c r="BS43" s="1124"/>
      <c r="BT43" s="1124"/>
      <c r="BU43" s="1124"/>
      <c r="BV43" s="1124"/>
      <c r="BW43" s="1124"/>
      <c r="BX43" s="1124"/>
      <c r="BY43" s="1124"/>
      <c r="BZ43" s="1124"/>
      <c r="CA43" s="1124"/>
      <c r="CB43" s="1124"/>
      <c r="CC43" s="1124"/>
      <c r="CD43" s="1124"/>
      <c r="CE43" s="1124"/>
      <c r="CF43" s="1124"/>
      <c r="CG43" s="1124"/>
      <c r="CH43" s="1124"/>
      <c r="CI43" s="1124"/>
      <c r="CJ43" s="1124"/>
      <c r="CK43" s="1124"/>
      <c r="CL43" s="1124"/>
      <c r="CM43" s="1124"/>
      <c r="CN43" s="1124"/>
      <c r="CO43" s="1124"/>
      <c r="CP43" s="1124"/>
      <c r="CQ43" s="1124"/>
      <c r="CR43" s="1124"/>
      <c r="CS43" s="1124"/>
      <c r="CT43" s="1124"/>
      <c r="CU43" s="1124"/>
      <c r="CV43" s="1124"/>
      <c r="CW43" s="1124"/>
      <c r="CX43" s="1124"/>
      <c r="CY43" s="1124"/>
      <c r="CZ43" s="1124"/>
      <c r="DA43" s="1124"/>
      <c r="DB43" s="1124"/>
      <c r="DC43" s="1124"/>
      <c r="DD43" s="1124"/>
      <c r="DE43" s="1124"/>
      <c r="DF43" s="1124"/>
      <c r="DG43" s="1124"/>
      <c r="DH43" s="1124"/>
      <c r="DI43" s="1124"/>
      <c r="DJ43" s="1124"/>
      <c r="DK43" s="1124"/>
      <c r="DL43" s="1124"/>
      <c r="DM43" s="1124"/>
      <c r="DN43" s="1124"/>
      <c r="DO43" s="1124"/>
    </row>
    <row r="49" spans="15:137">
      <c r="W49" s="1100"/>
      <c r="X49" s="1607"/>
      <c r="Y49" s="1607"/>
      <c r="Z49" s="1607"/>
      <c r="AA49" s="1607"/>
      <c r="AB49" s="1607"/>
      <c r="AC49" s="1607"/>
      <c r="AD49" s="1607"/>
      <c r="AE49" s="1607"/>
      <c r="AF49" s="1101"/>
      <c r="AG49" s="1101"/>
      <c r="AH49" s="1101"/>
      <c r="AI49" s="1101"/>
      <c r="AJ49" s="1101"/>
      <c r="AK49" s="1101"/>
      <c r="AL49" s="1101"/>
      <c r="AM49" s="1101"/>
      <c r="AN49" s="1101"/>
      <c r="AO49" s="1101"/>
      <c r="AP49" s="1101"/>
      <c r="AQ49" s="1101"/>
      <c r="AR49" s="1101"/>
      <c r="AS49" s="1101"/>
      <c r="AT49" s="1101"/>
      <c r="AU49" s="1101"/>
      <c r="AV49" s="1101"/>
      <c r="AW49" s="1101"/>
      <c r="AX49" s="1101"/>
      <c r="AY49" s="1101"/>
      <c r="AZ49" s="1101"/>
      <c r="BA49" s="1101"/>
      <c r="BB49" s="1101"/>
      <c r="BC49" s="1606"/>
      <c r="BD49" s="1606"/>
      <c r="BE49" s="1606"/>
      <c r="BF49" s="1606"/>
      <c r="BG49" s="1606"/>
      <c r="BH49" s="1606"/>
      <c r="BI49" s="1606"/>
      <c r="BJ49" s="1606"/>
      <c r="BK49" s="1606"/>
      <c r="BL49" s="1606"/>
      <c r="BM49" s="1606"/>
      <c r="BN49" s="1606"/>
      <c r="BO49" s="1606"/>
      <c r="BP49" s="1606"/>
      <c r="BQ49" s="1606"/>
      <c r="BR49" s="1606"/>
      <c r="BS49" s="1606"/>
      <c r="BT49" s="1606"/>
      <c r="BU49" s="1606"/>
      <c r="BV49" s="1606"/>
      <c r="BW49" s="1606"/>
      <c r="BX49" s="1606"/>
      <c r="BY49" s="1606"/>
      <c r="BZ49" s="1606"/>
      <c r="CA49" s="1606"/>
      <c r="CB49" s="1606"/>
      <c r="CC49" s="1606"/>
      <c r="CD49" s="1606"/>
      <c r="CE49" s="1606"/>
      <c r="CF49" s="1606"/>
      <c r="CG49" s="1606"/>
      <c r="CH49" s="1606"/>
      <c r="CI49" s="1606"/>
      <c r="CJ49" s="1606"/>
      <c r="CK49" s="1606"/>
      <c r="CL49" s="1606"/>
      <c r="CM49" s="1606"/>
      <c r="CN49" s="1606"/>
      <c r="CO49" s="1606"/>
      <c r="CP49" s="1606"/>
      <c r="CQ49" s="1606"/>
      <c r="CR49" s="1606"/>
      <c r="CS49" s="1606"/>
      <c r="CT49" s="1606"/>
      <c r="CU49" s="1606"/>
      <c r="CV49" s="1606"/>
      <c r="CW49" s="1606"/>
      <c r="CX49" s="1606"/>
      <c r="CY49" s="1606"/>
      <c r="CZ49" s="1606"/>
      <c r="DA49" s="1606"/>
      <c r="DB49" s="1606"/>
      <c r="DC49" s="1606"/>
      <c r="DD49" s="1606"/>
      <c r="DE49" s="1606"/>
      <c r="DF49" s="1606"/>
      <c r="DG49" s="1606"/>
      <c r="DH49" s="1606"/>
      <c r="DI49" s="1606"/>
      <c r="DJ49" s="1606"/>
      <c r="DK49" s="1606"/>
      <c r="DL49" s="1606"/>
      <c r="DM49" s="1606"/>
      <c r="DN49" s="1606"/>
      <c r="DO49" s="1606"/>
    </row>
    <row r="50" spans="15:137">
      <c r="O50" s="1607"/>
      <c r="P50" s="1607"/>
      <c r="Q50" s="1607"/>
      <c r="R50" s="1607"/>
      <c r="S50" s="1607"/>
      <c r="T50" s="1607"/>
      <c r="U50" s="1607"/>
      <c r="V50" s="1607"/>
      <c r="W50" s="1100"/>
      <c r="X50" s="1607"/>
      <c r="Y50" s="1607"/>
      <c r="Z50" s="1607"/>
      <c r="AA50" s="1607"/>
      <c r="AB50" s="1607"/>
      <c r="AC50" s="1607"/>
      <c r="AD50" s="1607"/>
      <c r="AE50" s="1607"/>
      <c r="AF50" s="1101"/>
      <c r="AG50" s="1101"/>
      <c r="AH50" s="1101"/>
      <c r="AI50" s="1101"/>
      <c r="AJ50" s="1101"/>
      <c r="AK50" s="1101"/>
      <c r="AL50" s="1101"/>
      <c r="AM50" s="1101"/>
      <c r="AN50" s="1101"/>
      <c r="AO50" s="1101"/>
      <c r="AP50" s="1101"/>
      <c r="AQ50" s="1101"/>
      <c r="AR50" s="1101"/>
      <c r="AS50" s="1101"/>
      <c r="AT50" s="1101"/>
      <c r="AU50" s="1101"/>
      <c r="AV50" s="1101"/>
      <c r="AW50" s="1101"/>
      <c r="AX50" s="1101"/>
      <c r="AY50" s="1101"/>
      <c r="AZ50" s="1101"/>
      <c r="BA50" s="1101"/>
      <c r="BB50" s="1101"/>
      <c r="BC50" s="1606"/>
      <c r="BD50" s="1606"/>
      <c r="BE50" s="1606"/>
      <c r="BF50" s="1606"/>
      <c r="BG50" s="1606"/>
      <c r="BH50" s="1606"/>
      <c r="BI50" s="1606"/>
      <c r="BJ50" s="1606"/>
      <c r="BK50" s="1606"/>
      <c r="BL50" s="1606"/>
      <c r="BM50" s="1606"/>
      <c r="BN50" s="1606"/>
      <c r="BO50" s="1606"/>
      <c r="BP50" s="1606"/>
      <c r="BQ50" s="1606"/>
      <c r="BR50" s="1606"/>
      <c r="BS50" s="1606"/>
      <c r="BT50" s="1606"/>
      <c r="BU50" s="1606"/>
      <c r="BV50" s="1606"/>
      <c r="BW50" s="1606"/>
      <c r="BX50" s="1606"/>
      <c r="BY50" s="1606"/>
      <c r="BZ50" s="1606"/>
      <c r="CA50" s="1606"/>
      <c r="CB50" s="1606"/>
      <c r="CC50" s="1606"/>
      <c r="CD50" s="1606"/>
      <c r="CE50" s="1606"/>
      <c r="CF50" s="1606"/>
      <c r="CG50" s="1606"/>
      <c r="CH50" s="1606"/>
      <c r="CI50" s="1606"/>
      <c r="CJ50" s="1606"/>
      <c r="CK50" s="1606"/>
      <c r="CL50" s="1606"/>
      <c r="CM50" s="1606"/>
      <c r="CN50" s="1606"/>
      <c r="CO50" s="1606"/>
      <c r="CP50" s="1606"/>
      <c r="CQ50" s="1606"/>
      <c r="CR50" s="1606"/>
      <c r="CS50" s="1606"/>
      <c r="CT50" s="1606"/>
      <c r="CU50" s="1606"/>
      <c r="CV50" s="1606"/>
      <c r="CW50" s="1606"/>
      <c r="CX50" s="1606"/>
      <c r="CY50" s="1606"/>
      <c r="CZ50" s="1606"/>
      <c r="DA50" s="1606"/>
      <c r="DB50" s="1606"/>
      <c r="DC50" s="1606"/>
      <c r="DD50" s="1606"/>
      <c r="DE50" s="1606"/>
      <c r="DF50" s="1606"/>
      <c r="DG50" s="1606"/>
      <c r="DH50" s="1606"/>
      <c r="DI50" s="1606"/>
      <c r="DJ50" s="1606"/>
      <c r="DK50" s="1606"/>
      <c r="DL50" s="1606"/>
      <c r="DM50" s="1606"/>
      <c r="DN50" s="1606"/>
      <c r="DO50" s="1606"/>
    </row>
    <row r="51" spans="15:137">
      <c r="O51" s="1607"/>
      <c r="P51" s="1607"/>
      <c r="Q51" s="1607"/>
      <c r="R51" s="1607"/>
      <c r="S51" s="1607"/>
      <c r="T51" s="1607"/>
      <c r="U51" s="1607"/>
      <c r="V51" s="1607"/>
      <c r="W51" s="1100"/>
      <c r="X51" s="1607"/>
      <c r="Y51" s="1607"/>
      <c r="Z51" s="1607"/>
      <c r="AA51" s="1607"/>
      <c r="AB51" s="1607"/>
      <c r="AC51" s="1607"/>
      <c r="AD51" s="1607"/>
      <c r="AE51" s="1607"/>
      <c r="AF51" s="1101"/>
      <c r="AG51" s="1101"/>
      <c r="AH51" s="1101"/>
      <c r="AI51" s="1101"/>
      <c r="AJ51" s="1101"/>
      <c r="AK51" s="1101"/>
      <c r="AL51" s="1101"/>
      <c r="AM51" s="1101"/>
      <c r="AN51" s="1101"/>
      <c r="AO51" s="1101"/>
      <c r="AP51" s="1101"/>
      <c r="AQ51" s="1101"/>
      <c r="AR51" s="1101"/>
      <c r="AS51" s="1101"/>
      <c r="AT51" s="1101"/>
      <c r="AU51" s="1101"/>
      <c r="AV51" s="1101"/>
      <c r="AW51" s="1101"/>
      <c r="AX51" s="1101"/>
      <c r="AY51" s="1101"/>
      <c r="AZ51" s="1101"/>
      <c r="BA51" s="1101"/>
      <c r="BB51" s="1101"/>
      <c r="BC51" s="1606"/>
      <c r="BD51" s="1606"/>
      <c r="BE51" s="1606"/>
      <c r="BF51" s="1606"/>
      <c r="BG51" s="1606"/>
      <c r="BH51" s="1606"/>
      <c r="BI51" s="1606"/>
      <c r="BJ51" s="1606"/>
      <c r="BK51" s="1606"/>
      <c r="BL51" s="1606"/>
      <c r="BM51" s="1606"/>
      <c r="BN51" s="1606"/>
      <c r="BO51" s="1606"/>
      <c r="BP51" s="1606"/>
      <c r="BQ51" s="1606"/>
      <c r="BR51" s="1606"/>
      <c r="BS51" s="1606"/>
      <c r="BT51" s="1606"/>
      <c r="BU51" s="1606"/>
      <c r="BV51" s="1606"/>
      <c r="BW51" s="1606"/>
      <c r="BX51" s="1606"/>
      <c r="BY51" s="1606"/>
      <c r="BZ51" s="1606"/>
      <c r="CA51" s="1606"/>
      <c r="CB51" s="1606"/>
      <c r="CC51" s="1606"/>
      <c r="CD51" s="1606"/>
      <c r="CE51" s="1606"/>
      <c r="CF51" s="1606"/>
      <c r="CG51" s="1606"/>
      <c r="CH51" s="1606"/>
      <c r="CI51" s="1606"/>
      <c r="CJ51" s="1606"/>
      <c r="CK51" s="1606"/>
      <c r="CL51" s="1606"/>
      <c r="CM51" s="1606"/>
      <c r="CN51" s="1606"/>
      <c r="CO51" s="1606"/>
      <c r="CP51" s="1606"/>
      <c r="CQ51" s="1606"/>
      <c r="CR51" s="1606"/>
      <c r="CS51" s="1606"/>
      <c r="CT51" s="1606"/>
      <c r="CU51" s="1606"/>
      <c r="CV51" s="1606"/>
      <c r="CW51" s="1606"/>
      <c r="CX51" s="1606"/>
      <c r="CY51" s="1606"/>
      <c r="CZ51" s="1606"/>
      <c r="DA51" s="1606"/>
      <c r="DB51" s="1606"/>
      <c r="DC51" s="1606"/>
      <c r="DD51" s="1606"/>
      <c r="DE51" s="1606"/>
      <c r="DF51" s="1606"/>
      <c r="DG51" s="1606"/>
      <c r="DH51" s="1606"/>
      <c r="DI51" s="1606"/>
      <c r="DJ51" s="1606"/>
      <c r="DK51" s="1606"/>
      <c r="DL51" s="1606"/>
      <c r="DM51" s="1606"/>
      <c r="DN51" s="1606"/>
      <c r="DO51" s="1606"/>
    </row>
    <row r="52" spans="15:137">
      <c r="O52" s="1607"/>
      <c r="P52" s="1607"/>
      <c r="Q52" s="1607"/>
      <c r="R52" s="1607"/>
      <c r="S52" s="1607"/>
      <c r="T52" s="1607"/>
      <c r="U52" s="1607"/>
      <c r="V52" s="1607"/>
      <c r="W52" s="1100"/>
      <c r="X52" s="1607"/>
      <c r="Y52" s="1607"/>
      <c r="Z52" s="1607"/>
      <c r="AA52" s="1607"/>
      <c r="AB52" s="1607"/>
      <c r="AC52" s="1607"/>
      <c r="AD52" s="1607"/>
      <c r="AE52" s="1607"/>
      <c r="AF52" s="1109"/>
      <c r="AG52" s="1109"/>
      <c r="AH52" s="1109"/>
      <c r="AI52" s="1109"/>
      <c r="AJ52" s="1109"/>
      <c r="AK52" s="1109"/>
      <c r="AL52" s="1109"/>
      <c r="AM52" s="1109"/>
      <c r="AN52" s="1109"/>
      <c r="AO52" s="1109"/>
      <c r="AP52" s="1109"/>
      <c r="AQ52" s="1109"/>
      <c r="AR52" s="1109"/>
      <c r="AS52" s="1109"/>
      <c r="AT52" s="1109"/>
      <c r="AU52" s="1109"/>
      <c r="AV52" s="1109"/>
      <c r="AW52" s="1109"/>
      <c r="AX52" s="1109"/>
      <c r="AY52" s="1109"/>
      <c r="AZ52" s="1109"/>
      <c r="BA52" s="1109"/>
      <c r="BB52" s="1109"/>
      <c r="BC52" s="1606"/>
      <c r="BD52" s="1606"/>
      <c r="BE52" s="1606"/>
      <c r="BF52" s="1606"/>
      <c r="BG52" s="1606"/>
      <c r="BH52" s="1606"/>
      <c r="BI52" s="1606"/>
      <c r="BJ52" s="1606"/>
      <c r="BK52" s="1606"/>
      <c r="BL52" s="1606"/>
      <c r="BM52" s="1606"/>
      <c r="BN52" s="1606"/>
      <c r="BO52" s="1606"/>
      <c r="BP52" s="1606"/>
      <c r="BQ52" s="1606"/>
      <c r="BR52" s="1606"/>
      <c r="BS52" s="1606"/>
      <c r="BT52" s="1606"/>
      <c r="BU52" s="1606"/>
      <c r="BV52" s="1606"/>
      <c r="BW52" s="1606"/>
      <c r="BX52" s="1606"/>
      <c r="BY52" s="1606"/>
      <c r="BZ52" s="1606"/>
      <c r="CA52" s="1606"/>
      <c r="CB52" s="1606"/>
      <c r="CC52" s="1606"/>
      <c r="CD52" s="1606"/>
      <c r="CE52" s="1606"/>
      <c r="CF52" s="1606"/>
      <c r="CG52" s="1606"/>
      <c r="CH52" s="1606"/>
      <c r="CI52" s="1606"/>
      <c r="CJ52" s="1606"/>
      <c r="CK52" s="1606"/>
      <c r="CL52" s="1606"/>
      <c r="CM52" s="1606"/>
      <c r="CN52" s="1606"/>
      <c r="CO52" s="1606"/>
      <c r="CP52" s="1606"/>
      <c r="CQ52" s="1606"/>
      <c r="CR52" s="1606"/>
      <c r="CS52" s="1606"/>
      <c r="CT52" s="1606"/>
      <c r="CU52" s="1606"/>
      <c r="CV52" s="1606"/>
      <c r="CW52" s="1606"/>
      <c r="CX52" s="1606"/>
      <c r="CY52" s="1606"/>
      <c r="CZ52" s="1606"/>
      <c r="DA52" s="1606"/>
      <c r="DB52" s="1606"/>
      <c r="DC52" s="1606"/>
      <c r="DD52" s="1606"/>
      <c r="DE52" s="1606"/>
      <c r="DF52" s="1606"/>
      <c r="DG52" s="1606"/>
      <c r="DH52" s="1606"/>
      <c r="DI52" s="1606"/>
      <c r="DJ52" s="1606"/>
      <c r="DK52" s="1606"/>
      <c r="DL52" s="1606"/>
      <c r="DM52" s="1606"/>
      <c r="DN52" s="1606"/>
      <c r="DO52" s="1606"/>
    </row>
    <row r="53" spans="15:137">
      <c r="O53" s="1607"/>
      <c r="P53" s="1607"/>
      <c r="Q53" s="1607"/>
      <c r="R53" s="1607"/>
      <c r="S53" s="1607"/>
      <c r="T53" s="1607"/>
      <c r="U53" s="1607"/>
      <c r="V53" s="1607"/>
      <c r="W53" s="1100"/>
      <c r="X53" s="1607"/>
      <c r="Y53" s="1607"/>
      <c r="Z53" s="1607"/>
      <c r="AA53" s="1607"/>
      <c r="AB53" s="1607"/>
      <c r="AC53" s="1607"/>
      <c r="AD53" s="1607"/>
      <c r="AE53" s="1607"/>
      <c r="AF53" s="1113"/>
      <c r="AG53" s="1113"/>
      <c r="AH53" s="1113"/>
      <c r="AI53" s="1113"/>
      <c r="AJ53" s="1113"/>
      <c r="AK53" s="1113"/>
      <c r="AL53" s="1113"/>
      <c r="AM53" s="1113"/>
      <c r="AN53" s="1113"/>
      <c r="AO53" s="1113"/>
      <c r="AP53" s="1113"/>
      <c r="AQ53" s="1113"/>
      <c r="AR53" s="1113"/>
      <c r="AS53" s="1113"/>
      <c r="AT53" s="1113"/>
      <c r="AU53" s="1113"/>
      <c r="AV53" s="1113"/>
      <c r="AW53" s="1113"/>
      <c r="AX53" s="1113"/>
      <c r="AY53" s="1113"/>
      <c r="AZ53" s="1113"/>
      <c r="BA53" s="1113"/>
      <c r="BB53" s="1113"/>
      <c r="BC53" s="1606"/>
      <c r="BD53" s="1606"/>
      <c r="BE53" s="1606"/>
      <c r="BF53" s="1606"/>
      <c r="BG53" s="1606"/>
      <c r="BH53" s="1606"/>
      <c r="BI53" s="1606"/>
      <c r="BJ53" s="1606"/>
      <c r="BK53" s="1606"/>
      <c r="BL53" s="1606"/>
      <c r="BM53" s="1606"/>
      <c r="BN53" s="1606"/>
      <c r="BO53" s="1606"/>
      <c r="BP53" s="1606"/>
      <c r="BQ53" s="1606"/>
      <c r="BR53" s="1606"/>
      <c r="BS53" s="1606"/>
      <c r="BT53" s="1606"/>
      <c r="BU53" s="1606"/>
      <c r="BV53" s="1606"/>
      <c r="BW53" s="1606"/>
      <c r="BX53" s="1606"/>
      <c r="BY53" s="1606"/>
      <c r="BZ53" s="1606"/>
      <c r="CA53" s="1606"/>
      <c r="CB53" s="1606"/>
      <c r="CC53" s="1606"/>
      <c r="CD53" s="1606"/>
      <c r="CE53" s="1606"/>
      <c r="CF53" s="1606"/>
      <c r="CG53" s="1606"/>
      <c r="CH53" s="1606"/>
      <c r="CI53" s="1606"/>
      <c r="CJ53" s="1606"/>
      <c r="CK53" s="1606"/>
      <c r="CL53" s="1606"/>
      <c r="CM53" s="1606"/>
      <c r="CN53" s="1606"/>
      <c r="CO53" s="1606"/>
      <c r="CP53" s="1606"/>
      <c r="CQ53" s="1606"/>
      <c r="CR53" s="1606"/>
      <c r="CS53" s="1606"/>
      <c r="CT53" s="1606"/>
      <c r="CU53" s="1606"/>
      <c r="CV53" s="1606"/>
      <c r="CW53" s="1606"/>
      <c r="CX53" s="1606"/>
      <c r="CY53" s="1606"/>
      <c r="CZ53" s="1606"/>
      <c r="DA53" s="1606"/>
      <c r="DB53" s="1606"/>
      <c r="DC53" s="1606"/>
      <c r="DD53" s="1606"/>
      <c r="DE53" s="1606"/>
      <c r="DF53" s="1606"/>
      <c r="DG53" s="1606"/>
      <c r="DH53" s="1606"/>
      <c r="DI53" s="1606"/>
      <c r="DJ53" s="1606"/>
      <c r="DK53" s="1606"/>
      <c r="DL53" s="1606"/>
      <c r="DM53" s="1606"/>
      <c r="DN53" s="1606"/>
      <c r="DO53" s="1606"/>
    </row>
    <row r="54" spans="15:137">
      <c r="O54" s="1607"/>
      <c r="P54" s="1607"/>
      <c r="Q54" s="1607"/>
      <c r="R54" s="1607"/>
      <c r="S54" s="1607"/>
      <c r="T54" s="1607"/>
      <c r="U54" s="1607"/>
      <c r="V54" s="1607"/>
      <c r="W54" s="1100"/>
      <c r="X54" s="1607"/>
      <c r="Y54" s="1607"/>
      <c r="Z54" s="1607"/>
      <c r="AA54" s="1607"/>
      <c r="AB54" s="1607"/>
      <c r="AC54" s="1607"/>
      <c r="AD54" s="1607"/>
      <c r="AE54" s="1607"/>
      <c r="AF54" s="1101"/>
      <c r="AG54" s="1101"/>
      <c r="AH54" s="1101"/>
      <c r="AI54" s="1101"/>
      <c r="AJ54" s="1101"/>
      <c r="AK54" s="1101"/>
      <c r="AL54" s="1101"/>
      <c r="AM54" s="1101"/>
      <c r="AN54" s="1101"/>
      <c r="AO54" s="1101"/>
      <c r="AP54" s="1101"/>
      <c r="AQ54" s="1101"/>
      <c r="AR54" s="1101"/>
      <c r="AS54" s="1101"/>
      <c r="AT54" s="1101"/>
      <c r="AU54" s="1101"/>
      <c r="AV54" s="1101"/>
      <c r="AW54" s="1101"/>
      <c r="AX54" s="1101"/>
      <c r="AY54" s="1101"/>
      <c r="AZ54" s="1101"/>
      <c r="BA54" s="1101"/>
      <c r="BB54" s="1101"/>
      <c r="BC54" s="1606"/>
      <c r="BD54" s="1606"/>
      <c r="BE54" s="1606"/>
      <c r="BF54" s="1606"/>
      <c r="BG54" s="1606"/>
      <c r="BH54" s="1606"/>
      <c r="BI54" s="1606"/>
      <c r="BJ54" s="1606"/>
      <c r="BK54" s="1606"/>
      <c r="BL54" s="1606"/>
      <c r="BM54" s="1606"/>
      <c r="BN54" s="1606"/>
      <c r="BO54" s="1606"/>
      <c r="BP54" s="1606"/>
      <c r="BQ54" s="1606"/>
      <c r="BR54" s="1606"/>
      <c r="BS54" s="1606"/>
      <c r="BT54" s="1606"/>
      <c r="BU54" s="1606"/>
      <c r="BV54" s="1606"/>
      <c r="BW54" s="1606"/>
      <c r="BX54" s="1606"/>
      <c r="BY54" s="1606"/>
      <c r="BZ54" s="1606"/>
      <c r="CA54" s="1606"/>
      <c r="CB54" s="1606"/>
      <c r="CC54" s="1606"/>
      <c r="CD54" s="1606"/>
      <c r="CE54" s="1606"/>
      <c r="CF54" s="1606"/>
      <c r="CG54" s="1606"/>
      <c r="CH54" s="1606"/>
      <c r="CI54" s="1606"/>
      <c r="CJ54" s="1606"/>
      <c r="CK54" s="1606"/>
      <c r="CL54" s="1606"/>
      <c r="CM54" s="1606"/>
      <c r="CN54" s="1606"/>
      <c r="CO54" s="1606"/>
      <c r="CP54" s="1606"/>
      <c r="CQ54" s="1606"/>
      <c r="CR54" s="1606"/>
      <c r="CS54" s="1606"/>
      <c r="CT54" s="1606"/>
      <c r="CU54" s="1606"/>
      <c r="CV54" s="1606"/>
      <c r="CW54" s="1606"/>
      <c r="CX54" s="1606"/>
      <c r="CY54" s="1606"/>
      <c r="CZ54" s="1606"/>
      <c r="DA54" s="1606"/>
      <c r="DB54" s="1606"/>
      <c r="DC54" s="1606"/>
      <c r="DD54" s="1606"/>
      <c r="DE54" s="1606"/>
      <c r="DF54" s="1606"/>
      <c r="DG54" s="1606"/>
      <c r="DH54" s="1606"/>
      <c r="DI54" s="1606"/>
      <c r="DJ54" s="1606"/>
      <c r="DK54" s="1606"/>
      <c r="DL54" s="1606"/>
      <c r="DM54" s="1606"/>
      <c r="DN54" s="1606"/>
      <c r="DO54" s="1606"/>
    </row>
    <row r="55" spans="15:137">
      <c r="O55" s="1607"/>
      <c r="P55" s="1607"/>
      <c r="Q55" s="1607"/>
      <c r="R55" s="1607"/>
      <c r="S55" s="1607"/>
      <c r="T55" s="1607"/>
      <c r="U55" s="1607"/>
      <c r="V55" s="1607"/>
      <c r="W55" s="1100"/>
      <c r="X55" s="1608"/>
      <c r="Y55" s="1608"/>
      <c r="Z55" s="1608"/>
      <c r="AA55" s="1608"/>
      <c r="AB55" s="1608"/>
      <c r="AC55" s="1608"/>
      <c r="AD55" s="1608"/>
      <c r="AE55" s="1608"/>
      <c r="AF55" s="1608"/>
      <c r="AG55" s="1608"/>
      <c r="AH55" s="1608"/>
      <c r="AI55" s="1608"/>
      <c r="AJ55" s="1608"/>
      <c r="AK55" s="1608"/>
      <c r="AL55" s="1608"/>
      <c r="AM55" s="1608"/>
      <c r="AN55" s="1608"/>
      <c r="AO55" s="1608"/>
      <c r="AP55" s="1608"/>
      <c r="AQ55" s="1608"/>
      <c r="AR55" s="1608"/>
      <c r="AS55" s="1608"/>
      <c r="AT55" s="1608"/>
      <c r="AU55" s="1608"/>
      <c r="AV55" s="1608"/>
      <c r="AW55" s="1608"/>
      <c r="AX55" s="1608"/>
      <c r="AY55" s="1608"/>
      <c r="AZ55" s="1608"/>
      <c r="BA55" s="1608"/>
      <c r="BB55" s="1608"/>
      <c r="BC55" s="1606"/>
      <c r="BD55" s="1606"/>
      <c r="BE55" s="1606"/>
      <c r="BF55" s="1606"/>
      <c r="BG55" s="1606"/>
      <c r="BH55" s="1606"/>
      <c r="BI55" s="1606"/>
      <c r="BJ55" s="1606"/>
      <c r="BK55" s="1606"/>
      <c r="BL55" s="1606"/>
      <c r="BM55" s="1606"/>
      <c r="BN55" s="1606"/>
      <c r="BO55" s="1606"/>
      <c r="BP55" s="1606"/>
      <c r="BQ55" s="1606"/>
      <c r="BR55" s="1606"/>
      <c r="BS55" s="1606"/>
      <c r="BT55" s="1606"/>
      <c r="BU55" s="1606"/>
      <c r="BV55" s="1606"/>
      <c r="BW55" s="1606"/>
      <c r="BX55" s="1606"/>
      <c r="BY55" s="1606"/>
      <c r="BZ55" s="1606"/>
      <c r="CA55" s="1606"/>
      <c r="CB55" s="1606"/>
      <c r="CC55" s="1606"/>
      <c r="CD55" s="1606"/>
      <c r="CE55" s="1606"/>
      <c r="CF55" s="1606"/>
      <c r="CG55" s="1606"/>
      <c r="CH55" s="1606"/>
      <c r="CI55" s="1606"/>
      <c r="CJ55" s="1606"/>
      <c r="CK55" s="1606"/>
      <c r="CL55" s="1606"/>
      <c r="CM55" s="1606"/>
      <c r="CN55" s="1606"/>
      <c r="CO55" s="1606"/>
      <c r="CP55" s="1606"/>
      <c r="CQ55" s="1606"/>
      <c r="CR55" s="1606"/>
      <c r="CS55" s="1606"/>
      <c r="CT55" s="1606"/>
      <c r="CU55" s="1606"/>
      <c r="CV55" s="1606"/>
      <c r="CW55" s="1606"/>
      <c r="CX55" s="1606"/>
      <c r="CY55" s="1606"/>
      <c r="CZ55" s="1606"/>
      <c r="DA55" s="1606"/>
      <c r="DB55" s="1606"/>
      <c r="DC55" s="1606"/>
      <c r="DD55" s="1606"/>
      <c r="DE55" s="1606"/>
      <c r="DF55" s="1606"/>
      <c r="DG55" s="1606"/>
      <c r="DH55" s="1606"/>
      <c r="DI55" s="1606"/>
      <c r="DJ55" s="1606"/>
      <c r="DK55" s="1606"/>
      <c r="DL55" s="1606"/>
      <c r="DM55" s="1606"/>
      <c r="DN55" s="1606"/>
      <c r="DO55" s="1606"/>
    </row>
    <row r="56" spans="15:137">
      <c r="O56" s="1607"/>
      <c r="P56" s="1607"/>
      <c r="Q56" s="1607"/>
      <c r="R56" s="1607"/>
      <c r="S56" s="1607"/>
      <c r="T56" s="1607"/>
      <c r="U56" s="1607"/>
      <c r="V56" s="1607"/>
      <c r="W56" s="1100"/>
      <c r="X56" s="1608"/>
      <c r="Y56" s="1608"/>
      <c r="Z56" s="1608"/>
      <c r="AA56" s="1608"/>
      <c r="AB56" s="1608"/>
      <c r="AC56" s="1608"/>
      <c r="AD56" s="1608"/>
      <c r="AE56" s="1608"/>
      <c r="AF56" s="1608"/>
      <c r="AG56" s="1608"/>
      <c r="AH56" s="1608"/>
      <c r="AI56" s="1608"/>
      <c r="AJ56" s="1608"/>
      <c r="AK56" s="1608"/>
      <c r="AL56" s="1608"/>
      <c r="AM56" s="1608"/>
      <c r="AN56" s="1608"/>
      <c r="AO56" s="1608"/>
      <c r="AP56" s="1608"/>
      <c r="AQ56" s="1608"/>
      <c r="AR56" s="1608"/>
      <c r="AS56" s="1608"/>
      <c r="AT56" s="1608"/>
      <c r="AU56" s="1608"/>
      <c r="AV56" s="1608"/>
      <c r="AW56" s="1608"/>
      <c r="AX56" s="1608"/>
      <c r="AY56" s="1608"/>
      <c r="AZ56" s="1608"/>
      <c r="BA56" s="1608"/>
      <c r="BB56" s="1608"/>
      <c r="BC56" s="1606"/>
      <c r="BD56" s="1606"/>
      <c r="BE56" s="1606"/>
      <c r="BF56" s="1606"/>
      <c r="BG56" s="1606"/>
      <c r="BH56" s="1606"/>
      <c r="BI56" s="1606"/>
      <c r="BJ56" s="1606"/>
      <c r="BK56" s="1606"/>
      <c r="BL56" s="1606"/>
      <c r="BM56" s="1606"/>
      <c r="BN56" s="1606"/>
      <c r="BO56" s="1606"/>
      <c r="BP56" s="1606"/>
      <c r="BQ56" s="1606"/>
      <c r="BR56" s="1606"/>
      <c r="BS56" s="1606"/>
      <c r="BT56" s="1606"/>
      <c r="BU56" s="1606"/>
      <c r="BV56" s="1606"/>
      <c r="BW56" s="1606"/>
      <c r="BX56" s="1606"/>
      <c r="BY56" s="1606"/>
      <c r="BZ56" s="1606"/>
      <c r="CA56" s="1606"/>
      <c r="CB56" s="1606"/>
      <c r="CC56" s="1606"/>
      <c r="CD56" s="1606"/>
      <c r="CE56" s="1606"/>
      <c r="CF56" s="1606"/>
      <c r="CG56" s="1606"/>
      <c r="CH56" s="1606"/>
      <c r="CI56" s="1606"/>
      <c r="CJ56" s="1606"/>
      <c r="CK56" s="1606"/>
      <c r="CL56" s="1606"/>
      <c r="CM56" s="1606"/>
      <c r="CN56" s="1606"/>
      <c r="CO56" s="1606"/>
      <c r="CP56" s="1606"/>
      <c r="CQ56" s="1606"/>
      <c r="CR56" s="1606"/>
      <c r="CS56" s="1606"/>
      <c r="CT56" s="1606"/>
      <c r="CU56" s="1606"/>
      <c r="CV56" s="1606"/>
      <c r="CW56" s="1606"/>
      <c r="CX56" s="1606"/>
      <c r="CY56" s="1606"/>
      <c r="CZ56" s="1606"/>
      <c r="DA56" s="1606"/>
      <c r="DB56" s="1606"/>
      <c r="DC56" s="1606"/>
      <c r="DD56" s="1606"/>
      <c r="DE56" s="1606"/>
      <c r="DF56" s="1606"/>
      <c r="DG56" s="1606"/>
      <c r="DH56" s="1606"/>
      <c r="DI56" s="1606"/>
      <c r="DJ56" s="1606"/>
      <c r="DK56" s="1606"/>
      <c r="DL56" s="1606"/>
      <c r="DM56" s="1606"/>
      <c r="DN56" s="1606"/>
      <c r="DO56" s="1606"/>
    </row>
    <row r="57" spans="15:137">
      <c r="O57" s="1607"/>
      <c r="P57" s="1607"/>
      <c r="Q57" s="1607"/>
      <c r="R57" s="1607"/>
      <c r="S57" s="1607"/>
      <c r="T57" s="1607"/>
      <c r="U57" s="1607"/>
      <c r="V57" s="1607"/>
      <c r="W57" s="1100"/>
      <c r="X57" s="1608"/>
      <c r="Y57" s="1608"/>
      <c r="Z57" s="1608"/>
      <c r="AA57" s="1608"/>
      <c r="AB57" s="1608"/>
      <c r="AC57" s="1608"/>
      <c r="AD57" s="1608"/>
      <c r="AE57" s="1608"/>
      <c r="AF57" s="1608"/>
      <c r="AG57" s="1608"/>
      <c r="AH57" s="1608"/>
      <c r="AI57" s="1608"/>
      <c r="AJ57" s="1608"/>
      <c r="AK57" s="1608"/>
      <c r="AL57" s="1608"/>
      <c r="AM57" s="1608"/>
      <c r="AN57" s="1608"/>
      <c r="AO57" s="1608"/>
      <c r="AP57" s="1608"/>
      <c r="AQ57" s="1608"/>
      <c r="AR57" s="1608"/>
      <c r="AS57" s="1608"/>
      <c r="AT57" s="1608"/>
      <c r="AU57" s="1608"/>
      <c r="AV57" s="1608"/>
      <c r="AW57" s="1608"/>
      <c r="AX57" s="1608"/>
      <c r="AY57" s="1608"/>
      <c r="AZ57" s="1608"/>
      <c r="BA57" s="1608"/>
      <c r="BB57" s="1608"/>
      <c r="BC57" s="1606"/>
      <c r="BD57" s="1606"/>
      <c r="BE57" s="1606"/>
      <c r="BF57" s="1606"/>
      <c r="BG57" s="1606"/>
      <c r="BH57" s="1606"/>
      <c r="BI57" s="1606"/>
      <c r="BJ57" s="1606"/>
      <c r="BK57" s="1606"/>
      <c r="BL57" s="1606"/>
      <c r="BM57" s="1606"/>
      <c r="BN57" s="1606"/>
      <c r="BO57" s="1606"/>
      <c r="BP57" s="1606"/>
      <c r="BQ57" s="1606"/>
      <c r="BR57" s="1606"/>
      <c r="BS57" s="1606"/>
      <c r="BT57" s="1606"/>
      <c r="BU57" s="1606"/>
      <c r="BV57" s="1606"/>
      <c r="BW57" s="1606"/>
      <c r="BX57" s="1606"/>
      <c r="BY57" s="1606"/>
      <c r="BZ57" s="1606"/>
      <c r="CA57" s="1606"/>
      <c r="CB57" s="1606"/>
      <c r="CC57" s="1606"/>
      <c r="CD57" s="1606"/>
      <c r="CE57" s="1606"/>
      <c r="CF57" s="1606"/>
      <c r="CG57" s="1606"/>
      <c r="CH57" s="1606"/>
      <c r="CI57" s="1606"/>
      <c r="CJ57" s="1606"/>
      <c r="CK57" s="1606"/>
      <c r="CL57" s="1606"/>
      <c r="CM57" s="1606"/>
      <c r="CN57" s="1606"/>
      <c r="CO57" s="1606"/>
      <c r="CP57" s="1606"/>
      <c r="CQ57" s="1606"/>
      <c r="CR57" s="1606"/>
      <c r="CS57" s="1606"/>
      <c r="CT57" s="1606"/>
      <c r="CU57" s="1606"/>
      <c r="CV57" s="1606"/>
      <c r="CW57" s="1606"/>
      <c r="CX57" s="1606"/>
      <c r="CY57" s="1606"/>
      <c r="CZ57" s="1606"/>
      <c r="DA57" s="1606"/>
      <c r="DB57" s="1606"/>
      <c r="DC57" s="1606"/>
      <c r="DD57" s="1606"/>
      <c r="DE57" s="1606"/>
      <c r="DF57" s="1606"/>
      <c r="DG57" s="1606"/>
      <c r="DH57" s="1606"/>
      <c r="DI57" s="1606"/>
      <c r="DJ57" s="1606"/>
      <c r="DK57" s="1606"/>
      <c r="DL57" s="1606"/>
      <c r="DM57" s="1606"/>
      <c r="DN57" s="1606"/>
      <c r="DO57" s="1606"/>
    </row>
    <row r="58" spans="15:137">
      <c r="O58" s="1607"/>
      <c r="P58" s="1607"/>
      <c r="Q58" s="1607"/>
      <c r="R58" s="1607"/>
      <c r="S58" s="1607"/>
      <c r="T58" s="1607"/>
      <c r="U58" s="1607"/>
      <c r="V58" s="1607"/>
      <c r="W58" s="1100"/>
      <c r="X58" s="1610"/>
      <c r="Y58" s="1610"/>
      <c r="Z58" s="1610"/>
      <c r="AA58" s="1610"/>
      <c r="AB58" s="1610"/>
      <c r="AC58" s="1610"/>
      <c r="AD58" s="1610"/>
      <c r="AE58" s="1610"/>
      <c r="AF58" s="1610"/>
      <c r="AG58" s="1610"/>
      <c r="AH58" s="1610"/>
      <c r="AI58" s="1610"/>
      <c r="AJ58" s="1610"/>
      <c r="AK58" s="1610"/>
      <c r="AL58" s="1610"/>
      <c r="AM58" s="1610"/>
      <c r="AN58" s="1610"/>
      <c r="AO58" s="1610"/>
      <c r="AP58" s="1610"/>
      <c r="AQ58" s="1610"/>
      <c r="AR58" s="1610"/>
      <c r="AS58" s="1610"/>
      <c r="AT58" s="1610"/>
      <c r="AU58" s="1610"/>
      <c r="AV58" s="1610"/>
      <c r="AW58" s="1610"/>
      <c r="AX58" s="1610"/>
      <c r="AY58" s="1610"/>
      <c r="AZ58" s="1610"/>
      <c r="BA58" s="1610"/>
      <c r="BB58" s="1610"/>
      <c r="BC58" s="1606"/>
      <c r="BD58" s="1606"/>
      <c r="BE58" s="1606"/>
      <c r="BF58" s="1606"/>
      <c r="BG58" s="1606"/>
      <c r="BH58" s="1606"/>
      <c r="BI58" s="1606"/>
      <c r="BJ58" s="1606"/>
      <c r="BK58" s="1606"/>
      <c r="BL58" s="1606"/>
      <c r="BM58" s="1606"/>
      <c r="BN58" s="1606"/>
      <c r="BO58" s="1606"/>
      <c r="BP58" s="1606"/>
      <c r="BQ58" s="1606"/>
      <c r="BR58" s="1606"/>
      <c r="BS58" s="1606"/>
      <c r="BT58" s="1606"/>
      <c r="BU58" s="1606"/>
      <c r="BV58" s="1606"/>
      <c r="BW58" s="1606"/>
      <c r="BX58" s="1606"/>
      <c r="BY58" s="1606"/>
      <c r="BZ58" s="1606"/>
      <c r="CA58" s="1606"/>
      <c r="CB58" s="1606"/>
      <c r="CC58" s="1606"/>
      <c r="CD58" s="1606"/>
      <c r="CE58" s="1606"/>
      <c r="CF58" s="1606"/>
      <c r="CG58" s="1606"/>
      <c r="CH58" s="1606"/>
      <c r="CI58" s="1606"/>
      <c r="CJ58" s="1606"/>
      <c r="CK58" s="1606"/>
      <c r="CL58" s="1606"/>
      <c r="CM58" s="1606"/>
      <c r="CN58" s="1606"/>
      <c r="CO58" s="1606"/>
      <c r="CP58" s="1606"/>
      <c r="CQ58" s="1606"/>
      <c r="CR58" s="1606"/>
      <c r="CS58" s="1606"/>
      <c r="CT58" s="1606"/>
      <c r="CU58" s="1606"/>
      <c r="CV58" s="1606"/>
      <c r="CW58" s="1606"/>
      <c r="CX58" s="1606"/>
      <c r="CY58" s="1606"/>
      <c r="CZ58" s="1606"/>
      <c r="DA58" s="1606"/>
      <c r="DB58" s="1606"/>
      <c r="DC58" s="1606"/>
      <c r="DD58" s="1606"/>
      <c r="DE58" s="1606"/>
      <c r="DF58" s="1606"/>
      <c r="DG58" s="1606"/>
      <c r="DH58" s="1606"/>
      <c r="DI58" s="1606"/>
      <c r="DJ58" s="1606"/>
      <c r="DK58" s="1606"/>
      <c r="DL58" s="1606"/>
      <c r="DM58" s="1606"/>
      <c r="DN58" s="1606"/>
      <c r="DO58" s="1606"/>
    </row>
    <row r="59" spans="15:137">
      <c r="O59" s="1607"/>
      <c r="P59" s="1607"/>
      <c r="Q59" s="1607"/>
      <c r="R59" s="1607"/>
      <c r="S59" s="1607"/>
      <c r="T59" s="1607"/>
      <c r="U59" s="1607"/>
      <c r="V59" s="1607"/>
      <c r="W59" s="1100"/>
      <c r="X59" s="1609"/>
      <c r="Y59" s="1609"/>
      <c r="Z59" s="1609"/>
      <c r="AA59" s="1609"/>
      <c r="AB59" s="1609"/>
      <c r="AC59" s="1609"/>
      <c r="AD59" s="1609"/>
      <c r="AE59" s="1609"/>
      <c r="AF59" s="1609"/>
      <c r="AG59" s="1609"/>
      <c r="AH59" s="1609"/>
      <c r="AI59" s="1609"/>
      <c r="AJ59" s="1609"/>
      <c r="AK59" s="1609"/>
      <c r="AL59" s="1609"/>
      <c r="AM59" s="1609"/>
      <c r="AN59" s="1609"/>
      <c r="AO59" s="1609"/>
      <c r="AP59" s="1609"/>
      <c r="AQ59" s="1609"/>
      <c r="AR59" s="1609"/>
      <c r="AS59" s="1609"/>
      <c r="AT59" s="1609"/>
      <c r="AU59" s="1609"/>
      <c r="AV59" s="1609"/>
      <c r="AW59" s="1609"/>
      <c r="AX59" s="1609"/>
      <c r="AY59" s="1609"/>
      <c r="AZ59" s="1609"/>
      <c r="BA59" s="1609"/>
      <c r="BB59" s="1114"/>
      <c r="BC59" s="1606"/>
      <c r="BD59" s="1606"/>
      <c r="BE59" s="1606"/>
      <c r="BF59" s="1606"/>
      <c r="BG59" s="1606"/>
      <c r="BH59" s="1606"/>
      <c r="BI59" s="1606"/>
      <c r="BJ59" s="1606"/>
      <c r="BK59" s="1606"/>
      <c r="BL59" s="1606"/>
      <c r="BM59" s="1606"/>
      <c r="BN59" s="1606"/>
      <c r="BO59" s="1606"/>
      <c r="BP59" s="1606"/>
      <c r="BQ59" s="1606"/>
      <c r="BR59" s="1606"/>
      <c r="BS59" s="1606"/>
      <c r="BT59" s="1606"/>
      <c r="BU59" s="1606"/>
      <c r="BV59" s="1606"/>
      <c r="BW59" s="1606"/>
      <c r="BX59" s="1606"/>
      <c r="BY59" s="1606"/>
      <c r="BZ59" s="1606"/>
      <c r="CA59" s="1606"/>
      <c r="CB59" s="1606"/>
      <c r="CC59" s="1606"/>
      <c r="CD59" s="1606"/>
      <c r="CE59" s="1606"/>
      <c r="CF59" s="1606"/>
      <c r="CG59" s="1606"/>
      <c r="CH59" s="1606"/>
      <c r="CI59" s="1606"/>
      <c r="CJ59" s="1606"/>
      <c r="CK59" s="1606"/>
      <c r="CL59" s="1606"/>
      <c r="CM59" s="1606"/>
      <c r="CN59" s="1606"/>
      <c r="CO59" s="1606"/>
      <c r="CP59" s="1606"/>
      <c r="CQ59" s="1606"/>
      <c r="CR59" s="1606"/>
      <c r="CS59" s="1606"/>
      <c r="CT59" s="1606"/>
      <c r="CU59" s="1606"/>
      <c r="CV59" s="1606"/>
      <c r="CW59" s="1606"/>
      <c r="CX59" s="1606"/>
      <c r="CY59" s="1606"/>
      <c r="CZ59" s="1606"/>
      <c r="DA59" s="1606"/>
      <c r="DB59" s="1606"/>
      <c r="DC59" s="1606"/>
      <c r="DD59" s="1606"/>
      <c r="DE59" s="1606"/>
      <c r="DF59" s="1606"/>
      <c r="DG59" s="1606"/>
      <c r="DH59" s="1606"/>
      <c r="DI59" s="1606"/>
      <c r="DJ59" s="1606"/>
      <c r="DK59" s="1606"/>
      <c r="DL59" s="1606"/>
      <c r="DM59" s="1606"/>
      <c r="DN59" s="1606"/>
      <c r="DO59" s="1606"/>
    </row>
    <row r="60" spans="15:137">
      <c r="O60" s="1607"/>
      <c r="P60" s="1607"/>
      <c r="Q60" s="1607"/>
      <c r="R60" s="1607"/>
      <c r="S60" s="1607"/>
      <c r="T60" s="1607"/>
      <c r="U60" s="1607"/>
      <c r="V60" s="1607"/>
      <c r="W60" s="1100"/>
      <c r="X60" s="1609"/>
      <c r="Y60" s="1609"/>
      <c r="Z60" s="1609"/>
      <c r="AA60" s="1609"/>
      <c r="AB60" s="1609"/>
      <c r="AC60" s="1609"/>
      <c r="AD60" s="1609"/>
      <c r="AE60" s="1609"/>
      <c r="AF60" s="1609"/>
      <c r="AG60" s="1609"/>
      <c r="AH60" s="1609"/>
      <c r="AI60" s="1609"/>
      <c r="AJ60" s="1609"/>
      <c r="AK60" s="1609"/>
      <c r="AL60" s="1609"/>
      <c r="AM60" s="1609"/>
      <c r="AN60" s="1609"/>
      <c r="AO60" s="1609"/>
      <c r="AP60" s="1609"/>
      <c r="AQ60" s="1609"/>
      <c r="AR60" s="1609"/>
      <c r="AS60" s="1609"/>
      <c r="AT60" s="1609"/>
      <c r="AU60" s="1609"/>
      <c r="AV60" s="1609"/>
      <c r="AW60" s="1609"/>
      <c r="AX60" s="1609"/>
      <c r="AY60" s="1609"/>
      <c r="AZ60" s="1609"/>
      <c r="BA60" s="1609"/>
      <c r="BB60" s="1114"/>
      <c r="BC60" s="1606"/>
      <c r="BD60" s="1606"/>
      <c r="BE60" s="1606"/>
      <c r="BF60" s="1606"/>
      <c r="BG60" s="1606"/>
      <c r="BH60" s="1606"/>
      <c r="BI60" s="1606"/>
      <c r="BJ60" s="1606"/>
      <c r="BK60" s="1606"/>
      <c r="BL60" s="1606"/>
      <c r="BM60" s="1606"/>
      <c r="BN60" s="1606"/>
      <c r="BO60" s="1606"/>
      <c r="BP60" s="1606"/>
      <c r="BQ60" s="1606"/>
      <c r="BR60" s="1606"/>
      <c r="BS60" s="1606"/>
      <c r="BT60" s="1606"/>
      <c r="BU60" s="1606"/>
      <c r="BV60" s="1606"/>
      <c r="BW60" s="1606"/>
      <c r="BX60" s="1606"/>
      <c r="BY60" s="1606"/>
      <c r="BZ60" s="1606"/>
      <c r="CA60" s="1606"/>
      <c r="CB60" s="1606"/>
      <c r="CC60" s="1606"/>
      <c r="CD60" s="1606"/>
      <c r="CE60" s="1606"/>
      <c r="CF60" s="1606"/>
      <c r="CG60" s="1606"/>
      <c r="CH60" s="1606"/>
      <c r="CI60" s="1606"/>
      <c r="CJ60" s="1606"/>
      <c r="CK60" s="1606"/>
      <c r="CL60" s="1606"/>
      <c r="CM60" s="1606"/>
      <c r="CN60" s="1606"/>
      <c r="CO60" s="1606"/>
      <c r="CP60" s="1606"/>
      <c r="CQ60" s="1606"/>
      <c r="CR60" s="1606"/>
      <c r="CS60" s="1606"/>
      <c r="CT60" s="1606"/>
      <c r="CU60" s="1606"/>
      <c r="CV60" s="1606"/>
      <c r="CW60" s="1606"/>
      <c r="CX60" s="1606"/>
      <c r="CY60" s="1606"/>
      <c r="CZ60" s="1606"/>
      <c r="DA60" s="1606"/>
      <c r="DB60" s="1606"/>
      <c r="DC60" s="1606"/>
      <c r="DD60" s="1606"/>
      <c r="DE60" s="1606"/>
      <c r="DF60" s="1606"/>
      <c r="DG60" s="1606"/>
      <c r="DH60" s="1606"/>
      <c r="DI60" s="1606"/>
      <c r="DJ60" s="1606"/>
      <c r="DK60" s="1606"/>
      <c r="DL60" s="1606"/>
      <c r="DM60" s="1606"/>
      <c r="DN60" s="1606"/>
      <c r="DO60" s="1606"/>
    </row>
    <row r="61" spans="15:137">
      <c r="O61" s="1607"/>
      <c r="P61" s="1607"/>
      <c r="Q61" s="1607"/>
      <c r="R61" s="1607"/>
      <c r="S61" s="1607"/>
      <c r="T61" s="1607"/>
      <c r="U61" s="1607"/>
      <c r="V61" s="1607"/>
      <c r="W61" s="1100"/>
      <c r="X61" s="1609"/>
      <c r="Y61" s="1609"/>
      <c r="Z61" s="1609"/>
      <c r="AA61" s="1609"/>
      <c r="AB61" s="1609"/>
      <c r="AC61" s="1609"/>
      <c r="AD61" s="1609"/>
      <c r="AE61" s="1609"/>
      <c r="AF61" s="1609"/>
      <c r="AG61" s="1609"/>
      <c r="AH61" s="1609"/>
      <c r="AI61" s="1609"/>
      <c r="AJ61" s="1609"/>
      <c r="AK61" s="1609"/>
      <c r="AL61" s="1609"/>
      <c r="AM61" s="1609"/>
      <c r="AN61" s="1609"/>
      <c r="AO61" s="1609"/>
      <c r="AP61" s="1609"/>
      <c r="AQ61" s="1609"/>
      <c r="AR61" s="1609"/>
      <c r="AS61" s="1609"/>
      <c r="AT61" s="1609"/>
      <c r="AU61" s="1609"/>
      <c r="AV61" s="1609"/>
      <c r="AW61" s="1609"/>
      <c r="AX61" s="1609"/>
      <c r="AY61" s="1609"/>
      <c r="AZ61" s="1609"/>
      <c r="BA61" s="1609"/>
      <c r="BB61" s="1114"/>
      <c r="BC61" s="1606"/>
      <c r="BD61" s="1606"/>
      <c r="BE61" s="1606"/>
      <c r="BF61" s="1606"/>
      <c r="BG61" s="1606"/>
      <c r="BH61" s="1606"/>
      <c r="BI61" s="1606"/>
      <c r="BJ61" s="1606"/>
      <c r="BK61" s="1606"/>
      <c r="BL61" s="1606"/>
      <c r="BM61" s="1606"/>
      <c r="BN61" s="1606"/>
      <c r="BO61" s="1606"/>
      <c r="BP61" s="1606"/>
      <c r="BQ61" s="1606"/>
      <c r="BR61" s="1606"/>
      <c r="BS61" s="1606"/>
      <c r="BT61" s="1606"/>
      <c r="BU61" s="1606"/>
      <c r="BV61" s="1606"/>
      <c r="BW61" s="1606"/>
      <c r="BX61" s="1606"/>
      <c r="BY61" s="1606"/>
      <c r="BZ61" s="1606"/>
      <c r="CA61" s="1606"/>
      <c r="CB61" s="1606"/>
      <c r="CC61" s="1606"/>
      <c r="CD61" s="1606"/>
      <c r="CE61" s="1606"/>
      <c r="CF61" s="1606"/>
      <c r="CG61" s="1606"/>
      <c r="CH61" s="1606"/>
      <c r="CI61" s="1606"/>
      <c r="CJ61" s="1606"/>
      <c r="CK61" s="1606"/>
      <c r="CL61" s="1606"/>
      <c r="CM61" s="1606"/>
      <c r="CN61" s="1606"/>
      <c r="CO61" s="1606"/>
      <c r="CP61" s="1606"/>
      <c r="CQ61" s="1606"/>
      <c r="CR61" s="1606"/>
      <c r="CS61" s="1606"/>
      <c r="CT61" s="1606"/>
      <c r="CU61" s="1606"/>
      <c r="CV61" s="1606"/>
      <c r="CW61" s="1606"/>
      <c r="CX61" s="1606"/>
      <c r="CY61" s="1606"/>
      <c r="CZ61" s="1606"/>
      <c r="DA61" s="1606"/>
      <c r="DB61" s="1606"/>
      <c r="DC61" s="1606"/>
      <c r="DD61" s="1606"/>
      <c r="DE61" s="1606"/>
      <c r="DF61" s="1606"/>
      <c r="DG61" s="1606"/>
      <c r="DH61" s="1606"/>
      <c r="DI61" s="1606"/>
      <c r="DJ61" s="1606"/>
      <c r="DK61" s="1606"/>
      <c r="DL61" s="1606"/>
      <c r="DM61" s="1606"/>
      <c r="DN61" s="1606"/>
      <c r="DO61" s="1606"/>
    </row>
    <row r="62" spans="15:137">
      <c r="O62" s="1611"/>
      <c r="P62" s="1611"/>
      <c r="Q62" s="1611"/>
      <c r="R62" s="1611"/>
      <c r="S62" s="1611"/>
      <c r="T62" s="1611"/>
      <c r="U62" s="1611"/>
      <c r="V62" s="1611"/>
      <c r="W62" s="1117"/>
      <c r="X62" s="1612"/>
      <c r="Y62" s="1612"/>
      <c r="Z62" s="1612"/>
      <c r="AA62" s="1612"/>
      <c r="AB62" s="1612"/>
      <c r="AC62" s="1612"/>
      <c r="AD62" s="1612"/>
      <c r="AE62" s="1612"/>
      <c r="AF62" s="1612"/>
      <c r="AG62" s="1612"/>
      <c r="AH62" s="1612"/>
      <c r="AI62" s="1612"/>
      <c r="AJ62" s="1612"/>
      <c r="AK62" s="1612"/>
      <c r="AL62" s="1612"/>
      <c r="AM62" s="1612"/>
      <c r="AN62" s="1612"/>
      <c r="AO62" s="1612"/>
      <c r="AP62" s="1612"/>
      <c r="AQ62" s="1612"/>
      <c r="AR62" s="1612"/>
      <c r="AS62" s="1612"/>
      <c r="AT62" s="1612"/>
      <c r="AU62" s="1612"/>
      <c r="AV62" s="1612"/>
      <c r="AW62" s="1612"/>
      <c r="AX62" s="1612"/>
      <c r="AY62" s="1612"/>
      <c r="AZ62" s="1612"/>
      <c r="BA62" s="1612"/>
      <c r="BB62" s="1612"/>
      <c r="BC62" s="1613"/>
      <c r="BD62" s="1613"/>
      <c r="BE62" s="1613"/>
      <c r="BF62" s="1613"/>
      <c r="BG62" s="1613"/>
      <c r="BH62" s="1613"/>
      <c r="BI62" s="1613"/>
      <c r="BJ62" s="1613"/>
      <c r="BK62" s="1613"/>
      <c r="BL62" s="1613"/>
      <c r="BM62" s="1613"/>
      <c r="BN62" s="1613"/>
      <c r="BO62" s="1613"/>
      <c r="BP62" s="1613"/>
      <c r="BQ62" s="1613"/>
      <c r="BR62" s="1613"/>
      <c r="BS62" s="1613"/>
      <c r="BT62" s="1613"/>
      <c r="BU62" s="1606"/>
      <c r="BV62" s="1606"/>
      <c r="BW62" s="1606"/>
      <c r="BX62" s="1606"/>
      <c r="BY62" s="1606"/>
      <c r="BZ62" s="1606"/>
      <c r="CA62" s="1606"/>
      <c r="CB62" s="1606"/>
      <c r="CC62" s="1606"/>
      <c r="CD62" s="1606"/>
      <c r="CE62" s="1606"/>
      <c r="CF62" s="1606"/>
      <c r="CG62" s="1606"/>
      <c r="CH62" s="1606"/>
      <c r="CI62" s="1606"/>
      <c r="CJ62" s="1606"/>
      <c r="CK62" s="1606"/>
      <c r="CL62" s="1606"/>
      <c r="CM62" s="1606"/>
      <c r="CN62" s="1606"/>
      <c r="CO62" s="1606"/>
      <c r="CP62" s="1606"/>
      <c r="CQ62" s="1606"/>
      <c r="CR62" s="1606"/>
      <c r="CS62" s="1606"/>
      <c r="CT62" s="1606"/>
      <c r="CU62" s="1606"/>
      <c r="CV62" s="1606"/>
      <c r="CW62" s="1606"/>
      <c r="CX62" s="1606"/>
      <c r="CY62" s="1606"/>
      <c r="CZ62" s="1606"/>
      <c r="DA62" s="1606"/>
      <c r="DB62" s="1606"/>
      <c r="DC62" s="1606"/>
      <c r="DD62" s="1606"/>
      <c r="DE62" s="1606"/>
      <c r="DF62" s="1606"/>
      <c r="DG62" s="1606"/>
      <c r="DH62" s="1606"/>
      <c r="DI62" s="1606"/>
      <c r="DJ62" s="1606"/>
      <c r="DK62" s="1606"/>
      <c r="DL62" s="1606"/>
      <c r="DM62" s="1606"/>
      <c r="DN62" s="1606"/>
      <c r="DO62" s="1606"/>
    </row>
    <row r="63" spans="15:137">
      <c r="O63" s="1611"/>
      <c r="P63" s="1611"/>
      <c r="Q63" s="1611"/>
      <c r="R63" s="1611"/>
      <c r="S63" s="1611"/>
      <c r="T63" s="1611"/>
      <c r="U63" s="1611"/>
      <c r="V63" s="1611"/>
      <c r="W63" s="1117"/>
      <c r="X63" s="1612"/>
      <c r="Y63" s="1612"/>
      <c r="Z63" s="1612"/>
      <c r="AA63" s="1612"/>
      <c r="AB63" s="1612"/>
      <c r="AC63" s="1612"/>
      <c r="AD63" s="1612"/>
      <c r="AE63" s="1612"/>
      <c r="AF63" s="1612"/>
      <c r="AG63" s="1612"/>
      <c r="AH63" s="1612"/>
      <c r="AI63" s="1612"/>
      <c r="AJ63" s="1612"/>
      <c r="AK63" s="1612"/>
      <c r="AL63" s="1612"/>
      <c r="AM63" s="1612"/>
      <c r="AN63" s="1612"/>
      <c r="AO63" s="1612"/>
      <c r="AP63" s="1612"/>
      <c r="AQ63" s="1612"/>
      <c r="AR63" s="1612"/>
      <c r="AS63" s="1612"/>
      <c r="AT63" s="1612"/>
      <c r="AU63" s="1612"/>
      <c r="AV63" s="1612"/>
      <c r="AW63" s="1612"/>
      <c r="AX63" s="1612"/>
      <c r="AY63" s="1612"/>
      <c r="AZ63" s="1612"/>
      <c r="BA63" s="1612"/>
      <c r="BB63" s="1612"/>
      <c r="BC63" s="1613"/>
      <c r="BD63" s="1613"/>
      <c r="BE63" s="1613"/>
      <c r="BF63" s="1613"/>
      <c r="BG63" s="1613"/>
      <c r="BH63" s="1613"/>
      <c r="BI63" s="1613"/>
      <c r="BJ63" s="1613"/>
      <c r="BK63" s="1613"/>
      <c r="BL63" s="1613"/>
      <c r="BM63" s="1613"/>
      <c r="BN63" s="1613"/>
      <c r="BO63" s="1613"/>
      <c r="BP63" s="1613"/>
      <c r="BQ63" s="1613"/>
      <c r="BR63" s="1613"/>
      <c r="BS63" s="1613"/>
      <c r="BT63" s="1613"/>
      <c r="BU63" s="1606"/>
      <c r="BV63" s="1606"/>
      <c r="BW63" s="1606"/>
      <c r="BX63" s="1606"/>
      <c r="BY63" s="1606"/>
      <c r="BZ63" s="1606"/>
      <c r="CA63" s="1606"/>
      <c r="CB63" s="1606"/>
      <c r="CC63" s="1606"/>
      <c r="CD63" s="1606"/>
      <c r="CE63" s="1606"/>
      <c r="CF63" s="1606"/>
      <c r="CG63" s="1606"/>
      <c r="CH63" s="1606"/>
      <c r="CI63" s="1606"/>
      <c r="CJ63" s="1606"/>
      <c r="CK63" s="1606"/>
      <c r="CL63" s="1606"/>
      <c r="CM63" s="1606"/>
      <c r="CN63" s="1606"/>
      <c r="CO63" s="1606"/>
      <c r="CP63" s="1606"/>
      <c r="CQ63" s="1606"/>
      <c r="CR63" s="1606"/>
      <c r="CS63" s="1606"/>
      <c r="CT63" s="1606"/>
      <c r="CU63" s="1606"/>
      <c r="CV63" s="1606"/>
      <c r="CW63" s="1606"/>
      <c r="CX63" s="1606"/>
      <c r="CY63" s="1606"/>
      <c r="CZ63" s="1606"/>
      <c r="DA63" s="1606"/>
      <c r="DB63" s="1606"/>
      <c r="DC63" s="1606"/>
      <c r="DD63" s="1606"/>
      <c r="DE63" s="1606"/>
      <c r="DF63" s="1606"/>
      <c r="DG63" s="1606"/>
      <c r="DH63" s="1606"/>
      <c r="DI63" s="1606"/>
      <c r="DJ63" s="1606"/>
      <c r="DK63" s="1606"/>
      <c r="DL63" s="1606"/>
      <c r="DM63" s="1606"/>
      <c r="DN63" s="1606"/>
      <c r="DO63" s="1606"/>
    </row>
    <row r="64" spans="15:137">
      <c r="W64" s="1100"/>
      <c r="X64" s="1609"/>
      <c r="Y64" s="1609"/>
      <c r="Z64" s="1609"/>
      <c r="AA64" s="1609"/>
      <c r="AB64" s="1609"/>
      <c r="AC64" s="1609"/>
      <c r="AD64" s="1609"/>
      <c r="AE64" s="1609"/>
      <c r="AF64" s="1609"/>
      <c r="AG64" s="1609"/>
      <c r="AH64" s="1609"/>
      <c r="AI64" s="1609"/>
      <c r="AJ64" s="1609"/>
      <c r="AK64" s="1609"/>
      <c r="AL64" s="1609"/>
      <c r="AM64" s="1609"/>
      <c r="AN64" s="1609"/>
      <c r="AO64" s="1609"/>
      <c r="AP64" s="1609"/>
      <c r="AQ64" s="1609"/>
      <c r="AR64" s="1609"/>
      <c r="AS64" s="1609"/>
      <c r="AT64" s="1609"/>
      <c r="AU64" s="1609"/>
      <c r="AV64" s="1609"/>
      <c r="AW64" s="1609"/>
      <c r="AX64" s="1609"/>
      <c r="AY64" s="1609"/>
      <c r="AZ64" s="1609"/>
      <c r="BA64" s="1609"/>
      <c r="BB64" s="1114"/>
      <c r="BC64" s="1606"/>
      <c r="BD64" s="1606"/>
      <c r="BE64" s="1606"/>
      <c r="BF64" s="1606"/>
      <c r="BG64" s="1606"/>
      <c r="BH64" s="1606"/>
      <c r="BI64" s="1606"/>
      <c r="BJ64" s="1606"/>
      <c r="BK64" s="1606"/>
      <c r="BL64" s="1606"/>
      <c r="BM64" s="1606"/>
      <c r="BN64" s="1606"/>
      <c r="BO64" s="1606"/>
      <c r="BP64" s="1606"/>
      <c r="BQ64" s="1606"/>
      <c r="BR64" s="1606"/>
      <c r="BS64" s="1606"/>
      <c r="BT64" s="1606"/>
      <c r="BU64" s="1606"/>
      <c r="BV64" s="1606"/>
      <c r="BW64" s="1606"/>
      <c r="BX64" s="1606"/>
      <c r="BY64" s="1606"/>
      <c r="BZ64" s="1606"/>
      <c r="CA64" s="1606"/>
      <c r="CB64" s="1606"/>
      <c r="CC64" s="1606"/>
      <c r="CD64" s="1606"/>
      <c r="CE64" s="1606"/>
      <c r="CF64" s="1606"/>
      <c r="CG64" s="1606"/>
      <c r="CH64" s="1606"/>
      <c r="CI64" s="1606"/>
      <c r="CJ64" s="1606"/>
      <c r="CK64" s="1606"/>
      <c r="CL64" s="1606"/>
      <c r="CM64" s="1606"/>
      <c r="CN64" s="1606"/>
      <c r="CO64" s="1606"/>
      <c r="CP64" s="1606"/>
      <c r="CQ64" s="1606"/>
      <c r="CR64" s="1606"/>
      <c r="CS64" s="1606"/>
      <c r="CT64" s="1606"/>
      <c r="CU64" s="1606"/>
      <c r="CV64" s="1606"/>
      <c r="CW64" s="1606"/>
      <c r="CX64" s="1606"/>
      <c r="CY64" s="1606"/>
      <c r="CZ64" s="1606"/>
      <c r="DA64" s="1606"/>
      <c r="DB64" s="1606"/>
      <c r="DC64" s="1606"/>
      <c r="DD64" s="1606"/>
      <c r="DE64" s="1606"/>
      <c r="DF64" s="1606"/>
      <c r="DG64" s="1606"/>
      <c r="DH64" s="1606"/>
      <c r="DI64" s="1606"/>
      <c r="DJ64" s="1606"/>
      <c r="DK64" s="1606"/>
      <c r="DL64" s="1606"/>
      <c r="DM64" s="1606"/>
      <c r="DN64" s="1606"/>
      <c r="DO64" s="1606"/>
      <c r="EA64" s="1110"/>
      <c r="EB64" s="1110"/>
      <c r="EC64" s="1110"/>
      <c r="EE64" s="1110"/>
      <c r="EF64" s="1110"/>
      <c r="EG64" s="1110"/>
    </row>
    <row r="65" spans="15:137">
      <c r="O65" s="1124"/>
      <c r="P65" s="1124"/>
      <c r="Q65" s="1124"/>
      <c r="R65" s="1124"/>
      <c r="S65" s="1124"/>
      <c r="T65" s="1124"/>
      <c r="U65" s="1124"/>
      <c r="V65" s="1124"/>
      <c r="W65" s="1124"/>
      <c r="X65" s="1124"/>
      <c r="Y65" s="1124"/>
      <c r="Z65" s="1124"/>
      <c r="AA65" s="1124"/>
      <c r="AB65" s="1124"/>
      <c r="AC65" s="1124"/>
      <c r="AD65" s="1124"/>
      <c r="AE65" s="1124"/>
      <c r="AF65" s="1124"/>
      <c r="AG65" s="1124"/>
      <c r="AH65" s="1124"/>
      <c r="AI65" s="1124"/>
      <c r="AJ65" s="1124"/>
      <c r="AK65" s="1124"/>
      <c r="AL65" s="1124"/>
      <c r="AM65" s="1124"/>
      <c r="AN65" s="1124"/>
      <c r="AO65" s="1124"/>
      <c r="AP65" s="1124"/>
      <c r="AQ65" s="1124"/>
      <c r="AR65" s="1124"/>
      <c r="AS65" s="1124"/>
      <c r="AT65" s="1124"/>
      <c r="AU65" s="1124"/>
      <c r="AV65" s="1124"/>
      <c r="AW65" s="1124"/>
      <c r="AX65" s="1124"/>
      <c r="AY65" s="1124"/>
      <c r="AZ65" s="1124"/>
      <c r="BA65" s="1124"/>
      <c r="BB65" s="1124"/>
      <c r="BC65" s="1124"/>
      <c r="BD65" s="1124"/>
      <c r="BE65" s="1124"/>
      <c r="BF65" s="1124"/>
      <c r="BG65" s="1124"/>
      <c r="BH65" s="1124"/>
      <c r="BI65" s="1124"/>
      <c r="BJ65" s="1124"/>
      <c r="BK65" s="1124"/>
      <c r="BL65" s="1124"/>
      <c r="BM65" s="1124"/>
      <c r="BN65" s="1124"/>
      <c r="BO65" s="1124"/>
      <c r="BP65" s="1124"/>
      <c r="BQ65" s="1124"/>
      <c r="BR65" s="1124"/>
      <c r="BS65" s="1124"/>
      <c r="BT65" s="1124"/>
      <c r="BU65" s="1124"/>
      <c r="BV65" s="1124"/>
      <c r="BW65" s="1124"/>
      <c r="BX65" s="1124"/>
      <c r="BY65" s="1124"/>
      <c r="BZ65" s="1124"/>
      <c r="CA65" s="1124"/>
      <c r="CB65" s="1124"/>
      <c r="CC65" s="1124"/>
      <c r="CD65" s="1124"/>
      <c r="CE65" s="1124"/>
      <c r="CF65" s="1124"/>
      <c r="CG65" s="1124"/>
      <c r="CH65" s="1124"/>
      <c r="CI65" s="1124"/>
      <c r="CJ65" s="1124"/>
      <c r="CK65" s="1124"/>
      <c r="CL65" s="1124"/>
      <c r="CM65" s="1124"/>
      <c r="CN65" s="1124"/>
      <c r="CO65" s="1124"/>
      <c r="CP65" s="1124"/>
      <c r="CQ65" s="1124"/>
      <c r="CR65" s="1124"/>
      <c r="CS65" s="1124"/>
      <c r="CT65" s="1124"/>
      <c r="CU65" s="1124"/>
      <c r="CV65" s="1124"/>
      <c r="CW65" s="1124"/>
      <c r="CX65" s="1124"/>
      <c r="CY65" s="1124"/>
      <c r="CZ65" s="1124"/>
      <c r="DA65" s="1124"/>
      <c r="DB65" s="1124"/>
      <c r="DC65" s="1124"/>
      <c r="DD65" s="1124"/>
      <c r="DE65" s="1124"/>
      <c r="DF65" s="1124"/>
      <c r="DG65" s="1124"/>
      <c r="DH65" s="1124"/>
      <c r="DI65" s="1124"/>
      <c r="DJ65" s="1124"/>
      <c r="DK65" s="1124"/>
      <c r="DL65" s="1124"/>
      <c r="DM65" s="1124"/>
      <c r="DN65" s="1124"/>
      <c r="DO65" s="1124"/>
    </row>
    <row r="70" spans="15:137" ht="82.5" customHeight="1">
      <c r="W70" s="1100"/>
      <c r="X70" s="1607"/>
      <c r="Y70" s="1607"/>
      <c r="Z70" s="1607"/>
      <c r="AA70" s="1607"/>
      <c r="AB70" s="1607"/>
      <c r="AC70" s="1607"/>
      <c r="AD70" s="1607"/>
      <c r="AE70" s="1607"/>
      <c r="AF70" s="1101"/>
      <c r="AG70" s="1101"/>
      <c r="AH70" s="1101"/>
      <c r="AI70" s="1101"/>
      <c r="AJ70" s="1101"/>
      <c r="AK70" s="1101"/>
      <c r="AL70" s="1101"/>
      <c r="AM70" s="1101"/>
      <c r="AN70" s="1101"/>
      <c r="AO70" s="1101"/>
      <c r="AP70" s="1101"/>
      <c r="AQ70" s="1101"/>
      <c r="AR70" s="1101"/>
      <c r="AS70" s="1101"/>
      <c r="AT70" s="1101"/>
      <c r="AU70" s="1101"/>
      <c r="AV70" s="1101"/>
      <c r="AW70" s="1101"/>
      <c r="AX70" s="1101"/>
      <c r="AY70" s="1101"/>
      <c r="AZ70" s="1101"/>
      <c r="BA70" s="1101"/>
      <c r="BB70" s="1101"/>
      <c r="BC70" s="1606"/>
      <c r="BD70" s="1606"/>
      <c r="BE70" s="1606"/>
      <c r="BF70" s="1606"/>
      <c r="BG70" s="1606"/>
      <c r="BH70" s="1606"/>
      <c r="BI70" s="1606"/>
      <c r="BJ70" s="1606"/>
      <c r="BK70" s="1606"/>
      <c r="BL70" s="1606"/>
      <c r="BM70" s="1606"/>
      <c r="BN70" s="1606"/>
      <c r="BO70" s="1606"/>
      <c r="BP70" s="1606"/>
      <c r="BQ70" s="1606"/>
      <c r="BR70" s="1606"/>
      <c r="BS70" s="1606"/>
      <c r="BT70" s="1606"/>
      <c r="BU70" s="1606"/>
      <c r="BV70" s="1606"/>
      <c r="BW70" s="1606"/>
      <c r="BX70" s="1606"/>
      <c r="BY70" s="1606"/>
      <c r="BZ70" s="1606"/>
      <c r="CA70" s="1606"/>
      <c r="CB70" s="1606"/>
      <c r="CC70" s="1606"/>
      <c r="CD70" s="1606"/>
      <c r="CE70" s="1606"/>
      <c r="CF70" s="1606"/>
      <c r="CG70" s="1606"/>
      <c r="CH70" s="1606"/>
      <c r="CI70" s="1606"/>
      <c r="CJ70" s="1606"/>
      <c r="CK70" s="1606"/>
      <c r="CL70" s="1606"/>
      <c r="CM70" s="1606"/>
      <c r="CN70" s="1606"/>
      <c r="CO70" s="1606"/>
      <c r="CP70" s="1606"/>
      <c r="CQ70" s="1606"/>
      <c r="CR70" s="1606"/>
      <c r="CS70" s="1606"/>
      <c r="CT70" s="1606"/>
      <c r="CU70" s="1606"/>
      <c r="CV70" s="1606"/>
      <c r="CW70" s="1606"/>
      <c r="CX70" s="1606"/>
      <c r="CY70" s="1606"/>
      <c r="CZ70" s="1606"/>
      <c r="DA70" s="1606"/>
      <c r="DB70" s="1606"/>
      <c r="DC70" s="1606"/>
      <c r="DD70" s="1606"/>
      <c r="DE70" s="1606"/>
      <c r="DF70" s="1606"/>
      <c r="DG70" s="1606"/>
      <c r="DH70" s="1606"/>
      <c r="DI70" s="1606"/>
      <c r="DJ70" s="1606"/>
      <c r="DK70" s="1606"/>
      <c r="DL70" s="1606"/>
      <c r="DM70" s="1606"/>
      <c r="DN70" s="1606"/>
      <c r="DO70" s="1606"/>
    </row>
    <row r="71" spans="15:137" ht="18.75" customHeight="1">
      <c r="W71" s="1100"/>
      <c r="X71" s="1102"/>
      <c r="Y71" s="1102"/>
      <c r="Z71" s="1102"/>
      <c r="AA71" s="1102"/>
      <c r="AB71" s="1102"/>
      <c r="AC71" s="1102"/>
      <c r="AD71" s="1102"/>
      <c r="AE71" s="1102"/>
      <c r="AF71" s="1101"/>
      <c r="AG71" s="1101"/>
      <c r="AH71" s="1101"/>
      <c r="AI71" s="1101"/>
      <c r="AJ71" s="1101"/>
      <c r="AK71" s="1101"/>
      <c r="AL71" s="1101"/>
      <c r="AM71" s="1101"/>
      <c r="AN71" s="1101"/>
      <c r="AO71" s="1101"/>
      <c r="AP71" s="1101"/>
      <c r="AQ71" s="1101"/>
      <c r="AR71" s="1101"/>
      <c r="AS71" s="1101"/>
      <c r="AT71" s="1101"/>
      <c r="AU71" s="1101"/>
      <c r="AV71" s="1101"/>
      <c r="AW71" s="1101"/>
      <c r="AX71" s="1101"/>
      <c r="AY71" s="1101"/>
      <c r="AZ71" s="1101"/>
      <c r="BA71" s="1101"/>
      <c r="BB71" s="1101"/>
      <c r="BC71" s="1103"/>
      <c r="BD71" s="1103"/>
      <c r="BE71" s="1103"/>
      <c r="BF71" s="1103"/>
      <c r="BG71" s="1103"/>
      <c r="BH71" s="1103"/>
      <c r="BI71" s="1103"/>
      <c r="BJ71" s="1103"/>
      <c r="BK71" s="1103"/>
      <c r="BL71" s="1103"/>
      <c r="BM71" s="1103"/>
      <c r="BN71" s="1103"/>
      <c r="BO71" s="1103"/>
      <c r="BP71" s="1103"/>
      <c r="BQ71" s="1103"/>
      <c r="BR71" s="1103"/>
      <c r="BS71" s="1103"/>
      <c r="BT71" s="1103"/>
      <c r="BU71" s="1103"/>
      <c r="BV71" s="1103"/>
      <c r="BW71" s="1103"/>
      <c r="BX71" s="1103"/>
      <c r="BY71" s="1103"/>
      <c r="BZ71" s="1103"/>
      <c r="CA71" s="1103"/>
      <c r="CB71" s="1103"/>
      <c r="CC71" s="1103"/>
      <c r="CD71" s="1103"/>
      <c r="CE71" s="1103"/>
      <c r="CF71" s="1103"/>
      <c r="CG71" s="1103"/>
      <c r="CH71" s="1103"/>
      <c r="CI71" s="1103"/>
      <c r="CJ71" s="1103"/>
      <c r="CK71" s="1103"/>
      <c r="CL71" s="1103"/>
      <c r="CM71" s="1103"/>
      <c r="CN71" s="1103"/>
      <c r="CO71" s="1103"/>
      <c r="CP71" s="1103"/>
      <c r="CQ71" s="1103"/>
      <c r="CR71" s="1103"/>
      <c r="CS71" s="1103"/>
      <c r="CT71" s="1103"/>
      <c r="CU71" s="1103"/>
      <c r="CV71" s="1103"/>
      <c r="CW71" s="1103"/>
      <c r="CX71" s="1103"/>
      <c r="CY71" s="1103"/>
      <c r="CZ71" s="1103"/>
      <c r="DA71" s="1103"/>
      <c r="DB71" s="1103"/>
      <c r="DC71" s="1103"/>
      <c r="DD71" s="1103"/>
      <c r="DE71" s="1103"/>
      <c r="DF71" s="1103"/>
      <c r="DG71" s="1103"/>
      <c r="DH71" s="1103"/>
      <c r="DI71" s="1103"/>
      <c r="DJ71" s="1103"/>
      <c r="DK71" s="1103"/>
      <c r="DL71" s="1103"/>
      <c r="DM71" s="1103"/>
      <c r="DN71" s="1103"/>
      <c r="DO71" s="1103"/>
    </row>
    <row r="72" spans="15:137" ht="17.25" customHeight="1">
      <c r="W72" s="1100"/>
      <c r="X72" s="1607"/>
      <c r="Y72" s="1607"/>
      <c r="Z72" s="1607"/>
      <c r="AA72" s="1607"/>
      <c r="AB72" s="1607"/>
      <c r="AC72" s="1607"/>
      <c r="AD72" s="1607"/>
      <c r="AE72" s="1607"/>
      <c r="AF72" s="1101"/>
      <c r="AG72" s="1101"/>
      <c r="AH72" s="1101"/>
      <c r="AI72" s="1101"/>
      <c r="AJ72" s="1101"/>
      <c r="AK72" s="1101"/>
      <c r="AL72" s="1101"/>
      <c r="AM72" s="1101"/>
      <c r="AN72" s="1101"/>
      <c r="AO72" s="1101"/>
      <c r="AP72" s="1101"/>
      <c r="AQ72" s="1101"/>
      <c r="AR72" s="1101"/>
      <c r="AS72" s="1101"/>
      <c r="AT72" s="1101"/>
      <c r="AU72" s="1101"/>
      <c r="AV72" s="1101"/>
      <c r="AW72" s="1101"/>
      <c r="AX72" s="1101"/>
      <c r="AY72" s="1101"/>
      <c r="AZ72" s="1101"/>
      <c r="BA72" s="1101"/>
      <c r="BB72" s="1101"/>
      <c r="BC72" s="1606"/>
      <c r="BD72" s="1606"/>
      <c r="BE72" s="1606"/>
      <c r="BF72" s="1606"/>
      <c r="BG72" s="1606"/>
      <c r="BH72" s="1606"/>
      <c r="BI72" s="1606"/>
      <c r="BJ72" s="1606"/>
      <c r="BK72" s="1606"/>
      <c r="BL72" s="1606"/>
      <c r="BM72" s="1606"/>
      <c r="BN72" s="1606"/>
      <c r="BO72" s="1606"/>
      <c r="BP72" s="1606"/>
      <c r="BQ72" s="1606"/>
      <c r="BR72" s="1606"/>
      <c r="BS72" s="1606"/>
      <c r="BT72" s="1606"/>
      <c r="BU72" s="1606"/>
      <c r="BV72" s="1606"/>
      <c r="BW72" s="1606"/>
      <c r="BX72" s="1606"/>
      <c r="BY72" s="1606"/>
      <c r="BZ72" s="1606"/>
      <c r="CA72" s="1606"/>
      <c r="CB72" s="1606"/>
      <c r="CC72" s="1606"/>
      <c r="CD72" s="1606"/>
      <c r="CE72" s="1606"/>
      <c r="CF72" s="1606"/>
      <c r="CG72" s="1606"/>
      <c r="CH72" s="1606"/>
      <c r="CI72" s="1606"/>
      <c r="CJ72" s="1606"/>
      <c r="CK72" s="1606"/>
      <c r="CL72" s="1606"/>
      <c r="CM72" s="1606"/>
      <c r="CN72" s="1606"/>
      <c r="CO72" s="1606"/>
      <c r="CP72" s="1606"/>
      <c r="CQ72" s="1606"/>
      <c r="CR72" s="1606"/>
      <c r="CS72" s="1606"/>
      <c r="CT72" s="1606"/>
      <c r="CU72" s="1606"/>
      <c r="CV72" s="1606"/>
      <c r="CW72" s="1606"/>
      <c r="CX72" s="1606"/>
      <c r="CY72" s="1606"/>
      <c r="CZ72" s="1606"/>
      <c r="DA72" s="1606"/>
      <c r="DB72" s="1606"/>
      <c r="DC72" s="1606"/>
      <c r="DD72" s="1606"/>
      <c r="DE72" s="1606"/>
      <c r="DF72" s="1606"/>
      <c r="DG72" s="1606"/>
      <c r="DH72" s="1606"/>
      <c r="DI72" s="1606"/>
      <c r="DJ72" s="1606"/>
      <c r="DK72" s="1606"/>
      <c r="DL72" s="1606"/>
      <c r="DM72" s="1606"/>
      <c r="DN72" s="1606"/>
      <c r="DO72" s="1606"/>
    </row>
    <row r="73" spans="15:137" ht="55.5" customHeight="1">
      <c r="W73" s="1100"/>
      <c r="X73" s="1607"/>
      <c r="Y73" s="1607"/>
      <c r="Z73" s="1607"/>
      <c r="AA73" s="1607"/>
      <c r="AB73" s="1607"/>
      <c r="AC73" s="1607"/>
      <c r="AD73" s="1607"/>
      <c r="AE73" s="1607"/>
      <c r="AF73" s="1101"/>
      <c r="AG73" s="1101"/>
      <c r="AH73" s="1101"/>
      <c r="AI73" s="1101"/>
      <c r="AJ73" s="1101"/>
      <c r="AK73" s="1101"/>
      <c r="AL73" s="1101"/>
      <c r="AM73" s="1101"/>
      <c r="AN73" s="1101"/>
      <c r="AO73" s="1101"/>
      <c r="AP73" s="1101"/>
      <c r="AQ73" s="1101"/>
      <c r="AR73" s="1101"/>
      <c r="AS73" s="1101"/>
      <c r="AT73" s="1101"/>
      <c r="AU73" s="1101"/>
      <c r="AV73" s="1101"/>
      <c r="AW73" s="1101"/>
      <c r="AX73" s="1101"/>
      <c r="AY73" s="1101"/>
      <c r="AZ73" s="1101"/>
      <c r="BA73" s="1101"/>
      <c r="BB73" s="1101"/>
      <c r="BC73" s="1606"/>
      <c r="BD73" s="1606"/>
      <c r="BE73" s="1606"/>
      <c r="BF73" s="1606"/>
      <c r="BG73" s="1606"/>
      <c r="BH73" s="1606"/>
      <c r="BI73" s="1606"/>
      <c r="BJ73" s="1606"/>
      <c r="BK73" s="1606"/>
      <c r="BL73" s="1606"/>
      <c r="BM73" s="1606"/>
      <c r="BN73" s="1606"/>
      <c r="BO73" s="1606"/>
      <c r="BP73" s="1606"/>
      <c r="BQ73" s="1606"/>
      <c r="BR73" s="1606"/>
      <c r="BS73" s="1606"/>
      <c r="BT73" s="1606"/>
      <c r="BU73" s="1606"/>
      <c r="BV73" s="1606"/>
      <c r="BW73" s="1606"/>
      <c r="BX73" s="1606"/>
      <c r="BY73" s="1606"/>
      <c r="BZ73" s="1606"/>
      <c r="CA73" s="1606"/>
      <c r="CB73" s="1606"/>
      <c r="CC73" s="1606"/>
      <c r="CD73" s="1606"/>
      <c r="CE73" s="1606"/>
      <c r="CF73" s="1606"/>
      <c r="CG73" s="1606"/>
      <c r="CH73" s="1606"/>
      <c r="CI73" s="1606"/>
      <c r="CJ73" s="1606"/>
      <c r="CK73" s="1606"/>
      <c r="CL73" s="1606"/>
      <c r="CM73" s="1606"/>
      <c r="CN73" s="1606"/>
      <c r="CO73" s="1606"/>
      <c r="CP73" s="1606"/>
      <c r="CQ73" s="1606"/>
      <c r="CR73" s="1606"/>
      <c r="CS73" s="1606"/>
      <c r="CT73" s="1606"/>
      <c r="CU73" s="1606"/>
      <c r="CV73" s="1606"/>
      <c r="CW73" s="1606"/>
      <c r="CX73" s="1606"/>
      <c r="CY73" s="1606"/>
      <c r="CZ73" s="1606"/>
      <c r="DA73" s="1606"/>
      <c r="DB73" s="1606"/>
      <c r="DC73" s="1606"/>
      <c r="DD73" s="1606"/>
      <c r="DE73" s="1606"/>
      <c r="DF73" s="1606"/>
      <c r="DG73" s="1606"/>
      <c r="DH73" s="1606"/>
      <c r="DI73" s="1606"/>
      <c r="DJ73" s="1606"/>
      <c r="DK73" s="1606"/>
      <c r="DL73" s="1606"/>
      <c r="DM73" s="1606"/>
      <c r="DN73" s="1606"/>
      <c r="DO73" s="1606"/>
    </row>
    <row r="74" spans="15:137">
      <c r="W74" s="1100"/>
      <c r="X74" s="1607"/>
      <c r="Y74" s="1607"/>
      <c r="Z74" s="1607"/>
      <c r="AA74" s="1607"/>
      <c r="AB74" s="1607"/>
      <c r="AC74" s="1607"/>
      <c r="AD74" s="1607"/>
      <c r="AE74" s="1607"/>
      <c r="AF74" s="1101"/>
      <c r="AG74" s="1101"/>
      <c r="AH74" s="1101"/>
      <c r="AI74" s="1101"/>
      <c r="AJ74" s="1101"/>
      <c r="AK74" s="1101"/>
      <c r="AL74" s="1101"/>
      <c r="AM74" s="1101"/>
      <c r="AN74" s="1101"/>
      <c r="AO74" s="1101"/>
      <c r="AP74" s="1101"/>
      <c r="AQ74" s="1101"/>
      <c r="AR74" s="1101"/>
      <c r="AS74" s="1101"/>
      <c r="AT74" s="1101"/>
      <c r="AU74" s="1101"/>
      <c r="AV74" s="1101"/>
      <c r="AW74" s="1101"/>
      <c r="AX74" s="1101"/>
      <c r="AY74" s="1101"/>
      <c r="AZ74" s="1101"/>
      <c r="BA74" s="1101"/>
      <c r="BB74" s="1101"/>
      <c r="BC74" s="1606"/>
      <c r="BD74" s="1606"/>
      <c r="BE74" s="1606"/>
      <c r="BF74" s="1606"/>
      <c r="BG74" s="1606"/>
      <c r="BH74" s="1606"/>
      <c r="BI74" s="1606"/>
      <c r="BJ74" s="1606"/>
      <c r="BK74" s="1606"/>
      <c r="BL74" s="1606"/>
      <c r="BM74" s="1606"/>
      <c r="BN74" s="1606"/>
      <c r="BO74" s="1606"/>
      <c r="BP74" s="1606"/>
      <c r="BQ74" s="1606"/>
      <c r="BR74" s="1606"/>
      <c r="BS74" s="1606"/>
      <c r="BT74" s="1606"/>
      <c r="BU74" s="1606"/>
      <c r="BV74" s="1606"/>
      <c r="BW74" s="1606"/>
      <c r="BX74" s="1606"/>
      <c r="BY74" s="1606"/>
      <c r="BZ74" s="1606"/>
      <c r="CA74" s="1606"/>
      <c r="CB74" s="1606"/>
      <c r="CC74" s="1606"/>
      <c r="CD74" s="1606"/>
      <c r="CE74" s="1606"/>
      <c r="CF74" s="1606"/>
      <c r="CG74" s="1606"/>
      <c r="CH74" s="1606"/>
      <c r="CI74" s="1606"/>
      <c r="CJ74" s="1606"/>
      <c r="CK74" s="1606"/>
      <c r="CL74" s="1606"/>
      <c r="CM74" s="1606"/>
      <c r="CN74" s="1606"/>
      <c r="CO74" s="1606"/>
      <c r="CP74" s="1606"/>
      <c r="CQ74" s="1606"/>
      <c r="CR74" s="1606"/>
      <c r="CS74" s="1606"/>
      <c r="CT74" s="1606"/>
      <c r="CU74" s="1606"/>
      <c r="CV74" s="1606"/>
      <c r="CW74" s="1606"/>
      <c r="CX74" s="1606"/>
      <c r="CY74" s="1606"/>
      <c r="CZ74" s="1606"/>
      <c r="DA74" s="1606"/>
      <c r="DB74" s="1606"/>
      <c r="DC74" s="1606"/>
      <c r="DD74" s="1606"/>
      <c r="DE74" s="1606"/>
      <c r="DF74" s="1606"/>
      <c r="DG74" s="1606"/>
      <c r="DH74" s="1606"/>
      <c r="DI74" s="1606"/>
      <c r="DJ74" s="1606"/>
      <c r="DK74" s="1606"/>
      <c r="DL74" s="1606"/>
      <c r="DM74" s="1606"/>
      <c r="DN74" s="1606"/>
      <c r="DO74" s="1606"/>
    </row>
    <row r="75" spans="15:137">
      <c r="W75" s="1100"/>
      <c r="X75" s="1607"/>
      <c r="Y75" s="1607"/>
      <c r="Z75" s="1607"/>
      <c r="AA75" s="1607"/>
      <c r="AB75" s="1607"/>
      <c r="AC75" s="1607"/>
      <c r="AD75" s="1607"/>
      <c r="AE75" s="1607"/>
      <c r="AF75" s="1109"/>
      <c r="AG75" s="1109"/>
      <c r="AH75" s="1109"/>
      <c r="AI75" s="1109"/>
      <c r="AJ75" s="1109"/>
      <c r="AK75" s="1109"/>
      <c r="AL75" s="1109"/>
      <c r="AM75" s="1109"/>
      <c r="AN75" s="1109"/>
      <c r="AO75" s="1109"/>
      <c r="AP75" s="1109"/>
      <c r="AQ75" s="1109"/>
      <c r="AR75" s="1109"/>
      <c r="AS75" s="1109"/>
      <c r="AT75" s="1109"/>
      <c r="AU75" s="1109"/>
      <c r="AV75" s="1109"/>
      <c r="AW75" s="1109"/>
      <c r="AX75" s="1109"/>
      <c r="AY75" s="1109"/>
      <c r="AZ75" s="1109"/>
      <c r="BA75" s="1109"/>
      <c r="BB75" s="1109"/>
      <c r="BC75" s="1606"/>
      <c r="BD75" s="1606"/>
      <c r="BE75" s="1606"/>
      <c r="BF75" s="1606"/>
      <c r="BG75" s="1606"/>
      <c r="BH75" s="1606"/>
      <c r="BI75" s="1606"/>
      <c r="BJ75" s="1606"/>
      <c r="BK75" s="1606"/>
      <c r="BL75" s="1606"/>
      <c r="BM75" s="1606"/>
      <c r="BN75" s="1606"/>
      <c r="BO75" s="1606"/>
      <c r="BP75" s="1606"/>
      <c r="BQ75" s="1606"/>
      <c r="BR75" s="1606"/>
      <c r="BS75" s="1606"/>
      <c r="BT75" s="1606"/>
      <c r="BU75" s="1606"/>
      <c r="BV75" s="1606"/>
      <c r="BW75" s="1606"/>
      <c r="BX75" s="1606"/>
      <c r="BY75" s="1606"/>
      <c r="BZ75" s="1606"/>
      <c r="CA75" s="1606"/>
      <c r="CB75" s="1606"/>
      <c r="CC75" s="1606"/>
      <c r="CD75" s="1606"/>
      <c r="CE75" s="1606"/>
      <c r="CF75" s="1606"/>
      <c r="CG75" s="1606"/>
      <c r="CH75" s="1606"/>
      <c r="CI75" s="1606"/>
      <c r="CJ75" s="1606"/>
      <c r="CK75" s="1606"/>
      <c r="CL75" s="1606"/>
      <c r="CM75" s="1606"/>
      <c r="CN75" s="1606"/>
      <c r="CO75" s="1606"/>
      <c r="CP75" s="1606"/>
      <c r="CQ75" s="1606"/>
      <c r="CR75" s="1606"/>
      <c r="CS75" s="1606"/>
      <c r="CT75" s="1606"/>
      <c r="CU75" s="1606"/>
      <c r="CV75" s="1606"/>
      <c r="CW75" s="1606"/>
      <c r="CX75" s="1606"/>
      <c r="CY75" s="1606"/>
      <c r="CZ75" s="1606"/>
      <c r="DA75" s="1606"/>
      <c r="DB75" s="1606"/>
      <c r="DC75" s="1606"/>
      <c r="DD75" s="1606"/>
      <c r="DE75" s="1606"/>
      <c r="DF75" s="1606"/>
      <c r="DG75" s="1606"/>
      <c r="DH75" s="1606"/>
      <c r="DI75" s="1606"/>
      <c r="DJ75" s="1606"/>
      <c r="DK75" s="1606"/>
      <c r="DL75" s="1606"/>
      <c r="DM75" s="1606"/>
      <c r="DN75" s="1606"/>
      <c r="DO75" s="1606"/>
      <c r="EA75" s="1110"/>
      <c r="EB75" s="1110"/>
      <c r="EC75" s="1110"/>
      <c r="EE75" s="1110"/>
      <c r="EF75" s="1110"/>
      <c r="EG75" s="1110"/>
    </row>
    <row r="76" spans="15:137">
      <c r="W76" s="1100"/>
      <c r="X76" s="1607"/>
      <c r="Y76" s="1607"/>
      <c r="Z76" s="1607"/>
      <c r="AA76" s="1607"/>
      <c r="AB76" s="1607"/>
      <c r="AC76" s="1607"/>
      <c r="AD76" s="1607"/>
      <c r="AE76" s="1607"/>
      <c r="AF76" s="1113"/>
      <c r="AG76" s="1113"/>
      <c r="AH76" s="1113"/>
      <c r="AI76" s="1113"/>
      <c r="AJ76" s="1113"/>
      <c r="AK76" s="1113"/>
      <c r="AL76" s="1113"/>
      <c r="AM76" s="1113"/>
      <c r="AN76" s="1113"/>
      <c r="AO76" s="1113"/>
      <c r="AP76" s="1113"/>
      <c r="AQ76" s="1113"/>
      <c r="AR76" s="1113"/>
      <c r="AS76" s="1113"/>
      <c r="AT76" s="1113"/>
      <c r="AU76" s="1113"/>
      <c r="AV76" s="1113"/>
      <c r="AW76" s="1113"/>
      <c r="AX76" s="1113"/>
      <c r="AY76" s="1113"/>
      <c r="AZ76" s="1113"/>
      <c r="BA76" s="1113"/>
      <c r="BB76" s="1113"/>
      <c r="BC76" s="1606"/>
      <c r="BD76" s="1606"/>
      <c r="BE76" s="1606"/>
      <c r="BF76" s="1606"/>
      <c r="BG76" s="1606"/>
      <c r="BH76" s="1606"/>
      <c r="BI76" s="1606"/>
      <c r="BJ76" s="1606"/>
      <c r="BK76" s="1606"/>
      <c r="BL76" s="1606"/>
      <c r="BM76" s="1606"/>
      <c r="BN76" s="1606"/>
      <c r="BO76" s="1606"/>
      <c r="BP76" s="1606"/>
      <c r="BQ76" s="1606"/>
      <c r="BR76" s="1606"/>
      <c r="BS76" s="1606"/>
      <c r="BT76" s="1606"/>
      <c r="BU76" s="1606"/>
      <c r="BV76" s="1606"/>
      <c r="BW76" s="1606"/>
      <c r="BX76" s="1606"/>
      <c r="BY76" s="1606"/>
      <c r="BZ76" s="1606"/>
      <c r="CA76" s="1606"/>
      <c r="CB76" s="1606"/>
      <c r="CC76" s="1606"/>
      <c r="CD76" s="1606"/>
      <c r="CE76" s="1606"/>
      <c r="CF76" s="1606"/>
      <c r="CG76" s="1606"/>
      <c r="CH76" s="1606"/>
      <c r="CI76" s="1606"/>
      <c r="CJ76" s="1606"/>
      <c r="CK76" s="1606"/>
      <c r="CL76" s="1606"/>
      <c r="CM76" s="1606"/>
      <c r="CN76" s="1606"/>
      <c r="CO76" s="1606"/>
      <c r="CP76" s="1606"/>
      <c r="CQ76" s="1606"/>
      <c r="CR76" s="1606"/>
      <c r="CS76" s="1606"/>
      <c r="CT76" s="1606"/>
      <c r="CU76" s="1606"/>
      <c r="CV76" s="1606"/>
      <c r="CW76" s="1606"/>
      <c r="CX76" s="1606"/>
      <c r="CY76" s="1606"/>
      <c r="CZ76" s="1606"/>
      <c r="DA76" s="1606"/>
      <c r="DB76" s="1606"/>
      <c r="DC76" s="1606"/>
      <c r="DD76" s="1606"/>
      <c r="DE76" s="1606"/>
      <c r="DF76" s="1606"/>
      <c r="DG76" s="1606"/>
      <c r="DH76" s="1606"/>
      <c r="DI76" s="1606"/>
      <c r="DJ76" s="1606"/>
      <c r="DK76" s="1606"/>
      <c r="DL76" s="1606"/>
      <c r="DM76" s="1606"/>
      <c r="DN76" s="1606"/>
      <c r="DO76" s="1606"/>
      <c r="EA76" s="1110"/>
      <c r="EB76" s="1110"/>
      <c r="EC76" s="1110"/>
      <c r="EE76" s="1110"/>
      <c r="EF76" s="1110"/>
      <c r="EG76" s="1110"/>
    </row>
    <row r="77" spans="15:137">
      <c r="W77" s="1100"/>
      <c r="X77" s="1607"/>
      <c r="Y77" s="1607"/>
      <c r="Z77" s="1607"/>
      <c r="AA77" s="1607"/>
      <c r="AB77" s="1607"/>
      <c r="AC77" s="1607"/>
      <c r="AD77" s="1607"/>
      <c r="AE77" s="1607"/>
      <c r="AF77" s="1101"/>
      <c r="AG77" s="1101"/>
      <c r="AH77" s="1101"/>
      <c r="AI77" s="1101"/>
      <c r="AJ77" s="1101"/>
      <c r="AK77" s="1101"/>
      <c r="AL77" s="1101"/>
      <c r="AM77" s="1101"/>
      <c r="AN77" s="1101"/>
      <c r="AO77" s="1101"/>
      <c r="AP77" s="1101"/>
      <c r="AQ77" s="1101"/>
      <c r="AR77" s="1101"/>
      <c r="AS77" s="1101"/>
      <c r="AT77" s="1101"/>
      <c r="AU77" s="1101"/>
      <c r="AV77" s="1101"/>
      <c r="AW77" s="1101"/>
      <c r="AX77" s="1101"/>
      <c r="AY77" s="1101"/>
      <c r="AZ77" s="1101"/>
      <c r="BA77" s="1101"/>
      <c r="BB77" s="1101"/>
      <c r="BC77" s="1606"/>
      <c r="BD77" s="1606"/>
      <c r="BE77" s="1606"/>
      <c r="BF77" s="1606"/>
      <c r="BG77" s="1606"/>
      <c r="BH77" s="1606"/>
      <c r="BI77" s="1606"/>
      <c r="BJ77" s="1606"/>
      <c r="BK77" s="1606"/>
      <c r="BL77" s="1606"/>
      <c r="BM77" s="1606"/>
      <c r="BN77" s="1606"/>
      <c r="BO77" s="1606"/>
      <c r="BP77" s="1606"/>
      <c r="BQ77" s="1606"/>
      <c r="BR77" s="1606"/>
      <c r="BS77" s="1606"/>
      <c r="BT77" s="1606"/>
      <c r="BU77" s="1606"/>
      <c r="BV77" s="1606"/>
      <c r="BW77" s="1606"/>
      <c r="BX77" s="1606"/>
      <c r="BY77" s="1606"/>
      <c r="BZ77" s="1606"/>
      <c r="CA77" s="1606"/>
      <c r="CB77" s="1606"/>
      <c r="CC77" s="1606"/>
      <c r="CD77" s="1606"/>
      <c r="CE77" s="1606"/>
      <c r="CF77" s="1606"/>
      <c r="CG77" s="1606"/>
      <c r="CH77" s="1606"/>
      <c r="CI77" s="1606"/>
      <c r="CJ77" s="1606"/>
      <c r="CK77" s="1606"/>
      <c r="CL77" s="1606"/>
      <c r="CM77" s="1606"/>
      <c r="CN77" s="1606"/>
      <c r="CO77" s="1606"/>
      <c r="CP77" s="1606"/>
      <c r="CQ77" s="1606"/>
      <c r="CR77" s="1606"/>
      <c r="CS77" s="1606"/>
      <c r="CT77" s="1606"/>
      <c r="CU77" s="1606"/>
      <c r="CV77" s="1606"/>
      <c r="CW77" s="1606"/>
      <c r="CX77" s="1606"/>
      <c r="CY77" s="1606"/>
      <c r="CZ77" s="1606"/>
      <c r="DA77" s="1606"/>
      <c r="DB77" s="1606"/>
      <c r="DC77" s="1606"/>
      <c r="DD77" s="1606"/>
      <c r="DE77" s="1606"/>
      <c r="DF77" s="1606"/>
      <c r="DG77" s="1606"/>
      <c r="DH77" s="1606"/>
      <c r="DI77" s="1606"/>
      <c r="DJ77" s="1606"/>
      <c r="DK77" s="1606"/>
      <c r="DL77" s="1606"/>
      <c r="DM77" s="1606"/>
      <c r="DN77" s="1606"/>
      <c r="DO77" s="1606"/>
      <c r="EA77" s="1110"/>
      <c r="EB77" s="1110"/>
      <c r="EC77" s="1110"/>
      <c r="EE77" s="1110"/>
      <c r="EF77" s="1110"/>
      <c r="EG77" s="1110"/>
    </row>
    <row r="78" spans="15:137">
      <c r="W78" s="1100"/>
      <c r="X78" s="1608"/>
      <c r="Y78" s="1608"/>
      <c r="Z78" s="1608"/>
      <c r="AA78" s="1608"/>
      <c r="AB78" s="1608"/>
      <c r="AC78" s="1608"/>
      <c r="AD78" s="1608"/>
      <c r="AE78" s="1608"/>
      <c r="AF78" s="1608"/>
      <c r="AG78" s="1608"/>
      <c r="AH78" s="1608"/>
      <c r="AI78" s="1608"/>
      <c r="AJ78" s="1608"/>
      <c r="AK78" s="1608"/>
      <c r="AL78" s="1608"/>
      <c r="AM78" s="1608"/>
      <c r="AN78" s="1608"/>
      <c r="AO78" s="1608"/>
      <c r="AP78" s="1608"/>
      <c r="AQ78" s="1608"/>
      <c r="AR78" s="1608"/>
      <c r="AS78" s="1608"/>
      <c r="AT78" s="1608"/>
      <c r="AU78" s="1608"/>
      <c r="AV78" s="1608"/>
      <c r="AW78" s="1608"/>
      <c r="AX78" s="1608"/>
      <c r="AY78" s="1608"/>
      <c r="AZ78" s="1608"/>
      <c r="BA78" s="1608"/>
      <c r="BB78" s="1608"/>
      <c r="BC78" s="1606"/>
      <c r="BD78" s="1606"/>
      <c r="BE78" s="1606"/>
      <c r="BF78" s="1606"/>
      <c r="BG78" s="1606"/>
      <c r="BH78" s="1606"/>
      <c r="BI78" s="1606"/>
      <c r="BJ78" s="1606"/>
      <c r="BK78" s="1606"/>
      <c r="BL78" s="1606"/>
      <c r="BM78" s="1606"/>
      <c r="BN78" s="1606"/>
      <c r="BO78" s="1606"/>
      <c r="BP78" s="1606"/>
      <c r="BQ78" s="1606"/>
      <c r="BR78" s="1606"/>
      <c r="BS78" s="1606"/>
      <c r="BT78" s="1606"/>
      <c r="BU78" s="1606"/>
      <c r="BV78" s="1606"/>
      <c r="BW78" s="1606"/>
      <c r="BX78" s="1606"/>
      <c r="BY78" s="1606"/>
      <c r="BZ78" s="1606"/>
      <c r="CA78" s="1606"/>
      <c r="CB78" s="1606"/>
      <c r="CC78" s="1606"/>
      <c r="CD78" s="1606"/>
      <c r="CE78" s="1606"/>
      <c r="CF78" s="1606"/>
      <c r="CG78" s="1606"/>
      <c r="CH78" s="1606"/>
      <c r="CI78" s="1606"/>
      <c r="CJ78" s="1606"/>
      <c r="CK78" s="1606"/>
      <c r="CL78" s="1606"/>
      <c r="CM78" s="1606"/>
      <c r="CN78" s="1606"/>
      <c r="CO78" s="1606"/>
      <c r="CP78" s="1606"/>
      <c r="CQ78" s="1606"/>
      <c r="CR78" s="1606"/>
      <c r="CS78" s="1606"/>
      <c r="CT78" s="1606"/>
      <c r="CU78" s="1606"/>
      <c r="CV78" s="1606"/>
      <c r="CW78" s="1606"/>
      <c r="CX78" s="1606"/>
      <c r="CY78" s="1606"/>
      <c r="CZ78" s="1606"/>
      <c r="DA78" s="1606"/>
      <c r="DB78" s="1606"/>
      <c r="DC78" s="1606"/>
      <c r="DD78" s="1606"/>
      <c r="DE78" s="1606"/>
      <c r="DF78" s="1606"/>
      <c r="DG78" s="1606"/>
      <c r="DH78" s="1606"/>
      <c r="DI78" s="1606"/>
      <c r="DJ78" s="1606"/>
      <c r="DK78" s="1606"/>
      <c r="DL78" s="1606"/>
      <c r="DM78" s="1606"/>
      <c r="DN78" s="1606"/>
      <c r="DO78" s="1606"/>
      <c r="EA78" s="1110"/>
      <c r="EB78" s="1110"/>
      <c r="EC78" s="1110"/>
      <c r="EE78" s="1110"/>
      <c r="EF78" s="1110"/>
      <c r="EG78" s="1110"/>
    </row>
    <row r="79" spans="15:137">
      <c r="W79" s="1100"/>
      <c r="X79" s="1608"/>
      <c r="Y79" s="1608"/>
      <c r="Z79" s="1608"/>
      <c r="AA79" s="1608"/>
      <c r="AB79" s="1608"/>
      <c r="AC79" s="1608"/>
      <c r="AD79" s="1608"/>
      <c r="AE79" s="1608"/>
      <c r="AF79" s="1608"/>
      <c r="AG79" s="1608"/>
      <c r="AH79" s="1608"/>
      <c r="AI79" s="1608"/>
      <c r="AJ79" s="1608"/>
      <c r="AK79" s="1608"/>
      <c r="AL79" s="1608"/>
      <c r="AM79" s="1608"/>
      <c r="AN79" s="1608"/>
      <c r="AO79" s="1608"/>
      <c r="AP79" s="1608"/>
      <c r="AQ79" s="1608"/>
      <c r="AR79" s="1608"/>
      <c r="AS79" s="1608"/>
      <c r="AT79" s="1608"/>
      <c r="AU79" s="1608"/>
      <c r="AV79" s="1608"/>
      <c r="AW79" s="1608"/>
      <c r="AX79" s="1608"/>
      <c r="AY79" s="1608"/>
      <c r="AZ79" s="1608"/>
      <c r="BA79" s="1608"/>
      <c r="BB79" s="1608"/>
      <c r="BC79" s="1606"/>
      <c r="BD79" s="1606"/>
      <c r="BE79" s="1606"/>
      <c r="BF79" s="1606"/>
      <c r="BG79" s="1606"/>
      <c r="BH79" s="1606"/>
      <c r="BI79" s="1606"/>
      <c r="BJ79" s="1606"/>
      <c r="BK79" s="1606"/>
      <c r="BL79" s="1606"/>
      <c r="BM79" s="1606"/>
      <c r="BN79" s="1606"/>
      <c r="BO79" s="1606"/>
      <c r="BP79" s="1606"/>
      <c r="BQ79" s="1606"/>
      <c r="BR79" s="1606"/>
      <c r="BS79" s="1606"/>
      <c r="BT79" s="1606"/>
      <c r="BU79" s="1606"/>
      <c r="BV79" s="1606"/>
      <c r="BW79" s="1606"/>
      <c r="BX79" s="1606"/>
      <c r="BY79" s="1606"/>
      <c r="BZ79" s="1606"/>
      <c r="CA79" s="1606"/>
      <c r="CB79" s="1606"/>
      <c r="CC79" s="1606"/>
      <c r="CD79" s="1606"/>
      <c r="CE79" s="1606"/>
      <c r="CF79" s="1606"/>
      <c r="CG79" s="1606"/>
      <c r="CH79" s="1606"/>
      <c r="CI79" s="1606"/>
      <c r="CJ79" s="1606"/>
      <c r="CK79" s="1606"/>
      <c r="CL79" s="1606"/>
      <c r="CM79" s="1606"/>
      <c r="CN79" s="1606"/>
      <c r="CO79" s="1606"/>
      <c r="CP79" s="1606"/>
      <c r="CQ79" s="1606"/>
      <c r="CR79" s="1606"/>
      <c r="CS79" s="1606"/>
      <c r="CT79" s="1606"/>
      <c r="CU79" s="1606"/>
      <c r="CV79" s="1606"/>
      <c r="CW79" s="1606"/>
      <c r="CX79" s="1606"/>
      <c r="CY79" s="1606"/>
      <c r="CZ79" s="1606"/>
      <c r="DA79" s="1606"/>
      <c r="DB79" s="1606"/>
      <c r="DC79" s="1606"/>
      <c r="DD79" s="1606"/>
      <c r="DE79" s="1606"/>
      <c r="DF79" s="1606"/>
      <c r="DG79" s="1606"/>
      <c r="DH79" s="1606"/>
      <c r="DI79" s="1606"/>
      <c r="DJ79" s="1606"/>
      <c r="DK79" s="1606"/>
      <c r="DL79" s="1606"/>
      <c r="DM79" s="1606"/>
      <c r="DN79" s="1606"/>
      <c r="DO79" s="1606"/>
      <c r="EA79" s="1110"/>
      <c r="EB79" s="1110"/>
      <c r="EC79" s="1110"/>
      <c r="EE79" s="1110"/>
      <c r="EF79" s="1110"/>
      <c r="EG79" s="1110"/>
    </row>
    <row r="80" spans="15:137">
      <c r="W80" s="1100"/>
      <c r="X80" s="1608"/>
      <c r="Y80" s="1608"/>
      <c r="Z80" s="1608"/>
      <c r="AA80" s="1608"/>
      <c r="AB80" s="1608"/>
      <c r="AC80" s="1608"/>
      <c r="AD80" s="1608"/>
      <c r="AE80" s="1608"/>
      <c r="AF80" s="1608"/>
      <c r="AG80" s="1608"/>
      <c r="AH80" s="1608"/>
      <c r="AI80" s="1608"/>
      <c r="AJ80" s="1608"/>
      <c r="AK80" s="1608"/>
      <c r="AL80" s="1608"/>
      <c r="AM80" s="1608"/>
      <c r="AN80" s="1608"/>
      <c r="AO80" s="1608"/>
      <c r="AP80" s="1608"/>
      <c r="AQ80" s="1608"/>
      <c r="AR80" s="1608"/>
      <c r="AS80" s="1608"/>
      <c r="AT80" s="1608"/>
      <c r="AU80" s="1608"/>
      <c r="AV80" s="1608"/>
      <c r="AW80" s="1608"/>
      <c r="AX80" s="1608"/>
      <c r="AY80" s="1608"/>
      <c r="AZ80" s="1608"/>
      <c r="BA80" s="1608"/>
      <c r="BB80" s="1608"/>
      <c r="BC80" s="1606"/>
      <c r="BD80" s="1606"/>
      <c r="BE80" s="1606"/>
      <c r="BF80" s="1606"/>
      <c r="BG80" s="1606"/>
      <c r="BH80" s="1606"/>
      <c r="BI80" s="1606"/>
      <c r="BJ80" s="1606"/>
      <c r="BK80" s="1606"/>
      <c r="BL80" s="1606"/>
      <c r="BM80" s="1606"/>
      <c r="BN80" s="1606"/>
      <c r="BO80" s="1606"/>
      <c r="BP80" s="1606"/>
      <c r="BQ80" s="1606"/>
      <c r="BR80" s="1606"/>
      <c r="BS80" s="1606"/>
      <c r="BT80" s="1606"/>
      <c r="BU80" s="1606"/>
      <c r="BV80" s="1606"/>
      <c r="BW80" s="1606"/>
      <c r="BX80" s="1606"/>
      <c r="BY80" s="1606"/>
      <c r="BZ80" s="1606"/>
      <c r="CA80" s="1606"/>
      <c r="CB80" s="1606"/>
      <c r="CC80" s="1606"/>
      <c r="CD80" s="1606"/>
      <c r="CE80" s="1606"/>
      <c r="CF80" s="1606"/>
      <c r="CG80" s="1606"/>
      <c r="CH80" s="1606"/>
      <c r="CI80" s="1606"/>
      <c r="CJ80" s="1606"/>
      <c r="CK80" s="1606"/>
      <c r="CL80" s="1606"/>
      <c r="CM80" s="1606"/>
      <c r="CN80" s="1606"/>
      <c r="CO80" s="1606"/>
      <c r="CP80" s="1606"/>
      <c r="CQ80" s="1606"/>
      <c r="CR80" s="1606"/>
      <c r="CS80" s="1606"/>
      <c r="CT80" s="1606"/>
      <c r="CU80" s="1606"/>
      <c r="CV80" s="1606"/>
      <c r="CW80" s="1606"/>
      <c r="CX80" s="1606"/>
      <c r="CY80" s="1606"/>
      <c r="CZ80" s="1606"/>
      <c r="DA80" s="1606"/>
      <c r="DB80" s="1606"/>
      <c r="DC80" s="1606"/>
      <c r="DD80" s="1606"/>
      <c r="DE80" s="1606"/>
      <c r="DF80" s="1606"/>
      <c r="DG80" s="1606"/>
      <c r="DH80" s="1606"/>
      <c r="DI80" s="1606"/>
      <c r="DJ80" s="1606"/>
      <c r="DK80" s="1606"/>
      <c r="DL80" s="1606"/>
      <c r="DM80" s="1606"/>
      <c r="DN80" s="1606"/>
      <c r="DO80" s="1606"/>
      <c r="EA80" s="1110"/>
      <c r="EB80" s="1110"/>
      <c r="EC80" s="1110"/>
      <c r="EE80" s="1110"/>
      <c r="EF80" s="1110"/>
      <c r="EG80" s="1110"/>
    </row>
    <row r="81" spans="23:137">
      <c r="W81" s="1100"/>
      <c r="X81" s="1610"/>
      <c r="Y81" s="1610"/>
      <c r="Z81" s="1610"/>
      <c r="AA81" s="1610"/>
      <c r="AB81" s="1610"/>
      <c r="AC81" s="1610"/>
      <c r="AD81" s="1610"/>
      <c r="AE81" s="1610"/>
      <c r="AF81" s="1610"/>
      <c r="AG81" s="1610"/>
      <c r="AH81" s="1610"/>
      <c r="AI81" s="1610"/>
      <c r="AJ81" s="1610"/>
      <c r="AK81" s="1610"/>
      <c r="AL81" s="1610"/>
      <c r="AM81" s="1610"/>
      <c r="AN81" s="1610"/>
      <c r="AO81" s="1610"/>
      <c r="AP81" s="1610"/>
      <c r="AQ81" s="1610"/>
      <c r="AR81" s="1610"/>
      <c r="AS81" s="1610"/>
      <c r="AT81" s="1610"/>
      <c r="AU81" s="1610"/>
      <c r="AV81" s="1610"/>
      <c r="AW81" s="1610"/>
      <c r="AX81" s="1610"/>
      <c r="AY81" s="1610"/>
      <c r="AZ81" s="1610"/>
      <c r="BA81" s="1610"/>
      <c r="BB81" s="1610"/>
      <c r="BC81" s="1606"/>
      <c r="BD81" s="1606"/>
      <c r="BE81" s="1606"/>
      <c r="BF81" s="1606"/>
      <c r="BG81" s="1606"/>
      <c r="BH81" s="1606"/>
      <c r="BI81" s="1606"/>
      <c r="BJ81" s="1606"/>
      <c r="BK81" s="1606"/>
      <c r="BL81" s="1606"/>
      <c r="BM81" s="1606"/>
      <c r="BN81" s="1606"/>
      <c r="BO81" s="1606"/>
      <c r="BP81" s="1606"/>
      <c r="BQ81" s="1606"/>
      <c r="BR81" s="1606"/>
      <c r="BS81" s="1606"/>
      <c r="BT81" s="1606"/>
      <c r="BU81" s="1606"/>
      <c r="BV81" s="1606"/>
      <c r="BW81" s="1606"/>
      <c r="BX81" s="1606"/>
      <c r="BY81" s="1606"/>
      <c r="BZ81" s="1606"/>
      <c r="CA81" s="1606"/>
      <c r="CB81" s="1606"/>
      <c r="CC81" s="1606"/>
      <c r="CD81" s="1606"/>
      <c r="CE81" s="1606"/>
      <c r="CF81" s="1606"/>
      <c r="CG81" s="1606"/>
      <c r="CH81" s="1606"/>
      <c r="CI81" s="1606"/>
      <c r="CJ81" s="1606"/>
      <c r="CK81" s="1606"/>
      <c r="CL81" s="1606"/>
      <c r="CM81" s="1606"/>
      <c r="CN81" s="1606"/>
      <c r="CO81" s="1606"/>
      <c r="CP81" s="1606"/>
      <c r="CQ81" s="1606"/>
      <c r="CR81" s="1606"/>
      <c r="CS81" s="1606"/>
      <c r="CT81" s="1606"/>
      <c r="CU81" s="1606"/>
      <c r="CV81" s="1606"/>
      <c r="CW81" s="1606"/>
      <c r="CX81" s="1606"/>
      <c r="CY81" s="1606"/>
      <c r="CZ81" s="1606"/>
      <c r="DA81" s="1606"/>
      <c r="DB81" s="1606"/>
      <c r="DC81" s="1606"/>
      <c r="DD81" s="1606"/>
      <c r="DE81" s="1606"/>
      <c r="DF81" s="1606"/>
      <c r="DG81" s="1606"/>
      <c r="DH81" s="1606"/>
      <c r="DI81" s="1606"/>
      <c r="DJ81" s="1606"/>
      <c r="DK81" s="1606"/>
      <c r="DL81" s="1606"/>
      <c r="DM81" s="1606"/>
      <c r="DN81" s="1606"/>
      <c r="DO81" s="1606"/>
      <c r="EA81" s="1110"/>
      <c r="EB81" s="1110"/>
      <c r="EC81" s="1110"/>
      <c r="EE81" s="1110"/>
      <c r="EF81" s="1110"/>
      <c r="EG81" s="1110"/>
    </row>
    <row r="82" spans="23:137">
      <c r="W82" s="1100"/>
      <c r="X82" s="1609"/>
      <c r="Y82" s="1609"/>
      <c r="Z82" s="1609"/>
      <c r="AA82" s="1609"/>
      <c r="AB82" s="1609"/>
      <c r="AC82" s="1609"/>
      <c r="AD82" s="1609"/>
      <c r="AE82" s="1609"/>
      <c r="AF82" s="1609"/>
      <c r="AG82" s="1609"/>
      <c r="AH82" s="1609"/>
      <c r="AI82" s="1609"/>
      <c r="AJ82" s="1609"/>
      <c r="AK82" s="1609"/>
      <c r="AL82" s="1609"/>
      <c r="AM82" s="1609"/>
      <c r="AN82" s="1609"/>
      <c r="AO82" s="1609"/>
      <c r="AP82" s="1609"/>
      <c r="AQ82" s="1609"/>
      <c r="AR82" s="1609"/>
      <c r="AS82" s="1609"/>
      <c r="AT82" s="1609"/>
      <c r="AU82" s="1609"/>
      <c r="AV82" s="1609"/>
      <c r="AW82" s="1609"/>
      <c r="AX82" s="1609"/>
      <c r="AY82" s="1609"/>
      <c r="AZ82" s="1609"/>
      <c r="BA82" s="1609"/>
      <c r="BB82" s="1114"/>
      <c r="BC82" s="1606"/>
      <c r="BD82" s="1606"/>
      <c r="BE82" s="1606"/>
      <c r="BF82" s="1606"/>
      <c r="BG82" s="1606"/>
      <c r="BH82" s="1606"/>
      <c r="BI82" s="1606"/>
      <c r="BJ82" s="1606"/>
      <c r="BK82" s="1606"/>
      <c r="BL82" s="1606"/>
      <c r="BM82" s="1606"/>
      <c r="BN82" s="1606"/>
      <c r="BO82" s="1606"/>
      <c r="BP82" s="1606"/>
      <c r="BQ82" s="1606"/>
      <c r="BR82" s="1606"/>
      <c r="BS82" s="1606"/>
      <c r="BT82" s="1606"/>
      <c r="BU82" s="1606"/>
      <c r="BV82" s="1606"/>
      <c r="BW82" s="1606"/>
      <c r="BX82" s="1606"/>
      <c r="BY82" s="1606"/>
      <c r="BZ82" s="1606"/>
      <c r="CA82" s="1606"/>
      <c r="CB82" s="1606"/>
      <c r="CC82" s="1606"/>
      <c r="CD82" s="1606"/>
      <c r="CE82" s="1606"/>
      <c r="CF82" s="1606"/>
      <c r="CG82" s="1606"/>
      <c r="CH82" s="1606"/>
      <c r="CI82" s="1606"/>
      <c r="CJ82" s="1606"/>
      <c r="CK82" s="1606"/>
      <c r="CL82" s="1606"/>
      <c r="CM82" s="1606"/>
      <c r="CN82" s="1606"/>
      <c r="CO82" s="1606"/>
      <c r="CP82" s="1606"/>
      <c r="CQ82" s="1606"/>
      <c r="CR82" s="1606"/>
      <c r="CS82" s="1606"/>
      <c r="CT82" s="1606"/>
      <c r="CU82" s="1606"/>
      <c r="CV82" s="1606"/>
      <c r="CW82" s="1606"/>
      <c r="CX82" s="1606"/>
      <c r="CY82" s="1606"/>
      <c r="CZ82" s="1606"/>
      <c r="DA82" s="1606"/>
      <c r="DB82" s="1606"/>
      <c r="DC82" s="1606"/>
      <c r="DD82" s="1606"/>
      <c r="DE82" s="1606"/>
      <c r="DF82" s="1606"/>
      <c r="DG82" s="1606"/>
      <c r="DH82" s="1606"/>
      <c r="DI82" s="1606"/>
      <c r="DJ82" s="1606"/>
      <c r="DK82" s="1606"/>
      <c r="DL82" s="1606"/>
      <c r="DM82" s="1606"/>
      <c r="DN82" s="1606"/>
      <c r="DO82" s="1606"/>
      <c r="EA82" s="1110"/>
      <c r="EB82" s="1110"/>
      <c r="EC82" s="1110"/>
      <c r="EE82" s="1110"/>
      <c r="EF82" s="1110"/>
      <c r="EG82" s="1110"/>
    </row>
    <row r="83" spans="23:137">
      <c r="W83" s="1100"/>
      <c r="X83" s="1609"/>
      <c r="Y83" s="1609"/>
      <c r="Z83" s="1609"/>
      <c r="AA83" s="1609"/>
      <c r="AB83" s="1609"/>
      <c r="AC83" s="1609"/>
      <c r="AD83" s="1609"/>
      <c r="AE83" s="1609"/>
      <c r="AF83" s="1609"/>
      <c r="AG83" s="1609"/>
      <c r="AH83" s="1609"/>
      <c r="AI83" s="1609"/>
      <c r="AJ83" s="1609"/>
      <c r="AK83" s="1609"/>
      <c r="AL83" s="1609"/>
      <c r="AM83" s="1609"/>
      <c r="AN83" s="1609"/>
      <c r="AO83" s="1609"/>
      <c r="AP83" s="1609"/>
      <c r="AQ83" s="1609"/>
      <c r="AR83" s="1609"/>
      <c r="AS83" s="1609"/>
      <c r="AT83" s="1609"/>
      <c r="AU83" s="1609"/>
      <c r="AV83" s="1609"/>
      <c r="AW83" s="1609"/>
      <c r="AX83" s="1609"/>
      <c r="AY83" s="1609"/>
      <c r="AZ83" s="1609"/>
      <c r="BA83" s="1609"/>
      <c r="BB83" s="1114"/>
      <c r="BC83" s="1606"/>
      <c r="BD83" s="1606"/>
      <c r="BE83" s="1606"/>
      <c r="BF83" s="1606"/>
      <c r="BG83" s="1606"/>
      <c r="BH83" s="1606"/>
      <c r="BI83" s="1606"/>
      <c r="BJ83" s="1606"/>
      <c r="BK83" s="1606"/>
      <c r="BL83" s="1606"/>
      <c r="BM83" s="1606"/>
      <c r="BN83" s="1606"/>
      <c r="BO83" s="1606"/>
      <c r="BP83" s="1606"/>
      <c r="BQ83" s="1606"/>
      <c r="BR83" s="1606"/>
      <c r="BS83" s="1606"/>
      <c r="BT83" s="1606"/>
      <c r="BU83" s="1606"/>
      <c r="BV83" s="1606"/>
      <c r="BW83" s="1606"/>
      <c r="BX83" s="1606"/>
      <c r="BY83" s="1606"/>
      <c r="BZ83" s="1606"/>
      <c r="CA83" s="1606"/>
      <c r="CB83" s="1606"/>
      <c r="CC83" s="1606"/>
      <c r="CD83" s="1606"/>
      <c r="CE83" s="1606"/>
      <c r="CF83" s="1606"/>
      <c r="CG83" s="1606"/>
      <c r="CH83" s="1606"/>
      <c r="CI83" s="1606"/>
      <c r="CJ83" s="1606"/>
      <c r="CK83" s="1606"/>
      <c r="CL83" s="1606"/>
      <c r="CM83" s="1606"/>
      <c r="CN83" s="1606"/>
      <c r="CO83" s="1606"/>
      <c r="CP83" s="1606"/>
      <c r="CQ83" s="1606"/>
      <c r="CR83" s="1606"/>
      <c r="CS83" s="1606"/>
      <c r="CT83" s="1606"/>
      <c r="CU83" s="1606"/>
      <c r="CV83" s="1606"/>
      <c r="CW83" s="1606"/>
      <c r="CX83" s="1606"/>
      <c r="CY83" s="1606"/>
      <c r="CZ83" s="1606"/>
      <c r="DA83" s="1606"/>
      <c r="DB83" s="1606"/>
      <c r="DC83" s="1606"/>
      <c r="DD83" s="1606"/>
      <c r="DE83" s="1606"/>
      <c r="DF83" s="1606"/>
      <c r="DG83" s="1606"/>
      <c r="DH83" s="1606"/>
      <c r="DI83" s="1606"/>
      <c r="DJ83" s="1606"/>
      <c r="DK83" s="1606"/>
      <c r="DL83" s="1606"/>
      <c r="DM83" s="1606"/>
      <c r="DN83" s="1606"/>
      <c r="DO83" s="1606"/>
      <c r="EA83" s="1110"/>
      <c r="EB83" s="1110"/>
      <c r="EC83" s="1110"/>
      <c r="EE83" s="1110"/>
      <c r="EF83" s="1110"/>
      <c r="EG83" s="1110"/>
    </row>
    <row r="84" spans="23:137">
      <c r="W84" s="1100"/>
      <c r="X84" s="1609"/>
      <c r="Y84" s="1609"/>
      <c r="Z84" s="1609"/>
      <c r="AA84" s="1609"/>
      <c r="AB84" s="1609"/>
      <c r="AC84" s="1609"/>
      <c r="AD84" s="1609"/>
      <c r="AE84" s="1609"/>
      <c r="AF84" s="1609"/>
      <c r="AG84" s="1609"/>
      <c r="AH84" s="1609"/>
      <c r="AI84" s="1609"/>
      <c r="AJ84" s="1609"/>
      <c r="AK84" s="1609"/>
      <c r="AL84" s="1609"/>
      <c r="AM84" s="1609"/>
      <c r="AN84" s="1609"/>
      <c r="AO84" s="1609"/>
      <c r="AP84" s="1609"/>
      <c r="AQ84" s="1609"/>
      <c r="AR84" s="1609"/>
      <c r="AS84" s="1609"/>
      <c r="AT84" s="1609"/>
      <c r="AU84" s="1609"/>
      <c r="AV84" s="1609"/>
      <c r="AW84" s="1609"/>
      <c r="AX84" s="1609"/>
      <c r="AY84" s="1609"/>
      <c r="AZ84" s="1609"/>
      <c r="BA84" s="1609"/>
      <c r="BB84" s="1114"/>
      <c r="BC84" s="1606"/>
      <c r="BD84" s="1606"/>
      <c r="BE84" s="1606"/>
      <c r="BF84" s="1606"/>
      <c r="BG84" s="1606"/>
      <c r="BH84" s="1606"/>
      <c r="BI84" s="1606"/>
      <c r="BJ84" s="1606"/>
      <c r="BK84" s="1606"/>
      <c r="BL84" s="1606"/>
      <c r="BM84" s="1606"/>
      <c r="BN84" s="1606"/>
      <c r="BO84" s="1606"/>
      <c r="BP84" s="1606"/>
      <c r="BQ84" s="1606"/>
      <c r="BR84" s="1606"/>
      <c r="BS84" s="1606"/>
      <c r="BT84" s="1606"/>
      <c r="BU84" s="1606"/>
      <c r="BV84" s="1606"/>
      <c r="BW84" s="1606"/>
      <c r="BX84" s="1606"/>
      <c r="BY84" s="1606"/>
      <c r="BZ84" s="1606"/>
      <c r="CA84" s="1606"/>
      <c r="CB84" s="1606"/>
      <c r="CC84" s="1606"/>
      <c r="CD84" s="1606"/>
      <c r="CE84" s="1606"/>
      <c r="CF84" s="1606"/>
      <c r="CG84" s="1606"/>
      <c r="CH84" s="1606"/>
      <c r="CI84" s="1606"/>
      <c r="CJ84" s="1606"/>
      <c r="CK84" s="1606"/>
      <c r="CL84" s="1606"/>
      <c r="CM84" s="1606"/>
      <c r="CN84" s="1606"/>
      <c r="CO84" s="1606"/>
      <c r="CP84" s="1606"/>
      <c r="CQ84" s="1606"/>
      <c r="CR84" s="1606"/>
      <c r="CS84" s="1606"/>
      <c r="CT84" s="1606"/>
      <c r="CU84" s="1606"/>
      <c r="CV84" s="1606"/>
      <c r="CW84" s="1606"/>
      <c r="CX84" s="1606"/>
      <c r="CY84" s="1606"/>
      <c r="CZ84" s="1606"/>
      <c r="DA84" s="1606"/>
      <c r="DB84" s="1606"/>
      <c r="DC84" s="1606"/>
      <c r="DD84" s="1606"/>
      <c r="DE84" s="1606"/>
      <c r="DF84" s="1606"/>
      <c r="DG84" s="1606"/>
      <c r="DH84" s="1606"/>
      <c r="DI84" s="1606"/>
      <c r="DJ84" s="1606"/>
      <c r="DK84" s="1606"/>
      <c r="DL84" s="1606"/>
      <c r="DM84" s="1606"/>
      <c r="DN84" s="1606"/>
      <c r="DO84" s="1606"/>
      <c r="EA84" s="1110"/>
      <c r="EB84" s="1110"/>
      <c r="EC84" s="1110"/>
      <c r="EE84" s="1110"/>
      <c r="EF84" s="1110"/>
      <c r="EG84" s="1110"/>
    </row>
    <row r="85" spans="23:137">
      <c r="W85" s="1100"/>
      <c r="X85" s="1102"/>
      <c r="Y85" s="1102"/>
      <c r="Z85" s="1102"/>
      <c r="AA85" s="1102"/>
      <c r="AB85" s="1102"/>
      <c r="AC85" s="1102"/>
      <c r="AD85" s="1102"/>
      <c r="AE85" s="1102"/>
      <c r="AF85" s="1101"/>
      <c r="AG85" s="1101"/>
      <c r="AH85" s="1101"/>
      <c r="AI85" s="1101"/>
      <c r="AJ85" s="1101"/>
      <c r="AK85" s="1101"/>
      <c r="AL85" s="1101"/>
      <c r="AM85" s="1101"/>
      <c r="AN85" s="1101"/>
      <c r="AO85" s="1101"/>
      <c r="AP85" s="1101"/>
      <c r="AQ85" s="1101"/>
      <c r="AR85" s="1101"/>
      <c r="AS85" s="1101"/>
      <c r="AT85" s="1101"/>
      <c r="AU85" s="1101"/>
      <c r="AV85" s="1101"/>
      <c r="AW85" s="1101"/>
      <c r="AX85" s="1101"/>
      <c r="AY85" s="1101"/>
      <c r="AZ85" s="1101"/>
      <c r="BA85" s="1101"/>
      <c r="BB85" s="1101"/>
      <c r="BC85" s="1103"/>
      <c r="BD85" s="1103"/>
      <c r="BE85" s="1103"/>
      <c r="BF85" s="1103"/>
      <c r="BG85" s="1103"/>
      <c r="BH85" s="1103"/>
      <c r="BI85" s="1103"/>
      <c r="BJ85" s="1103"/>
      <c r="BK85" s="1103"/>
      <c r="BL85" s="1103"/>
      <c r="BM85" s="1103"/>
      <c r="BN85" s="1103"/>
      <c r="BO85" s="1103"/>
      <c r="BP85" s="1103"/>
      <c r="BQ85" s="1103"/>
      <c r="BR85" s="1103"/>
      <c r="BS85" s="1103"/>
      <c r="BT85" s="1103"/>
      <c r="BU85" s="1103"/>
      <c r="BV85" s="1103"/>
      <c r="BW85" s="1103"/>
      <c r="BX85" s="1103"/>
      <c r="BY85" s="1103"/>
      <c r="BZ85" s="1103"/>
      <c r="CA85" s="1103"/>
      <c r="CB85" s="1103"/>
      <c r="CC85" s="1103"/>
      <c r="CD85" s="1103"/>
      <c r="CE85" s="1103"/>
      <c r="CF85" s="1103"/>
      <c r="CG85" s="1103"/>
      <c r="CH85" s="1103"/>
      <c r="CI85" s="1103"/>
      <c r="CJ85" s="1103"/>
      <c r="CK85" s="1103"/>
      <c r="CL85" s="1103"/>
      <c r="CM85" s="1103"/>
      <c r="CN85" s="1103"/>
      <c r="CO85" s="1103"/>
      <c r="CP85" s="1103"/>
      <c r="CQ85" s="1103"/>
      <c r="CR85" s="1103"/>
      <c r="CS85" s="1103"/>
      <c r="CT85" s="1103"/>
      <c r="CU85" s="1103"/>
      <c r="CV85" s="1103"/>
      <c r="CW85" s="1103"/>
      <c r="CX85" s="1103"/>
      <c r="CY85" s="1103"/>
      <c r="CZ85" s="1103"/>
      <c r="DA85" s="1103"/>
      <c r="DB85" s="1103"/>
      <c r="DC85" s="1103"/>
      <c r="DD85" s="1103"/>
      <c r="DE85" s="1103"/>
      <c r="DF85" s="1103"/>
      <c r="DG85" s="1103"/>
      <c r="DH85" s="1103"/>
      <c r="DI85" s="1103"/>
      <c r="DJ85" s="1103"/>
      <c r="DK85" s="1103"/>
      <c r="DL85" s="1103"/>
      <c r="DM85" s="1103"/>
      <c r="DN85" s="1103"/>
      <c r="DO85" s="1103"/>
      <c r="EA85" s="1110"/>
      <c r="EB85" s="1110"/>
      <c r="EC85" s="1110"/>
      <c r="EE85" s="1110"/>
      <c r="EF85" s="1110"/>
      <c r="EG85" s="1110"/>
    </row>
    <row r="86" spans="23:137">
      <c r="W86" s="1100"/>
      <c r="X86" s="1607"/>
      <c r="Y86" s="1607"/>
      <c r="Z86" s="1607"/>
      <c r="AA86" s="1607"/>
      <c r="AB86" s="1607"/>
      <c r="AC86" s="1607"/>
      <c r="AD86" s="1607"/>
      <c r="AE86" s="1607"/>
      <c r="AF86" s="1101"/>
      <c r="AG86" s="1101"/>
      <c r="AH86" s="1101"/>
      <c r="AI86" s="1101"/>
      <c r="AJ86" s="1101"/>
      <c r="AK86" s="1101"/>
      <c r="AL86" s="1101"/>
      <c r="AM86" s="1101"/>
      <c r="AN86" s="1101"/>
      <c r="AO86" s="1101"/>
      <c r="AP86" s="1101"/>
      <c r="AQ86" s="1101"/>
      <c r="AR86" s="1101"/>
      <c r="AS86" s="1101"/>
      <c r="AT86" s="1101"/>
      <c r="AU86" s="1101"/>
      <c r="AV86" s="1101"/>
      <c r="AW86" s="1101"/>
      <c r="AX86" s="1101"/>
      <c r="AY86" s="1101"/>
      <c r="AZ86" s="1101"/>
      <c r="BA86" s="1101"/>
      <c r="BB86" s="1101"/>
      <c r="BC86" s="1606"/>
      <c r="BD86" s="1606"/>
      <c r="BE86" s="1606"/>
      <c r="BF86" s="1606"/>
      <c r="BG86" s="1606"/>
      <c r="BH86" s="1606"/>
      <c r="BI86" s="1606"/>
      <c r="BJ86" s="1606"/>
      <c r="BK86" s="1606"/>
      <c r="BL86" s="1606"/>
      <c r="BM86" s="1606"/>
      <c r="BN86" s="1606"/>
      <c r="BO86" s="1606"/>
      <c r="BP86" s="1606"/>
      <c r="BQ86" s="1606"/>
      <c r="BR86" s="1606"/>
      <c r="BS86" s="1606"/>
      <c r="BT86" s="1606"/>
      <c r="BU86" s="1606"/>
      <c r="BV86" s="1606"/>
      <c r="BW86" s="1606"/>
      <c r="BX86" s="1606"/>
      <c r="BY86" s="1606"/>
      <c r="BZ86" s="1606"/>
      <c r="CA86" s="1606"/>
      <c r="CB86" s="1606"/>
      <c r="CC86" s="1606"/>
      <c r="CD86" s="1606"/>
      <c r="CE86" s="1606"/>
      <c r="CF86" s="1606"/>
      <c r="CG86" s="1606"/>
      <c r="CH86" s="1606"/>
      <c r="CI86" s="1606"/>
      <c r="CJ86" s="1606"/>
      <c r="CK86" s="1606"/>
      <c r="CL86" s="1606"/>
      <c r="CM86" s="1606"/>
      <c r="CN86" s="1606"/>
      <c r="CO86" s="1606"/>
      <c r="CP86" s="1606"/>
      <c r="CQ86" s="1606"/>
      <c r="CR86" s="1606"/>
      <c r="CS86" s="1606"/>
      <c r="CT86" s="1606"/>
      <c r="CU86" s="1606"/>
      <c r="CV86" s="1606"/>
      <c r="CW86" s="1606"/>
      <c r="CX86" s="1606"/>
      <c r="CY86" s="1606"/>
      <c r="CZ86" s="1606"/>
      <c r="DA86" s="1606"/>
      <c r="DB86" s="1606"/>
      <c r="DC86" s="1606"/>
      <c r="DD86" s="1606"/>
      <c r="DE86" s="1606"/>
      <c r="DF86" s="1606"/>
      <c r="DG86" s="1606"/>
      <c r="DH86" s="1606"/>
      <c r="DI86" s="1606"/>
      <c r="DJ86" s="1606"/>
      <c r="DK86" s="1606"/>
      <c r="DL86" s="1606"/>
      <c r="DM86" s="1606"/>
      <c r="DN86" s="1606"/>
      <c r="DO86" s="1606"/>
      <c r="EA86" s="1110"/>
      <c r="EB86" s="1110"/>
      <c r="EC86" s="1110"/>
      <c r="EE86" s="1110"/>
      <c r="EF86" s="1110"/>
      <c r="EG86" s="1110"/>
    </row>
    <row r="87" spans="23:137">
      <c r="W87" s="1100"/>
      <c r="X87" s="1607"/>
      <c r="Y87" s="1607"/>
      <c r="Z87" s="1607"/>
      <c r="AA87" s="1607"/>
      <c r="AB87" s="1607"/>
      <c r="AC87" s="1607"/>
      <c r="AD87" s="1607"/>
      <c r="AE87" s="1607"/>
      <c r="AF87" s="1101"/>
      <c r="AG87" s="1101"/>
      <c r="AH87" s="1101"/>
      <c r="AI87" s="1101"/>
      <c r="AJ87" s="1101"/>
      <c r="AK87" s="1101"/>
      <c r="AL87" s="1101"/>
      <c r="AM87" s="1101"/>
      <c r="AN87" s="1101"/>
      <c r="AO87" s="1101"/>
      <c r="AP87" s="1101"/>
      <c r="AQ87" s="1101"/>
      <c r="AR87" s="1101"/>
      <c r="AS87" s="1101"/>
      <c r="AT87" s="1101"/>
      <c r="AU87" s="1101"/>
      <c r="AV87" s="1101"/>
      <c r="AW87" s="1101"/>
      <c r="AX87" s="1101"/>
      <c r="AY87" s="1101"/>
      <c r="AZ87" s="1101"/>
      <c r="BA87" s="1101"/>
      <c r="BB87" s="1101"/>
      <c r="BC87" s="1606"/>
      <c r="BD87" s="1606"/>
      <c r="BE87" s="1606"/>
      <c r="BF87" s="1606"/>
      <c r="BG87" s="1606"/>
      <c r="BH87" s="1606"/>
      <c r="BI87" s="1606"/>
      <c r="BJ87" s="1606"/>
      <c r="BK87" s="1606"/>
      <c r="BL87" s="1606"/>
      <c r="BM87" s="1606"/>
      <c r="BN87" s="1606"/>
      <c r="BO87" s="1606"/>
      <c r="BP87" s="1606"/>
      <c r="BQ87" s="1606"/>
      <c r="BR87" s="1606"/>
      <c r="BS87" s="1606"/>
      <c r="BT87" s="1606"/>
      <c r="BU87" s="1606"/>
      <c r="BV87" s="1606"/>
      <c r="BW87" s="1606"/>
      <c r="BX87" s="1606"/>
      <c r="BY87" s="1606"/>
      <c r="BZ87" s="1606"/>
      <c r="CA87" s="1606"/>
      <c r="CB87" s="1606"/>
      <c r="CC87" s="1606"/>
      <c r="CD87" s="1606"/>
      <c r="CE87" s="1606"/>
      <c r="CF87" s="1606"/>
      <c r="CG87" s="1606"/>
      <c r="CH87" s="1606"/>
      <c r="CI87" s="1606"/>
      <c r="CJ87" s="1606"/>
      <c r="CK87" s="1606"/>
      <c r="CL87" s="1606"/>
      <c r="CM87" s="1606"/>
      <c r="CN87" s="1606"/>
      <c r="CO87" s="1606"/>
      <c r="CP87" s="1606"/>
      <c r="CQ87" s="1606"/>
      <c r="CR87" s="1606"/>
      <c r="CS87" s="1606"/>
      <c r="CT87" s="1606"/>
      <c r="CU87" s="1606"/>
      <c r="CV87" s="1606"/>
      <c r="CW87" s="1606"/>
      <c r="CX87" s="1606"/>
      <c r="CY87" s="1606"/>
      <c r="CZ87" s="1606"/>
      <c r="DA87" s="1606"/>
      <c r="DB87" s="1606"/>
      <c r="DC87" s="1606"/>
      <c r="DD87" s="1606"/>
      <c r="DE87" s="1606"/>
      <c r="DF87" s="1606"/>
      <c r="DG87" s="1606"/>
      <c r="DH87" s="1606"/>
      <c r="DI87" s="1606"/>
      <c r="DJ87" s="1606"/>
      <c r="DK87" s="1606"/>
      <c r="DL87" s="1606"/>
      <c r="DM87" s="1606"/>
      <c r="DN87" s="1606"/>
      <c r="DO87" s="1606"/>
      <c r="EA87" s="1110"/>
      <c r="EB87" s="1110"/>
      <c r="EC87" s="1110"/>
      <c r="EE87" s="1110"/>
      <c r="EF87" s="1110"/>
      <c r="EG87" s="1110"/>
    </row>
    <row r="88" spans="23:137">
      <c r="W88" s="1100"/>
      <c r="X88" s="1607"/>
      <c r="Y88" s="1607"/>
      <c r="Z88" s="1607"/>
      <c r="AA88" s="1607"/>
      <c r="AB88" s="1607"/>
      <c r="AC88" s="1607"/>
      <c r="AD88" s="1607"/>
      <c r="AE88" s="1607"/>
      <c r="AF88" s="1101"/>
      <c r="AG88" s="1101"/>
      <c r="AH88" s="1101"/>
      <c r="AI88" s="1101"/>
      <c r="AJ88" s="1101"/>
      <c r="AK88" s="1101"/>
      <c r="AL88" s="1101"/>
      <c r="AM88" s="1101"/>
      <c r="AN88" s="1101"/>
      <c r="AO88" s="1101"/>
      <c r="AP88" s="1101"/>
      <c r="AQ88" s="1101"/>
      <c r="AR88" s="1101"/>
      <c r="AS88" s="1101"/>
      <c r="AT88" s="1101"/>
      <c r="AU88" s="1101"/>
      <c r="AV88" s="1101"/>
      <c r="AW88" s="1101"/>
      <c r="AX88" s="1101"/>
      <c r="AY88" s="1101"/>
      <c r="AZ88" s="1101"/>
      <c r="BA88" s="1101"/>
      <c r="BB88" s="1101"/>
      <c r="BC88" s="1606"/>
      <c r="BD88" s="1606"/>
      <c r="BE88" s="1606"/>
      <c r="BF88" s="1606"/>
      <c r="BG88" s="1606"/>
      <c r="BH88" s="1606"/>
      <c r="BI88" s="1606"/>
      <c r="BJ88" s="1606"/>
      <c r="BK88" s="1606"/>
      <c r="BL88" s="1606"/>
      <c r="BM88" s="1606"/>
      <c r="BN88" s="1606"/>
      <c r="BO88" s="1606"/>
      <c r="BP88" s="1606"/>
      <c r="BQ88" s="1606"/>
      <c r="BR88" s="1606"/>
      <c r="BS88" s="1606"/>
      <c r="BT88" s="1606"/>
      <c r="BU88" s="1606"/>
      <c r="BV88" s="1606"/>
      <c r="BW88" s="1606"/>
      <c r="BX88" s="1606"/>
      <c r="BY88" s="1606"/>
      <c r="BZ88" s="1606"/>
      <c r="CA88" s="1606"/>
      <c r="CB88" s="1606"/>
      <c r="CC88" s="1606"/>
      <c r="CD88" s="1606"/>
      <c r="CE88" s="1606"/>
      <c r="CF88" s="1606"/>
      <c r="CG88" s="1606"/>
      <c r="CH88" s="1606"/>
      <c r="CI88" s="1606"/>
      <c r="CJ88" s="1606"/>
      <c r="CK88" s="1606"/>
      <c r="CL88" s="1606"/>
      <c r="CM88" s="1606"/>
      <c r="CN88" s="1606"/>
      <c r="CO88" s="1606"/>
      <c r="CP88" s="1606"/>
      <c r="CQ88" s="1606"/>
      <c r="CR88" s="1606"/>
      <c r="CS88" s="1606"/>
      <c r="CT88" s="1606"/>
      <c r="CU88" s="1606"/>
      <c r="CV88" s="1606"/>
      <c r="CW88" s="1606"/>
      <c r="CX88" s="1606"/>
      <c r="CY88" s="1606"/>
      <c r="CZ88" s="1606"/>
      <c r="DA88" s="1606"/>
      <c r="DB88" s="1606"/>
      <c r="DC88" s="1606"/>
      <c r="DD88" s="1606"/>
      <c r="DE88" s="1606"/>
      <c r="DF88" s="1606"/>
      <c r="DG88" s="1606"/>
      <c r="DH88" s="1606"/>
      <c r="DI88" s="1606"/>
      <c r="DJ88" s="1606"/>
      <c r="DK88" s="1606"/>
      <c r="DL88" s="1606"/>
      <c r="DM88" s="1606"/>
      <c r="DN88" s="1606"/>
      <c r="DO88" s="1606"/>
      <c r="EA88" s="1110"/>
      <c r="EB88" s="1110"/>
      <c r="EC88" s="1110"/>
      <c r="EE88" s="1110"/>
      <c r="EF88" s="1110"/>
      <c r="EG88" s="1110"/>
    </row>
    <row r="89" spans="23:137">
      <c r="W89" s="1100"/>
      <c r="X89" s="1607"/>
      <c r="Y89" s="1607"/>
      <c r="Z89" s="1607"/>
      <c r="AA89" s="1607"/>
      <c r="AB89" s="1607"/>
      <c r="AC89" s="1607"/>
      <c r="AD89" s="1607"/>
      <c r="AE89" s="1607"/>
      <c r="AF89" s="1109"/>
      <c r="AG89" s="1109"/>
      <c r="AH89" s="1109"/>
      <c r="AI89" s="1109"/>
      <c r="AJ89" s="1109"/>
      <c r="AK89" s="1109"/>
      <c r="AL89" s="1109"/>
      <c r="AM89" s="1109"/>
      <c r="AN89" s="1109"/>
      <c r="AO89" s="1109"/>
      <c r="AP89" s="1109"/>
      <c r="AQ89" s="1109"/>
      <c r="AR89" s="1109"/>
      <c r="AS89" s="1109"/>
      <c r="AT89" s="1109"/>
      <c r="AU89" s="1109"/>
      <c r="AV89" s="1109"/>
      <c r="AW89" s="1109"/>
      <c r="AX89" s="1109"/>
      <c r="AY89" s="1109"/>
      <c r="AZ89" s="1109"/>
      <c r="BA89" s="1109"/>
      <c r="BB89" s="1109"/>
      <c r="BC89" s="1606"/>
      <c r="BD89" s="1606"/>
      <c r="BE89" s="1606"/>
      <c r="BF89" s="1606"/>
      <c r="BG89" s="1606"/>
      <c r="BH89" s="1606"/>
      <c r="BI89" s="1606"/>
      <c r="BJ89" s="1606"/>
      <c r="BK89" s="1606"/>
      <c r="BL89" s="1606"/>
      <c r="BM89" s="1606"/>
      <c r="BN89" s="1606"/>
      <c r="BO89" s="1606"/>
      <c r="BP89" s="1606"/>
      <c r="BQ89" s="1606"/>
      <c r="BR89" s="1606"/>
      <c r="BS89" s="1606"/>
      <c r="BT89" s="1606"/>
      <c r="BU89" s="1606"/>
      <c r="BV89" s="1606"/>
      <c r="BW89" s="1606"/>
      <c r="BX89" s="1606"/>
      <c r="BY89" s="1606"/>
      <c r="BZ89" s="1606"/>
      <c r="CA89" s="1606"/>
      <c r="CB89" s="1606"/>
      <c r="CC89" s="1606"/>
      <c r="CD89" s="1606"/>
      <c r="CE89" s="1606"/>
      <c r="CF89" s="1606"/>
      <c r="CG89" s="1606"/>
      <c r="CH89" s="1606"/>
      <c r="CI89" s="1606"/>
      <c r="CJ89" s="1606"/>
      <c r="CK89" s="1606"/>
      <c r="CL89" s="1606"/>
      <c r="CM89" s="1606"/>
      <c r="CN89" s="1606"/>
      <c r="CO89" s="1606"/>
      <c r="CP89" s="1606"/>
      <c r="CQ89" s="1606"/>
      <c r="CR89" s="1606"/>
      <c r="CS89" s="1606"/>
      <c r="CT89" s="1606"/>
      <c r="CU89" s="1606"/>
      <c r="CV89" s="1606"/>
      <c r="CW89" s="1606"/>
      <c r="CX89" s="1606"/>
      <c r="CY89" s="1606"/>
      <c r="CZ89" s="1606"/>
      <c r="DA89" s="1606"/>
      <c r="DB89" s="1606"/>
      <c r="DC89" s="1606"/>
      <c r="DD89" s="1606"/>
      <c r="DE89" s="1606"/>
      <c r="DF89" s="1606"/>
      <c r="DG89" s="1606"/>
      <c r="DH89" s="1606"/>
      <c r="DI89" s="1606"/>
      <c r="DJ89" s="1606"/>
      <c r="DK89" s="1606"/>
      <c r="DL89" s="1606"/>
      <c r="DM89" s="1606"/>
      <c r="DN89" s="1606"/>
      <c r="DO89" s="1606"/>
      <c r="EA89" s="1110"/>
      <c r="EB89" s="1110"/>
      <c r="EC89" s="1110"/>
      <c r="EE89" s="1110"/>
      <c r="EF89" s="1110"/>
      <c r="EG89" s="1110"/>
    </row>
    <row r="90" spans="23:137">
      <c r="W90" s="1100"/>
      <c r="X90" s="1607"/>
      <c r="Y90" s="1607"/>
      <c r="Z90" s="1607"/>
      <c r="AA90" s="1607"/>
      <c r="AB90" s="1607"/>
      <c r="AC90" s="1607"/>
      <c r="AD90" s="1607"/>
      <c r="AE90" s="1607"/>
      <c r="AF90" s="1113"/>
      <c r="AG90" s="1113"/>
      <c r="AH90" s="1113"/>
      <c r="AI90" s="1113"/>
      <c r="AJ90" s="1113"/>
      <c r="AK90" s="1113"/>
      <c r="AL90" s="1113"/>
      <c r="AM90" s="1113"/>
      <c r="AN90" s="1113"/>
      <c r="AO90" s="1113"/>
      <c r="AP90" s="1113"/>
      <c r="AQ90" s="1113"/>
      <c r="AR90" s="1113"/>
      <c r="AS90" s="1113"/>
      <c r="AT90" s="1113"/>
      <c r="AU90" s="1113"/>
      <c r="AV90" s="1113"/>
      <c r="AW90" s="1113"/>
      <c r="AX90" s="1113"/>
      <c r="AY90" s="1113"/>
      <c r="AZ90" s="1113"/>
      <c r="BA90" s="1113"/>
      <c r="BB90" s="1113"/>
      <c r="BC90" s="1606"/>
      <c r="BD90" s="1606"/>
      <c r="BE90" s="1606"/>
      <c r="BF90" s="1606"/>
      <c r="BG90" s="1606"/>
      <c r="BH90" s="1606"/>
      <c r="BI90" s="1606"/>
      <c r="BJ90" s="1606"/>
      <c r="BK90" s="1606"/>
      <c r="BL90" s="1606"/>
      <c r="BM90" s="1606"/>
      <c r="BN90" s="1606"/>
      <c r="BO90" s="1606"/>
      <c r="BP90" s="1606"/>
      <c r="BQ90" s="1606"/>
      <c r="BR90" s="1606"/>
      <c r="BS90" s="1606"/>
      <c r="BT90" s="1606"/>
      <c r="BU90" s="1606"/>
      <c r="BV90" s="1606"/>
      <c r="BW90" s="1606"/>
      <c r="BX90" s="1606"/>
      <c r="BY90" s="1606"/>
      <c r="BZ90" s="1606"/>
      <c r="CA90" s="1606"/>
      <c r="CB90" s="1606"/>
      <c r="CC90" s="1606"/>
      <c r="CD90" s="1606"/>
      <c r="CE90" s="1606"/>
      <c r="CF90" s="1606"/>
      <c r="CG90" s="1606"/>
      <c r="CH90" s="1606"/>
      <c r="CI90" s="1606"/>
      <c r="CJ90" s="1606"/>
      <c r="CK90" s="1606"/>
      <c r="CL90" s="1606"/>
      <c r="CM90" s="1606"/>
      <c r="CN90" s="1606"/>
      <c r="CO90" s="1606"/>
      <c r="CP90" s="1606"/>
      <c r="CQ90" s="1606"/>
      <c r="CR90" s="1606"/>
      <c r="CS90" s="1606"/>
      <c r="CT90" s="1606"/>
      <c r="CU90" s="1606"/>
      <c r="CV90" s="1606"/>
      <c r="CW90" s="1606"/>
      <c r="CX90" s="1606"/>
      <c r="CY90" s="1606"/>
      <c r="CZ90" s="1606"/>
      <c r="DA90" s="1606"/>
      <c r="DB90" s="1606"/>
      <c r="DC90" s="1606"/>
      <c r="DD90" s="1606"/>
      <c r="DE90" s="1606"/>
      <c r="DF90" s="1606"/>
      <c r="DG90" s="1606"/>
      <c r="DH90" s="1606"/>
      <c r="DI90" s="1606"/>
      <c r="DJ90" s="1606"/>
      <c r="DK90" s="1606"/>
      <c r="DL90" s="1606"/>
      <c r="DM90" s="1606"/>
      <c r="DN90" s="1606"/>
      <c r="DO90" s="1606"/>
      <c r="EA90" s="1110"/>
      <c r="EB90" s="1110"/>
      <c r="EC90" s="1110"/>
      <c r="EE90" s="1110"/>
      <c r="EF90" s="1110"/>
      <c r="EG90" s="1110"/>
    </row>
    <row r="91" spans="23:137">
      <c r="W91" s="1100"/>
      <c r="X91" s="1607"/>
      <c r="Y91" s="1607"/>
      <c r="Z91" s="1607"/>
      <c r="AA91" s="1607"/>
      <c r="AB91" s="1607"/>
      <c r="AC91" s="1607"/>
      <c r="AD91" s="1607"/>
      <c r="AE91" s="1607"/>
      <c r="AF91" s="1101"/>
      <c r="AG91" s="1101"/>
      <c r="AH91" s="1101"/>
      <c r="AI91" s="1101"/>
      <c r="AJ91" s="1101"/>
      <c r="AK91" s="1101"/>
      <c r="AL91" s="1101"/>
      <c r="AM91" s="1101"/>
      <c r="AN91" s="1101"/>
      <c r="AO91" s="1101"/>
      <c r="AP91" s="1101"/>
      <c r="AQ91" s="1101"/>
      <c r="AR91" s="1101"/>
      <c r="AS91" s="1101"/>
      <c r="AT91" s="1101"/>
      <c r="AU91" s="1101"/>
      <c r="AV91" s="1101"/>
      <c r="AW91" s="1101"/>
      <c r="AX91" s="1101"/>
      <c r="AY91" s="1101"/>
      <c r="AZ91" s="1101"/>
      <c r="BA91" s="1101"/>
      <c r="BB91" s="1101"/>
      <c r="BC91" s="1606"/>
      <c r="BD91" s="1606"/>
      <c r="BE91" s="1606"/>
      <c r="BF91" s="1606"/>
      <c r="BG91" s="1606"/>
      <c r="BH91" s="1606"/>
      <c r="BI91" s="1606"/>
      <c r="BJ91" s="1606"/>
      <c r="BK91" s="1606"/>
      <c r="BL91" s="1606"/>
      <c r="BM91" s="1606"/>
      <c r="BN91" s="1606"/>
      <c r="BO91" s="1606"/>
      <c r="BP91" s="1606"/>
      <c r="BQ91" s="1606"/>
      <c r="BR91" s="1606"/>
      <c r="BS91" s="1606"/>
      <c r="BT91" s="1606"/>
      <c r="BU91" s="1606"/>
      <c r="BV91" s="1606"/>
      <c r="BW91" s="1606"/>
      <c r="BX91" s="1606"/>
      <c r="BY91" s="1606"/>
      <c r="BZ91" s="1606"/>
      <c r="CA91" s="1606"/>
      <c r="CB91" s="1606"/>
      <c r="CC91" s="1606"/>
      <c r="CD91" s="1606"/>
      <c r="CE91" s="1606"/>
      <c r="CF91" s="1606"/>
      <c r="CG91" s="1606"/>
      <c r="CH91" s="1606"/>
      <c r="CI91" s="1606"/>
      <c r="CJ91" s="1606"/>
      <c r="CK91" s="1606"/>
      <c r="CL91" s="1606"/>
      <c r="CM91" s="1606"/>
      <c r="CN91" s="1606"/>
      <c r="CO91" s="1606"/>
      <c r="CP91" s="1606"/>
      <c r="CQ91" s="1606"/>
      <c r="CR91" s="1606"/>
      <c r="CS91" s="1606"/>
      <c r="CT91" s="1606"/>
      <c r="CU91" s="1606"/>
      <c r="CV91" s="1606"/>
      <c r="CW91" s="1606"/>
      <c r="CX91" s="1606"/>
      <c r="CY91" s="1606"/>
      <c r="CZ91" s="1606"/>
      <c r="DA91" s="1606"/>
      <c r="DB91" s="1606"/>
      <c r="DC91" s="1606"/>
      <c r="DD91" s="1606"/>
      <c r="DE91" s="1606"/>
      <c r="DF91" s="1606"/>
      <c r="DG91" s="1606"/>
      <c r="DH91" s="1606"/>
      <c r="DI91" s="1606"/>
      <c r="DJ91" s="1606"/>
      <c r="DK91" s="1606"/>
      <c r="DL91" s="1606"/>
      <c r="DM91" s="1606"/>
      <c r="DN91" s="1606"/>
      <c r="DO91" s="1606"/>
      <c r="EA91" s="1110"/>
      <c r="EB91" s="1110"/>
      <c r="EC91" s="1110"/>
      <c r="EE91" s="1110"/>
      <c r="EF91" s="1110"/>
      <c r="EG91" s="1110"/>
    </row>
    <row r="92" spans="23:137">
      <c r="W92" s="1100"/>
      <c r="X92" s="1608"/>
      <c r="Y92" s="1608"/>
      <c r="Z92" s="1608"/>
      <c r="AA92" s="1608"/>
      <c r="AB92" s="1608"/>
      <c r="AC92" s="1608"/>
      <c r="AD92" s="1608"/>
      <c r="AE92" s="1608"/>
      <c r="AF92" s="1608"/>
      <c r="AG92" s="1608"/>
      <c r="AH92" s="1608"/>
      <c r="AI92" s="1608"/>
      <c r="AJ92" s="1608"/>
      <c r="AK92" s="1608"/>
      <c r="AL92" s="1608"/>
      <c r="AM92" s="1608"/>
      <c r="AN92" s="1608"/>
      <c r="AO92" s="1608"/>
      <c r="AP92" s="1608"/>
      <c r="AQ92" s="1608"/>
      <c r="AR92" s="1608"/>
      <c r="AS92" s="1608"/>
      <c r="AT92" s="1608"/>
      <c r="AU92" s="1608"/>
      <c r="AV92" s="1608"/>
      <c r="AW92" s="1608"/>
      <c r="AX92" s="1608"/>
      <c r="AY92" s="1608"/>
      <c r="AZ92" s="1608"/>
      <c r="BA92" s="1608"/>
      <c r="BB92" s="1608"/>
      <c r="BC92" s="1606"/>
      <c r="BD92" s="1606"/>
      <c r="BE92" s="1606"/>
      <c r="BF92" s="1606"/>
      <c r="BG92" s="1606"/>
      <c r="BH92" s="1606"/>
      <c r="BI92" s="1606"/>
      <c r="BJ92" s="1606"/>
      <c r="BK92" s="1606"/>
      <c r="BL92" s="1606"/>
      <c r="BM92" s="1606"/>
      <c r="BN92" s="1606"/>
      <c r="BO92" s="1606"/>
      <c r="BP92" s="1606"/>
      <c r="BQ92" s="1606"/>
      <c r="BR92" s="1606"/>
      <c r="BS92" s="1606"/>
      <c r="BT92" s="1606"/>
      <c r="BU92" s="1606"/>
      <c r="BV92" s="1606"/>
      <c r="BW92" s="1606"/>
      <c r="BX92" s="1606"/>
      <c r="BY92" s="1606"/>
      <c r="BZ92" s="1606"/>
      <c r="CA92" s="1606"/>
      <c r="CB92" s="1606"/>
      <c r="CC92" s="1606"/>
      <c r="CD92" s="1606"/>
      <c r="CE92" s="1606"/>
      <c r="CF92" s="1606"/>
      <c r="CG92" s="1606"/>
      <c r="CH92" s="1606"/>
      <c r="CI92" s="1606"/>
      <c r="CJ92" s="1606"/>
      <c r="CK92" s="1606"/>
      <c r="CL92" s="1606"/>
      <c r="CM92" s="1606"/>
      <c r="CN92" s="1606"/>
      <c r="CO92" s="1606"/>
      <c r="CP92" s="1606"/>
      <c r="CQ92" s="1606"/>
      <c r="CR92" s="1606"/>
      <c r="CS92" s="1606"/>
      <c r="CT92" s="1606"/>
      <c r="CU92" s="1606"/>
      <c r="CV92" s="1606"/>
      <c r="CW92" s="1606"/>
      <c r="CX92" s="1606"/>
      <c r="CY92" s="1606"/>
      <c r="CZ92" s="1606"/>
      <c r="DA92" s="1606"/>
      <c r="DB92" s="1606"/>
      <c r="DC92" s="1606"/>
      <c r="DD92" s="1606"/>
      <c r="DE92" s="1606"/>
      <c r="DF92" s="1606"/>
      <c r="DG92" s="1606"/>
      <c r="DH92" s="1606"/>
      <c r="DI92" s="1606"/>
      <c r="DJ92" s="1606"/>
      <c r="DK92" s="1606"/>
      <c r="DL92" s="1606"/>
      <c r="DM92" s="1606"/>
      <c r="DN92" s="1606"/>
      <c r="DO92" s="1606"/>
      <c r="EA92" s="1110"/>
      <c r="EB92" s="1110"/>
      <c r="EC92" s="1110"/>
      <c r="EE92" s="1110"/>
      <c r="EF92" s="1110"/>
      <c r="EG92" s="1110"/>
    </row>
    <row r="93" spans="23:137">
      <c r="W93" s="1100"/>
      <c r="X93" s="1608"/>
      <c r="Y93" s="1608"/>
      <c r="Z93" s="1608"/>
      <c r="AA93" s="1608"/>
      <c r="AB93" s="1608"/>
      <c r="AC93" s="1608"/>
      <c r="AD93" s="1608"/>
      <c r="AE93" s="1608"/>
      <c r="AF93" s="1608"/>
      <c r="AG93" s="1608"/>
      <c r="AH93" s="1608"/>
      <c r="AI93" s="1608"/>
      <c r="AJ93" s="1608"/>
      <c r="AK93" s="1608"/>
      <c r="AL93" s="1608"/>
      <c r="AM93" s="1608"/>
      <c r="AN93" s="1608"/>
      <c r="AO93" s="1608"/>
      <c r="AP93" s="1608"/>
      <c r="AQ93" s="1608"/>
      <c r="AR93" s="1608"/>
      <c r="AS93" s="1608"/>
      <c r="AT93" s="1608"/>
      <c r="AU93" s="1608"/>
      <c r="AV93" s="1608"/>
      <c r="AW93" s="1608"/>
      <c r="AX93" s="1608"/>
      <c r="AY93" s="1608"/>
      <c r="AZ93" s="1608"/>
      <c r="BA93" s="1608"/>
      <c r="BB93" s="1608"/>
      <c r="BC93" s="1606"/>
      <c r="BD93" s="1606"/>
      <c r="BE93" s="1606"/>
      <c r="BF93" s="1606"/>
      <c r="BG93" s="1606"/>
      <c r="BH93" s="1606"/>
      <c r="BI93" s="1606"/>
      <c r="BJ93" s="1606"/>
      <c r="BK93" s="1606"/>
      <c r="BL93" s="1606"/>
      <c r="BM93" s="1606"/>
      <c r="BN93" s="1606"/>
      <c r="BO93" s="1606"/>
      <c r="BP93" s="1606"/>
      <c r="BQ93" s="1606"/>
      <c r="BR93" s="1606"/>
      <c r="BS93" s="1606"/>
      <c r="BT93" s="1606"/>
      <c r="BU93" s="1606"/>
      <c r="BV93" s="1606"/>
      <c r="BW93" s="1606"/>
      <c r="BX93" s="1606"/>
      <c r="BY93" s="1606"/>
      <c r="BZ93" s="1606"/>
      <c r="CA93" s="1606"/>
      <c r="CB93" s="1606"/>
      <c r="CC93" s="1606"/>
      <c r="CD93" s="1606"/>
      <c r="CE93" s="1606"/>
      <c r="CF93" s="1606"/>
      <c r="CG93" s="1606"/>
      <c r="CH93" s="1606"/>
      <c r="CI93" s="1606"/>
      <c r="CJ93" s="1606"/>
      <c r="CK93" s="1606"/>
      <c r="CL93" s="1606"/>
      <c r="CM93" s="1606"/>
      <c r="CN93" s="1606"/>
      <c r="CO93" s="1606"/>
      <c r="CP93" s="1606"/>
      <c r="CQ93" s="1606"/>
      <c r="CR93" s="1606"/>
      <c r="CS93" s="1606"/>
      <c r="CT93" s="1606"/>
      <c r="CU93" s="1606"/>
      <c r="CV93" s="1606"/>
      <c r="CW93" s="1606"/>
      <c r="CX93" s="1606"/>
      <c r="CY93" s="1606"/>
      <c r="CZ93" s="1606"/>
      <c r="DA93" s="1606"/>
      <c r="DB93" s="1606"/>
      <c r="DC93" s="1606"/>
      <c r="DD93" s="1606"/>
      <c r="DE93" s="1606"/>
      <c r="DF93" s="1606"/>
      <c r="DG93" s="1606"/>
      <c r="DH93" s="1606"/>
      <c r="DI93" s="1606"/>
      <c r="DJ93" s="1606"/>
      <c r="DK93" s="1606"/>
      <c r="DL93" s="1606"/>
      <c r="DM93" s="1606"/>
      <c r="DN93" s="1606"/>
      <c r="DO93" s="1606"/>
      <c r="EA93" s="1110"/>
      <c r="EB93" s="1110"/>
      <c r="EC93" s="1110"/>
      <c r="EE93" s="1110"/>
      <c r="EF93" s="1110"/>
      <c r="EG93" s="1110"/>
    </row>
    <row r="94" spans="23:137">
      <c r="W94" s="1100"/>
      <c r="X94" s="1608"/>
      <c r="Y94" s="1608"/>
      <c r="Z94" s="1608"/>
      <c r="AA94" s="1608"/>
      <c r="AB94" s="1608"/>
      <c r="AC94" s="1608"/>
      <c r="AD94" s="1608"/>
      <c r="AE94" s="1608"/>
      <c r="AF94" s="1608"/>
      <c r="AG94" s="1608"/>
      <c r="AH94" s="1608"/>
      <c r="AI94" s="1608"/>
      <c r="AJ94" s="1608"/>
      <c r="AK94" s="1608"/>
      <c r="AL94" s="1608"/>
      <c r="AM94" s="1608"/>
      <c r="AN94" s="1608"/>
      <c r="AO94" s="1608"/>
      <c r="AP94" s="1608"/>
      <c r="AQ94" s="1608"/>
      <c r="AR94" s="1608"/>
      <c r="AS94" s="1608"/>
      <c r="AT94" s="1608"/>
      <c r="AU94" s="1608"/>
      <c r="AV94" s="1608"/>
      <c r="AW94" s="1608"/>
      <c r="AX94" s="1608"/>
      <c r="AY94" s="1608"/>
      <c r="AZ94" s="1608"/>
      <c r="BA94" s="1608"/>
      <c r="BB94" s="1608"/>
      <c r="BC94" s="1606"/>
      <c r="BD94" s="1606"/>
      <c r="BE94" s="1606"/>
      <c r="BF94" s="1606"/>
      <c r="BG94" s="1606"/>
      <c r="BH94" s="1606"/>
      <c r="BI94" s="1606"/>
      <c r="BJ94" s="1606"/>
      <c r="BK94" s="1606"/>
      <c r="BL94" s="1606"/>
      <c r="BM94" s="1606"/>
      <c r="BN94" s="1606"/>
      <c r="BO94" s="1606"/>
      <c r="BP94" s="1606"/>
      <c r="BQ94" s="1606"/>
      <c r="BR94" s="1606"/>
      <c r="BS94" s="1606"/>
      <c r="BT94" s="1606"/>
      <c r="BU94" s="1606"/>
      <c r="BV94" s="1606"/>
      <c r="BW94" s="1606"/>
      <c r="BX94" s="1606"/>
      <c r="BY94" s="1606"/>
      <c r="BZ94" s="1606"/>
      <c r="CA94" s="1606"/>
      <c r="CB94" s="1606"/>
      <c r="CC94" s="1606"/>
      <c r="CD94" s="1606"/>
      <c r="CE94" s="1606"/>
      <c r="CF94" s="1606"/>
      <c r="CG94" s="1606"/>
      <c r="CH94" s="1606"/>
      <c r="CI94" s="1606"/>
      <c r="CJ94" s="1606"/>
      <c r="CK94" s="1606"/>
      <c r="CL94" s="1606"/>
      <c r="CM94" s="1606"/>
      <c r="CN94" s="1606"/>
      <c r="CO94" s="1606"/>
      <c r="CP94" s="1606"/>
      <c r="CQ94" s="1606"/>
      <c r="CR94" s="1606"/>
      <c r="CS94" s="1606"/>
      <c r="CT94" s="1606"/>
      <c r="CU94" s="1606"/>
      <c r="CV94" s="1606"/>
      <c r="CW94" s="1606"/>
      <c r="CX94" s="1606"/>
      <c r="CY94" s="1606"/>
      <c r="CZ94" s="1606"/>
      <c r="DA94" s="1606"/>
      <c r="DB94" s="1606"/>
      <c r="DC94" s="1606"/>
      <c r="DD94" s="1606"/>
      <c r="DE94" s="1606"/>
      <c r="DF94" s="1606"/>
      <c r="DG94" s="1606"/>
      <c r="DH94" s="1606"/>
      <c r="DI94" s="1606"/>
      <c r="DJ94" s="1606"/>
      <c r="DK94" s="1606"/>
      <c r="DL94" s="1606"/>
      <c r="DM94" s="1606"/>
      <c r="DN94" s="1606"/>
      <c r="DO94" s="1606"/>
      <c r="EA94" s="1110"/>
      <c r="EB94" s="1110"/>
      <c r="EC94" s="1110"/>
      <c r="EE94" s="1110"/>
      <c r="EF94" s="1110"/>
      <c r="EG94" s="1110"/>
    </row>
    <row r="95" spans="23:137">
      <c r="W95" s="1100"/>
      <c r="X95" s="1610"/>
      <c r="Y95" s="1610"/>
      <c r="Z95" s="1610"/>
      <c r="AA95" s="1610"/>
      <c r="AB95" s="1610"/>
      <c r="AC95" s="1610"/>
      <c r="AD95" s="1610"/>
      <c r="AE95" s="1610"/>
      <c r="AF95" s="1610"/>
      <c r="AG95" s="1610"/>
      <c r="AH95" s="1610"/>
      <c r="AI95" s="1610"/>
      <c r="AJ95" s="1610"/>
      <c r="AK95" s="1610"/>
      <c r="AL95" s="1610"/>
      <c r="AM95" s="1610"/>
      <c r="AN95" s="1610"/>
      <c r="AO95" s="1610"/>
      <c r="AP95" s="1610"/>
      <c r="AQ95" s="1610"/>
      <c r="AR95" s="1610"/>
      <c r="AS95" s="1610"/>
      <c r="AT95" s="1610"/>
      <c r="AU95" s="1610"/>
      <c r="AV95" s="1610"/>
      <c r="AW95" s="1610"/>
      <c r="AX95" s="1610"/>
      <c r="AY95" s="1610"/>
      <c r="AZ95" s="1610"/>
      <c r="BA95" s="1610"/>
      <c r="BB95" s="1610"/>
      <c r="BC95" s="1606"/>
      <c r="BD95" s="1606"/>
      <c r="BE95" s="1606"/>
      <c r="BF95" s="1606"/>
      <c r="BG95" s="1606"/>
      <c r="BH95" s="1606"/>
      <c r="BI95" s="1606"/>
      <c r="BJ95" s="1606"/>
      <c r="BK95" s="1606"/>
      <c r="BL95" s="1606"/>
      <c r="BM95" s="1606"/>
      <c r="BN95" s="1606"/>
      <c r="BO95" s="1606"/>
      <c r="BP95" s="1606"/>
      <c r="BQ95" s="1606"/>
      <c r="BR95" s="1606"/>
      <c r="BS95" s="1606"/>
      <c r="BT95" s="1606"/>
      <c r="BU95" s="1606"/>
      <c r="BV95" s="1606"/>
      <c r="BW95" s="1606"/>
      <c r="BX95" s="1606"/>
      <c r="BY95" s="1606"/>
      <c r="BZ95" s="1606"/>
      <c r="CA95" s="1606"/>
      <c r="CB95" s="1606"/>
      <c r="CC95" s="1606"/>
      <c r="CD95" s="1606"/>
      <c r="CE95" s="1606"/>
      <c r="CF95" s="1606"/>
      <c r="CG95" s="1606"/>
      <c r="CH95" s="1606"/>
      <c r="CI95" s="1606"/>
      <c r="CJ95" s="1606"/>
      <c r="CK95" s="1606"/>
      <c r="CL95" s="1606"/>
      <c r="CM95" s="1606"/>
      <c r="CN95" s="1606"/>
      <c r="CO95" s="1606"/>
      <c r="CP95" s="1606"/>
      <c r="CQ95" s="1606"/>
      <c r="CR95" s="1606"/>
      <c r="CS95" s="1606"/>
      <c r="CT95" s="1606"/>
      <c r="CU95" s="1606"/>
      <c r="CV95" s="1606"/>
      <c r="CW95" s="1606"/>
      <c r="CX95" s="1606"/>
      <c r="CY95" s="1606"/>
      <c r="CZ95" s="1606"/>
      <c r="DA95" s="1606"/>
      <c r="DB95" s="1606"/>
      <c r="DC95" s="1606"/>
      <c r="DD95" s="1606"/>
      <c r="DE95" s="1606"/>
      <c r="DF95" s="1606"/>
      <c r="DG95" s="1606"/>
      <c r="DH95" s="1606"/>
      <c r="DI95" s="1606"/>
      <c r="DJ95" s="1606"/>
      <c r="DK95" s="1606"/>
      <c r="DL95" s="1606"/>
      <c r="DM95" s="1606"/>
      <c r="DN95" s="1606"/>
      <c r="DO95" s="1606"/>
      <c r="EA95" s="1110"/>
      <c r="EB95" s="1110"/>
      <c r="EC95" s="1110"/>
      <c r="EE95" s="1110"/>
      <c r="EF95" s="1110"/>
      <c r="EG95" s="1110"/>
    </row>
    <row r="96" spans="23:137">
      <c r="W96" s="1100"/>
      <c r="X96" s="1609"/>
      <c r="Y96" s="1609"/>
      <c r="Z96" s="1609"/>
      <c r="AA96" s="1609"/>
      <c r="AB96" s="1609"/>
      <c r="AC96" s="1609"/>
      <c r="AD96" s="1609"/>
      <c r="AE96" s="1609"/>
      <c r="AF96" s="1609"/>
      <c r="AG96" s="1609"/>
      <c r="AH96" s="1609"/>
      <c r="AI96" s="1609"/>
      <c r="AJ96" s="1609"/>
      <c r="AK96" s="1609"/>
      <c r="AL96" s="1609"/>
      <c r="AM96" s="1609"/>
      <c r="AN96" s="1609"/>
      <c r="AO96" s="1609"/>
      <c r="AP96" s="1609"/>
      <c r="AQ96" s="1609"/>
      <c r="AR96" s="1609"/>
      <c r="AS96" s="1609"/>
      <c r="AT96" s="1609"/>
      <c r="AU96" s="1609"/>
      <c r="AV96" s="1609"/>
      <c r="AW96" s="1609"/>
      <c r="AX96" s="1609"/>
      <c r="AY96" s="1609"/>
      <c r="AZ96" s="1609"/>
      <c r="BA96" s="1609"/>
      <c r="BB96" s="1114"/>
      <c r="BC96" s="1606"/>
      <c r="BD96" s="1606"/>
      <c r="BE96" s="1606"/>
      <c r="BF96" s="1606"/>
      <c r="BG96" s="1606"/>
      <c r="BH96" s="1606"/>
      <c r="BI96" s="1606"/>
      <c r="BJ96" s="1606"/>
      <c r="BK96" s="1606"/>
      <c r="BL96" s="1606"/>
      <c r="BM96" s="1606"/>
      <c r="BN96" s="1606"/>
      <c r="BO96" s="1606"/>
      <c r="BP96" s="1606"/>
      <c r="BQ96" s="1606"/>
      <c r="BR96" s="1606"/>
      <c r="BS96" s="1606"/>
      <c r="BT96" s="1606"/>
      <c r="BU96" s="1606"/>
      <c r="BV96" s="1606"/>
      <c r="BW96" s="1606"/>
      <c r="BX96" s="1606"/>
      <c r="BY96" s="1606"/>
      <c r="BZ96" s="1606"/>
      <c r="CA96" s="1606"/>
      <c r="CB96" s="1606"/>
      <c r="CC96" s="1606"/>
      <c r="CD96" s="1606"/>
      <c r="CE96" s="1606"/>
      <c r="CF96" s="1606"/>
      <c r="CG96" s="1606"/>
      <c r="CH96" s="1606"/>
      <c r="CI96" s="1606"/>
      <c r="CJ96" s="1606"/>
      <c r="CK96" s="1606"/>
      <c r="CL96" s="1606"/>
      <c r="CM96" s="1606"/>
      <c r="CN96" s="1606"/>
      <c r="CO96" s="1606"/>
      <c r="CP96" s="1606"/>
      <c r="CQ96" s="1606"/>
      <c r="CR96" s="1606"/>
      <c r="CS96" s="1606"/>
      <c r="CT96" s="1606"/>
      <c r="CU96" s="1606"/>
      <c r="CV96" s="1606"/>
      <c r="CW96" s="1606"/>
      <c r="CX96" s="1606"/>
      <c r="CY96" s="1606"/>
      <c r="CZ96" s="1606"/>
      <c r="DA96" s="1606"/>
      <c r="DB96" s="1606"/>
      <c r="DC96" s="1606"/>
      <c r="DD96" s="1606"/>
      <c r="DE96" s="1606"/>
      <c r="DF96" s="1606"/>
      <c r="DG96" s="1606"/>
      <c r="DH96" s="1606"/>
      <c r="DI96" s="1606"/>
      <c r="DJ96" s="1606"/>
      <c r="DK96" s="1606"/>
      <c r="DL96" s="1606"/>
      <c r="DM96" s="1606"/>
      <c r="DN96" s="1606"/>
      <c r="DO96" s="1606"/>
      <c r="EA96" s="1110"/>
      <c r="EB96" s="1110"/>
      <c r="EC96" s="1110"/>
      <c r="EE96" s="1110"/>
      <c r="EF96" s="1110"/>
      <c r="EG96" s="1110"/>
    </row>
    <row r="97" spans="15:137">
      <c r="W97" s="1100"/>
      <c r="X97" s="1609"/>
      <c r="Y97" s="1609"/>
      <c r="Z97" s="1609"/>
      <c r="AA97" s="1609"/>
      <c r="AB97" s="1609"/>
      <c r="AC97" s="1609"/>
      <c r="AD97" s="1609"/>
      <c r="AE97" s="1609"/>
      <c r="AF97" s="1609"/>
      <c r="AG97" s="1609"/>
      <c r="AH97" s="1609"/>
      <c r="AI97" s="1609"/>
      <c r="AJ97" s="1609"/>
      <c r="AK97" s="1609"/>
      <c r="AL97" s="1609"/>
      <c r="AM97" s="1609"/>
      <c r="AN97" s="1609"/>
      <c r="AO97" s="1609"/>
      <c r="AP97" s="1609"/>
      <c r="AQ97" s="1609"/>
      <c r="AR97" s="1609"/>
      <c r="AS97" s="1609"/>
      <c r="AT97" s="1609"/>
      <c r="AU97" s="1609"/>
      <c r="AV97" s="1609"/>
      <c r="AW97" s="1609"/>
      <c r="AX97" s="1609"/>
      <c r="AY97" s="1609"/>
      <c r="AZ97" s="1609"/>
      <c r="BA97" s="1609"/>
      <c r="BB97" s="1114"/>
      <c r="BC97" s="1606"/>
      <c r="BD97" s="1606"/>
      <c r="BE97" s="1606"/>
      <c r="BF97" s="1606"/>
      <c r="BG97" s="1606"/>
      <c r="BH97" s="1606"/>
      <c r="BI97" s="1606"/>
      <c r="BJ97" s="1606"/>
      <c r="BK97" s="1606"/>
      <c r="BL97" s="1606"/>
      <c r="BM97" s="1606"/>
      <c r="BN97" s="1606"/>
      <c r="BO97" s="1606"/>
      <c r="BP97" s="1606"/>
      <c r="BQ97" s="1606"/>
      <c r="BR97" s="1606"/>
      <c r="BS97" s="1606"/>
      <c r="BT97" s="1606"/>
      <c r="BU97" s="1606"/>
      <c r="BV97" s="1606"/>
      <c r="BW97" s="1606"/>
      <c r="BX97" s="1606"/>
      <c r="BY97" s="1606"/>
      <c r="BZ97" s="1606"/>
      <c r="CA97" s="1606"/>
      <c r="CB97" s="1606"/>
      <c r="CC97" s="1606"/>
      <c r="CD97" s="1606"/>
      <c r="CE97" s="1606"/>
      <c r="CF97" s="1606"/>
      <c r="CG97" s="1606"/>
      <c r="CH97" s="1606"/>
      <c r="CI97" s="1606"/>
      <c r="CJ97" s="1606"/>
      <c r="CK97" s="1606"/>
      <c r="CL97" s="1606"/>
      <c r="CM97" s="1606"/>
      <c r="CN97" s="1606"/>
      <c r="CO97" s="1606"/>
      <c r="CP97" s="1606"/>
      <c r="CQ97" s="1606"/>
      <c r="CR97" s="1606"/>
      <c r="CS97" s="1606"/>
      <c r="CT97" s="1606"/>
      <c r="CU97" s="1606"/>
      <c r="CV97" s="1606"/>
      <c r="CW97" s="1606"/>
      <c r="CX97" s="1606"/>
      <c r="CY97" s="1606"/>
      <c r="CZ97" s="1606"/>
      <c r="DA97" s="1606"/>
      <c r="DB97" s="1606"/>
      <c r="DC97" s="1606"/>
      <c r="DD97" s="1606"/>
      <c r="DE97" s="1606"/>
      <c r="DF97" s="1606"/>
      <c r="DG97" s="1606"/>
      <c r="DH97" s="1606"/>
      <c r="DI97" s="1606"/>
      <c r="DJ97" s="1606"/>
      <c r="DK97" s="1606"/>
      <c r="DL97" s="1606"/>
      <c r="DM97" s="1606"/>
      <c r="DN97" s="1606"/>
      <c r="DO97" s="1606"/>
      <c r="EA97" s="1110"/>
      <c r="EB97" s="1110"/>
      <c r="EC97" s="1110"/>
      <c r="EE97" s="1110"/>
      <c r="EF97" s="1110"/>
      <c r="EG97" s="1110"/>
    </row>
    <row r="98" spans="15:137">
      <c r="O98" s="1110"/>
      <c r="P98" s="1110"/>
      <c r="Q98" s="1110"/>
      <c r="R98" s="1110"/>
      <c r="S98" s="1110"/>
      <c r="T98" s="1110"/>
      <c r="U98" s="1110"/>
      <c r="V98" s="1110"/>
      <c r="W98" s="1100"/>
      <c r="X98" s="1609"/>
      <c r="Y98" s="1609"/>
      <c r="Z98" s="1609"/>
      <c r="AA98" s="1609"/>
      <c r="AB98" s="1609"/>
      <c r="AC98" s="1609"/>
      <c r="AD98" s="1609"/>
      <c r="AE98" s="1609"/>
      <c r="AF98" s="1609"/>
      <c r="AG98" s="1609"/>
      <c r="AH98" s="1609"/>
      <c r="AI98" s="1609"/>
      <c r="AJ98" s="1609"/>
      <c r="AK98" s="1609"/>
      <c r="AL98" s="1609"/>
      <c r="AM98" s="1609"/>
      <c r="AN98" s="1609"/>
      <c r="AO98" s="1609"/>
      <c r="AP98" s="1609"/>
      <c r="AQ98" s="1609"/>
      <c r="AR98" s="1609"/>
      <c r="AS98" s="1609"/>
      <c r="AT98" s="1609"/>
      <c r="AU98" s="1609"/>
      <c r="AV98" s="1609"/>
      <c r="AW98" s="1609"/>
      <c r="AX98" s="1609"/>
      <c r="AY98" s="1609"/>
      <c r="AZ98" s="1609"/>
      <c r="BA98" s="1609"/>
      <c r="BB98" s="1114"/>
      <c r="BC98" s="1606"/>
      <c r="BD98" s="1606"/>
      <c r="BE98" s="1606"/>
      <c r="BF98" s="1606"/>
      <c r="BG98" s="1606"/>
      <c r="BH98" s="1606"/>
      <c r="BI98" s="1606"/>
      <c r="BJ98" s="1606"/>
      <c r="BK98" s="1606"/>
      <c r="BL98" s="1606"/>
      <c r="BM98" s="1606"/>
      <c r="BN98" s="1606"/>
      <c r="BO98" s="1606"/>
      <c r="BP98" s="1606"/>
      <c r="BQ98" s="1606"/>
      <c r="BR98" s="1606"/>
      <c r="BS98" s="1606"/>
      <c r="BT98" s="1606"/>
      <c r="BU98" s="1606"/>
      <c r="BV98" s="1606"/>
      <c r="BW98" s="1606"/>
      <c r="BX98" s="1606"/>
      <c r="BY98" s="1606"/>
      <c r="BZ98" s="1606"/>
      <c r="CA98" s="1606"/>
      <c r="CB98" s="1606"/>
      <c r="CC98" s="1606"/>
      <c r="CD98" s="1606"/>
      <c r="CE98" s="1606"/>
      <c r="CF98" s="1606"/>
      <c r="CG98" s="1606"/>
      <c r="CH98" s="1606"/>
      <c r="CI98" s="1606"/>
      <c r="CJ98" s="1606"/>
      <c r="CK98" s="1606"/>
      <c r="CL98" s="1606"/>
      <c r="CM98" s="1606"/>
      <c r="CN98" s="1606"/>
      <c r="CO98" s="1606"/>
      <c r="CP98" s="1606"/>
      <c r="CQ98" s="1606"/>
      <c r="CR98" s="1606"/>
      <c r="CS98" s="1606"/>
      <c r="CT98" s="1606"/>
      <c r="CU98" s="1606"/>
      <c r="CV98" s="1606"/>
      <c r="CW98" s="1606"/>
      <c r="CX98" s="1606"/>
      <c r="CY98" s="1606"/>
      <c r="CZ98" s="1606"/>
      <c r="DA98" s="1606"/>
      <c r="DB98" s="1606"/>
      <c r="DC98" s="1606"/>
      <c r="DD98" s="1606"/>
      <c r="DE98" s="1606"/>
      <c r="DF98" s="1606"/>
      <c r="DG98" s="1606"/>
      <c r="DH98" s="1606"/>
      <c r="DI98" s="1606"/>
      <c r="DJ98" s="1606"/>
      <c r="DK98" s="1606"/>
      <c r="DL98" s="1606"/>
      <c r="DM98" s="1606"/>
      <c r="DN98" s="1606"/>
      <c r="DO98" s="1606"/>
      <c r="EA98" s="1110"/>
      <c r="EB98" s="1110"/>
      <c r="EC98" s="1110"/>
      <c r="ED98" s="1110"/>
      <c r="EE98" s="1110"/>
      <c r="EF98" s="1110"/>
      <c r="EG98" s="1110"/>
    </row>
    <row r="99" spans="15:137">
      <c r="O99" s="1611"/>
      <c r="P99" s="1611"/>
      <c r="Q99" s="1611"/>
      <c r="R99" s="1611"/>
      <c r="S99" s="1611"/>
      <c r="T99" s="1611"/>
      <c r="U99" s="1611"/>
      <c r="V99" s="1611"/>
      <c r="W99" s="1117"/>
      <c r="X99" s="1612"/>
      <c r="Y99" s="1612"/>
      <c r="Z99" s="1612"/>
      <c r="AA99" s="1612"/>
      <c r="AB99" s="1612"/>
      <c r="AC99" s="1612"/>
      <c r="AD99" s="1612"/>
      <c r="AE99" s="1612"/>
      <c r="AF99" s="1612"/>
      <c r="AG99" s="1612"/>
      <c r="AH99" s="1612"/>
      <c r="AI99" s="1612"/>
      <c r="AJ99" s="1612"/>
      <c r="AK99" s="1612"/>
      <c r="AL99" s="1612"/>
      <c r="AM99" s="1612"/>
      <c r="AN99" s="1612"/>
      <c r="AO99" s="1612"/>
      <c r="AP99" s="1612"/>
      <c r="AQ99" s="1612"/>
      <c r="AR99" s="1612"/>
      <c r="AS99" s="1612"/>
      <c r="AT99" s="1612"/>
      <c r="AU99" s="1612"/>
      <c r="AV99" s="1612"/>
      <c r="AW99" s="1612"/>
      <c r="AX99" s="1612"/>
      <c r="AY99" s="1612"/>
      <c r="AZ99" s="1612"/>
      <c r="BA99" s="1612"/>
      <c r="BB99" s="1612"/>
      <c r="BC99" s="1613"/>
      <c r="BD99" s="1613"/>
      <c r="BE99" s="1613"/>
      <c r="BF99" s="1613"/>
      <c r="BG99" s="1613"/>
      <c r="BH99" s="1613"/>
      <c r="BI99" s="1613"/>
      <c r="BJ99" s="1613"/>
      <c r="BK99" s="1613"/>
      <c r="BL99" s="1613"/>
      <c r="BM99" s="1613"/>
      <c r="BN99" s="1613"/>
      <c r="BO99" s="1613"/>
      <c r="BP99" s="1613"/>
      <c r="BQ99" s="1613"/>
      <c r="BR99" s="1613"/>
      <c r="BS99" s="1613"/>
      <c r="BT99" s="1613"/>
      <c r="BU99" s="1606"/>
      <c r="BV99" s="1606"/>
      <c r="BW99" s="1606"/>
      <c r="BX99" s="1606"/>
      <c r="BY99" s="1606"/>
      <c r="BZ99" s="1606"/>
      <c r="CA99" s="1606"/>
      <c r="CB99" s="1606"/>
      <c r="CC99" s="1606"/>
      <c r="CD99" s="1606"/>
      <c r="CE99" s="1606"/>
      <c r="CF99" s="1606"/>
      <c r="CG99" s="1606"/>
      <c r="CH99" s="1606"/>
      <c r="CI99" s="1606"/>
      <c r="CJ99" s="1606"/>
      <c r="CK99" s="1606"/>
      <c r="CL99" s="1606"/>
      <c r="CM99" s="1606"/>
      <c r="CN99" s="1606"/>
      <c r="CO99" s="1606"/>
      <c r="CP99" s="1606"/>
      <c r="CQ99" s="1606"/>
      <c r="CR99" s="1606"/>
      <c r="CS99" s="1606"/>
      <c r="CT99" s="1606"/>
      <c r="CU99" s="1606"/>
      <c r="CV99" s="1606"/>
      <c r="CW99" s="1606"/>
      <c r="CX99" s="1606"/>
      <c r="CY99" s="1606"/>
      <c r="CZ99" s="1606"/>
      <c r="DA99" s="1606"/>
      <c r="DB99" s="1606"/>
      <c r="DC99" s="1606"/>
      <c r="DD99" s="1606"/>
      <c r="DE99" s="1606"/>
      <c r="DF99" s="1606"/>
      <c r="DG99" s="1606"/>
      <c r="DH99" s="1606"/>
      <c r="DI99" s="1606"/>
      <c r="DJ99" s="1606"/>
      <c r="DK99" s="1606"/>
      <c r="DL99" s="1606"/>
      <c r="DM99" s="1606"/>
      <c r="DN99" s="1606"/>
      <c r="DO99" s="1606"/>
      <c r="DU99" s="1110"/>
      <c r="DV99" s="1110"/>
      <c r="DW99" s="1110"/>
      <c r="DX99" s="1110"/>
      <c r="DY99" s="1110"/>
      <c r="DZ99" s="1110"/>
      <c r="EA99" s="1110"/>
      <c r="EB99" s="1110"/>
      <c r="EC99" s="1110"/>
      <c r="ED99" s="1110"/>
      <c r="EE99" s="1110"/>
      <c r="EF99" s="1110"/>
      <c r="EG99" s="1110"/>
    </row>
    <row r="100" spans="15:137">
      <c r="O100" s="1611"/>
      <c r="P100" s="1611"/>
      <c r="Q100" s="1611"/>
      <c r="R100" s="1611"/>
      <c r="S100" s="1611"/>
      <c r="T100" s="1611"/>
      <c r="U100" s="1611"/>
      <c r="V100" s="1611"/>
      <c r="W100" s="1117"/>
      <c r="X100" s="1612"/>
      <c r="Y100" s="1612"/>
      <c r="Z100" s="1612"/>
      <c r="AA100" s="1612"/>
      <c r="AB100" s="1612"/>
      <c r="AC100" s="1612"/>
      <c r="AD100" s="1612"/>
      <c r="AE100" s="1612"/>
      <c r="AF100" s="1612"/>
      <c r="AG100" s="1612"/>
      <c r="AH100" s="1612"/>
      <c r="AI100" s="1612"/>
      <c r="AJ100" s="1612"/>
      <c r="AK100" s="1612"/>
      <c r="AL100" s="1612"/>
      <c r="AM100" s="1612"/>
      <c r="AN100" s="1612"/>
      <c r="AO100" s="1612"/>
      <c r="AP100" s="1612"/>
      <c r="AQ100" s="1612"/>
      <c r="AR100" s="1612"/>
      <c r="AS100" s="1612"/>
      <c r="AT100" s="1612"/>
      <c r="AU100" s="1612"/>
      <c r="AV100" s="1612"/>
      <c r="AW100" s="1612"/>
      <c r="AX100" s="1612"/>
      <c r="AY100" s="1612"/>
      <c r="AZ100" s="1612"/>
      <c r="BA100" s="1612"/>
      <c r="BB100" s="1612"/>
      <c r="BC100" s="1613"/>
      <c r="BD100" s="1613"/>
      <c r="BE100" s="1613"/>
      <c r="BF100" s="1613"/>
      <c r="BG100" s="1613"/>
      <c r="BH100" s="1613"/>
      <c r="BI100" s="1613"/>
      <c r="BJ100" s="1613"/>
      <c r="BK100" s="1613"/>
      <c r="BL100" s="1613"/>
      <c r="BM100" s="1613"/>
      <c r="BN100" s="1613"/>
      <c r="BO100" s="1613"/>
      <c r="BP100" s="1613"/>
      <c r="BQ100" s="1613"/>
      <c r="BR100" s="1613"/>
      <c r="BS100" s="1613"/>
      <c r="BT100" s="1613"/>
      <c r="BU100" s="1606"/>
      <c r="BV100" s="1606"/>
      <c r="BW100" s="1606"/>
      <c r="BX100" s="1606"/>
      <c r="BY100" s="1606"/>
      <c r="BZ100" s="1606"/>
      <c r="CA100" s="1606"/>
      <c r="CB100" s="1606"/>
      <c r="CC100" s="1606"/>
      <c r="CD100" s="1606"/>
      <c r="CE100" s="1606"/>
      <c r="CF100" s="1606"/>
      <c r="CG100" s="1606"/>
      <c r="CH100" s="1606"/>
      <c r="CI100" s="1606"/>
      <c r="CJ100" s="1606"/>
      <c r="CK100" s="1606"/>
      <c r="CL100" s="1606"/>
      <c r="CM100" s="1606"/>
      <c r="CN100" s="1606"/>
      <c r="CO100" s="1606"/>
      <c r="CP100" s="1606"/>
      <c r="CQ100" s="1606"/>
      <c r="CR100" s="1606"/>
      <c r="CS100" s="1606"/>
      <c r="CT100" s="1606"/>
      <c r="CU100" s="1606"/>
      <c r="CV100" s="1606"/>
      <c r="CW100" s="1606"/>
      <c r="CX100" s="1606"/>
      <c r="CY100" s="1606"/>
      <c r="CZ100" s="1606"/>
      <c r="DA100" s="1606"/>
      <c r="DB100" s="1606"/>
      <c r="DC100" s="1606"/>
      <c r="DD100" s="1606"/>
      <c r="DE100" s="1606"/>
      <c r="DF100" s="1606"/>
      <c r="DG100" s="1606"/>
      <c r="DH100" s="1606"/>
      <c r="DI100" s="1606"/>
      <c r="DJ100" s="1606"/>
      <c r="DK100" s="1606"/>
      <c r="DL100" s="1606"/>
      <c r="DM100" s="1606"/>
      <c r="DN100" s="1606"/>
      <c r="DO100" s="1606"/>
      <c r="DU100" s="1110"/>
      <c r="DV100" s="1110"/>
      <c r="DW100" s="1110"/>
      <c r="DX100" s="1110"/>
      <c r="DY100" s="1110"/>
      <c r="DZ100" s="1110"/>
      <c r="EA100" s="1110"/>
      <c r="EB100" s="1110"/>
      <c r="EC100" s="1110"/>
      <c r="ED100" s="1110"/>
      <c r="EE100" s="1110"/>
      <c r="EF100" s="1110"/>
      <c r="EG100" s="1110"/>
    </row>
    <row r="101" spans="15:137">
      <c r="O101" s="1123"/>
      <c r="P101" s="1123"/>
      <c r="Q101" s="1123"/>
      <c r="R101" s="1123"/>
      <c r="S101" s="1123"/>
      <c r="T101" s="1123"/>
      <c r="U101" s="1123"/>
      <c r="V101" s="1123"/>
      <c r="W101" s="1123"/>
      <c r="X101" s="1123"/>
      <c r="Y101" s="1123"/>
      <c r="Z101" s="1123"/>
      <c r="AA101" s="1123"/>
      <c r="AB101" s="1123"/>
      <c r="AC101" s="1123"/>
      <c r="AD101" s="1123"/>
      <c r="AE101" s="1123"/>
      <c r="AF101" s="1123"/>
      <c r="AG101" s="1123"/>
      <c r="AH101" s="1123"/>
      <c r="AI101" s="1123"/>
      <c r="AJ101" s="1123"/>
      <c r="AK101" s="1123"/>
      <c r="AL101" s="1123"/>
      <c r="AM101" s="1123"/>
      <c r="AN101" s="1123"/>
      <c r="AO101" s="1123"/>
      <c r="AP101" s="1123"/>
      <c r="AQ101" s="1123"/>
      <c r="AR101" s="1123"/>
      <c r="AS101" s="1123"/>
      <c r="AT101" s="1123"/>
      <c r="AU101" s="1123"/>
      <c r="AV101" s="1123"/>
      <c r="AW101" s="1123"/>
      <c r="AX101" s="1123"/>
      <c r="AY101" s="1123"/>
      <c r="AZ101" s="1123"/>
      <c r="BA101" s="1123"/>
      <c r="BB101" s="1123"/>
      <c r="BC101" s="1124"/>
      <c r="BD101" s="1124"/>
      <c r="BE101" s="1124"/>
      <c r="BF101" s="1124"/>
      <c r="BG101" s="1124"/>
      <c r="BH101" s="1124"/>
      <c r="BI101" s="1124"/>
      <c r="BJ101" s="1124"/>
      <c r="BK101" s="1124"/>
      <c r="BL101" s="1124"/>
      <c r="BM101" s="1124"/>
      <c r="BN101" s="1124"/>
      <c r="BO101" s="1124"/>
      <c r="BP101" s="1124"/>
      <c r="BQ101" s="1124"/>
      <c r="BR101" s="1124"/>
      <c r="BS101" s="1124"/>
      <c r="BT101" s="1124"/>
      <c r="BU101" s="1124"/>
      <c r="BV101" s="1124"/>
      <c r="BW101" s="1124"/>
      <c r="BX101" s="1124"/>
      <c r="BY101" s="1124"/>
      <c r="BZ101" s="1124"/>
      <c r="CA101" s="1124"/>
      <c r="CB101" s="1124"/>
      <c r="CC101" s="1124"/>
      <c r="CD101" s="1124"/>
      <c r="CE101" s="1124"/>
      <c r="CF101" s="1124"/>
      <c r="CG101" s="1124"/>
      <c r="CH101" s="1124"/>
      <c r="CI101" s="1124"/>
      <c r="CJ101" s="1124"/>
      <c r="CK101" s="1124"/>
      <c r="CL101" s="1124"/>
      <c r="CM101" s="1124"/>
      <c r="CN101" s="1124"/>
      <c r="CO101" s="1124"/>
      <c r="CP101" s="1124"/>
      <c r="CQ101" s="1124"/>
      <c r="CR101" s="1124"/>
      <c r="CS101" s="1124"/>
      <c r="CT101" s="1124"/>
      <c r="CU101" s="1124"/>
      <c r="CV101" s="1124"/>
      <c r="CW101" s="1124"/>
      <c r="CX101" s="1124"/>
      <c r="CY101" s="1124"/>
      <c r="CZ101" s="1124"/>
      <c r="DA101" s="1124"/>
      <c r="DB101" s="1124"/>
      <c r="DC101" s="1124"/>
      <c r="DD101" s="1124"/>
      <c r="DE101" s="1124"/>
      <c r="DF101" s="1124"/>
      <c r="DG101" s="1124"/>
      <c r="DH101" s="1124"/>
      <c r="DI101" s="1124"/>
      <c r="DJ101" s="1124"/>
      <c r="DK101" s="1124"/>
      <c r="DL101" s="1124"/>
      <c r="DM101" s="1124"/>
      <c r="DN101" s="1124"/>
      <c r="DO101" s="1124"/>
    </row>
    <row r="102" spans="15:137">
      <c r="O102" s="1124"/>
      <c r="P102" s="1124"/>
      <c r="Q102" s="1124"/>
      <c r="R102" s="1124"/>
      <c r="S102" s="1124"/>
      <c r="T102" s="1124"/>
      <c r="U102" s="1124"/>
      <c r="V102" s="1124"/>
      <c r="W102" s="1124"/>
      <c r="X102" s="1124"/>
      <c r="Y102" s="1124"/>
      <c r="Z102" s="1124"/>
      <c r="AA102" s="1124"/>
      <c r="AB102" s="1124"/>
      <c r="AC102" s="1124"/>
      <c r="AD102" s="1124"/>
      <c r="AE102" s="1124"/>
      <c r="AF102" s="1124"/>
      <c r="AG102" s="1124"/>
      <c r="AH102" s="1124"/>
      <c r="AI102" s="1124"/>
      <c r="AJ102" s="1124"/>
      <c r="AK102" s="1124"/>
      <c r="AL102" s="1124"/>
      <c r="AM102" s="1124"/>
      <c r="AN102" s="1124"/>
      <c r="AO102" s="1124"/>
      <c r="AP102" s="1124"/>
      <c r="AQ102" s="1124"/>
      <c r="AR102" s="1124"/>
      <c r="AS102" s="1124"/>
      <c r="AT102" s="1124"/>
      <c r="AU102" s="1124"/>
      <c r="AV102" s="1124"/>
      <c r="AW102" s="1124"/>
      <c r="AX102" s="1124"/>
      <c r="AY102" s="1124"/>
      <c r="AZ102" s="1124"/>
      <c r="BA102" s="1124"/>
      <c r="BB102" s="1124"/>
      <c r="BC102" s="1124"/>
      <c r="BD102" s="1124"/>
      <c r="BE102" s="1124"/>
      <c r="BF102" s="1124"/>
      <c r="BG102" s="1124"/>
      <c r="BH102" s="1124"/>
      <c r="BI102" s="1124"/>
      <c r="BJ102" s="1124"/>
      <c r="BK102" s="1124"/>
      <c r="BL102" s="1124"/>
      <c r="BM102" s="1124"/>
      <c r="BN102" s="1124"/>
      <c r="BO102" s="1124"/>
      <c r="BP102" s="1124"/>
      <c r="BQ102" s="1124"/>
      <c r="BR102" s="1124"/>
      <c r="BS102" s="1124"/>
      <c r="BT102" s="1124"/>
      <c r="BU102" s="1124"/>
      <c r="BV102" s="1124"/>
      <c r="BW102" s="1124"/>
      <c r="BX102" s="1124"/>
      <c r="BY102" s="1124"/>
      <c r="BZ102" s="1124"/>
      <c r="CA102" s="1124"/>
      <c r="CB102" s="1124"/>
      <c r="CC102" s="1124"/>
      <c r="CD102" s="1124"/>
      <c r="CE102" s="1124"/>
      <c r="CF102" s="1124"/>
      <c r="CG102" s="1124"/>
      <c r="CH102" s="1124"/>
      <c r="CI102" s="1124"/>
      <c r="CJ102" s="1124"/>
      <c r="CK102" s="1124"/>
      <c r="CL102" s="1124"/>
      <c r="CM102" s="1124"/>
      <c r="CN102" s="1124"/>
      <c r="CO102" s="1124"/>
      <c r="CP102" s="1124"/>
      <c r="CQ102" s="1124"/>
      <c r="CR102" s="1124"/>
      <c r="CS102" s="1124"/>
      <c r="CT102" s="1124"/>
      <c r="CU102" s="1124"/>
      <c r="CV102" s="1124"/>
      <c r="CW102" s="1124"/>
      <c r="CX102" s="1124"/>
      <c r="CY102" s="1124"/>
      <c r="CZ102" s="1124"/>
      <c r="DA102" s="1124"/>
      <c r="DB102" s="1124"/>
      <c r="DC102" s="1124"/>
      <c r="DD102" s="1124"/>
      <c r="DE102" s="1124"/>
      <c r="DF102" s="1124"/>
      <c r="DG102" s="1124"/>
      <c r="DH102" s="1124"/>
      <c r="DI102" s="1124"/>
      <c r="DJ102" s="1124"/>
      <c r="DK102" s="1124"/>
      <c r="DL102" s="1124"/>
      <c r="DM102" s="1124"/>
      <c r="DN102" s="1124"/>
      <c r="DO102" s="1124"/>
    </row>
    <row r="108" spans="15:137">
      <c r="W108" s="1100"/>
      <c r="X108" s="1607"/>
      <c r="Y108" s="1607"/>
      <c r="Z108" s="1607"/>
      <c r="AA108" s="1607"/>
      <c r="AB108" s="1607"/>
      <c r="AC108" s="1607"/>
      <c r="AD108" s="1607"/>
      <c r="AE108" s="1607"/>
      <c r="AF108" s="1101"/>
      <c r="AG108" s="1101"/>
      <c r="AH108" s="1101"/>
      <c r="AI108" s="1101"/>
      <c r="AJ108" s="1101"/>
      <c r="AK108" s="1101"/>
      <c r="AL108" s="1101"/>
      <c r="AM108" s="1101"/>
      <c r="AN108" s="1101"/>
      <c r="AO108" s="1101"/>
      <c r="AP108" s="1101"/>
      <c r="AQ108" s="1101"/>
      <c r="AR108" s="1101"/>
      <c r="AS108" s="1101"/>
      <c r="AT108" s="1101"/>
      <c r="AU108" s="1101"/>
      <c r="AV108" s="1101"/>
      <c r="AW108" s="1101"/>
      <c r="AX108" s="1101"/>
      <c r="AY108" s="1101"/>
      <c r="AZ108" s="1101"/>
      <c r="BA108" s="1101"/>
      <c r="BB108" s="1101"/>
      <c r="BC108" s="1606"/>
      <c r="BD108" s="1606"/>
      <c r="BE108" s="1606"/>
      <c r="BF108" s="1606"/>
      <c r="BG108" s="1606"/>
      <c r="BH108" s="1606"/>
      <c r="BI108" s="1606"/>
      <c r="BJ108" s="1606"/>
      <c r="BK108" s="1606"/>
      <c r="BL108" s="1606"/>
      <c r="BM108" s="1606"/>
      <c r="BN108" s="1606"/>
      <c r="BO108" s="1606"/>
      <c r="BP108" s="1606"/>
      <c r="BQ108" s="1606"/>
      <c r="BR108" s="1606"/>
      <c r="BS108" s="1606"/>
      <c r="BT108" s="1606"/>
      <c r="BU108" s="1606"/>
      <c r="BV108" s="1606"/>
      <c r="BW108" s="1606"/>
      <c r="BX108" s="1606"/>
      <c r="BY108" s="1606"/>
      <c r="BZ108" s="1606"/>
      <c r="CA108" s="1606"/>
      <c r="CB108" s="1606"/>
      <c r="CC108" s="1606"/>
      <c r="CD108" s="1606"/>
      <c r="CE108" s="1606"/>
      <c r="CF108" s="1606"/>
      <c r="CG108" s="1606"/>
      <c r="CH108" s="1606"/>
      <c r="CI108" s="1606"/>
      <c r="CJ108" s="1606"/>
      <c r="CK108" s="1606"/>
      <c r="CL108" s="1606"/>
      <c r="CM108" s="1606"/>
      <c r="CN108" s="1606"/>
      <c r="CO108" s="1606"/>
      <c r="CP108" s="1606"/>
      <c r="CQ108" s="1606"/>
      <c r="CR108" s="1606"/>
      <c r="CS108" s="1606"/>
      <c r="CT108" s="1606"/>
      <c r="CU108" s="1606"/>
      <c r="CV108" s="1606"/>
      <c r="CW108" s="1606"/>
      <c r="CX108" s="1606"/>
      <c r="CY108" s="1606"/>
      <c r="CZ108" s="1606"/>
      <c r="DA108" s="1606"/>
      <c r="DB108" s="1606"/>
      <c r="DC108" s="1606"/>
      <c r="DD108" s="1606"/>
      <c r="DE108" s="1606"/>
      <c r="DF108" s="1606"/>
      <c r="DG108" s="1606"/>
      <c r="DH108" s="1606"/>
      <c r="DI108" s="1606"/>
      <c r="DJ108" s="1606"/>
      <c r="DK108" s="1606"/>
      <c r="DL108" s="1606"/>
      <c r="DM108" s="1606"/>
      <c r="DN108" s="1606"/>
      <c r="DO108" s="1606"/>
    </row>
    <row r="109" spans="15:137">
      <c r="O109" s="1607"/>
      <c r="P109" s="1607"/>
      <c r="Q109" s="1607"/>
      <c r="R109" s="1607"/>
      <c r="S109" s="1607"/>
      <c r="T109" s="1607"/>
      <c r="U109" s="1607"/>
      <c r="V109" s="1607"/>
      <c r="W109" s="1100"/>
      <c r="X109" s="1607"/>
      <c r="Y109" s="1607"/>
      <c r="Z109" s="1607"/>
      <c r="AA109" s="1607"/>
      <c r="AB109" s="1607"/>
      <c r="AC109" s="1607"/>
      <c r="AD109" s="1607"/>
      <c r="AE109" s="1607"/>
      <c r="AF109" s="1101"/>
      <c r="AG109" s="1101"/>
      <c r="AH109" s="1101"/>
      <c r="AI109" s="1101"/>
      <c r="AJ109" s="1101"/>
      <c r="AK109" s="1101"/>
      <c r="AL109" s="1101"/>
      <c r="AM109" s="1101"/>
      <c r="AN109" s="1101"/>
      <c r="AO109" s="1101"/>
      <c r="AP109" s="1101"/>
      <c r="AQ109" s="1101"/>
      <c r="AR109" s="1101"/>
      <c r="AS109" s="1101"/>
      <c r="AT109" s="1101"/>
      <c r="AU109" s="1101"/>
      <c r="AV109" s="1101"/>
      <c r="AW109" s="1101"/>
      <c r="AX109" s="1101"/>
      <c r="AY109" s="1101"/>
      <c r="AZ109" s="1101"/>
      <c r="BA109" s="1101"/>
      <c r="BB109" s="1101"/>
      <c r="BC109" s="1606"/>
      <c r="BD109" s="1606"/>
      <c r="BE109" s="1606"/>
      <c r="BF109" s="1606"/>
      <c r="BG109" s="1606"/>
      <c r="BH109" s="1606"/>
      <c r="BI109" s="1606"/>
      <c r="BJ109" s="1606"/>
      <c r="BK109" s="1606"/>
      <c r="BL109" s="1606"/>
      <c r="BM109" s="1606"/>
      <c r="BN109" s="1606"/>
      <c r="BO109" s="1606"/>
      <c r="BP109" s="1606"/>
      <c r="BQ109" s="1606"/>
      <c r="BR109" s="1606"/>
      <c r="BS109" s="1606"/>
      <c r="BT109" s="1606"/>
      <c r="BU109" s="1606"/>
      <c r="BV109" s="1606"/>
      <c r="BW109" s="1606"/>
      <c r="BX109" s="1606"/>
      <c r="BY109" s="1606"/>
      <c r="BZ109" s="1606"/>
      <c r="CA109" s="1606"/>
      <c r="CB109" s="1606"/>
      <c r="CC109" s="1606"/>
      <c r="CD109" s="1606"/>
      <c r="CE109" s="1606"/>
      <c r="CF109" s="1606"/>
      <c r="CG109" s="1606"/>
      <c r="CH109" s="1606"/>
      <c r="CI109" s="1606"/>
      <c r="CJ109" s="1606"/>
      <c r="CK109" s="1606"/>
      <c r="CL109" s="1606"/>
      <c r="CM109" s="1606"/>
      <c r="CN109" s="1606"/>
      <c r="CO109" s="1606"/>
      <c r="CP109" s="1606"/>
      <c r="CQ109" s="1606"/>
      <c r="CR109" s="1606"/>
      <c r="CS109" s="1606"/>
      <c r="CT109" s="1606"/>
      <c r="CU109" s="1606"/>
      <c r="CV109" s="1606"/>
      <c r="CW109" s="1606"/>
      <c r="CX109" s="1606"/>
      <c r="CY109" s="1606"/>
      <c r="CZ109" s="1606"/>
      <c r="DA109" s="1606"/>
      <c r="DB109" s="1606"/>
      <c r="DC109" s="1606"/>
      <c r="DD109" s="1606"/>
      <c r="DE109" s="1606"/>
      <c r="DF109" s="1606"/>
      <c r="DG109" s="1606"/>
      <c r="DH109" s="1606"/>
      <c r="DI109" s="1606"/>
      <c r="DJ109" s="1606"/>
      <c r="DK109" s="1606"/>
      <c r="DL109" s="1606"/>
      <c r="DM109" s="1606"/>
      <c r="DN109" s="1606"/>
      <c r="DO109" s="1606"/>
    </row>
    <row r="110" spans="15:137">
      <c r="O110" s="1607"/>
      <c r="P110" s="1607"/>
      <c r="Q110" s="1607"/>
      <c r="R110" s="1607"/>
      <c r="S110" s="1607"/>
      <c r="T110" s="1607"/>
      <c r="U110" s="1607"/>
      <c r="V110" s="1607"/>
      <c r="W110" s="1100"/>
      <c r="X110" s="1607"/>
      <c r="Y110" s="1607"/>
      <c r="Z110" s="1607"/>
      <c r="AA110" s="1607"/>
      <c r="AB110" s="1607"/>
      <c r="AC110" s="1607"/>
      <c r="AD110" s="1607"/>
      <c r="AE110" s="1607"/>
      <c r="AF110" s="1101"/>
      <c r="AG110" s="1101"/>
      <c r="AH110" s="1101"/>
      <c r="AI110" s="1101"/>
      <c r="AJ110" s="1101"/>
      <c r="AK110" s="1101"/>
      <c r="AL110" s="1101"/>
      <c r="AM110" s="1101"/>
      <c r="AN110" s="1101"/>
      <c r="AO110" s="1101"/>
      <c r="AP110" s="1101"/>
      <c r="AQ110" s="1101"/>
      <c r="AR110" s="1101"/>
      <c r="AS110" s="1101"/>
      <c r="AT110" s="1101"/>
      <c r="AU110" s="1101"/>
      <c r="AV110" s="1101"/>
      <c r="AW110" s="1101"/>
      <c r="AX110" s="1101"/>
      <c r="AY110" s="1101"/>
      <c r="AZ110" s="1101"/>
      <c r="BA110" s="1101"/>
      <c r="BB110" s="1101"/>
      <c r="BC110" s="1606"/>
      <c r="BD110" s="1606"/>
      <c r="BE110" s="1606"/>
      <c r="BF110" s="1606"/>
      <c r="BG110" s="1606"/>
      <c r="BH110" s="1606"/>
      <c r="BI110" s="1606"/>
      <c r="BJ110" s="1606"/>
      <c r="BK110" s="1606"/>
      <c r="BL110" s="1606"/>
      <c r="BM110" s="1606"/>
      <c r="BN110" s="1606"/>
      <c r="BO110" s="1606"/>
      <c r="BP110" s="1606"/>
      <c r="BQ110" s="1606"/>
      <c r="BR110" s="1606"/>
      <c r="BS110" s="1606"/>
      <c r="BT110" s="1606"/>
      <c r="BU110" s="1606"/>
      <c r="BV110" s="1606"/>
      <c r="BW110" s="1606"/>
      <c r="BX110" s="1606"/>
      <c r="BY110" s="1606"/>
      <c r="BZ110" s="1606"/>
      <c r="CA110" s="1606"/>
      <c r="CB110" s="1606"/>
      <c r="CC110" s="1606"/>
      <c r="CD110" s="1606"/>
      <c r="CE110" s="1606"/>
      <c r="CF110" s="1606"/>
      <c r="CG110" s="1606"/>
      <c r="CH110" s="1606"/>
      <c r="CI110" s="1606"/>
      <c r="CJ110" s="1606"/>
      <c r="CK110" s="1606"/>
      <c r="CL110" s="1606"/>
      <c r="CM110" s="1606"/>
      <c r="CN110" s="1606"/>
      <c r="CO110" s="1606"/>
      <c r="CP110" s="1606"/>
      <c r="CQ110" s="1606"/>
      <c r="CR110" s="1606"/>
      <c r="CS110" s="1606"/>
      <c r="CT110" s="1606"/>
      <c r="CU110" s="1606"/>
      <c r="CV110" s="1606"/>
      <c r="CW110" s="1606"/>
      <c r="CX110" s="1606"/>
      <c r="CY110" s="1606"/>
      <c r="CZ110" s="1606"/>
      <c r="DA110" s="1606"/>
      <c r="DB110" s="1606"/>
      <c r="DC110" s="1606"/>
      <c r="DD110" s="1606"/>
      <c r="DE110" s="1606"/>
      <c r="DF110" s="1606"/>
      <c r="DG110" s="1606"/>
      <c r="DH110" s="1606"/>
      <c r="DI110" s="1606"/>
      <c r="DJ110" s="1606"/>
      <c r="DK110" s="1606"/>
      <c r="DL110" s="1606"/>
      <c r="DM110" s="1606"/>
      <c r="DN110" s="1606"/>
      <c r="DO110" s="1606"/>
    </row>
    <row r="111" spans="15:137">
      <c r="O111" s="1607"/>
      <c r="P111" s="1607"/>
      <c r="Q111" s="1607"/>
      <c r="R111" s="1607"/>
      <c r="S111" s="1607"/>
      <c r="T111" s="1607"/>
      <c r="U111" s="1607"/>
      <c r="V111" s="1607"/>
      <c r="W111" s="1100"/>
      <c r="X111" s="1607"/>
      <c r="Y111" s="1607"/>
      <c r="Z111" s="1607"/>
      <c r="AA111" s="1607"/>
      <c r="AB111" s="1607"/>
      <c r="AC111" s="1607"/>
      <c r="AD111" s="1607"/>
      <c r="AE111" s="1607"/>
      <c r="AF111" s="1109"/>
      <c r="AG111" s="1109"/>
      <c r="AH111" s="1109"/>
      <c r="AI111" s="1109"/>
      <c r="AJ111" s="1109"/>
      <c r="AK111" s="1109"/>
      <c r="AL111" s="1109"/>
      <c r="AM111" s="1109"/>
      <c r="AN111" s="1109"/>
      <c r="AO111" s="1109"/>
      <c r="AP111" s="1109"/>
      <c r="AQ111" s="1109"/>
      <c r="AR111" s="1109"/>
      <c r="AS111" s="1109"/>
      <c r="AT111" s="1109"/>
      <c r="AU111" s="1109"/>
      <c r="AV111" s="1109"/>
      <c r="AW111" s="1109"/>
      <c r="AX111" s="1109"/>
      <c r="AY111" s="1109"/>
      <c r="AZ111" s="1109"/>
      <c r="BA111" s="1109"/>
      <c r="BB111" s="1109"/>
      <c r="BC111" s="1606"/>
      <c r="BD111" s="1606"/>
      <c r="BE111" s="1606"/>
      <c r="BF111" s="1606"/>
      <c r="BG111" s="1606"/>
      <c r="BH111" s="1606"/>
      <c r="BI111" s="1606"/>
      <c r="BJ111" s="1606"/>
      <c r="BK111" s="1606"/>
      <c r="BL111" s="1606"/>
      <c r="BM111" s="1606"/>
      <c r="BN111" s="1606"/>
      <c r="BO111" s="1606"/>
      <c r="BP111" s="1606"/>
      <c r="BQ111" s="1606"/>
      <c r="BR111" s="1606"/>
      <c r="BS111" s="1606"/>
      <c r="BT111" s="1606"/>
      <c r="BU111" s="1606"/>
      <c r="BV111" s="1606"/>
      <c r="BW111" s="1606"/>
      <c r="BX111" s="1606"/>
      <c r="BY111" s="1606"/>
      <c r="BZ111" s="1606"/>
      <c r="CA111" s="1606"/>
      <c r="CB111" s="1606"/>
      <c r="CC111" s="1606"/>
      <c r="CD111" s="1606"/>
      <c r="CE111" s="1606"/>
      <c r="CF111" s="1606"/>
      <c r="CG111" s="1606"/>
      <c r="CH111" s="1606"/>
      <c r="CI111" s="1606"/>
      <c r="CJ111" s="1606"/>
      <c r="CK111" s="1606"/>
      <c r="CL111" s="1606"/>
      <c r="CM111" s="1606"/>
      <c r="CN111" s="1606"/>
      <c r="CO111" s="1606"/>
      <c r="CP111" s="1606"/>
      <c r="CQ111" s="1606"/>
      <c r="CR111" s="1606"/>
      <c r="CS111" s="1606"/>
      <c r="CT111" s="1606"/>
      <c r="CU111" s="1606"/>
      <c r="CV111" s="1606"/>
      <c r="CW111" s="1606"/>
      <c r="CX111" s="1606"/>
      <c r="CY111" s="1606"/>
      <c r="CZ111" s="1606"/>
      <c r="DA111" s="1606"/>
      <c r="DB111" s="1606"/>
      <c r="DC111" s="1606"/>
      <c r="DD111" s="1606"/>
      <c r="DE111" s="1606"/>
      <c r="DF111" s="1606"/>
      <c r="DG111" s="1606"/>
      <c r="DH111" s="1606"/>
      <c r="DI111" s="1606"/>
      <c r="DJ111" s="1606"/>
      <c r="DK111" s="1606"/>
      <c r="DL111" s="1606"/>
      <c r="DM111" s="1606"/>
      <c r="DN111" s="1606"/>
      <c r="DO111" s="1606"/>
    </row>
    <row r="112" spans="15:137">
      <c r="O112" s="1607"/>
      <c r="P112" s="1607"/>
      <c r="Q112" s="1607"/>
      <c r="R112" s="1607"/>
      <c r="S112" s="1607"/>
      <c r="T112" s="1607"/>
      <c r="U112" s="1607"/>
      <c r="V112" s="1607"/>
      <c r="W112" s="1100"/>
      <c r="X112" s="1607"/>
      <c r="Y112" s="1607"/>
      <c r="Z112" s="1607"/>
      <c r="AA112" s="1607"/>
      <c r="AB112" s="1607"/>
      <c r="AC112" s="1607"/>
      <c r="AD112" s="1607"/>
      <c r="AE112" s="1607"/>
      <c r="AF112" s="1113"/>
      <c r="AG112" s="1113"/>
      <c r="AH112" s="1113"/>
      <c r="AI112" s="1113"/>
      <c r="AJ112" s="1113"/>
      <c r="AK112" s="1113"/>
      <c r="AL112" s="1113"/>
      <c r="AM112" s="1113"/>
      <c r="AN112" s="1113"/>
      <c r="AO112" s="1113"/>
      <c r="AP112" s="1113"/>
      <c r="AQ112" s="1113"/>
      <c r="AR112" s="1113"/>
      <c r="AS112" s="1113"/>
      <c r="AT112" s="1113"/>
      <c r="AU112" s="1113"/>
      <c r="AV112" s="1113"/>
      <c r="AW112" s="1113"/>
      <c r="AX112" s="1113"/>
      <c r="AY112" s="1113"/>
      <c r="AZ112" s="1113"/>
      <c r="BA112" s="1113"/>
      <c r="BB112" s="1113"/>
      <c r="BC112" s="1606"/>
      <c r="BD112" s="1606"/>
      <c r="BE112" s="1606"/>
      <c r="BF112" s="1606"/>
      <c r="BG112" s="1606"/>
      <c r="BH112" s="1606"/>
      <c r="BI112" s="1606"/>
      <c r="BJ112" s="1606"/>
      <c r="BK112" s="1606"/>
      <c r="BL112" s="1606"/>
      <c r="BM112" s="1606"/>
      <c r="BN112" s="1606"/>
      <c r="BO112" s="1606"/>
      <c r="BP112" s="1606"/>
      <c r="BQ112" s="1606"/>
      <c r="BR112" s="1606"/>
      <c r="BS112" s="1606"/>
      <c r="BT112" s="1606"/>
      <c r="BU112" s="1606"/>
      <c r="BV112" s="1606"/>
      <c r="BW112" s="1606"/>
      <c r="BX112" s="1606"/>
      <c r="BY112" s="1606"/>
      <c r="BZ112" s="1606"/>
      <c r="CA112" s="1606"/>
      <c r="CB112" s="1606"/>
      <c r="CC112" s="1606"/>
      <c r="CD112" s="1606"/>
      <c r="CE112" s="1606"/>
      <c r="CF112" s="1606"/>
      <c r="CG112" s="1606"/>
      <c r="CH112" s="1606"/>
      <c r="CI112" s="1606"/>
      <c r="CJ112" s="1606"/>
      <c r="CK112" s="1606"/>
      <c r="CL112" s="1606"/>
      <c r="CM112" s="1606"/>
      <c r="CN112" s="1606"/>
      <c r="CO112" s="1606"/>
      <c r="CP112" s="1606"/>
      <c r="CQ112" s="1606"/>
      <c r="CR112" s="1606"/>
      <c r="CS112" s="1606"/>
      <c r="CT112" s="1606"/>
      <c r="CU112" s="1606"/>
      <c r="CV112" s="1606"/>
      <c r="CW112" s="1606"/>
      <c r="CX112" s="1606"/>
      <c r="CY112" s="1606"/>
      <c r="CZ112" s="1606"/>
      <c r="DA112" s="1606"/>
      <c r="DB112" s="1606"/>
      <c r="DC112" s="1606"/>
      <c r="DD112" s="1606"/>
      <c r="DE112" s="1606"/>
      <c r="DF112" s="1606"/>
      <c r="DG112" s="1606"/>
      <c r="DH112" s="1606"/>
      <c r="DI112" s="1606"/>
      <c r="DJ112" s="1606"/>
      <c r="DK112" s="1606"/>
      <c r="DL112" s="1606"/>
      <c r="DM112" s="1606"/>
      <c r="DN112" s="1606"/>
      <c r="DO112" s="1606"/>
    </row>
    <row r="113" spans="15:137">
      <c r="O113" s="1607"/>
      <c r="P113" s="1607"/>
      <c r="Q113" s="1607"/>
      <c r="R113" s="1607"/>
      <c r="S113" s="1607"/>
      <c r="T113" s="1607"/>
      <c r="U113" s="1607"/>
      <c r="V113" s="1607"/>
      <c r="W113" s="1100"/>
      <c r="X113" s="1607"/>
      <c r="Y113" s="1607"/>
      <c r="Z113" s="1607"/>
      <c r="AA113" s="1607"/>
      <c r="AB113" s="1607"/>
      <c r="AC113" s="1607"/>
      <c r="AD113" s="1607"/>
      <c r="AE113" s="1607"/>
      <c r="AF113" s="1101"/>
      <c r="AG113" s="1101"/>
      <c r="AH113" s="1101"/>
      <c r="AI113" s="1101"/>
      <c r="AJ113" s="1101"/>
      <c r="AK113" s="1101"/>
      <c r="AL113" s="1101"/>
      <c r="AM113" s="1101"/>
      <c r="AN113" s="1101"/>
      <c r="AO113" s="1101"/>
      <c r="AP113" s="1101"/>
      <c r="AQ113" s="1101"/>
      <c r="AR113" s="1101"/>
      <c r="AS113" s="1101"/>
      <c r="AT113" s="1101"/>
      <c r="AU113" s="1101"/>
      <c r="AV113" s="1101"/>
      <c r="AW113" s="1101"/>
      <c r="AX113" s="1101"/>
      <c r="AY113" s="1101"/>
      <c r="AZ113" s="1101"/>
      <c r="BA113" s="1101"/>
      <c r="BB113" s="1101"/>
      <c r="BC113" s="1606"/>
      <c r="BD113" s="1606"/>
      <c r="BE113" s="1606"/>
      <c r="BF113" s="1606"/>
      <c r="BG113" s="1606"/>
      <c r="BH113" s="1606"/>
      <c r="BI113" s="1606"/>
      <c r="BJ113" s="1606"/>
      <c r="BK113" s="1606"/>
      <c r="BL113" s="1606"/>
      <c r="BM113" s="1606"/>
      <c r="BN113" s="1606"/>
      <c r="BO113" s="1606"/>
      <c r="BP113" s="1606"/>
      <c r="BQ113" s="1606"/>
      <c r="BR113" s="1606"/>
      <c r="BS113" s="1606"/>
      <c r="BT113" s="1606"/>
      <c r="BU113" s="1606"/>
      <c r="BV113" s="1606"/>
      <c r="BW113" s="1606"/>
      <c r="BX113" s="1606"/>
      <c r="BY113" s="1606"/>
      <c r="BZ113" s="1606"/>
      <c r="CA113" s="1606"/>
      <c r="CB113" s="1606"/>
      <c r="CC113" s="1606"/>
      <c r="CD113" s="1606"/>
      <c r="CE113" s="1606"/>
      <c r="CF113" s="1606"/>
      <c r="CG113" s="1606"/>
      <c r="CH113" s="1606"/>
      <c r="CI113" s="1606"/>
      <c r="CJ113" s="1606"/>
      <c r="CK113" s="1606"/>
      <c r="CL113" s="1606"/>
      <c r="CM113" s="1606"/>
      <c r="CN113" s="1606"/>
      <c r="CO113" s="1606"/>
      <c r="CP113" s="1606"/>
      <c r="CQ113" s="1606"/>
      <c r="CR113" s="1606"/>
      <c r="CS113" s="1606"/>
      <c r="CT113" s="1606"/>
      <c r="CU113" s="1606"/>
      <c r="CV113" s="1606"/>
      <c r="CW113" s="1606"/>
      <c r="CX113" s="1606"/>
      <c r="CY113" s="1606"/>
      <c r="CZ113" s="1606"/>
      <c r="DA113" s="1606"/>
      <c r="DB113" s="1606"/>
      <c r="DC113" s="1606"/>
      <c r="DD113" s="1606"/>
      <c r="DE113" s="1606"/>
      <c r="DF113" s="1606"/>
      <c r="DG113" s="1606"/>
      <c r="DH113" s="1606"/>
      <c r="DI113" s="1606"/>
      <c r="DJ113" s="1606"/>
      <c r="DK113" s="1606"/>
      <c r="DL113" s="1606"/>
      <c r="DM113" s="1606"/>
      <c r="DN113" s="1606"/>
      <c r="DO113" s="1606"/>
    </row>
    <row r="114" spans="15:137">
      <c r="O114" s="1607"/>
      <c r="P114" s="1607"/>
      <c r="Q114" s="1607"/>
      <c r="R114" s="1607"/>
      <c r="S114" s="1607"/>
      <c r="T114" s="1607"/>
      <c r="U114" s="1607"/>
      <c r="V114" s="1607"/>
      <c r="W114" s="1100"/>
      <c r="X114" s="1608"/>
      <c r="Y114" s="1608"/>
      <c r="Z114" s="1608"/>
      <c r="AA114" s="1608"/>
      <c r="AB114" s="1608"/>
      <c r="AC114" s="1608"/>
      <c r="AD114" s="1608"/>
      <c r="AE114" s="1608"/>
      <c r="AF114" s="1608"/>
      <c r="AG114" s="1608"/>
      <c r="AH114" s="1608"/>
      <c r="AI114" s="1608"/>
      <c r="AJ114" s="1608"/>
      <c r="AK114" s="1608"/>
      <c r="AL114" s="1608"/>
      <c r="AM114" s="1608"/>
      <c r="AN114" s="1608"/>
      <c r="AO114" s="1608"/>
      <c r="AP114" s="1608"/>
      <c r="AQ114" s="1608"/>
      <c r="AR114" s="1608"/>
      <c r="AS114" s="1608"/>
      <c r="AT114" s="1608"/>
      <c r="AU114" s="1608"/>
      <c r="AV114" s="1608"/>
      <c r="AW114" s="1608"/>
      <c r="AX114" s="1608"/>
      <c r="AY114" s="1608"/>
      <c r="AZ114" s="1608"/>
      <c r="BA114" s="1608"/>
      <c r="BB114" s="1608"/>
      <c r="BC114" s="1606"/>
      <c r="BD114" s="1606"/>
      <c r="BE114" s="1606"/>
      <c r="BF114" s="1606"/>
      <c r="BG114" s="1606"/>
      <c r="BH114" s="1606"/>
      <c r="BI114" s="1606"/>
      <c r="BJ114" s="1606"/>
      <c r="BK114" s="1606"/>
      <c r="BL114" s="1606"/>
      <c r="BM114" s="1606"/>
      <c r="BN114" s="1606"/>
      <c r="BO114" s="1606"/>
      <c r="BP114" s="1606"/>
      <c r="BQ114" s="1606"/>
      <c r="BR114" s="1606"/>
      <c r="BS114" s="1606"/>
      <c r="BT114" s="1606"/>
      <c r="BU114" s="1606"/>
      <c r="BV114" s="1606"/>
      <c r="BW114" s="1606"/>
      <c r="BX114" s="1606"/>
      <c r="BY114" s="1606"/>
      <c r="BZ114" s="1606"/>
      <c r="CA114" s="1606"/>
      <c r="CB114" s="1606"/>
      <c r="CC114" s="1606"/>
      <c r="CD114" s="1606"/>
      <c r="CE114" s="1606"/>
      <c r="CF114" s="1606"/>
      <c r="CG114" s="1606"/>
      <c r="CH114" s="1606"/>
      <c r="CI114" s="1606"/>
      <c r="CJ114" s="1606"/>
      <c r="CK114" s="1606"/>
      <c r="CL114" s="1606"/>
      <c r="CM114" s="1606"/>
      <c r="CN114" s="1606"/>
      <c r="CO114" s="1606"/>
      <c r="CP114" s="1606"/>
      <c r="CQ114" s="1606"/>
      <c r="CR114" s="1606"/>
      <c r="CS114" s="1606"/>
      <c r="CT114" s="1606"/>
      <c r="CU114" s="1606"/>
      <c r="CV114" s="1606"/>
      <c r="CW114" s="1606"/>
      <c r="CX114" s="1606"/>
      <c r="CY114" s="1606"/>
      <c r="CZ114" s="1606"/>
      <c r="DA114" s="1606"/>
      <c r="DB114" s="1606"/>
      <c r="DC114" s="1606"/>
      <c r="DD114" s="1606"/>
      <c r="DE114" s="1606"/>
      <c r="DF114" s="1606"/>
      <c r="DG114" s="1606"/>
      <c r="DH114" s="1606"/>
      <c r="DI114" s="1606"/>
      <c r="DJ114" s="1606"/>
      <c r="DK114" s="1606"/>
      <c r="DL114" s="1606"/>
      <c r="DM114" s="1606"/>
      <c r="DN114" s="1606"/>
      <c r="DO114" s="1606"/>
    </row>
    <row r="115" spans="15:137">
      <c r="O115" s="1607"/>
      <c r="P115" s="1607"/>
      <c r="Q115" s="1607"/>
      <c r="R115" s="1607"/>
      <c r="S115" s="1607"/>
      <c r="T115" s="1607"/>
      <c r="U115" s="1607"/>
      <c r="V115" s="1607"/>
      <c r="W115" s="1100"/>
      <c r="X115" s="1608"/>
      <c r="Y115" s="1608"/>
      <c r="Z115" s="1608"/>
      <c r="AA115" s="1608"/>
      <c r="AB115" s="1608"/>
      <c r="AC115" s="1608"/>
      <c r="AD115" s="1608"/>
      <c r="AE115" s="1608"/>
      <c r="AF115" s="1608"/>
      <c r="AG115" s="1608"/>
      <c r="AH115" s="1608"/>
      <c r="AI115" s="1608"/>
      <c r="AJ115" s="1608"/>
      <c r="AK115" s="1608"/>
      <c r="AL115" s="1608"/>
      <c r="AM115" s="1608"/>
      <c r="AN115" s="1608"/>
      <c r="AO115" s="1608"/>
      <c r="AP115" s="1608"/>
      <c r="AQ115" s="1608"/>
      <c r="AR115" s="1608"/>
      <c r="AS115" s="1608"/>
      <c r="AT115" s="1608"/>
      <c r="AU115" s="1608"/>
      <c r="AV115" s="1608"/>
      <c r="AW115" s="1608"/>
      <c r="AX115" s="1608"/>
      <c r="AY115" s="1608"/>
      <c r="AZ115" s="1608"/>
      <c r="BA115" s="1608"/>
      <c r="BB115" s="1608"/>
      <c r="BC115" s="1606"/>
      <c r="BD115" s="1606"/>
      <c r="BE115" s="1606"/>
      <c r="BF115" s="1606"/>
      <c r="BG115" s="1606"/>
      <c r="BH115" s="1606"/>
      <c r="BI115" s="1606"/>
      <c r="BJ115" s="1606"/>
      <c r="BK115" s="1606"/>
      <c r="BL115" s="1606"/>
      <c r="BM115" s="1606"/>
      <c r="BN115" s="1606"/>
      <c r="BO115" s="1606"/>
      <c r="BP115" s="1606"/>
      <c r="BQ115" s="1606"/>
      <c r="BR115" s="1606"/>
      <c r="BS115" s="1606"/>
      <c r="BT115" s="1606"/>
      <c r="BU115" s="1606"/>
      <c r="BV115" s="1606"/>
      <c r="BW115" s="1606"/>
      <c r="BX115" s="1606"/>
      <c r="BY115" s="1606"/>
      <c r="BZ115" s="1606"/>
      <c r="CA115" s="1606"/>
      <c r="CB115" s="1606"/>
      <c r="CC115" s="1606"/>
      <c r="CD115" s="1606"/>
      <c r="CE115" s="1606"/>
      <c r="CF115" s="1606"/>
      <c r="CG115" s="1606"/>
      <c r="CH115" s="1606"/>
      <c r="CI115" s="1606"/>
      <c r="CJ115" s="1606"/>
      <c r="CK115" s="1606"/>
      <c r="CL115" s="1606"/>
      <c r="CM115" s="1606"/>
      <c r="CN115" s="1606"/>
      <c r="CO115" s="1606"/>
      <c r="CP115" s="1606"/>
      <c r="CQ115" s="1606"/>
      <c r="CR115" s="1606"/>
      <c r="CS115" s="1606"/>
      <c r="CT115" s="1606"/>
      <c r="CU115" s="1606"/>
      <c r="CV115" s="1606"/>
      <c r="CW115" s="1606"/>
      <c r="CX115" s="1606"/>
      <c r="CY115" s="1606"/>
      <c r="CZ115" s="1606"/>
      <c r="DA115" s="1606"/>
      <c r="DB115" s="1606"/>
      <c r="DC115" s="1606"/>
      <c r="DD115" s="1606"/>
      <c r="DE115" s="1606"/>
      <c r="DF115" s="1606"/>
      <c r="DG115" s="1606"/>
      <c r="DH115" s="1606"/>
      <c r="DI115" s="1606"/>
      <c r="DJ115" s="1606"/>
      <c r="DK115" s="1606"/>
      <c r="DL115" s="1606"/>
      <c r="DM115" s="1606"/>
      <c r="DN115" s="1606"/>
      <c r="DO115" s="1606"/>
    </row>
    <row r="116" spans="15:137">
      <c r="O116" s="1607"/>
      <c r="P116" s="1607"/>
      <c r="Q116" s="1607"/>
      <c r="R116" s="1607"/>
      <c r="S116" s="1607"/>
      <c r="T116" s="1607"/>
      <c r="U116" s="1607"/>
      <c r="V116" s="1607"/>
      <c r="W116" s="1100"/>
      <c r="X116" s="1608"/>
      <c r="Y116" s="1608"/>
      <c r="Z116" s="1608"/>
      <c r="AA116" s="1608"/>
      <c r="AB116" s="1608"/>
      <c r="AC116" s="1608"/>
      <c r="AD116" s="1608"/>
      <c r="AE116" s="1608"/>
      <c r="AF116" s="1608"/>
      <c r="AG116" s="1608"/>
      <c r="AH116" s="1608"/>
      <c r="AI116" s="1608"/>
      <c r="AJ116" s="1608"/>
      <c r="AK116" s="1608"/>
      <c r="AL116" s="1608"/>
      <c r="AM116" s="1608"/>
      <c r="AN116" s="1608"/>
      <c r="AO116" s="1608"/>
      <c r="AP116" s="1608"/>
      <c r="AQ116" s="1608"/>
      <c r="AR116" s="1608"/>
      <c r="AS116" s="1608"/>
      <c r="AT116" s="1608"/>
      <c r="AU116" s="1608"/>
      <c r="AV116" s="1608"/>
      <c r="AW116" s="1608"/>
      <c r="AX116" s="1608"/>
      <c r="AY116" s="1608"/>
      <c r="AZ116" s="1608"/>
      <c r="BA116" s="1608"/>
      <c r="BB116" s="1608"/>
      <c r="BC116" s="1606"/>
      <c r="BD116" s="1606"/>
      <c r="BE116" s="1606"/>
      <c r="BF116" s="1606"/>
      <c r="BG116" s="1606"/>
      <c r="BH116" s="1606"/>
      <c r="BI116" s="1606"/>
      <c r="BJ116" s="1606"/>
      <c r="BK116" s="1606"/>
      <c r="BL116" s="1606"/>
      <c r="BM116" s="1606"/>
      <c r="BN116" s="1606"/>
      <c r="BO116" s="1606"/>
      <c r="BP116" s="1606"/>
      <c r="BQ116" s="1606"/>
      <c r="BR116" s="1606"/>
      <c r="BS116" s="1606"/>
      <c r="BT116" s="1606"/>
      <c r="BU116" s="1606"/>
      <c r="BV116" s="1606"/>
      <c r="BW116" s="1606"/>
      <c r="BX116" s="1606"/>
      <c r="BY116" s="1606"/>
      <c r="BZ116" s="1606"/>
      <c r="CA116" s="1606"/>
      <c r="CB116" s="1606"/>
      <c r="CC116" s="1606"/>
      <c r="CD116" s="1606"/>
      <c r="CE116" s="1606"/>
      <c r="CF116" s="1606"/>
      <c r="CG116" s="1606"/>
      <c r="CH116" s="1606"/>
      <c r="CI116" s="1606"/>
      <c r="CJ116" s="1606"/>
      <c r="CK116" s="1606"/>
      <c r="CL116" s="1606"/>
      <c r="CM116" s="1606"/>
      <c r="CN116" s="1606"/>
      <c r="CO116" s="1606"/>
      <c r="CP116" s="1606"/>
      <c r="CQ116" s="1606"/>
      <c r="CR116" s="1606"/>
      <c r="CS116" s="1606"/>
      <c r="CT116" s="1606"/>
      <c r="CU116" s="1606"/>
      <c r="CV116" s="1606"/>
      <c r="CW116" s="1606"/>
      <c r="CX116" s="1606"/>
      <c r="CY116" s="1606"/>
      <c r="CZ116" s="1606"/>
      <c r="DA116" s="1606"/>
      <c r="DB116" s="1606"/>
      <c r="DC116" s="1606"/>
      <c r="DD116" s="1606"/>
      <c r="DE116" s="1606"/>
      <c r="DF116" s="1606"/>
      <c r="DG116" s="1606"/>
      <c r="DH116" s="1606"/>
      <c r="DI116" s="1606"/>
      <c r="DJ116" s="1606"/>
      <c r="DK116" s="1606"/>
      <c r="DL116" s="1606"/>
      <c r="DM116" s="1606"/>
      <c r="DN116" s="1606"/>
      <c r="DO116" s="1606"/>
    </row>
    <row r="117" spans="15:137">
      <c r="O117" s="1607"/>
      <c r="P117" s="1607"/>
      <c r="Q117" s="1607"/>
      <c r="R117" s="1607"/>
      <c r="S117" s="1607"/>
      <c r="T117" s="1607"/>
      <c r="U117" s="1607"/>
      <c r="V117" s="1607"/>
      <c r="W117" s="1100"/>
      <c r="X117" s="1610"/>
      <c r="Y117" s="1610"/>
      <c r="Z117" s="1610"/>
      <c r="AA117" s="1610"/>
      <c r="AB117" s="1610"/>
      <c r="AC117" s="1610"/>
      <c r="AD117" s="1610"/>
      <c r="AE117" s="1610"/>
      <c r="AF117" s="1610"/>
      <c r="AG117" s="1610"/>
      <c r="AH117" s="1610"/>
      <c r="AI117" s="1610"/>
      <c r="AJ117" s="1610"/>
      <c r="AK117" s="1610"/>
      <c r="AL117" s="1610"/>
      <c r="AM117" s="1610"/>
      <c r="AN117" s="1610"/>
      <c r="AO117" s="1610"/>
      <c r="AP117" s="1610"/>
      <c r="AQ117" s="1610"/>
      <c r="AR117" s="1610"/>
      <c r="AS117" s="1610"/>
      <c r="AT117" s="1610"/>
      <c r="AU117" s="1610"/>
      <c r="AV117" s="1610"/>
      <c r="AW117" s="1610"/>
      <c r="AX117" s="1610"/>
      <c r="AY117" s="1610"/>
      <c r="AZ117" s="1610"/>
      <c r="BA117" s="1610"/>
      <c r="BB117" s="1610"/>
      <c r="BC117" s="1606"/>
      <c r="BD117" s="1606"/>
      <c r="BE117" s="1606"/>
      <c r="BF117" s="1606"/>
      <c r="BG117" s="1606"/>
      <c r="BH117" s="1606"/>
      <c r="BI117" s="1606"/>
      <c r="BJ117" s="1606"/>
      <c r="BK117" s="1606"/>
      <c r="BL117" s="1606"/>
      <c r="BM117" s="1606"/>
      <c r="BN117" s="1606"/>
      <c r="BO117" s="1606"/>
      <c r="BP117" s="1606"/>
      <c r="BQ117" s="1606"/>
      <c r="BR117" s="1606"/>
      <c r="BS117" s="1606"/>
      <c r="BT117" s="1606"/>
      <c r="BU117" s="1606"/>
      <c r="BV117" s="1606"/>
      <c r="BW117" s="1606"/>
      <c r="BX117" s="1606"/>
      <c r="BY117" s="1606"/>
      <c r="BZ117" s="1606"/>
      <c r="CA117" s="1606"/>
      <c r="CB117" s="1606"/>
      <c r="CC117" s="1606"/>
      <c r="CD117" s="1606"/>
      <c r="CE117" s="1606"/>
      <c r="CF117" s="1606"/>
      <c r="CG117" s="1606"/>
      <c r="CH117" s="1606"/>
      <c r="CI117" s="1606"/>
      <c r="CJ117" s="1606"/>
      <c r="CK117" s="1606"/>
      <c r="CL117" s="1606"/>
      <c r="CM117" s="1606"/>
      <c r="CN117" s="1606"/>
      <c r="CO117" s="1606"/>
      <c r="CP117" s="1606"/>
      <c r="CQ117" s="1606"/>
      <c r="CR117" s="1606"/>
      <c r="CS117" s="1606"/>
      <c r="CT117" s="1606"/>
      <c r="CU117" s="1606"/>
      <c r="CV117" s="1606"/>
      <c r="CW117" s="1606"/>
      <c r="CX117" s="1606"/>
      <c r="CY117" s="1606"/>
      <c r="CZ117" s="1606"/>
      <c r="DA117" s="1606"/>
      <c r="DB117" s="1606"/>
      <c r="DC117" s="1606"/>
      <c r="DD117" s="1606"/>
      <c r="DE117" s="1606"/>
      <c r="DF117" s="1606"/>
      <c r="DG117" s="1606"/>
      <c r="DH117" s="1606"/>
      <c r="DI117" s="1606"/>
      <c r="DJ117" s="1606"/>
      <c r="DK117" s="1606"/>
      <c r="DL117" s="1606"/>
      <c r="DM117" s="1606"/>
      <c r="DN117" s="1606"/>
      <c r="DO117" s="1606"/>
    </row>
    <row r="118" spans="15:137">
      <c r="O118" s="1607"/>
      <c r="P118" s="1607"/>
      <c r="Q118" s="1607"/>
      <c r="R118" s="1607"/>
      <c r="S118" s="1607"/>
      <c r="T118" s="1607"/>
      <c r="U118" s="1607"/>
      <c r="V118" s="1607"/>
      <c r="W118" s="1100"/>
      <c r="X118" s="1609"/>
      <c r="Y118" s="1609"/>
      <c r="Z118" s="1609"/>
      <c r="AA118" s="1609"/>
      <c r="AB118" s="1609"/>
      <c r="AC118" s="1609"/>
      <c r="AD118" s="1609"/>
      <c r="AE118" s="1609"/>
      <c r="AF118" s="1609"/>
      <c r="AG118" s="1609"/>
      <c r="AH118" s="1609"/>
      <c r="AI118" s="1609"/>
      <c r="AJ118" s="1609"/>
      <c r="AK118" s="1609"/>
      <c r="AL118" s="1609"/>
      <c r="AM118" s="1609"/>
      <c r="AN118" s="1609"/>
      <c r="AO118" s="1609"/>
      <c r="AP118" s="1609"/>
      <c r="AQ118" s="1609"/>
      <c r="AR118" s="1609"/>
      <c r="AS118" s="1609"/>
      <c r="AT118" s="1609"/>
      <c r="AU118" s="1609"/>
      <c r="AV118" s="1609"/>
      <c r="AW118" s="1609"/>
      <c r="AX118" s="1609"/>
      <c r="AY118" s="1609"/>
      <c r="AZ118" s="1609"/>
      <c r="BA118" s="1609"/>
      <c r="BB118" s="1114"/>
      <c r="BC118" s="1606"/>
      <c r="BD118" s="1606"/>
      <c r="BE118" s="1606"/>
      <c r="BF118" s="1606"/>
      <c r="BG118" s="1606"/>
      <c r="BH118" s="1606"/>
      <c r="BI118" s="1606"/>
      <c r="BJ118" s="1606"/>
      <c r="BK118" s="1606"/>
      <c r="BL118" s="1606"/>
      <c r="BM118" s="1606"/>
      <c r="BN118" s="1606"/>
      <c r="BO118" s="1606"/>
      <c r="BP118" s="1606"/>
      <c r="BQ118" s="1606"/>
      <c r="BR118" s="1606"/>
      <c r="BS118" s="1606"/>
      <c r="BT118" s="1606"/>
      <c r="BU118" s="1606"/>
      <c r="BV118" s="1606"/>
      <c r="BW118" s="1606"/>
      <c r="BX118" s="1606"/>
      <c r="BY118" s="1606"/>
      <c r="BZ118" s="1606"/>
      <c r="CA118" s="1606"/>
      <c r="CB118" s="1606"/>
      <c r="CC118" s="1606"/>
      <c r="CD118" s="1606"/>
      <c r="CE118" s="1606"/>
      <c r="CF118" s="1606"/>
      <c r="CG118" s="1606"/>
      <c r="CH118" s="1606"/>
      <c r="CI118" s="1606"/>
      <c r="CJ118" s="1606"/>
      <c r="CK118" s="1606"/>
      <c r="CL118" s="1606"/>
      <c r="CM118" s="1606"/>
      <c r="CN118" s="1606"/>
      <c r="CO118" s="1606"/>
      <c r="CP118" s="1606"/>
      <c r="CQ118" s="1606"/>
      <c r="CR118" s="1606"/>
      <c r="CS118" s="1606"/>
      <c r="CT118" s="1606"/>
      <c r="CU118" s="1606"/>
      <c r="CV118" s="1606"/>
      <c r="CW118" s="1606"/>
      <c r="CX118" s="1606"/>
      <c r="CY118" s="1606"/>
      <c r="CZ118" s="1606"/>
      <c r="DA118" s="1606"/>
      <c r="DB118" s="1606"/>
      <c r="DC118" s="1606"/>
      <c r="DD118" s="1606"/>
      <c r="DE118" s="1606"/>
      <c r="DF118" s="1606"/>
      <c r="DG118" s="1606"/>
      <c r="DH118" s="1606"/>
      <c r="DI118" s="1606"/>
      <c r="DJ118" s="1606"/>
      <c r="DK118" s="1606"/>
      <c r="DL118" s="1606"/>
      <c r="DM118" s="1606"/>
      <c r="DN118" s="1606"/>
      <c r="DO118" s="1606"/>
    </row>
    <row r="119" spans="15:137">
      <c r="O119" s="1607"/>
      <c r="P119" s="1607"/>
      <c r="Q119" s="1607"/>
      <c r="R119" s="1607"/>
      <c r="S119" s="1607"/>
      <c r="T119" s="1607"/>
      <c r="U119" s="1607"/>
      <c r="V119" s="1607"/>
      <c r="W119" s="1100"/>
      <c r="X119" s="1609"/>
      <c r="Y119" s="1609"/>
      <c r="Z119" s="1609"/>
      <c r="AA119" s="1609"/>
      <c r="AB119" s="1609"/>
      <c r="AC119" s="1609"/>
      <c r="AD119" s="1609"/>
      <c r="AE119" s="1609"/>
      <c r="AF119" s="1609"/>
      <c r="AG119" s="1609"/>
      <c r="AH119" s="1609"/>
      <c r="AI119" s="1609"/>
      <c r="AJ119" s="1609"/>
      <c r="AK119" s="1609"/>
      <c r="AL119" s="1609"/>
      <c r="AM119" s="1609"/>
      <c r="AN119" s="1609"/>
      <c r="AO119" s="1609"/>
      <c r="AP119" s="1609"/>
      <c r="AQ119" s="1609"/>
      <c r="AR119" s="1609"/>
      <c r="AS119" s="1609"/>
      <c r="AT119" s="1609"/>
      <c r="AU119" s="1609"/>
      <c r="AV119" s="1609"/>
      <c r="AW119" s="1609"/>
      <c r="AX119" s="1609"/>
      <c r="AY119" s="1609"/>
      <c r="AZ119" s="1609"/>
      <c r="BA119" s="1609"/>
      <c r="BB119" s="1114"/>
      <c r="BC119" s="1606"/>
      <c r="BD119" s="1606"/>
      <c r="BE119" s="1606"/>
      <c r="BF119" s="1606"/>
      <c r="BG119" s="1606"/>
      <c r="BH119" s="1606"/>
      <c r="BI119" s="1606"/>
      <c r="BJ119" s="1606"/>
      <c r="BK119" s="1606"/>
      <c r="BL119" s="1606"/>
      <c r="BM119" s="1606"/>
      <c r="BN119" s="1606"/>
      <c r="BO119" s="1606"/>
      <c r="BP119" s="1606"/>
      <c r="BQ119" s="1606"/>
      <c r="BR119" s="1606"/>
      <c r="BS119" s="1606"/>
      <c r="BT119" s="1606"/>
      <c r="BU119" s="1606"/>
      <c r="BV119" s="1606"/>
      <c r="BW119" s="1606"/>
      <c r="BX119" s="1606"/>
      <c r="BY119" s="1606"/>
      <c r="BZ119" s="1606"/>
      <c r="CA119" s="1606"/>
      <c r="CB119" s="1606"/>
      <c r="CC119" s="1606"/>
      <c r="CD119" s="1606"/>
      <c r="CE119" s="1606"/>
      <c r="CF119" s="1606"/>
      <c r="CG119" s="1606"/>
      <c r="CH119" s="1606"/>
      <c r="CI119" s="1606"/>
      <c r="CJ119" s="1606"/>
      <c r="CK119" s="1606"/>
      <c r="CL119" s="1606"/>
      <c r="CM119" s="1606"/>
      <c r="CN119" s="1606"/>
      <c r="CO119" s="1606"/>
      <c r="CP119" s="1606"/>
      <c r="CQ119" s="1606"/>
      <c r="CR119" s="1606"/>
      <c r="CS119" s="1606"/>
      <c r="CT119" s="1606"/>
      <c r="CU119" s="1606"/>
      <c r="CV119" s="1606"/>
      <c r="CW119" s="1606"/>
      <c r="CX119" s="1606"/>
      <c r="CY119" s="1606"/>
      <c r="CZ119" s="1606"/>
      <c r="DA119" s="1606"/>
      <c r="DB119" s="1606"/>
      <c r="DC119" s="1606"/>
      <c r="DD119" s="1606"/>
      <c r="DE119" s="1606"/>
      <c r="DF119" s="1606"/>
      <c r="DG119" s="1606"/>
      <c r="DH119" s="1606"/>
      <c r="DI119" s="1606"/>
      <c r="DJ119" s="1606"/>
      <c r="DK119" s="1606"/>
      <c r="DL119" s="1606"/>
      <c r="DM119" s="1606"/>
      <c r="DN119" s="1606"/>
      <c r="DO119" s="1606"/>
    </row>
    <row r="120" spans="15:137">
      <c r="O120" s="1607"/>
      <c r="P120" s="1607"/>
      <c r="Q120" s="1607"/>
      <c r="R120" s="1607"/>
      <c r="S120" s="1607"/>
      <c r="T120" s="1607"/>
      <c r="U120" s="1607"/>
      <c r="V120" s="1607"/>
      <c r="W120" s="1100"/>
      <c r="X120" s="1609"/>
      <c r="Y120" s="1609"/>
      <c r="Z120" s="1609"/>
      <c r="AA120" s="1609"/>
      <c r="AB120" s="1609"/>
      <c r="AC120" s="1609"/>
      <c r="AD120" s="1609"/>
      <c r="AE120" s="1609"/>
      <c r="AF120" s="1609"/>
      <c r="AG120" s="1609"/>
      <c r="AH120" s="1609"/>
      <c r="AI120" s="1609"/>
      <c r="AJ120" s="1609"/>
      <c r="AK120" s="1609"/>
      <c r="AL120" s="1609"/>
      <c r="AM120" s="1609"/>
      <c r="AN120" s="1609"/>
      <c r="AO120" s="1609"/>
      <c r="AP120" s="1609"/>
      <c r="AQ120" s="1609"/>
      <c r="AR120" s="1609"/>
      <c r="AS120" s="1609"/>
      <c r="AT120" s="1609"/>
      <c r="AU120" s="1609"/>
      <c r="AV120" s="1609"/>
      <c r="AW120" s="1609"/>
      <c r="AX120" s="1609"/>
      <c r="AY120" s="1609"/>
      <c r="AZ120" s="1609"/>
      <c r="BA120" s="1609"/>
      <c r="BB120" s="1114"/>
      <c r="BC120" s="1606"/>
      <c r="BD120" s="1606"/>
      <c r="BE120" s="1606"/>
      <c r="BF120" s="1606"/>
      <c r="BG120" s="1606"/>
      <c r="BH120" s="1606"/>
      <c r="BI120" s="1606"/>
      <c r="BJ120" s="1606"/>
      <c r="BK120" s="1606"/>
      <c r="BL120" s="1606"/>
      <c r="BM120" s="1606"/>
      <c r="BN120" s="1606"/>
      <c r="BO120" s="1606"/>
      <c r="BP120" s="1606"/>
      <c r="BQ120" s="1606"/>
      <c r="BR120" s="1606"/>
      <c r="BS120" s="1606"/>
      <c r="BT120" s="1606"/>
      <c r="BU120" s="1606"/>
      <c r="BV120" s="1606"/>
      <c r="BW120" s="1606"/>
      <c r="BX120" s="1606"/>
      <c r="BY120" s="1606"/>
      <c r="BZ120" s="1606"/>
      <c r="CA120" s="1606"/>
      <c r="CB120" s="1606"/>
      <c r="CC120" s="1606"/>
      <c r="CD120" s="1606"/>
      <c r="CE120" s="1606"/>
      <c r="CF120" s="1606"/>
      <c r="CG120" s="1606"/>
      <c r="CH120" s="1606"/>
      <c r="CI120" s="1606"/>
      <c r="CJ120" s="1606"/>
      <c r="CK120" s="1606"/>
      <c r="CL120" s="1606"/>
      <c r="CM120" s="1606"/>
      <c r="CN120" s="1606"/>
      <c r="CO120" s="1606"/>
      <c r="CP120" s="1606"/>
      <c r="CQ120" s="1606"/>
      <c r="CR120" s="1606"/>
      <c r="CS120" s="1606"/>
      <c r="CT120" s="1606"/>
      <c r="CU120" s="1606"/>
      <c r="CV120" s="1606"/>
      <c r="CW120" s="1606"/>
      <c r="CX120" s="1606"/>
      <c r="CY120" s="1606"/>
      <c r="CZ120" s="1606"/>
      <c r="DA120" s="1606"/>
      <c r="DB120" s="1606"/>
      <c r="DC120" s="1606"/>
      <c r="DD120" s="1606"/>
      <c r="DE120" s="1606"/>
      <c r="DF120" s="1606"/>
      <c r="DG120" s="1606"/>
      <c r="DH120" s="1606"/>
      <c r="DI120" s="1606"/>
      <c r="DJ120" s="1606"/>
      <c r="DK120" s="1606"/>
      <c r="DL120" s="1606"/>
      <c r="DM120" s="1606"/>
      <c r="DN120" s="1606"/>
      <c r="DO120" s="1606"/>
    </row>
    <row r="121" spans="15:137">
      <c r="O121" s="1611"/>
      <c r="P121" s="1611"/>
      <c r="Q121" s="1611"/>
      <c r="R121" s="1611"/>
      <c r="S121" s="1611"/>
      <c r="T121" s="1611"/>
      <c r="U121" s="1611"/>
      <c r="V121" s="1611"/>
      <c r="W121" s="1117"/>
      <c r="X121" s="1612"/>
      <c r="Y121" s="1612"/>
      <c r="Z121" s="1612"/>
      <c r="AA121" s="1612"/>
      <c r="AB121" s="1612"/>
      <c r="AC121" s="1612"/>
      <c r="AD121" s="1612"/>
      <c r="AE121" s="1612"/>
      <c r="AF121" s="1612"/>
      <c r="AG121" s="1612"/>
      <c r="AH121" s="1612"/>
      <c r="AI121" s="1612"/>
      <c r="AJ121" s="1612"/>
      <c r="AK121" s="1612"/>
      <c r="AL121" s="1612"/>
      <c r="AM121" s="1612"/>
      <c r="AN121" s="1612"/>
      <c r="AO121" s="1612"/>
      <c r="AP121" s="1612"/>
      <c r="AQ121" s="1612"/>
      <c r="AR121" s="1612"/>
      <c r="AS121" s="1612"/>
      <c r="AT121" s="1612"/>
      <c r="AU121" s="1612"/>
      <c r="AV121" s="1612"/>
      <c r="AW121" s="1612"/>
      <c r="AX121" s="1612"/>
      <c r="AY121" s="1612"/>
      <c r="AZ121" s="1612"/>
      <c r="BA121" s="1612"/>
      <c r="BB121" s="1612"/>
      <c r="BC121" s="1613"/>
      <c r="BD121" s="1613"/>
      <c r="BE121" s="1613"/>
      <c r="BF121" s="1613"/>
      <c r="BG121" s="1613"/>
      <c r="BH121" s="1613"/>
      <c r="BI121" s="1613"/>
      <c r="BJ121" s="1613"/>
      <c r="BK121" s="1613"/>
      <c r="BL121" s="1613"/>
      <c r="BM121" s="1613"/>
      <c r="BN121" s="1613"/>
      <c r="BO121" s="1613"/>
      <c r="BP121" s="1613"/>
      <c r="BQ121" s="1613"/>
      <c r="BR121" s="1613"/>
      <c r="BS121" s="1613"/>
      <c r="BT121" s="1613"/>
      <c r="BU121" s="1606"/>
      <c r="BV121" s="1606"/>
      <c r="BW121" s="1606"/>
      <c r="BX121" s="1606"/>
      <c r="BY121" s="1606"/>
      <c r="BZ121" s="1606"/>
      <c r="CA121" s="1606"/>
      <c r="CB121" s="1606"/>
      <c r="CC121" s="1606"/>
      <c r="CD121" s="1606"/>
      <c r="CE121" s="1606"/>
      <c r="CF121" s="1606"/>
      <c r="CG121" s="1606"/>
      <c r="CH121" s="1606"/>
      <c r="CI121" s="1606"/>
      <c r="CJ121" s="1606"/>
      <c r="CK121" s="1606"/>
      <c r="CL121" s="1606"/>
      <c r="CM121" s="1606"/>
      <c r="CN121" s="1606"/>
      <c r="CO121" s="1606"/>
      <c r="CP121" s="1606"/>
      <c r="CQ121" s="1606"/>
      <c r="CR121" s="1606"/>
      <c r="CS121" s="1606"/>
      <c r="CT121" s="1606"/>
      <c r="CU121" s="1606"/>
      <c r="CV121" s="1606"/>
      <c r="CW121" s="1606"/>
      <c r="CX121" s="1606"/>
      <c r="CY121" s="1606"/>
      <c r="CZ121" s="1606"/>
      <c r="DA121" s="1606"/>
      <c r="DB121" s="1606"/>
      <c r="DC121" s="1606"/>
      <c r="DD121" s="1606"/>
      <c r="DE121" s="1606"/>
      <c r="DF121" s="1606"/>
      <c r="DG121" s="1606"/>
      <c r="DH121" s="1606"/>
      <c r="DI121" s="1606"/>
      <c r="DJ121" s="1606"/>
      <c r="DK121" s="1606"/>
      <c r="DL121" s="1606"/>
      <c r="DM121" s="1606"/>
      <c r="DN121" s="1606"/>
      <c r="DO121" s="1606"/>
    </row>
    <row r="122" spans="15:137">
      <c r="O122" s="1611"/>
      <c r="P122" s="1611"/>
      <c r="Q122" s="1611"/>
      <c r="R122" s="1611"/>
      <c r="S122" s="1611"/>
      <c r="T122" s="1611"/>
      <c r="U122" s="1611"/>
      <c r="V122" s="1611"/>
      <c r="W122" s="1117"/>
      <c r="X122" s="1612"/>
      <c r="Y122" s="1612"/>
      <c r="Z122" s="1612"/>
      <c r="AA122" s="1612"/>
      <c r="AB122" s="1612"/>
      <c r="AC122" s="1612"/>
      <c r="AD122" s="1612"/>
      <c r="AE122" s="1612"/>
      <c r="AF122" s="1612"/>
      <c r="AG122" s="1612"/>
      <c r="AH122" s="1612"/>
      <c r="AI122" s="1612"/>
      <c r="AJ122" s="1612"/>
      <c r="AK122" s="1612"/>
      <c r="AL122" s="1612"/>
      <c r="AM122" s="1612"/>
      <c r="AN122" s="1612"/>
      <c r="AO122" s="1612"/>
      <c r="AP122" s="1612"/>
      <c r="AQ122" s="1612"/>
      <c r="AR122" s="1612"/>
      <c r="AS122" s="1612"/>
      <c r="AT122" s="1612"/>
      <c r="AU122" s="1612"/>
      <c r="AV122" s="1612"/>
      <c r="AW122" s="1612"/>
      <c r="AX122" s="1612"/>
      <c r="AY122" s="1612"/>
      <c r="AZ122" s="1612"/>
      <c r="BA122" s="1612"/>
      <c r="BB122" s="1612"/>
      <c r="BC122" s="1613"/>
      <c r="BD122" s="1613"/>
      <c r="BE122" s="1613"/>
      <c r="BF122" s="1613"/>
      <c r="BG122" s="1613"/>
      <c r="BH122" s="1613"/>
      <c r="BI122" s="1613"/>
      <c r="BJ122" s="1613"/>
      <c r="BK122" s="1613"/>
      <c r="BL122" s="1613"/>
      <c r="BM122" s="1613"/>
      <c r="BN122" s="1613"/>
      <c r="BO122" s="1613"/>
      <c r="BP122" s="1613"/>
      <c r="BQ122" s="1613"/>
      <c r="BR122" s="1613"/>
      <c r="BS122" s="1613"/>
      <c r="BT122" s="1613"/>
      <c r="BU122" s="1606"/>
      <c r="BV122" s="1606"/>
      <c r="BW122" s="1606"/>
      <c r="BX122" s="1606"/>
      <c r="BY122" s="1606"/>
      <c r="BZ122" s="1606"/>
      <c r="CA122" s="1606"/>
      <c r="CB122" s="1606"/>
      <c r="CC122" s="1606"/>
      <c r="CD122" s="1606"/>
      <c r="CE122" s="1606"/>
      <c r="CF122" s="1606"/>
      <c r="CG122" s="1606"/>
      <c r="CH122" s="1606"/>
      <c r="CI122" s="1606"/>
      <c r="CJ122" s="1606"/>
      <c r="CK122" s="1606"/>
      <c r="CL122" s="1606"/>
      <c r="CM122" s="1606"/>
      <c r="CN122" s="1606"/>
      <c r="CO122" s="1606"/>
      <c r="CP122" s="1606"/>
      <c r="CQ122" s="1606"/>
      <c r="CR122" s="1606"/>
      <c r="CS122" s="1606"/>
      <c r="CT122" s="1606"/>
      <c r="CU122" s="1606"/>
      <c r="CV122" s="1606"/>
      <c r="CW122" s="1606"/>
      <c r="CX122" s="1606"/>
      <c r="CY122" s="1606"/>
      <c r="CZ122" s="1606"/>
      <c r="DA122" s="1606"/>
      <c r="DB122" s="1606"/>
      <c r="DC122" s="1606"/>
      <c r="DD122" s="1606"/>
      <c r="DE122" s="1606"/>
      <c r="DF122" s="1606"/>
      <c r="DG122" s="1606"/>
      <c r="DH122" s="1606"/>
      <c r="DI122" s="1606"/>
      <c r="DJ122" s="1606"/>
      <c r="DK122" s="1606"/>
      <c r="DL122" s="1606"/>
      <c r="DM122" s="1606"/>
      <c r="DN122" s="1606"/>
      <c r="DO122" s="1606"/>
    </row>
    <row r="123" spans="15:137">
      <c r="W123" s="1100"/>
      <c r="X123" s="1609"/>
      <c r="Y123" s="1609"/>
      <c r="Z123" s="1609"/>
      <c r="AA123" s="1609"/>
      <c r="AB123" s="1609"/>
      <c r="AC123" s="1609"/>
      <c r="AD123" s="1609"/>
      <c r="AE123" s="1609"/>
      <c r="AF123" s="1609"/>
      <c r="AG123" s="1609"/>
      <c r="AH123" s="1609"/>
      <c r="AI123" s="1609"/>
      <c r="AJ123" s="1609"/>
      <c r="AK123" s="1609"/>
      <c r="AL123" s="1609"/>
      <c r="AM123" s="1609"/>
      <c r="AN123" s="1609"/>
      <c r="AO123" s="1609"/>
      <c r="AP123" s="1609"/>
      <c r="AQ123" s="1609"/>
      <c r="AR123" s="1609"/>
      <c r="AS123" s="1609"/>
      <c r="AT123" s="1609"/>
      <c r="AU123" s="1609"/>
      <c r="AV123" s="1609"/>
      <c r="AW123" s="1609"/>
      <c r="AX123" s="1609"/>
      <c r="AY123" s="1609"/>
      <c r="AZ123" s="1609"/>
      <c r="BA123" s="1609"/>
      <c r="BB123" s="1114"/>
      <c r="BC123" s="1606"/>
      <c r="BD123" s="1606"/>
      <c r="BE123" s="1606"/>
      <c r="BF123" s="1606"/>
      <c r="BG123" s="1606"/>
      <c r="BH123" s="1606"/>
      <c r="BI123" s="1606"/>
      <c r="BJ123" s="1606"/>
      <c r="BK123" s="1606"/>
      <c r="BL123" s="1606"/>
      <c r="BM123" s="1606"/>
      <c r="BN123" s="1606"/>
      <c r="BO123" s="1606"/>
      <c r="BP123" s="1606"/>
      <c r="BQ123" s="1606"/>
      <c r="BR123" s="1606"/>
      <c r="BS123" s="1606"/>
      <c r="BT123" s="1606"/>
      <c r="BU123" s="1606"/>
      <c r="BV123" s="1606"/>
      <c r="BW123" s="1606"/>
      <c r="BX123" s="1606"/>
      <c r="BY123" s="1606"/>
      <c r="BZ123" s="1606"/>
      <c r="CA123" s="1606"/>
      <c r="CB123" s="1606"/>
      <c r="CC123" s="1606"/>
      <c r="CD123" s="1606"/>
      <c r="CE123" s="1606"/>
      <c r="CF123" s="1606"/>
      <c r="CG123" s="1606"/>
      <c r="CH123" s="1606"/>
      <c r="CI123" s="1606"/>
      <c r="CJ123" s="1606"/>
      <c r="CK123" s="1606"/>
      <c r="CL123" s="1606"/>
      <c r="CM123" s="1606"/>
      <c r="CN123" s="1606"/>
      <c r="CO123" s="1606"/>
      <c r="CP123" s="1606"/>
      <c r="CQ123" s="1606"/>
      <c r="CR123" s="1606"/>
      <c r="CS123" s="1606"/>
      <c r="CT123" s="1606"/>
      <c r="CU123" s="1606"/>
      <c r="CV123" s="1606"/>
      <c r="CW123" s="1606"/>
      <c r="CX123" s="1606"/>
      <c r="CY123" s="1606"/>
      <c r="CZ123" s="1606"/>
      <c r="DA123" s="1606"/>
      <c r="DB123" s="1606"/>
      <c r="DC123" s="1606"/>
      <c r="DD123" s="1606"/>
      <c r="DE123" s="1606"/>
      <c r="DF123" s="1606"/>
      <c r="DG123" s="1606"/>
      <c r="DH123" s="1606"/>
      <c r="DI123" s="1606"/>
      <c r="DJ123" s="1606"/>
      <c r="DK123" s="1606"/>
      <c r="DL123" s="1606"/>
      <c r="DM123" s="1606"/>
      <c r="DN123" s="1606"/>
      <c r="DO123" s="1606"/>
      <c r="EA123" s="1110"/>
      <c r="EB123" s="1110"/>
      <c r="EC123" s="1110"/>
      <c r="EE123" s="1110"/>
      <c r="EF123" s="1110"/>
      <c r="EG123" s="1110"/>
    </row>
    <row r="124" spans="15:137">
      <c r="O124" s="1124"/>
      <c r="P124" s="1124"/>
      <c r="Q124" s="1124"/>
      <c r="R124" s="1124"/>
      <c r="S124" s="1124"/>
      <c r="T124" s="1124"/>
      <c r="U124" s="1124"/>
      <c r="V124" s="1124"/>
      <c r="W124" s="1124"/>
      <c r="X124" s="1124"/>
      <c r="Y124" s="1124"/>
      <c r="Z124" s="1124"/>
      <c r="AA124" s="1124"/>
      <c r="AB124" s="1124"/>
      <c r="AC124" s="1124"/>
      <c r="AD124" s="1124"/>
      <c r="AE124" s="1124"/>
      <c r="AF124" s="1124"/>
      <c r="AG124" s="1124"/>
      <c r="AH124" s="1124"/>
      <c r="AI124" s="1124"/>
      <c r="AJ124" s="1124"/>
      <c r="AK124" s="1124"/>
      <c r="AL124" s="1124"/>
      <c r="AM124" s="1124"/>
      <c r="AN124" s="1124"/>
      <c r="AO124" s="1124"/>
      <c r="AP124" s="1124"/>
      <c r="AQ124" s="1124"/>
      <c r="AR124" s="1124"/>
      <c r="AS124" s="1124"/>
      <c r="AT124" s="1124"/>
      <c r="AU124" s="1124"/>
      <c r="AV124" s="1124"/>
      <c r="AW124" s="1124"/>
      <c r="AX124" s="1124"/>
      <c r="AY124" s="1124"/>
      <c r="AZ124" s="1124"/>
      <c r="BA124" s="1124"/>
      <c r="BB124" s="1124"/>
      <c r="BC124" s="1124"/>
      <c r="BD124" s="1124"/>
      <c r="BE124" s="1124"/>
      <c r="BF124" s="1124"/>
      <c r="BG124" s="1124"/>
      <c r="BH124" s="1124"/>
      <c r="BI124" s="1124"/>
      <c r="BJ124" s="1124"/>
      <c r="BK124" s="1124"/>
      <c r="BL124" s="1124"/>
      <c r="BM124" s="1124"/>
      <c r="BN124" s="1124"/>
      <c r="BO124" s="1124"/>
      <c r="BP124" s="1124"/>
      <c r="BQ124" s="1124"/>
      <c r="BR124" s="1124"/>
      <c r="BS124" s="1124"/>
      <c r="BT124" s="1124"/>
      <c r="BU124" s="1124"/>
      <c r="BV124" s="1124"/>
      <c r="BW124" s="1124"/>
      <c r="BX124" s="1124"/>
      <c r="BY124" s="1124"/>
      <c r="BZ124" s="1124"/>
      <c r="CA124" s="1124"/>
      <c r="CB124" s="1124"/>
      <c r="CC124" s="1124"/>
      <c r="CD124" s="1124"/>
      <c r="CE124" s="1124"/>
      <c r="CF124" s="1124"/>
      <c r="CG124" s="1124"/>
      <c r="CH124" s="1124"/>
      <c r="CI124" s="1124"/>
      <c r="CJ124" s="1124"/>
      <c r="CK124" s="1124"/>
      <c r="CL124" s="1124"/>
      <c r="CM124" s="1124"/>
      <c r="CN124" s="1124"/>
      <c r="CO124" s="1124"/>
      <c r="CP124" s="1124"/>
      <c r="CQ124" s="1124"/>
      <c r="CR124" s="1124"/>
      <c r="CS124" s="1124"/>
      <c r="CT124" s="1124"/>
      <c r="CU124" s="1124"/>
      <c r="CV124" s="1124"/>
      <c r="CW124" s="1124"/>
      <c r="CX124" s="1124"/>
      <c r="CY124" s="1124"/>
      <c r="CZ124" s="1124"/>
      <c r="DA124" s="1124"/>
      <c r="DB124" s="1124"/>
      <c r="DC124" s="1124"/>
      <c r="DD124" s="1124"/>
      <c r="DE124" s="1124"/>
      <c r="DF124" s="1124"/>
      <c r="DG124" s="1124"/>
      <c r="DH124" s="1124"/>
      <c r="DI124" s="1124"/>
      <c r="DJ124" s="1124"/>
      <c r="DK124" s="1124"/>
      <c r="DL124" s="1124"/>
      <c r="DM124" s="1124"/>
      <c r="DN124" s="1124"/>
      <c r="DO124" s="1124"/>
    </row>
    <row r="129" spans="1:225" s="1144" customFormat="1" ht="15">
      <c r="A129" s="1099"/>
      <c r="B129" s="1099"/>
      <c r="C129" s="1099"/>
      <c r="D129" s="1099"/>
      <c r="E129" s="1099"/>
      <c r="F129" s="1099"/>
      <c r="G129" s="1099"/>
      <c r="H129" s="1099"/>
      <c r="I129" s="1099"/>
      <c r="J129" s="1099"/>
      <c r="K129" s="1099"/>
      <c r="L129" s="1099"/>
    </row>
    <row r="130" spans="1:225" s="1144" customFormat="1" ht="15">
      <c r="A130" s="1099"/>
      <c r="B130" s="1099"/>
      <c r="C130" s="1099"/>
      <c r="D130" s="1099"/>
      <c r="E130" s="1099"/>
      <c r="F130" s="1099"/>
      <c r="G130" s="1099"/>
      <c r="H130" s="1099"/>
      <c r="I130" s="1099"/>
      <c r="J130" s="1099"/>
      <c r="K130" s="1099"/>
      <c r="L130" s="1099"/>
    </row>
    <row r="131" spans="1:225" s="1144" customFormat="1" ht="18.75" customHeight="1">
      <c r="A131" s="1099"/>
      <c r="B131" s="1099"/>
      <c r="C131" s="1099"/>
      <c r="D131" s="1099"/>
      <c r="E131" s="1099"/>
      <c r="F131" s="1099"/>
      <c r="G131" s="1099"/>
      <c r="H131" s="1099"/>
      <c r="I131" s="1099"/>
      <c r="J131" s="1099"/>
      <c r="K131" s="1099"/>
      <c r="L131" s="1099"/>
    </row>
    <row r="132" spans="1:225" s="1144" customFormat="1" ht="17.25" customHeight="1">
      <c r="A132" s="1099"/>
      <c r="B132" s="1099"/>
      <c r="C132" s="1099"/>
      <c r="D132" s="1099"/>
      <c r="E132" s="1099"/>
      <c r="F132" s="1099"/>
      <c r="G132" s="1099"/>
      <c r="H132" s="1099"/>
      <c r="I132" s="1099"/>
      <c r="J132" s="1099"/>
      <c r="K132" s="1099"/>
      <c r="L132" s="1099"/>
    </row>
    <row r="133" spans="1:225" s="1144" customFormat="1" ht="15">
      <c r="A133" s="1099"/>
      <c r="B133" s="1099"/>
      <c r="C133" s="1099"/>
      <c r="D133" s="1099"/>
      <c r="E133" s="1099"/>
      <c r="F133" s="1099"/>
      <c r="G133" s="1099"/>
      <c r="H133" s="1099"/>
      <c r="I133" s="1099"/>
      <c r="J133" s="1099"/>
      <c r="K133" s="1099"/>
      <c r="L133" s="1099"/>
    </row>
    <row r="134" spans="1:225" s="1144" customFormat="1" ht="15">
      <c r="A134" s="1099"/>
      <c r="B134" s="1099"/>
      <c r="C134" s="1099"/>
      <c r="D134" s="1099"/>
      <c r="E134" s="1099"/>
      <c r="F134" s="1099"/>
      <c r="G134" s="1099"/>
      <c r="H134" s="1099"/>
      <c r="I134" s="1099"/>
      <c r="J134" s="1099"/>
      <c r="K134" s="1099"/>
      <c r="L134" s="1099"/>
    </row>
    <row r="136" spans="1:225" ht="35.25" customHeight="1"/>
    <row r="138" spans="1:225" ht="15.75">
      <c r="DY138" s="1145"/>
      <c r="DZ138" s="1145"/>
      <c r="EA138" s="1145"/>
      <c r="EB138" s="1145"/>
      <c r="EC138" s="1145"/>
      <c r="ED138" s="1145"/>
      <c r="EE138" s="1145"/>
      <c r="EF138" s="1145"/>
      <c r="EG138" s="1145"/>
      <c r="EH138" s="1145"/>
      <c r="EI138" s="1145"/>
      <c r="EJ138" s="1145"/>
      <c r="EK138" s="1145"/>
      <c r="EL138" s="1145"/>
      <c r="EM138" s="1145"/>
      <c r="EN138" s="1145"/>
      <c r="EO138" s="1145"/>
      <c r="EP138" s="1145"/>
      <c r="EQ138" s="1145"/>
      <c r="ER138" s="1145"/>
      <c r="ES138" s="1145"/>
      <c r="ET138" s="1145"/>
      <c r="EU138" s="1145"/>
      <c r="EV138" s="1145"/>
      <c r="EW138" s="1145"/>
      <c r="EX138" s="1145"/>
      <c r="EY138" s="1145"/>
      <c r="EZ138" s="1145"/>
      <c r="FA138" s="1145"/>
      <c r="FB138" s="1145"/>
      <c r="FC138" s="1145"/>
      <c r="FD138" s="1145"/>
      <c r="FE138" s="1145"/>
      <c r="FF138" s="1145"/>
      <c r="FG138" s="1145"/>
      <c r="FH138" s="1145"/>
      <c r="FI138" s="1145"/>
      <c r="FJ138" s="1145"/>
      <c r="FK138" s="1145"/>
      <c r="FL138" s="1145"/>
      <c r="FM138" s="1145"/>
      <c r="FN138" s="1145"/>
      <c r="FO138" s="1145"/>
      <c r="FP138" s="1145"/>
      <c r="FQ138" s="1145"/>
      <c r="FR138" s="1145"/>
      <c r="FS138" s="1145"/>
      <c r="FT138" s="1145"/>
      <c r="FU138" s="1145"/>
      <c r="FV138" s="1145"/>
      <c r="FW138" s="1145"/>
      <c r="FX138" s="1145"/>
      <c r="FY138" s="1145"/>
      <c r="FZ138" s="1145"/>
      <c r="GA138" s="1145"/>
      <c r="GB138" s="1145"/>
      <c r="GC138" s="1145"/>
      <c r="GD138" s="1145"/>
      <c r="GE138" s="1145"/>
      <c r="GF138" s="1145"/>
      <c r="GG138" s="1145"/>
      <c r="GH138" s="1145"/>
      <c r="GI138" s="1145"/>
      <c r="GJ138" s="1145"/>
      <c r="GK138" s="1145"/>
      <c r="GL138" s="1145"/>
      <c r="GM138" s="1145"/>
      <c r="GN138" s="1145"/>
      <c r="GO138" s="1145"/>
      <c r="GP138" s="1145"/>
      <c r="GQ138" s="1145"/>
      <c r="GR138" s="1145"/>
      <c r="GS138" s="1145"/>
      <c r="GT138" s="1145"/>
      <c r="GU138" s="1145"/>
      <c r="GV138" s="1145"/>
      <c r="GW138" s="1145"/>
      <c r="GX138" s="1145"/>
      <c r="GY138" s="1145"/>
      <c r="GZ138" s="1145"/>
      <c r="HA138" s="1145"/>
      <c r="HB138" s="1145"/>
      <c r="HC138" s="1145"/>
      <c r="HD138" s="1145"/>
      <c r="HE138" s="1145"/>
      <c r="HF138" s="1145"/>
      <c r="HG138" s="1145"/>
      <c r="HH138" s="1145"/>
      <c r="HI138" s="1145"/>
      <c r="HJ138" s="1145"/>
      <c r="HK138" s="1145"/>
      <c r="HL138" s="1145"/>
      <c r="HM138" s="1145"/>
      <c r="HN138" s="1145"/>
      <c r="HO138" s="1145"/>
      <c r="HP138" s="1145"/>
      <c r="HQ138" s="1145"/>
    </row>
    <row r="142" spans="1:225">
      <c r="DY142" s="1110"/>
      <c r="DZ142" s="1110"/>
    </row>
    <row r="143" spans="1:225">
      <c r="DY143" s="1110"/>
      <c r="DZ143" s="1110"/>
    </row>
    <row r="144" spans="1:225">
      <c r="DY144" s="1110"/>
      <c r="DZ144" s="1110"/>
    </row>
    <row r="145" spans="129:130">
      <c r="DY145" s="1110"/>
      <c r="DZ145" s="1110"/>
    </row>
    <row r="146" spans="129:130">
      <c r="DY146" s="1110"/>
      <c r="DZ146" s="1110"/>
    </row>
    <row r="147" spans="129:130">
      <c r="DY147" s="1110"/>
      <c r="DZ147" s="1110"/>
    </row>
    <row r="148" spans="129:130">
      <c r="DY148" s="1110"/>
      <c r="DZ148" s="1110"/>
    </row>
    <row r="149" spans="129:130">
      <c r="DY149" s="1110"/>
      <c r="DZ149" s="1110"/>
    </row>
    <row r="150" spans="129:130">
      <c r="DY150" s="1110"/>
      <c r="DZ150" s="1110"/>
    </row>
    <row r="151" spans="129:130">
      <c r="DY151" s="1110"/>
      <c r="DZ151" s="1110"/>
    </row>
    <row r="152" spans="129:130">
      <c r="DY152" s="1110"/>
      <c r="DZ152" s="1110"/>
    </row>
    <row r="153" spans="129:130">
      <c r="DY153" s="1110"/>
      <c r="DZ153" s="1110"/>
    </row>
    <row r="154" spans="129:130">
      <c r="DY154" s="1110"/>
      <c r="DZ154" s="1110"/>
    </row>
    <row r="155" spans="129:130">
      <c r="DY155" s="1110"/>
      <c r="DZ155" s="1110"/>
    </row>
    <row r="156" spans="129:130">
      <c r="DY156" s="1110"/>
      <c r="DZ156" s="1110"/>
    </row>
    <row r="157" spans="129:130">
      <c r="DY157" s="1110"/>
      <c r="DZ157" s="1110"/>
    </row>
    <row r="158" spans="129:130">
      <c r="DY158" s="1110"/>
      <c r="DZ158" s="1110"/>
    </row>
    <row r="159" spans="129:130">
      <c r="DY159" s="1110"/>
      <c r="DZ159" s="1110"/>
    </row>
    <row r="160" spans="129:130">
      <c r="DY160" s="1110"/>
      <c r="DZ160" s="1110"/>
    </row>
    <row r="161" spans="129:130">
      <c r="DY161" s="1110"/>
      <c r="DZ161" s="1110"/>
    </row>
    <row r="162" spans="129:130">
      <c r="DY162" s="1110"/>
      <c r="DZ162" s="1110"/>
    </row>
    <row r="163" spans="129:130">
      <c r="DY163" s="1110"/>
      <c r="DZ163" s="1110"/>
    </row>
    <row r="164" spans="129:130">
      <c r="DY164" s="1110"/>
      <c r="DZ164" s="1110"/>
    </row>
    <row r="165" spans="129:130">
      <c r="DY165" s="1110"/>
      <c r="DZ165" s="1110"/>
    </row>
    <row r="166" spans="129:130">
      <c r="DY166" s="1110"/>
      <c r="DZ166" s="1110"/>
    </row>
    <row r="167" spans="129:130">
      <c r="DY167" s="1110"/>
      <c r="DZ167" s="1110"/>
    </row>
  </sheetData>
  <mergeCells count="735">
    <mergeCell ref="S1:T1"/>
    <mergeCell ref="A2:V2"/>
    <mergeCell ref="A5:A6"/>
    <mergeCell ref="B5:B6"/>
    <mergeCell ref="C5:C6"/>
    <mergeCell ref="D5:D6"/>
    <mergeCell ref="E5:F5"/>
    <mergeCell ref="G5:G6"/>
    <mergeCell ref="H5:H6"/>
    <mergeCell ref="M5:M6"/>
    <mergeCell ref="N5:N6"/>
    <mergeCell ref="O5:O6"/>
    <mergeCell ref="P5:P6"/>
    <mergeCell ref="I5:I6"/>
    <mergeCell ref="J5:J6"/>
    <mergeCell ref="K5:K6"/>
    <mergeCell ref="L5:L6"/>
    <mergeCell ref="A3:V3"/>
    <mergeCell ref="A4:V4"/>
    <mergeCell ref="BM7:CD7"/>
    <mergeCell ref="CE7:CL7"/>
    <mergeCell ref="CM7:CT7"/>
    <mergeCell ref="V5:V6"/>
    <mergeCell ref="AH5:AO5"/>
    <mergeCell ref="BM5:CD5"/>
    <mergeCell ref="CE5:CL5"/>
    <mergeCell ref="Q5:Q6"/>
    <mergeCell ref="R5:R6"/>
    <mergeCell ref="S5:S6"/>
    <mergeCell ref="T5:T6"/>
    <mergeCell ref="AH7:AO7"/>
    <mergeCell ref="CU9:DB9"/>
    <mergeCell ref="DC9:DJ9"/>
    <mergeCell ref="DK9:DY9"/>
    <mergeCell ref="AH8:AO8"/>
    <mergeCell ref="BM8:CD8"/>
    <mergeCell ref="AH9:AO9"/>
    <mergeCell ref="BM9:CD9"/>
    <mergeCell ref="CE9:CL9"/>
    <mergeCell ref="CM9:CT9"/>
    <mergeCell ref="CE8:CL8"/>
    <mergeCell ref="DK5:DY5"/>
    <mergeCell ref="DK7:DY7"/>
    <mergeCell ref="DK8:DY8"/>
    <mergeCell ref="DC7:DJ7"/>
    <mergeCell ref="CM8:CT8"/>
    <mergeCell ref="CU8:DB8"/>
    <mergeCell ref="DC8:DJ8"/>
    <mergeCell ref="CM5:CT5"/>
    <mergeCell ref="CU5:DB5"/>
    <mergeCell ref="CU7:DB7"/>
    <mergeCell ref="DC5:DJ5"/>
    <mergeCell ref="AH10:AO10"/>
    <mergeCell ref="BM10:CD10"/>
    <mergeCell ref="CE10:CL10"/>
    <mergeCell ref="CM10:CT10"/>
    <mergeCell ref="CU10:DB10"/>
    <mergeCell ref="DC10:DJ10"/>
    <mergeCell ref="DK10:DY10"/>
    <mergeCell ref="AH11:AO11"/>
    <mergeCell ref="BM11:CD11"/>
    <mergeCell ref="CE11:CL11"/>
    <mergeCell ref="CM11:CT11"/>
    <mergeCell ref="CU11:DB11"/>
    <mergeCell ref="DC11:DJ11"/>
    <mergeCell ref="CE12:CL12"/>
    <mergeCell ref="CM12:CT12"/>
    <mergeCell ref="CU12:DB12"/>
    <mergeCell ref="DC12:DJ12"/>
    <mergeCell ref="DK11:DY11"/>
    <mergeCell ref="DK12:DY12"/>
    <mergeCell ref="AH13:BL13"/>
    <mergeCell ref="BM13:CD13"/>
    <mergeCell ref="CE13:CL13"/>
    <mergeCell ref="CM13:CT13"/>
    <mergeCell ref="CU13:DB13"/>
    <mergeCell ref="DC13:DJ13"/>
    <mergeCell ref="DK13:DY13"/>
    <mergeCell ref="AH12:AO12"/>
    <mergeCell ref="BM12:CD12"/>
    <mergeCell ref="CE17:CL17"/>
    <mergeCell ref="CM17:CT17"/>
    <mergeCell ref="CU16:DB16"/>
    <mergeCell ref="DK14:DY14"/>
    <mergeCell ref="AH15:BK15"/>
    <mergeCell ref="BM15:CD15"/>
    <mergeCell ref="CE15:CL15"/>
    <mergeCell ref="CM15:CT15"/>
    <mergeCell ref="CU15:DB15"/>
    <mergeCell ref="DC15:DJ15"/>
    <mergeCell ref="DK15:DY15"/>
    <mergeCell ref="AH14:BL14"/>
    <mergeCell ref="BM14:CD14"/>
    <mergeCell ref="CE14:CL14"/>
    <mergeCell ref="CM14:CT14"/>
    <mergeCell ref="CU14:DB14"/>
    <mergeCell ref="DC14:DJ14"/>
    <mergeCell ref="DK21:DY21"/>
    <mergeCell ref="DK22:DY22"/>
    <mergeCell ref="CU21:DB21"/>
    <mergeCell ref="DC21:DJ21"/>
    <mergeCell ref="CU22:DB22"/>
    <mergeCell ref="DC22:DJ22"/>
    <mergeCell ref="DC16:DJ16"/>
    <mergeCell ref="AH16:BK16"/>
    <mergeCell ref="BM16:CD16"/>
    <mergeCell ref="CE16:CL16"/>
    <mergeCell ref="CM16:CT16"/>
    <mergeCell ref="DK16:DY16"/>
    <mergeCell ref="DK18:DY18"/>
    <mergeCell ref="CU17:DB17"/>
    <mergeCell ref="DC17:DJ17"/>
    <mergeCell ref="DK17:DY17"/>
    <mergeCell ref="CU18:DB18"/>
    <mergeCell ref="DC18:DJ18"/>
    <mergeCell ref="AH18:AO18"/>
    <mergeCell ref="BM18:CD18"/>
    <mergeCell ref="CE18:CL18"/>
    <mergeCell ref="CM18:CT18"/>
    <mergeCell ref="AH17:AO17"/>
    <mergeCell ref="BM17:CD17"/>
    <mergeCell ref="DK19:DY19"/>
    <mergeCell ref="AH20:BL20"/>
    <mergeCell ref="BM20:CD20"/>
    <mergeCell ref="CE20:CL20"/>
    <mergeCell ref="CM20:CT20"/>
    <mergeCell ref="CU20:DB20"/>
    <mergeCell ref="DC20:DJ20"/>
    <mergeCell ref="DK20:DY20"/>
    <mergeCell ref="AH19:BL19"/>
    <mergeCell ref="BM19:CD19"/>
    <mergeCell ref="CE19:CL19"/>
    <mergeCell ref="CM19:CT19"/>
    <mergeCell ref="CU19:DB19"/>
    <mergeCell ref="DC19:DJ19"/>
    <mergeCell ref="AH21:BK21"/>
    <mergeCell ref="BM21:CD21"/>
    <mergeCell ref="CE21:CL21"/>
    <mergeCell ref="CM21:CT21"/>
    <mergeCell ref="AH22:BK22"/>
    <mergeCell ref="BM22:CD22"/>
    <mergeCell ref="CE22:CL22"/>
    <mergeCell ref="CM22:CT22"/>
    <mergeCell ref="Y24:AF24"/>
    <mergeCell ref="AH24:BL24"/>
    <mergeCell ref="BM24:CD24"/>
    <mergeCell ref="CM23:CT23"/>
    <mergeCell ref="CE24:CL24"/>
    <mergeCell ref="CU23:DB23"/>
    <mergeCell ref="CM24:CT24"/>
    <mergeCell ref="BU27:CB27"/>
    <mergeCell ref="CC27:CJ27"/>
    <mergeCell ref="CK27:CR27"/>
    <mergeCell ref="CS27:CZ27"/>
    <mergeCell ref="DA25:DO25"/>
    <mergeCell ref="DA27:DO27"/>
    <mergeCell ref="X25:BA25"/>
    <mergeCell ref="BC25:BT25"/>
    <mergeCell ref="BU25:CB25"/>
    <mergeCell ref="CC25:CJ25"/>
    <mergeCell ref="CK25:CR25"/>
    <mergeCell ref="CS25:CZ25"/>
    <mergeCell ref="DK23:DY23"/>
    <mergeCell ref="Y23:AF23"/>
    <mergeCell ref="AH23:BL23"/>
    <mergeCell ref="BM23:CD23"/>
    <mergeCell ref="CE23:CL23"/>
    <mergeCell ref="DK24:DY24"/>
    <mergeCell ref="CU24:DB24"/>
    <mergeCell ref="DC24:DJ24"/>
    <mergeCell ref="DC23:DJ23"/>
    <mergeCell ref="X28:AE28"/>
    <mergeCell ref="BC28:BT28"/>
    <mergeCell ref="BU28:CB28"/>
    <mergeCell ref="CC28:CJ28"/>
    <mergeCell ref="CK28:CR28"/>
    <mergeCell ref="CS28:CZ28"/>
    <mergeCell ref="DA28:DO28"/>
    <mergeCell ref="X27:AE27"/>
    <mergeCell ref="BC27:BT27"/>
    <mergeCell ref="X29:AE29"/>
    <mergeCell ref="BC29:BT29"/>
    <mergeCell ref="BU29:CB29"/>
    <mergeCell ref="CC29:CJ29"/>
    <mergeCell ref="CK29:CR29"/>
    <mergeCell ref="CS29:CZ29"/>
    <mergeCell ref="DA29:DO29"/>
    <mergeCell ref="X30:AE30"/>
    <mergeCell ref="BC30:BT30"/>
    <mergeCell ref="BU30:CB30"/>
    <mergeCell ref="CC30:CJ30"/>
    <mergeCell ref="CK30:CR30"/>
    <mergeCell ref="CS30:CZ30"/>
    <mergeCell ref="BU31:CB31"/>
    <mergeCell ref="CC31:CJ31"/>
    <mergeCell ref="CK31:CR31"/>
    <mergeCell ref="CS31:CZ31"/>
    <mergeCell ref="DA30:DO30"/>
    <mergeCell ref="DA31:DO31"/>
    <mergeCell ref="X32:AE32"/>
    <mergeCell ref="BC32:BT32"/>
    <mergeCell ref="BU32:CB32"/>
    <mergeCell ref="CC32:CJ32"/>
    <mergeCell ref="CK32:CR32"/>
    <mergeCell ref="CS32:CZ32"/>
    <mergeCell ref="DA32:DO32"/>
    <mergeCell ref="X31:AE31"/>
    <mergeCell ref="BC31:BT31"/>
    <mergeCell ref="X33:BB33"/>
    <mergeCell ref="BC33:BT33"/>
    <mergeCell ref="BU33:CB33"/>
    <mergeCell ref="CC33:CJ33"/>
    <mergeCell ref="CK33:CR33"/>
    <mergeCell ref="CS33:CZ33"/>
    <mergeCell ref="DA33:DO33"/>
    <mergeCell ref="X34:BB34"/>
    <mergeCell ref="BC34:BT34"/>
    <mergeCell ref="BU34:CB34"/>
    <mergeCell ref="CC34:CJ34"/>
    <mergeCell ref="CK34:CR34"/>
    <mergeCell ref="CS34:CZ34"/>
    <mergeCell ref="BU35:CB35"/>
    <mergeCell ref="CC35:CJ35"/>
    <mergeCell ref="CK35:CR35"/>
    <mergeCell ref="CS35:CZ35"/>
    <mergeCell ref="DA34:DO34"/>
    <mergeCell ref="DA35:DO35"/>
    <mergeCell ref="X36:BB36"/>
    <mergeCell ref="BC36:BT36"/>
    <mergeCell ref="BU36:CB36"/>
    <mergeCell ref="CC36:CJ36"/>
    <mergeCell ref="CK36:CR36"/>
    <mergeCell ref="CS36:CZ36"/>
    <mergeCell ref="DA36:DO36"/>
    <mergeCell ref="X35:BB35"/>
    <mergeCell ref="BC35:BT35"/>
    <mergeCell ref="DA40:DO40"/>
    <mergeCell ref="O40:V40"/>
    <mergeCell ref="X40:BB40"/>
    <mergeCell ref="BC40:BT40"/>
    <mergeCell ref="BU40:CB40"/>
    <mergeCell ref="DA37:DO37"/>
    <mergeCell ref="DA38:DO38"/>
    <mergeCell ref="DA39:DO39"/>
    <mergeCell ref="BC39:BT39"/>
    <mergeCell ref="BU39:CB39"/>
    <mergeCell ref="CK37:CR37"/>
    <mergeCell ref="CS37:CZ37"/>
    <mergeCell ref="CK38:CR38"/>
    <mergeCell ref="CS38:CZ38"/>
    <mergeCell ref="X37:BA37"/>
    <mergeCell ref="BC37:BT37"/>
    <mergeCell ref="BU37:CB37"/>
    <mergeCell ref="CC37:CJ37"/>
    <mergeCell ref="X38:BA38"/>
    <mergeCell ref="BC38:BT38"/>
    <mergeCell ref="BU38:CB38"/>
    <mergeCell ref="CC38:CJ38"/>
    <mergeCell ref="O41:V41"/>
    <mergeCell ref="X41:BB41"/>
    <mergeCell ref="BC41:BT41"/>
    <mergeCell ref="CC40:CJ40"/>
    <mergeCell ref="CC41:CJ41"/>
    <mergeCell ref="CK41:CR41"/>
    <mergeCell ref="CS40:CZ40"/>
    <mergeCell ref="X39:BA39"/>
    <mergeCell ref="CK40:CR40"/>
    <mergeCell ref="CS39:CZ39"/>
    <mergeCell ref="CC39:CJ39"/>
    <mergeCell ref="CK39:CR39"/>
    <mergeCell ref="DA41:DO41"/>
    <mergeCell ref="X49:AE49"/>
    <mergeCell ref="BC49:BT49"/>
    <mergeCell ref="BU49:CB49"/>
    <mergeCell ref="CC49:CJ49"/>
    <mergeCell ref="CK49:CR49"/>
    <mergeCell ref="CS49:CZ49"/>
    <mergeCell ref="DA49:DO49"/>
    <mergeCell ref="BU41:CB41"/>
    <mergeCell ref="CS41:CZ41"/>
    <mergeCell ref="CC51:CJ51"/>
    <mergeCell ref="CK51:CR51"/>
    <mergeCell ref="CS51:CZ51"/>
    <mergeCell ref="DA51:DO51"/>
    <mergeCell ref="O51:V51"/>
    <mergeCell ref="X51:AE51"/>
    <mergeCell ref="BC51:BT51"/>
    <mergeCell ref="BU51:CB51"/>
    <mergeCell ref="CC50:CJ50"/>
    <mergeCell ref="CK50:CR50"/>
    <mergeCell ref="CS50:CZ50"/>
    <mergeCell ref="DA50:DO50"/>
    <mergeCell ref="O50:V50"/>
    <mergeCell ref="X50:AE50"/>
    <mergeCell ref="BC50:BT50"/>
    <mergeCell ref="BU50:CB50"/>
    <mergeCell ref="CC53:CJ53"/>
    <mergeCell ref="CK53:CR53"/>
    <mergeCell ref="CS53:CZ53"/>
    <mergeCell ref="DA53:DO53"/>
    <mergeCell ref="O53:V53"/>
    <mergeCell ref="X53:AE53"/>
    <mergeCell ref="BC53:BT53"/>
    <mergeCell ref="BU53:CB53"/>
    <mergeCell ref="CC52:CJ52"/>
    <mergeCell ref="CK52:CR52"/>
    <mergeCell ref="CS52:CZ52"/>
    <mergeCell ref="DA52:DO52"/>
    <mergeCell ref="O52:V52"/>
    <mergeCell ref="X52:AE52"/>
    <mergeCell ref="BC52:BT52"/>
    <mergeCell ref="BU52:CB52"/>
    <mergeCell ref="CC55:CJ55"/>
    <mergeCell ref="CK55:CR55"/>
    <mergeCell ref="CS55:CZ55"/>
    <mergeCell ref="DA55:DO55"/>
    <mergeCell ref="O55:V55"/>
    <mergeCell ref="X55:BB55"/>
    <mergeCell ref="BC55:BT55"/>
    <mergeCell ref="BU55:CB55"/>
    <mergeCell ref="CC54:CJ54"/>
    <mergeCell ref="CK54:CR54"/>
    <mergeCell ref="CS54:CZ54"/>
    <mergeCell ref="DA54:DO54"/>
    <mergeCell ref="O54:V54"/>
    <mergeCell ref="X54:AE54"/>
    <mergeCell ref="BC54:BT54"/>
    <mergeCell ref="BU54:CB54"/>
    <mergeCell ref="CC57:CJ57"/>
    <mergeCell ref="CK57:CR57"/>
    <mergeCell ref="CS57:CZ57"/>
    <mergeCell ref="DA57:DO57"/>
    <mergeCell ref="O57:V57"/>
    <mergeCell ref="X57:BB57"/>
    <mergeCell ref="BC57:BT57"/>
    <mergeCell ref="BU57:CB57"/>
    <mergeCell ref="CC56:CJ56"/>
    <mergeCell ref="CK56:CR56"/>
    <mergeCell ref="CS56:CZ56"/>
    <mergeCell ref="DA56:DO56"/>
    <mergeCell ref="O56:V56"/>
    <mergeCell ref="X56:BB56"/>
    <mergeCell ref="BC56:BT56"/>
    <mergeCell ref="BU56:CB56"/>
    <mergeCell ref="CC59:CJ59"/>
    <mergeCell ref="CK59:CR59"/>
    <mergeCell ref="CS59:CZ59"/>
    <mergeCell ref="DA59:DO59"/>
    <mergeCell ref="O59:V59"/>
    <mergeCell ref="X59:BA59"/>
    <mergeCell ref="BC59:BT59"/>
    <mergeCell ref="BU59:CB59"/>
    <mergeCell ref="CC58:CJ58"/>
    <mergeCell ref="CK58:CR58"/>
    <mergeCell ref="CS58:CZ58"/>
    <mergeCell ref="DA58:DO58"/>
    <mergeCell ref="O58:V58"/>
    <mergeCell ref="X58:BB58"/>
    <mergeCell ref="BC58:BT58"/>
    <mergeCell ref="BU58:CB58"/>
    <mergeCell ref="CC61:CJ61"/>
    <mergeCell ref="CK61:CR61"/>
    <mergeCell ref="CS61:CZ61"/>
    <mergeCell ref="DA61:DO61"/>
    <mergeCell ref="O61:V61"/>
    <mergeCell ref="X61:BA61"/>
    <mergeCell ref="BC61:BT61"/>
    <mergeCell ref="BU61:CB61"/>
    <mergeCell ref="CC60:CJ60"/>
    <mergeCell ref="CK60:CR60"/>
    <mergeCell ref="CS60:CZ60"/>
    <mergeCell ref="DA60:DO60"/>
    <mergeCell ref="O60:V60"/>
    <mergeCell ref="X60:BA60"/>
    <mergeCell ref="BC60:BT60"/>
    <mergeCell ref="BU60:CB60"/>
    <mergeCell ref="CC63:CJ63"/>
    <mergeCell ref="CK63:CR63"/>
    <mergeCell ref="CS63:CZ63"/>
    <mergeCell ref="DA63:DO63"/>
    <mergeCell ref="O63:V63"/>
    <mergeCell ref="X63:BB63"/>
    <mergeCell ref="BC63:BT63"/>
    <mergeCell ref="BU63:CB63"/>
    <mergeCell ref="CC62:CJ62"/>
    <mergeCell ref="CK62:CR62"/>
    <mergeCell ref="CS62:CZ62"/>
    <mergeCell ref="DA62:DO62"/>
    <mergeCell ref="O62:V62"/>
    <mergeCell ref="X62:BB62"/>
    <mergeCell ref="BC62:BT62"/>
    <mergeCell ref="BU62:CB62"/>
    <mergeCell ref="CK64:CR64"/>
    <mergeCell ref="CC70:CJ70"/>
    <mergeCell ref="CK70:CR70"/>
    <mergeCell ref="CS64:CZ64"/>
    <mergeCell ref="DA64:DO64"/>
    <mergeCell ref="X64:BA64"/>
    <mergeCell ref="BC64:BT64"/>
    <mergeCell ref="BU64:CB64"/>
    <mergeCell ref="CC64:CJ64"/>
    <mergeCell ref="CS70:CZ70"/>
    <mergeCell ref="CK72:CR72"/>
    <mergeCell ref="CS72:CZ72"/>
    <mergeCell ref="CC73:CJ73"/>
    <mergeCell ref="CK73:CR73"/>
    <mergeCell ref="X72:AE72"/>
    <mergeCell ref="BC72:BT72"/>
    <mergeCell ref="BU72:CB72"/>
    <mergeCell ref="CC72:CJ72"/>
    <mergeCell ref="DA70:DO70"/>
    <mergeCell ref="CS73:CZ73"/>
    <mergeCell ref="DA73:DO73"/>
    <mergeCell ref="X70:AE70"/>
    <mergeCell ref="BC70:BT70"/>
    <mergeCell ref="BU70:CB70"/>
    <mergeCell ref="DA72:DO72"/>
    <mergeCell ref="X73:AE73"/>
    <mergeCell ref="BC73:BT73"/>
    <mergeCell ref="BU73:CB73"/>
    <mergeCell ref="DA74:DO74"/>
    <mergeCell ref="X75:AE75"/>
    <mergeCell ref="BC75:BT75"/>
    <mergeCell ref="BU75:CB75"/>
    <mergeCell ref="CC75:CJ75"/>
    <mergeCell ref="CK75:CR75"/>
    <mergeCell ref="CS75:CZ75"/>
    <mergeCell ref="DA75:DO75"/>
    <mergeCell ref="X74:AE74"/>
    <mergeCell ref="BC74:BT74"/>
    <mergeCell ref="BU74:CB74"/>
    <mergeCell ref="CC74:CJ74"/>
    <mergeCell ref="CK74:CR74"/>
    <mergeCell ref="CS74:CZ74"/>
    <mergeCell ref="X76:AE76"/>
    <mergeCell ref="BC76:BT76"/>
    <mergeCell ref="BU76:CB76"/>
    <mergeCell ref="CC76:CJ76"/>
    <mergeCell ref="CK76:CR76"/>
    <mergeCell ref="CS76:CZ76"/>
    <mergeCell ref="DA76:DO76"/>
    <mergeCell ref="X77:AE77"/>
    <mergeCell ref="BC77:BT77"/>
    <mergeCell ref="BU77:CB77"/>
    <mergeCell ref="CC77:CJ77"/>
    <mergeCell ref="CK77:CR77"/>
    <mergeCell ref="CS77:CZ77"/>
    <mergeCell ref="BU78:CB78"/>
    <mergeCell ref="CC78:CJ78"/>
    <mergeCell ref="CK78:CR78"/>
    <mergeCell ref="CS78:CZ78"/>
    <mergeCell ref="DA77:DO77"/>
    <mergeCell ref="DA78:DO78"/>
    <mergeCell ref="X79:BB79"/>
    <mergeCell ref="BC79:BT79"/>
    <mergeCell ref="BU79:CB79"/>
    <mergeCell ref="CC79:CJ79"/>
    <mergeCell ref="CK79:CR79"/>
    <mergeCell ref="CS79:CZ79"/>
    <mergeCell ref="DA79:DO79"/>
    <mergeCell ref="X78:BB78"/>
    <mergeCell ref="BC78:BT78"/>
    <mergeCell ref="X80:BB80"/>
    <mergeCell ref="BC80:BT80"/>
    <mergeCell ref="BU80:CB80"/>
    <mergeCell ref="CC80:CJ80"/>
    <mergeCell ref="CK80:CR80"/>
    <mergeCell ref="CS80:CZ80"/>
    <mergeCell ref="DA80:DO80"/>
    <mergeCell ref="X81:BB81"/>
    <mergeCell ref="BC81:BT81"/>
    <mergeCell ref="BU81:CB81"/>
    <mergeCell ref="CC81:CJ81"/>
    <mergeCell ref="CK81:CR81"/>
    <mergeCell ref="CS81:CZ81"/>
    <mergeCell ref="BU82:CB82"/>
    <mergeCell ref="CC82:CJ82"/>
    <mergeCell ref="CK82:CR82"/>
    <mergeCell ref="CS82:CZ82"/>
    <mergeCell ref="DA81:DO81"/>
    <mergeCell ref="DA82:DO82"/>
    <mergeCell ref="X83:BA83"/>
    <mergeCell ref="BC83:BT83"/>
    <mergeCell ref="BU83:CB83"/>
    <mergeCell ref="CC83:CJ83"/>
    <mergeCell ref="CK83:CR83"/>
    <mergeCell ref="CS83:CZ83"/>
    <mergeCell ref="DA83:DO83"/>
    <mergeCell ref="X82:BA82"/>
    <mergeCell ref="BC82:BT82"/>
    <mergeCell ref="X84:BA84"/>
    <mergeCell ref="BC84:BT84"/>
    <mergeCell ref="BU84:CB84"/>
    <mergeCell ref="CC84:CJ84"/>
    <mergeCell ref="CK84:CR84"/>
    <mergeCell ref="CS84:CZ84"/>
    <mergeCell ref="DA84:DO84"/>
    <mergeCell ref="X86:AE86"/>
    <mergeCell ref="BC86:BT86"/>
    <mergeCell ref="BU86:CB86"/>
    <mergeCell ref="CC86:CJ86"/>
    <mergeCell ref="CK86:CR86"/>
    <mergeCell ref="CS86:CZ86"/>
    <mergeCell ref="BU87:CB87"/>
    <mergeCell ref="CC87:CJ87"/>
    <mergeCell ref="CK87:CR87"/>
    <mergeCell ref="CS87:CZ87"/>
    <mergeCell ref="DA86:DO86"/>
    <mergeCell ref="DA87:DO87"/>
    <mergeCell ref="X88:AE88"/>
    <mergeCell ref="BC88:BT88"/>
    <mergeCell ref="BU88:CB88"/>
    <mergeCell ref="CC88:CJ88"/>
    <mergeCell ref="CK88:CR88"/>
    <mergeCell ref="CS88:CZ88"/>
    <mergeCell ref="DA88:DO88"/>
    <mergeCell ref="X87:AE87"/>
    <mergeCell ref="BC87:BT87"/>
    <mergeCell ref="CK89:CR89"/>
    <mergeCell ref="CS89:CZ89"/>
    <mergeCell ref="DA89:DO89"/>
    <mergeCell ref="X90:AE90"/>
    <mergeCell ref="BC90:BT90"/>
    <mergeCell ref="BU90:CB90"/>
    <mergeCell ref="CC90:CJ90"/>
    <mergeCell ref="CK90:CR90"/>
    <mergeCell ref="CS90:CZ90"/>
    <mergeCell ref="DA90:DO90"/>
    <mergeCell ref="CK93:CR93"/>
    <mergeCell ref="CS93:CZ93"/>
    <mergeCell ref="DA93:DO93"/>
    <mergeCell ref="DA95:DO95"/>
    <mergeCell ref="BU91:CB91"/>
    <mergeCell ref="CC91:CJ91"/>
    <mergeCell ref="CK91:CR91"/>
    <mergeCell ref="CS91:CZ91"/>
    <mergeCell ref="DA91:DO91"/>
    <mergeCell ref="BU92:CB92"/>
    <mergeCell ref="CC92:CJ92"/>
    <mergeCell ref="CK92:CR92"/>
    <mergeCell ref="CS92:CZ92"/>
    <mergeCell ref="DA92:DO92"/>
    <mergeCell ref="CK96:CR96"/>
    <mergeCell ref="CS96:CZ96"/>
    <mergeCell ref="DA96:DO96"/>
    <mergeCell ref="X94:BB94"/>
    <mergeCell ref="BC94:BT94"/>
    <mergeCell ref="BU94:CB94"/>
    <mergeCell ref="CC94:CJ94"/>
    <mergeCell ref="CK94:CR94"/>
    <mergeCell ref="CS95:CZ95"/>
    <mergeCell ref="CS94:CZ94"/>
    <mergeCell ref="DA94:DO94"/>
    <mergeCell ref="X95:BB95"/>
    <mergeCell ref="BC95:BT95"/>
    <mergeCell ref="BU95:CB95"/>
    <mergeCell ref="CC95:CJ95"/>
    <mergeCell ref="CK95:CR95"/>
    <mergeCell ref="X96:BA96"/>
    <mergeCell ref="BC96:BT96"/>
    <mergeCell ref="DA97:DO97"/>
    <mergeCell ref="X98:BA98"/>
    <mergeCell ref="BC98:BT98"/>
    <mergeCell ref="BU98:CB98"/>
    <mergeCell ref="CC98:CJ98"/>
    <mergeCell ref="CK98:CR98"/>
    <mergeCell ref="CS98:CZ98"/>
    <mergeCell ref="DA98:DO98"/>
    <mergeCell ref="X97:BA97"/>
    <mergeCell ref="BC97:BT97"/>
    <mergeCell ref="BU97:CB97"/>
    <mergeCell ref="CC97:CJ97"/>
    <mergeCell ref="CK97:CR97"/>
    <mergeCell ref="CS97:CZ97"/>
    <mergeCell ref="DA108:DO108"/>
    <mergeCell ref="CK100:CR100"/>
    <mergeCell ref="CS100:CZ100"/>
    <mergeCell ref="DA100:DO100"/>
    <mergeCell ref="CK99:CR99"/>
    <mergeCell ref="DA99:DO99"/>
    <mergeCell ref="O99:V99"/>
    <mergeCell ref="BC108:BT108"/>
    <mergeCell ref="BU108:CB108"/>
    <mergeCell ref="CC108:CJ108"/>
    <mergeCell ref="X108:AE108"/>
    <mergeCell ref="CC100:CJ100"/>
    <mergeCell ref="O100:V100"/>
    <mergeCell ref="X100:BB100"/>
    <mergeCell ref="BC100:BT100"/>
    <mergeCell ref="BU100:CB100"/>
    <mergeCell ref="X99:BB99"/>
    <mergeCell ref="BC99:BT99"/>
    <mergeCell ref="BU99:CB99"/>
    <mergeCell ref="CC99:CJ99"/>
    <mergeCell ref="CK108:CR108"/>
    <mergeCell ref="CS108:CZ108"/>
    <mergeCell ref="CS99:CZ99"/>
    <mergeCell ref="DA110:DO110"/>
    <mergeCell ref="O110:V110"/>
    <mergeCell ref="X110:AE110"/>
    <mergeCell ref="BC110:BT110"/>
    <mergeCell ref="BU110:CB110"/>
    <mergeCell ref="CS109:CZ109"/>
    <mergeCell ref="DA109:DO109"/>
    <mergeCell ref="O109:V109"/>
    <mergeCell ref="X109:AE109"/>
    <mergeCell ref="BC109:BT109"/>
    <mergeCell ref="BU109:CB109"/>
    <mergeCell ref="CC109:CJ109"/>
    <mergeCell ref="CK109:CR109"/>
    <mergeCell ref="CC110:CJ110"/>
    <mergeCell ref="CK110:CR110"/>
    <mergeCell ref="CS110:CZ110"/>
    <mergeCell ref="DA112:DO112"/>
    <mergeCell ref="O112:V112"/>
    <mergeCell ref="X112:AE112"/>
    <mergeCell ref="BC112:BT112"/>
    <mergeCell ref="BU112:CB112"/>
    <mergeCell ref="CC111:CJ111"/>
    <mergeCell ref="CK111:CR111"/>
    <mergeCell ref="CS111:CZ111"/>
    <mergeCell ref="DA111:DO111"/>
    <mergeCell ref="O111:V111"/>
    <mergeCell ref="X111:AE111"/>
    <mergeCell ref="BC111:BT111"/>
    <mergeCell ref="BU111:CB111"/>
    <mergeCell ref="CK112:CR112"/>
    <mergeCell ref="CS112:CZ112"/>
    <mergeCell ref="CC112:CJ112"/>
    <mergeCell ref="DA114:DO114"/>
    <mergeCell ref="O114:V114"/>
    <mergeCell ref="X114:BB114"/>
    <mergeCell ref="BC114:BT114"/>
    <mergeCell ref="BU114:CB114"/>
    <mergeCell ref="CC113:CJ113"/>
    <mergeCell ref="CK113:CR113"/>
    <mergeCell ref="CS113:CZ113"/>
    <mergeCell ref="DA113:DO113"/>
    <mergeCell ref="O113:V113"/>
    <mergeCell ref="X113:AE113"/>
    <mergeCell ref="BC113:BT113"/>
    <mergeCell ref="BU113:CB113"/>
    <mergeCell ref="CC114:CJ114"/>
    <mergeCell ref="CK114:CR114"/>
    <mergeCell ref="CS114:CZ114"/>
    <mergeCell ref="CS115:CZ115"/>
    <mergeCell ref="DA115:DO115"/>
    <mergeCell ref="O115:V115"/>
    <mergeCell ref="X115:BB115"/>
    <mergeCell ref="BC115:BT115"/>
    <mergeCell ref="BU115:CB115"/>
    <mergeCell ref="CC116:CJ116"/>
    <mergeCell ref="CK116:CR116"/>
    <mergeCell ref="CS116:CZ116"/>
    <mergeCell ref="CK117:CR117"/>
    <mergeCell ref="CS117:CZ117"/>
    <mergeCell ref="DA117:DO117"/>
    <mergeCell ref="O117:V117"/>
    <mergeCell ref="X117:BB117"/>
    <mergeCell ref="BC117:BT117"/>
    <mergeCell ref="BU117:CB117"/>
    <mergeCell ref="CS118:CZ118"/>
    <mergeCell ref="DA116:DO116"/>
    <mergeCell ref="O116:V116"/>
    <mergeCell ref="X116:BB116"/>
    <mergeCell ref="BC116:BT116"/>
    <mergeCell ref="BU116:CB116"/>
    <mergeCell ref="CK119:CR119"/>
    <mergeCell ref="O120:V120"/>
    <mergeCell ref="X120:BA120"/>
    <mergeCell ref="BC120:BT120"/>
    <mergeCell ref="DA118:DO118"/>
    <mergeCell ref="O118:V118"/>
    <mergeCell ref="X118:BA118"/>
    <mergeCell ref="BC118:BT118"/>
    <mergeCell ref="BU118:CB118"/>
    <mergeCell ref="CK122:CR122"/>
    <mergeCell ref="O121:V121"/>
    <mergeCell ref="X121:BB121"/>
    <mergeCell ref="O122:V122"/>
    <mergeCell ref="X122:BB122"/>
    <mergeCell ref="BC122:BT122"/>
    <mergeCell ref="BU122:CB122"/>
    <mergeCell ref="BC121:BT121"/>
    <mergeCell ref="BU121:CB121"/>
    <mergeCell ref="CC121:CJ121"/>
    <mergeCell ref="CK121:CR121"/>
    <mergeCell ref="A29:V29"/>
    <mergeCell ref="X123:BA123"/>
    <mergeCell ref="BC123:BT123"/>
    <mergeCell ref="BU123:CB123"/>
    <mergeCell ref="CC123:CJ123"/>
    <mergeCell ref="A30:V30"/>
    <mergeCell ref="A31:V31"/>
    <mergeCell ref="CC122:CJ122"/>
    <mergeCell ref="CC119:CJ119"/>
    <mergeCell ref="CC117:CJ117"/>
    <mergeCell ref="BU96:CB96"/>
    <mergeCell ref="CC96:CJ96"/>
    <mergeCell ref="X93:BB93"/>
    <mergeCell ref="BC93:BT93"/>
    <mergeCell ref="BU93:CB93"/>
    <mergeCell ref="CC93:CJ93"/>
    <mergeCell ref="X92:BB92"/>
    <mergeCell ref="BC92:BT92"/>
    <mergeCell ref="X91:AE91"/>
    <mergeCell ref="BC91:BT91"/>
    <mergeCell ref="X89:AE89"/>
    <mergeCell ref="BC89:BT89"/>
    <mergeCell ref="BU89:CB89"/>
    <mergeCell ref="CC89:CJ89"/>
    <mergeCell ref="B9:V9"/>
    <mergeCell ref="A32:V32"/>
    <mergeCell ref="CK123:CR123"/>
    <mergeCell ref="CS123:CZ123"/>
    <mergeCell ref="DA123:DO123"/>
    <mergeCell ref="CS121:CZ121"/>
    <mergeCell ref="DA121:DO121"/>
    <mergeCell ref="CS122:CZ122"/>
    <mergeCell ref="DA122:DO122"/>
    <mergeCell ref="CS119:CZ119"/>
    <mergeCell ref="DA119:DO119"/>
    <mergeCell ref="CS120:CZ120"/>
    <mergeCell ref="DA120:DO120"/>
    <mergeCell ref="BU120:CB120"/>
    <mergeCell ref="CC120:CJ120"/>
    <mergeCell ref="CK120:CR120"/>
    <mergeCell ref="O119:V119"/>
    <mergeCell ref="X119:BA119"/>
    <mergeCell ref="BC119:BT119"/>
    <mergeCell ref="BU119:CB119"/>
    <mergeCell ref="CC118:CJ118"/>
    <mergeCell ref="CK118:CR118"/>
    <mergeCell ref="CC115:CJ115"/>
    <mergeCell ref="CK115:CR115"/>
  </mergeCells>
  <phoneticPr fontId="101" type="noConversion"/>
  <printOptions horizontalCentered="1"/>
  <pageMargins left="0.23622047244094491" right="0.23622047244094491" top="0.39370078740157483" bottom="0.39370078740157483" header="0.31496062992125984" footer="0.31496062992125984"/>
  <pageSetup paperSize="9" scale="5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C191"/>
  <sheetViews>
    <sheetView view="pageBreakPreview" zoomScale="70" zoomScaleSheetLayoutView="70" workbookViewId="0">
      <selection activeCell="U27" sqref="U27"/>
    </sheetView>
  </sheetViews>
  <sheetFormatPr defaultRowHeight="18.75"/>
  <cols>
    <col min="1" max="1" width="8.7109375" style="29" customWidth="1"/>
    <col min="2" max="2" width="35.140625" style="29" customWidth="1"/>
    <col min="3" max="3" width="15.85546875" style="29" customWidth="1"/>
    <col min="4" max="4" width="13.42578125" style="29" hidden="1" customWidth="1"/>
    <col min="5" max="5" width="11.7109375" style="29" hidden="1" customWidth="1"/>
    <col min="6" max="6" width="10.85546875" style="29" hidden="1" customWidth="1"/>
    <col min="7" max="7" width="12.7109375" style="29" hidden="1" customWidth="1"/>
    <col min="8" max="12" width="14.140625" style="29" customWidth="1"/>
    <col min="13" max="13" width="37" style="881" customWidth="1"/>
    <col min="14" max="14" width="16.5703125" style="29" customWidth="1"/>
    <col min="15" max="16" width="17" style="29" customWidth="1"/>
    <col min="17" max="17" width="15.42578125" style="29" customWidth="1"/>
    <col min="18" max="18" width="17.5703125" style="29" customWidth="1"/>
    <col min="19" max="19" width="17.85546875" style="29" customWidth="1"/>
    <col min="20" max="20" width="11.5703125" style="29" customWidth="1"/>
    <col min="21" max="21" width="14.5703125" style="29" customWidth="1"/>
    <col min="22" max="22" width="13.85546875" style="29" customWidth="1"/>
    <col min="23" max="23" width="12.85546875" style="29" hidden="1" customWidth="1"/>
    <col min="24" max="24" width="52.28515625" style="29" customWidth="1"/>
    <col min="25" max="25" width="5.42578125" style="29" customWidth="1"/>
    <col min="26" max="26" width="27.140625" style="29" customWidth="1"/>
    <col min="27" max="27" width="8.28515625" style="29" customWidth="1"/>
    <col min="28" max="28" width="36" style="29" customWidth="1"/>
    <col min="29" max="29" width="13.28515625" style="29" customWidth="1"/>
    <col min="30" max="30" width="10.42578125" style="29" customWidth="1"/>
    <col min="31" max="32" width="11" style="29" customWidth="1"/>
    <col min="33" max="33" width="6.28515625" style="29" customWidth="1"/>
    <col min="34" max="34" width="10.7109375" style="29" customWidth="1"/>
    <col min="35" max="35" width="14.140625" style="29" customWidth="1"/>
    <col min="36" max="36" width="17" style="29" customWidth="1"/>
    <col min="37" max="37" width="20.7109375" style="29" customWidth="1"/>
    <col min="38" max="38" width="30.85546875" style="29" customWidth="1"/>
    <col min="39" max="44" width="9.140625" style="29" hidden="1" customWidth="1"/>
    <col min="45" max="45" width="27.42578125" style="29" hidden="1" customWidth="1"/>
    <col min="46" max="49" width="9.140625" style="29" hidden="1" customWidth="1"/>
    <col min="50" max="50" width="12" style="29" hidden="1" customWidth="1"/>
    <col min="51" max="66" width="9.140625" style="29" hidden="1" customWidth="1"/>
    <col min="67" max="68" width="9.140625" style="29"/>
    <col min="69" max="69" width="4.85546875" style="29" customWidth="1"/>
    <col min="70" max="84" width="9.140625" style="29" hidden="1" customWidth="1"/>
    <col min="85" max="85" width="9.140625" style="29"/>
    <col min="86" max="86" width="4.7109375" style="29" customWidth="1"/>
    <col min="87" max="92" width="9.140625" style="29" hidden="1" customWidth="1"/>
    <col min="93" max="93" width="9.140625" style="29"/>
    <col min="94" max="94" width="6.140625" style="29" customWidth="1"/>
    <col min="95" max="100" width="9.140625" style="29" hidden="1" customWidth="1"/>
    <col min="101" max="102" width="9.140625" style="29"/>
    <col min="103" max="103" width="4.85546875" style="29" customWidth="1"/>
    <col min="104" max="108" width="9.140625" style="29" hidden="1" customWidth="1"/>
    <col min="109" max="109" width="9.140625" style="29"/>
    <col min="110" max="110" width="6.42578125" style="29" customWidth="1"/>
    <col min="111" max="116" width="9.140625" style="29" hidden="1" customWidth="1"/>
    <col min="117" max="119" width="9.140625" style="29"/>
    <col min="120" max="120" width="1.42578125" style="29" customWidth="1"/>
    <col min="121" max="131" width="9.140625" style="29" hidden="1" customWidth="1"/>
    <col min="132" max="133" width="9.140625" style="29"/>
    <col min="134" max="134" width="32.28515625" style="29" customWidth="1"/>
    <col min="135" max="135" width="14.28515625" style="29" customWidth="1"/>
    <col min="136" max="136" width="15.42578125" style="29" customWidth="1"/>
    <col min="137" max="139" width="9.140625" style="29"/>
    <col min="140" max="140" width="13.85546875" style="29" customWidth="1"/>
    <col min="141" max="244" width="9.140625" style="29"/>
    <col min="245" max="245" width="6" style="29" customWidth="1"/>
    <col min="246" max="246" width="30" style="29" customWidth="1"/>
    <col min="247" max="247" width="6.5703125" style="29" customWidth="1"/>
    <col min="248" max="248" width="14" style="29" customWidth="1"/>
    <col min="249" max="249" width="12.140625" style="29" customWidth="1"/>
    <col min="250" max="250" width="16.5703125" style="29" customWidth="1"/>
    <col min="251" max="251" width="17" style="29" customWidth="1"/>
    <col min="252" max="252" width="15.42578125" style="29" customWidth="1"/>
    <col min="253" max="253" width="15.5703125" style="29" customWidth="1"/>
    <col min="254" max="254" width="12.85546875" style="29" customWidth="1"/>
    <col min="255" max="255" width="0" style="29" hidden="1" customWidth="1"/>
    <col min="256" max="256" width="9.140625" style="29"/>
    <col min="257" max="257" width="5.5703125" style="29" customWidth="1"/>
    <col min="258" max="258" width="30" style="29" customWidth="1"/>
    <col min="259" max="259" width="6.5703125" style="29" customWidth="1"/>
    <col min="260" max="260" width="14" style="29" customWidth="1"/>
    <col min="261" max="261" width="12.140625" style="29" customWidth="1"/>
    <col min="262" max="262" width="16.5703125" style="29" customWidth="1"/>
    <col min="263" max="263" width="17" style="29" customWidth="1"/>
    <col min="264" max="264" width="15.42578125" style="29" customWidth="1"/>
    <col min="265" max="265" width="15.5703125" style="29" customWidth="1"/>
    <col min="266" max="267" width="12.85546875" style="29" customWidth="1"/>
    <col min="268" max="268" width="5.5703125" style="29" customWidth="1"/>
    <col min="269" max="269" width="30" style="29" customWidth="1"/>
    <col min="270" max="270" width="6.5703125" style="29" customWidth="1"/>
    <col min="271" max="271" width="14" style="29" customWidth="1"/>
    <col min="272" max="272" width="12.140625" style="29" customWidth="1"/>
    <col min="273" max="273" width="16.5703125" style="29" customWidth="1"/>
    <col min="274" max="274" width="17" style="29" customWidth="1"/>
    <col min="275" max="275" width="15.42578125" style="29" customWidth="1"/>
    <col min="276" max="276" width="15.5703125" style="29" customWidth="1"/>
    <col min="277" max="278" width="12.85546875" style="29" customWidth="1"/>
    <col min="279" max="500" width="9.140625" style="29"/>
    <col min="501" max="501" width="6" style="29" customWidth="1"/>
    <col min="502" max="502" width="30" style="29" customWidth="1"/>
    <col min="503" max="503" width="6.5703125" style="29" customWidth="1"/>
    <col min="504" max="504" width="14" style="29" customWidth="1"/>
    <col min="505" max="505" width="12.140625" style="29" customWidth="1"/>
    <col min="506" max="506" width="16.5703125" style="29" customWidth="1"/>
    <col min="507" max="507" width="17" style="29" customWidth="1"/>
    <col min="508" max="508" width="15.42578125" style="29" customWidth="1"/>
    <col min="509" max="509" width="15.5703125" style="29" customWidth="1"/>
    <col min="510" max="510" width="12.85546875" style="29" customWidth="1"/>
    <col min="511" max="511" width="0" style="29" hidden="1" customWidth="1"/>
    <col min="512" max="512" width="9.140625" style="29"/>
    <col min="513" max="513" width="5.5703125" style="29" customWidth="1"/>
    <col min="514" max="514" width="30" style="29" customWidth="1"/>
    <col min="515" max="515" width="6.5703125" style="29" customWidth="1"/>
    <col min="516" max="516" width="14" style="29" customWidth="1"/>
    <col min="517" max="517" width="12.140625" style="29" customWidth="1"/>
    <col min="518" max="518" width="16.5703125" style="29" customWidth="1"/>
    <col min="519" max="519" width="17" style="29" customWidth="1"/>
    <col min="520" max="520" width="15.42578125" style="29" customWidth="1"/>
    <col min="521" max="521" width="15.5703125" style="29" customWidth="1"/>
    <col min="522" max="523" width="12.85546875" style="29" customWidth="1"/>
    <col min="524" max="524" width="5.5703125" style="29" customWidth="1"/>
    <col min="525" max="525" width="30" style="29" customWidth="1"/>
    <col min="526" max="526" width="6.5703125" style="29" customWidth="1"/>
    <col min="527" max="527" width="14" style="29" customWidth="1"/>
    <col min="528" max="528" width="12.140625" style="29" customWidth="1"/>
    <col min="529" max="529" width="16.5703125" style="29" customWidth="1"/>
    <col min="530" max="530" width="17" style="29" customWidth="1"/>
    <col min="531" max="531" width="15.42578125" style="29" customWidth="1"/>
    <col min="532" max="532" width="15.5703125" style="29" customWidth="1"/>
    <col min="533" max="534" width="12.85546875" style="29" customWidth="1"/>
    <col min="535" max="756" width="9.140625" style="29"/>
    <col min="757" max="757" width="6" style="29" customWidth="1"/>
    <col min="758" max="758" width="30" style="29" customWidth="1"/>
    <col min="759" max="759" width="6.5703125" style="29" customWidth="1"/>
    <col min="760" max="760" width="14" style="29" customWidth="1"/>
    <col min="761" max="761" width="12.140625" style="29" customWidth="1"/>
    <col min="762" max="762" width="16.5703125" style="29" customWidth="1"/>
    <col min="763" max="763" width="17" style="29" customWidth="1"/>
    <col min="764" max="764" width="15.42578125" style="29" customWidth="1"/>
    <col min="765" max="765" width="15.5703125" style="29" customWidth="1"/>
    <col min="766" max="766" width="12.85546875" style="29" customWidth="1"/>
    <col min="767" max="767" width="0" style="29" hidden="1" customWidth="1"/>
    <col min="768" max="768" width="9.140625" style="29"/>
    <col min="769" max="769" width="5.5703125" style="29" customWidth="1"/>
    <col min="770" max="770" width="30" style="29" customWidth="1"/>
    <col min="771" max="771" width="6.5703125" style="29" customWidth="1"/>
    <col min="772" max="772" width="14" style="29" customWidth="1"/>
    <col min="773" max="773" width="12.140625" style="29" customWidth="1"/>
    <col min="774" max="774" width="16.5703125" style="29" customWidth="1"/>
    <col min="775" max="775" width="17" style="29" customWidth="1"/>
    <col min="776" max="776" width="15.42578125" style="29" customWidth="1"/>
    <col min="777" max="777" width="15.5703125" style="29" customWidth="1"/>
    <col min="778" max="779" width="12.85546875" style="29" customWidth="1"/>
    <col min="780" max="780" width="5.5703125" style="29" customWidth="1"/>
    <col min="781" max="781" width="30" style="29" customWidth="1"/>
    <col min="782" max="782" width="6.5703125" style="29" customWidth="1"/>
    <col min="783" max="783" width="14" style="29" customWidth="1"/>
    <col min="784" max="784" width="12.140625" style="29" customWidth="1"/>
    <col min="785" max="785" width="16.5703125" style="29" customWidth="1"/>
    <col min="786" max="786" width="17" style="29" customWidth="1"/>
    <col min="787" max="787" width="15.42578125" style="29" customWidth="1"/>
    <col min="788" max="788" width="15.5703125" style="29" customWidth="1"/>
    <col min="789" max="790" width="12.85546875" style="29" customWidth="1"/>
    <col min="791" max="1012" width="9.140625" style="29"/>
    <col min="1013" max="1013" width="6" style="29" customWidth="1"/>
    <col min="1014" max="1014" width="30" style="29" customWidth="1"/>
    <col min="1015" max="1015" width="6.5703125" style="29" customWidth="1"/>
    <col min="1016" max="1016" width="14" style="29" customWidth="1"/>
    <col min="1017" max="1017" width="12.140625" style="29" customWidth="1"/>
    <col min="1018" max="1018" width="16.5703125" style="29" customWidth="1"/>
    <col min="1019" max="1019" width="17" style="29" customWidth="1"/>
    <col min="1020" max="1020" width="15.42578125" style="29" customWidth="1"/>
    <col min="1021" max="1021" width="15.5703125" style="29" customWidth="1"/>
    <col min="1022" max="1022" width="12.85546875" style="29" customWidth="1"/>
    <col min="1023" max="1023" width="0" style="29" hidden="1" customWidth="1"/>
    <col min="1024" max="1024" width="9.140625" style="29"/>
    <col min="1025" max="1025" width="5.5703125" style="29" customWidth="1"/>
    <col min="1026" max="1026" width="30" style="29" customWidth="1"/>
    <col min="1027" max="1027" width="6.5703125" style="29" customWidth="1"/>
    <col min="1028" max="1028" width="14" style="29" customWidth="1"/>
    <col min="1029" max="1029" width="12.140625" style="29" customWidth="1"/>
    <col min="1030" max="1030" width="16.5703125" style="29" customWidth="1"/>
    <col min="1031" max="1031" width="17" style="29" customWidth="1"/>
    <col min="1032" max="1032" width="15.42578125" style="29" customWidth="1"/>
    <col min="1033" max="1033" width="15.5703125" style="29" customWidth="1"/>
    <col min="1034" max="1035" width="12.85546875" style="29" customWidth="1"/>
    <col min="1036" max="1036" width="5.5703125" style="29" customWidth="1"/>
    <col min="1037" max="1037" width="30" style="29" customWidth="1"/>
    <col min="1038" max="1038" width="6.5703125" style="29" customWidth="1"/>
    <col min="1039" max="1039" width="14" style="29" customWidth="1"/>
    <col min="1040" max="1040" width="12.140625" style="29" customWidth="1"/>
    <col min="1041" max="1041" width="16.5703125" style="29" customWidth="1"/>
    <col min="1042" max="1042" width="17" style="29" customWidth="1"/>
    <col min="1043" max="1043" width="15.42578125" style="29" customWidth="1"/>
    <col min="1044" max="1044" width="15.5703125" style="29" customWidth="1"/>
    <col min="1045" max="1046" width="12.85546875" style="29" customWidth="1"/>
    <col min="1047" max="1268" width="9.140625" style="29"/>
    <col min="1269" max="1269" width="6" style="29" customWidth="1"/>
    <col min="1270" max="1270" width="30" style="29" customWidth="1"/>
    <col min="1271" max="1271" width="6.5703125" style="29" customWidth="1"/>
    <col min="1272" max="1272" width="14" style="29" customWidth="1"/>
    <col min="1273" max="1273" width="12.140625" style="29" customWidth="1"/>
    <col min="1274" max="1274" width="16.5703125" style="29" customWidth="1"/>
    <col min="1275" max="1275" width="17" style="29" customWidth="1"/>
    <col min="1276" max="1276" width="15.42578125" style="29" customWidth="1"/>
    <col min="1277" max="1277" width="15.5703125" style="29" customWidth="1"/>
    <col min="1278" max="1278" width="12.85546875" style="29" customWidth="1"/>
    <col min="1279" max="1279" width="0" style="29" hidden="1" customWidth="1"/>
    <col min="1280" max="1280" width="9.140625" style="29"/>
    <col min="1281" max="1281" width="5.5703125" style="29" customWidth="1"/>
    <col min="1282" max="1282" width="30" style="29" customWidth="1"/>
    <col min="1283" max="1283" width="6.5703125" style="29" customWidth="1"/>
    <col min="1284" max="1284" width="14" style="29" customWidth="1"/>
    <col min="1285" max="1285" width="12.140625" style="29" customWidth="1"/>
    <col min="1286" max="1286" width="16.5703125" style="29" customWidth="1"/>
    <col min="1287" max="1287" width="17" style="29" customWidth="1"/>
    <col min="1288" max="1288" width="15.42578125" style="29" customWidth="1"/>
    <col min="1289" max="1289" width="15.5703125" style="29" customWidth="1"/>
    <col min="1290" max="1291" width="12.85546875" style="29" customWidth="1"/>
    <col min="1292" max="1292" width="5.5703125" style="29" customWidth="1"/>
    <col min="1293" max="1293" width="30" style="29" customWidth="1"/>
    <col min="1294" max="1294" width="6.5703125" style="29" customWidth="1"/>
    <col min="1295" max="1295" width="14" style="29" customWidth="1"/>
    <col min="1296" max="1296" width="12.140625" style="29" customWidth="1"/>
    <col min="1297" max="1297" width="16.5703125" style="29" customWidth="1"/>
    <col min="1298" max="1298" width="17" style="29" customWidth="1"/>
    <col min="1299" max="1299" width="15.42578125" style="29" customWidth="1"/>
    <col min="1300" max="1300" width="15.5703125" style="29" customWidth="1"/>
    <col min="1301" max="1302" width="12.85546875" style="29" customWidth="1"/>
    <col min="1303" max="1524" width="9.140625" style="29"/>
    <col min="1525" max="1525" width="6" style="29" customWidth="1"/>
    <col min="1526" max="1526" width="30" style="29" customWidth="1"/>
    <col min="1527" max="1527" width="6.5703125" style="29" customWidth="1"/>
    <col min="1528" max="1528" width="14" style="29" customWidth="1"/>
    <col min="1529" max="1529" width="12.140625" style="29" customWidth="1"/>
    <col min="1530" max="1530" width="16.5703125" style="29" customWidth="1"/>
    <col min="1531" max="1531" width="17" style="29" customWidth="1"/>
    <col min="1532" max="1532" width="15.42578125" style="29" customWidth="1"/>
    <col min="1533" max="1533" width="15.5703125" style="29" customWidth="1"/>
    <col min="1534" max="1534" width="12.85546875" style="29" customWidth="1"/>
    <col min="1535" max="1535" width="0" style="29" hidden="1" customWidth="1"/>
    <col min="1536" max="1536" width="9.140625" style="29"/>
    <col min="1537" max="1537" width="5.5703125" style="29" customWidth="1"/>
    <col min="1538" max="1538" width="30" style="29" customWidth="1"/>
    <col min="1539" max="1539" width="6.5703125" style="29" customWidth="1"/>
    <col min="1540" max="1540" width="14" style="29" customWidth="1"/>
    <col min="1541" max="1541" width="12.140625" style="29" customWidth="1"/>
    <col min="1542" max="1542" width="16.5703125" style="29" customWidth="1"/>
    <col min="1543" max="1543" width="17" style="29" customWidth="1"/>
    <col min="1544" max="1544" width="15.42578125" style="29" customWidth="1"/>
    <col min="1545" max="1545" width="15.5703125" style="29" customWidth="1"/>
    <col min="1546" max="1547" width="12.85546875" style="29" customWidth="1"/>
    <col min="1548" max="1548" width="5.5703125" style="29" customWidth="1"/>
    <col min="1549" max="1549" width="30" style="29" customWidth="1"/>
    <col min="1550" max="1550" width="6.5703125" style="29" customWidth="1"/>
    <col min="1551" max="1551" width="14" style="29" customWidth="1"/>
    <col min="1552" max="1552" width="12.140625" style="29" customWidth="1"/>
    <col min="1553" max="1553" width="16.5703125" style="29" customWidth="1"/>
    <col min="1554" max="1554" width="17" style="29" customWidth="1"/>
    <col min="1555" max="1555" width="15.42578125" style="29" customWidth="1"/>
    <col min="1556" max="1556" width="15.5703125" style="29" customWidth="1"/>
    <col min="1557" max="1558" width="12.85546875" style="29" customWidth="1"/>
    <col min="1559" max="1780" width="9.140625" style="29"/>
    <col min="1781" max="1781" width="6" style="29" customWidth="1"/>
    <col min="1782" max="1782" width="30" style="29" customWidth="1"/>
    <col min="1783" max="1783" width="6.5703125" style="29" customWidth="1"/>
    <col min="1784" max="1784" width="14" style="29" customWidth="1"/>
    <col min="1785" max="1785" width="12.140625" style="29" customWidth="1"/>
    <col min="1786" max="1786" width="16.5703125" style="29" customWidth="1"/>
    <col min="1787" max="1787" width="17" style="29" customWidth="1"/>
    <col min="1788" max="1788" width="15.42578125" style="29" customWidth="1"/>
    <col min="1789" max="1789" width="15.5703125" style="29" customWidth="1"/>
    <col min="1790" max="1790" width="12.85546875" style="29" customWidth="1"/>
    <col min="1791" max="1791" width="0" style="29" hidden="1" customWidth="1"/>
    <col min="1792" max="1792" width="9.140625" style="29"/>
    <col min="1793" max="1793" width="5.5703125" style="29" customWidth="1"/>
    <col min="1794" max="1794" width="30" style="29" customWidth="1"/>
    <col min="1795" max="1795" width="6.5703125" style="29" customWidth="1"/>
    <col min="1796" max="1796" width="14" style="29" customWidth="1"/>
    <col min="1797" max="1797" width="12.140625" style="29" customWidth="1"/>
    <col min="1798" max="1798" width="16.5703125" style="29" customWidth="1"/>
    <col min="1799" max="1799" width="17" style="29" customWidth="1"/>
    <col min="1800" max="1800" width="15.42578125" style="29" customWidth="1"/>
    <col min="1801" max="1801" width="15.5703125" style="29" customWidth="1"/>
    <col min="1802" max="1803" width="12.85546875" style="29" customWidth="1"/>
    <col min="1804" max="1804" width="5.5703125" style="29" customWidth="1"/>
    <col min="1805" max="1805" width="30" style="29" customWidth="1"/>
    <col min="1806" max="1806" width="6.5703125" style="29" customWidth="1"/>
    <col min="1807" max="1807" width="14" style="29" customWidth="1"/>
    <col min="1808" max="1808" width="12.140625" style="29" customWidth="1"/>
    <col min="1809" max="1809" width="16.5703125" style="29" customWidth="1"/>
    <col min="1810" max="1810" width="17" style="29" customWidth="1"/>
    <col min="1811" max="1811" width="15.42578125" style="29" customWidth="1"/>
    <col min="1812" max="1812" width="15.5703125" style="29" customWidth="1"/>
    <col min="1813" max="1814" width="12.85546875" style="29" customWidth="1"/>
    <col min="1815" max="2036" width="9.140625" style="29"/>
    <col min="2037" max="2037" width="6" style="29" customWidth="1"/>
    <col min="2038" max="2038" width="30" style="29" customWidth="1"/>
    <col min="2039" max="2039" width="6.5703125" style="29" customWidth="1"/>
    <col min="2040" max="2040" width="14" style="29" customWidth="1"/>
    <col min="2041" max="2041" width="12.140625" style="29" customWidth="1"/>
    <col min="2042" max="2042" width="16.5703125" style="29" customWidth="1"/>
    <col min="2043" max="2043" width="17" style="29" customWidth="1"/>
    <col min="2044" max="2044" width="15.42578125" style="29" customWidth="1"/>
    <col min="2045" max="2045" width="15.5703125" style="29" customWidth="1"/>
    <col min="2046" max="2046" width="12.85546875" style="29" customWidth="1"/>
    <col min="2047" max="2047" width="0" style="29" hidden="1" customWidth="1"/>
    <col min="2048" max="2048" width="9.140625" style="29"/>
    <col min="2049" max="2049" width="5.5703125" style="29" customWidth="1"/>
    <col min="2050" max="2050" width="30" style="29" customWidth="1"/>
    <col min="2051" max="2051" width="6.5703125" style="29" customWidth="1"/>
    <col min="2052" max="2052" width="14" style="29" customWidth="1"/>
    <col min="2053" max="2053" width="12.140625" style="29" customWidth="1"/>
    <col min="2054" max="2054" width="16.5703125" style="29" customWidth="1"/>
    <col min="2055" max="2055" width="17" style="29" customWidth="1"/>
    <col min="2056" max="2056" width="15.42578125" style="29" customWidth="1"/>
    <col min="2057" max="2057" width="15.5703125" style="29" customWidth="1"/>
    <col min="2058" max="2059" width="12.85546875" style="29" customWidth="1"/>
    <col min="2060" max="2060" width="5.5703125" style="29" customWidth="1"/>
    <col min="2061" max="2061" width="30" style="29" customWidth="1"/>
    <col min="2062" max="2062" width="6.5703125" style="29" customWidth="1"/>
    <col min="2063" max="2063" width="14" style="29" customWidth="1"/>
    <col min="2064" max="2064" width="12.140625" style="29" customWidth="1"/>
    <col min="2065" max="2065" width="16.5703125" style="29" customWidth="1"/>
    <col min="2066" max="2066" width="17" style="29" customWidth="1"/>
    <col min="2067" max="2067" width="15.42578125" style="29" customWidth="1"/>
    <col min="2068" max="2068" width="15.5703125" style="29" customWidth="1"/>
    <col min="2069" max="2070" width="12.85546875" style="29" customWidth="1"/>
    <col min="2071" max="2292" width="9.140625" style="29"/>
    <col min="2293" max="2293" width="6" style="29" customWidth="1"/>
    <col min="2294" max="2294" width="30" style="29" customWidth="1"/>
    <col min="2295" max="2295" width="6.5703125" style="29" customWidth="1"/>
    <col min="2296" max="2296" width="14" style="29" customWidth="1"/>
    <col min="2297" max="2297" width="12.140625" style="29" customWidth="1"/>
    <col min="2298" max="2298" width="16.5703125" style="29" customWidth="1"/>
    <col min="2299" max="2299" width="17" style="29" customWidth="1"/>
    <col min="2300" max="2300" width="15.42578125" style="29" customWidth="1"/>
    <col min="2301" max="2301" width="15.5703125" style="29" customWidth="1"/>
    <col min="2302" max="2302" width="12.85546875" style="29" customWidth="1"/>
    <col min="2303" max="2303" width="0" style="29" hidden="1" customWidth="1"/>
    <col min="2304" max="2304" width="9.140625" style="29"/>
    <col min="2305" max="2305" width="5.5703125" style="29" customWidth="1"/>
    <col min="2306" max="2306" width="30" style="29" customWidth="1"/>
    <col min="2307" max="2307" width="6.5703125" style="29" customWidth="1"/>
    <col min="2308" max="2308" width="14" style="29" customWidth="1"/>
    <col min="2309" max="2309" width="12.140625" style="29" customWidth="1"/>
    <col min="2310" max="2310" width="16.5703125" style="29" customWidth="1"/>
    <col min="2311" max="2311" width="17" style="29" customWidth="1"/>
    <col min="2312" max="2312" width="15.42578125" style="29" customWidth="1"/>
    <col min="2313" max="2313" width="15.5703125" style="29" customWidth="1"/>
    <col min="2314" max="2315" width="12.85546875" style="29" customWidth="1"/>
    <col min="2316" max="2316" width="5.5703125" style="29" customWidth="1"/>
    <col min="2317" max="2317" width="30" style="29" customWidth="1"/>
    <col min="2318" max="2318" width="6.5703125" style="29" customWidth="1"/>
    <col min="2319" max="2319" width="14" style="29" customWidth="1"/>
    <col min="2320" max="2320" width="12.140625" style="29" customWidth="1"/>
    <col min="2321" max="2321" width="16.5703125" style="29" customWidth="1"/>
    <col min="2322" max="2322" width="17" style="29" customWidth="1"/>
    <col min="2323" max="2323" width="15.42578125" style="29" customWidth="1"/>
    <col min="2324" max="2324" width="15.5703125" style="29" customWidth="1"/>
    <col min="2325" max="2326" width="12.85546875" style="29" customWidth="1"/>
    <col min="2327" max="2548" width="9.140625" style="29"/>
    <col min="2549" max="2549" width="6" style="29" customWidth="1"/>
    <col min="2550" max="2550" width="30" style="29" customWidth="1"/>
    <col min="2551" max="2551" width="6.5703125" style="29" customWidth="1"/>
    <col min="2552" max="2552" width="14" style="29" customWidth="1"/>
    <col min="2553" max="2553" width="12.140625" style="29" customWidth="1"/>
    <col min="2554" max="2554" width="16.5703125" style="29" customWidth="1"/>
    <col min="2555" max="2555" width="17" style="29" customWidth="1"/>
    <col min="2556" max="2556" width="15.42578125" style="29" customWidth="1"/>
    <col min="2557" max="2557" width="15.5703125" style="29" customWidth="1"/>
    <col min="2558" max="2558" width="12.85546875" style="29" customWidth="1"/>
    <col min="2559" max="2559" width="0" style="29" hidden="1" customWidth="1"/>
    <col min="2560" max="2560" width="9.140625" style="29"/>
    <col min="2561" max="2561" width="5.5703125" style="29" customWidth="1"/>
    <col min="2562" max="2562" width="30" style="29" customWidth="1"/>
    <col min="2563" max="2563" width="6.5703125" style="29" customWidth="1"/>
    <col min="2564" max="2564" width="14" style="29" customWidth="1"/>
    <col min="2565" max="2565" width="12.140625" style="29" customWidth="1"/>
    <col min="2566" max="2566" width="16.5703125" style="29" customWidth="1"/>
    <col min="2567" max="2567" width="17" style="29" customWidth="1"/>
    <col min="2568" max="2568" width="15.42578125" style="29" customWidth="1"/>
    <col min="2569" max="2569" width="15.5703125" style="29" customWidth="1"/>
    <col min="2570" max="2571" width="12.85546875" style="29" customWidth="1"/>
    <col min="2572" max="2572" width="5.5703125" style="29" customWidth="1"/>
    <col min="2573" max="2573" width="30" style="29" customWidth="1"/>
    <col min="2574" max="2574" width="6.5703125" style="29" customWidth="1"/>
    <col min="2575" max="2575" width="14" style="29" customWidth="1"/>
    <col min="2576" max="2576" width="12.140625" style="29" customWidth="1"/>
    <col min="2577" max="2577" width="16.5703125" style="29" customWidth="1"/>
    <col min="2578" max="2578" width="17" style="29" customWidth="1"/>
    <col min="2579" max="2579" width="15.42578125" style="29" customWidth="1"/>
    <col min="2580" max="2580" width="15.5703125" style="29" customWidth="1"/>
    <col min="2581" max="2582" width="12.85546875" style="29" customWidth="1"/>
    <col min="2583" max="2804" width="9.140625" style="29"/>
    <col min="2805" max="2805" width="6" style="29" customWidth="1"/>
    <col min="2806" max="2806" width="30" style="29" customWidth="1"/>
    <col min="2807" max="2807" width="6.5703125" style="29" customWidth="1"/>
    <col min="2808" max="2808" width="14" style="29" customWidth="1"/>
    <col min="2809" max="2809" width="12.140625" style="29" customWidth="1"/>
    <col min="2810" max="2810" width="16.5703125" style="29" customWidth="1"/>
    <col min="2811" max="2811" width="17" style="29" customWidth="1"/>
    <col min="2812" max="2812" width="15.42578125" style="29" customWidth="1"/>
    <col min="2813" max="2813" width="15.5703125" style="29" customWidth="1"/>
    <col min="2814" max="2814" width="12.85546875" style="29" customWidth="1"/>
    <col min="2815" max="2815" width="0" style="29" hidden="1" customWidth="1"/>
    <col min="2816" max="2816" width="9.140625" style="29"/>
    <col min="2817" max="2817" width="5.5703125" style="29" customWidth="1"/>
    <col min="2818" max="2818" width="30" style="29" customWidth="1"/>
    <col min="2819" max="2819" width="6.5703125" style="29" customWidth="1"/>
    <col min="2820" max="2820" width="14" style="29" customWidth="1"/>
    <col min="2821" max="2821" width="12.140625" style="29" customWidth="1"/>
    <col min="2822" max="2822" width="16.5703125" style="29" customWidth="1"/>
    <col min="2823" max="2823" width="17" style="29" customWidth="1"/>
    <col min="2824" max="2824" width="15.42578125" style="29" customWidth="1"/>
    <col min="2825" max="2825" width="15.5703125" style="29" customWidth="1"/>
    <col min="2826" max="2827" width="12.85546875" style="29" customWidth="1"/>
    <col min="2828" max="2828" width="5.5703125" style="29" customWidth="1"/>
    <col min="2829" max="2829" width="30" style="29" customWidth="1"/>
    <col min="2830" max="2830" width="6.5703125" style="29" customWidth="1"/>
    <col min="2831" max="2831" width="14" style="29" customWidth="1"/>
    <col min="2832" max="2832" width="12.140625" style="29" customWidth="1"/>
    <col min="2833" max="2833" width="16.5703125" style="29" customWidth="1"/>
    <col min="2834" max="2834" width="17" style="29" customWidth="1"/>
    <col min="2835" max="2835" width="15.42578125" style="29" customWidth="1"/>
    <col min="2836" max="2836" width="15.5703125" style="29" customWidth="1"/>
    <col min="2837" max="2838" width="12.85546875" style="29" customWidth="1"/>
    <col min="2839" max="3060" width="9.140625" style="29"/>
    <col min="3061" max="3061" width="6" style="29" customWidth="1"/>
    <col min="3062" max="3062" width="30" style="29" customWidth="1"/>
    <col min="3063" max="3063" width="6.5703125" style="29" customWidth="1"/>
    <col min="3064" max="3064" width="14" style="29" customWidth="1"/>
    <col min="3065" max="3065" width="12.140625" style="29" customWidth="1"/>
    <col min="3066" max="3066" width="16.5703125" style="29" customWidth="1"/>
    <col min="3067" max="3067" width="17" style="29" customWidth="1"/>
    <col min="3068" max="3068" width="15.42578125" style="29" customWidth="1"/>
    <col min="3069" max="3069" width="15.5703125" style="29" customWidth="1"/>
    <col min="3070" max="3070" width="12.85546875" style="29" customWidth="1"/>
    <col min="3071" max="3071" width="0" style="29" hidden="1" customWidth="1"/>
    <col min="3072" max="3072" width="9.140625" style="29"/>
    <col min="3073" max="3073" width="5.5703125" style="29" customWidth="1"/>
    <col min="3074" max="3074" width="30" style="29" customWidth="1"/>
    <col min="3075" max="3075" width="6.5703125" style="29" customWidth="1"/>
    <col min="3076" max="3076" width="14" style="29" customWidth="1"/>
    <col min="3077" max="3077" width="12.140625" style="29" customWidth="1"/>
    <col min="3078" max="3078" width="16.5703125" style="29" customWidth="1"/>
    <col min="3079" max="3079" width="17" style="29" customWidth="1"/>
    <col min="3080" max="3080" width="15.42578125" style="29" customWidth="1"/>
    <col min="3081" max="3081" width="15.5703125" style="29" customWidth="1"/>
    <col min="3082" max="3083" width="12.85546875" style="29" customWidth="1"/>
    <col min="3084" max="3084" width="5.5703125" style="29" customWidth="1"/>
    <col min="3085" max="3085" width="30" style="29" customWidth="1"/>
    <col min="3086" max="3086" width="6.5703125" style="29" customWidth="1"/>
    <col min="3087" max="3087" width="14" style="29" customWidth="1"/>
    <col min="3088" max="3088" width="12.140625" style="29" customWidth="1"/>
    <col min="3089" max="3089" width="16.5703125" style="29" customWidth="1"/>
    <col min="3090" max="3090" width="17" style="29" customWidth="1"/>
    <col min="3091" max="3091" width="15.42578125" style="29" customWidth="1"/>
    <col min="3092" max="3092" width="15.5703125" style="29" customWidth="1"/>
    <col min="3093" max="3094" width="12.85546875" style="29" customWidth="1"/>
    <col min="3095" max="3316" width="9.140625" style="29"/>
    <col min="3317" max="3317" width="6" style="29" customWidth="1"/>
    <col min="3318" max="3318" width="30" style="29" customWidth="1"/>
    <col min="3319" max="3319" width="6.5703125" style="29" customWidth="1"/>
    <col min="3320" max="3320" width="14" style="29" customWidth="1"/>
    <col min="3321" max="3321" width="12.140625" style="29" customWidth="1"/>
    <col min="3322" max="3322" width="16.5703125" style="29" customWidth="1"/>
    <col min="3323" max="3323" width="17" style="29" customWidth="1"/>
    <col min="3324" max="3324" width="15.42578125" style="29" customWidth="1"/>
    <col min="3325" max="3325" width="15.5703125" style="29" customWidth="1"/>
    <col min="3326" max="3326" width="12.85546875" style="29" customWidth="1"/>
    <col min="3327" max="3327" width="0" style="29" hidden="1" customWidth="1"/>
    <col min="3328" max="3328" width="9.140625" style="29"/>
    <col min="3329" max="3329" width="5.5703125" style="29" customWidth="1"/>
    <col min="3330" max="3330" width="30" style="29" customWidth="1"/>
    <col min="3331" max="3331" width="6.5703125" style="29" customWidth="1"/>
    <col min="3332" max="3332" width="14" style="29" customWidth="1"/>
    <col min="3333" max="3333" width="12.140625" style="29" customWidth="1"/>
    <col min="3334" max="3334" width="16.5703125" style="29" customWidth="1"/>
    <col min="3335" max="3335" width="17" style="29" customWidth="1"/>
    <col min="3336" max="3336" width="15.42578125" style="29" customWidth="1"/>
    <col min="3337" max="3337" width="15.5703125" style="29" customWidth="1"/>
    <col min="3338" max="3339" width="12.85546875" style="29" customWidth="1"/>
    <col min="3340" max="3340" width="5.5703125" style="29" customWidth="1"/>
    <col min="3341" max="3341" width="30" style="29" customWidth="1"/>
    <col min="3342" max="3342" width="6.5703125" style="29" customWidth="1"/>
    <col min="3343" max="3343" width="14" style="29" customWidth="1"/>
    <col min="3344" max="3344" width="12.140625" style="29" customWidth="1"/>
    <col min="3345" max="3345" width="16.5703125" style="29" customWidth="1"/>
    <col min="3346" max="3346" width="17" style="29" customWidth="1"/>
    <col min="3347" max="3347" width="15.42578125" style="29" customWidth="1"/>
    <col min="3348" max="3348" width="15.5703125" style="29" customWidth="1"/>
    <col min="3349" max="3350" width="12.85546875" style="29" customWidth="1"/>
    <col min="3351" max="3572" width="9.140625" style="29"/>
    <col min="3573" max="3573" width="6" style="29" customWidth="1"/>
    <col min="3574" max="3574" width="30" style="29" customWidth="1"/>
    <col min="3575" max="3575" width="6.5703125" style="29" customWidth="1"/>
    <col min="3576" max="3576" width="14" style="29" customWidth="1"/>
    <col min="3577" max="3577" width="12.140625" style="29" customWidth="1"/>
    <col min="3578" max="3578" width="16.5703125" style="29" customWidth="1"/>
    <col min="3579" max="3579" width="17" style="29" customWidth="1"/>
    <col min="3580" max="3580" width="15.42578125" style="29" customWidth="1"/>
    <col min="3581" max="3581" width="15.5703125" style="29" customWidth="1"/>
    <col min="3582" max="3582" width="12.85546875" style="29" customWidth="1"/>
    <col min="3583" max="3583" width="0" style="29" hidden="1" customWidth="1"/>
    <col min="3584" max="3584" width="9.140625" style="29"/>
    <col min="3585" max="3585" width="5.5703125" style="29" customWidth="1"/>
    <col min="3586" max="3586" width="30" style="29" customWidth="1"/>
    <col min="3587" max="3587" width="6.5703125" style="29" customWidth="1"/>
    <col min="3588" max="3588" width="14" style="29" customWidth="1"/>
    <col min="3589" max="3589" width="12.140625" style="29" customWidth="1"/>
    <col min="3590" max="3590" width="16.5703125" style="29" customWidth="1"/>
    <col min="3591" max="3591" width="17" style="29" customWidth="1"/>
    <col min="3592" max="3592" width="15.42578125" style="29" customWidth="1"/>
    <col min="3593" max="3593" width="15.5703125" style="29" customWidth="1"/>
    <col min="3594" max="3595" width="12.85546875" style="29" customWidth="1"/>
    <col min="3596" max="3596" width="5.5703125" style="29" customWidth="1"/>
    <col min="3597" max="3597" width="30" style="29" customWidth="1"/>
    <col min="3598" max="3598" width="6.5703125" style="29" customWidth="1"/>
    <col min="3599" max="3599" width="14" style="29" customWidth="1"/>
    <col min="3600" max="3600" width="12.140625" style="29" customWidth="1"/>
    <col min="3601" max="3601" width="16.5703125" style="29" customWidth="1"/>
    <col min="3602" max="3602" width="17" style="29" customWidth="1"/>
    <col min="3603" max="3603" width="15.42578125" style="29" customWidth="1"/>
    <col min="3604" max="3604" width="15.5703125" style="29" customWidth="1"/>
    <col min="3605" max="3606" width="12.85546875" style="29" customWidth="1"/>
    <col min="3607" max="3828" width="9.140625" style="29"/>
    <col min="3829" max="3829" width="6" style="29" customWidth="1"/>
    <col min="3830" max="3830" width="30" style="29" customWidth="1"/>
    <col min="3831" max="3831" width="6.5703125" style="29" customWidth="1"/>
    <col min="3832" max="3832" width="14" style="29" customWidth="1"/>
    <col min="3833" max="3833" width="12.140625" style="29" customWidth="1"/>
    <col min="3834" max="3834" width="16.5703125" style="29" customWidth="1"/>
    <col min="3835" max="3835" width="17" style="29" customWidth="1"/>
    <col min="3836" max="3836" width="15.42578125" style="29" customWidth="1"/>
    <col min="3837" max="3837" width="15.5703125" style="29" customWidth="1"/>
    <col min="3838" max="3838" width="12.85546875" style="29" customWidth="1"/>
    <col min="3839" max="3839" width="0" style="29" hidden="1" customWidth="1"/>
    <col min="3840" max="3840" width="9.140625" style="29"/>
    <col min="3841" max="3841" width="5.5703125" style="29" customWidth="1"/>
    <col min="3842" max="3842" width="30" style="29" customWidth="1"/>
    <col min="3843" max="3843" width="6.5703125" style="29" customWidth="1"/>
    <col min="3844" max="3844" width="14" style="29" customWidth="1"/>
    <col min="3845" max="3845" width="12.140625" style="29" customWidth="1"/>
    <col min="3846" max="3846" width="16.5703125" style="29" customWidth="1"/>
    <col min="3847" max="3847" width="17" style="29" customWidth="1"/>
    <col min="3848" max="3848" width="15.42578125" style="29" customWidth="1"/>
    <col min="3849" max="3849" width="15.5703125" style="29" customWidth="1"/>
    <col min="3850" max="3851" width="12.85546875" style="29" customWidth="1"/>
    <col min="3852" max="3852" width="5.5703125" style="29" customWidth="1"/>
    <col min="3853" max="3853" width="30" style="29" customWidth="1"/>
    <col min="3854" max="3854" width="6.5703125" style="29" customWidth="1"/>
    <col min="3855" max="3855" width="14" style="29" customWidth="1"/>
    <col min="3856" max="3856" width="12.140625" style="29" customWidth="1"/>
    <col min="3857" max="3857" width="16.5703125" style="29" customWidth="1"/>
    <col min="3858" max="3858" width="17" style="29" customWidth="1"/>
    <col min="3859" max="3859" width="15.42578125" style="29" customWidth="1"/>
    <col min="3860" max="3860" width="15.5703125" style="29" customWidth="1"/>
    <col min="3861" max="3862" width="12.85546875" style="29" customWidth="1"/>
    <col min="3863" max="4084" width="9.140625" style="29"/>
    <col min="4085" max="4085" width="6" style="29" customWidth="1"/>
    <col min="4086" max="4086" width="30" style="29" customWidth="1"/>
    <col min="4087" max="4087" width="6.5703125" style="29" customWidth="1"/>
    <col min="4088" max="4088" width="14" style="29" customWidth="1"/>
    <col min="4089" max="4089" width="12.140625" style="29" customWidth="1"/>
    <col min="4090" max="4090" width="16.5703125" style="29" customWidth="1"/>
    <col min="4091" max="4091" width="17" style="29" customWidth="1"/>
    <col min="4092" max="4092" width="15.42578125" style="29" customWidth="1"/>
    <col min="4093" max="4093" width="15.5703125" style="29" customWidth="1"/>
    <col min="4094" max="4094" width="12.85546875" style="29" customWidth="1"/>
    <col min="4095" max="4095" width="0" style="29" hidden="1" customWidth="1"/>
    <col min="4096" max="4096" width="9.140625" style="29"/>
    <col min="4097" max="4097" width="5.5703125" style="29" customWidth="1"/>
    <col min="4098" max="4098" width="30" style="29" customWidth="1"/>
    <col min="4099" max="4099" width="6.5703125" style="29" customWidth="1"/>
    <col min="4100" max="4100" width="14" style="29" customWidth="1"/>
    <col min="4101" max="4101" width="12.140625" style="29" customWidth="1"/>
    <col min="4102" max="4102" width="16.5703125" style="29" customWidth="1"/>
    <col min="4103" max="4103" width="17" style="29" customWidth="1"/>
    <col min="4104" max="4104" width="15.42578125" style="29" customWidth="1"/>
    <col min="4105" max="4105" width="15.5703125" style="29" customWidth="1"/>
    <col min="4106" max="4107" width="12.85546875" style="29" customWidth="1"/>
    <col min="4108" max="4108" width="5.5703125" style="29" customWidth="1"/>
    <col min="4109" max="4109" width="30" style="29" customWidth="1"/>
    <col min="4110" max="4110" width="6.5703125" style="29" customWidth="1"/>
    <col min="4111" max="4111" width="14" style="29" customWidth="1"/>
    <col min="4112" max="4112" width="12.140625" style="29" customWidth="1"/>
    <col min="4113" max="4113" width="16.5703125" style="29" customWidth="1"/>
    <col min="4114" max="4114" width="17" style="29" customWidth="1"/>
    <col min="4115" max="4115" width="15.42578125" style="29" customWidth="1"/>
    <col min="4116" max="4116" width="15.5703125" style="29" customWidth="1"/>
    <col min="4117" max="4118" width="12.85546875" style="29" customWidth="1"/>
    <col min="4119" max="4340" width="9.140625" style="29"/>
    <col min="4341" max="4341" width="6" style="29" customWidth="1"/>
    <col min="4342" max="4342" width="30" style="29" customWidth="1"/>
    <col min="4343" max="4343" width="6.5703125" style="29" customWidth="1"/>
    <col min="4344" max="4344" width="14" style="29" customWidth="1"/>
    <col min="4345" max="4345" width="12.140625" style="29" customWidth="1"/>
    <col min="4346" max="4346" width="16.5703125" style="29" customWidth="1"/>
    <col min="4347" max="4347" width="17" style="29" customWidth="1"/>
    <col min="4348" max="4348" width="15.42578125" style="29" customWidth="1"/>
    <col min="4349" max="4349" width="15.5703125" style="29" customWidth="1"/>
    <col min="4350" max="4350" width="12.85546875" style="29" customWidth="1"/>
    <col min="4351" max="4351" width="0" style="29" hidden="1" customWidth="1"/>
    <col min="4352" max="4352" width="9.140625" style="29"/>
    <col min="4353" max="4353" width="5.5703125" style="29" customWidth="1"/>
    <col min="4354" max="4354" width="30" style="29" customWidth="1"/>
    <col min="4355" max="4355" width="6.5703125" style="29" customWidth="1"/>
    <col min="4356" max="4356" width="14" style="29" customWidth="1"/>
    <col min="4357" max="4357" width="12.140625" style="29" customWidth="1"/>
    <col min="4358" max="4358" width="16.5703125" style="29" customWidth="1"/>
    <col min="4359" max="4359" width="17" style="29" customWidth="1"/>
    <col min="4360" max="4360" width="15.42578125" style="29" customWidth="1"/>
    <col min="4361" max="4361" width="15.5703125" style="29" customWidth="1"/>
    <col min="4362" max="4363" width="12.85546875" style="29" customWidth="1"/>
    <col min="4364" max="4364" width="5.5703125" style="29" customWidth="1"/>
    <col min="4365" max="4365" width="30" style="29" customWidth="1"/>
    <col min="4366" max="4366" width="6.5703125" style="29" customWidth="1"/>
    <col min="4367" max="4367" width="14" style="29" customWidth="1"/>
    <col min="4368" max="4368" width="12.140625" style="29" customWidth="1"/>
    <col min="4369" max="4369" width="16.5703125" style="29" customWidth="1"/>
    <col min="4370" max="4370" width="17" style="29" customWidth="1"/>
    <col min="4371" max="4371" width="15.42578125" style="29" customWidth="1"/>
    <col min="4372" max="4372" width="15.5703125" style="29" customWidth="1"/>
    <col min="4373" max="4374" width="12.85546875" style="29" customWidth="1"/>
    <col min="4375" max="4596" width="9.140625" style="29"/>
    <col min="4597" max="4597" width="6" style="29" customWidth="1"/>
    <col min="4598" max="4598" width="30" style="29" customWidth="1"/>
    <col min="4599" max="4599" width="6.5703125" style="29" customWidth="1"/>
    <col min="4600" max="4600" width="14" style="29" customWidth="1"/>
    <col min="4601" max="4601" width="12.140625" style="29" customWidth="1"/>
    <col min="4602" max="4602" width="16.5703125" style="29" customWidth="1"/>
    <col min="4603" max="4603" width="17" style="29" customWidth="1"/>
    <col min="4604" max="4604" width="15.42578125" style="29" customWidth="1"/>
    <col min="4605" max="4605" width="15.5703125" style="29" customWidth="1"/>
    <col min="4606" max="4606" width="12.85546875" style="29" customWidth="1"/>
    <col min="4607" max="4607" width="0" style="29" hidden="1" customWidth="1"/>
    <col min="4608" max="4608" width="9.140625" style="29"/>
    <col min="4609" max="4609" width="5.5703125" style="29" customWidth="1"/>
    <col min="4610" max="4610" width="30" style="29" customWidth="1"/>
    <col min="4611" max="4611" width="6.5703125" style="29" customWidth="1"/>
    <col min="4612" max="4612" width="14" style="29" customWidth="1"/>
    <col min="4613" max="4613" width="12.140625" style="29" customWidth="1"/>
    <col min="4614" max="4614" width="16.5703125" style="29" customWidth="1"/>
    <col min="4615" max="4615" width="17" style="29" customWidth="1"/>
    <col min="4616" max="4616" width="15.42578125" style="29" customWidth="1"/>
    <col min="4617" max="4617" width="15.5703125" style="29" customWidth="1"/>
    <col min="4618" max="4619" width="12.85546875" style="29" customWidth="1"/>
    <col min="4620" max="4620" width="5.5703125" style="29" customWidth="1"/>
    <col min="4621" max="4621" width="30" style="29" customWidth="1"/>
    <col min="4622" max="4622" width="6.5703125" style="29" customWidth="1"/>
    <col min="4623" max="4623" width="14" style="29" customWidth="1"/>
    <col min="4624" max="4624" width="12.140625" style="29" customWidth="1"/>
    <col min="4625" max="4625" width="16.5703125" style="29" customWidth="1"/>
    <col min="4626" max="4626" width="17" style="29" customWidth="1"/>
    <col min="4627" max="4627" width="15.42578125" style="29" customWidth="1"/>
    <col min="4628" max="4628" width="15.5703125" style="29" customWidth="1"/>
    <col min="4629" max="4630" width="12.85546875" style="29" customWidth="1"/>
    <col min="4631" max="4852" width="9.140625" style="29"/>
    <col min="4853" max="4853" width="6" style="29" customWidth="1"/>
    <col min="4854" max="4854" width="30" style="29" customWidth="1"/>
    <col min="4855" max="4855" width="6.5703125" style="29" customWidth="1"/>
    <col min="4856" max="4856" width="14" style="29" customWidth="1"/>
    <col min="4857" max="4857" width="12.140625" style="29" customWidth="1"/>
    <col min="4858" max="4858" width="16.5703125" style="29" customWidth="1"/>
    <col min="4859" max="4859" width="17" style="29" customWidth="1"/>
    <col min="4860" max="4860" width="15.42578125" style="29" customWidth="1"/>
    <col min="4861" max="4861" width="15.5703125" style="29" customWidth="1"/>
    <col min="4862" max="4862" width="12.85546875" style="29" customWidth="1"/>
    <col min="4863" max="4863" width="0" style="29" hidden="1" customWidth="1"/>
    <col min="4864" max="4864" width="9.140625" style="29"/>
    <col min="4865" max="4865" width="5.5703125" style="29" customWidth="1"/>
    <col min="4866" max="4866" width="30" style="29" customWidth="1"/>
    <col min="4867" max="4867" width="6.5703125" style="29" customWidth="1"/>
    <col min="4868" max="4868" width="14" style="29" customWidth="1"/>
    <col min="4869" max="4869" width="12.140625" style="29" customWidth="1"/>
    <col min="4870" max="4870" width="16.5703125" style="29" customWidth="1"/>
    <col min="4871" max="4871" width="17" style="29" customWidth="1"/>
    <col min="4872" max="4872" width="15.42578125" style="29" customWidth="1"/>
    <col min="4873" max="4873" width="15.5703125" style="29" customWidth="1"/>
    <col min="4874" max="4875" width="12.85546875" style="29" customWidth="1"/>
    <col min="4876" max="4876" width="5.5703125" style="29" customWidth="1"/>
    <col min="4877" max="4877" width="30" style="29" customWidth="1"/>
    <col min="4878" max="4878" width="6.5703125" style="29" customWidth="1"/>
    <col min="4879" max="4879" width="14" style="29" customWidth="1"/>
    <col min="4880" max="4880" width="12.140625" style="29" customWidth="1"/>
    <col min="4881" max="4881" width="16.5703125" style="29" customWidth="1"/>
    <col min="4882" max="4882" width="17" style="29" customWidth="1"/>
    <col min="4883" max="4883" width="15.42578125" style="29" customWidth="1"/>
    <col min="4884" max="4884" width="15.5703125" style="29" customWidth="1"/>
    <col min="4885" max="4886" width="12.85546875" style="29" customWidth="1"/>
    <col min="4887" max="5108" width="9.140625" style="29"/>
    <col min="5109" max="5109" width="6" style="29" customWidth="1"/>
    <col min="5110" max="5110" width="30" style="29" customWidth="1"/>
    <col min="5111" max="5111" width="6.5703125" style="29" customWidth="1"/>
    <col min="5112" max="5112" width="14" style="29" customWidth="1"/>
    <col min="5113" max="5113" width="12.140625" style="29" customWidth="1"/>
    <col min="5114" max="5114" width="16.5703125" style="29" customWidth="1"/>
    <col min="5115" max="5115" width="17" style="29" customWidth="1"/>
    <col min="5116" max="5116" width="15.42578125" style="29" customWidth="1"/>
    <col min="5117" max="5117" width="15.5703125" style="29" customWidth="1"/>
    <col min="5118" max="5118" width="12.85546875" style="29" customWidth="1"/>
    <col min="5119" max="5119" width="0" style="29" hidden="1" customWidth="1"/>
    <col min="5120" max="5120" width="9.140625" style="29"/>
    <col min="5121" max="5121" width="5.5703125" style="29" customWidth="1"/>
    <col min="5122" max="5122" width="30" style="29" customWidth="1"/>
    <col min="5123" max="5123" width="6.5703125" style="29" customWidth="1"/>
    <col min="5124" max="5124" width="14" style="29" customWidth="1"/>
    <col min="5125" max="5125" width="12.140625" style="29" customWidth="1"/>
    <col min="5126" max="5126" width="16.5703125" style="29" customWidth="1"/>
    <col min="5127" max="5127" width="17" style="29" customWidth="1"/>
    <col min="5128" max="5128" width="15.42578125" style="29" customWidth="1"/>
    <col min="5129" max="5129" width="15.5703125" style="29" customWidth="1"/>
    <col min="5130" max="5131" width="12.85546875" style="29" customWidth="1"/>
    <col min="5132" max="5132" width="5.5703125" style="29" customWidth="1"/>
    <col min="5133" max="5133" width="30" style="29" customWidth="1"/>
    <col min="5134" max="5134" width="6.5703125" style="29" customWidth="1"/>
    <col min="5135" max="5135" width="14" style="29" customWidth="1"/>
    <col min="5136" max="5136" width="12.140625" style="29" customWidth="1"/>
    <col min="5137" max="5137" width="16.5703125" style="29" customWidth="1"/>
    <col min="5138" max="5138" width="17" style="29" customWidth="1"/>
    <col min="5139" max="5139" width="15.42578125" style="29" customWidth="1"/>
    <col min="5140" max="5140" width="15.5703125" style="29" customWidth="1"/>
    <col min="5141" max="5142" width="12.85546875" style="29" customWidth="1"/>
    <col min="5143" max="5364" width="9.140625" style="29"/>
    <col min="5365" max="5365" width="6" style="29" customWidth="1"/>
    <col min="5366" max="5366" width="30" style="29" customWidth="1"/>
    <col min="5367" max="5367" width="6.5703125" style="29" customWidth="1"/>
    <col min="5368" max="5368" width="14" style="29" customWidth="1"/>
    <col min="5369" max="5369" width="12.140625" style="29" customWidth="1"/>
    <col min="5370" max="5370" width="16.5703125" style="29" customWidth="1"/>
    <col min="5371" max="5371" width="17" style="29" customWidth="1"/>
    <col min="5372" max="5372" width="15.42578125" style="29" customWidth="1"/>
    <col min="5373" max="5373" width="15.5703125" style="29" customWidth="1"/>
    <col min="5374" max="5374" width="12.85546875" style="29" customWidth="1"/>
    <col min="5375" max="5375" width="0" style="29" hidden="1" customWidth="1"/>
    <col min="5376" max="5376" width="9.140625" style="29"/>
    <col min="5377" max="5377" width="5.5703125" style="29" customWidth="1"/>
    <col min="5378" max="5378" width="30" style="29" customWidth="1"/>
    <col min="5379" max="5379" width="6.5703125" style="29" customWidth="1"/>
    <col min="5380" max="5380" width="14" style="29" customWidth="1"/>
    <col min="5381" max="5381" width="12.140625" style="29" customWidth="1"/>
    <col min="5382" max="5382" width="16.5703125" style="29" customWidth="1"/>
    <col min="5383" max="5383" width="17" style="29" customWidth="1"/>
    <col min="5384" max="5384" width="15.42578125" style="29" customWidth="1"/>
    <col min="5385" max="5385" width="15.5703125" style="29" customWidth="1"/>
    <col min="5386" max="5387" width="12.85546875" style="29" customWidth="1"/>
    <col min="5388" max="5388" width="5.5703125" style="29" customWidth="1"/>
    <col min="5389" max="5389" width="30" style="29" customWidth="1"/>
    <col min="5390" max="5390" width="6.5703125" style="29" customWidth="1"/>
    <col min="5391" max="5391" width="14" style="29" customWidth="1"/>
    <col min="5392" max="5392" width="12.140625" style="29" customWidth="1"/>
    <col min="5393" max="5393" width="16.5703125" style="29" customWidth="1"/>
    <col min="5394" max="5394" width="17" style="29" customWidth="1"/>
    <col min="5395" max="5395" width="15.42578125" style="29" customWidth="1"/>
    <col min="5396" max="5396" width="15.5703125" style="29" customWidth="1"/>
    <col min="5397" max="5398" width="12.85546875" style="29" customWidth="1"/>
    <col min="5399" max="5620" width="9.140625" style="29"/>
    <col min="5621" max="5621" width="6" style="29" customWidth="1"/>
    <col min="5622" max="5622" width="30" style="29" customWidth="1"/>
    <col min="5623" max="5623" width="6.5703125" style="29" customWidth="1"/>
    <col min="5624" max="5624" width="14" style="29" customWidth="1"/>
    <col min="5625" max="5625" width="12.140625" style="29" customWidth="1"/>
    <col min="5626" max="5626" width="16.5703125" style="29" customWidth="1"/>
    <col min="5627" max="5627" width="17" style="29" customWidth="1"/>
    <col min="5628" max="5628" width="15.42578125" style="29" customWidth="1"/>
    <col min="5629" max="5629" width="15.5703125" style="29" customWidth="1"/>
    <col min="5630" max="5630" width="12.85546875" style="29" customWidth="1"/>
    <col min="5631" max="5631" width="0" style="29" hidden="1" customWidth="1"/>
    <col min="5632" max="5632" width="9.140625" style="29"/>
    <col min="5633" max="5633" width="5.5703125" style="29" customWidth="1"/>
    <col min="5634" max="5634" width="30" style="29" customWidth="1"/>
    <col min="5635" max="5635" width="6.5703125" style="29" customWidth="1"/>
    <col min="5636" max="5636" width="14" style="29" customWidth="1"/>
    <col min="5637" max="5637" width="12.140625" style="29" customWidth="1"/>
    <col min="5638" max="5638" width="16.5703125" style="29" customWidth="1"/>
    <col min="5639" max="5639" width="17" style="29" customWidth="1"/>
    <col min="5640" max="5640" width="15.42578125" style="29" customWidth="1"/>
    <col min="5641" max="5641" width="15.5703125" style="29" customWidth="1"/>
    <col min="5642" max="5643" width="12.85546875" style="29" customWidth="1"/>
    <col min="5644" max="5644" width="5.5703125" style="29" customWidth="1"/>
    <col min="5645" max="5645" width="30" style="29" customWidth="1"/>
    <col min="5646" max="5646" width="6.5703125" style="29" customWidth="1"/>
    <col min="5647" max="5647" width="14" style="29" customWidth="1"/>
    <col min="5648" max="5648" width="12.140625" style="29" customWidth="1"/>
    <col min="5649" max="5649" width="16.5703125" style="29" customWidth="1"/>
    <col min="5650" max="5650" width="17" style="29" customWidth="1"/>
    <col min="5651" max="5651" width="15.42578125" style="29" customWidth="1"/>
    <col min="5652" max="5652" width="15.5703125" style="29" customWidth="1"/>
    <col min="5653" max="5654" width="12.85546875" style="29" customWidth="1"/>
    <col min="5655" max="5876" width="9.140625" style="29"/>
    <col min="5877" max="5877" width="6" style="29" customWidth="1"/>
    <col min="5878" max="5878" width="30" style="29" customWidth="1"/>
    <col min="5879" max="5879" width="6.5703125" style="29" customWidth="1"/>
    <col min="5880" max="5880" width="14" style="29" customWidth="1"/>
    <col min="5881" max="5881" width="12.140625" style="29" customWidth="1"/>
    <col min="5882" max="5882" width="16.5703125" style="29" customWidth="1"/>
    <col min="5883" max="5883" width="17" style="29" customWidth="1"/>
    <col min="5884" max="5884" width="15.42578125" style="29" customWidth="1"/>
    <col min="5885" max="5885" width="15.5703125" style="29" customWidth="1"/>
    <col min="5886" max="5886" width="12.85546875" style="29" customWidth="1"/>
    <col min="5887" max="5887" width="0" style="29" hidden="1" customWidth="1"/>
    <col min="5888" max="5888" width="9.140625" style="29"/>
    <col min="5889" max="5889" width="5.5703125" style="29" customWidth="1"/>
    <col min="5890" max="5890" width="30" style="29" customWidth="1"/>
    <col min="5891" max="5891" width="6.5703125" style="29" customWidth="1"/>
    <col min="5892" max="5892" width="14" style="29" customWidth="1"/>
    <col min="5893" max="5893" width="12.140625" style="29" customWidth="1"/>
    <col min="5894" max="5894" width="16.5703125" style="29" customWidth="1"/>
    <col min="5895" max="5895" width="17" style="29" customWidth="1"/>
    <col min="5896" max="5896" width="15.42578125" style="29" customWidth="1"/>
    <col min="5897" max="5897" width="15.5703125" style="29" customWidth="1"/>
    <col min="5898" max="5899" width="12.85546875" style="29" customWidth="1"/>
    <col min="5900" max="5900" width="5.5703125" style="29" customWidth="1"/>
    <col min="5901" max="5901" width="30" style="29" customWidth="1"/>
    <col min="5902" max="5902" width="6.5703125" style="29" customWidth="1"/>
    <col min="5903" max="5903" width="14" style="29" customWidth="1"/>
    <col min="5904" max="5904" width="12.140625" style="29" customWidth="1"/>
    <col min="5905" max="5905" width="16.5703125" style="29" customWidth="1"/>
    <col min="5906" max="5906" width="17" style="29" customWidth="1"/>
    <col min="5907" max="5907" width="15.42578125" style="29" customWidth="1"/>
    <col min="5908" max="5908" width="15.5703125" style="29" customWidth="1"/>
    <col min="5909" max="5910" width="12.85546875" style="29" customWidth="1"/>
    <col min="5911" max="6132" width="9.140625" style="29"/>
    <col min="6133" max="6133" width="6" style="29" customWidth="1"/>
    <col min="6134" max="6134" width="30" style="29" customWidth="1"/>
    <col min="6135" max="6135" width="6.5703125" style="29" customWidth="1"/>
    <col min="6136" max="6136" width="14" style="29" customWidth="1"/>
    <col min="6137" max="6137" width="12.140625" style="29" customWidth="1"/>
    <col min="6138" max="6138" width="16.5703125" style="29" customWidth="1"/>
    <col min="6139" max="6139" width="17" style="29" customWidth="1"/>
    <col min="6140" max="6140" width="15.42578125" style="29" customWidth="1"/>
    <col min="6141" max="6141" width="15.5703125" style="29" customWidth="1"/>
    <col min="6142" max="6142" width="12.85546875" style="29" customWidth="1"/>
    <col min="6143" max="6143" width="0" style="29" hidden="1" customWidth="1"/>
    <col min="6144" max="6144" width="9.140625" style="29"/>
    <col min="6145" max="6145" width="5.5703125" style="29" customWidth="1"/>
    <col min="6146" max="6146" width="30" style="29" customWidth="1"/>
    <col min="6147" max="6147" width="6.5703125" style="29" customWidth="1"/>
    <col min="6148" max="6148" width="14" style="29" customWidth="1"/>
    <col min="6149" max="6149" width="12.140625" style="29" customWidth="1"/>
    <col min="6150" max="6150" width="16.5703125" style="29" customWidth="1"/>
    <col min="6151" max="6151" width="17" style="29" customWidth="1"/>
    <col min="6152" max="6152" width="15.42578125" style="29" customWidth="1"/>
    <col min="6153" max="6153" width="15.5703125" style="29" customWidth="1"/>
    <col min="6154" max="6155" width="12.85546875" style="29" customWidth="1"/>
    <col min="6156" max="6156" width="5.5703125" style="29" customWidth="1"/>
    <col min="6157" max="6157" width="30" style="29" customWidth="1"/>
    <col min="6158" max="6158" width="6.5703125" style="29" customWidth="1"/>
    <col min="6159" max="6159" width="14" style="29" customWidth="1"/>
    <col min="6160" max="6160" width="12.140625" style="29" customWidth="1"/>
    <col min="6161" max="6161" width="16.5703125" style="29" customWidth="1"/>
    <col min="6162" max="6162" width="17" style="29" customWidth="1"/>
    <col min="6163" max="6163" width="15.42578125" style="29" customWidth="1"/>
    <col min="6164" max="6164" width="15.5703125" style="29" customWidth="1"/>
    <col min="6165" max="6166" width="12.85546875" style="29" customWidth="1"/>
    <col min="6167" max="6388" width="9.140625" style="29"/>
    <col min="6389" max="6389" width="6" style="29" customWidth="1"/>
    <col min="6390" max="6390" width="30" style="29" customWidth="1"/>
    <col min="6391" max="6391" width="6.5703125" style="29" customWidth="1"/>
    <col min="6392" max="6392" width="14" style="29" customWidth="1"/>
    <col min="6393" max="6393" width="12.140625" style="29" customWidth="1"/>
    <col min="6394" max="6394" width="16.5703125" style="29" customWidth="1"/>
    <col min="6395" max="6395" width="17" style="29" customWidth="1"/>
    <col min="6396" max="6396" width="15.42578125" style="29" customWidth="1"/>
    <col min="6397" max="6397" width="15.5703125" style="29" customWidth="1"/>
    <col min="6398" max="6398" width="12.85546875" style="29" customWidth="1"/>
    <col min="6399" max="6399" width="0" style="29" hidden="1" customWidth="1"/>
    <col min="6400" max="6400" width="9.140625" style="29"/>
    <col min="6401" max="6401" width="5.5703125" style="29" customWidth="1"/>
    <col min="6402" max="6402" width="30" style="29" customWidth="1"/>
    <col min="6403" max="6403" width="6.5703125" style="29" customWidth="1"/>
    <col min="6404" max="6404" width="14" style="29" customWidth="1"/>
    <col min="6405" max="6405" width="12.140625" style="29" customWidth="1"/>
    <col min="6406" max="6406" width="16.5703125" style="29" customWidth="1"/>
    <col min="6407" max="6407" width="17" style="29" customWidth="1"/>
    <col min="6408" max="6408" width="15.42578125" style="29" customWidth="1"/>
    <col min="6409" max="6409" width="15.5703125" style="29" customWidth="1"/>
    <col min="6410" max="6411" width="12.85546875" style="29" customWidth="1"/>
    <col min="6412" max="6412" width="5.5703125" style="29" customWidth="1"/>
    <col min="6413" max="6413" width="30" style="29" customWidth="1"/>
    <col min="6414" max="6414" width="6.5703125" style="29" customWidth="1"/>
    <col min="6415" max="6415" width="14" style="29" customWidth="1"/>
    <col min="6416" max="6416" width="12.140625" style="29" customWidth="1"/>
    <col min="6417" max="6417" width="16.5703125" style="29" customWidth="1"/>
    <col min="6418" max="6418" width="17" style="29" customWidth="1"/>
    <col min="6419" max="6419" width="15.42578125" style="29" customWidth="1"/>
    <col min="6420" max="6420" width="15.5703125" style="29" customWidth="1"/>
    <col min="6421" max="6422" width="12.85546875" style="29" customWidth="1"/>
    <col min="6423" max="6644" width="9.140625" style="29"/>
    <col min="6645" max="6645" width="6" style="29" customWidth="1"/>
    <col min="6646" max="6646" width="30" style="29" customWidth="1"/>
    <col min="6647" max="6647" width="6.5703125" style="29" customWidth="1"/>
    <col min="6648" max="6648" width="14" style="29" customWidth="1"/>
    <col min="6649" max="6649" width="12.140625" style="29" customWidth="1"/>
    <col min="6650" max="6650" width="16.5703125" style="29" customWidth="1"/>
    <col min="6651" max="6651" width="17" style="29" customWidth="1"/>
    <col min="6652" max="6652" width="15.42578125" style="29" customWidth="1"/>
    <col min="6653" max="6653" width="15.5703125" style="29" customWidth="1"/>
    <col min="6654" max="6654" width="12.85546875" style="29" customWidth="1"/>
    <col min="6655" max="6655" width="0" style="29" hidden="1" customWidth="1"/>
    <col min="6656" max="6656" width="9.140625" style="29"/>
    <col min="6657" max="6657" width="5.5703125" style="29" customWidth="1"/>
    <col min="6658" max="6658" width="30" style="29" customWidth="1"/>
    <col min="6659" max="6659" width="6.5703125" style="29" customWidth="1"/>
    <col min="6660" max="6660" width="14" style="29" customWidth="1"/>
    <col min="6661" max="6661" width="12.140625" style="29" customWidth="1"/>
    <col min="6662" max="6662" width="16.5703125" style="29" customWidth="1"/>
    <col min="6663" max="6663" width="17" style="29" customWidth="1"/>
    <col min="6664" max="6664" width="15.42578125" style="29" customWidth="1"/>
    <col min="6665" max="6665" width="15.5703125" style="29" customWidth="1"/>
    <col min="6666" max="6667" width="12.85546875" style="29" customWidth="1"/>
    <col min="6668" max="6668" width="5.5703125" style="29" customWidth="1"/>
    <col min="6669" max="6669" width="30" style="29" customWidth="1"/>
    <col min="6670" max="6670" width="6.5703125" style="29" customWidth="1"/>
    <col min="6671" max="6671" width="14" style="29" customWidth="1"/>
    <col min="6672" max="6672" width="12.140625" style="29" customWidth="1"/>
    <col min="6673" max="6673" width="16.5703125" style="29" customWidth="1"/>
    <col min="6674" max="6674" width="17" style="29" customWidth="1"/>
    <col min="6675" max="6675" width="15.42578125" style="29" customWidth="1"/>
    <col min="6676" max="6676" width="15.5703125" style="29" customWidth="1"/>
    <col min="6677" max="6678" width="12.85546875" style="29" customWidth="1"/>
    <col min="6679" max="6900" width="9.140625" style="29"/>
    <col min="6901" max="6901" width="6" style="29" customWidth="1"/>
    <col min="6902" max="6902" width="30" style="29" customWidth="1"/>
    <col min="6903" max="6903" width="6.5703125" style="29" customWidth="1"/>
    <col min="6904" max="6904" width="14" style="29" customWidth="1"/>
    <col min="6905" max="6905" width="12.140625" style="29" customWidth="1"/>
    <col min="6906" max="6906" width="16.5703125" style="29" customWidth="1"/>
    <col min="6907" max="6907" width="17" style="29" customWidth="1"/>
    <col min="6908" max="6908" width="15.42578125" style="29" customWidth="1"/>
    <col min="6909" max="6909" width="15.5703125" style="29" customWidth="1"/>
    <col min="6910" max="6910" width="12.85546875" style="29" customWidth="1"/>
    <col min="6911" max="6911" width="0" style="29" hidden="1" customWidth="1"/>
    <col min="6912" max="6912" width="9.140625" style="29"/>
    <col min="6913" max="6913" width="5.5703125" style="29" customWidth="1"/>
    <col min="6914" max="6914" width="30" style="29" customWidth="1"/>
    <col min="6915" max="6915" width="6.5703125" style="29" customWidth="1"/>
    <col min="6916" max="6916" width="14" style="29" customWidth="1"/>
    <col min="6917" max="6917" width="12.140625" style="29" customWidth="1"/>
    <col min="6918" max="6918" width="16.5703125" style="29" customWidth="1"/>
    <col min="6919" max="6919" width="17" style="29" customWidth="1"/>
    <col min="6920" max="6920" width="15.42578125" style="29" customWidth="1"/>
    <col min="6921" max="6921" width="15.5703125" style="29" customWidth="1"/>
    <col min="6922" max="6923" width="12.85546875" style="29" customWidth="1"/>
    <col min="6924" max="6924" width="5.5703125" style="29" customWidth="1"/>
    <col min="6925" max="6925" width="30" style="29" customWidth="1"/>
    <col min="6926" max="6926" width="6.5703125" style="29" customWidth="1"/>
    <col min="6927" max="6927" width="14" style="29" customWidth="1"/>
    <col min="6928" max="6928" width="12.140625" style="29" customWidth="1"/>
    <col min="6929" max="6929" width="16.5703125" style="29" customWidth="1"/>
    <col min="6930" max="6930" width="17" style="29" customWidth="1"/>
    <col min="6931" max="6931" width="15.42578125" style="29" customWidth="1"/>
    <col min="6932" max="6932" width="15.5703125" style="29" customWidth="1"/>
    <col min="6933" max="6934" width="12.85546875" style="29" customWidth="1"/>
    <col min="6935" max="7156" width="9.140625" style="29"/>
    <col min="7157" max="7157" width="6" style="29" customWidth="1"/>
    <col min="7158" max="7158" width="30" style="29" customWidth="1"/>
    <col min="7159" max="7159" width="6.5703125" style="29" customWidth="1"/>
    <col min="7160" max="7160" width="14" style="29" customWidth="1"/>
    <col min="7161" max="7161" width="12.140625" style="29" customWidth="1"/>
    <col min="7162" max="7162" width="16.5703125" style="29" customWidth="1"/>
    <col min="7163" max="7163" width="17" style="29" customWidth="1"/>
    <col min="7164" max="7164" width="15.42578125" style="29" customWidth="1"/>
    <col min="7165" max="7165" width="15.5703125" style="29" customWidth="1"/>
    <col min="7166" max="7166" width="12.85546875" style="29" customWidth="1"/>
    <col min="7167" max="7167" width="0" style="29" hidden="1" customWidth="1"/>
    <col min="7168" max="7168" width="9.140625" style="29"/>
    <col min="7169" max="7169" width="5.5703125" style="29" customWidth="1"/>
    <col min="7170" max="7170" width="30" style="29" customWidth="1"/>
    <col min="7171" max="7171" width="6.5703125" style="29" customWidth="1"/>
    <col min="7172" max="7172" width="14" style="29" customWidth="1"/>
    <col min="7173" max="7173" width="12.140625" style="29" customWidth="1"/>
    <col min="7174" max="7174" width="16.5703125" style="29" customWidth="1"/>
    <col min="7175" max="7175" width="17" style="29" customWidth="1"/>
    <col min="7176" max="7176" width="15.42578125" style="29" customWidth="1"/>
    <col min="7177" max="7177" width="15.5703125" style="29" customWidth="1"/>
    <col min="7178" max="7179" width="12.85546875" style="29" customWidth="1"/>
    <col min="7180" max="7180" width="5.5703125" style="29" customWidth="1"/>
    <col min="7181" max="7181" width="30" style="29" customWidth="1"/>
    <col min="7182" max="7182" width="6.5703125" style="29" customWidth="1"/>
    <col min="7183" max="7183" width="14" style="29" customWidth="1"/>
    <col min="7184" max="7184" width="12.140625" style="29" customWidth="1"/>
    <col min="7185" max="7185" width="16.5703125" style="29" customWidth="1"/>
    <col min="7186" max="7186" width="17" style="29" customWidth="1"/>
    <col min="7187" max="7187" width="15.42578125" style="29" customWidth="1"/>
    <col min="7188" max="7188" width="15.5703125" style="29" customWidth="1"/>
    <col min="7189" max="7190" width="12.85546875" style="29" customWidth="1"/>
    <col min="7191" max="7412" width="9.140625" style="29"/>
    <col min="7413" max="7413" width="6" style="29" customWidth="1"/>
    <col min="7414" max="7414" width="30" style="29" customWidth="1"/>
    <col min="7415" max="7415" width="6.5703125" style="29" customWidth="1"/>
    <col min="7416" max="7416" width="14" style="29" customWidth="1"/>
    <col min="7417" max="7417" width="12.140625" style="29" customWidth="1"/>
    <col min="7418" max="7418" width="16.5703125" style="29" customWidth="1"/>
    <col min="7419" max="7419" width="17" style="29" customWidth="1"/>
    <col min="7420" max="7420" width="15.42578125" style="29" customWidth="1"/>
    <col min="7421" max="7421" width="15.5703125" style="29" customWidth="1"/>
    <col min="7422" max="7422" width="12.85546875" style="29" customWidth="1"/>
    <col min="7423" max="7423" width="0" style="29" hidden="1" customWidth="1"/>
    <col min="7424" max="7424" width="9.140625" style="29"/>
    <col min="7425" max="7425" width="5.5703125" style="29" customWidth="1"/>
    <col min="7426" max="7426" width="30" style="29" customWidth="1"/>
    <col min="7427" max="7427" width="6.5703125" style="29" customWidth="1"/>
    <col min="7428" max="7428" width="14" style="29" customWidth="1"/>
    <col min="7429" max="7429" width="12.140625" style="29" customWidth="1"/>
    <col min="7430" max="7430" width="16.5703125" style="29" customWidth="1"/>
    <col min="7431" max="7431" width="17" style="29" customWidth="1"/>
    <col min="7432" max="7432" width="15.42578125" style="29" customWidth="1"/>
    <col min="7433" max="7433" width="15.5703125" style="29" customWidth="1"/>
    <col min="7434" max="7435" width="12.85546875" style="29" customWidth="1"/>
    <col min="7436" max="7436" width="5.5703125" style="29" customWidth="1"/>
    <col min="7437" max="7437" width="30" style="29" customWidth="1"/>
    <col min="7438" max="7438" width="6.5703125" style="29" customWidth="1"/>
    <col min="7439" max="7439" width="14" style="29" customWidth="1"/>
    <col min="7440" max="7440" width="12.140625" style="29" customWidth="1"/>
    <col min="7441" max="7441" width="16.5703125" style="29" customWidth="1"/>
    <col min="7442" max="7442" width="17" style="29" customWidth="1"/>
    <col min="7443" max="7443" width="15.42578125" style="29" customWidth="1"/>
    <col min="7444" max="7444" width="15.5703125" style="29" customWidth="1"/>
    <col min="7445" max="7446" width="12.85546875" style="29" customWidth="1"/>
    <col min="7447" max="7668" width="9.140625" style="29"/>
    <col min="7669" max="7669" width="6" style="29" customWidth="1"/>
    <col min="7670" max="7670" width="30" style="29" customWidth="1"/>
    <col min="7671" max="7671" width="6.5703125" style="29" customWidth="1"/>
    <col min="7672" max="7672" width="14" style="29" customWidth="1"/>
    <col min="7673" max="7673" width="12.140625" style="29" customWidth="1"/>
    <col min="7674" max="7674" width="16.5703125" style="29" customWidth="1"/>
    <col min="7675" max="7675" width="17" style="29" customWidth="1"/>
    <col min="7676" max="7676" width="15.42578125" style="29" customWidth="1"/>
    <col min="7677" max="7677" width="15.5703125" style="29" customWidth="1"/>
    <col min="7678" max="7678" width="12.85546875" style="29" customWidth="1"/>
    <col min="7679" max="7679" width="0" style="29" hidden="1" customWidth="1"/>
    <col min="7680" max="7680" width="9.140625" style="29"/>
    <col min="7681" max="7681" width="5.5703125" style="29" customWidth="1"/>
    <col min="7682" max="7682" width="30" style="29" customWidth="1"/>
    <col min="7683" max="7683" width="6.5703125" style="29" customWidth="1"/>
    <col min="7684" max="7684" width="14" style="29" customWidth="1"/>
    <col min="7685" max="7685" width="12.140625" style="29" customWidth="1"/>
    <col min="7686" max="7686" width="16.5703125" style="29" customWidth="1"/>
    <col min="7687" max="7687" width="17" style="29" customWidth="1"/>
    <col min="7688" max="7688" width="15.42578125" style="29" customWidth="1"/>
    <col min="7689" max="7689" width="15.5703125" style="29" customWidth="1"/>
    <col min="7690" max="7691" width="12.85546875" style="29" customWidth="1"/>
    <col min="7692" max="7692" width="5.5703125" style="29" customWidth="1"/>
    <col min="7693" max="7693" width="30" style="29" customWidth="1"/>
    <col min="7694" max="7694" width="6.5703125" style="29" customWidth="1"/>
    <col min="7695" max="7695" width="14" style="29" customWidth="1"/>
    <col min="7696" max="7696" width="12.140625" style="29" customWidth="1"/>
    <col min="7697" max="7697" width="16.5703125" style="29" customWidth="1"/>
    <col min="7698" max="7698" width="17" style="29" customWidth="1"/>
    <col min="7699" max="7699" width="15.42578125" style="29" customWidth="1"/>
    <col min="7700" max="7700" width="15.5703125" style="29" customWidth="1"/>
    <col min="7701" max="7702" width="12.85546875" style="29" customWidth="1"/>
    <col min="7703" max="7924" width="9.140625" style="29"/>
    <col min="7925" max="7925" width="6" style="29" customWidth="1"/>
    <col min="7926" max="7926" width="30" style="29" customWidth="1"/>
    <col min="7927" max="7927" width="6.5703125" style="29" customWidth="1"/>
    <col min="7928" max="7928" width="14" style="29" customWidth="1"/>
    <col min="7929" max="7929" width="12.140625" style="29" customWidth="1"/>
    <col min="7930" max="7930" width="16.5703125" style="29" customWidth="1"/>
    <col min="7931" max="7931" width="17" style="29" customWidth="1"/>
    <col min="7932" max="7932" width="15.42578125" style="29" customWidth="1"/>
    <col min="7933" max="7933" width="15.5703125" style="29" customWidth="1"/>
    <col min="7934" max="7934" width="12.85546875" style="29" customWidth="1"/>
    <col min="7935" max="7935" width="0" style="29" hidden="1" customWidth="1"/>
    <col min="7936" max="7936" width="9.140625" style="29"/>
    <col min="7937" max="7937" width="5.5703125" style="29" customWidth="1"/>
    <col min="7938" max="7938" width="30" style="29" customWidth="1"/>
    <col min="7939" max="7939" width="6.5703125" style="29" customWidth="1"/>
    <col min="7940" max="7940" width="14" style="29" customWidth="1"/>
    <col min="7941" max="7941" width="12.140625" style="29" customWidth="1"/>
    <col min="7942" max="7942" width="16.5703125" style="29" customWidth="1"/>
    <col min="7943" max="7943" width="17" style="29" customWidth="1"/>
    <col min="7944" max="7944" width="15.42578125" style="29" customWidth="1"/>
    <col min="7945" max="7945" width="15.5703125" style="29" customWidth="1"/>
    <col min="7946" max="7947" width="12.85546875" style="29" customWidth="1"/>
    <col min="7948" max="7948" width="5.5703125" style="29" customWidth="1"/>
    <col min="7949" max="7949" width="30" style="29" customWidth="1"/>
    <col min="7950" max="7950" width="6.5703125" style="29" customWidth="1"/>
    <col min="7951" max="7951" width="14" style="29" customWidth="1"/>
    <col min="7952" max="7952" width="12.140625" style="29" customWidth="1"/>
    <col min="7953" max="7953" width="16.5703125" style="29" customWidth="1"/>
    <col min="7954" max="7954" width="17" style="29" customWidth="1"/>
    <col min="7955" max="7955" width="15.42578125" style="29" customWidth="1"/>
    <col min="7956" max="7956" width="15.5703125" style="29" customWidth="1"/>
    <col min="7957" max="7958" width="12.85546875" style="29" customWidth="1"/>
    <col min="7959" max="8180" width="9.140625" style="29"/>
    <col min="8181" max="8181" width="6" style="29" customWidth="1"/>
    <col min="8182" max="8182" width="30" style="29" customWidth="1"/>
    <col min="8183" max="8183" width="6.5703125" style="29" customWidth="1"/>
    <col min="8184" max="8184" width="14" style="29" customWidth="1"/>
    <col min="8185" max="8185" width="12.140625" style="29" customWidth="1"/>
    <col min="8186" max="8186" width="16.5703125" style="29" customWidth="1"/>
    <col min="8187" max="8187" width="17" style="29" customWidth="1"/>
    <col min="8188" max="8188" width="15.42578125" style="29" customWidth="1"/>
    <col min="8189" max="8189" width="15.5703125" style="29" customWidth="1"/>
    <col min="8190" max="8190" width="12.85546875" style="29" customWidth="1"/>
    <col min="8191" max="8191" width="0" style="29" hidden="1" customWidth="1"/>
    <col min="8192" max="8192" width="9.140625" style="29"/>
    <col min="8193" max="8193" width="5.5703125" style="29" customWidth="1"/>
    <col min="8194" max="8194" width="30" style="29" customWidth="1"/>
    <col min="8195" max="8195" width="6.5703125" style="29" customWidth="1"/>
    <col min="8196" max="8196" width="14" style="29" customWidth="1"/>
    <col min="8197" max="8197" width="12.140625" style="29" customWidth="1"/>
    <col min="8198" max="8198" width="16.5703125" style="29" customWidth="1"/>
    <col min="8199" max="8199" width="17" style="29" customWidth="1"/>
    <col min="8200" max="8200" width="15.42578125" style="29" customWidth="1"/>
    <col min="8201" max="8201" width="15.5703125" style="29" customWidth="1"/>
    <col min="8202" max="8203" width="12.85546875" style="29" customWidth="1"/>
    <col min="8204" max="8204" width="5.5703125" style="29" customWidth="1"/>
    <col min="8205" max="8205" width="30" style="29" customWidth="1"/>
    <col min="8206" max="8206" width="6.5703125" style="29" customWidth="1"/>
    <col min="8207" max="8207" width="14" style="29" customWidth="1"/>
    <col min="8208" max="8208" width="12.140625" style="29" customWidth="1"/>
    <col min="8209" max="8209" width="16.5703125" style="29" customWidth="1"/>
    <col min="8210" max="8210" width="17" style="29" customWidth="1"/>
    <col min="8211" max="8211" width="15.42578125" style="29" customWidth="1"/>
    <col min="8212" max="8212" width="15.5703125" style="29" customWidth="1"/>
    <col min="8213" max="8214" width="12.85546875" style="29" customWidth="1"/>
    <col min="8215" max="8436" width="9.140625" style="29"/>
    <col min="8437" max="8437" width="6" style="29" customWidth="1"/>
    <col min="8438" max="8438" width="30" style="29" customWidth="1"/>
    <col min="8439" max="8439" width="6.5703125" style="29" customWidth="1"/>
    <col min="8440" max="8440" width="14" style="29" customWidth="1"/>
    <col min="8441" max="8441" width="12.140625" style="29" customWidth="1"/>
    <col min="8442" max="8442" width="16.5703125" style="29" customWidth="1"/>
    <col min="8443" max="8443" width="17" style="29" customWidth="1"/>
    <col min="8444" max="8444" width="15.42578125" style="29" customWidth="1"/>
    <col min="8445" max="8445" width="15.5703125" style="29" customWidth="1"/>
    <col min="8446" max="8446" width="12.85546875" style="29" customWidth="1"/>
    <col min="8447" max="8447" width="0" style="29" hidden="1" customWidth="1"/>
    <col min="8448" max="8448" width="9.140625" style="29"/>
    <col min="8449" max="8449" width="5.5703125" style="29" customWidth="1"/>
    <col min="8450" max="8450" width="30" style="29" customWidth="1"/>
    <col min="8451" max="8451" width="6.5703125" style="29" customWidth="1"/>
    <col min="8452" max="8452" width="14" style="29" customWidth="1"/>
    <col min="8453" max="8453" width="12.140625" style="29" customWidth="1"/>
    <col min="8454" max="8454" width="16.5703125" style="29" customWidth="1"/>
    <col min="8455" max="8455" width="17" style="29" customWidth="1"/>
    <col min="8456" max="8456" width="15.42578125" style="29" customWidth="1"/>
    <col min="8457" max="8457" width="15.5703125" style="29" customWidth="1"/>
    <col min="8458" max="8459" width="12.85546875" style="29" customWidth="1"/>
    <col min="8460" max="8460" width="5.5703125" style="29" customWidth="1"/>
    <col min="8461" max="8461" width="30" style="29" customWidth="1"/>
    <col min="8462" max="8462" width="6.5703125" style="29" customWidth="1"/>
    <col min="8463" max="8463" width="14" style="29" customWidth="1"/>
    <col min="8464" max="8464" width="12.140625" style="29" customWidth="1"/>
    <col min="8465" max="8465" width="16.5703125" style="29" customWidth="1"/>
    <col min="8466" max="8466" width="17" style="29" customWidth="1"/>
    <col min="8467" max="8467" width="15.42578125" style="29" customWidth="1"/>
    <col min="8468" max="8468" width="15.5703125" style="29" customWidth="1"/>
    <col min="8469" max="8470" width="12.85546875" style="29" customWidth="1"/>
    <col min="8471" max="8692" width="9.140625" style="29"/>
    <col min="8693" max="8693" width="6" style="29" customWidth="1"/>
    <col min="8694" max="8694" width="30" style="29" customWidth="1"/>
    <col min="8695" max="8695" width="6.5703125" style="29" customWidth="1"/>
    <col min="8696" max="8696" width="14" style="29" customWidth="1"/>
    <col min="8697" max="8697" width="12.140625" style="29" customWidth="1"/>
    <col min="8698" max="8698" width="16.5703125" style="29" customWidth="1"/>
    <col min="8699" max="8699" width="17" style="29" customWidth="1"/>
    <col min="8700" max="8700" width="15.42578125" style="29" customWidth="1"/>
    <col min="8701" max="8701" width="15.5703125" style="29" customWidth="1"/>
    <col min="8702" max="8702" width="12.85546875" style="29" customWidth="1"/>
    <col min="8703" max="8703" width="0" style="29" hidden="1" customWidth="1"/>
    <col min="8704" max="8704" width="9.140625" style="29"/>
    <col min="8705" max="8705" width="5.5703125" style="29" customWidth="1"/>
    <col min="8706" max="8706" width="30" style="29" customWidth="1"/>
    <col min="8707" max="8707" width="6.5703125" style="29" customWidth="1"/>
    <col min="8708" max="8708" width="14" style="29" customWidth="1"/>
    <col min="8709" max="8709" width="12.140625" style="29" customWidth="1"/>
    <col min="8710" max="8710" width="16.5703125" style="29" customWidth="1"/>
    <col min="8711" max="8711" width="17" style="29" customWidth="1"/>
    <col min="8712" max="8712" width="15.42578125" style="29" customWidth="1"/>
    <col min="8713" max="8713" width="15.5703125" style="29" customWidth="1"/>
    <col min="8714" max="8715" width="12.85546875" style="29" customWidth="1"/>
    <col min="8716" max="8716" width="5.5703125" style="29" customWidth="1"/>
    <col min="8717" max="8717" width="30" style="29" customWidth="1"/>
    <col min="8718" max="8718" width="6.5703125" style="29" customWidth="1"/>
    <col min="8719" max="8719" width="14" style="29" customWidth="1"/>
    <col min="8720" max="8720" width="12.140625" style="29" customWidth="1"/>
    <col min="8721" max="8721" width="16.5703125" style="29" customWidth="1"/>
    <col min="8722" max="8722" width="17" style="29" customWidth="1"/>
    <col min="8723" max="8723" width="15.42578125" style="29" customWidth="1"/>
    <col min="8724" max="8724" width="15.5703125" style="29" customWidth="1"/>
    <col min="8725" max="8726" width="12.85546875" style="29" customWidth="1"/>
    <col min="8727" max="8948" width="9.140625" style="29"/>
    <col min="8949" max="8949" width="6" style="29" customWidth="1"/>
    <col min="8950" max="8950" width="30" style="29" customWidth="1"/>
    <col min="8951" max="8951" width="6.5703125" style="29" customWidth="1"/>
    <col min="8952" max="8952" width="14" style="29" customWidth="1"/>
    <col min="8953" max="8953" width="12.140625" style="29" customWidth="1"/>
    <col min="8954" max="8954" width="16.5703125" style="29" customWidth="1"/>
    <col min="8955" max="8955" width="17" style="29" customWidth="1"/>
    <col min="8956" max="8956" width="15.42578125" style="29" customWidth="1"/>
    <col min="8957" max="8957" width="15.5703125" style="29" customWidth="1"/>
    <col min="8958" max="8958" width="12.85546875" style="29" customWidth="1"/>
    <col min="8959" max="8959" width="0" style="29" hidden="1" customWidth="1"/>
    <col min="8960" max="8960" width="9.140625" style="29"/>
    <col min="8961" max="8961" width="5.5703125" style="29" customWidth="1"/>
    <col min="8962" max="8962" width="30" style="29" customWidth="1"/>
    <col min="8963" max="8963" width="6.5703125" style="29" customWidth="1"/>
    <col min="8964" max="8964" width="14" style="29" customWidth="1"/>
    <col min="8965" max="8965" width="12.140625" style="29" customWidth="1"/>
    <col min="8966" max="8966" width="16.5703125" style="29" customWidth="1"/>
    <col min="8967" max="8967" width="17" style="29" customWidth="1"/>
    <col min="8968" max="8968" width="15.42578125" style="29" customWidth="1"/>
    <col min="8969" max="8969" width="15.5703125" style="29" customWidth="1"/>
    <col min="8970" max="8971" width="12.85546875" style="29" customWidth="1"/>
    <col min="8972" max="8972" width="5.5703125" style="29" customWidth="1"/>
    <col min="8973" max="8973" width="30" style="29" customWidth="1"/>
    <col min="8974" max="8974" width="6.5703125" style="29" customWidth="1"/>
    <col min="8975" max="8975" width="14" style="29" customWidth="1"/>
    <col min="8976" max="8976" width="12.140625" style="29" customWidth="1"/>
    <col min="8977" max="8977" width="16.5703125" style="29" customWidth="1"/>
    <col min="8978" max="8978" width="17" style="29" customWidth="1"/>
    <col min="8979" max="8979" width="15.42578125" style="29" customWidth="1"/>
    <col min="8980" max="8980" width="15.5703125" style="29" customWidth="1"/>
    <col min="8981" max="8982" width="12.85546875" style="29" customWidth="1"/>
    <col min="8983" max="9204" width="9.140625" style="29"/>
    <col min="9205" max="9205" width="6" style="29" customWidth="1"/>
    <col min="9206" max="9206" width="30" style="29" customWidth="1"/>
    <col min="9207" max="9207" width="6.5703125" style="29" customWidth="1"/>
    <col min="9208" max="9208" width="14" style="29" customWidth="1"/>
    <col min="9209" max="9209" width="12.140625" style="29" customWidth="1"/>
    <col min="9210" max="9210" width="16.5703125" style="29" customWidth="1"/>
    <col min="9211" max="9211" width="17" style="29" customWidth="1"/>
    <col min="9212" max="9212" width="15.42578125" style="29" customWidth="1"/>
    <col min="9213" max="9213" width="15.5703125" style="29" customWidth="1"/>
    <col min="9214" max="9214" width="12.85546875" style="29" customWidth="1"/>
    <col min="9215" max="9215" width="0" style="29" hidden="1" customWidth="1"/>
    <col min="9216" max="9216" width="9.140625" style="29"/>
    <col min="9217" max="9217" width="5.5703125" style="29" customWidth="1"/>
    <col min="9218" max="9218" width="30" style="29" customWidth="1"/>
    <col min="9219" max="9219" width="6.5703125" style="29" customWidth="1"/>
    <col min="9220" max="9220" width="14" style="29" customWidth="1"/>
    <col min="9221" max="9221" width="12.140625" style="29" customWidth="1"/>
    <col min="9222" max="9222" width="16.5703125" style="29" customWidth="1"/>
    <col min="9223" max="9223" width="17" style="29" customWidth="1"/>
    <col min="9224" max="9224" width="15.42578125" style="29" customWidth="1"/>
    <col min="9225" max="9225" width="15.5703125" style="29" customWidth="1"/>
    <col min="9226" max="9227" width="12.85546875" style="29" customWidth="1"/>
    <col min="9228" max="9228" width="5.5703125" style="29" customWidth="1"/>
    <col min="9229" max="9229" width="30" style="29" customWidth="1"/>
    <col min="9230" max="9230" width="6.5703125" style="29" customWidth="1"/>
    <col min="9231" max="9231" width="14" style="29" customWidth="1"/>
    <col min="9232" max="9232" width="12.140625" style="29" customWidth="1"/>
    <col min="9233" max="9233" width="16.5703125" style="29" customWidth="1"/>
    <col min="9234" max="9234" width="17" style="29" customWidth="1"/>
    <col min="9235" max="9235" width="15.42578125" style="29" customWidth="1"/>
    <col min="9236" max="9236" width="15.5703125" style="29" customWidth="1"/>
    <col min="9237" max="9238" width="12.85546875" style="29" customWidth="1"/>
    <col min="9239" max="9460" width="9.140625" style="29"/>
    <col min="9461" max="9461" width="6" style="29" customWidth="1"/>
    <col min="9462" max="9462" width="30" style="29" customWidth="1"/>
    <col min="9463" max="9463" width="6.5703125" style="29" customWidth="1"/>
    <col min="9464" max="9464" width="14" style="29" customWidth="1"/>
    <col min="9465" max="9465" width="12.140625" style="29" customWidth="1"/>
    <col min="9466" max="9466" width="16.5703125" style="29" customWidth="1"/>
    <col min="9467" max="9467" width="17" style="29" customWidth="1"/>
    <col min="9468" max="9468" width="15.42578125" style="29" customWidth="1"/>
    <col min="9469" max="9469" width="15.5703125" style="29" customWidth="1"/>
    <col min="9470" max="9470" width="12.85546875" style="29" customWidth="1"/>
    <col min="9471" max="9471" width="0" style="29" hidden="1" customWidth="1"/>
    <col min="9472" max="9472" width="9.140625" style="29"/>
    <col min="9473" max="9473" width="5.5703125" style="29" customWidth="1"/>
    <col min="9474" max="9474" width="30" style="29" customWidth="1"/>
    <col min="9475" max="9475" width="6.5703125" style="29" customWidth="1"/>
    <col min="9476" max="9476" width="14" style="29" customWidth="1"/>
    <col min="9477" max="9477" width="12.140625" style="29" customWidth="1"/>
    <col min="9478" max="9478" width="16.5703125" style="29" customWidth="1"/>
    <col min="9479" max="9479" width="17" style="29" customWidth="1"/>
    <col min="9480" max="9480" width="15.42578125" style="29" customWidth="1"/>
    <col min="9481" max="9481" width="15.5703125" style="29" customWidth="1"/>
    <col min="9482" max="9483" width="12.85546875" style="29" customWidth="1"/>
    <col min="9484" max="9484" width="5.5703125" style="29" customWidth="1"/>
    <col min="9485" max="9485" width="30" style="29" customWidth="1"/>
    <col min="9486" max="9486" width="6.5703125" style="29" customWidth="1"/>
    <col min="9487" max="9487" width="14" style="29" customWidth="1"/>
    <col min="9488" max="9488" width="12.140625" style="29" customWidth="1"/>
    <col min="9489" max="9489" width="16.5703125" style="29" customWidth="1"/>
    <col min="9490" max="9490" width="17" style="29" customWidth="1"/>
    <col min="9491" max="9491" width="15.42578125" style="29" customWidth="1"/>
    <col min="9492" max="9492" width="15.5703125" style="29" customWidth="1"/>
    <col min="9493" max="9494" width="12.85546875" style="29" customWidth="1"/>
    <col min="9495" max="9716" width="9.140625" style="29"/>
    <col min="9717" max="9717" width="6" style="29" customWidth="1"/>
    <col min="9718" max="9718" width="30" style="29" customWidth="1"/>
    <col min="9719" max="9719" width="6.5703125" style="29" customWidth="1"/>
    <col min="9720" max="9720" width="14" style="29" customWidth="1"/>
    <col min="9721" max="9721" width="12.140625" style="29" customWidth="1"/>
    <col min="9722" max="9722" width="16.5703125" style="29" customWidth="1"/>
    <col min="9723" max="9723" width="17" style="29" customWidth="1"/>
    <col min="9724" max="9724" width="15.42578125" style="29" customWidth="1"/>
    <col min="9725" max="9725" width="15.5703125" style="29" customWidth="1"/>
    <col min="9726" max="9726" width="12.85546875" style="29" customWidth="1"/>
    <col min="9727" max="9727" width="0" style="29" hidden="1" customWidth="1"/>
    <col min="9728" max="9728" width="9.140625" style="29"/>
    <col min="9729" max="9729" width="5.5703125" style="29" customWidth="1"/>
    <col min="9730" max="9730" width="30" style="29" customWidth="1"/>
    <col min="9731" max="9731" width="6.5703125" style="29" customWidth="1"/>
    <col min="9732" max="9732" width="14" style="29" customWidth="1"/>
    <col min="9733" max="9733" width="12.140625" style="29" customWidth="1"/>
    <col min="9734" max="9734" width="16.5703125" style="29" customWidth="1"/>
    <col min="9735" max="9735" width="17" style="29" customWidth="1"/>
    <col min="9736" max="9736" width="15.42578125" style="29" customWidth="1"/>
    <col min="9737" max="9737" width="15.5703125" style="29" customWidth="1"/>
    <col min="9738" max="9739" width="12.85546875" style="29" customWidth="1"/>
    <col min="9740" max="9740" width="5.5703125" style="29" customWidth="1"/>
    <col min="9741" max="9741" width="30" style="29" customWidth="1"/>
    <col min="9742" max="9742" width="6.5703125" style="29" customWidth="1"/>
    <col min="9743" max="9743" width="14" style="29" customWidth="1"/>
    <col min="9744" max="9744" width="12.140625" style="29" customWidth="1"/>
    <col min="9745" max="9745" width="16.5703125" style="29" customWidth="1"/>
    <col min="9746" max="9746" width="17" style="29" customWidth="1"/>
    <col min="9747" max="9747" width="15.42578125" style="29" customWidth="1"/>
    <col min="9748" max="9748" width="15.5703125" style="29" customWidth="1"/>
    <col min="9749" max="9750" width="12.85546875" style="29" customWidth="1"/>
    <col min="9751" max="9972" width="9.140625" style="29"/>
    <col min="9973" max="9973" width="6" style="29" customWidth="1"/>
    <col min="9974" max="9974" width="30" style="29" customWidth="1"/>
    <col min="9975" max="9975" width="6.5703125" style="29" customWidth="1"/>
    <col min="9976" max="9976" width="14" style="29" customWidth="1"/>
    <col min="9977" max="9977" width="12.140625" style="29" customWidth="1"/>
    <col min="9978" max="9978" width="16.5703125" style="29" customWidth="1"/>
    <col min="9979" max="9979" width="17" style="29" customWidth="1"/>
    <col min="9980" max="9980" width="15.42578125" style="29" customWidth="1"/>
    <col min="9981" max="9981" width="15.5703125" style="29" customWidth="1"/>
    <col min="9982" max="9982" width="12.85546875" style="29" customWidth="1"/>
    <col min="9983" max="9983" width="0" style="29" hidden="1" customWidth="1"/>
    <col min="9984" max="9984" width="9.140625" style="29"/>
    <col min="9985" max="9985" width="5.5703125" style="29" customWidth="1"/>
    <col min="9986" max="9986" width="30" style="29" customWidth="1"/>
    <col min="9987" max="9987" width="6.5703125" style="29" customWidth="1"/>
    <col min="9988" max="9988" width="14" style="29" customWidth="1"/>
    <col min="9989" max="9989" width="12.140625" style="29" customWidth="1"/>
    <col min="9990" max="9990" width="16.5703125" style="29" customWidth="1"/>
    <col min="9991" max="9991" width="17" style="29" customWidth="1"/>
    <col min="9992" max="9992" width="15.42578125" style="29" customWidth="1"/>
    <col min="9993" max="9993" width="15.5703125" style="29" customWidth="1"/>
    <col min="9994" max="9995" width="12.85546875" style="29" customWidth="1"/>
    <col min="9996" max="9996" width="5.5703125" style="29" customWidth="1"/>
    <col min="9997" max="9997" width="30" style="29" customWidth="1"/>
    <col min="9998" max="9998" width="6.5703125" style="29" customWidth="1"/>
    <col min="9999" max="9999" width="14" style="29" customWidth="1"/>
    <col min="10000" max="10000" width="12.140625" style="29" customWidth="1"/>
    <col min="10001" max="10001" width="16.5703125" style="29" customWidth="1"/>
    <col min="10002" max="10002" width="17" style="29" customWidth="1"/>
    <col min="10003" max="10003" width="15.42578125" style="29" customWidth="1"/>
    <col min="10004" max="10004" width="15.5703125" style="29" customWidth="1"/>
    <col min="10005" max="10006" width="12.85546875" style="29" customWidth="1"/>
    <col min="10007" max="10228" width="9.140625" style="29"/>
    <col min="10229" max="10229" width="6" style="29" customWidth="1"/>
    <col min="10230" max="10230" width="30" style="29" customWidth="1"/>
    <col min="10231" max="10231" width="6.5703125" style="29" customWidth="1"/>
    <col min="10232" max="10232" width="14" style="29" customWidth="1"/>
    <col min="10233" max="10233" width="12.140625" style="29" customWidth="1"/>
    <col min="10234" max="10234" width="16.5703125" style="29" customWidth="1"/>
    <col min="10235" max="10235" width="17" style="29" customWidth="1"/>
    <col min="10236" max="10236" width="15.42578125" style="29" customWidth="1"/>
    <col min="10237" max="10237" width="15.5703125" style="29" customWidth="1"/>
    <col min="10238" max="10238" width="12.85546875" style="29" customWidth="1"/>
    <col min="10239" max="10239" width="0" style="29" hidden="1" customWidth="1"/>
    <col min="10240" max="10240" width="9.140625" style="29"/>
    <col min="10241" max="10241" width="5.5703125" style="29" customWidth="1"/>
    <col min="10242" max="10242" width="30" style="29" customWidth="1"/>
    <col min="10243" max="10243" width="6.5703125" style="29" customWidth="1"/>
    <col min="10244" max="10244" width="14" style="29" customWidth="1"/>
    <col min="10245" max="10245" width="12.140625" style="29" customWidth="1"/>
    <col min="10246" max="10246" width="16.5703125" style="29" customWidth="1"/>
    <col min="10247" max="10247" width="17" style="29" customWidth="1"/>
    <col min="10248" max="10248" width="15.42578125" style="29" customWidth="1"/>
    <col min="10249" max="10249" width="15.5703125" style="29" customWidth="1"/>
    <col min="10250" max="10251" width="12.85546875" style="29" customWidth="1"/>
    <col min="10252" max="10252" width="5.5703125" style="29" customWidth="1"/>
    <col min="10253" max="10253" width="30" style="29" customWidth="1"/>
    <col min="10254" max="10254" width="6.5703125" style="29" customWidth="1"/>
    <col min="10255" max="10255" width="14" style="29" customWidth="1"/>
    <col min="10256" max="10256" width="12.140625" style="29" customWidth="1"/>
    <col min="10257" max="10257" width="16.5703125" style="29" customWidth="1"/>
    <col min="10258" max="10258" width="17" style="29" customWidth="1"/>
    <col min="10259" max="10259" width="15.42578125" style="29" customWidth="1"/>
    <col min="10260" max="10260" width="15.5703125" style="29" customWidth="1"/>
    <col min="10261" max="10262" width="12.85546875" style="29" customWidth="1"/>
    <col min="10263" max="10484" width="9.140625" style="29"/>
    <col min="10485" max="10485" width="6" style="29" customWidth="1"/>
    <col min="10486" max="10486" width="30" style="29" customWidth="1"/>
    <col min="10487" max="10487" width="6.5703125" style="29" customWidth="1"/>
    <col min="10488" max="10488" width="14" style="29" customWidth="1"/>
    <col min="10489" max="10489" width="12.140625" style="29" customWidth="1"/>
    <col min="10490" max="10490" width="16.5703125" style="29" customWidth="1"/>
    <col min="10491" max="10491" width="17" style="29" customWidth="1"/>
    <col min="10492" max="10492" width="15.42578125" style="29" customWidth="1"/>
    <col min="10493" max="10493" width="15.5703125" style="29" customWidth="1"/>
    <col min="10494" max="10494" width="12.85546875" style="29" customWidth="1"/>
    <col min="10495" max="10495" width="0" style="29" hidden="1" customWidth="1"/>
    <col min="10496" max="10496" width="9.140625" style="29"/>
    <col min="10497" max="10497" width="5.5703125" style="29" customWidth="1"/>
    <col min="10498" max="10498" width="30" style="29" customWidth="1"/>
    <col min="10499" max="10499" width="6.5703125" style="29" customWidth="1"/>
    <col min="10500" max="10500" width="14" style="29" customWidth="1"/>
    <col min="10501" max="10501" width="12.140625" style="29" customWidth="1"/>
    <col min="10502" max="10502" width="16.5703125" style="29" customWidth="1"/>
    <col min="10503" max="10503" width="17" style="29" customWidth="1"/>
    <col min="10504" max="10504" width="15.42578125" style="29" customWidth="1"/>
    <col min="10505" max="10505" width="15.5703125" style="29" customWidth="1"/>
    <col min="10506" max="10507" width="12.85546875" style="29" customWidth="1"/>
    <col min="10508" max="10508" width="5.5703125" style="29" customWidth="1"/>
    <col min="10509" max="10509" width="30" style="29" customWidth="1"/>
    <col min="10510" max="10510" width="6.5703125" style="29" customWidth="1"/>
    <col min="10511" max="10511" width="14" style="29" customWidth="1"/>
    <col min="10512" max="10512" width="12.140625" style="29" customWidth="1"/>
    <col min="10513" max="10513" width="16.5703125" style="29" customWidth="1"/>
    <col min="10514" max="10514" width="17" style="29" customWidth="1"/>
    <col min="10515" max="10515" width="15.42578125" style="29" customWidth="1"/>
    <col min="10516" max="10516" width="15.5703125" style="29" customWidth="1"/>
    <col min="10517" max="10518" width="12.85546875" style="29" customWidth="1"/>
    <col min="10519" max="10740" width="9.140625" style="29"/>
    <col min="10741" max="10741" width="6" style="29" customWidth="1"/>
    <col min="10742" max="10742" width="30" style="29" customWidth="1"/>
    <col min="10743" max="10743" width="6.5703125" style="29" customWidth="1"/>
    <col min="10744" max="10744" width="14" style="29" customWidth="1"/>
    <col min="10745" max="10745" width="12.140625" style="29" customWidth="1"/>
    <col min="10746" max="10746" width="16.5703125" style="29" customWidth="1"/>
    <col min="10747" max="10747" width="17" style="29" customWidth="1"/>
    <col min="10748" max="10748" width="15.42578125" style="29" customWidth="1"/>
    <col min="10749" max="10749" width="15.5703125" style="29" customWidth="1"/>
    <col min="10750" max="10750" width="12.85546875" style="29" customWidth="1"/>
    <col min="10751" max="10751" width="0" style="29" hidden="1" customWidth="1"/>
    <col min="10752" max="10752" width="9.140625" style="29"/>
    <col min="10753" max="10753" width="5.5703125" style="29" customWidth="1"/>
    <col min="10754" max="10754" width="30" style="29" customWidth="1"/>
    <col min="10755" max="10755" width="6.5703125" style="29" customWidth="1"/>
    <col min="10756" max="10756" width="14" style="29" customWidth="1"/>
    <col min="10757" max="10757" width="12.140625" style="29" customWidth="1"/>
    <col min="10758" max="10758" width="16.5703125" style="29" customWidth="1"/>
    <col min="10759" max="10759" width="17" style="29" customWidth="1"/>
    <col min="10760" max="10760" width="15.42578125" style="29" customWidth="1"/>
    <col min="10761" max="10761" width="15.5703125" style="29" customWidth="1"/>
    <col min="10762" max="10763" width="12.85546875" style="29" customWidth="1"/>
    <col min="10764" max="10764" width="5.5703125" style="29" customWidth="1"/>
    <col min="10765" max="10765" width="30" style="29" customWidth="1"/>
    <col min="10766" max="10766" width="6.5703125" style="29" customWidth="1"/>
    <col min="10767" max="10767" width="14" style="29" customWidth="1"/>
    <col min="10768" max="10768" width="12.140625" style="29" customWidth="1"/>
    <col min="10769" max="10769" width="16.5703125" style="29" customWidth="1"/>
    <col min="10770" max="10770" width="17" style="29" customWidth="1"/>
    <col min="10771" max="10771" width="15.42578125" style="29" customWidth="1"/>
    <col min="10772" max="10772" width="15.5703125" style="29" customWidth="1"/>
    <col min="10773" max="10774" width="12.85546875" style="29" customWidth="1"/>
    <col min="10775" max="10996" width="9.140625" style="29"/>
    <col min="10997" max="10997" width="6" style="29" customWidth="1"/>
    <col min="10998" max="10998" width="30" style="29" customWidth="1"/>
    <col min="10999" max="10999" width="6.5703125" style="29" customWidth="1"/>
    <col min="11000" max="11000" width="14" style="29" customWidth="1"/>
    <col min="11001" max="11001" width="12.140625" style="29" customWidth="1"/>
    <col min="11002" max="11002" width="16.5703125" style="29" customWidth="1"/>
    <col min="11003" max="11003" width="17" style="29" customWidth="1"/>
    <col min="11004" max="11004" width="15.42578125" style="29" customWidth="1"/>
    <col min="11005" max="11005" width="15.5703125" style="29" customWidth="1"/>
    <col min="11006" max="11006" width="12.85546875" style="29" customWidth="1"/>
    <col min="11007" max="11007" width="0" style="29" hidden="1" customWidth="1"/>
    <col min="11008" max="11008" width="9.140625" style="29"/>
    <col min="11009" max="11009" width="5.5703125" style="29" customWidth="1"/>
    <col min="11010" max="11010" width="30" style="29" customWidth="1"/>
    <col min="11011" max="11011" width="6.5703125" style="29" customWidth="1"/>
    <col min="11012" max="11012" width="14" style="29" customWidth="1"/>
    <col min="11013" max="11013" width="12.140625" style="29" customWidth="1"/>
    <col min="11014" max="11014" width="16.5703125" style="29" customWidth="1"/>
    <col min="11015" max="11015" width="17" style="29" customWidth="1"/>
    <col min="11016" max="11016" width="15.42578125" style="29" customWidth="1"/>
    <col min="11017" max="11017" width="15.5703125" style="29" customWidth="1"/>
    <col min="11018" max="11019" width="12.85546875" style="29" customWidth="1"/>
    <col min="11020" max="11020" width="5.5703125" style="29" customWidth="1"/>
    <col min="11021" max="11021" width="30" style="29" customWidth="1"/>
    <col min="11022" max="11022" width="6.5703125" style="29" customWidth="1"/>
    <col min="11023" max="11023" width="14" style="29" customWidth="1"/>
    <col min="11024" max="11024" width="12.140625" style="29" customWidth="1"/>
    <col min="11025" max="11025" width="16.5703125" style="29" customWidth="1"/>
    <col min="11026" max="11026" width="17" style="29" customWidth="1"/>
    <col min="11027" max="11027" width="15.42578125" style="29" customWidth="1"/>
    <col min="11028" max="11028" width="15.5703125" style="29" customWidth="1"/>
    <col min="11029" max="11030" width="12.85546875" style="29" customWidth="1"/>
    <col min="11031" max="11252" width="9.140625" style="29"/>
    <col min="11253" max="11253" width="6" style="29" customWidth="1"/>
    <col min="11254" max="11254" width="30" style="29" customWidth="1"/>
    <col min="11255" max="11255" width="6.5703125" style="29" customWidth="1"/>
    <col min="11256" max="11256" width="14" style="29" customWidth="1"/>
    <col min="11257" max="11257" width="12.140625" style="29" customWidth="1"/>
    <col min="11258" max="11258" width="16.5703125" style="29" customWidth="1"/>
    <col min="11259" max="11259" width="17" style="29" customWidth="1"/>
    <col min="11260" max="11260" width="15.42578125" style="29" customWidth="1"/>
    <col min="11261" max="11261" width="15.5703125" style="29" customWidth="1"/>
    <col min="11262" max="11262" width="12.85546875" style="29" customWidth="1"/>
    <col min="11263" max="11263" width="0" style="29" hidden="1" customWidth="1"/>
    <col min="11264" max="11264" width="9.140625" style="29"/>
    <col min="11265" max="11265" width="5.5703125" style="29" customWidth="1"/>
    <col min="11266" max="11266" width="30" style="29" customWidth="1"/>
    <col min="11267" max="11267" width="6.5703125" style="29" customWidth="1"/>
    <col min="11268" max="11268" width="14" style="29" customWidth="1"/>
    <col min="11269" max="11269" width="12.140625" style="29" customWidth="1"/>
    <col min="11270" max="11270" width="16.5703125" style="29" customWidth="1"/>
    <col min="11271" max="11271" width="17" style="29" customWidth="1"/>
    <col min="11272" max="11272" width="15.42578125" style="29" customWidth="1"/>
    <col min="11273" max="11273" width="15.5703125" style="29" customWidth="1"/>
    <col min="11274" max="11275" width="12.85546875" style="29" customWidth="1"/>
    <col min="11276" max="11276" width="5.5703125" style="29" customWidth="1"/>
    <col min="11277" max="11277" width="30" style="29" customWidth="1"/>
    <col min="11278" max="11278" width="6.5703125" style="29" customWidth="1"/>
    <col min="11279" max="11279" width="14" style="29" customWidth="1"/>
    <col min="11280" max="11280" width="12.140625" style="29" customWidth="1"/>
    <col min="11281" max="11281" width="16.5703125" style="29" customWidth="1"/>
    <col min="11282" max="11282" width="17" style="29" customWidth="1"/>
    <col min="11283" max="11283" width="15.42578125" style="29" customWidth="1"/>
    <col min="11284" max="11284" width="15.5703125" style="29" customWidth="1"/>
    <col min="11285" max="11286" width="12.85546875" style="29" customWidth="1"/>
    <col min="11287" max="11508" width="9.140625" style="29"/>
    <col min="11509" max="11509" width="6" style="29" customWidth="1"/>
    <col min="11510" max="11510" width="30" style="29" customWidth="1"/>
    <col min="11511" max="11511" width="6.5703125" style="29" customWidth="1"/>
    <col min="11512" max="11512" width="14" style="29" customWidth="1"/>
    <col min="11513" max="11513" width="12.140625" style="29" customWidth="1"/>
    <col min="11514" max="11514" width="16.5703125" style="29" customWidth="1"/>
    <col min="11515" max="11515" width="17" style="29" customWidth="1"/>
    <col min="11516" max="11516" width="15.42578125" style="29" customWidth="1"/>
    <col min="11517" max="11517" width="15.5703125" style="29" customWidth="1"/>
    <col min="11518" max="11518" width="12.85546875" style="29" customWidth="1"/>
    <col min="11519" max="11519" width="0" style="29" hidden="1" customWidth="1"/>
    <col min="11520" max="11520" width="9.140625" style="29"/>
    <col min="11521" max="11521" width="5.5703125" style="29" customWidth="1"/>
    <col min="11522" max="11522" width="30" style="29" customWidth="1"/>
    <col min="11523" max="11523" width="6.5703125" style="29" customWidth="1"/>
    <col min="11524" max="11524" width="14" style="29" customWidth="1"/>
    <col min="11525" max="11525" width="12.140625" style="29" customWidth="1"/>
    <col min="11526" max="11526" width="16.5703125" style="29" customWidth="1"/>
    <col min="11527" max="11527" width="17" style="29" customWidth="1"/>
    <col min="11528" max="11528" width="15.42578125" style="29" customWidth="1"/>
    <col min="11529" max="11529" width="15.5703125" style="29" customWidth="1"/>
    <col min="11530" max="11531" width="12.85546875" style="29" customWidth="1"/>
    <col min="11532" max="11532" width="5.5703125" style="29" customWidth="1"/>
    <col min="11533" max="11533" width="30" style="29" customWidth="1"/>
    <col min="11534" max="11534" width="6.5703125" style="29" customWidth="1"/>
    <col min="11535" max="11535" width="14" style="29" customWidth="1"/>
    <col min="11536" max="11536" width="12.140625" style="29" customWidth="1"/>
    <col min="11537" max="11537" width="16.5703125" style="29" customWidth="1"/>
    <col min="11538" max="11538" width="17" style="29" customWidth="1"/>
    <col min="11539" max="11539" width="15.42578125" style="29" customWidth="1"/>
    <col min="11540" max="11540" width="15.5703125" style="29" customWidth="1"/>
    <col min="11541" max="11542" width="12.85546875" style="29" customWidth="1"/>
    <col min="11543" max="11764" width="9.140625" style="29"/>
    <col min="11765" max="11765" width="6" style="29" customWidth="1"/>
    <col min="11766" max="11766" width="30" style="29" customWidth="1"/>
    <col min="11767" max="11767" width="6.5703125" style="29" customWidth="1"/>
    <col min="11768" max="11768" width="14" style="29" customWidth="1"/>
    <col min="11769" max="11769" width="12.140625" style="29" customWidth="1"/>
    <col min="11770" max="11770" width="16.5703125" style="29" customWidth="1"/>
    <col min="11771" max="11771" width="17" style="29" customWidth="1"/>
    <col min="11772" max="11772" width="15.42578125" style="29" customWidth="1"/>
    <col min="11773" max="11773" width="15.5703125" style="29" customWidth="1"/>
    <col min="11774" max="11774" width="12.85546875" style="29" customWidth="1"/>
    <col min="11775" max="11775" width="0" style="29" hidden="1" customWidth="1"/>
    <col min="11776" max="11776" width="9.140625" style="29"/>
    <col min="11777" max="11777" width="5.5703125" style="29" customWidth="1"/>
    <col min="11778" max="11778" width="30" style="29" customWidth="1"/>
    <col min="11779" max="11779" width="6.5703125" style="29" customWidth="1"/>
    <col min="11780" max="11780" width="14" style="29" customWidth="1"/>
    <col min="11781" max="11781" width="12.140625" style="29" customWidth="1"/>
    <col min="11782" max="11782" width="16.5703125" style="29" customWidth="1"/>
    <col min="11783" max="11783" width="17" style="29" customWidth="1"/>
    <col min="11784" max="11784" width="15.42578125" style="29" customWidth="1"/>
    <col min="11785" max="11785" width="15.5703125" style="29" customWidth="1"/>
    <col min="11786" max="11787" width="12.85546875" style="29" customWidth="1"/>
    <col min="11788" max="11788" width="5.5703125" style="29" customWidth="1"/>
    <col min="11789" max="11789" width="30" style="29" customWidth="1"/>
    <col min="11790" max="11790" width="6.5703125" style="29" customWidth="1"/>
    <col min="11791" max="11791" width="14" style="29" customWidth="1"/>
    <col min="11792" max="11792" width="12.140625" style="29" customWidth="1"/>
    <col min="11793" max="11793" width="16.5703125" style="29" customWidth="1"/>
    <col min="11794" max="11794" width="17" style="29" customWidth="1"/>
    <col min="11795" max="11795" width="15.42578125" style="29" customWidth="1"/>
    <col min="11796" max="11796" width="15.5703125" style="29" customWidth="1"/>
    <col min="11797" max="11798" width="12.85546875" style="29" customWidth="1"/>
    <col min="11799" max="12020" width="9.140625" style="29"/>
    <col min="12021" max="12021" width="6" style="29" customWidth="1"/>
    <col min="12022" max="12022" width="30" style="29" customWidth="1"/>
    <col min="12023" max="12023" width="6.5703125" style="29" customWidth="1"/>
    <col min="12024" max="12024" width="14" style="29" customWidth="1"/>
    <col min="12025" max="12025" width="12.140625" style="29" customWidth="1"/>
    <col min="12026" max="12026" width="16.5703125" style="29" customWidth="1"/>
    <col min="12027" max="12027" width="17" style="29" customWidth="1"/>
    <col min="12028" max="12028" width="15.42578125" style="29" customWidth="1"/>
    <col min="12029" max="12029" width="15.5703125" style="29" customWidth="1"/>
    <col min="12030" max="12030" width="12.85546875" style="29" customWidth="1"/>
    <col min="12031" max="12031" width="0" style="29" hidden="1" customWidth="1"/>
    <col min="12032" max="12032" width="9.140625" style="29"/>
    <col min="12033" max="12033" width="5.5703125" style="29" customWidth="1"/>
    <col min="12034" max="12034" width="30" style="29" customWidth="1"/>
    <col min="12035" max="12035" width="6.5703125" style="29" customWidth="1"/>
    <col min="12036" max="12036" width="14" style="29" customWidth="1"/>
    <col min="12037" max="12037" width="12.140625" style="29" customWidth="1"/>
    <col min="12038" max="12038" width="16.5703125" style="29" customWidth="1"/>
    <col min="12039" max="12039" width="17" style="29" customWidth="1"/>
    <col min="12040" max="12040" width="15.42578125" style="29" customWidth="1"/>
    <col min="12041" max="12041" width="15.5703125" style="29" customWidth="1"/>
    <col min="12042" max="12043" width="12.85546875" style="29" customWidth="1"/>
    <col min="12044" max="12044" width="5.5703125" style="29" customWidth="1"/>
    <col min="12045" max="12045" width="30" style="29" customWidth="1"/>
    <col min="12046" max="12046" width="6.5703125" style="29" customWidth="1"/>
    <col min="12047" max="12047" width="14" style="29" customWidth="1"/>
    <col min="12048" max="12048" width="12.140625" style="29" customWidth="1"/>
    <col min="12049" max="12049" width="16.5703125" style="29" customWidth="1"/>
    <col min="12050" max="12050" width="17" style="29" customWidth="1"/>
    <col min="12051" max="12051" width="15.42578125" style="29" customWidth="1"/>
    <col min="12052" max="12052" width="15.5703125" style="29" customWidth="1"/>
    <col min="12053" max="12054" width="12.85546875" style="29" customWidth="1"/>
    <col min="12055" max="12276" width="9.140625" style="29"/>
    <col min="12277" max="12277" width="6" style="29" customWidth="1"/>
    <col min="12278" max="12278" width="30" style="29" customWidth="1"/>
    <col min="12279" max="12279" width="6.5703125" style="29" customWidth="1"/>
    <col min="12280" max="12280" width="14" style="29" customWidth="1"/>
    <col min="12281" max="12281" width="12.140625" style="29" customWidth="1"/>
    <col min="12282" max="12282" width="16.5703125" style="29" customWidth="1"/>
    <col min="12283" max="12283" width="17" style="29" customWidth="1"/>
    <col min="12284" max="12284" width="15.42578125" style="29" customWidth="1"/>
    <col min="12285" max="12285" width="15.5703125" style="29" customWidth="1"/>
    <col min="12286" max="12286" width="12.85546875" style="29" customWidth="1"/>
    <col min="12287" max="12287" width="0" style="29" hidden="1" customWidth="1"/>
    <col min="12288" max="12288" width="9.140625" style="29"/>
    <col min="12289" max="12289" width="5.5703125" style="29" customWidth="1"/>
    <col min="12290" max="12290" width="30" style="29" customWidth="1"/>
    <col min="12291" max="12291" width="6.5703125" style="29" customWidth="1"/>
    <col min="12292" max="12292" width="14" style="29" customWidth="1"/>
    <col min="12293" max="12293" width="12.140625" style="29" customWidth="1"/>
    <col min="12294" max="12294" width="16.5703125" style="29" customWidth="1"/>
    <col min="12295" max="12295" width="17" style="29" customWidth="1"/>
    <col min="12296" max="12296" width="15.42578125" style="29" customWidth="1"/>
    <col min="12297" max="12297" width="15.5703125" style="29" customWidth="1"/>
    <col min="12298" max="12299" width="12.85546875" style="29" customWidth="1"/>
    <col min="12300" max="12300" width="5.5703125" style="29" customWidth="1"/>
    <col min="12301" max="12301" width="30" style="29" customWidth="1"/>
    <col min="12302" max="12302" width="6.5703125" style="29" customWidth="1"/>
    <col min="12303" max="12303" width="14" style="29" customWidth="1"/>
    <col min="12304" max="12304" width="12.140625" style="29" customWidth="1"/>
    <col min="12305" max="12305" width="16.5703125" style="29" customWidth="1"/>
    <col min="12306" max="12306" width="17" style="29" customWidth="1"/>
    <col min="12307" max="12307" width="15.42578125" style="29" customWidth="1"/>
    <col min="12308" max="12308" width="15.5703125" style="29" customWidth="1"/>
    <col min="12309" max="12310" width="12.85546875" style="29" customWidth="1"/>
    <col min="12311" max="12532" width="9.140625" style="29"/>
    <col min="12533" max="12533" width="6" style="29" customWidth="1"/>
    <col min="12534" max="12534" width="30" style="29" customWidth="1"/>
    <col min="12535" max="12535" width="6.5703125" style="29" customWidth="1"/>
    <col min="12536" max="12536" width="14" style="29" customWidth="1"/>
    <col min="12537" max="12537" width="12.140625" style="29" customWidth="1"/>
    <col min="12538" max="12538" width="16.5703125" style="29" customWidth="1"/>
    <col min="12539" max="12539" width="17" style="29" customWidth="1"/>
    <col min="12540" max="12540" width="15.42578125" style="29" customWidth="1"/>
    <col min="12541" max="12541" width="15.5703125" style="29" customWidth="1"/>
    <col min="12542" max="12542" width="12.85546875" style="29" customWidth="1"/>
    <col min="12543" max="12543" width="0" style="29" hidden="1" customWidth="1"/>
    <col min="12544" max="12544" width="9.140625" style="29"/>
    <col min="12545" max="12545" width="5.5703125" style="29" customWidth="1"/>
    <col min="12546" max="12546" width="30" style="29" customWidth="1"/>
    <col min="12547" max="12547" width="6.5703125" style="29" customWidth="1"/>
    <col min="12548" max="12548" width="14" style="29" customWidth="1"/>
    <col min="12549" max="12549" width="12.140625" style="29" customWidth="1"/>
    <col min="12550" max="12550" width="16.5703125" style="29" customWidth="1"/>
    <col min="12551" max="12551" width="17" style="29" customWidth="1"/>
    <col min="12552" max="12552" width="15.42578125" style="29" customWidth="1"/>
    <col min="12553" max="12553" width="15.5703125" style="29" customWidth="1"/>
    <col min="12554" max="12555" width="12.85546875" style="29" customWidth="1"/>
    <col min="12556" max="12556" width="5.5703125" style="29" customWidth="1"/>
    <col min="12557" max="12557" width="30" style="29" customWidth="1"/>
    <col min="12558" max="12558" width="6.5703125" style="29" customWidth="1"/>
    <col min="12559" max="12559" width="14" style="29" customWidth="1"/>
    <col min="12560" max="12560" width="12.140625" style="29" customWidth="1"/>
    <col min="12561" max="12561" width="16.5703125" style="29" customWidth="1"/>
    <col min="12562" max="12562" width="17" style="29" customWidth="1"/>
    <col min="12563" max="12563" width="15.42578125" style="29" customWidth="1"/>
    <col min="12564" max="12564" width="15.5703125" style="29" customWidth="1"/>
    <col min="12565" max="12566" width="12.85546875" style="29" customWidth="1"/>
    <col min="12567" max="12788" width="9.140625" style="29"/>
    <col min="12789" max="12789" width="6" style="29" customWidth="1"/>
    <col min="12790" max="12790" width="30" style="29" customWidth="1"/>
    <col min="12791" max="12791" width="6.5703125" style="29" customWidth="1"/>
    <col min="12792" max="12792" width="14" style="29" customWidth="1"/>
    <col min="12793" max="12793" width="12.140625" style="29" customWidth="1"/>
    <col min="12794" max="12794" width="16.5703125" style="29" customWidth="1"/>
    <col min="12795" max="12795" width="17" style="29" customWidth="1"/>
    <col min="12796" max="12796" width="15.42578125" style="29" customWidth="1"/>
    <col min="12797" max="12797" width="15.5703125" style="29" customWidth="1"/>
    <col min="12798" max="12798" width="12.85546875" style="29" customWidth="1"/>
    <col min="12799" max="12799" width="0" style="29" hidden="1" customWidth="1"/>
    <col min="12800" max="12800" width="9.140625" style="29"/>
    <col min="12801" max="12801" width="5.5703125" style="29" customWidth="1"/>
    <col min="12802" max="12802" width="30" style="29" customWidth="1"/>
    <col min="12803" max="12803" width="6.5703125" style="29" customWidth="1"/>
    <col min="12804" max="12804" width="14" style="29" customWidth="1"/>
    <col min="12805" max="12805" width="12.140625" style="29" customWidth="1"/>
    <col min="12806" max="12806" width="16.5703125" style="29" customWidth="1"/>
    <col min="12807" max="12807" width="17" style="29" customWidth="1"/>
    <col min="12808" max="12808" width="15.42578125" style="29" customWidth="1"/>
    <col min="12809" max="12809" width="15.5703125" style="29" customWidth="1"/>
    <col min="12810" max="12811" width="12.85546875" style="29" customWidth="1"/>
    <col min="12812" max="12812" width="5.5703125" style="29" customWidth="1"/>
    <col min="12813" max="12813" width="30" style="29" customWidth="1"/>
    <col min="12814" max="12814" width="6.5703125" style="29" customWidth="1"/>
    <col min="12815" max="12815" width="14" style="29" customWidth="1"/>
    <col min="12816" max="12816" width="12.140625" style="29" customWidth="1"/>
    <col min="12817" max="12817" width="16.5703125" style="29" customWidth="1"/>
    <col min="12818" max="12818" width="17" style="29" customWidth="1"/>
    <col min="12819" max="12819" width="15.42578125" style="29" customWidth="1"/>
    <col min="12820" max="12820" width="15.5703125" style="29" customWidth="1"/>
    <col min="12821" max="12822" width="12.85546875" style="29" customWidth="1"/>
    <col min="12823" max="13044" width="9.140625" style="29"/>
    <col min="13045" max="13045" width="6" style="29" customWidth="1"/>
    <col min="13046" max="13046" width="30" style="29" customWidth="1"/>
    <col min="13047" max="13047" width="6.5703125" style="29" customWidth="1"/>
    <col min="13048" max="13048" width="14" style="29" customWidth="1"/>
    <col min="13049" max="13049" width="12.140625" style="29" customWidth="1"/>
    <col min="13050" max="13050" width="16.5703125" style="29" customWidth="1"/>
    <col min="13051" max="13051" width="17" style="29" customWidth="1"/>
    <col min="13052" max="13052" width="15.42578125" style="29" customWidth="1"/>
    <col min="13053" max="13053" width="15.5703125" style="29" customWidth="1"/>
    <col min="13054" max="13054" width="12.85546875" style="29" customWidth="1"/>
    <col min="13055" max="13055" width="0" style="29" hidden="1" customWidth="1"/>
    <col min="13056" max="13056" width="9.140625" style="29"/>
    <col min="13057" max="13057" width="5.5703125" style="29" customWidth="1"/>
    <col min="13058" max="13058" width="30" style="29" customWidth="1"/>
    <col min="13059" max="13059" width="6.5703125" style="29" customWidth="1"/>
    <col min="13060" max="13060" width="14" style="29" customWidth="1"/>
    <col min="13061" max="13061" width="12.140625" style="29" customWidth="1"/>
    <col min="13062" max="13062" width="16.5703125" style="29" customWidth="1"/>
    <col min="13063" max="13063" width="17" style="29" customWidth="1"/>
    <col min="13064" max="13064" width="15.42578125" style="29" customWidth="1"/>
    <col min="13065" max="13065" width="15.5703125" style="29" customWidth="1"/>
    <col min="13066" max="13067" width="12.85546875" style="29" customWidth="1"/>
    <col min="13068" max="13068" width="5.5703125" style="29" customWidth="1"/>
    <col min="13069" max="13069" width="30" style="29" customWidth="1"/>
    <col min="13070" max="13070" width="6.5703125" style="29" customWidth="1"/>
    <col min="13071" max="13071" width="14" style="29" customWidth="1"/>
    <col min="13072" max="13072" width="12.140625" style="29" customWidth="1"/>
    <col min="13073" max="13073" width="16.5703125" style="29" customWidth="1"/>
    <col min="13074" max="13074" width="17" style="29" customWidth="1"/>
    <col min="13075" max="13075" width="15.42578125" style="29" customWidth="1"/>
    <col min="13076" max="13076" width="15.5703125" style="29" customWidth="1"/>
    <col min="13077" max="13078" width="12.85546875" style="29" customWidth="1"/>
    <col min="13079" max="13300" width="9.140625" style="29"/>
    <col min="13301" max="13301" width="6" style="29" customWidth="1"/>
    <col min="13302" max="13302" width="30" style="29" customWidth="1"/>
    <col min="13303" max="13303" width="6.5703125" style="29" customWidth="1"/>
    <col min="13304" max="13304" width="14" style="29" customWidth="1"/>
    <col min="13305" max="13305" width="12.140625" style="29" customWidth="1"/>
    <col min="13306" max="13306" width="16.5703125" style="29" customWidth="1"/>
    <col min="13307" max="13307" width="17" style="29" customWidth="1"/>
    <col min="13308" max="13308" width="15.42578125" style="29" customWidth="1"/>
    <col min="13309" max="13309" width="15.5703125" style="29" customWidth="1"/>
    <col min="13310" max="13310" width="12.85546875" style="29" customWidth="1"/>
    <col min="13311" max="13311" width="0" style="29" hidden="1" customWidth="1"/>
    <col min="13312" max="13312" width="9.140625" style="29"/>
    <col min="13313" max="13313" width="5.5703125" style="29" customWidth="1"/>
    <col min="13314" max="13314" width="30" style="29" customWidth="1"/>
    <col min="13315" max="13315" width="6.5703125" style="29" customWidth="1"/>
    <col min="13316" max="13316" width="14" style="29" customWidth="1"/>
    <col min="13317" max="13317" width="12.140625" style="29" customWidth="1"/>
    <col min="13318" max="13318" width="16.5703125" style="29" customWidth="1"/>
    <col min="13319" max="13319" width="17" style="29" customWidth="1"/>
    <col min="13320" max="13320" width="15.42578125" style="29" customWidth="1"/>
    <col min="13321" max="13321" width="15.5703125" style="29" customWidth="1"/>
    <col min="13322" max="13323" width="12.85546875" style="29" customWidth="1"/>
    <col min="13324" max="13324" width="5.5703125" style="29" customWidth="1"/>
    <col min="13325" max="13325" width="30" style="29" customWidth="1"/>
    <col min="13326" max="13326" width="6.5703125" style="29" customWidth="1"/>
    <col min="13327" max="13327" width="14" style="29" customWidth="1"/>
    <col min="13328" max="13328" width="12.140625" style="29" customWidth="1"/>
    <col min="13329" max="13329" width="16.5703125" style="29" customWidth="1"/>
    <col min="13330" max="13330" width="17" style="29" customWidth="1"/>
    <col min="13331" max="13331" width="15.42578125" style="29" customWidth="1"/>
    <col min="13332" max="13332" width="15.5703125" style="29" customWidth="1"/>
    <col min="13333" max="13334" width="12.85546875" style="29" customWidth="1"/>
    <col min="13335" max="13556" width="9.140625" style="29"/>
    <col min="13557" max="13557" width="6" style="29" customWidth="1"/>
    <col min="13558" max="13558" width="30" style="29" customWidth="1"/>
    <col min="13559" max="13559" width="6.5703125" style="29" customWidth="1"/>
    <col min="13560" max="13560" width="14" style="29" customWidth="1"/>
    <col min="13561" max="13561" width="12.140625" style="29" customWidth="1"/>
    <col min="13562" max="13562" width="16.5703125" style="29" customWidth="1"/>
    <col min="13563" max="13563" width="17" style="29" customWidth="1"/>
    <col min="13564" max="13564" width="15.42578125" style="29" customWidth="1"/>
    <col min="13565" max="13565" width="15.5703125" style="29" customWidth="1"/>
    <col min="13566" max="13566" width="12.85546875" style="29" customWidth="1"/>
    <col min="13567" max="13567" width="0" style="29" hidden="1" customWidth="1"/>
    <col min="13568" max="13568" width="9.140625" style="29"/>
    <col min="13569" max="13569" width="5.5703125" style="29" customWidth="1"/>
    <col min="13570" max="13570" width="30" style="29" customWidth="1"/>
    <col min="13571" max="13571" width="6.5703125" style="29" customWidth="1"/>
    <col min="13572" max="13572" width="14" style="29" customWidth="1"/>
    <col min="13573" max="13573" width="12.140625" style="29" customWidth="1"/>
    <col min="13574" max="13574" width="16.5703125" style="29" customWidth="1"/>
    <col min="13575" max="13575" width="17" style="29" customWidth="1"/>
    <col min="13576" max="13576" width="15.42578125" style="29" customWidth="1"/>
    <col min="13577" max="13577" width="15.5703125" style="29" customWidth="1"/>
    <col min="13578" max="13579" width="12.85546875" style="29" customWidth="1"/>
    <col min="13580" max="13580" width="5.5703125" style="29" customWidth="1"/>
    <col min="13581" max="13581" width="30" style="29" customWidth="1"/>
    <col min="13582" max="13582" width="6.5703125" style="29" customWidth="1"/>
    <col min="13583" max="13583" width="14" style="29" customWidth="1"/>
    <col min="13584" max="13584" width="12.140625" style="29" customWidth="1"/>
    <col min="13585" max="13585" width="16.5703125" style="29" customWidth="1"/>
    <col min="13586" max="13586" width="17" style="29" customWidth="1"/>
    <col min="13587" max="13587" width="15.42578125" style="29" customWidth="1"/>
    <col min="13588" max="13588" width="15.5703125" style="29" customWidth="1"/>
    <col min="13589" max="13590" width="12.85546875" style="29" customWidth="1"/>
    <col min="13591" max="13812" width="9.140625" style="29"/>
    <col min="13813" max="13813" width="6" style="29" customWidth="1"/>
    <col min="13814" max="13814" width="30" style="29" customWidth="1"/>
    <col min="13815" max="13815" width="6.5703125" style="29" customWidth="1"/>
    <col min="13816" max="13816" width="14" style="29" customWidth="1"/>
    <col min="13817" max="13817" width="12.140625" style="29" customWidth="1"/>
    <col min="13818" max="13818" width="16.5703125" style="29" customWidth="1"/>
    <col min="13819" max="13819" width="17" style="29" customWidth="1"/>
    <col min="13820" max="13820" width="15.42578125" style="29" customWidth="1"/>
    <col min="13821" max="13821" width="15.5703125" style="29" customWidth="1"/>
    <col min="13822" max="13822" width="12.85546875" style="29" customWidth="1"/>
    <col min="13823" max="13823" width="0" style="29" hidden="1" customWidth="1"/>
    <col min="13824" max="13824" width="9.140625" style="29"/>
    <col min="13825" max="13825" width="5.5703125" style="29" customWidth="1"/>
    <col min="13826" max="13826" width="30" style="29" customWidth="1"/>
    <col min="13827" max="13827" width="6.5703125" style="29" customWidth="1"/>
    <col min="13828" max="13828" width="14" style="29" customWidth="1"/>
    <col min="13829" max="13829" width="12.140625" style="29" customWidth="1"/>
    <col min="13830" max="13830" width="16.5703125" style="29" customWidth="1"/>
    <col min="13831" max="13831" width="17" style="29" customWidth="1"/>
    <col min="13832" max="13832" width="15.42578125" style="29" customWidth="1"/>
    <col min="13833" max="13833" width="15.5703125" style="29" customWidth="1"/>
    <col min="13834" max="13835" width="12.85546875" style="29" customWidth="1"/>
    <col min="13836" max="13836" width="5.5703125" style="29" customWidth="1"/>
    <col min="13837" max="13837" width="30" style="29" customWidth="1"/>
    <col min="13838" max="13838" width="6.5703125" style="29" customWidth="1"/>
    <col min="13839" max="13839" width="14" style="29" customWidth="1"/>
    <col min="13840" max="13840" width="12.140625" style="29" customWidth="1"/>
    <col min="13841" max="13841" width="16.5703125" style="29" customWidth="1"/>
    <col min="13842" max="13842" width="17" style="29" customWidth="1"/>
    <col min="13843" max="13843" width="15.42578125" style="29" customWidth="1"/>
    <col min="13844" max="13844" width="15.5703125" style="29" customWidth="1"/>
    <col min="13845" max="13846" width="12.85546875" style="29" customWidth="1"/>
    <col min="13847" max="14068" width="9.140625" style="29"/>
    <col min="14069" max="14069" width="6" style="29" customWidth="1"/>
    <col min="14070" max="14070" width="30" style="29" customWidth="1"/>
    <col min="14071" max="14071" width="6.5703125" style="29" customWidth="1"/>
    <col min="14072" max="14072" width="14" style="29" customWidth="1"/>
    <col min="14073" max="14073" width="12.140625" style="29" customWidth="1"/>
    <col min="14074" max="14074" width="16.5703125" style="29" customWidth="1"/>
    <col min="14075" max="14075" width="17" style="29" customWidth="1"/>
    <col min="14076" max="14076" width="15.42578125" style="29" customWidth="1"/>
    <col min="14077" max="14077" width="15.5703125" style="29" customWidth="1"/>
    <col min="14078" max="14078" width="12.85546875" style="29" customWidth="1"/>
    <col min="14079" max="14079" width="0" style="29" hidden="1" customWidth="1"/>
    <col min="14080" max="14080" width="9.140625" style="29"/>
    <col min="14081" max="14081" width="5.5703125" style="29" customWidth="1"/>
    <col min="14082" max="14082" width="30" style="29" customWidth="1"/>
    <col min="14083" max="14083" width="6.5703125" style="29" customWidth="1"/>
    <col min="14084" max="14084" width="14" style="29" customWidth="1"/>
    <col min="14085" max="14085" width="12.140625" style="29" customWidth="1"/>
    <col min="14086" max="14086" width="16.5703125" style="29" customWidth="1"/>
    <col min="14087" max="14087" width="17" style="29" customWidth="1"/>
    <col min="14088" max="14088" width="15.42578125" style="29" customWidth="1"/>
    <col min="14089" max="14089" width="15.5703125" style="29" customWidth="1"/>
    <col min="14090" max="14091" width="12.85546875" style="29" customWidth="1"/>
    <col min="14092" max="14092" width="5.5703125" style="29" customWidth="1"/>
    <col min="14093" max="14093" width="30" style="29" customWidth="1"/>
    <col min="14094" max="14094" width="6.5703125" style="29" customWidth="1"/>
    <col min="14095" max="14095" width="14" style="29" customWidth="1"/>
    <col min="14096" max="14096" width="12.140625" style="29" customWidth="1"/>
    <col min="14097" max="14097" width="16.5703125" style="29" customWidth="1"/>
    <col min="14098" max="14098" width="17" style="29" customWidth="1"/>
    <col min="14099" max="14099" width="15.42578125" style="29" customWidth="1"/>
    <col min="14100" max="14100" width="15.5703125" style="29" customWidth="1"/>
    <col min="14101" max="14102" width="12.85546875" style="29" customWidth="1"/>
    <col min="14103" max="14324" width="9.140625" style="29"/>
    <col min="14325" max="14325" width="6" style="29" customWidth="1"/>
    <col min="14326" max="14326" width="30" style="29" customWidth="1"/>
    <col min="14327" max="14327" width="6.5703125" style="29" customWidth="1"/>
    <col min="14328" max="14328" width="14" style="29" customWidth="1"/>
    <col min="14329" max="14329" width="12.140625" style="29" customWidth="1"/>
    <col min="14330" max="14330" width="16.5703125" style="29" customWidth="1"/>
    <col min="14331" max="14331" width="17" style="29" customWidth="1"/>
    <col min="14332" max="14332" width="15.42578125" style="29" customWidth="1"/>
    <col min="14333" max="14333" width="15.5703125" style="29" customWidth="1"/>
    <col min="14334" max="14334" width="12.85546875" style="29" customWidth="1"/>
    <col min="14335" max="14335" width="0" style="29" hidden="1" customWidth="1"/>
    <col min="14336" max="14336" width="9.140625" style="29"/>
    <col min="14337" max="14337" width="5.5703125" style="29" customWidth="1"/>
    <col min="14338" max="14338" width="30" style="29" customWidth="1"/>
    <col min="14339" max="14339" width="6.5703125" style="29" customWidth="1"/>
    <col min="14340" max="14340" width="14" style="29" customWidth="1"/>
    <col min="14341" max="14341" width="12.140625" style="29" customWidth="1"/>
    <col min="14342" max="14342" width="16.5703125" style="29" customWidth="1"/>
    <col min="14343" max="14343" width="17" style="29" customWidth="1"/>
    <col min="14344" max="14344" width="15.42578125" style="29" customWidth="1"/>
    <col min="14345" max="14345" width="15.5703125" style="29" customWidth="1"/>
    <col min="14346" max="14347" width="12.85546875" style="29" customWidth="1"/>
    <col min="14348" max="14348" width="5.5703125" style="29" customWidth="1"/>
    <col min="14349" max="14349" width="30" style="29" customWidth="1"/>
    <col min="14350" max="14350" width="6.5703125" style="29" customWidth="1"/>
    <col min="14351" max="14351" width="14" style="29" customWidth="1"/>
    <col min="14352" max="14352" width="12.140625" style="29" customWidth="1"/>
    <col min="14353" max="14353" width="16.5703125" style="29" customWidth="1"/>
    <col min="14354" max="14354" width="17" style="29" customWidth="1"/>
    <col min="14355" max="14355" width="15.42578125" style="29" customWidth="1"/>
    <col min="14356" max="14356" width="15.5703125" style="29" customWidth="1"/>
    <col min="14357" max="14358" width="12.85546875" style="29" customWidth="1"/>
    <col min="14359" max="14580" width="9.140625" style="29"/>
    <col min="14581" max="14581" width="6" style="29" customWidth="1"/>
    <col min="14582" max="14582" width="30" style="29" customWidth="1"/>
    <col min="14583" max="14583" width="6.5703125" style="29" customWidth="1"/>
    <col min="14584" max="14584" width="14" style="29" customWidth="1"/>
    <col min="14585" max="14585" width="12.140625" style="29" customWidth="1"/>
    <col min="14586" max="14586" width="16.5703125" style="29" customWidth="1"/>
    <col min="14587" max="14587" width="17" style="29" customWidth="1"/>
    <col min="14588" max="14588" width="15.42578125" style="29" customWidth="1"/>
    <col min="14589" max="14589" width="15.5703125" style="29" customWidth="1"/>
    <col min="14590" max="14590" width="12.85546875" style="29" customWidth="1"/>
    <col min="14591" max="14591" width="0" style="29" hidden="1" customWidth="1"/>
    <col min="14592" max="14592" width="9.140625" style="29"/>
    <col min="14593" max="14593" width="5.5703125" style="29" customWidth="1"/>
    <col min="14594" max="14594" width="30" style="29" customWidth="1"/>
    <col min="14595" max="14595" width="6.5703125" style="29" customWidth="1"/>
    <col min="14596" max="14596" width="14" style="29" customWidth="1"/>
    <col min="14597" max="14597" width="12.140625" style="29" customWidth="1"/>
    <col min="14598" max="14598" width="16.5703125" style="29" customWidth="1"/>
    <col min="14599" max="14599" width="17" style="29" customWidth="1"/>
    <col min="14600" max="14600" width="15.42578125" style="29" customWidth="1"/>
    <col min="14601" max="14601" width="15.5703125" style="29" customWidth="1"/>
    <col min="14602" max="14603" width="12.85546875" style="29" customWidth="1"/>
    <col min="14604" max="14604" width="5.5703125" style="29" customWidth="1"/>
    <col min="14605" max="14605" width="30" style="29" customWidth="1"/>
    <col min="14606" max="14606" width="6.5703125" style="29" customWidth="1"/>
    <col min="14607" max="14607" width="14" style="29" customWidth="1"/>
    <col min="14608" max="14608" width="12.140625" style="29" customWidth="1"/>
    <col min="14609" max="14609" width="16.5703125" style="29" customWidth="1"/>
    <col min="14610" max="14610" width="17" style="29" customWidth="1"/>
    <col min="14611" max="14611" width="15.42578125" style="29" customWidth="1"/>
    <col min="14612" max="14612" width="15.5703125" style="29" customWidth="1"/>
    <col min="14613" max="14614" width="12.85546875" style="29" customWidth="1"/>
    <col min="14615" max="14836" width="9.140625" style="29"/>
    <col min="14837" max="14837" width="6" style="29" customWidth="1"/>
    <col min="14838" max="14838" width="30" style="29" customWidth="1"/>
    <col min="14839" max="14839" width="6.5703125" style="29" customWidth="1"/>
    <col min="14840" max="14840" width="14" style="29" customWidth="1"/>
    <col min="14841" max="14841" width="12.140625" style="29" customWidth="1"/>
    <col min="14842" max="14842" width="16.5703125" style="29" customWidth="1"/>
    <col min="14843" max="14843" width="17" style="29" customWidth="1"/>
    <col min="14844" max="14844" width="15.42578125" style="29" customWidth="1"/>
    <col min="14845" max="14845" width="15.5703125" style="29" customWidth="1"/>
    <col min="14846" max="14846" width="12.85546875" style="29" customWidth="1"/>
    <col min="14847" max="14847" width="0" style="29" hidden="1" customWidth="1"/>
    <col min="14848" max="14848" width="9.140625" style="29"/>
    <col min="14849" max="14849" width="5.5703125" style="29" customWidth="1"/>
    <col min="14850" max="14850" width="30" style="29" customWidth="1"/>
    <col min="14851" max="14851" width="6.5703125" style="29" customWidth="1"/>
    <col min="14852" max="14852" width="14" style="29" customWidth="1"/>
    <col min="14853" max="14853" width="12.140625" style="29" customWidth="1"/>
    <col min="14854" max="14854" width="16.5703125" style="29" customWidth="1"/>
    <col min="14855" max="14855" width="17" style="29" customWidth="1"/>
    <col min="14856" max="14856" width="15.42578125" style="29" customWidth="1"/>
    <col min="14857" max="14857" width="15.5703125" style="29" customWidth="1"/>
    <col min="14858" max="14859" width="12.85546875" style="29" customWidth="1"/>
    <col min="14860" max="14860" width="5.5703125" style="29" customWidth="1"/>
    <col min="14861" max="14861" width="30" style="29" customWidth="1"/>
    <col min="14862" max="14862" width="6.5703125" style="29" customWidth="1"/>
    <col min="14863" max="14863" width="14" style="29" customWidth="1"/>
    <col min="14864" max="14864" width="12.140625" style="29" customWidth="1"/>
    <col min="14865" max="14865" width="16.5703125" style="29" customWidth="1"/>
    <col min="14866" max="14866" width="17" style="29" customWidth="1"/>
    <col min="14867" max="14867" width="15.42578125" style="29" customWidth="1"/>
    <col min="14868" max="14868" width="15.5703125" style="29" customWidth="1"/>
    <col min="14869" max="14870" width="12.85546875" style="29" customWidth="1"/>
    <col min="14871" max="15092" width="9.140625" style="29"/>
    <col min="15093" max="15093" width="6" style="29" customWidth="1"/>
    <col min="15094" max="15094" width="30" style="29" customWidth="1"/>
    <col min="15095" max="15095" width="6.5703125" style="29" customWidth="1"/>
    <col min="15096" max="15096" width="14" style="29" customWidth="1"/>
    <col min="15097" max="15097" width="12.140625" style="29" customWidth="1"/>
    <col min="15098" max="15098" width="16.5703125" style="29" customWidth="1"/>
    <col min="15099" max="15099" width="17" style="29" customWidth="1"/>
    <col min="15100" max="15100" width="15.42578125" style="29" customWidth="1"/>
    <col min="15101" max="15101" width="15.5703125" style="29" customWidth="1"/>
    <col min="15102" max="15102" width="12.85546875" style="29" customWidth="1"/>
    <col min="15103" max="15103" width="0" style="29" hidden="1" customWidth="1"/>
    <col min="15104" max="15104" width="9.140625" style="29"/>
    <col min="15105" max="15105" width="5.5703125" style="29" customWidth="1"/>
    <col min="15106" max="15106" width="30" style="29" customWidth="1"/>
    <col min="15107" max="15107" width="6.5703125" style="29" customWidth="1"/>
    <col min="15108" max="15108" width="14" style="29" customWidth="1"/>
    <col min="15109" max="15109" width="12.140625" style="29" customWidth="1"/>
    <col min="15110" max="15110" width="16.5703125" style="29" customWidth="1"/>
    <col min="15111" max="15111" width="17" style="29" customWidth="1"/>
    <col min="15112" max="15112" width="15.42578125" style="29" customWidth="1"/>
    <col min="15113" max="15113" width="15.5703125" style="29" customWidth="1"/>
    <col min="15114" max="15115" width="12.85546875" style="29" customWidth="1"/>
    <col min="15116" max="15116" width="5.5703125" style="29" customWidth="1"/>
    <col min="15117" max="15117" width="30" style="29" customWidth="1"/>
    <col min="15118" max="15118" width="6.5703125" style="29" customWidth="1"/>
    <col min="15119" max="15119" width="14" style="29" customWidth="1"/>
    <col min="15120" max="15120" width="12.140625" style="29" customWidth="1"/>
    <col min="15121" max="15121" width="16.5703125" style="29" customWidth="1"/>
    <col min="15122" max="15122" width="17" style="29" customWidth="1"/>
    <col min="15123" max="15123" width="15.42578125" style="29" customWidth="1"/>
    <col min="15124" max="15124" width="15.5703125" style="29" customWidth="1"/>
    <col min="15125" max="15126" width="12.85546875" style="29" customWidth="1"/>
    <col min="15127" max="15348" width="9.140625" style="29"/>
    <col min="15349" max="15349" width="6" style="29" customWidth="1"/>
    <col min="15350" max="15350" width="30" style="29" customWidth="1"/>
    <col min="15351" max="15351" width="6.5703125" style="29" customWidth="1"/>
    <col min="15352" max="15352" width="14" style="29" customWidth="1"/>
    <col min="15353" max="15353" width="12.140625" style="29" customWidth="1"/>
    <col min="15354" max="15354" width="16.5703125" style="29" customWidth="1"/>
    <col min="15355" max="15355" width="17" style="29" customWidth="1"/>
    <col min="15356" max="15356" width="15.42578125" style="29" customWidth="1"/>
    <col min="15357" max="15357" width="15.5703125" style="29" customWidth="1"/>
    <col min="15358" max="15358" width="12.85546875" style="29" customWidth="1"/>
    <col min="15359" max="15359" width="0" style="29" hidden="1" customWidth="1"/>
    <col min="15360" max="15360" width="9.140625" style="29"/>
    <col min="15361" max="15361" width="5.5703125" style="29" customWidth="1"/>
    <col min="15362" max="15362" width="30" style="29" customWidth="1"/>
    <col min="15363" max="15363" width="6.5703125" style="29" customWidth="1"/>
    <col min="15364" max="15364" width="14" style="29" customWidth="1"/>
    <col min="15365" max="15365" width="12.140625" style="29" customWidth="1"/>
    <col min="15366" max="15366" width="16.5703125" style="29" customWidth="1"/>
    <col min="15367" max="15367" width="17" style="29" customWidth="1"/>
    <col min="15368" max="15368" width="15.42578125" style="29" customWidth="1"/>
    <col min="15369" max="15369" width="15.5703125" style="29" customWidth="1"/>
    <col min="15370" max="15371" width="12.85546875" style="29" customWidth="1"/>
    <col min="15372" max="15372" width="5.5703125" style="29" customWidth="1"/>
    <col min="15373" max="15373" width="30" style="29" customWidth="1"/>
    <col min="15374" max="15374" width="6.5703125" style="29" customWidth="1"/>
    <col min="15375" max="15375" width="14" style="29" customWidth="1"/>
    <col min="15376" max="15376" width="12.140625" style="29" customWidth="1"/>
    <col min="15377" max="15377" width="16.5703125" style="29" customWidth="1"/>
    <col min="15378" max="15378" width="17" style="29" customWidth="1"/>
    <col min="15379" max="15379" width="15.42578125" style="29" customWidth="1"/>
    <col min="15380" max="15380" width="15.5703125" style="29" customWidth="1"/>
    <col min="15381" max="15382" width="12.85546875" style="29" customWidth="1"/>
    <col min="15383" max="15604" width="9.140625" style="29"/>
    <col min="15605" max="15605" width="6" style="29" customWidth="1"/>
    <col min="15606" max="15606" width="30" style="29" customWidth="1"/>
    <col min="15607" max="15607" width="6.5703125" style="29" customWidth="1"/>
    <col min="15608" max="15608" width="14" style="29" customWidth="1"/>
    <col min="15609" max="15609" width="12.140625" style="29" customWidth="1"/>
    <col min="15610" max="15610" width="16.5703125" style="29" customWidth="1"/>
    <col min="15611" max="15611" width="17" style="29" customWidth="1"/>
    <col min="15612" max="15612" width="15.42578125" style="29" customWidth="1"/>
    <col min="15613" max="15613" width="15.5703125" style="29" customWidth="1"/>
    <col min="15614" max="15614" width="12.85546875" style="29" customWidth="1"/>
    <col min="15615" max="15615" width="0" style="29" hidden="1" customWidth="1"/>
    <col min="15616" max="15616" width="9.140625" style="29"/>
    <col min="15617" max="15617" width="5.5703125" style="29" customWidth="1"/>
    <col min="15618" max="15618" width="30" style="29" customWidth="1"/>
    <col min="15619" max="15619" width="6.5703125" style="29" customWidth="1"/>
    <col min="15620" max="15620" width="14" style="29" customWidth="1"/>
    <col min="15621" max="15621" width="12.140625" style="29" customWidth="1"/>
    <col min="15622" max="15622" width="16.5703125" style="29" customWidth="1"/>
    <col min="15623" max="15623" width="17" style="29" customWidth="1"/>
    <col min="15624" max="15624" width="15.42578125" style="29" customWidth="1"/>
    <col min="15625" max="15625" width="15.5703125" style="29" customWidth="1"/>
    <col min="15626" max="15627" width="12.85546875" style="29" customWidth="1"/>
    <col min="15628" max="15628" width="5.5703125" style="29" customWidth="1"/>
    <col min="15629" max="15629" width="30" style="29" customWidth="1"/>
    <col min="15630" max="15630" width="6.5703125" style="29" customWidth="1"/>
    <col min="15631" max="15631" width="14" style="29" customWidth="1"/>
    <col min="15632" max="15632" width="12.140625" style="29" customWidth="1"/>
    <col min="15633" max="15633" width="16.5703125" style="29" customWidth="1"/>
    <col min="15634" max="15634" width="17" style="29" customWidth="1"/>
    <col min="15635" max="15635" width="15.42578125" style="29" customWidth="1"/>
    <col min="15636" max="15636" width="15.5703125" style="29" customWidth="1"/>
    <col min="15637" max="15638" width="12.85546875" style="29" customWidth="1"/>
    <col min="15639" max="15860" width="9.140625" style="29"/>
    <col min="15861" max="15861" width="6" style="29" customWidth="1"/>
    <col min="15862" max="15862" width="30" style="29" customWidth="1"/>
    <col min="15863" max="15863" width="6.5703125" style="29" customWidth="1"/>
    <col min="15864" max="15864" width="14" style="29" customWidth="1"/>
    <col min="15865" max="15865" width="12.140625" style="29" customWidth="1"/>
    <col min="15866" max="15866" width="16.5703125" style="29" customWidth="1"/>
    <col min="15867" max="15867" width="17" style="29" customWidth="1"/>
    <col min="15868" max="15868" width="15.42578125" style="29" customWidth="1"/>
    <col min="15869" max="15869" width="15.5703125" style="29" customWidth="1"/>
    <col min="15870" max="15870" width="12.85546875" style="29" customWidth="1"/>
    <col min="15871" max="15871" width="0" style="29" hidden="1" customWidth="1"/>
    <col min="15872" max="15872" width="9.140625" style="29"/>
    <col min="15873" max="15873" width="5.5703125" style="29" customWidth="1"/>
    <col min="15874" max="15874" width="30" style="29" customWidth="1"/>
    <col min="15875" max="15875" width="6.5703125" style="29" customWidth="1"/>
    <col min="15876" max="15876" width="14" style="29" customWidth="1"/>
    <col min="15877" max="15877" width="12.140625" style="29" customWidth="1"/>
    <col min="15878" max="15878" width="16.5703125" style="29" customWidth="1"/>
    <col min="15879" max="15879" width="17" style="29" customWidth="1"/>
    <col min="15880" max="15880" width="15.42578125" style="29" customWidth="1"/>
    <col min="15881" max="15881" width="15.5703125" style="29" customWidth="1"/>
    <col min="15882" max="15883" width="12.85546875" style="29" customWidth="1"/>
    <col min="15884" max="15884" width="5.5703125" style="29" customWidth="1"/>
    <col min="15885" max="15885" width="30" style="29" customWidth="1"/>
    <col min="15886" max="15886" width="6.5703125" style="29" customWidth="1"/>
    <col min="15887" max="15887" width="14" style="29" customWidth="1"/>
    <col min="15888" max="15888" width="12.140625" style="29" customWidth="1"/>
    <col min="15889" max="15889" width="16.5703125" style="29" customWidth="1"/>
    <col min="15890" max="15890" width="17" style="29" customWidth="1"/>
    <col min="15891" max="15891" width="15.42578125" style="29" customWidth="1"/>
    <col min="15892" max="15892" width="15.5703125" style="29" customWidth="1"/>
    <col min="15893" max="15894" width="12.85546875" style="29" customWidth="1"/>
    <col min="15895" max="16116" width="9.140625" style="29"/>
    <col min="16117" max="16117" width="6" style="29" customWidth="1"/>
    <col min="16118" max="16118" width="30" style="29" customWidth="1"/>
    <col min="16119" max="16119" width="6.5703125" style="29" customWidth="1"/>
    <col min="16120" max="16120" width="14" style="29" customWidth="1"/>
    <col min="16121" max="16121" width="12.140625" style="29" customWidth="1"/>
    <col min="16122" max="16122" width="16.5703125" style="29" customWidth="1"/>
    <col min="16123" max="16123" width="17" style="29" customWidth="1"/>
    <col min="16124" max="16124" width="15.42578125" style="29" customWidth="1"/>
    <col min="16125" max="16125" width="15.5703125" style="29" customWidth="1"/>
    <col min="16126" max="16126" width="12.85546875" style="29" customWidth="1"/>
    <col min="16127" max="16127" width="0" style="29" hidden="1" customWidth="1"/>
    <col min="16128" max="16128" width="9.140625" style="29"/>
    <col min="16129" max="16129" width="5.5703125" style="29" customWidth="1"/>
    <col min="16130" max="16130" width="30" style="29" customWidth="1"/>
    <col min="16131" max="16131" width="6.5703125" style="29" customWidth="1"/>
    <col min="16132" max="16132" width="14" style="29" customWidth="1"/>
    <col min="16133" max="16133" width="12.140625" style="29" customWidth="1"/>
    <col min="16134" max="16134" width="16.5703125" style="29" customWidth="1"/>
    <col min="16135" max="16135" width="17" style="29" customWidth="1"/>
    <col min="16136" max="16136" width="15.42578125" style="29" customWidth="1"/>
    <col min="16137" max="16137" width="15.5703125" style="29" customWidth="1"/>
    <col min="16138" max="16139" width="12.85546875" style="29" customWidth="1"/>
    <col min="16140" max="16140" width="5.5703125" style="29" customWidth="1"/>
    <col min="16141" max="16141" width="30" style="29" customWidth="1"/>
    <col min="16142" max="16142" width="6.5703125" style="29" customWidth="1"/>
    <col min="16143" max="16143" width="14" style="29" customWidth="1"/>
    <col min="16144" max="16144" width="12.140625" style="29" customWidth="1"/>
    <col min="16145" max="16145" width="16.5703125" style="29" customWidth="1"/>
    <col min="16146" max="16146" width="17" style="29" customWidth="1"/>
    <col min="16147" max="16147" width="15.42578125" style="29" customWidth="1"/>
    <col min="16148" max="16148" width="15.5703125" style="29" customWidth="1"/>
    <col min="16149" max="16150" width="12.85546875" style="29" customWidth="1"/>
    <col min="16151" max="16384" width="9.140625" style="29"/>
  </cols>
  <sheetData>
    <row r="1" spans="1:237" ht="18">
      <c r="B1" s="744"/>
      <c r="C1" s="744"/>
      <c r="D1" s="744"/>
      <c r="E1" s="744"/>
      <c r="F1" s="744"/>
      <c r="G1" s="744"/>
      <c r="H1" s="744"/>
      <c r="I1" s="744"/>
      <c r="J1" s="744"/>
      <c r="K1" s="744"/>
      <c r="L1" s="744"/>
      <c r="M1" s="899"/>
      <c r="N1" s="900"/>
      <c r="O1" s="901"/>
      <c r="P1" s="901"/>
      <c r="Q1" s="901"/>
      <c r="R1" s="901"/>
      <c r="S1" s="901"/>
      <c r="T1" s="900"/>
      <c r="U1" s="1618"/>
      <c r="V1" s="1618"/>
      <c r="W1" s="902"/>
    </row>
    <row r="2" spans="1:237" ht="18">
      <c r="B2" s="744"/>
      <c r="C2" s="744"/>
      <c r="D2" s="744"/>
      <c r="E2" s="744"/>
      <c r="F2" s="744"/>
      <c r="G2" s="744"/>
      <c r="H2" s="744"/>
      <c r="I2" s="744"/>
      <c r="J2" s="744"/>
      <c r="K2" s="744"/>
      <c r="L2" s="744"/>
      <c r="M2" s="899"/>
      <c r="N2" s="900"/>
      <c r="O2" s="901"/>
      <c r="P2" s="901"/>
      <c r="Q2" s="901"/>
      <c r="R2" s="901"/>
      <c r="S2" s="901"/>
      <c r="T2" s="900"/>
      <c r="U2" s="1619"/>
      <c r="V2" s="1619"/>
      <c r="W2" s="903"/>
    </row>
    <row r="3" spans="1:237" ht="18">
      <c r="A3" s="1620" t="s">
        <v>448</v>
      </c>
      <c r="B3" s="1620"/>
      <c r="C3" s="1620"/>
      <c r="D3" s="1620"/>
      <c r="E3" s="1620"/>
      <c r="F3" s="1620"/>
      <c r="G3" s="1620"/>
      <c r="H3" s="1620"/>
      <c r="I3" s="1620"/>
      <c r="J3" s="1620"/>
      <c r="K3" s="1620"/>
      <c r="L3" s="1620"/>
      <c r="M3" s="904"/>
      <c r="N3" s="905"/>
      <c r="O3" s="905"/>
      <c r="P3" s="905"/>
      <c r="Q3" s="905"/>
      <c r="R3" s="905"/>
      <c r="S3" s="905"/>
      <c r="T3" s="905"/>
      <c r="U3" s="905"/>
      <c r="V3" s="905"/>
      <c r="W3" s="905"/>
      <c r="X3" s="905"/>
    </row>
    <row r="4" spans="1:237" hidden="1">
      <c r="P4" s="906"/>
    </row>
    <row r="5" spans="1:237" hidden="1"/>
    <row r="6" spans="1:237" s="907" customFormat="1">
      <c r="A6" s="1621" t="s">
        <v>396</v>
      </c>
      <c r="B6" s="1621"/>
      <c r="C6" s="1621"/>
      <c r="D6" s="1621"/>
      <c r="E6" s="1621"/>
      <c r="F6" s="1621"/>
      <c r="G6" s="1621"/>
      <c r="H6" s="1621"/>
      <c r="I6" s="1621"/>
      <c r="J6" s="1621"/>
      <c r="K6" s="1621"/>
      <c r="L6" s="1621"/>
      <c r="M6" s="881"/>
    </row>
    <row r="7" spans="1:237" s="907" customFormat="1" ht="39" customHeight="1">
      <c r="A7" s="1621" t="s">
        <v>668</v>
      </c>
      <c r="B7" s="1621"/>
      <c r="C7" s="1621"/>
      <c r="D7" s="1621"/>
      <c r="E7" s="1621"/>
      <c r="F7" s="1621"/>
      <c r="G7" s="1621"/>
      <c r="H7" s="1621"/>
      <c r="I7" s="1621"/>
      <c r="J7" s="1621"/>
      <c r="K7" s="1621"/>
      <c r="L7" s="1621"/>
      <c r="M7" s="881"/>
    </row>
    <row r="8" spans="1:237">
      <c r="A8" s="1622"/>
      <c r="B8" s="1622"/>
      <c r="C8" s="1622"/>
      <c r="D8" s="1622"/>
      <c r="E8" s="1622"/>
      <c r="F8" s="1622"/>
      <c r="G8" s="1622"/>
      <c r="H8" s="1622"/>
      <c r="I8" s="1622"/>
      <c r="J8" s="1622"/>
      <c r="K8" s="1622"/>
      <c r="L8" s="1622"/>
    </row>
    <row r="9" spans="1:237">
      <c r="A9" s="1623" t="s">
        <v>397</v>
      </c>
      <c r="B9" s="1623"/>
      <c r="C9" s="1623"/>
      <c r="D9" s="1623"/>
      <c r="E9" s="1623"/>
      <c r="F9" s="1623"/>
      <c r="G9" s="1623"/>
      <c r="H9" s="1623"/>
      <c r="I9" s="1623"/>
      <c r="J9" s="1623"/>
      <c r="K9" s="1623"/>
      <c r="L9" s="1623"/>
      <c r="M9" s="894"/>
    </row>
    <row r="11" spans="1:237" ht="30">
      <c r="A11" s="1614" t="s">
        <v>721</v>
      </c>
      <c r="B11" s="1614" t="s">
        <v>398</v>
      </c>
      <c r="C11" s="393" t="s">
        <v>1025</v>
      </c>
      <c r="D11" s="1616">
        <v>2016</v>
      </c>
      <c r="E11" s="1617"/>
      <c r="F11" s="1616">
        <v>2017</v>
      </c>
      <c r="G11" s="1617"/>
      <c r="H11" s="393">
        <v>2018</v>
      </c>
      <c r="I11" s="393">
        <v>2019</v>
      </c>
      <c r="J11" s="393">
        <v>2020</v>
      </c>
      <c r="K11" s="393">
        <v>2021</v>
      </c>
      <c r="L11" s="393">
        <v>2022</v>
      </c>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row>
    <row r="12" spans="1:237">
      <c r="A12" s="1615"/>
      <c r="B12" s="1615"/>
      <c r="C12" s="394"/>
      <c r="D12" s="388" t="s">
        <v>1167</v>
      </c>
      <c r="E12" s="388" t="s">
        <v>1168</v>
      </c>
      <c r="F12" s="388" t="s">
        <v>1167</v>
      </c>
      <c r="G12" s="388" t="s">
        <v>1169</v>
      </c>
      <c r="H12" s="389" t="s">
        <v>1167</v>
      </c>
      <c r="I12" s="389" t="s">
        <v>1167</v>
      </c>
      <c r="J12" s="389" t="s">
        <v>1167</v>
      </c>
      <c r="K12" s="389" t="s">
        <v>1167</v>
      </c>
      <c r="L12" s="389" t="s">
        <v>1167</v>
      </c>
    </row>
    <row r="13" spans="1:237">
      <c r="A13" s="882">
        <v>1</v>
      </c>
      <c r="B13" s="883">
        <v>2</v>
      </c>
      <c r="C13" s="884" t="s">
        <v>928</v>
      </c>
      <c r="D13" s="390">
        <v>4</v>
      </c>
      <c r="E13" s="884" t="s">
        <v>1259</v>
      </c>
      <c r="F13" s="884" t="s">
        <v>1263</v>
      </c>
      <c r="G13" s="884" t="s">
        <v>1260</v>
      </c>
      <c r="H13" s="884" t="s">
        <v>984</v>
      </c>
      <c r="I13" s="884" t="s">
        <v>1259</v>
      </c>
      <c r="J13" s="884" t="s">
        <v>1263</v>
      </c>
      <c r="K13" s="884" t="s">
        <v>1260</v>
      </c>
      <c r="L13" s="884" t="s">
        <v>1264</v>
      </c>
    </row>
    <row r="14" spans="1:237" s="908" customFormat="1">
      <c r="A14" s="885"/>
      <c r="B14" s="886" t="s">
        <v>1226</v>
      </c>
      <c r="C14" s="887"/>
      <c r="D14" s="888"/>
      <c r="E14" s="889"/>
      <c r="F14" s="889"/>
      <c r="G14" s="889"/>
      <c r="H14" s="889">
        <f>H15+H37+H59+H81</f>
        <v>16.476551345098102</v>
      </c>
      <c r="I14" s="889">
        <f>I15+I37+I59+I81</f>
        <v>16.476551345098102</v>
      </c>
      <c r="J14" s="889">
        <f>J15+J37+J59+J81</f>
        <v>16.476551345098102</v>
      </c>
      <c r="K14" s="889">
        <f>K15+K37+K59+K81</f>
        <v>16.476551345098102</v>
      </c>
      <c r="L14" s="889">
        <f>L15+L37+L59+L81</f>
        <v>16.476551345098102</v>
      </c>
      <c r="M14" s="927"/>
    </row>
    <row r="15" spans="1:237">
      <c r="A15" s="882" t="s">
        <v>917</v>
      </c>
      <c r="B15" s="891" t="s">
        <v>898</v>
      </c>
      <c r="C15" s="884"/>
      <c r="D15" s="416"/>
      <c r="E15" s="892"/>
      <c r="F15" s="892"/>
      <c r="G15" s="892"/>
      <c r="H15" s="892">
        <f>H19*1000</f>
        <v>4.4076713450981009</v>
      </c>
      <c r="I15" s="892">
        <f t="shared" ref="I15:L15" si="0">I19*1000</f>
        <v>4.4076713450981009</v>
      </c>
      <c r="J15" s="892">
        <f t="shared" si="0"/>
        <v>4.4076713450981009</v>
      </c>
      <c r="K15" s="892">
        <f t="shared" si="0"/>
        <v>4.4076713450981009</v>
      </c>
      <c r="L15" s="892">
        <f t="shared" si="0"/>
        <v>4.4076713450981009</v>
      </c>
      <c r="EK15" s="385"/>
      <c r="EL15" s="385"/>
    </row>
    <row r="16" spans="1:237">
      <c r="A16" s="884"/>
      <c r="B16" s="391" t="s">
        <v>399</v>
      </c>
      <c r="C16" s="883"/>
      <c r="D16" s="892"/>
      <c r="E16" s="892"/>
      <c r="F16" s="892"/>
      <c r="G16" s="892"/>
      <c r="H16" s="892"/>
      <c r="I16" s="892"/>
      <c r="J16" s="892"/>
      <c r="K16" s="892"/>
      <c r="L16" s="892"/>
      <c r="EK16" s="385"/>
      <c r="EL16" s="385"/>
    </row>
    <row r="17" spans="1:142">
      <c r="A17" s="884"/>
      <c r="B17" s="391" t="s">
        <v>400</v>
      </c>
      <c r="C17" s="389" t="s">
        <v>401</v>
      </c>
      <c r="D17" s="893">
        <f>D18+D24</f>
        <v>1.6E-2</v>
      </c>
      <c r="E17" s="893">
        <f t="shared" ref="E17:K17" si="1">E18+E24</f>
        <v>2.1000000000000001E-2</v>
      </c>
      <c r="F17" s="893">
        <f t="shared" si="1"/>
        <v>1.6E-2</v>
      </c>
      <c r="G17" s="893">
        <f t="shared" si="1"/>
        <v>1.6E-2</v>
      </c>
      <c r="H17" s="893">
        <f t="shared" si="1"/>
        <v>4.4076713450981013E-3</v>
      </c>
      <c r="I17" s="893">
        <f>I18+I24</f>
        <v>4.4076713450981013E-3</v>
      </c>
      <c r="J17" s="893">
        <f>J18+J24</f>
        <v>4.4076713450981013E-3</v>
      </c>
      <c r="K17" s="893">
        <f t="shared" si="1"/>
        <v>4.4076713450981013E-3</v>
      </c>
      <c r="L17" s="893">
        <f>L18+L24</f>
        <v>4.4076713450981013E-3</v>
      </c>
      <c r="M17" s="894"/>
      <c r="EK17" s="385"/>
      <c r="EL17" s="385"/>
    </row>
    <row r="18" spans="1:142" ht="30">
      <c r="A18" s="884"/>
      <c r="B18" s="392" t="s">
        <v>402</v>
      </c>
      <c r="C18" s="389" t="s">
        <v>401</v>
      </c>
      <c r="D18" s="895">
        <f>SUM(D19:D23)</f>
        <v>1.6E-2</v>
      </c>
      <c r="E18" s="895">
        <f t="shared" ref="E18:L18" si="2">SUM(E19:E23)</f>
        <v>2.1000000000000001E-2</v>
      </c>
      <c r="F18" s="895">
        <f t="shared" si="2"/>
        <v>1.6E-2</v>
      </c>
      <c r="G18" s="895">
        <f t="shared" si="2"/>
        <v>1.6E-2</v>
      </c>
      <c r="H18" s="895">
        <f t="shared" si="2"/>
        <v>4.4076713450981013E-3</v>
      </c>
      <c r="I18" s="895">
        <f>SUM(I19:I23)</f>
        <v>4.4076713450981013E-3</v>
      </c>
      <c r="J18" s="895">
        <f>SUM(J19:J23)</f>
        <v>4.4076713450981013E-3</v>
      </c>
      <c r="K18" s="895">
        <f t="shared" si="2"/>
        <v>4.4076713450981013E-3</v>
      </c>
      <c r="L18" s="895">
        <f t="shared" si="2"/>
        <v>4.4076713450981013E-3</v>
      </c>
      <c r="EK18" s="385"/>
      <c r="EL18" s="385"/>
    </row>
    <row r="19" spans="1:142">
      <c r="A19" s="884"/>
      <c r="B19" s="391" t="s">
        <v>403</v>
      </c>
      <c r="C19" s="389" t="s">
        <v>401</v>
      </c>
      <c r="D19" s="892">
        <v>1.6E-2</v>
      </c>
      <c r="E19" s="892">
        <v>2.1000000000000001E-2</v>
      </c>
      <c r="F19" s="892">
        <v>1.6E-2</v>
      </c>
      <c r="G19" s="892">
        <v>1.6E-2</v>
      </c>
      <c r="H19" s="1241">
        <f>'Эл-Красн'!S14/1000</f>
        <v>4.4076713450981013E-3</v>
      </c>
      <c r="I19" s="1241">
        <f>H19</f>
        <v>4.4076713450981013E-3</v>
      </c>
      <c r="J19" s="1241">
        <f t="shared" ref="J19:L19" si="3">I19</f>
        <v>4.4076713450981013E-3</v>
      </c>
      <c r="K19" s="1241">
        <f t="shared" si="3"/>
        <v>4.4076713450981013E-3</v>
      </c>
      <c r="L19" s="1241">
        <f t="shared" si="3"/>
        <v>4.4076713450981013E-3</v>
      </c>
      <c r="EK19" s="385"/>
      <c r="EL19" s="385"/>
    </row>
    <row r="20" spans="1:142">
      <c r="A20" s="884"/>
      <c r="B20" s="391" t="s">
        <v>404</v>
      </c>
      <c r="C20" s="389" t="s">
        <v>401</v>
      </c>
      <c r="D20" s="892"/>
      <c r="E20" s="892"/>
      <c r="F20" s="892"/>
      <c r="G20" s="892"/>
      <c r="H20" s="892"/>
      <c r="I20" s="892"/>
      <c r="J20" s="892"/>
      <c r="K20" s="892"/>
      <c r="L20" s="892"/>
      <c r="EK20" s="385"/>
      <c r="EL20" s="385"/>
    </row>
    <row r="21" spans="1:142">
      <c r="A21" s="884"/>
      <c r="B21" s="391" t="s">
        <v>405</v>
      </c>
      <c r="C21" s="389" t="s">
        <v>401</v>
      </c>
      <c r="D21" s="892"/>
      <c r="E21" s="892"/>
      <c r="F21" s="892"/>
      <c r="G21" s="892"/>
      <c r="H21" s="892"/>
      <c r="I21" s="892"/>
      <c r="J21" s="892"/>
      <c r="K21" s="892"/>
      <c r="L21" s="892"/>
      <c r="EK21" s="385"/>
      <c r="EL21" s="385"/>
    </row>
    <row r="22" spans="1:142">
      <c r="A22" s="884"/>
      <c r="B22" s="391" t="s">
        <v>406</v>
      </c>
      <c r="C22" s="389" t="s">
        <v>401</v>
      </c>
      <c r="D22" s="892"/>
      <c r="E22" s="892"/>
      <c r="F22" s="892"/>
      <c r="G22" s="892"/>
      <c r="H22" s="892"/>
      <c r="I22" s="892"/>
      <c r="J22" s="892"/>
      <c r="K22" s="892"/>
      <c r="L22" s="892"/>
      <c r="EK22" s="385"/>
      <c r="EL22" s="385"/>
    </row>
    <row r="23" spans="1:142">
      <c r="A23" s="884"/>
      <c r="B23" s="392" t="s">
        <v>407</v>
      </c>
      <c r="C23" s="389" t="s">
        <v>401</v>
      </c>
      <c r="D23" s="892"/>
      <c r="E23" s="892"/>
      <c r="F23" s="892"/>
      <c r="G23" s="892"/>
      <c r="H23" s="892"/>
      <c r="I23" s="892"/>
      <c r="J23" s="892"/>
      <c r="K23" s="892"/>
      <c r="L23" s="892"/>
      <c r="EK23" s="385"/>
      <c r="EL23" s="385"/>
    </row>
    <row r="24" spans="1:142" ht="30">
      <c r="A24" s="884"/>
      <c r="B24" s="417" t="s">
        <v>408</v>
      </c>
      <c r="C24" s="418" t="s">
        <v>401</v>
      </c>
      <c r="D24" s="893">
        <f>D31</f>
        <v>0</v>
      </c>
      <c r="E24" s="893">
        <f t="shared" ref="E24:K24" si="4">E31</f>
        <v>0</v>
      </c>
      <c r="F24" s="893">
        <f t="shared" si="4"/>
        <v>0</v>
      </c>
      <c r="G24" s="893">
        <f t="shared" si="4"/>
        <v>0</v>
      </c>
      <c r="H24" s="893">
        <f t="shared" si="4"/>
        <v>0</v>
      </c>
      <c r="I24" s="893">
        <f>I31</f>
        <v>0</v>
      </c>
      <c r="J24" s="893">
        <f>J31</f>
        <v>0</v>
      </c>
      <c r="K24" s="893">
        <f t="shared" si="4"/>
        <v>0</v>
      </c>
      <c r="L24" s="893">
        <f>L31</f>
        <v>0</v>
      </c>
      <c r="EK24" s="385"/>
      <c r="EL24" s="385"/>
    </row>
    <row r="25" spans="1:142">
      <c r="A25" s="884"/>
      <c r="B25" s="391" t="s">
        <v>409</v>
      </c>
      <c r="C25" s="389" t="s">
        <v>410</v>
      </c>
      <c r="D25" s="895">
        <f>SUM(D26:D29)</f>
        <v>0</v>
      </c>
      <c r="E25" s="895">
        <f t="shared" ref="E25:L25" si="5">SUM(E26:E29)</f>
        <v>0</v>
      </c>
      <c r="F25" s="895">
        <f t="shared" si="5"/>
        <v>0</v>
      </c>
      <c r="G25" s="895">
        <f t="shared" si="5"/>
        <v>0</v>
      </c>
      <c r="H25" s="895">
        <f t="shared" si="5"/>
        <v>0</v>
      </c>
      <c r="I25" s="895">
        <f>SUM(I26:I29)</f>
        <v>0</v>
      </c>
      <c r="J25" s="895">
        <f>SUM(J26:J29)</f>
        <v>0</v>
      </c>
      <c r="K25" s="895">
        <f t="shared" si="5"/>
        <v>0</v>
      </c>
      <c r="L25" s="895">
        <f t="shared" si="5"/>
        <v>0</v>
      </c>
      <c r="EK25" s="385"/>
      <c r="EL25" s="385"/>
    </row>
    <row r="26" spans="1:142" hidden="1">
      <c r="A26" s="884"/>
      <c r="B26" s="391" t="s">
        <v>403</v>
      </c>
      <c r="C26" s="389" t="s">
        <v>410</v>
      </c>
      <c r="D26" s="892"/>
      <c r="E26" s="892"/>
      <c r="F26" s="892"/>
      <c r="G26" s="892"/>
      <c r="H26" s="892"/>
      <c r="I26" s="892"/>
      <c r="J26" s="892"/>
      <c r="K26" s="892"/>
      <c r="L26" s="892"/>
      <c r="EK26" s="385"/>
      <c r="EL26" s="385"/>
    </row>
    <row r="27" spans="1:142" hidden="1">
      <c r="A27" s="884"/>
      <c r="B27" s="391" t="s">
        <v>404</v>
      </c>
      <c r="C27" s="389" t="s">
        <v>410</v>
      </c>
      <c r="D27" s="892"/>
      <c r="E27" s="892"/>
      <c r="F27" s="892"/>
      <c r="G27" s="892"/>
      <c r="H27" s="892"/>
      <c r="I27" s="892"/>
      <c r="J27" s="892"/>
      <c r="K27" s="892"/>
      <c r="L27" s="892"/>
      <c r="EK27" s="385"/>
      <c r="EL27" s="385"/>
    </row>
    <row r="28" spans="1:142" hidden="1">
      <c r="A28" s="884"/>
      <c r="B28" s="391" t="s">
        <v>405</v>
      </c>
      <c r="C28" s="389" t="s">
        <v>410</v>
      </c>
      <c r="D28" s="892"/>
      <c r="E28" s="892"/>
      <c r="F28" s="892"/>
      <c r="G28" s="892"/>
      <c r="H28" s="892"/>
      <c r="I28" s="892"/>
      <c r="J28" s="892"/>
      <c r="K28" s="892"/>
      <c r="L28" s="892"/>
      <c r="EK28" s="385"/>
      <c r="EL28" s="385"/>
    </row>
    <row r="29" spans="1:142" hidden="1">
      <c r="A29" s="884"/>
      <c r="B29" s="391" t="s">
        <v>406</v>
      </c>
      <c r="C29" s="389" t="s">
        <v>410</v>
      </c>
      <c r="D29" s="892"/>
      <c r="E29" s="892"/>
      <c r="F29" s="892"/>
      <c r="G29" s="892"/>
      <c r="H29" s="892"/>
      <c r="I29" s="892"/>
      <c r="J29" s="892"/>
      <c r="K29" s="892"/>
      <c r="L29" s="892"/>
      <c r="EK29" s="385"/>
      <c r="EL29" s="385"/>
    </row>
    <row r="30" spans="1:142" ht="30" hidden="1">
      <c r="A30" s="884"/>
      <c r="B30" s="417" t="s">
        <v>411</v>
      </c>
      <c r="C30" s="418" t="s">
        <v>410</v>
      </c>
      <c r="D30" s="896"/>
      <c r="E30" s="896"/>
      <c r="F30" s="896"/>
      <c r="G30" s="896"/>
      <c r="H30" s="896"/>
      <c r="I30" s="896"/>
      <c r="J30" s="896"/>
      <c r="K30" s="896"/>
      <c r="L30" s="896"/>
      <c r="EK30" s="385"/>
      <c r="EL30" s="385"/>
    </row>
    <row r="31" spans="1:142" ht="30">
      <c r="A31" s="884"/>
      <c r="B31" s="392" t="s">
        <v>412</v>
      </c>
      <c r="C31" s="389" t="s">
        <v>401</v>
      </c>
      <c r="D31" s="895">
        <f>SUM(D32:D35)</f>
        <v>0</v>
      </c>
      <c r="E31" s="895">
        <f t="shared" ref="E31:L31" si="6">SUM(E32:E35)</f>
        <v>0</v>
      </c>
      <c r="F31" s="895">
        <f t="shared" si="6"/>
        <v>0</v>
      </c>
      <c r="G31" s="895">
        <f t="shared" si="6"/>
        <v>0</v>
      </c>
      <c r="H31" s="895">
        <f t="shared" si="6"/>
        <v>0</v>
      </c>
      <c r="I31" s="895">
        <f>SUM(I32:I35)</f>
        <v>0</v>
      </c>
      <c r="J31" s="895">
        <f>SUM(J32:J35)</f>
        <v>0</v>
      </c>
      <c r="K31" s="895">
        <f t="shared" si="6"/>
        <v>0</v>
      </c>
      <c r="L31" s="895">
        <f t="shared" si="6"/>
        <v>0</v>
      </c>
      <c r="EK31" s="385"/>
      <c r="EL31" s="385"/>
    </row>
    <row r="32" spans="1:142" hidden="1">
      <c r="A32" s="884"/>
      <c r="B32" s="391" t="s">
        <v>403</v>
      </c>
      <c r="C32" s="389" t="s">
        <v>401</v>
      </c>
      <c r="D32" s="892"/>
      <c r="E32" s="892"/>
      <c r="F32" s="892"/>
      <c r="G32" s="892"/>
      <c r="H32" s="892"/>
      <c r="I32" s="892"/>
      <c r="J32" s="892"/>
      <c r="K32" s="892"/>
      <c r="L32" s="892"/>
      <c r="EK32" s="385"/>
      <c r="EL32" s="385"/>
    </row>
    <row r="33" spans="1:142" hidden="1">
      <c r="A33" s="884"/>
      <c r="B33" s="391" t="s">
        <v>404</v>
      </c>
      <c r="C33" s="389" t="s">
        <v>401</v>
      </c>
      <c r="D33" s="892"/>
      <c r="E33" s="892"/>
      <c r="F33" s="892"/>
      <c r="G33" s="892"/>
      <c r="H33" s="892"/>
      <c r="I33" s="892"/>
      <c r="J33" s="892"/>
      <c r="K33" s="892"/>
      <c r="L33" s="892"/>
      <c r="EK33" s="385"/>
      <c r="EL33" s="385"/>
    </row>
    <row r="34" spans="1:142" hidden="1">
      <c r="A34" s="884"/>
      <c r="B34" s="391" t="s">
        <v>405</v>
      </c>
      <c r="C34" s="389" t="s">
        <v>401</v>
      </c>
      <c r="D34" s="892"/>
      <c r="E34" s="892"/>
      <c r="F34" s="892"/>
      <c r="G34" s="892"/>
      <c r="H34" s="892"/>
      <c r="I34" s="892"/>
      <c r="J34" s="892"/>
      <c r="K34" s="892"/>
      <c r="L34" s="892"/>
      <c r="EK34" s="385"/>
      <c r="EL34" s="385"/>
    </row>
    <row r="35" spans="1:142" hidden="1">
      <c r="A35" s="884"/>
      <c r="B35" s="391" t="s">
        <v>406</v>
      </c>
      <c r="C35" s="389" t="s">
        <v>401</v>
      </c>
      <c r="D35" s="892"/>
      <c r="E35" s="892"/>
      <c r="F35" s="892"/>
      <c r="G35" s="892"/>
      <c r="H35" s="892"/>
      <c r="I35" s="892"/>
      <c r="J35" s="892"/>
      <c r="K35" s="892"/>
      <c r="L35" s="892"/>
      <c r="EK35" s="385"/>
      <c r="EL35" s="385"/>
    </row>
    <row r="36" spans="1:142" ht="30" hidden="1">
      <c r="A36" s="884"/>
      <c r="B36" s="417" t="s">
        <v>411</v>
      </c>
      <c r="C36" s="418" t="s">
        <v>401</v>
      </c>
      <c r="D36" s="896"/>
      <c r="E36" s="896"/>
      <c r="F36" s="896"/>
      <c r="G36" s="896"/>
      <c r="H36" s="896"/>
      <c r="I36" s="896"/>
      <c r="J36" s="896"/>
      <c r="K36" s="896"/>
      <c r="L36" s="896"/>
      <c r="EK36" s="385"/>
      <c r="EL36" s="385"/>
    </row>
    <row r="37" spans="1:142">
      <c r="A37" s="882" t="s">
        <v>1262</v>
      </c>
      <c r="B37" s="897" t="s">
        <v>901</v>
      </c>
      <c r="C37" s="884"/>
      <c r="D37" s="416"/>
      <c r="E37" s="892"/>
      <c r="F37" s="892"/>
      <c r="G37" s="892"/>
      <c r="H37" s="892">
        <f>H41*1000</f>
        <v>0.33288000000000001</v>
      </c>
      <c r="I37" s="892">
        <f t="shared" ref="I37:L37" si="7">I41*1000</f>
        <v>0.33288000000000001</v>
      </c>
      <c r="J37" s="892">
        <f t="shared" si="7"/>
        <v>0.33288000000000001</v>
      </c>
      <c r="K37" s="892">
        <f t="shared" si="7"/>
        <v>0.33288000000000001</v>
      </c>
      <c r="L37" s="892">
        <f t="shared" si="7"/>
        <v>0.33288000000000001</v>
      </c>
      <c r="EK37" s="385"/>
      <c r="EL37" s="385"/>
    </row>
    <row r="38" spans="1:142">
      <c r="A38" s="884"/>
      <c r="B38" s="391" t="s">
        <v>399</v>
      </c>
      <c r="C38" s="883"/>
      <c r="D38" s="892"/>
      <c r="E38" s="892"/>
      <c r="F38" s="892"/>
      <c r="G38" s="892"/>
      <c r="H38" s="892"/>
      <c r="I38" s="892"/>
      <c r="J38" s="892"/>
      <c r="K38" s="892"/>
      <c r="L38" s="892"/>
      <c r="EK38" s="385"/>
      <c r="EL38" s="385"/>
    </row>
    <row r="39" spans="1:142">
      <c r="A39" s="884"/>
      <c r="B39" s="391" t="s">
        <v>400</v>
      </c>
      <c r="C39" s="389" t="s">
        <v>401</v>
      </c>
      <c r="D39" s="893">
        <f>D40+D46</f>
        <v>0</v>
      </c>
      <c r="E39" s="893">
        <f t="shared" ref="E39:K39" si="8">E40+E46</f>
        <v>0</v>
      </c>
      <c r="F39" s="893">
        <f t="shared" si="8"/>
        <v>0</v>
      </c>
      <c r="G39" s="893">
        <f t="shared" si="8"/>
        <v>0</v>
      </c>
      <c r="H39" s="893">
        <f t="shared" si="8"/>
        <v>3.3288000000000002E-4</v>
      </c>
      <c r="I39" s="893">
        <f>I40+I46</f>
        <v>3.3288000000000002E-4</v>
      </c>
      <c r="J39" s="893">
        <f>J40+J46</f>
        <v>3.3288000000000002E-4</v>
      </c>
      <c r="K39" s="893">
        <f t="shared" si="8"/>
        <v>3.3288000000000002E-4</v>
      </c>
      <c r="L39" s="893">
        <f>L40+L46</f>
        <v>3.3288000000000002E-4</v>
      </c>
      <c r="M39" s="894"/>
      <c r="EK39" s="385"/>
      <c r="EL39" s="385"/>
    </row>
    <row r="40" spans="1:142" ht="30">
      <c r="A40" s="884"/>
      <c r="B40" s="392" t="s">
        <v>402</v>
      </c>
      <c r="C40" s="389" t="s">
        <v>401</v>
      </c>
      <c r="D40" s="895">
        <f>SUM(D41:D45)</f>
        <v>0</v>
      </c>
      <c r="E40" s="895">
        <f t="shared" ref="E40:L40" si="9">SUM(E41:E45)</f>
        <v>0</v>
      </c>
      <c r="F40" s="895">
        <f t="shared" si="9"/>
        <v>0</v>
      </c>
      <c r="G40" s="895">
        <f t="shared" si="9"/>
        <v>0</v>
      </c>
      <c r="H40" s="895">
        <f t="shared" si="9"/>
        <v>3.3288000000000002E-4</v>
      </c>
      <c r="I40" s="895">
        <f>SUM(I41:I45)</f>
        <v>3.3288000000000002E-4</v>
      </c>
      <c r="J40" s="895">
        <f>SUM(J41:J45)</f>
        <v>3.3288000000000002E-4</v>
      </c>
      <c r="K40" s="895">
        <f t="shared" si="9"/>
        <v>3.3288000000000002E-4</v>
      </c>
      <c r="L40" s="895">
        <f t="shared" si="9"/>
        <v>3.3288000000000002E-4</v>
      </c>
      <c r="EK40" s="385"/>
      <c r="EL40" s="385"/>
    </row>
    <row r="41" spans="1:142">
      <c r="A41" s="884"/>
      <c r="B41" s="391" t="s">
        <v>403</v>
      </c>
      <c r="C41" s="389" t="s">
        <v>401</v>
      </c>
      <c r="D41" s="892"/>
      <c r="E41" s="892"/>
      <c r="F41" s="892"/>
      <c r="G41" s="892"/>
      <c r="H41" s="1243">
        <f>'Эл-Красн'!S17/1000</f>
        <v>3.3288000000000002E-4</v>
      </c>
      <c r="I41" s="1242">
        <f>H41</f>
        <v>3.3288000000000002E-4</v>
      </c>
      <c r="J41" s="1242">
        <f t="shared" ref="J41:L41" si="10">I41</f>
        <v>3.3288000000000002E-4</v>
      </c>
      <c r="K41" s="1242">
        <f t="shared" si="10"/>
        <v>3.3288000000000002E-4</v>
      </c>
      <c r="L41" s="1242">
        <f t="shared" si="10"/>
        <v>3.3288000000000002E-4</v>
      </c>
    </row>
    <row r="42" spans="1:142">
      <c r="A42" s="884"/>
      <c r="B42" s="391" t="s">
        <v>404</v>
      </c>
      <c r="C42" s="389" t="s">
        <v>401</v>
      </c>
      <c r="D42" s="892"/>
      <c r="E42" s="892"/>
      <c r="F42" s="892"/>
      <c r="G42" s="892"/>
      <c r="H42" s="892"/>
      <c r="I42" s="892"/>
      <c r="J42" s="892"/>
      <c r="K42" s="892"/>
      <c r="L42" s="892"/>
    </row>
    <row r="43" spans="1:142">
      <c r="A43" s="884"/>
      <c r="B43" s="391" t="s">
        <v>405</v>
      </c>
      <c r="C43" s="389" t="s">
        <v>401</v>
      </c>
      <c r="D43" s="892"/>
      <c r="E43" s="892"/>
      <c r="F43" s="892"/>
      <c r="G43" s="892"/>
      <c r="H43" s="892"/>
      <c r="I43" s="892"/>
      <c r="J43" s="892"/>
      <c r="K43" s="892"/>
      <c r="L43" s="892"/>
    </row>
    <row r="44" spans="1:142">
      <c r="A44" s="884"/>
      <c r="B44" s="391" t="s">
        <v>406</v>
      </c>
      <c r="C44" s="389" t="s">
        <v>401</v>
      </c>
      <c r="D44" s="892"/>
      <c r="E44" s="892"/>
      <c r="F44" s="892"/>
      <c r="G44" s="892"/>
      <c r="H44" s="892"/>
      <c r="I44" s="892"/>
      <c r="J44" s="892"/>
      <c r="K44" s="892"/>
      <c r="L44" s="892"/>
    </row>
    <row r="45" spans="1:142">
      <c r="A45" s="884"/>
      <c r="B45" s="392" t="s">
        <v>407</v>
      </c>
      <c r="C45" s="389" t="s">
        <v>401</v>
      </c>
      <c r="D45" s="892"/>
      <c r="E45" s="892"/>
      <c r="F45" s="892"/>
      <c r="G45" s="892"/>
      <c r="H45" s="892"/>
      <c r="I45" s="892"/>
      <c r="J45" s="892"/>
      <c r="K45" s="892"/>
      <c r="L45" s="892"/>
    </row>
    <row r="46" spans="1:142" ht="30">
      <c r="A46" s="884"/>
      <c r="B46" s="392" t="s">
        <v>408</v>
      </c>
      <c r="C46" s="389" t="s">
        <v>401</v>
      </c>
      <c r="D46" s="893">
        <f>D53</f>
        <v>0</v>
      </c>
      <c r="E46" s="893">
        <f t="shared" ref="E46:K46" si="11">E53</f>
        <v>0</v>
      </c>
      <c r="F46" s="893">
        <f t="shared" si="11"/>
        <v>0</v>
      </c>
      <c r="G46" s="893">
        <f t="shared" si="11"/>
        <v>0</v>
      </c>
      <c r="H46" s="893">
        <f t="shared" si="11"/>
        <v>0</v>
      </c>
      <c r="I46" s="893">
        <f>I53</f>
        <v>0</v>
      </c>
      <c r="J46" s="893">
        <f>J53</f>
        <v>0</v>
      </c>
      <c r="K46" s="893">
        <f t="shared" si="11"/>
        <v>0</v>
      </c>
      <c r="L46" s="893">
        <f>L53</f>
        <v>0</v>
      </c>
    </row>
    <row r="47" spans="1:142">
      <c r="A47" s="884"/>
      <c r="B47" s="391" t="s">
        <v>409</v>
      </c>
      <c r="C47" s="389" t="s">
        <v>410</v>
      </c>
      <c r="D47" s="895">
        <f>SUM(D48:D51)</f>
        <v>0</v>
      </c>
      <c r="E47" s="895">
        <f t="shared" ref="E47:L47" si="12">SUM(E48:E51)</f>
        <v>0</v>
      </c>
      <c r="F47" s="895">
        <f t="shared" si="12"/>
        <v>0</v>
      </c>
      <c r="G47" s="895">
        <f t="shared" si="12"/>
        <v>0</v>
      </c>
      <c r="H47" s="895">
        <f t="shared" si="12"/>
        <v>0</v>
      </c>
      <c r="I47" s="895">
        <f>SUM(I48:I51)</f>
        <v>0</v>
      </c>
      <c r="J47" s="895">
        <f>SUM(J48:J51)</f>
        <v>0</v>
      </c>
      <c r="K47" s="895">
        <f t="shared" si="12"/>
        <v>0</v>
      </c>
      <c r="L47" s="895">
        <f t="shared" si="12"/>
        <v>0</v>
      </c>
    </row>
    <row r="48" spans="1:142" hidden="1">
      <c r="A48" s="884"/>
      <c r="B48" s="391" t="s">
        <v>403</v>
      </c>
      <c r="C48" s="389" t="s">
        <v>410</v>
      </c>
      <c r="D48" s="892"/>
      <c r="E48" s="892"/>
      <c r="F48" s="892"/>
      <c r="G48" s="892"/>
      <c r="H48" s="892"/>
      <c r="I48" s="892"/>
      <c r="J48" s="892"/>
      <c r="K48" s="892"/>
      <c r="L48" s="892"/>
    </row>
    <row r="49" spans="1:13" hidden="1">
      <c r="A49" s="884"/>
      <c r="B49" s="391" t="s">
        <v>404</v>
      </c>
      <c r="C49" s="389" t="s">
        <v>410</v>
      </c>
      <c r="D49" s="892"/>
      <c r="E49" s="892"/>
      <c r="F49" s="892"/>
      <c r="G49" s="892"/>
      <c r="H49" s="892"/>
      <c r="I49" s="892"/>
      <c r="J49" s="892"/>
      <c r="K49" s="892"/>
      <c r="L49" s="892"/>
    </row>
    <row r="50" spans="1:13" hidden="1">
      <c r="A50" s="884"/>
      <c r="B50" s="391" t="s">
        <v>405</v>
      </c>
      <c r="C50" s="389" t="s">
        <v>410</v>
      </c>
      <c r="D50" s="892"/>
      <c r="E50" s="892"/>
      <c r="F50" s="892"/>
      <c r="G50" s="892"/>
      <c r="H50" s="892"/>
      <c r="I50" s="892"/>
      <c r="J50" s="892"/>
      <c r="K50" s="892"/>
      <c r="L50" s="892"/>
    </row>
    <row r="51" spans="1:13" hidden="1">
      <c r="A51" s="884"/>
      <c r="B51" s="391" t="s">
        <v>406</v>
      </c>
      <c r="C51" s="389" t="s">
        <v>410</v>
      </c>
      <c r="D51" s="892"/>
      <c r="E51" s="892"/>
      <c r="F51" s="892"/>
      <c r="G51" s="892"/>
      <c r="H51" s="892"/>
      <c r="I51" s="892"/>
      <c r="J51" s="892"/>
      <c r="K51" s="892"/>
      <c r="L51" s="892"/>
    </row>
    <row r="52" spans="1:13" ht="30" hidden="1">
      <c r="A52" s="884"/>
      <c r="B52" s="392" t="s">
        <v>411</v>
      </c>
      <c r="C52" s="389" t="s">
        <v>410</v>
      </c>
      <c r="D52" s="896"/>
      <c r="E52" s="896"/>
      <c r="F52" s="896"/>
      <c r="G52" s="896"/>
      <c r="H52" s="896"/>
      <c r="I52" s="896"/>
      <c r="J52" s="896"/>
      <c r="K52" s="896"/>
      <c r="L52" s="896"/>
    </row>
    <row r="53" spans="1:13" ht="30">
      <c r="A53" s="884"/>
      <c r="B53" s="392" t="s">
        <v>412</v>
      </c>
      <c r="C53" s="389" t="s">
        <v>401</v>
      </c>
      <c r="D53" s="895">
        <f>SUM(D54:D57)</f>
        <v>0</v>
      </c>
      <c r="E53" s="895">
        <f t="shared" ref="E53:L53" si="13">SUM(E54:E57)</f>
        <v>0</v>
      </c>
      <c r="F53" s="895">
        <f t="shared" si="13"/>
        <v>0</v>
      </c>
      <c r="G53" s="895">
        <f t="shared" si="13"/>
        <v>0</v>
      </c>
      <c r="H53" s="895">
        <f t="shared" si="13"/>
        <v>0</v>
      </c>
      <c r="I53" s="895">
        <f>SUM(I54:I57)</f>
        <v>0</v>
      </c>
      <c r="J53" s="895">
        <f>SUM(J54:J57)</f>
        <v>0</v>
      </c>
      <c r="K53" s="895">
        <f t="shared" si="13"/>
        <v>0</v>
      </c>
      <c r="L53" s="895">
        <f t="shared" si="13"/>
        <v>0</v>
      </c>
    </row>
    <row r="54" spans="1:13" hidden="1">
      <c r="A54" s="884"/>
      <c r="B54" s="391" t="s">
        <v>403</v>
      </c>
      <c r="C54" s="389" t="s">
        <v>401</v>
      </c>
      <c r="D54" s="892"/>
      <c r="E54" s="892"/>
      <c r="F54" s="892"/>
      <c r="G54" s="892"/>
      <c r="H54" s="892"/>
      <c r="I54" s="892"/>
      <c r="J54" s="892"/>
      <c r="K54" s="892"/>
      <c r="L54" s="892"/>
    </row>
    <row r="55" spans="1:13" hidden="1">
      <c r="A55" s="884"/>
      <c r="B55" s="391" t="s">
        <v>404</v>
      </c>
      <c r="C55" s="389" t="s">
        <v>401</v>
      </c>
      <c r="D55" s="892"/>
      <c r="E55" s="892"/>
      <c r="F55" s="892"/>
      <c r="G55" s="892"/>
      <c r="H55" s="892"/>
      <c r="I55" s="892"/>
      <c r="J55" s="892"/>
      <c r="K55" s="892"/>
      <c r="L55" s="892"/>
    </row>
    <row r="56" spans="1:13" hidden="1">
      <c r="A56" s="884"/>
      <c r="B56" s="391" t="s">
        <v>405</v>
      </c>
      <c r="C56" s="389" t="s">
        <v>401</v>
      </c>
      <c r="D56" s="892"/>
      <c r="E56" s="892"/>
      <c r="F56" s="892"/>
      <c r="G56" s="892"/>
      <c r="H56" s="892"/>
      <c r="I56" s="892"/>
      <c r="J56" s="892"/>
      <c r="K56" s="892"/>
      <c r="L56" s="892"/>
    </row>
    <row r="57" spans="1:13" hidden="1">
      <c r="A57" s="884"/>
      <c r="B57" s="391" t="s">
        <v>406</v>
      </c>
      <c r="C57" s="389" t="s">
        <v>401</v>
      </c>
      <c r="D57" s="892"/>
      <c r="E57" s="892"/>
      <c r="F57" s="892"/>
      <c r="G57" s="892"/>
      <c r="H57" s="892"/>
      <c r="I57" s="892"/>
      <c r="J57" s="892"/>
      <c r="K57" s="892"/>
      <c r="L57" s="892"/>
    </row>
    <row r="58" spans="1:13" ht="30" hidden="1">
      <c r="A58" s="884"/>
      <c r="B58" s="392" t="s">
        <v>411</v>
      </c>
      <c r="C58" s="389" t="s">
        <v>401</v>
      </c>
      <c r="D58" s="896"/>
      <c r="E58" s="896"/>
      <c r="F58" s="896"/>
      <c r="G58" s="896"/>
      <c r="H58" s="896"/>
      <c r="I58" s="896"/>
      <c r="J58" s="896"/>
      <c r="K58" s="896"/>
      <c r="L58" s="896"/>
    </row>
    <row r="59" spans="1:13">
      <c r="A59" s="882" t="s">
        <v>928</v>
      </c>
      <c r="B59" s="897" t="s">
        <v>724</v>
      </c>
      <c r="C59" s="884"/>
      <c r="D59" s="416"/>
      <c r="E59" s="892"/>
      <c r="F59" s="892"/>
      <c r="G59" s="892"/>
      <c r="H59" s="892">
        <f>[129]Эл!Q31/1000</f>
        <v>0</v>
      </c>
      <c r="I59" s="892">
        <f>[129]Эл!R31/1000</f>
        <v>0</v>
      </c>
      <c r="J59" s="892">
        <f>[129]Эл!S31/1000</f>
        <v>0</v>
      </c>
      <c r="K59" s="892">
        <f>[129]Эл!Q90/1000</f>
        <v>0</v>
      </c>
      <c r="L59" s="892">
        <f>[129]Эл!Q149/1000</f>
        <v>0</v>
      </c>
    </row>
    <row r="60" spans="1:13" hidden="1">
      <c r="A60" s="884"/>
      <c r="B60" s="391" t="s">
        <v>399</v>
      </c>
      <c r="C60" s="883"/>
      <c r="D60" s="892"/>
      <c r="E60" s="892"/>
      <c r="F60" s="892"/>
      <c r="G60" s="892"/>
      <c r="H60" s="892"/>
      <c r="I60" s="892"/>
      <c r="J60" s="892"/>
      <c r="K60" s="892"/>
      <c r="L60" s="892"/>
    </row>
    <row r="61" spans="1:13" hidden="1">
      <c r="A61" s="884"/>
      <c r="B61" s="391" t="s">
        <v>400</v>
      </c>
      <c r="C61" s="389" t="s">
        <v>401</v>
      </c>
      <c r="D61" s="893">
        <f>D62+D68</f>
        <v>0</v>
      </c>
      <c r="E61" s="893">
        <f t="shared" ref="E61:K61" si="14">E62+E68</f>
        <v>0</v>
      </c>
      <c r="F61" s="893">
        <f t="shared" si="14"/>
        <v>0</v>
      </c>
      <c r="G61" s="893">
        <f t="shared" si="14"/>
        <v>0</v>
      </c>
      <c r="H61" s="893">
        <f t="shared" si="14"/>
        <v>0</v>
      </c>
      <c r="I61" s="893">
        <f>I62+I68</f>
        <v>0</v>
      </c>
      <c r="J61" s="893">
        <f>J62+J68</f>
        <v>0</v>
      </c>
      <c r="K61" s="893">
        <f t="shared" si="14"/>
        <v>0</v>
      </c>
      <c r="L61" s="893">
        <f>L62+L68</f>
        <v>0</v>
      </c>
      <c r="M61" s="894"/>
    </row>
    <row r="62" spans="1:13" ht="30" hidden="1">
      <c r="A62" s="884"/>
      <c r="B62" s="392" t="s">
        <v>402</v>
      </c>
      <c r="C62" s="389" t="s">
        <v>401</v>
      </c>
      <c r="D62" s="895">
        <f>SUM(D63:D67)</f>
        <v>0</v>
      </c>
      <c r="E62" s="895">
        <f t="shared" ref="E62:L62" si="15">SUM(E63:E67)</f>
        <v>0</v>
      </c>
      <c r="F62" s="895">
        <f t="shared" si="15"/>
        <v>0</v>
      </c>
      <c r="G62" s="895">
        <f t="shared" si="15"/>
        <v>0</v>
      </c>
      <c r="H62" s="895">
        <f t="shared" si="15"/>
        <v>0</v>
      </c>
      <c r="I62" s="895">
        <f>SUM(I63:I67)</f>
        <v>0</v>
      </c>
      <c r="J62" s="895">
        <f>SUM(J63:J67)</f>
        <v>0</v>
      </c>
      <c r="K62" s="895">
        <f t="shared" si="15"/>
        <v>0</v>
      </c>
      <c r="L62" s="895">
        <f t="shared" si="15"/>
        <v>0</v>
      </c>
    </row>
    <row r="63" spans="1:13" hidden="1">
      <c r="A63" s="884"/>
      <c r="B63" s="391" t="s">
        <v>403</v>
      </c>
      <c r="C63" s="389" t="s">
        <v>401</v>
      </c>
      <c r="D63" s="892"/>
      <c r="E63" s="892"/>
      <c r="F63" s="892"/>
      <c r="G63" s="892"/>
      <c r="H63" s="892"/>
      <c r="I63" s="892"/>
      <c r="J63" s="892"/>
      <c r="K63" s="892"/>
      <c r="L63" s="892"/>
    </row>
    <row r="64" spans="1:13" hidden="1">
      <c r="A64" s="884"/>
      <c r="B64" s="391" t="s">
        <v>404</v>
      </c>
      <c r="C64" s="389" t="s">
        <v>401</v>
      </c>
      <c r="D64" s="892"/>
      <c r="E64" s="892"/>
      <c r="F64" s="892"/>
      <c r="G64" s="892"/>
      <c r="H64" s="892"/>
      <c r="I64" s="892"/>
      <c r="J64" s="892"/>
      <c r="K64" s="892"/>
      <c r="L64" s="892"/>
    </row>
    <row r="65" spans="1:12" hidden="1">
      <c r="A65" s="884"/>
      <c r="B65" s="391" t="s">
        <v>405</v>
      </c>
      <c r="C65" s="389" t="s">
        <v>401</v>
      </c>
      <c r="D65" s="892"/>
      <c r="E65" s="892"/>
      <c r="F65" s="892"/>
      <c r="G65" s="892"/>
      <c r="H65" s="892"/>
      <c r="I65" s="892"/>
      <c r="J65" s="892"/>
      <c r="K65" s="892"/>
      <c r="L65" s="892"/>
    </row>
    <row r="66" spans="1:12" hidden="1">
      <c r="A66" s="884"/>
      <c r="B66" s="391" t="s">
        <v>406</v>
      </c>
      <c r="C66" s="389" t="s">
        <v>401</v>
      </c>
      <c r="D66" s="892"/>
      <c r="E66" s="892"/>
      <c r="F66" s="892"/>
      <c r="G66" s="892"/>
      <c r="H66" s="892"/>
      <c r="I66" s="892"/>
      <c r="J66" s="892"/>
      <c r="K66" s="892"/>
      <c r="L66" s="892"/>
    </row>
    <row r="67" spans="1:12" hidden="1">
      <c r="A67" s="884"/>
      <c r="B67" s="392" t="s">
        <v>407</v>
      </c>
      <c r="C67" s="389" t="s">
        <v>401</v>
      </c>
      <c r="D67" s="892"/>
      <c r="E67" s="892"/>
      <c r="F67" s="892"/>
      <c r="G67" s="892"/>
      <c r="H67" s="892"/>
      <c r="I67" s="892"/>
      <c r="J67" s="892"/>
      <c r="K67" s="892"/>
      <c r="L67" s="892"/>
    </row>
    <row r="68" spans="1:12" ht="30" hidden="1">
      <c r="A68" s="884"/>
      <c r="B68" s="392" t="s">
        <v>408</v>
      </c>
      <c r="C68" s="389" t="s">
        <v>401</v>
      </c>
      <c r="D68" s="893">
        <f>D75</f>
        <v>0</v>
      </c>
      <c r="E68" s="893">
        <f t="shared" ref="E68:K68" si="16">E75</f>
        <v>0</v>
      </c>
      <c r="F68" s="893">
        <f t="shared" si="16"/>
        <v>0</v>
      </c>
      <c r="G68" s="893">
        <f t="shared" si="16"/>
        <v>0</v>
      </c>
      <c r="H68" s="893">
        <f t="shared" si="16"/>
        <v>0</v>
      </c>
      <c r="I68" s="893">
        <f>I75</f>
        <v>0</v>
      </c>
      <c r="J68" s="893">
        <f>J75</f>
        <v>0</v>
      </c>
      <c r="K68" s="893">
        <f t="shared" si="16"/>
        <v>0</v>
      </c>
      <c r="L68" s="893">
        <f>L75</f>
        <v>0</v>
      </c>
    </row>
    <row r="69" spans="1:12" hidden="1">
      <c r="A69" s="884"/>
      <c r="B69" s="391" t="s">
        <v>409</v>
      </c>
      <c r="C69" s="389" t="s">
        <v>410</v>
      </c>
      <c r="D69" s="895">
        <f>SUM(D70:D73)</f>
        <v>0</v>
      </c>
      <c r="E69" s="895">
        <f t="shared" ref="E69:L69" si="17">SUM(E70:E73)</f>
        <v>0</v>
      </c>
      <c r="F69" s="895">
        <f t="shared" si="17"/>
        <v>0</v>
      </c>
      <c r="G69" s="895">
        <f t="shared" si="17"/>
        <v>0</v>
      </c>
      <c r="H69" s="895">
        <f t="shared" si="17"/>
        <v>0</v>
      </c>
      <c r="I69" s="895">
        <f>SUM(I70:I73)</f>
        <v>0</v>
      </c>
      <c r="J69" s="895">
        <f>SUM(J70:J73)</f>
        <v>0</v>
      </c>
      <c r="K69" s="895">
        <f t="shared" si="17"/>
        <v>0</v>
      </c>
      <c r="L69" s="895">
        <f t="shared" si="17"/>
        <v>0</v>
      </c>
    </row>
    <row r="70" spans="1:12" hidden="1">
      <c r="A70" s="884"/>
      <c r="B70" s="391" t="s">
        <v>403</v>
      </c>
      <c r="C70" s="389" t="s">
        <v>410</v>
      </c>
      <c r="D70" s="892"/>
      <c r="E70" s="892"/>
      <c r="F70" s="892"/>
      <c r="G70" s="892"/>
      <c r="H70" s="892"/>
      <c r="I70" s="892"/>
      <c r="J70" s="892"/>
      <c r="K70" s="892"/>
      <c r="L70" s="892"/>
    </row>
    <row r="71" spans="1:12" hidden="1">
      <c r="A71" s="884"/>
      <c r="B71" s="391" t="s">
        <v>404</v>
      </c>
      <c r="C71" s="389" t="s">
        <v>410</v>
      </c>
      <c r="D71" s="892"/>
      <c r="E71" s="892"/>
      <c r="F71" s="892"/>
      <c r="G71" s="892"/>
      <c r="H71" s="892"/>
      <c r="I71" s="892"/>
      <c r="J71" s="892"/>
      <c r="K71" s="892"/>
      <c r="L71" s="892"/>
    </row>
    <row r="72" spans="1:12" hidden="1">
      <c r="A72" s="884"/>
      <c r="B72" s="391" t="s">
        <v>405</v>
      </c>
      <c r="C72" s="389" t="s">
        <v>410</v>
      </c>
      <c r="D72" s="892"/>
      <c r="E72" s="892"/>
      <c r="F72" s="892"/>
      <c r="G72" s="892"/>
      <c r="H72" s="892"/>
      <c r="I72" s="892"/>
      <c r="J72" s="892"/>
      <c r="K72" s="892"/>
      <c r="L72" s="892"/>
    </row>
    <row r="73" spans="1:12" hidden="1">
      <c r="A73" s="884"/>
      <c r="B73" s="391" t="s">
        <v>406</v>
      </c>
      <c r="C73" s="389" t="s">
        <v>410</v>
      </c>
      <c r="D73" s="892"/>
      <c r="E73" s="892"/>
      <c r="F73" s="892"/>
      <c r="G73" s="892"/>
      <c r="H73" s="892"/>
      <c r="I73" s="892"/>
      <c r="J73" s="892"/>
      <c r="K73" s="892"/>
      <c r="L73" s="892"/>
    </row>
    <row r="74" spans="1:12" ht="30" hidden="1">
      <c r="A74" s="884"/>
      <c r="B74" s="392" t="s">
        <v>411</v>
      </c>
      <c r="C74" s="389" t="s">
        <v>410</v>
      </c>
      <c r="D74" s="896"/>
      <c r="E74" s="896"/>
      <c r="F74" s="896"/>
      <c r="G74" s="896"/>
      <c r="H74" s="896"/>
      <c r="I74" s="896"/>
      <c r="J74" s="896"/>
      <c r="K74" s="896"/>
      <c r="L74" s="896"/>
    </row>
    <row r="75" spans="1:12" ht="30" hidden="1">
      <c r="A75" s="884"/>
      <c r="B75" s="392" t="s">
        <v>412</v>
      </c>
      <c r="C75" s="389" t="s">
        <v>401</v>
      </c>
      <c r="D75" s="895">
        <f>SUM(D76:D79)</f>
        <v>0</v>
      </c>
      <c r="E75" s="895">
        <f t="shared" ref="E75:L75" si="18">SUM(E76:E79)</f>
        <v>0</v>
      </c>
      <c r="F75" s="895">
        <f t="shared" si="18"/>
        <v>0</v>
      </c>
      <c r="G75" s="895">
        <f t="shared" si="18"/>
        <v>0</v>
      </c>
      <c r="H75" s="895">
        <f t="shared" si="18"/>
        <v>0</v>
      </c>
      <c r="I75" s="895">
        <f>SUM(I76:I79)</f>
        <v>0</v>
      </c>
      <c r="J75" s="895">
        <f>SUM(J76:J79)</f>
        <v>0</v>
      </c>
      <c r="K75" s="895">
        <f t="shared" si="18"/>
        <v>0</v>
      </c>
      <c r="L75" s="895">
        <f t="shared" si="18"/>
        <v>0</v>
      </c>
    </row>
    <row r="76" spans="1:12" hidden="1">
      <c r="A76" s="884"/>
      <c r="B76" s="391" t="s">
        <v>403</v>
      </c>
      <c r="C76" s="389" t="s">
        <v>401</v>
      </c>
      <c r="D76" s="892"/>
      <c r="E76" s="892"/>
      <c r="F76" s="892"/>
      <c r="G76" s="892"/>
      <c r="H76" s="892"/>
      <c r="I76" s="892"/>
      <c r="J76" s="892"/>
      <c r="K76" s="892"/>
      <c r="L76" s="892"/>
    </row>
    <row r="77" spans="1:12" hidden="1">
      <c r="A77" s="884"/>
      <c r="B77" s="391" t="s">
        <v>404</v>
      </c>
      <c r="C77" s="389" t="s">
        <v>401</v>
      </c>
      <c r="D77" s="892"/>
      <c r="E77" s="892"/>
      <c r="F77" s="892"/>
      <c r="G77" s="892"/>
      <c r="H77" s="892"/>
      <c r="I77" s="892"/>
      <c r="J77" s="892"/>
      <c r="K77" s="892"/>
      <c r="L77" s="892"/>
    </row>
    <row r="78" spans="1:12" hidden="1">
      <c r="A78" s="884"/>
      <c r="B78" s="391" t="s">
        <v>405</v>
      </c>
      <c r="C78" s="389" t="s">
        <v>401</v>
      </c>
      <c r="D78" s="892"/>
      <c r="E78" s="892"/>
      <c r="F78" s="892"/>
      <c r="G78" s="892"/>
      <c r="H78" s="892"/>
      <c r="I78" s="892"/>
      <c r="J78" s="892"/>
      <c r="K78" s="892"/>
      <c r="L78" s="892"/>
    </row>
    <row r="79" spans="1:12" hidden="1">
      <c r="A79" s="884"/>
      <c r="B79" s="391" t="s">
        <v>406</v>
      </c>
      <c r="C79" s="389" t="s">
        <v>401</v>
      </c>
      <c r="D79" s="892"/>
      <c r="E79" s="892"/>
      <c r="F79" s="892"/>
      <c r="G79" s="892"/>
      <c r="H79" s="892"/>
      <c r="I79" s="892"/>
      <c r="J79" s="892"/>
      <c r="K79" s="892"/>
      <c r="L79" s="892"/>
    </row>
    <row r="80" spans="1:12" ht="30" hidden="1">
      <c r="A80" s="884"/>
      <c r="B80" s="392" t="s">
        <v>411</v>
      </c>
      <c r="C80" s="389" t="s">
        <v>401</v>
      </c>
      <c r="D80" s="896"/>
      <c r="E80" s="896"/>
      <c r="F80" s="896"/>
      <c r="G80" s="896"/>
      <c r="H80" s="896"/>
      <c r="I80" s="896"/>
      <c r="J80" s="896"/>
      <c r="K80" s="896"/>
      <c r="L80" s="896"/>
    </row>
    <row r="81" spans="1:13" ht="38.25">
      <c r="A81" s="882" t="s">
        <v>984</v>
      </c>
      <c r="B81" s="898" t="s">
        <v>394</v>
      </c>
      <c r="C81" s="884"/>
      <c r="D81" s="416"/>
      <c r="E81" s="892"/>
      <c r="F81" s="892"/>
      <c r="G81" s="892"/>
      <c r="H81" s="892">
        <f>H85*1000</f>
        <v>11.736000000000001</v>
      </c>
      <c r="I81" s="892">
        <f t="shared" ref="I81:L81" si="19">I85*1000</f>
        <v>11.736000000000001</v>
      </c>
      <c r="J81" s="892">
        <f t="shared" si="19"/>
        <v>11.736000000000001</v>
      </c>
      <c r="K81" s="892">
        <f t="shared" si="19"/>
        <v>11.736000000000001</v>
      </c>
      <c r="L81" s="892">
        <f t="shared" si="19"/>
        <v>11.736000000000001</v>
      </c>
    </row>
    <row r="82" spans="1:13">
      <c r="A82" s="884"/>
      <c r="B82" s="391" t="s">
        <v>399</v>
      </c>
      <c r="C82" s="883"/>
      <c r="D82" s="892"/>
      <c r="E82" s="892"/>
      <c r="F82" s="892"/>
      <c r="G82" s="892"/>
      <c r="H82" s="892"/>
      <c r="I82" s="892"/>
      <c r="J82" s="892"/>
      <c r="K82" s="892"/>
      <c r="L82" s="892"/>
    </row>
    <row r="83" spans="1:13">
      <c r="A83" s="884"/>
      <c r="B83" s="391" t="s">
        <v>400</v>
      </c>
      <c r="C83" s="389" t="s">
        <v>401</v>
      </c>
      <c r="D83" s="893">
        <f>D84+D90</f>
        <v>0</v>
      </c>
      <c r="E83" s="893">
        <f t="shared" ref="E83:K83" si="20">E84+E90</f>
        <v>0</v>
      </c>
      <c r="F83" s="893">
        <f t="shared" si="20"/>
        <v>0</v>
      </c>
      <c r="G83" s="893">
        <f t="shared" si="20"/>
        <v>0</v>
      </c>
      <c r="H83" s="893">
        <f t="shared" si="20"/>
        <v>1.1736E-2</v>
      </c>
      <c r="I83" s="893">
        <f>I84+I90</f>
        <v>1.1736E-2</v>
      </c>
      <c r="J83" s="893">
        <f>J84+J90</f>
        <v>1.1736E-2</v>
      </c>
      <c r="K83" s="893">
        <f t="shared" si="20"/>
        <v>1.1736E-2</v>
      </c>
      <c r="L83" s="893">
        <f>L84+L90</f>
        <v>1.1736E-2</v>
      </c>
      <c r="M83" s="894"/>
    </row>
    <row r="84" spans="1:13" ht="30">
      <c r="A84" s="884"/>
      <c r="B84" s="392" t="s">
        <v>402</v>
      </c>
      <c r="C84" s="389" t="s">
        <v>401</v>
      </c>
      <c r="D84" s="895">
        <f>SUM(D85:D89)</f>
        <v>0</v>
      </c>
      <c r="E84" s="895">
        <f t="shared" ref="E84:L84" si="21">SUM(E85:E89)</f>
        <v>0</v>
      </c>
      <c r="F84" s="895">
        <f t="shared" si="21"/>
        <v>0</v>
      </c>
      <c r="G84" s="895">
        <f t="shared" si="21"/>
        <v>0</v>
      </c>
      <c r="H84" s="895">
        <f t="shared" si="21"/>
        <v>1.1736E-2</v>
      </c>
      <c r="I84" s="895">
        <f>SUM(I85:I89)</f>
        <v>1.1736E-2</v>
      </c>
      <c r="J84" s="895">
        <f>SUM(J85:J89)</f>
        <v>1.1736E-2</v>
      </c>
      <c r="K84" s="895">
        <f t="shared" si="21"/>
        <v>1.1736E-2</v>
      </c>
      <c r="L84" s="895">
        <f t="shared" si="21"/>
        <v>1.1736E-2</v>
      </c>
    </row>
    <row r="85" spans="1:13">
      <c r="A85" s="884"/>
      <c r="B85" s="391" t="s">
        <v>403</v>
      </c>
      <c r="C85" s="389" t="s">
        <v>401</v>
      </c>
      <c r="D85" s="892"/>
      <c r="E85" s="892"/>
      <c r="F85" s="892"/>
      <c r="G85" s="892"/>
      <c r="H85" s="892">
        <f>'Эл-Красн'!S23/1000</f>
        <v>1.1736E-2</v>
      </c>
      <c r="I85" s="892">
        <f>H85</f>
        <v>1.1736E-2</v>
      </c>
      <c r="J85" s="892">
        <f t="shared" ref="J85:L85" si="22">I85</f>
        <v>1.1736E-2</v>
      </c>
      <c r="K85" s="892">
        <f t="shared" si="22"/>
        <v>1.1736E-2</v>
      </c>
      <c r="L85" s="892">
        <f t="shared" si="22"/>
        <v>1.1736E-2</v>
      </c>
    </row>
    <row r="86" spans="1:13">
      <c r="A86" s="884"/>
      <c r="B86" s="391" t="s">
        <v>404</v>
      </c>
      <c r="C86" s="389" t="s">
        <v>401</v>
      </c>
      <c r="D86" s="892"/>
      <c r="E86" s="892"/>
      <c r="F86" s="892"/>
      <c r="G86" s="892"/>
      <c r="H86" s="892"/>
      <c r="I86" s="892"/>
      <c r="J86" s="892"/>
      <c r="K86" s="892"/>
      <c r="L86" s="892"/>
    </row>
    <row r="87" spans="1:13">
      <c r="A87" s="884"/>
      <c r="B87" s="391" t="s">
        <v>405</v>
      </c>
      <c r="C87" s="389" t="s">
        <v>401</v>
      </c>
      <c r="D87" s="892"/>
      <c r="E87" s="892"/>
      <c r="F87" s="892"/>
      <c r="G87" s="892"/>
      <c r="H87" s="892"/>
      <c r="I87" s="892"/>
      <c r="J87" s="892"/>
      <c r="K87" s="892"/>
      <c r="L87" s="892"/>
    </row>
    <row r="88" spans="1:13">
      <c r="A88" s="884"/>
      <c r="B88" s="391" t="s">
        <v>406</v>
      </c>
      <c r="C88" s="389" t="s">
        <v>401</v>
      </c>
      <c r="D88" s="892"/>
      <c r="E88" s="892"/>
      <c r="F88" s="892"/>
      <c r="G88" s="892"/>
      <c r="H88" s="892"/>
      <c r="I88" s="892"/>
      <c r="J88" s="892"/>
      <c r="K88" s="892"/>
      <c r="L88" s="892"/>
    </row>
    <row r="89" spans="1:13">
      <c r="A89" s="884"/>
      <c r="B89" s="392" t="s">
        <v>407</v>
      </c>
      <c r="C89" s="389" t="s">
        <v>401</v>
      </c>
      <c r="D89" s="892"/>
      <c r="E89" s="892"/>
      <c r="F89" s="892"/>
      <c r="G89" s="892"/>
      <c r="H89" s="892"/>
      <c r="I89" s="892"/>
      <c r="J89" s="892"/>
      <c r="K89" s="892"/>
      <c r="L89" s="892"/>
    </row>
    <row r="90" spans="1:13" ht="30">
      <c r="A90" s="884"/>
      <c r="B90" s="392" t="s">
        <v>408</v>
      </c>
      <c r="C90" s="389" t="s">
        <v>401</v>
      </c>
      <c r="D90" s="893">
        <f>D97</f>
        <v>0</v>
      </c>
      <c r="E90" s="893">
        <f t="shared" ref="E90:K90" si="23">E97</f>
        <v>0</v>
      </c>
      <c r="F90" s="893">
        <f t="shared" si="23"/>
        <v>0</v>
      </c>
      <c r="G90" s="893">
        <f t="shared" si="23"/>
        <v>0</v>
      </c>
      <c r="H90" s="893">
        <f t="shared" si="23"/>
        <v>0</v>
      </c>
      <c r="I90" s="893">
        <f>I97</f>
        <v>0</v>
      </c>
      <c r="J90" s="893">
        <f>J97</f>
        <v>0</v>
      </c>
      <c r="K90" s="893">
        <f t="shared" si="23"/>
        <v>0</v>
      </c>
      <c r="L90" s="893">
        <f>L97</f>
        <v>0</v>
      </c>
    </row>
    <row r="91" spans="1:13">
      <c r="A91" s="884"/>
      <c r="B91" s="391" t="s">
        <v>409</v>
      </c>
      <c r="C91" s="389" t="s">
        <v>410</v>
      </c>
      <c r="D91" s="895">
        <f>SUM(D92:D95)</f>
        <v>0</v>
      </c>
      <c r="E91" s="895">
        <f t="shared" ref="E91:L91" si="24">SUM(E92:E95)</f>
        <v>0</v>
      </c>
      <c r="F91" s="895">
        <f t="shared" si="24"/>
        <v>0</v>
      </c>
      <c r="G91" s="895">
        <f t="shared" si="24"/>
        <v>0</v>
      </c>
      <c r="H91" s="895">
        <f t="shared" si="24"/>
        <v>0</v>
      </c>
      <c r="I91" s="895">
        <f>SUM(I92:I95)</f>
        <v>0</v>
      </c>
      <c r="J91" s="895">
        <f>SUM(J92:J95)</f>
        <v>0</v>
      </c>
      <c r="K91" s="895">
        <f t="shared" si="24"/>
        <v>0</v>
      </c>
      <c r="L91" s="895">
        <f t="shared" si="24"/>
        <v>0</v>
      </c>
    </row>
    <row r="92" spans="1:13" hidden="1">
      <c r="A92" s="884"/>
      <c r="B92" s="391" t="s">
        <v>403</v>
      </c>
      <c r="C92" s="389" t="s">
        <v>410</v>
      </c>
      <c r="D92" s="892"/>
      <c r="E92" s="892"/>
      <c r="F92" s="892"/>
      <c r="G92" s="892"/>
      <c r="H92" s="892"/>
      <c r="I92" s="892"/>
      <c r="J92" s="892"/>
      <c r="K92" s="892"/>
      <c r="L92" s="892"/>
    </row>
    <row r="93" spans="1:13" hidden="1">
      <c r="A93" s="884"/>
      <c r="B93" s="391" t="s">
        <v>404</v>
      </c>
      <c r="C93" s="389" t="s">
        <v>410</v>
      </c>
      <c r="D93" s="892"/>
      <c r="E93" s="892"/>
      <c r="F93" s="892"/>
      <c r="G93" s="892"/>
      <c r="H93" s="892"/>
      <c r="I93" s="892"/>
      <c r="J93" s="892"/>
      <c r="K93" s="892"/>
      <c r="L93" s="892"/>
    </row>
    <row r="94" spans="1:13" hidden="1">
      <c r="A94" s="884"/>
      <c r="B94" s="391" t="s">
        <v>405</v>
      </c>
      <c r="C94" s="389" t="s">
        <v>410</v>
      </c>
      <c r="D94" s="892"/>
      <c r="E94" s="892"/>
      <c r="F94" s="892"/>
      <c r="G94" s="892"/>
      <c r="H94" s="892"/>
      <c r="I94" s="892"/>
      <c r="J94" s="892"/>
      <c r="K94" s="892"/>
      <c r="L94" s="892"/>
    </row>
    <row r="95" spans="1:13" hidden="1">
      <c r="A95" s="884"/>
      <c r="B95" s="391" t="s">
        <v>406</v>
      </c>
      <c r="C95" s="389" t="s">
        <v>410</v>
      </c>
      <c r="D95" s="892"/>
      <c r="E95" s="892"/>
      <c r="F95" s="892"/>
      <c r="G95" s="892"/>
      <c r="H95" s="892"/>
      <c r="I95" s="892"/>
      <c r="J95" s="892"/>
      <c r="K95" s="892"/>
      <c r="L95" s="892"/>
    </row>
    <row r="96" spans="1:13" ht="30" hidden="1">
      <c r="A96" s="884"/>
      <c r="B96" s="392" t="s">
        <v>411</v>
      </c>
      <c r="C96" s="389" t="s">
        <v>410</v>
      </c>
      <c r="D96" s="896"/>
      <c r="E96" s="896"/>
      <c r="F96" s="896"/>
      <c r="G96" s="896"/>
      <c r="H96" s="896"/>
      <c r="I96" s="896"/>
      <c r="J96" s="896"/>
      <c r="K96" s="896"/>
      <c r="L96" s="896"/>
    </row>
    <row r="97" spans="1:13" ht="30">
      <c r="A97" s="884"/>
      <c r="B97" s="392" t="s">
        <v>412</v>
      </c>
      <c r="C97" s="389" t="s">
        <v>401</v>
      </c>
      <c r="D97" s="895">
        <f>SUM(D98:D101)</f>
        <v>0</v>
      </c>
      <c r="E97" s="895">
        <f t="shared" ref="E97:L97" si="25">SUM(E98:E101)</f>
        <v>0</v>
      </c>
      <c r="F97" s="895">
        <f t="shared" si="25"/>
        <v>0</v>
      </c>
      <c r="G97" s="895">
        <f t="shared" si="25"/>
        <v>0</v>
      </c>
      <c r="H97" s="895">
        <f t="shared" si="25"/>
        <v>0</v>
      </c>
      <c r="I97" s="895">
        <f>SUM(I98:I101)</f>
        <v>0</v>
      </c>
      <c r="J97" s="895">
        <f>SUM(J98:J101)</f>
        <v>0</v>
      </c>
      <c r="K97" s="895">
        <f t="shared" si="25"/>
        <v>0</v>
      </c>
      <c r="L97" s="895">
        <f t="shared" si="25"/>
        <v>0</v>
      </c>
    </row>
    <row r="98" spans="1:13" hidden="1">
      <c r="A98" s="884"/>
      <c r="B98" s="391" t="s">
        <v>403</v>
      </c>
      <c r="C98" s="389" t="s">
        <v>401</v>
      </c>
      <c r="D98" s="892"/>
      <c r="E98" s="892"/>
      <c r="F98" s="892"/>
      <c r="G98" s="892"/>
      <c r="H98" s="892"/>
      <c r="I98" s="892"/>
      <c r="J98" s="892"/>
      <c r="K98" s="892"/>
      <c r="L98" s="892"/>
    </row>
    <row r="99" spans="1:13" hidden="1">
      <c r="A99" s="884"/>
      <c r="B99" s="391" t="s">
        <v>404</v>
      </c>
      <c r="C99" s="389" t="s">
        <v>401</v>
      </c>
      <c r="D99" s="892"/>
      <c r="E99" s="892"/>
      <c r="F99" s="892"/>
      <c r="G99" s="892"/>
      <c r="H99" s="892"/>
      <c r="I99" s="892"/>
      <c r="J99" s="892"/>
      <c r="K99" s="892"/>
      <c r="L99" s="892"/>
    </row>
    <row r="100" spans="1:13" hidden="1">
      <c r="A100" s="884"/>
      <c r="B100" s="391" t="s">
        <v>405</v>
      </c>
      <c r="C100" s="389" t="s">
        <v>401</v>
      </c>
      <c r="D100" s="892"/>
      <c r="E100" s="892"/>
      <c r="F100" s="892"/>
      <c r="G100" s="892"/>
      <c r="H100" s="892"/>
      <c r="I100" s="892"/>
      <c r="J100" s="892"/>
      <c r="K100" s="892"/>
      <c r="L100" s="892"/>
    </row>
    <row r="101" spans="1:13" hidden="1">
      <c r="A101" s="884"/>
      <c r="B101" s="391" t="s">
        <v>406</v>
      </c>
      <c r="C101" s="389" t="s">
        <v>401</v>
      </c>
      <c r="D101" s="892"/>
      <c r="E101" s="892"/>
      <c r="F101" s="892"/>
      <c r="G101" s="892"/>
      <c r="H101" s="892"/>
      <c r="I101" s="892"/>
      <c r="J101" s="892"/>
      <c r="K101" s="892"/>
      <c r="L101" s="892"/>
    </row>
    <row r="102" spans="1:13" ht="30" hidden="1">
      <c r="A102" s="884"/>
      <c r="B102" s="392" t="s">
        <v>411</v>
      </c>
      <c r="C102" s="389" t="s">
        <v>401</v>
      </c>
      <c r="D102" s="896"/>
      <c r="E102" s="896"/>
      <c r="F102" s="896"/>
      <c r="G102" s="896"/>
      <c r="H102" s="896"/>
      <c r="I102" s="896"/>
      <c r="J102" s="896"/>
      <c r="K102" s="896"/>
      <c r="L102" s="896"/>
    </row>
    <row r="103" spans="1:13" s="908" customFormat="1" hidden="1">
      <c r="A103" s="890"/>
    </row>
    <row r="104" spans="1:13">
      <c r="A104" s="881"/>
      <c r="M104" s="29"/>
    </row>
    <row r="105" spans="1:13">
      <c r="A105" s="881"/>
      <c r="M105" s="29"/>
    </row>
    <row r="106" spans="1:13">
      <c r="A106" s="894"/>
      <c r="M106" s="29"/>
    </row>
    <row r="107" spans="1:13">
      <c r="A107" s="881"/>
      <c r="M107" s="29"/>
    </row>
    <row r="108" spans="1:13">
      <c r="A108" s="881"/>
      <c r="M108" s="29"/>
    </row>
    <row r="109" spans="1:13">
      <c r="A109" s="881"/>
      <c r="M109" s="29"/>
    </row>
    <row r="110" spans="1:13">
      <c r="A110" s="881"/>
      <c r="M110" s="29"/>
    </row>
    <row r="111" spans="1:13">
      <c r="A111" s="881"/>
      <c r="M111" s="29"/>
    </row>
    <row r="112" spans="1:13">
      <c r="A112" s="881"/>
      <c r="M112" s="29"/>
    </row>
    <row r="113" spans="1:13">
      <c r="A113" s="881"/>
      <c r="M113" s="29"/>
    </row>
    <row r="114" spans="1:13">
      <c r="A114" s="881"/>
      <c r="M114" s="29"/>
    </row>
    <row r="115" spans="1:13">
      <c r="A115" s="881"/>
      <c r="M115" s="29"/>
    </row>
    <row r="116" spans="1:13">
      <c r="A116" s="881"/>
      <c r="M116" s="29"/>
    </row>
    <row r="117" spans="1:13">
      <c r="A117" s="881"/>
      <c r="M117" s="29"/>
    </row>
    <row r="118" spans="1:13">
      <c r="A118" s="881"/>
      <c r="M118" s="29"/>
    </row>
    <row r="119" spans="1:13">
      <c r="A119" s="881"/>
      <c r="M119" s="29"/>
    </row>
    <row r="120" spans="1:13">
      <c r="A120" s="881"/>
      <c r="M120" s="29"/>
    </row>
    <row r="121" spans="1:13">
      <c r="A121" s="881"/>
      <c r="M121" s="29"/>
    </row>
    <row r="122" spans="1:13">
      <c r="A122" s="881"/>
      <c r="M122" s="29"/>
    </row>
    <row r="123" spans="1:13">
      <c r="A123" s="881"/>
      <c r="M123" s="29"/>
    </row>
    <row r="124" spans="1:13">
      <c r="A124" s="881"/>
      <c r="M124" s="29"/>
    </row>
    <row r="125" spans="1:13">
      <c r="A125" s="881"/>
      <c r="M125" s="29"/>
    </row>
    <row r="126" spans="1:13">
      <c r="A126" s="881"/>
      <c r="M126" s="29"/>
    </row>
    <row r="127" spans="1:13">
      <c r="A127" s="881"/>
      <c r="M127" s="29"/>
    </row>
    <row r="128" spans="1:13">
      <c r="A128" s="894"/>
      <c r="M128" s="29"/>
    </row>
    <row r="129" spans="1:13">
      <c r="A129" s="881"/>
      <c r="M129" s="29"/>
    </row>
    <row r="130" spans="1:13">
      <c r="A130" s="881"/>
      <c r="M130" s="29"/>
    </row>
    <row r="131" spans="1:13">
      <c r="A131" s="881"/>
      <c r="M131" s="29"/>
    </row>
    <row r="132" spans="1:13">
      <c r="A132" s="881"/>
      <c r="M132" s="29"/>
    </row>
    <row r="133" spans="1:13">
      <c r="A133" s="881"/>
      <c r="M133" s="29"/>
    </row>
    <row r="134" spans="1:13">
      <c r="A134" s="881"/>
      <c r="M134" s="29"/>
    </row>
    <row r="135" spans="1:13">
      <c r="A135" s="881"/>
      <c r="M135" s="29"/>
    </row>
    <row r="136" spans="1:13">
      <c r="A136" s="881"/>
      <c r="M136" s="29"/>
    </row>
    <row r="137" spans="1:13">
      <c r="A137" s="881"/>
      <c r="M137" s="29"/>
    </row>
    <row r="138" spans="1:13">
      <c r="A138" s="881"/>
      <c r="M138" s="29"/>
    </row>
    <row r="139" spans="1:13">
      <c r="A139" s="881"/>
      <c r="M139" s="29"/>
    </row>
    <row r="140" spans="1:13">
      <c r="A140" s="881"/>
      <c r="M140" s="29"/>
    </row>
    <row r="141" spans="1:13">
      <c r="A141" s="881"/>
      <c r="M141" s="29"/>
    </row>
    <row r="142" spans="1:13">
      <c r="A142" s="881"/>
      <c r="M142" s="29"/>
    </row>
    <row r="143" spans="1:13">
      <c r="A143" s="881"/>
      <c r="M143" s="29"/>
    </row>
    <row r="144" spans="1:13">
      <c r="A144" s="881"/>
      <c r="M144" s="29"/>
    </row>
    <row r="145" spans="1:13">
      <c r="A145" s="881"/>
      <c r="M145" s="29"/>
    </row>
    <row r="146" spans="1:13">
      <c r="A146" s="881"/>
      <c r="M146" s="29"/>
    </row>
    <row r="147" spans="1:13">
      <c r="A147" s="881"/>
      <c r="M147" s="29"/>
    </row>
    <row r="148" spans="1:13">
      <c r="A148" s="881"/>
      <c r="M148" s="29"/>
    </row>
    <row r="149" spans="1:13">
      <c r="A149" s="881"/>
      <c r="M149" s="29"/>
    </row>
    <row r="150" spans="1:13">
      <c r="A150" s="894"/>
      <c r="M150" s="29"/>
    </row>
    <row r="151" spans="1:13">
      <c r="A151" s="881"/>
      <c r="M151" s="29"/>
    </row>
    <row r="152" spans="1:13">
      <c r="A152" s="881"/>
      <c r="M152" s="29"/>
    </row>
    <row r="153" spans="1:13">
      <c r="A153" s="881"/>
      <c r="M153" s="29"/>
    </row>
    <row r="154" spans="1:13">
      <c r="A154" s="881"/>
      <c r="M154" s="29"/>
    </row>
    <row r="155" spans="1:13">
      <c r="A155" s="881"/>
      <c r="M155" s="29"/>
    </row>
    <row r="156" spans="1:13">
      <c r="A156" s="881"/>
      <c r="M156" s="29"/>
    </row>
    <row r="157" spans="1:13">
      <c r="A157" s="881"/>
      <c r="M157" s="29"/>
    </row>
    <row r="158" spans="1:13">
      <c r="A158" s="881"/>
      <c r="M158" s="29"/>
    </row>
    <row r="159" spans="1:13">
      <c r="A159" s="881"/>
      <c r="M159" s="29"/>
    </row>
    <row r="160" spans="1:13">
      <c r="A160" s="881"/>
      <c r="M160" s="29"/>
    </row>
    <row r="161" spans="1:13">
      <c r="A161" s="881"/>
      <c r="M161" s="29"/>
    </row>
    <row r="162" spans="1:13">
      <c r="A162" s="881"/>
      <c r="M162" s="29"/>
    </row>
    <row r="163" spans="1:13">
      <c r="A163" s="881"/>
      <c r="M163" s="29"/>
    </row>
    <row r="164" spans="1:13">
      <c r="A164" s="881"/>
      <c r="M164" s="29"/>
    </row>
    <row r="165" spans="1:13">
      <c r="A165" s="881"/>
      <c r="M165" s="29"/>
    </row>
    <row r="166" spans="1:13">
      <c r="A166" s="881"/>
      <c r="M166" s="29"/>
    </row>
    <row r="167" spans="1:13">
      <c r="A167" s="881"/>
      <c r="M167" s="29"/>
    </row>
    <row r="168" spans="1:13">
      <c r="A168" s="881"/>
      <c r="M168" s="29"/>
    </row>
    <row r="169" spans="1:13">
      <c r="A169" s="881"/>
      <c r="M169" s="29"/>
    </row>
    <row r="170" spans="1:13">
      <c r="A170" s="881"/>
      <c r="M170" s="29"/>
    </row>
    <row r="171" spans="1:13">
      <c r="A171" s="881"/>
      <c r="M171" s="29"/>
    </row>
    <row r="172" spans="1:13">
      <c r="A172" s="894"/>
      <c r="M172" s="29"/>
    </row>
    <row r="173" spans="1:13">
      <c r="A173" s="881"/>
      <c r="M173" s="29"/>
    </row>
    <row r="174" spans="1:13">
      <c r="A174" s="881"/>
      <c r="M174" s="29"/>
    </row>
    <row r="175" spans="1:13">
      <c r="A175" s="881"/>
      <c r="M175" s="29"/>
    </row>
    <row r="176" spans="1:13">
      <c r="A176" s="881"/>
      <c r="M176" s="29"/>
    </row>
    <row r="177" spans="1:13">
      <c r="A177" s="881"/>
      <c r="M177" s="29"/>
    </row>
    <row r="178" spans="1:13">
      <c r="A178" s="881"/>
      <c r="M178" s="29"/>
    </row>
    <row r="179" spans="1:13">
      <c r="A179" s="881"/>
      <c r="M179" s="29"/>
    </row>
    <row r="180" spans="1:13">
      <c r="A180" s="881"/>
      <c r="M180" s="29"/>
    </row>
    <row r="181" spans="1:13">
      <c r="A181" s="881"/>
      <c r="M181" s="29"/>
    </row>
    <row r="182" spans="1:13">
      <c r="A182" s="881"/>
      <c r="M182" s="29"/>
    </row>
    <row r="183" spans="1:13">
      <c r="A183" s="881"/>
      <c r="M183" s="29"/>
    </row>
    <row r="184" spans="1:13">
      <c r="A184" s="881"/>
      <c r="M184" s="29"/>
    </row>
    <row r="185" spans="1:13">
      <c r="A185" s="881"/>
      <c r="M185" s="29"/>
    </row>
    <row r="186" spans="1:13">
      <c r="A186" s="881"/>
      <c r="M186" s="29"/>
    </row>
    <row r="187" spans="1:13">
      <c r="A187" s="881"/>
      <c r="M187" s="29"/>
    </row>
    <row r="188" spans="1:13">
      <c r="A188" s="881"/>
      <c r="M188" s="29"/>
    </row>
    <row r="189" spans="1:13">
      <c r="A189" s="881"/>
      <c r="M189" s="29"/>
    </row>
    <row r="190" spans="1:13">
      <c r="A190" s="881"/>
      <c r="M190" s="29"/>
    </row>
    <row r="191" spans="1:13">
      <c r="A191" s="881"/>
      <c r="M191" s="29"/>
    </row>
  </sheetData>
  <mergeCells count="11">
    <mergeCell ref="A8:L8"/>
    <mergeCell ref="U1:V1"/>
    <mergeCell ref="U2:V2"/>
    <mergeCell ref="A3:L3"/>
    <mergeCell ref="A6:L6"/>
    <mergeCell ref="A7:L7"/>
    <mergeCell ref="A9:L9"/>
    <mergeCell ref="A11:A12"/>
    <mergeCell ref="B11:B12"/>
    <mergeCell ref="D11:E11"/>
    <mergeCell ref="F11:G11"/>
  </mergeCells>
  <pageMargins left="0.19685039370078741" right="0.23622047244094491" top="0.74803149606299213" bottom="0.74803149606299213" header="0.31496062992125984" footer="0.31496062992125984"/>
  <pageSetup paperSize="9" scale="73" orientation="portrait" r:id="rId1"/>
  <colBreaks count="1" manualBreakCount="1">
    <brk id="12" max="18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pageSetUpPr fitToPage="1"/>
  </sheetPr>
  <dimension ref="A2:V356"/>
  <sheetViews>
    <sheetView view="pageBreakPreview" zoomScale="85" zoomScaleNormal="80" zoomScaleSheetLayoutView="85" workbookViewId="0">
      <pane ySplit="9" topLeftCell="A17" activePane="bottomLeft" state="frozen"/>
      <selection activeCell="U27" sqref="U27"/>
      <selection pane="bottomLeft" activeCell="A26" sqref="A26"/>
    </sheetView>
  </sheetViews>
  <sheetFormatPr defaultColWidth="0.85546875" defaultRowHeight="15" outlineLevelRow="1"/>
  <cols>
    <col min="1" max="1" width="11.5703125" style="420" customWidth="1"/>
    <col min="2" max="2" width="65.42578125" style="420" customWidth="1"/>
    <col min="3" max="3" width="13.7109375" style="420" customWidth="1"/>
    <col min="4" max="13" width="11" style="420" customWidth="1"/>
    <col min="14" max="16" width="15.85546875" style="420" customWidth="1"/>
    <col min="17" max="17" width="15.7109375" style="419" customWidth="1"/>
    <col min="18" max="18" width="17.42578125" style="419" customWidth="1"/>
    <col min="19" max="19" width="12.5703125" style="419" customWidth="1"/>
    <col min="20" max="16384" width="0.85546875" style="419"/>
  </cols>
  <sheetData>
    <row r="2" spans="1:18" ht="13.5" customHeight="1">
      <c r="A2" s="1626" t="s">
        <v>9</v>
      </c>
      <c r="B2" s="1626"/>
      <c r="C2" s="1626"/>
      <c r="D2" s="1626"/>
      <c r="E2" s="1626"/>
      <c r="F2" s="1626"/>
      <c r="G2" s="1626"/>
      <c r="H2" s="1626"/>
      <c r="I2" s="1626"/>
      <c r="J2" s="1626"/>
      <c r="K2" s="1626"/>
      <c r="L2" s="1626"/>
      <c r="M2" s="1626"/>
      <c r="N2" s="1626"/>
      <c r="O2" s="1626"/>
      <c r="P2" s="1626"/>
      <c r="Q2" s="1626"/>
      <c r="R2" s="1626"/>
    </row>
    <row r="3" spans="1:18" ht="13.5" customHeight="1">
      <c r="A3" s="1626" t="s">
        <v>1699</v>
      </c>
      <c r="B3" s="1626"/>
      <c r="C3" s="1626"/>
      <c r="D3" s="1626"/>
      <c r="E3" s="1626"/>
      <c r="F3" s="1626"/>
      <c r="G3" s="1626"/>
      <c r="H3" s="1626"/>
      <c r="I3" s="1626"/>
      <c r="J3" s="1626"/>
      <c r="K3" s="1626"/>
      <c r="L3" s="1626"/>
      <c r="M3" s="1626"/>
      <c r="N3" s="1626"/>
      <c r="O3" s="1626"/>
      <c r="P3" s="1626"/>
      <c r="Q3" s="1626"/>
      <c r="R3" s="1626"/>
    </row>
    <row r="4" spans="1:18" ht="13.5" customHeight="1"/>
    <row r="5" spans="1:18" ht="13.5" customHeight="1">
      <c r="A5" s="1627" t="s">
        <v>1248</v>
      </c>
      <c r="B5" s="1627"/>
      <c r="C5" s="1627"/>
      <c r="D5" s="1627"/>
      <c r="E5" s="1627"/>
      <c r="F5" s="1627"/>
      <c r="G5" s="1627"/>
      <c r="H5" s="1627"/>
      <c r="I5" s="1627"/>
      <c r="J5" s="1627"/>
      <c r="K5" s="1627"/>
      <c r="L5" s="1627"/>
      <c r="M5" s="1627"/>
      <c r="N5" s="1627"/>
      <c r="O5" s="1627"/>
      <c r="P5" s="1627"/>
      <c r="Q5" s="1627"/>
      <c r="R5" s="1627"/>
    </row>
    <row r="6" spans="1:18" ht="31.5" customHeight="1">
      <c r="A6" s="421"/>
      <c r="B6" s="422" t="s">
        <v>581</v>
      </c>
      <c r="C6" s="423"/>
      <c r="D6" s="424"/>
      <c r="E6" s="424"/>
      <c r="F6" s="424"/>
      <c r="G6" s="424"/>
      <c r="H6" s="424"/>
      <c r="I6" s="424"/>
      <c r="J6" s="424"/>
      <c r="K6" s="424"/>
      <c r="L6" s="424"/>
      <c r="M6" s="424"/>
      <c r="N6" s="878"/>
      <c r="O6" s="878"/>
      <c r="P6" s="878"/>
      <c r="Q6" s="878"/>
      <c r="R6" s="478"/>
    </row>
    <row r="7" spans="1:18" ht="29.25" customHeight="1">
      <c r="A7" s="1628" t="s">
        <v>721</v>
      </c>
      <c r="B7" s="1629" t="s">
        <v>700</v>
      </c>
      <c r="C7" s="1628" t="s">
        <v>44</v>
      </c>
      <c r="D7" s="1628" t="s">
        <v>1562</v>
      </c>
      <c r="E7" s="1629"/>
      <c r="F7" s="1628" t="s">
        <v>1563</v>
      </c>
      <c r="G7" s="1629"/>
      <c r="H7" s="1628" t="s">
        <v>1564</v>
      </c>
      <c r="I7" s="1629"/>
      <c r="J7" s="1628" t="s">
        <v>1565</v>
      </c>
      <c r="K7" s="1629"/>
      <c r="L7" s="1628" t="s">
        <v>1566</v>
      </c>
      <c r="M7" s="1629"/>
      <c r="N7" s="1629" t="s">
        <v>1074</v>
      </c>
      <c r="O7" s="1629"/>
      <c r="P7" s="1629"/>
      <c r="Q7" s="1629"/>
      <c r="R7" s="1629"/>
    </row>
    <row r="8" spans="1:18" ht="30.75" customHeight="1">
      <c r="A8" s="1629"/>
      <c r="B8" s="1629"/>
      <c r="C8" s="1629"/>
      <c r="D8" s="1373" t="s">
        <v>1167</v>
      </c>
      <c r="E8" s="1373" t="s">
        <v>1168</v>
      </c>
      <c r="F8" s="1373" t="s">
        <v>1167</v>
      </c>
      <c r="G8" s="1373" t="s">
        <v>1168</v>
      </c>
      <c r="H8" s="1373" t="s">
        <v>1167</v>
      </c>
      <c r="I8" s="1373" t="s">
        <v>1168</v>
      </c>
      <c r="J8" s="1373" t="s">
        <v>1167</v>
      </c>
      <c r="K8" s="1373" t="s">
        <v>1168</v>
      </c>
      <c r="L8" s="1373" t="s">
        <v>1167</v>
      </c>
      <c r="M8" s="1373" t="s">
        <v>1169</v>
      </c>
      <c r="N8" s="426" t="s">
        <v>1791</v>
      </c>
      <c r="O8" s="426" t="s">
        <v>1787</v>
      </c>
      <c r="P8" s="426" t="s">
        <v>1788</v>
      </c>
      <c r="Q8" s="426" t="s">
        <v>1789</v>
      </c>
      <c r="R8" s="426" t="s">
        <v>1790</v>
      </c>
    </row>
    <row r="9" spans="1:18">
      <c r="A9" s="425">
        <v>1</v>
      </c>
      <c r="B9" s="425">
        <v>2</v>
      </c>
      <c r="C9" s="425">
        <v>3</v>
      </c>
      <c r="D9" s="425">
        <v>4</v>
      </c>
      <c r="E9" s="425">
        <v>5</v>
      </c>
      <c r="F9" s="425">
        <v>6</v>
      </c>
      <c r="G9" s="425">
        <v>7</v>
      </c>
      <c r="H9" s="425">
        <v>8</v>
      </c>
      <c r="I9" s="425">
        <v>9</v>
      </c>
      <c r="J9" s="425">
        <v>10</v>
      </c>
      <c r="K9" s="425">
        <v>11</v>
      </c>
      <c r="L9" s="425">
        <v>12</v>
      </c>
      <c r="M9" s="425">
        <v>13</v>
      </c>
      <c r="N9" s="425">
        <v>14</v>
      </c>
      <c r="O9" s="425">
        <v>15</v>
      </c>
      <c r="P9" s="425">
        <v>16</v>
      </c>
      <c r="Q9" s="868">
        <v>17</v>
      </c>
      <c r="R9" s="868">
        <v>18</v>
      </c>
    </row>
    <row r="10" spans="1:18">
      <c r="A10" s="427">
        <v>1</v>
      </c>
      <c r="B10" s="428" t="s">
        <v>45</v>
      </c>
      <c r="C10" s="429"/>
      <c r="D10" s="430"/>
      <c r="E10" s="430"/>
      <c r="F10" s="430"/>
      <c r="G10" s="430"/>
      <c r="H10" s="430"/>
      <c r="I10" s="430"/>
      <c r="J10" s="430"/>
      <c r="K10" s="430"/>
      <c r="L10" s="430"/>
      <c r="M10" s="430"/>
      <c r="N10" s="430"/>
      <c r="O10" s="430"/>
      <c r="P10" s="430"/>
      <c r="Q10" s="430"/>
      <c r="R10" s="431"/>
    </row>
    <row r="11" spans="1:18" outlineLevel="1">
      <c r="A11" s="425" t="s">
        <v>46</v>
      </c>
      <c r="B11" s="432" t="s">
        <v>47</v>
      </c>
      <c r="C11" s="425" t="s">
        <v>48</v>
      </c>
      <c r="D11" s="433">
        <f t="shared" ref="D11:P11" si="0">SUM(D12:D14)</f>
        <v>9.8929999999999989</v>
      </c>
      <c r="E11" s="433">
        <f t="shared" si="0"/>
        <v>10</v>
      </c>
      <c r="F11" s="433">
        <f t="shared" si="0"/>
        <v>11.548507500000001</v>
      </c>
      <c r="G11" s="433">
        <f t="shared" si="0"/>
        <v>11.4</v>
      </c>
      <c r="H11" s="433">
        <f t="shared" si="0"/>
        <v>11.847999999999999</v>
      </c>
      <c r="I11" s="433">
        <f t="shared" si="0"/>
        <v>17.389000000000003</v>
      </c>
      <c r="J11" s="433">
        <f t="shared" si="0"/>
        <v>11.914999999999999</v>
      </c>
      <c r="K11" s="433">
        <f t="shared" si="0"/>
        <v>15.373249999999999</v>
      </c>
      <c r="L11" s="433">
        <f t="shared" si="0"/>
        <v>12.350000000000001</v>
      </c>
      <c r="M11" s="433">
        <f t="shared" si="0"/>
        <v>18.477250000000002</v>
      </c>
      <c r="N11" s="433">
        <f t="shared" si="0"/>
        <v>10.396694399999999</v>
      </c>
      <c r="O11" s="433">
        <f t="shared" si="0"/>
        <v>10.396997813650524</v>
      </c>
      <c r="P11" s="433">
        <f t="shared" si="0"/>
        <v>10.396997813650524</v>
      </c>
      <c r="Q11" s="433">
        <f>SUM(Q12:Q14)</f>
        <v>10.396997813650524</v>
      </c>
      <c r="R11" s="433">
        <f>SUM(R12:R14)</f>
        <v>10.396997813650524</v>
      </c>
    </row>
    <row r="12" spans="1:18" hidden="1" outlineLevel="1">
      <c r="A12" s="434" t="s">
        <v>49</v>
      </c>
      <c r="B12" s="435" t="s">
        <v>50</v>
      </c>
      <c r="C12" s="434" t="s">
        <v>48</v>
      </c>
      <c r="D12" s="436"/>
      <c r="E12" s="436"/>
      <c r="F12" s="436"/>
      <c r="G12" s="436"/>
      <c r="H12" s="436"/>
      <c r="I12" s="436"/>
      <c r="J12" s="436"/>
      <c r="K12" s="436"/>
      <c r="L12" s="436"/>
      <c r="M12" s="436"/>
      <c r="N12" s="436"/>
      <c r="O12" s="436"/>
      <c r="P12" s="436"/>
      <c r="Q12" s="436"/>
      <c r="R12" s="436"/>
    </row>
    <row r="13" spans="1:18" outlineLevel="1">
      <c r="A13" s="434" t="s">
        <v>51</v>
      </c>
      <c r="B13" s="435" t="s">
        <v>256</v>
      </c>
      <c r="C13" s="434" t="s">
        <v>48</v>
      </c>
      <c r="D13" s="436">
        <f t="shared" ref="D13:M13" si="1">D17</f>
        <v>9.8929999999999989</v>
      </c>
      <c r="E13" s="436">
        <f t="shared" si="1"/>
        <v>10</v>
      </c>
      <c r="F13" s="436">
        <f t="shared" si="1"/>
        <v>11.548507500000001</v>
      </c>
      <c r="G13" s="436">
        <f t="shared" si="1"/>
        <v>11.4</v>
      </c>
      <c r="H13" s="436">
        <f t="shared" si="1"/>
        <v>11.847999999999999</v>
      </c>
      <c r="I13" s="436">
        <f t="shared" si="1"/>
        <v>17.389000000000003</v>
      </c>
      <c r="J13" s="436">
        <f t="shared" si="1"/>
        <v>11.914999999999999</v>
      </c>
      <c r="K13" s="436">
        <f t="shared" si="1"/>
        <v>15.373249999999999</v>
      </c>
      <c r="L13" s="436">
        <f t="shared" si="1"/>
        <v>12.350000000000001</v>
      </c>
      <c r="M13" s="436">
        <f t="shared" si="1"/>
        <v>18.477250000000002</v>
      </c>
      <c r="N13" s="436">
        <f>N17</f>
        <v>10.396694399999999</v>
      </c>
      <c r="O13" s="436">
        <f>O17</f>
        <v>10.396997813650524</v>
      </c>
      <c r="P13" s="436">
        <f>P17</f>
        <v>10.396997813650524</v>
      </c>
      <c r="Q13" s="436">
        <f>Q17</f>
        <v>10.396997813650524</v>
      </c>
      <c r="R13" s="436">
        <f>R17</f>
        <v>10.396997813650524</v>
      </c>
    </row>
    <row r="14" spans="1:18" ht="24.75" hidden="1" customHeight="1" outlineLevel="1">
      <c r="A14" s="434" t="s">
        <v>257</v>
      </c>
      <c r="B14" s="437" t="s">
        <v>258</v>
      </c>
      <c r="C14" s="434" t="s">
        <v>48</v>
      </c>
      <c r="D14" s="436"/>
      <c r="E14" s="436"/>
      <c r="F14" s="436"/>
      <c r="G14" s="436"/>
      <c r="H14" s="436"/>
      <c r="I14" s="436"/>
      <c r="J14" s="436"/>
      <c r="K14" s="436"/>
      <c r="L14" s="436"/>
      <c r="M14" s="436"/>
      <c r="N14" s="436"/>
      <c r="O14" s="436"/>
      <c r="P14" s="436"/>
      <c r="Q14" s="436"/>
      <c r="R14" s="436"/>
    </row>
    <row r="15" spans="1:18" hidden="1" outlineLevel="1">
      <c r="A15" s="425" t="s">
        <v>259</v>
      </c>
      <c r="B15" s="432" t="s">
        <v>260</v>
      </c>
      <c r="C15" s="425" t="s">
        <v>48</v>
      </c>
      <c r="D15" s="438">
        <v>0</v>
      </c>
      <c r="E15" s="438">
        <v>0</v>
      </c>
      <c r="F15" s="438">
        <v>0</v>
      </c>
      <c r="G15" s="438">
        <v>0</v>
      </c>
      <c r="H15" s="438">
        <v>0</v>
      </c>
      <c r="I15" s="438">
        <v>0</v>
      </c>
      <c r="J15" s="438">
        <v>0</v>
      </c>
      <c r="K15" s="438">
        <v>0</v>
      </c>
      <c r="L15" s="438">
        <v>0</v>
      </c>
      <c r="M15" s="438">
        <v>0</v>
      </c>
      <c r="N15" s="438">
        <v>0</v>
      </c>
      <c r="O15" s="438">
        <v>0</v>
      </c>
      <c r="P15" s="438">
        <v>0</v>
      </c>
      <c r="Q15" s="438">
        <v>0</v>
      </c>
      <c r="R15" s="438">
        <v>0</v>
      </c>
    </row>
    <row r="16" spans="1:18" hidden="1" outlineLevel="1">
      <c r="A16" s="425" t="s">
        <v>261</v>
      </c>
      <c r="B16" s="432" t="s">
        <v>262</v>
      </c>
      <c r="C16" s="425" t="s">
        <v>48</v>
      </c>
      <c r="D16" s="438"/>
      <c r="E16" s="438"/>
      <c r="F16" s="438"/>
      <c r="G16" s="438"/>
      <c r="H16" s="438"/>
      <c r="I16" s="438"/>
      <c r="J16" s="438"/>
      <c r="K16" s="438"/>
      <c r="L16" s="438"/>
      <c r="M16" s="438"/>
      <c r="N16" s="438"/>
      <c r="O16" s="438"/>
      <c r="P16" s="438"/>
      <c r="Q16" s="438"/>
      <c r="R16" s="438"/>
    </row>
    <row r="17" spans="1:22" outlineLevel="1">
      <c r="A17" s="425" t="s">
        <v>263</v>
      </c>
      <c r="B17" s="432" t="s">
        <v>264</v>
      </c>
      <c r="C17" s="425" t="s">
        <v>48</v>
      </c>
      <c r="D17" s="436">
        <f t="shared" ref="D17:M17" si="2">D112+D25</f>
        <v>9.8929999999999989</v>
      </c>
      <c r="E17" s="436">
        <f t="shared" si="2"/>
        <v>10</v>
      </c>
      <c r="F17" s="436">
        <f t="shared" si="2"/>
        <v>11.548507500000001</v>
      </c>
      <c r="G17" s="436">
        <f t="shared" si="2"/>
        <v>11.4</v>
      </c>
      <c r="H17" s="436">
        <f t="shared" si="2"/>
        <v>11.847999999999999</v>
      </c>
      <c r="I17" s="436">
        <f t="shared" si="2"/>
        <v>17.389000000000003</v>
      </c>
      <c r="J17" s="436">
        <f t="shared" si="2"/>
        <v>11.914999999999999</v>
      </c>
      <c r="K17" s="436">
        <f t="shared" si="2"/>
        <v>15.373249999999999</v>
      </c>
      <c r="L17" s="436">
        <f t="shared" si="2"/>
        <v>12.350000000000001</v>
      </c>
      <c r="M17" s="436">
        <f t="shared" si="2"/>
        <v>18.477250000000002</v>
      </c>
      <c r="N17" s="436">
        <f>N112+N25</f>
        <v>10.396694399999999</v>
      </c>
      <c r="O17" s="436">
        <f>O112+O25</f>
        <v>10.396997813650524</v>
      </c>
      <c r="P17" s="436">
        <f>P112+P25</f>
        <v>10.396997813650524</v>
      </c>
      <c r="Q17" s="436">
        <f>Q112+Q25</f>
        <v>10.396997813650524</v>
      </c>
      <c r="R17" s="436">
        <f>R112+R25</f>
        <v>10.396997813650524</v>
      </c>
    </row>
    <row r="18" spans="1:22" hidden="1" outlineLevel="1">
      <c r="A18" s="425" t="s">
        <v>292</v>
      </c>
      <c r="B18" s="439" t="s">
        <v>1053</v>
      </c>
      <c r="C18" s="425" t="s">
        <v>48</v>
      </c>
      <c r="D18" s="438">
        <v>0</v>
      </c>
      <c r="E18" s="438">
        <v>0</v>
      </c>
      <c r="F18" s="438">
        <v>0</v>
      </c>
      <c r="G18" s="438">
        <v>0</v>
      </c>
      <c r="H18" s="438">
        <v>0</v>
      </c>
      <c r="I18" s="438">
        <v>0</v>
      </c>
      <c r="J18" s="438">
        <v>0</v>
      </c>
      <c r="K18" s="438">
        <v>0</v>
      </c>
      <c r="L18" s="438">
        <v>0</v>
      </c>
      <c r="M18" s="438">
        <v>0</v>
      </c>
      <c r="N18" s="438">
        <v>0</v>
      </c>
      <c r="O18" s="438">
        <v>0</v>
      </c>
      <c r="P18" s="438">
        <v>0</v>
      </c>
      <c r="Q18" s="438">
        <v>0</v>
      </c>
      <c r="R18" s="438">
        <v>0</v>
      </c>
    </row>
    <row r="19" spans="1:22" s="443" customFormat="1" hidden="1" outlineLevel="1">
      <c r="A19" s="440" t="s">
        <v>298</v>
      </c>
      <c r="B19" s="441" t="s">
        <v>293</v>
      </c>
      <c r="C19" s="434" t="s">
        <v>731</v>
      </c>
      <c r="D19" s="442" t="str">
        <f>IF(D18&gt;0,D18/D11*100,"0")</f>
        <v>0</v>
      </c>
      <c r="E19" s="442" t="str">
        <f>IF(E18&gt;0,E18/E11*100,"0")</f>
        <v>0</v>
      </c>
      <c r="F19" s="442" t="str">
        <f>IF(F18&gt;0,F18/F11*100,"0")</f>
        <v>0</v>
      </c>
      <c r="G19" s="442" t="str">
        <f>IF(G18&gt;0,G18/G11*100,"0")</f>
        <v>0</v>
      </c>
      <c r="H19" s="442" t="str">
        <f>IF(H18&gt;0,H18/H11*100,"0")</f>
        <v>0</v>
      </c>
      <c r="I19" s="442" t="str">
        <f t="shared" ref="I19:N19" si="3">IF(I18&gt;0,I18/I11*100,"0")</f>
        <v>0</v>
      </c>
      <c r="J19" s="442" t="str">
        <f t="shared" si="3"/>
        <v>0</v>
      </c>
      <c r="K19" s="442" t="str">
        <f t="shared" si="3"/>
        <v>0</v>
      </c>
      <c r="L19" s="442" t="str">
        <f t="shared" si="3"/>
        <v>0</v>
      </c>
      <c r="M19" s="442" t="str">
        <f t="shared" si="3"/>
        <v>0</v>
      </c>
      <c r="N19" s="442" t="str">
        <f t="shared" si="3"/>
        <v>0</v>
      </c>
      <c r="O19" s="442" t="str">
        <f>IF(O18&gt;0,O18/O11*100,"0")</f>
        <v>0</v>
      </c>
      <c r="P19" s="442" t="str">
        <f>IF(P18&gt;0,P18/P11*100,"0")</f>
        <v>0</v>
      </c>
      <c r="Q19" s="442" t="str">
        <f>IF(Q18&gt;0,Q18/Q11*100,"0")</f>
        <v>0</v>
      </c>
      <c r="R19" s="442" t="str">
        <f>IF(R18&gt;0,R18/R11*100,"0")</f>
        <v>0</v>
      </c>
    </row>
    <row r="20" spans="1:22" hidden="1" outlineLevel="1">
      <c r="A20" s="444" t="s">
        <v>297</v>
      </c>
      <c r="B20" s="439" t="s">
        <v>296</v>
      </c>
      <c r="C20" s="425" t="s">
        <v>48</v>
      </c>
      <c r="D20" s="445">
        <f>SUM(D21:D23)</f>
        <v>0</v>
      </c>
      <c r="E20" s="445">
        <f>SUM(E21:E23)</f>
        <v>0</v>
      </c>
      <c r="F20" s="445">
        <f>SUM(F21:F23)</f>
        <v>0</v>
      </c>
      <c r="G20" s="445">
        <f>SUM(G21:G23)</f>
        <v>0</v>
      </c>
      <c r="H20" s="445">
        <f>SUM(H21:H23)</f>
        <v>0</v>
      </c>
      <c r="I20" s="445">
        <f t="shared" ref="I20:N20" si="4">SUM(I21:I23)</f>
        <v>0</v>
      </c>
      <c r="J20" s="445">
        <f t="shared" si="4"/>
        <v>0</v>
      </c>
      <c r="K20" s="445">
        <f t="shared" si="4"/>
        <v>0</v>
      </c>
      <c r="L20" s="445">
        <f>SUM(L21:L23)</f>
        <v>0</v>
      </c>
      <c r="M20" s="445">
        <f t="shared" si="4"/>
        <v>0</v>
      </c>
      <c r="N20" s="445">
        <f t="shared" si="4"/>
        <v>0</v>
      </c>
      <c r="O20" s="445">
        <f>SUM(O21:O23)</f>
        <v>0</v>
      </c>
      <c r="P20" s="445">
        <f>SUM(P21:P23)</f>
        <v>0</v>
      </c>
      <c r="Q20" s="445">
        <f>SUM(Q21:Q23)</f>
        <v>0</v>
      </c>
      <c r="R20" s="445">
        <f>SUM(R21:R23)</f>
        <v>0</v>
      </c>
    </row>
    <row r="21" spans="1:22" s="443" customFormat="1" hidden="1" outlineLevel="1">
      <c r="A21" s="440" t="s">
        <v>302</v>
      </c>
      <c r="B21" s="446" t="s">
        <v>276</v>
      </c>
      <c r="C21" s="434" t="s">
        <v>48</v>
      </c>
      <c r="D21" s="436"/>
      <c r="E21" s="436"/>
      <c r="F21" s="436"/>
      <c r="G21" s="436"/>
      <c r="H21" s="436"/>
      <c r="I21" s="436"/>
      <c r="J21" s="436"/>
      <c r="K21" s="436"/>
      <c r="L21" s="436"/>
      <c r="M21" s="436"/>
      <c r="N21" s="436"/>
      <c r="O21" s="436"/>
      <c r="P21" s="436"/>
      <c r="Q21" s="436"/>
      <c r="R21" s="436"/>
    </row>
    <row r="22" spans="1:22" s="443" customFormat="1" hidden="1" outlineLevel="1">
      <c r="A22" s="440" t="s">
        <v>303</v>
      </c>
      <c r="B22" s="446" t="s">
        <v>277</v>
      </c>
      <c r="C22" s="434" t="s">
        <v>48</v>
      </c>
      <c r="D22" s="436"/>
      <c r="E22" s="436"/>
      <c r="F22" s="436"/>
      <c r="G22" s="436"/>
      <c r="H22" s="436"/>
      <c r="I22" s="436"/>
      <c r="J22" s="436"/>
      <c r="K22" s="436"/>
      <c r="L22" s="436"/>
      <c r="M22" s="436"/>
      <c r="N22" s="436"/>
      <c r="O22" s="436"/>
      <c r="P22" s="436"/>
      <c r="Q22" s="436"/>
      <c r="R22" s="436"/>
    </row>
    <row r="23" spans="1:22" s="443" customFormat="1" hidden="1" outlineLevel="1">
      <c r="A23" s="440" t="s">
        <v>306</v>
      </c>
      <c r="B23" s="446" t="s">
        <v>278</v>
      </c>
      <c r="C23" s="434" t="s">
        <v>48</v>
      </c>
      <c r="D23" s="436"/>
      <c r="E23" s="436"/>
      <c r="F23" s="436"/>
      <c r="G23" s="436"/>
      <c r="H23" s="436"/>
      <c r="I23" s="436"/>
      <c r="J23" s="436"/>
      <c r="K23" s="436"/>
      <c r="L23" s="436"/>
      <c r="M23" s="436"/>
      <c r="N23" s="436"/>
      <c r="O23" s="436"/>
      <c r="P23" s="436"/>
      <c r="Q23" s="436"/>
      <c r="R23" s="436"/>
    </row>
    <row r="24" spans="1:22" outlineLevel="1">
      <c r="A24" s="444" t="s">
        <v>299</v>
      </c>
      <c r="B24" s="439" t="s">
        <v>1054</v>
      </c>
      <c r="C24" s="425" t="s">
        <v>48</v>
      </c>
      <c r="D24" s="445">
        <f t="shared" ref="D24:P24" si="5">D11-D18+D20</f>
        <v>9.8929999999999989</v>
      </c>
      <c r="E24" s="445">
        <f t="shared" si="5"/>
        <v>10</v>
      </c>
      <c r="F24" s="445">
        <f t="shared" si="5"/>
        <v>11.548507500000001</v>
      </c>
      <c r="G24" s="445">
        <f t="shared" si="5"/>
        <v>11.4</v>
      </c>
      <c r="H24" s="445">
        <f t="shared" si="5"/>
        <v>11.847999999999999</v>
      </c>
      <c r="I24" s="445">
        <f t="shared" si="5"/>
        <v>17.389000000000003</v>
      </c>
      <c r="J24" s="445">
        <f t="shared" si="5"/>
        <v>11.914999999999999</v>
      </c>
      <c r="K24" s="445">
        <f t="shared" si="5"/>
        <v>15.373249999999999</v>
      </c>
      <c r="L24" s="445">
        <f t="shared" si="5"/>
        <v>12.350000000000001</v>
      </c>
      <c r="M24" s="445">
        <f t="shared" si="5"/>
        <v>18.477250000000002</v>
      </c>
      <c r="N24" s="445">
        <f t="shared" si="5"/>
        <v>10.396694399999999</v>
      </c>
      <c r="O24" s="445">
        <f t="shared" si="5"/>
        <v>10.396997813650524</v>
      </c>
      <c r="P24" s="445">
        <f t="shared" si="5"/>
        <v>10.396997813650524</v>
      </c>
      <c r="Q24" s="445">
        <f>Q11-Q18+Q20</f>
        <v>10.396997813650524</v>
      </c>
      <c r="R24" s="445">
        <f>R11-R18+R20</f>
        <v>10.396997813650524</v>
      </c>
    </row>
    <row r="25" spans="1:22" outlineLevel="1">
      <c r="A25" s="444" t="s">
        <v>300</v>
      </c>
      <c r="B25" s="439" t="s">
        <v>1052</v>
      </c>
      <c r="C25" s="425" t="s">
        <v>48</v>
      </c>
      <c r="D25" s="438">
        <v>0</v>
      </c>
      <c r="E25" s="438">
        <v>0</v>
      </c>
      <c r="F25" s="438">
        <v>0.5</v>
      </c>
      <c r="G25" s="438">
        <v>0.5</v>
      </c>
      <c r="H25" s="438">
        <v>0.5</v>
      </c>
      <c r="I25" s="438">
        <v>5.7850000000000001</v>
      </c>
      <c r="J25" s="438">
        <v>0.5</v>
      </c>
      <c r="K25" s="438">
        <v>6.0102500000000001</v>
      </c>
      <c r="L25" s="438">
        <v>0.5</v>
      </c>
      <c r="M25" s="438">
        <v>6.0102500000000001</v>
      </c>
      <c r="N25" s="438">
        <f>'Утеч Краснояр'!D24</f>
        <v>0.30169439999999997</v>
      </c>
      <c r="O25" s="438">
        <f>'Утеч Краснояр'!E24</f>
        <v>0.30169439999999997</v>
      </c>
      <c r="P25" s="438">
        <f>'Утеч Краснояр'!F24</f>
        <v>0.30169439999999997</v>
      </c>
      <c r="Q25" s="438">
        <f>'Утеч Краснояр'!G24</f>
        <v>0.30169439999999997</v>
      </c>
      <c r="R25" s="438">
        <f>'Утеч Краснояр'!H24</f>
        <v>0.30169439999999997</v>
      </c>
      <c r="S25" s="443"/>
      <c r="T25" s="443"/>
      <c r="U25" s="443"/>
      <c r="V25" s="443"/>
    </row>
    <row r="26" spans="1:22" outlineLevel="1">
      <c r="A26" s="440" t="s">
        <v>301</v>
      </c>
      <c r="B26" s="441" t="s">
        <v>294</v>
      </c>
      <c r="C26" s="434" t="s">
        <v>731</v>
      </c>
      <c r="D26" s="442" t="str">
        <f t="shared" ref="D26:M26" si="6">IF(D25&gt;0,D25/D24*100,"0")</f>
        <v>0</v>
      </c>
      <c r="E26" s="442" t="str">
        <f t="shared" si="6"/>
        <v>0</v>
      </c>
      <c r="F26" s="442">
        <f t="shared" si="6"/>
        <v>4.329563798612071</v>
      </c>
      <c r="G26" s="442">
        <f t="shared" si="6"/>
        <v>4.3859649122807012</v>
      </c>
      <c r="H26" s="442">
        <f t="shared" si="6"/>
        <v>4.2201215395003375</v>
      </c>
      <c r="I26" s="442">
        <f t="shared" si="6"/>
        <v>33.268158030939091</v>
      </c>
      <c r="J26" s="442">
        <f t="shared" si="6"/>
        <v>4.1963911036508605</v>
      </c>
      <c r="K26" s="442">
        <f t="shared" si="6"/>
        <v>39.095506805652683</v>
      </c>
      <c r="L26" s="442">
        <f t="shared" si="6"/>
        <v>4.0485829959514161</v>
      </c>
      <c r="M26" s="442">
        <f t="shared" si="6"/>
        <v>32.527838287623965</v>
      </c>
      <c r="N26" s="442">
        <f>IF(N25&gt;0,N25/N24*100,"0")</f>
        <v>2.9018300278211502</v>
      </c>
      <c r="O26" s="442">
        <f>IF(O25&gt;0,O25/O24*100,"0")</f>
        <v>2.9017453442559784</v>
      </c>
      <c r="P26" s="442">
        <f>IF(P25&gt;0,P25/P24*100,"0")</f>
        <v>2.9017453442559784</v>
      </c>
      <c r="Q26" s="442">
        <f>IF(Q25&gt;0,Q25/Q24*100,"0")</f>
        <v>2.9017453442559784</v>
      </c>
      <c r="R26" s="442">
        <f>IF(R25&gt;0,R25/R24*100,"0")</f>
        <v>2.9017453442559784</v>
      </c>
      <c r="S26" s="443"/>
      <c r="T26" s="443"/>
      <c r="U26" s="443"/>
      <c r="V26" s="443"/>
    </row>
    <row r="27" spans="1:22" ht="24" hidden="1">
      <c r="A27" s="427">
        <v>2</v>
      </c>
      <c r="B27" s="428" t="s">
        <v>376</v>
      </c>
      <c r="C27" s="429"/>
      <c r="D27" s="430"/>
      <c r="E27" s="430"/>
      <c r="F27" s="430"/>
      <c r="G27" s="430"/>
      <c r="H27" s="430"/>
      <c r="I27" s="430"/>
      <c r="J27" s="430"/>
      <c r="K27" s="430"/>
      <c r="L27" s="430"/>
      <c r="M27" s="430"/>
      <c r="N27" s="430"/>
      <c r="O27" s="430"/>
      <c r="P27" s="430"/>
      <c r="Q27" s="430"/>
      <c r="R27" s="430"/>
    </row>
    <row r="28" spans="1:22" hidden="1" outlineLevel="1">
      <c r="A28" s="444" t="s">
        <v>918</v>
      </c>
      <c r="B28" s="432" t="s">
        <v>267</v>
      </c>
      <c r="C28" s="425" t="s">
        <v>48</v>
      </c>
      <c r="D28" s="445">
        <f>D29+D30</f>
        <v>0</v>
      </c>
      <c r="E28" s="445">
        <f>E29+E30</f>
        <v>0</v>
      </c>
      <c r="F28" s="445">
        <f>F29+F30</f>
        <v>0</v>
      </c>
      <c r="G28" s="445">
        <f t="shared" ref="G28:M28" si="7">G29+G30</f>
        <v>0</v>
      </c>
      <c r="H28" s="445">
        <f t="shared" si="7"/>
        <v>0</v>
      </c>
      <c r="I28" s="445">
        <f t="shared" si="7"/>
        <v>0</v>
      </c>
      <c r="J28" s="445">
        <f t="shared" si="7"/>
        <v>0</v>
      </c>
      <c r="K28" s="445">
        <f t="shared" si="7"/>
        <v>0</v>
      </c>
      <c r="L28" s="445">
        <f t="shared" si="7"/>
        <v>0</v>
      </c>
      <c r="M28" s="445">
        <f t="shared" si="7"/>
        <v>0</v>
      </c>
      <c r="N28" s="503" t="e">
        <f>N29+N30</f>
        <v>#DIV/0!</v>
      </c>
      <c r="O28" s="503" t="e">
        <f>O29+O30</f>
        <v>#DIV/0!</v>
      </c>
      <c r="P28" s="503" t="e">
        <f>P29+P30</f>
        <v>#DIV/0!</v>
      </c>
      <c r="Q28" s="503" t="e">
        <f>Q29+Q30</f>
        <v>#VALUE!</v>
      </c>
      <c r="R28" s="503" t="e">
        <f>R29+R30</f>
        <v>#DIV/0!</v>
      </c>
    </row>
    <row r="29" spans="1:22" hidden="1" outlineLevel="1">
      <c r="A29" s="444" t="s">
        <v>920</v>
      </c>
      <c r="B29" s="447" t="s">
        <v>268</v>
      </c>
      <c r="C29" s="425" t="s">
        <v>48</v>
      </c>
      <c r="D29" s="438"/>
      <c r="E29" s="438"/>
      <c r="F29" s="438"/>
      <c r="G29" s="438"/>
      <c r="H29" s="438"/>
      <c r="I29" s="438"/>
      <c r="J29" s="438"/>
      <c r="K29" s="438"/>
      <c r="L29" s="438"/>
      <c r="M29" s="438"/>
      <c r="N29" s="503" t="e">
        <f>IF(AND(N53&lt;0.05,N53&gt;-0.05),K29*(1+N53)*(1+N53)+N41+N50,IF(N53&gt;0.05,K29*(1+0.05)*(1+0.05)+N41+N50,K29*(1-0.05)*(1-0.05)+N41+N50))</f>
        <v>#DIV/0!</v>
      </c>
      <c r="O29" s="503" t="e">
        <f>IF(AND(O53&lt;0.05,O53&gt;-0.05),K29*(1+O53)*(1+O53)+O41+O50,IF(O53&gt;0.05,K29*(1+0.05)*(1+0.05)+O41+O50,K29*(1-0.05)*(1-0.05)+O41+O50))</f>
        <v>#DIV/0!</v>
      </c>
      <c r="P29" s="503" t="e">
        <f t="shared" ref="P29:R30" si="8">IF(AND(P53&lt;0.05,P53&gt;-0.05),K29*(1+P53)*(1+P53)+P41+P50,IF(P53&gt;0.05,K29*(1+0.05)*(1+0.05)+P41+P50,K29*(1-0.05)*(1-0.05)+P41+P50))</f>
        <v>#DIV/0!</v>
      </c>
      <c r="Q29" s="503" t="e">
        <f t="shared" si="8"/>
        <v>#VALUE!</v>
      </c>
      <c r="R29" s="503" t="e">
        <f t="shared" si="8"/>
        <v>#DIV/0!</v>
      </c>
    </row>
    <row r="30" spans="1:22" hidden="1" outlineLevel="1">
      <c r="A30" s="444" t="s">
        <v>922</v>
      </c>
      <c r="B30" s="447" t="s">
        <v>295</v>
      </c>
      <c r="C30" s="425" t="s">
        <v>48</v>
      </c>
      <c r="D30" s="433">
        <f t="shared" ref="D30:M30" si="9">SUM(D31:D33)</f>
        <v>0</v>
      </c>
      <c r="E30" s="433">
        <f t="shared" si="9"/>
        <v>0</v>
      </c>
      <c r="F30" s="433">
        <f t="shared" si="9"/>
        <v>0</v>
      </c>
      <c r="G30" s="433">
        <f t="shared" si="9"/>
        <v>0</v>
      </c>
      <c r="H30" s="433">
        <f t="shared" si="9"/>
        <v>0</v>
      </c>
      <c r="I30" s="433">
        <f t="shared" si="9"/>
        <v>0</v>
      </c>
      <c r="J30" s="433">
        <f t="shared" si="9"/>
        <v>0</v>
      </c>
      <c r="K30" s="433">
        <f t="shared" si="9"/>
        <v>0</v>
      </c>
      <c r="L30" s="433">
        <f t="shared" si="9"/>
        <v>0</v>
      </c>
      <c r="M30" s="433">
        <f t="shared" si="9"/>
        <v>0</v>
      </c>
      <c r="N30" s="503" t="e">
        <f>IF(AND(N54&lt;0.05,N54&gt;-0.05),K30*(1+N54)*(1+N54)+N42+N51,IF(N54&gt;0.05,K30*(1+0.05)*(1+0.05)+N42+N51,K30*(1-0.05)*(1-0.05)+N42+N51))</f>
        <v>#DIV/0!</v>
      </c>
      <c r="O30" s="503" t="e">
        <f>IF(AND(O54&lt;0.05,O54&gt;-0.05),K30*(1+O54)*(1+O54)+O42+O51,IF(O54&gt;0.05,K30*(1+0.05)*(1+0.05)+O42+O51,K30*(1-0.05)*(1-0.05)+O42+O51))</f>
        <v>#DIV/0!</v>
      </c>
      <c r="P30" s="503" t="e">
        <f t="shared" si="8"/>
        <v>#DIV/0!</v>
      </c>
      <c r="Q30" s="503" t="e">
        <f t="shared" si="8"/>
        <v>#VALUE!</v>
      </c>
      <c r="R30" s="503" t="e">
        <f t="shared" si="8"/>
        <v>#DIV/0!</v>
      </c>
    </row>
    <row r="31" spans="1:22" s="443" customFormat="1" hidden="1" outlineLevel="1">
      <c r="A31" s="440" t="s">
        <v>316</v>
      </c>
      <c r="B31" s="446" t="s">
        <v>276</v>
      </c>
      <c r="C31" s="434" t="s">
        <v>48</v>
      </c>
      <c r="D31" s="436"/>
      <c r="E31" s="436"/>
      <c r="F31" s="436"/>
      <c r="G31" s="436"/>
      <c r="H31" s="436"/>
      <c r="I31" s="436"/>
      <c r="J31" s="436"/>
      <c r="K31" s="436"/>
      <c r="L31" s="436"/>
      <c r="M31" s="436"/>
      <c r="N31" s="436"/>
      <c r="O31" s="436"/>
      <c r="P31" s="436"/>
      <c r="Q31" s="436"/>
      <c r="R31" s="436"/>
    </row>
    <row r="32" spans="1:22" s="443" customFormat="1" hidden="1" outlineLevel="1">
      <c r="A32" s="440" t="s">
        <v>317</v>
      </c>
      <c r="B32" s="446" t="s">
        <v>277</v>
      </c>
      <c r="C32" s="434" t="s">
        <v>48</v>
      </c>
      <c r="D32" s="436"/>
      <c r="E32" s="436"/>
      <c r="F32" s="436"/>
      <c r="G32" s="436"/>
      <c r="H32" s="436"/>
      <c r="I32" s="436"/>
      <c r="J32" s="436"/>
      <c r="K32" s="436"/>
      <c r="L32" s="436"/>
      <c r="M32" s="436"/>
      <c r="N32" s="436"/>
      <c r="O32" s="436"/>
      <c r="P32" s="436"/>
      <c r="Q32" s="436"/>
      <c r="R32" s="436"/>
    </row>
    <row r="33" spans="1:18" s="443" customFormat="1" hidden="1" outlineLevel="1">
      <c r="A33" s="440" t="s">
        <v>318</v>
      </c>
      <c r="B33" s="446" t="s">
        <v>278</v>
      </c>
      <c r="C33" s="434" t="s">
        <v>48</v>
      </c>
      <c r="D33" s="436"/>
      <c r="E33" s="436"/>
      <c r="F33" s="436"/>
      <c r="G33" s="436"/>
      <c r="H33" s="436"/>
      <c r="I33" s="436"/>
      <c r="J33" s="436"/>
      <c r="K33" s="436"/>
      <c r="L33" s="436"/>
      <c r="M33" s="436"/>
      <c r="N33" s="436"/>
      <c r="O33" s="436"/>
      <c r="P33" s="436"/>
      <c r="Q33" s="436"/>
      <c r="R33" s="436"/>
    </row>
    <row r="34" spans="1:18" hidden="1" outlineLevel="1">
      <c r="A34" s="444" t="s">
        <v>265</v>
      </c>
      <c r="B34" s="432" t="s">
        <v>1052</v>
      </c>
      <c r="C34" s="425" t="s">
        <v>48</v>
      </c>
      <c r="D34" s="438"/>
      <c r="E34" s="438"/>
      <c r="F34" s="438"/>
      <c r="G34" s="438"/>
      <c r="H34" s="438"/>
      <c r="I34" s="438"/>
      <c r="J34" s="438"/>
      <c r="K34" s="438"/>
      <c r="L34" s="438"/>
      <c r="M34" s="438"/>
      <c r="N34" s="438"/>
      <c r="O34" s="438"/>
      <c r="P34" s="438"/>
      <c r="Q34" s="438"/>
      <c r="R34" s="438"/>
    </row>
    <row r="35" spans="1:18" s="443" customFormat="1" hidden="1" outlineLevel="1">
      <c r="A35" s="440" t="s">
        <v>319</v>
      </c>
      <c r="B35" s="448" t="s">
        <v>294</v>
      </c>
      <c r="C35" s="434" t="s">
        <v>731</v>
      </c>
      <c r="D35" s="442" t="str">
        <f t="shared" ref="D35:M35" si="10">IF(D34&gt;0,D34/D28*100,"0")</f>
        <v>0</v>
      </c>
      <c r="E35" s="442" t="str">
        <f t="shared" si="10"/>
        <v>0</v>
      </c>
      <c r="F35" s="442" t="str">
        <f t="shared" si="10"/>
        <v>0</v>
      </c>
      <c r="G35" s="442" t="str">
        <f t="shared" si="10"/>
        <v>0</v>
      </c>
      <c r="H35" s="442" t="str">
        <f t="shared" si="10"/>
        <v>0</v>
      </c>
      <c r="I35" s="442" t="str">
        <f t="shared" si="10"/>
        <v>0</v>
      </c>
      <c r="J35" s="442" t="str">
        <f t="shared" si="10"/>
        <v>0</v>
      </c>
      <c r="K35" s="442" t="str">
        <f t="shared" si="10"/>
        <v>0</v>
      </c>
      <c r="L35" s="442" t="str">
        <f t="shared" si="10"/>
        <v>0</v>
      </c>
      <c r="M35" s="442" t="str">
        <f t="shared" si="10"/>
        <v>0</v>
      </c>
      <c r="N35" s="442" t="str">
        <f>IF(N34&gt;0,N34/N28*100,"0")</f>
        <v>0</v>
      </c>
      <c r="O35" s="442" t="str">
        <f>IF(O34&gt;0,O34/O28*100,"0")</f>
        <v>0</v>
      </c>
      <c r="P35" s="442" t="str">
        <f>IF(P34&gt;0,P34/P28*100,"0")</f>
        <v>0</v>
      </c>
      <c r="Q35" s="442" t="str">
        <f>IF(Q34&gt;0,Q34/Q28*100,"0")</f>
        <v>0</v>
      </c>
      <c r="R35" s="442" t="str">
        <f>IF(R34&gt;0,R34/R28*100,"0")</f>
        <v>0</v>
      </c>
    </row>
    <row r="36" spans="1:18" hidden="1" outlineLevel="1">
      <c r="A36" s="444" t="s">
        <v>266</v>
      </c>
      <c r="B36" s="432" t="s">
        <v>269</v>
      </c>
      <c r="C36" s="425" t="s">
        <v>48</v>
      </c>
      <c r="D36" s="438"/>
      <c r="E36" s="438"/>
      <c r="F36" s="438"/>
      <c r="G36" s="438"/>
      <c r="H36" s="438"/>
      <c r="I36" s="438"/>
      <c r="J36" s="438"/>
      <c r="K36" s="438"/>
      <c r="L36" s="438"/>
      <c r="M36" s="438"/>
      <c r="N36" s="438"/>
      <c r="O36" s="438"/>
      <c r="P36" s="438"/>
      <c r="Q36" s="438"/>
      <c r="R36" s="438"/>
    </row>
    <row r="37" spans="1:18" hidden="1" outlineLevel="1">
      <c r="A37" s="444" t="s">
        <v>320</v>
      </c>
      <c r="B37" s="432" t="s">
        <v>270</v>
      </c>
      <c r="C37" s="425" t="s">
        <v>48</v>
      </c>
      <c r="D37" s="433">
        <f t="shared" ref="D37:M37" si="11">D28-D34-D36</f>
        <v>0</v>
      </c>
      <c r="E37" s="433">
        <f t="shared" si="11"/>
        <v>0</v>
      </c>
      <c r="F37" s="433">
        <f t="shared" si="11"/>
        <v>0</v>
      </c>
      <c r="G37" s="433">
        <f t="shared" si="11"/>
        <v>0</v>
      </c>
      <c r="H37" s="433">
        <f t="shared" si="11"/>
        <v>0</v>
      </c>
      <c r="I37" s="433">
        <f t="shared" si="11"/>
        <v>0</v>
      </c>
      <c r="J37" s="433">
        <f t="shared" si="11"/>
        <v>0</v>
      </c>
      <c r="K37" s="433">
        <f t="shared" si="11"/>
        <v>0</v>
      </c>
      <c r="L37" s="433">
        <f t="shared" si="11"/>
        <v>0</v>
      </c>
      <c r="M37" s="433">
        <f t="shared" si="11"/>
        <v>0</v>
      </c>
      <c r="N37" s="433" t="e">
        <f>N28-N34-N36</f>
        <v>#DIV/0!</v>
      </c>
      <c r="O37" s="433" t="e">
        <f>O28-O34-O36</f>
        <v>#DIV/0!</v>
      </c>
      <c r="P37" s="433" t="e">
        <f>P28-P34-P36</f>
        <v>#DIV/0!</v>
      </c>
      <c r="Q37" s="433" t="e">
        <f>Q28-Q34-Q36</f>
        <v>#VALUE!</v>
      </c>
      <c r="R37" s="433" t="e">
        <f>R28-R34-R36</f>
        <v>#DIV/0!</v>
      </c>
    </row>
    <row r="38" spans="1:18" s="452" customFormat="1" hidden="1" outlineLevel="1">
      <c r="A38" s="444" t="s">
        <v>652</v>
      </c>
      <c r="B38" s="449" t="s">
        <v>310</v>
      </c>
      <c r="C38" s="450" t="s">
        <v>1040</v>
      </c>
      <c r="D38" s="451"/>
      <c r="E38" s="451"/>
      <c r="F38" s="451"/>
      <c r="G38" s="451"/>
      <c r="H38" s="451"/>
      <c r="I38" s="451"/>
      <c r="J38" s="451"/>
      <c r="K38" s="451"/>
      <c r="L38" s="451"/>
      <c r="M38" s="451"/>
      <c r="N38" s="451"/>
      <c r="O38" s="451"/>
      <c r="P38" s="451"/>
      <c r="Q38" s="451"/>
      <c r="R38" s="451"/>
    </row>
    <row r="39" spans="1:18" s="452" customFormat="1" hidden="1" outlineLevel="1">
      <c r="A39" s="444" t="s">
        <v>321</v>
      </c>
      <c r="B39" s="453" t="s">
        <v>311</v>
      </c>
      <c r="C39" s="450" t="s">
        <v>1041</v>
      </c>
      <c r="D39" s="454">
        <f t="shared" ref="D39:M39" si="12">IF(D38&gt;0,D38/D28,0)</f>
        <v>0</v>
      </c>
      <c r="E39" s="454">
        <f t="shared" si="12"/>
        <v>0</v>
      </c>
      <c r="F39" s="454">
        <f t="shared" si="12"/>
        <v>0</v>
      </c>
      <c r="G39" s="454">
        <f t="shared" si="12"/>
        <v>0</v>
      </c>
      <c r="H39" s="454">
        <f t="shared" si="12"/>
        <v>0</v>
      </c>
      <c r="I39" s="454">
        <f t="shared" si="12"/>
        <v>0</v>
      </c>
      <c r="J39" s="454">
        <f t="shared" si="12"/>
        <v>0</v>
      </c>
      <c r="K39" s="454">
        <f t="shared" si="12"/>
        <v>0</v>
      </c>
      <c r="L39" s="454">
        <f t="shared" si="12"/>
        <v>0</v>
      </c>
      <c r="M39" s="454">
        <f t="shared" si="12"/>
        <v>0</v>
      </c>
      <c r="N39" s="454">
        <f>IF(N38&gt;0,N38/N28,0)</f>
        <v>0</v>
      </c>
      <c r="O39" s="454">
        <f>IF(O38&gt;0,O38/O28,0)</f>
        <v>0</v>
      </c>
      <c r="P39" s="454">
        <f>IF(P38&gt;0,P38/P28,0)</f>
        <v>0</v>
      </c>
      <c r="Q39" s="454">
        <f>IF(Q38&gt;0,Q38/Q28,0)</f>
        <v>0</v>
      </c>
      <c r="R39" s="454">
        <f>IF(R38&gt;0,R38/R28,0)</f>
        <v>0</v>
      </c>
    </row>
    <row r="40" spans="1:18" s="452" customFormat="1" hidden="1" outlineLevel="1">
      <c r="A40" s="455">
        <v>3</v>
      </c>
      <c r="B40" s="428" t="s">
        <v>676</v>
      </c>
      <c r="C40" s="425" t="s">
        <v>48</v>
      </c>
      <c r="D40" s="456" t="s">
        <v>10</v>
      </c>
      <c r="E40" s="456" t="s">
        <v>10</v>
      </c>
      <c r="F40" s="456" t="s">
        <v>10</v>
      </c>
      <c r="G40" s="457">
        <f>SUM(G41:G42)</f>
        <v>0</v>
      </c>
      <c r="H40" s="456" t="s">
        <v>10</v>
      </c>
      <c r="I40" s="457">
        <f>SUM(I41:I42)</f>
        <v>0</v>
      </c>
      <c r="J40" s="456" t="s">
        <v>10</v>
      </c>
      <c r="K40" s="457">
        <f>SUM(K41:K42)</f>
        <v>0</v>
      </c>
      <c r="L40" s="456" t="s">
        <v>10</v>
      </c>
      <c r="M40" s="457">
        <f t="shared" ref="M40:R40" si="13">SUM(M41:M42)</f>
        <v>0</v>
      </c>
      <c r="N40" s="457">
        <f t="shared" si="13"/>
        <v>0</v>
      </c>
      <c r="O40" s="457">
        <f t="shared" si="13"/>
        <v>0</v>
      </c>
      <c r="P40" s="457">
        <f t="shared" si="13"/>
        <v>0</v>
      </c>
      <c r="Q40" s="457">
        <f t="shared" si="13"/>
        <v>0</v>
      </c>
      <c r="R40" s="457">
        <f t="shared" si="13"/>
        <v>0</v>
      </c>
    </row>
    <row r="41" spans="1:18" s="452" customFormat="1" hidden="1" outlineLevel="1">
      <c r="A41" s="440" t="s">
        <v>930</v>
      </c>
      <c r="B41" s="447" t="s">
        <v>268</v>
      </c>
      <c r="C41" s="434" t="s">
        <v>48</v>
      </c>
      <c r="D41" s="456" t="s">
        <v>10</v>
      </c>
      <c r="E41" s="456" t="s">
        <v>10</v>
      </c>
      <c r="F41" s="456" t="s">
        <v>10</v>
      </c>
      <c r="G41" s="458">
        <f>G44+G47</f>
        <v>0</v>
      </c>
      <c r="H41" s="456" t="s">
        <v>10</v>
      </c>
      <c r="I41" s="458">
        <f>I44+I47</f>
        <v>0</v>
      </c>
      <c r="J41" s="456" t="s">
        <v>10</v>
      </c>
      <c r="K41" s="458">
        <f>K44+K47</f>
        <v>0</v>
      </c>
      <c r="L41" s="456" t="s">
        <v>10</v>
      </c>
      <c r="M41" s="458">
        <f t="shared" ref="M41:P42" si="14">M44+M47</f>
        <v>0</v>
      </c>
      <c r="N41" s="458">
        <f t="shared" si="14"/>
        <v>0</v>
      </c>
      <c r="O41" s="458">
        <f t="shared" si="14"/>
        <v>0</v>
      </c>
      <c r="P41" s="458">
        <f t="shared" si="14"/>
        <v>0</v>
      </c>
      <c r="Q41" s="458">
        <f>Q44+Q47</f>
        <v>0</v>
      </c>
      <c r="R41" s="458">
        <f>R44+R47</f>
        <v>0</v>
      </c>
    </row>
    <row r="42" spans="1:18" s="452" customFormat="1" hidden="1" outlineLevel="1">
      <c r="A42" s="440" t="s">
        <v>932</v>
      </c>
      <c r="B42" s="447" t="s">
        <v>295</v>
      </c>
      <c r="C42" s="434" t="s">
        <v>48</v>
      </c>
      <c r="D42" s="456" t="s">
        <v>10</v>
      </c>
      <c r="E42" s="456" t="s">
        <v>10</v>
      </c>
      <c r="F42" s="456" t="s">
        <v>10</v>
      </c>
      <c r="G42" s="458">
        <f>G45+G48</f>
        <v>0</v>
      </c>
      <c r="H42" s="456" t="s">
        <v>10</v>
      </c>
      <c r="I42" s="458">
        <f>I45+I48</f>
        <v>0</v>
      </c>
      <c r="J42" s="456" t="s">
        <v>10</v>
      </c>
      <c r="K42" s="458">
        <f>K45+K48</f>
        <v>0</v>
      </c>
      <c r="L42" s="456" t="s">
        <v>10</v>
      </c>
      <c r="M42" s="458">
        <f t="shared" si="14"/>
        <v>0</v>
      </c>
      <c r="N42" s="458">
        <f t="shared" si="14"/>
        <v>0</v>
      </c>
      <c r="O42" s="458">
        <f t="shared" si="14"/>
        <v>0</v>
      </c>
      <c r="P42" s="458">
        <f t="shared" si="14"/>
        <v>0</v>
      </c>
      <c r="Q42" s="458">
        <f>Q45+Q48</f>
        <v>0</v>
      </c>
      <c r="R42" s="458">
        <f>R45+R48</f>
        <v>0</v>
      </c>
    </row>
    <row r="43" spans="1:18" s="452" customFormat="1" ht="25.5" hidden="1" outlineLevel="1">
      <c r="A43" s="459" t="s">
        <v>984</v>
      </c>
      <c r="B43" s="460" t="s">
        <v>436</v>
      </c>
      <c r="C43" s="461" t="s">
        <v>48</v>
      </c>
      <c r="D43" s="456" t="s">
        <v>10</v>
      </c>
      <c r="E43" s="456" t="s">
        <v>10</v>
      </c>
      <c r="F43" s="456" t="s">
        <v>10</v>
      </c>
      <c r="G43" s="457">
        <f>SUM(G44:G45)</f>
        <v>0</v>
      </c>
      <c r="H43" s="456" t="s">
        <v>10</v>
      </c>
      <c r="I43" s="457">
        <f>SUM(I44:I45)</f>
        <v>0</v>
      </c>
      <c r="J43" s="456" t="s">
        <v>10</v>
      </c>
      <c r="K43" s="457">
        <f>SUM(K44:K45)</f>
        <v>0</v>
      </c>
      <c r="L43" s="456" t="s">
        <v>10</v>
      </c>
      <c r="M43" s="457">
        <f t="shared" ref="M43:R43" si="15">SUM(M44:M45)</f>
        <v>0</v>
      </c>
      <c r="N43" s="457">
        <f t="shared" si="15"/>
        <v>0</v>
      </c>
      <c r="O43" s="457">
        <f t="shared" si="15"/>
        <v>0</v>
      </c>
      <c r="P43" s="457">
        <f t="shared" si="15"/>
        <v>0</v>
      </c>
      <c r="Q43" s="457">
        <f t="shared" si="15"/>
        <v>0</v>
      </c>
      <c r="R43" s="457">
        <f t="shared" si="15"/>
        <v>0</v>
      </c>
    </row>
    <row r="44" spans="1:18" s="452" customFormat="1" hidden="1" outlineLevel="1">
      <c r="A44" s="440" t="s">
        <v>986</v>
      </c>
      <c r="B44" s="447" t="s">
        <v>268</v>
      </c>
      <c r="C44" s="434" t="s">
        <v>48</v>
      </c>
      <c r="D44" s="456" t="s">
        <v>10</v>
      </c>
      <c r="E44" s="456" t="s">
        <v>10</v>
      </c>
      <c r="F44" s="456" t="s">
        <v>10</v>
      </c>
      <c r="G44" s="436"/>
      <c r="H44" s="456" t="s">
        <v>10</v>
      </c>
      <c r="I44" s="436"/>
      <c r="J44" s="456" t="s">
        <v>10</v>
      </c>
      <c r="K44" s="436"/>
      <c r="L44" s="456" t="s">
        <v>10</v>
      </c>
      <c r="M44" s="436"/>
      <c r="N44" s="436"/>
      <c r="O44" s="436"/>
      <c r="P44" s="436"/>
      <c r="Q44" s="436"/>
      <c r="R44" s="436"/>
    </row>
    <row r="45" spans="1:18" s="452" customFormat="1" hidden="1" outlineLevel="1">
      <c r="A45" s="440" t="s">
        <v>988</v>
      </c>
      <c r="B45" s="447" t="s">
        <v>295</v>
      </c>
      <c r="C45" s="434" t="s">
        <v>48</v>
      </c>
      <c r="D45" s="456" t="s">
        <v>10</v>
      </c>
      <c r="E45" s="456" t="s">
        <v>10</v>
      </c>
      <c r="F45" s="456" t="s">
        <v>10</v>
      </c>
      <c r="G45" s="436"/>
      <c r="H45" s="456" t="s">
        <v>10</v>
      </c>
      <c r="I45" s="436"/>
      <c r="J45" s="456" t="s">
        <v>10</v>
      </c>
      <c r="K45" s="436"/>
      <c r="L45" s="456" t="s">
        <v>10</v>
      </c>
      <c r="M45" s="436"/>
      <c r="N45" s="436"/>
      <c r="O45" s="436"/>
      <c r="P45" s="436"/>
      <c r="Q45" s="436"/>
      <c r="R45" s="436"/>
    </row>
    <row r="46" spans="1:18" s="452" customFormat="1" ht="25.5" hidden="1" outlineLevel="1">
      <c r="A46" s="459" t="s">
        <v>1259</v>
      </c>
      <c r="B46" s="460" t="s">
        <v>437</v>
      </c>
      <c r="C46" s="461" t="s">
        <v>48</v>
      </c>
      <c r="D46" s="456" t="s">
        <v>10</v>
      </c>
      <c r="E46" s="456" t="s">
        <v>10</v>
      </c>
      <c r="F46" s="456" t="s">
        <v>10</v>
      </c>
      <c r="G46" s="457">
        <f>SUM(G47:G48)</f>
        <v>0</v>
      </c>
      <c r="H46" s="456" t="s">
        <v>10</v>
      </c>
      <c r="I46" s="457">
        <f>SUM(I47:I48)</f>
        <v>0</v>
      </c>
      <c r="J46" s="456" t="s">
        <v>10</v>
      </c>
      <c r="K46" s="457">
        <f>SUM(K47:K48)</f>
        <v>0</v>
      </c>
      <c r="L46" s="456" t="s">
        <v>10</v>
      </c>
      <c r="M46" s="457">
        <f t="shared" ref="M46:R46" si="16">SUM(M47:M48)</f>
        <v>0</v>
      </c>
      <c r="N46" s="457">
        <f t="shared" si="16"/>
        <v>0</v>
      </c>
      <c r="O46" s="457">
        <f t="shared" si="16"/>
        <v>0</v>
      </c>
      <c r="P46" s="457">
        <f t="shared" si="16"/>
        <v>0</v>
      </c>
      <c r="Q46" s="457">
        <f t="shared" si="16"/>
        <v>0</v>
      </c>
      <c r="R46" s="457">
        <f t="shared" si="16"/>
        <v>0</v>
      </c>
    </row>
    <row r="47" spans="1:18" s="452" customFormat="1" hidden="1" outlineLevel="1">
      <c r="A47" s="440" t="s">
        <v>1001</v>
      </c>
      <c r="B47" s="447" t="s">
        <v>268</v>
      </c>
      <c r="C47" s="434" t="s">
        <v>48</v>
      </c>
      <c r="D47" s="456" t="s">
        <v>10</v>
      </c>
      <c r="E47" s="456" t="s">
        <v>10</v>
      </c>
      <c r="F47" s="456" t="s">
        <v>10</v>
      </c>
      <c r="G47" s="436"/>
      <c r="H47" s="456" t="s">
        <v>10</v>
      </c>
      <c r="I47" s="436"/>
      <c r="J47" s="456" t="s">
        <v>10</v>
      </c>
      <c r="K47" s="436"/>
      <c r="L47" s="456" t="s">
        <v>10</v>
      </c>
      <c r="M47" s="436"/>
      <c r="N47" s="436"/>
      <c r="O47" s="436"/>
      <c r="P47" s="436"/>
      <c r="Q47" s="436"/>
      <c r="R47" s="436"/>
    </row>
    <row r="48" spans="1:18" s="452" customFormat="1" hidden="1" outlineLevel="1">
      <c r="A48" s="440" t="s">
        <v>1003</v>
      </c>
      <c r="B48" s="447" t="s">
        <v>295</v>
      </c>
      <c r="C48" s="434" t="s">
        <v>48</v>
      </c>
      <c r="D48" s="456" t="s">
        <v>10</v>
      </c>
      <c r="E48" s="456" t="s">
        <v>10</v>
      </c>
      <c r="F48" s="456" t="s">
        <v>10</v>
      </c>
      <c r="G48" s="436"/>
      <c r="H48" s="456" t="s">
        <v>10</v>
      </c>
      <c r="I48" s="436"/>
      <c r="J48" s="456" t="s">
        <v>10</v>
      </c>
      <c r="K48" s="436"/>
      <c r="L48" s="456" t="s">
        <v>10</v>
      </c>
      <c r="M48" s="436"/>
      <c r="N48" s="436"/>
      <c r="O48" s="436"/>
      <c r="P48" s="436"/>
      <c r="Q48" s="436"/>
      <c r="R48" s="436"/>
    </row>
    <row r="49" spans="1:18" s="452" customFormat="1" ht="51" hidden="1" outlineLevel="1">
      <c r="A49" s="455">
        <v>6</v>
      </c>
      <c r="B49" s="428" t="s">
        <v>687</v>
      </c>
      <c r="C49" s="425" t="s">
        <v>48</v>
      </c>
      <c r="D49" s="456" t="s">
        <v>10</v>
      </c>
      <c r="E49" s="456" t="s">
        <v>10</v>
      </c>
      <c r="F49" s="456" t="s">
        <v>10</v>
      </c>
      <c r="G49" s="457">
        <f>SUM(G50:G51)</f>
        <v>0</v>
      </c>
      <c r="H49" s="456" t="s">
        <v>10</v>
      </c>
      <c r="I49" s="457">
        <f>SUM(I50:I51)</f>
        <v>0</v>
      </c>
      <c r="J49" s="456" t="s">
        <v>10</v>
      </c>
      <c r="K49" s="457">
        <f>SUM(K50:K51)</f>
        <v>0</v>
      </c>
      <c r="L49" s="456" t="s">
        <v>10</v>
      </c>
      <c r="M49" s="457">
        <f t="shared" ref="M49:R49" si="17">SUM(M50:M51)</f>
        <v>0</v>
      </c>
      <c r="N49" s="457">
        <f t="shared" si="17"/>
        <v>0</v>
      </c>
      <c r="O49" s="457">
        <f t="shared" si="17"/>
        <v>0</v>
      </c>
      <c r="P49" s="457">
        <f t="shared" si="17"/>
        <v>0</v>
      </c>
      <c r="Q49" s="457">
        <f t="shared" si="17"/>
        <v>0</v>
      </c>
      <c r="R49" s="457">
        <f t="shared" si="17"/>
        <v>0</v>
      </c>
    </row>
    <row r="50" spans="1:18" s="452" customFormat="1" hidden="1" outlineLevel="1">
      <c r="A50" s="462" t="s">
        <v>1233</v>
      </c>
      <c r="B50" s="447" t="s">
        <v>268</v>
      </c>
      <c r="C50" s="425" t="s">
        <v>48</v>
      </c>
      <c r="D50" s="456" t="s">
        <v>10</v>
      </c>
      <c r="E50" s="456" t="s">
        <v>10</v>
      </c>
      <c r="F50" s="456" t="s">
        <v>10</v>
      </c>
      <c r="G50" s="438"/>
      <c r="H50" s="456" t="s">
        <v>10</v>
      </c>
      <c r="I50" s="438"/>
      <c r="J50" s="456" t="s">
        <v>10</v>
      </c>
      <c r="K50" s="438"/>
      <c r="L50" s="456" t="s">
        <v>10</v>
      </c>
      <c r="M50" s="438"/>
      <c r="N50" s="438"/>
      <c r="O50" s="438"/>
      <c r="P50" s="438"/>
      <c r="Q50" s="438"/>
      <c r="R50" s="438"/>
    </row>
    <row r="51" spans="1:18" s="452" customFormat="1" hidden="1" outlineLevel="1">
      <c r="A51" s="462" t="s">
        <v>275</v>
      </c>
      <c r="B51" s="447" t="s">
        <v>295</v>
      </c>
      <c r="C51" s="425" t="s">
        <v>48</v>
      </c>
      <c r="D51" s="456" t="s">
        <v>10</v>
      </c>
      <c r="E51" s="456" t="s">
        <v>10</v>
      </c>
      <c r="F51" s="456" t="s">
        <v>10</v>
      </c>
      <c r="G51" s="438"/>
      <c r="H51" s="456" t="s">
        <v>10</v>
      </c>
      <c r="I51" s="438"/>
      <c r="J51" s="456" t="s">
        <v>10</v>
      </c>
      <c r="K51" s="438"/>
      <c r="L51" s="456" t="s">
        <v>10</v>
      </c>
      <c r="M51" s="438"/>
      <c r="N51" s="438"/>
      <c r="O51" s="438"/>
      <c r="P51" s="438"/>
      <c r="Q51" s="438"/>
      <c r="R51" s="438"/>
    </row>
    <row r="52" spans="1:18" s="452" customFormat="1" hidden="1" outlineLevel="1">
      <c r="A52" s="463">
        <v>7</v>
      </c>
      <c r="B52" s="464" t="s">
        <v>441</v>
      </c>
      <c r="C52" s="465"/>
      <c r="D52" s="466" t="s">
        <v>10</v>
      </c>
      <c r="E52" s="466" t="s">
        <v>10</v>
      </c>
      <c r="F52" s="466" t="s">
        <v>10</v>
      </c>
      <c r="G52" s="466" t="s">
        <v>10</v>
      </c>
      <c r="H52" s="466" t="s">
        <v>10</v>
      </c>
      <c r="I52" s="466" t="s">
        <v>10</v>
      </c>
      <c r="J52" s="466" t="s">
        <v>10</v>
      </c>
      <c r="K52" s="466" t="s">
        <v>10</v>
      </c>
      <c r="L52" s="466" t="s">
        <v>10</v>
      </c>
      <c r="M52" s="466" t="s">
        <v>10</v>
      </c>
      <c r="N52" s="503" t="e">
        <f>(((K28-K40-K49-I28)/I28)+((I28-I40-I49-G28)/G28)+((G28-G40-G49-E28)/E28))/3</f>
        <v>#DIV/0!</v>
      </c>
      <c r="O52" s="503" t="e">
        <f>(((K28-K40-K49-I28)/I28)+((I28-I40-I49-G28)/G28)+((G28-G40-G49-E28)/E28))/3</f>
        <v>#DIV/0!</v>
      </c>
      <c r="P52" s="503" t="e">
        <f t="shared" ref="P52:R54" si="18">(((K28-K40-K49-I28)/I28)+((I28-I40-I49-G28)/G28)+((G28-G40-G49-E28)/E28))/3</f>
        <v>#DIV/0!</v>
      </c>
      <c r="Q52" s="503" t="e">
        <f t="shared" si="18"/>
        <v>#VALUE!</v>
      </c>
      <c r="R52" s="503" t="e">
        <f t="shared" si="18"/>
        <v>#DIV/0!</v>
      </c>
    </row>
    <row r="53" spans="1:18" s="452" customFormat="1" hidden="1" outlineLevel="1">
      <c r="A53" s="462" t="s">
        <v>1234</v>
      </c>
      <c r="B53" s="447" t="s">
        <v>268</v>
      </c>
      <c r="C53" s="465"/>
      <c r="D53" s="466" t="s">
        <v>10</v>
      </c>
      <c r="E53" s="466" t="s">
        <v>10</v>
      </c>
      <c r="F53" s="466" t="s">
        <v>10</v>
      </c>
      <c r="G53" s="466" t="s">
        <v>10</v>
      </c>
      <c r="H53" s="466" t="s">
        <v>10</v>
      </c>
      <c r="I53" s="466" t="s">
        <v>10</v>
      </c>
      <c r="J53" s="466" t="s">
        <v>10</v>
      </c>
      <c r="K53" s="466" t="s">
        <v>10</v>
      </c>
      <c r="L53" s="466" t="s">
        <v>10</v>
      </c>
      <c r="M53" s="466" t="s">
        <v>10</v>
      </c>
      <c r="N53" s="503" t="e">
        <f>(((K29-K41-K50-I29)/I29)+((I29-I41-I50-G29)/G29)+((G29-G41-G50-E29)/E29))/3</f>
        <v>#DIV/0!</v>
      </c>
      <c r="O53" s="503" t="e">
        <f>(((K29-K41-K50-I29)/I29)+((I29-I41-I50-G29)/G29)+((G29-G41-G50-E29)/E29))/3</f>
        <v>#DIV/0!</v>
      </c>
      <c r="P53" s="503" t="e">
        <f t="shared" si="18"/>
        <v>#DIV/0!</v>
      </c>
      <c r="Q53" s="503" t="e">
        <f t="shared" si="18"/>
        <v>#VALUE!</v>
      </c>
      <c r="R53" s="503" t="e">
        <f t="shared" si="18"/>
        <v>#DIV/0!</v>
      </c>
    </row>
    <row r="54" spans="1:18" s="452" customFormat="1" hidden="1" outlineLevel="1">
      <c r="A54" s="462" t="s">
        <v>1235</v>
      </c>
      <c r="B54" s="447" t="s">
        <v>295</v>
      </c>
      <c r="C54" s="465"/>
      <c r="D54" s="466" t="s">
        <v>10</v>
      </c>
      <c r="E54" s="466" t="s">
        <v>10</v>
      </c>
      <c r="F54" s="466" t="s">
        <v>10</v>
      </c>
      <c r="G54" s="466" t="s">
        <v>10</v>
      </c>
      <c r="H54" s="466" t="s">
        <v>10</v>
      </c>
      <c r="I54" s="466" t="s">
        <v>10</v>
      </c>
      <c r="J54" s="466" t="s">
        <v>10</v>
      </c>
      <c r="K54" s="466" t="s">
        <v>10</v>
      </c>
      <c r="L54" s="466" t="s">
        <v>10</v>
      </c>
      <c r="M54" s="466" t="s">
        <v>10</v>
      </c>
      <c r="N54" s="503" t="e">
        <f>(((K30-K42-K51-I30)/I30)+((I30-I42-I51-G30)/G30)+((G30-G42-G51-E30)/E30))/3</f>
        <v>#DIV/0!</v>
      </c>
      <c r="O54" s="503" t="e">
        <f>(((K30-K42-K51-I30)/I30)+((I30-I42-I51-G30)/G30)+((G30-G42-G51-E30)/E30))/3</f>
        <v>#DIV/0!</v>
      </c>
      <c r="P54" s="503" t="e">
        <f t="shared" si="18"/>
        <v>#DIV/0!</v>
      </c>
      <c r="Q54" s="503" t="e">
        <f t="shared" si="18"/>
        <v>#VALUE!</v>
      </c>
      <c r="R54" s="503" t="e">
        <f t="shared" si="18"/>
        <v>#DIV/0!</v>
      </c>
    </row>
    <row r="55" spans="1:18" ht="24" hidden="1" collapsed="1">
      <c r="A55" s="427">
        <v>8</v>
      </c>
      <c r="B55" s="428" t="s">
        <v>377</v>
      </c>
      <c r="C55" s="429"/>
      <c r="D55" s="430"/>
      <c r="E55" s="430"/>
      <c r="F55" s="430"/>
      <c r="G55" s="430"/>
      <c r="H55" s="430"/>
      <c r="I55" s="430"/>
      <c r="J55" s="430"/>
      <c r="K55" s="430"/>
      <c r="L55" s="430"/>
      <c r="M55" s="430"/>
      <c r="N55" s="431"/>
      <c r="O55" s="431"/>
      <c r="P55" s="431"/>
      <c r="Q55" s="431"/>
      <c r="R55" s="431"/>
    </row>
    <row r="56" spans="1:18" hidden="1" outlineLevel="1">
      <c r="A56" s="444" t="s">
        <v>1238</v>
      </c>
      <c r="B56" s="432" t="s">
        <v>271</v>
      </c>
      <c r="C56" s="425" t="s">
        <v>48</v>
      </c>
      <c r="D56" s="445">
        <f t="shared" ref="D56:P56" si="19">D57+D58</f>
        <v>0</v>
      </c>
      <c r="E56" s="445">
        <f t="shared" si="19"/>
        <v>0</v>
      </c>
      <c r="F56" s="445">
        <f t="shared" si="19"/>
        <v>0</v>
      </c>
      <c r="G56" s="445">
        <f t="shared" si="19"/>
        <v>0</v>
      </c>
      <c r="H56" s="445">
        <f t="shared" si="19"/>
        <v>0</v>
      </c>
      <c r="I56" s="445">
        <f t="shared" si="19"/>
        <v>0</v>
      </c>
      <c r="J56" s="445">
        <f t="shared" si="19"/>
        <v>0</v>
      </c>
      <c r="K56" s="445">
        <f t="shared" si="19"/>
        <v>0</v>
      </c>
      <c r="L56" s="445">
        <f t="shared" si="19"/>
        <v>0</v>
      </c>
      <c r="M56" s="445">
        <f t="shared" si="19"/>
        <v>0</v>
      </c>
      <c r="N56" s="445" t="e">
        <f t="shared" si="19"/>
        <v>#DIV/0!</v>
      </c>
      <c r="O56" s="445" t="e">
        <f t="shared" si="19"/>
        <v>#DIV/0!</v>
      </c>
      <c r="P56" s="445" t="e">
        <f t="shared" si="19"/>
        <v>#DIV/0!</v>
      </c>
      <c r="Q56" s="445" t="e">
        <f>Q57+Q58</f>
        <v>#VALUE!</v>
      </c>
      <c r="R56" s="445" t="e">
        <f>R57+R58</f>
        <v>#DIV/0!</v>
      </c>
    </row>
    <row r="57" spans="1:18" hidden="1" outlineLevel="1">
      <c r="A57" s="444" t="s">
        <v>485</v>
      </c>
      <c r="B57" s="447" t="s">
        <v>268</v>
      </c>
      <c r="C57" s="425" t="s">
        <v>48</v>
      </c>
      <c r="D57" s="438"/>
      <c r="E57" s="438"/>
      <c r="F57" s="438"/>
      <c r="G57" s="438"/>
      <c r="H57" s="438"/>
      <c r="I57" s="438"/>
      <c r="J57" s="438"/>
      <c r="K57" s="438"/>
      <c r="L57" s="438"/>
      <c r="M57" s="438"/>
      <c r="N57" s="503" t="e">
        <f>IF(AND(N81&lt;0.05,N81&gt;-0.05),K57*(1+N81)*(1+N81)+N69+N78,IF(N81&gt;0.05,K57*(1+0.05)*(1+0.05)+N69+N78,K57*(1-0.05)*(1-0.05)+N69+N78))</f>
        <v>#DIV/0!</v>
      </c>
      <c r="O57" s="503" t="e">
        <f>IF(AND(O81&lt;0.05,O81&gt;-0.05),K57*(1+O81)*(1+O81)+O69+O78,IF(O81&gt;0.05,K57*(1+0.05)*(1+0.05)+O69+O78,K57*(1-0.05)*(1-0.05)+O69+O78))</f>
        <v>#DIV/0!</v>
      </c>
      <c r="P57" s="503" t="e">
        <f t="shared" ref="P57:R58" si="20">IF(AND(P81&lt;0.05,P81&gt;-0.05),K57*(1+P81)*(1+P81)+P69+P78,IF(P81&gt;0.05,K57*(1+0.05)*(1+0.05)+P69+P78,K57*(1-0.05)*(1-0.05)+P69+P78))</f>
        <v>#DIV/0!</v>
      </c>
      <c r="Q57" s="503" t="e">
        <f t="shared" si="20"/>
        <v>#VALUE!</v>
      </c>
      <c r="R57" s="503" t="e">
        <f t="shared" si="20"/>
        <v>#DIV/0!</v>
      </c>
    </row>
    <row r="58" spans="1:18" hidden="1" outlineLevel="1">
      <c r="A58" s="444" t="s">
        <v>486</v>
      </c>
      <c r="B58" s="447" t="s">
        <v>295</v>
      </c>
      <c r="C58" s="425" t="s">
        <v>48</v>
      </c>
      <c r="D58" s="433">
        <f t="shared" ref="D58:M58" si="21">SUM(D59:D61)</f>
        <v>0</v>
      </c>
      <c r="E58" s="433">
        <f t="shared" si="21"/>
        <v>0</v>
      </c>
      <c r="F58" s="433">
        <f t="shared" si="21"/>
        <v>0</v>
      </c>
      <c r="G58" s="433">
        <f t="shared" si="21"/>
        <v>0</v>
      </c>
      <c r="H58" s="433">
        <f t="shared" si="21"/>
        <v>0</v>
      </c>
      <c r="I58" s="433">
        <f t="shared" si="21"/>
        <v>0</v>
      </c>
      <c r="J58" s="433">
        <f t="shared" si="21"/>
        <v>0</v>
      </c>
      <c r="K58" s="433">
        <f t="shared" si="21"/>
        <v>0</v>
      </c>
      <c r="L58" s="433">
        <f t="shared" si="21"/>
        <v>0</v>
      </c>
      <c r="M58" s="433">
        <f t="shared" si="21"/>
        <v>0</v>
      </c>
      <c r="N58" s="503" t="e">
        <f>IF(AND(N82&lt;0.05,N82&gt;-0.05),K58*(1+N82)*(1+N82)+N70+N79,IF(N82&gt;0.05,K58*(1+0.05)*(1+0.05)+N70+N79,K58*(1-0.05)*(1-0.05)+N70+N79))</f>
        <v>#DIV/0!</v>
      </c>
      <c r="O58" s="503" t="e">
        <f>IF(AND(O82&lt;0.05,O82&gt;-0.05),K58*(1+O82)*(1+O82)+O70+O79,IF(O82&gt;0.05,K58*(1+0.05)*(1+0.05)+O70+O79,K58*(1-0.05)*(1-0.05)+O70+O79))</f>
        <v>#DIV/0!</v>
      </c>
      <c r="P58" s="503" t="e">
        <f t="shared" si="20"/>
        <v>#DIV/0!</v>
      </c>
      <c r="Q58" s="503" t="e">
        <f t="shared" si="20"/>
        <v>#VALUE!</v>
      </c>
      <c r="R58" s="503" t="e">
        <f t="shared" si="20"/>
        <v>#DIV/0!</v>
      </c>
    </row>
    <row r="59" spans="1:18" s="443" customFormat="1" hidden="1" outlineLevel="1">
      <c r="A59" s="440" t="s">
        <v>487</v>
      </c>
      <c r="B59" s="446" t="s">
        <v>276</v>
      </c>
      <c r="C59" s="434" t="s">
        <v>48</v>
      </c>
      <c r="D59" s="436"/>
      <c r="E59" s="436"/>
      <c r="F59" s="436"/>
      <c r="G59" s="436"/>
      <c r="H59" s="436"/>
      <c r="I59" s="436"/>
      <c r="J59" s="436"/>
      <c r="K59" s="436"/>
      <c r="L59" s="436"/>
      <c r="M59" s="436"/>
      <c r="N59" s="436"/>
      <c r="O59" s="436"/>
      <c r="P59" s="436"/>
      <c r="Q59" s="436"/>
      <c r="R59" s="436"/>
    </row>
    <row r="60" spans="1:18" s="443" customFormat="1" hidden="1" outlineLevel="1">
      <c r="A60" s="440" t="s">
        <v>488</v>
      </c>
      <c r="B60" s="446" t="s">
        <v>277</v>
      </c>
      <c r="C60" s="434" t="s">
        <v>48</v>
      </c>
      <c r="D60" s="436"/>
      <c r="E60" s="436"/>
      <c r="F60" s="436"/>
      <c r="G60" s="436"/>
      <c r="H60" s="436"/>
      <c r="I60" s="436"/>
      <c r="J60" s="436"/>
      <c r="K60" s="436"/>
      <c r="L60" s="436"/>
      <c r="M60" s="436"/>
      <c r="N60" s="436"/>
      <c r="O60" s="436"/>
      <c r="P60" s="436"/>
      <c r="Q60" s="436"/>
      <c r="R60" s="436"/>
    </row>
    <row r="61" spans="1:18" s="443" customFormat="1" hidden="1" outlineLevel="1">
      <c r="A61" s="440" t="s">
        <v>489</v>
      </c>
      <c r="B61" s="446" t="s">
        <v>278</v>
      </c>
      <c r="C61" s="434" t="s">
        <v>48</v>
      </c>
      <c r="D61" s="436"/>
      <c r="E61" s="436"/>
      <c r="F61" s="436"/>
      <c r="G61" s="436"/>
      <c r="H61" s="436"/>
      <c r="I61" s="436"/>
      <c r="J61" s="436"/>
      <c r="K61" s="436"/>
      <c r="L61" s="436"/>
      <c r="M61" s="436"/>
      <c r="N61" s="436"/>
      <c r="O61" s="436"/>
      <c r="P61" s="436"/>
      <c r="Q61" s="436"/>
      <c r="R61" s="436"/>
    </row>
    <row r="62" spans="1:18" hidden="1" outlineLevel="1">
      <c r="A62" s="444" t="s">
        <v>490</v>
      </c>
      <c r="B62" s="432" t="s">
        <v>1052</v>
      </c>
      <c r="C62" s="425" t="s">
        <v>48</v>
      </c>
      <c r="D62" s="438"/>
      <c r="E62" s="438"/>
      <c r="F62" s="438"/>
      <c r="G62" s="438"/>
      <c r="H62" s="438"/>
      <c r="I62" s="438"/>
      <c r="J62" s="438"/>
      <c r="K62" s="438"/>
      <c r="L62" s="438"/>
      <c r="M62" s="438"/>
      <c r="N62" s="438"/>
      <c r="O62" s="438"/>
      <c r="P62" s="438"/>
      <c r="Q62" s="438"/>
      <c r="R62" s="438"/>
    </row>
    <row r="63" spans="1:18" s="443" customFormat="1" hidden="1" outlineLevel="1">
      <c r="A63" s="440" t="s">
        <v>281</v>
      </c>
      <c r="B63" s="448" t="s">
        <v>294</v>
      </c>
      <c r="C63" s="434" t="s">
        <v>731</v>
      </c>
      <c r="D63" s="442" t="str">
        <f>IF(D62&gt;0,D62/D56*100,"0")</f>
        <v>0</v>
      </c>
      <c r="E63" s="442" t="str">
        <f>IF(E62&gt;0,E62/E56*100,"0")</f>
        <v>0</v>
      </c>
      <c r="F63" s="442" t="str">
        <f>IF(F62&gt;0,F62/F56*100,"0")</f>
        <v>0</v>
      </c>
      <c r="G63" s="442" t="str">
        <f>IF(G62&gt;0,G62/G56*100,"0")</f>
        <v>0</v>
      </c>
      <c r="H63" s="442" t="str">
        <f>IF(H62&gt;0,H62/H56*100,"0")</f>
        <v>0</v>
      </c>
      <c r="I63" s="442" t="str">
        <f t="shared" ref="I63:N63" si="22">IF(I62&gt;0,I62/I56*100,"0")</f>
        <v>0</v>
      </c>
      <c r="J63" s="442" t="str">
        <f t="shared" si="22"/>
        <v>0</v>
      </c>
      <c r="K63" s="442" t="str">
        <f t="shared" si="22"/>
        <v>0</v>
      </c>
      <c r="L63" s="442" t="str">
        <f t="shared" si="22"/>
        <v>0</v>
      </c>
      <c r="M63" s="442" t="str">
        <f t="shared" si="22"/>
        <v>0</v>
      </c>
      <c r="N63" s="442" t="str">
        <f t="shared" si="22"/>
        <v>0</v>
      </c>
      <c r="O63" s="442" t="str">
        <f>IF(O62&gt;0,O62/O56*100,"0")</f>
        <v>0</v>
      </c>
      <c r="P63" s="442" t="str">
        <f>IF(P62&gt;0,P62/P56*100,"0")</f>
        <v>0</v>
      </c>
      <c r="Q63" s="442" t="str">
        <f>IF(Q62&gt;0,Q62/Q56*100,"0")</f>
        <v>0</v>
      </c>
      <c r="R63" s="442" t="str">
        <f>IF(R62&gt;0,R62/R56*100,"0")</f>
        <v>0</v>
      </c>
    </row>
    <row r="64" spans="1:18" hidden="1" outlineLevel="1">
      <c r="A64" s="444" t="s">
        <v>491</v>
      </c>
      <c r="B64" s="432" t="s">
        <v>269</v>
      </c>
      <c r="C64" s="425" t="s">
        <v>48</v>
      </c>
      <c r="D64" s="438"/>
      <c r="E64" s="438"/>
      <c r="F64" s="438"/>
      <c r="G64" s="438"/>
      <c r="H64" s="438"/>
      <c r="I64" s="438"/>
      <c r="J64" s="438"/>
      <c r="K64" s="438"/>
      <c r="L64" s="438"/>
      <c r="M64" s="438"/>
      <c r="N64" s="438"/>
      <c r="O64" s="438"/>
      <c r="P64" s="438"/>
      <c r="Q64" s="438"/>
      <c r="R64" s="438"/>
    </row>
    <row r="65" spans="1:18" hidden="1" outlineLevel="1">
      <c r="A65" s="444" t="s">
        <v>286</v>
      </c>
      <c r="B65" s="432" t="s">
        <v>270</v>
      </c>
      <c r="C65" s="425" t="s">
        <v>48</v>
      </c>
      <c r="D65" s="433">
        <f t="shared" ref="D65:P65" si="23">D56-D62-D64</f>
        <v>0</v>
      </c>
      <c r="E65" s="433">
        <f t="shared" si="23"/>
        <v>0</v>
      </c>
      <c r="F65" s="433">
        <f t="shared" si="23"/>
        <v>0</v>
      </c>
      <c r="G65" s="433">
        <f t="shared" si="23"/>
        <v>0</v>
      </c>
      <c r="H65" s="433">
        <f t="shared" si="23"/>
        <v>0</v>
      </c>
      <c r="I65" s="433">
        <f t="shared" si="23"/>
        <v>0</v>
      </c>
      <c r="J65" s="433">
        <f t="shared" si="23"/>
        <v>0</v>
      </c>
      <c r="K65" s="433">
        <f t="shared" si="23"/>
        <v>0</v>
      </c>
      <c r="L65" s="433">
        <f t="shared" si="23"/>
        <v>0</v>
      </c>
      <c r="M65" s="433">
        <f t="shared" si="23"/>
        <v>0</v>
      </c>
      <c r="N65" s="433" t="e">
        <f t="shared" si="23"/>
        <v>#DIV/0!</v>
      </c>
      <c r="O65" s="433" t="e">
        <f t="shared" si="23"/>
        <v>#DIV/0!</v>
      </c>
      <c r="P65" s="433" t="e">
        <f t="shared" si="23"/>
        <v>#DIV/0!</v>
      </c>
      <c r="Q65" s="433" t="e">
        <f>Q56-Q62-Q64</f>
        <v>#VALUE!</v>
      </c>
      <c r="R65" s="433" t="e">
        <f>R56-R62-R64</f>
        <v>#DIV/0!</v>
      </c>
    </row>
    <row r="66" spans="1:18" s="452" customFormat="1" ht="25.5" hidden="1" outlineLevel="1">
      <c r="A66" s="444" t="s">
        <v>287</v>
      </c>
      <c r="B66" s="449" t="s">
        <v>312</v>
      </c>
      <c r="C66" s="450" t="s">
        <v>1040</v>
      </c>
      <c r="D66" s="451"/>
      <c r="E66" s="451"/>
      <c r="F66" s="451"/>
      <c r="G66" s="451"/>
      <c r="H66" s="451"/>
      <c r="I66" s="451"/>
      <c r="J66" s="451"/>
      <c r="K66" s="451"/>
      <c r="L66" s="451"/>
      <c r="M66" s="451"/>
      <c r="N66" s="451"/>
      <c r="O66" s="451"/>
      <c r="P66" s="451"/>
      <c r="Q66" s="451"/>
      <c r="R66" s="451"/>
    </row>
    <row r="67" spans="1:18" s="452" customFormat="1" hidden="1" outlineLevel="1">
      <c r="A67" s="444" t="s">
        <v>416</v>
      </c>
      <c r="B67" s="453" t="s">
        <v>313</v>
      </c>
      <c r="C67" s="450" t="s">
        <v>1041</v>
      </c>
      <c r="D67" s="454">
        <f>IF(D66&gt;0,D66/D56,0)</f>
        <v>0</v>
      </c>
      <c r="E67" s="454">
        <f>IF(E66&gt;0,E66/E56,0)</f>
        <v>0</v>
      </c>
      <c r="F67" s="454">
        <f>IF(F66&gt;0,F66/F56,0)</f>
        <v>0</v>
      </c>
      <c r="G67" s="454">
        <f>IF(G66&gt;0,G66/G56,0)</f>
        <v>0</v>
      </c>
      <c r="H67" s="454">
        <f>IF(H66&gt;0,H66/H56,0)</f>
        <v>0</v>
      </c>
      <c r="I67" s="454">
        <f t="shared" ref="I67:N67" si="24">IF(I66&gt;0,I66/I56,0)</f>
        <v>0</v>
      </c>
      <c r="J67" s="454">
        <f t="shared" si="24"/>
        <v>0</v>
      </c>
      <c r="K67" s="454">
        <f t="shared" si="24"/>
        <v>0</v>
      </c>
      <c r="L67" s="454">
        <f t="shared" si="24"/>
        <v>0</v>
      </c>
      <c r="M67" s="454">
        <f t="shared" si="24"/>
        <v>0</v>
      </c>
      <c r="N67" s="454">
        <f t="shared" si="24"/>
        <v>0</v>
      </c>
      <c r="O67" s="454">
        <f>IF(O66&gt;0,O66/O56,0)</f>
        <v>0</v>
      </c>
      <c r="P67" s="454">
        <f>IF(P66&gt;0,P66/P56,0)</f>
        <v>0</v>
      </c>
      <c r="Q67" s="454">
        <f>IF(Q66&gt;0,Q66/Q56,0)</f>
        <v>0</v>
      </c>
      <c r="R67" s="454">
        <f>IF(R66&gt;0,R66/R56,0)</f>
        <v>0</v>
      </c>
    </row>
    <row r="68" spans="1:18" s="452" customFormat="1" hidden="1" outlineLevel="1">
      <c r="A68" s="455">
        <v>9</v>
      </c>
      <c r="B68" s="428" t="s">
        <v>677</v>
      </c>
      <c r="C68" s="425" t="s">
        <v>48</v>
      </c>
      <c r="D68" s="456" t="s">
        <v>10</v>
      </c>
      <c r="E68" s="456" t="s">
        <v>10</v>
      </c>
      <c r="F68" s="456" t="s">
        <v>10</v>
      </c>
      <c r="G68" s="457">
        <f>SUM(G69:G70)</f>
        <v>0</v>
      </c>
      <c r="H68" s="456" t="s">
        <v>10</v>
      </c>
      <c r="I68" s="457">
        <f>SUM(I69:I70)</f>
        <v>0</v>
      </c>
      <c r="J68" s="456" t="s">
        <v>10</v>
      </c>
      <c r="K68" s="457">
        <f>SUM(K69:K70)</f>
        <v>0</v>
      </c>
      <c r="L68" s="456" t="s">
        <v>10</v>
      </c>
      <c r="M68" s="457">
        <f t="shared" ref="M68:R68" si="25">SUM(M69:M70)</f>
        <v>0</v>
      </c>
      <c r="N68" s="457">
        <f t="shared" si="25"/>
        <v>0</v>
      </c>
      <c r="O68" s="457">
        <f t="shared" si="25"/>
        <v>0</v>
      </c>
      <c r="P68" s="457">
        <f t="shared" si="25"/>
        <v>0</v>
      </c>
      <c r="Q68" s="457">
        <f t="shared" si="25"/>
        <v>0</v>
      </c>
      <c r="R68" s="457">
        <f t="shared" si="25"/>
        <v>0</v>
      </c>
    </row>
    <row r="69" spans="1:18" s="452" customFormat="1" hidden="1" outlineLevel="1">
      <c r="A69" s="440" t="s">
        <v>288</v>
      </c>
      <c r="B69" s="447" t="s">
        <v>268</v>
      </c>
      <c r="C69" s="434" t="s">
        <v>48</v>
      </c>
      <c r="D69" s="456" t="s">
        <v>10</v>
      </c>
      <c r="E69" s="456" t="s">
        <v>10</v>
      </c>
      <c r="F69" s="456" t="s">
        <v>10</v>
      </c>
      <c r="G69" s="458">
        <f>G72+G75</f>
        <v>0</v>
      </c>
      <c r="H69" s="456" t="s">
        <v>10</v>
      </c>
      <c r="I69" s="458">
        <f>I72+I75</f>
        <v>0</v>
      </c>
      <c r="J69" s="456" t="s">
        <v>10</v>
      </c>
      <c r="K69" s="458">
        <f>K72+K75</f>
        <v>0</v>
      </c>
      <c r="L69" s="456" t="s">
        <v>10</v>
      </c>
      <c r="M69" s="458">
        <f t="shared" ref="M69:P70" si="26">M72+M75</f>
        <v>0</v>
      </c>
      <c r="N69" s="458">
        <f t="shared" si="26"/>
        <v>0</v>
      </c>
      <c r="O69" s="458">
        <f t="shared" si="26"/>
        <v>0</v>
      </c>
      <c r="P69" s="458">
        <f t="shared" si="26"/>
        <v>0</v>
      </c>
      <c r="Q69" s="458">
        <f>Q72+Q75</f>
        <v>0</v>
      </c>
      <c r="R69" s="458">
        <f>R72+R75</f>
        <v>0</v>
      </c>
    </row>
    <row r="70" spans="1:18" s="452" customFormat="1" hidden="1" outlineLevel="1">
      <c r="A70" s="440" t="s">
        <v>289</v>
      </c>
      <c r="B70" s="447" t="s">
        <v>295</v>
      </c>
      <c r="C70" s="434" t="s">
        <v>48</v>
      </c>
      <c r="D70" s="456" t="s">
        <v>10</v>
      </c>
      <c r="E70" s="456" t="s">
        <v>10</v>
      </c>
      <c r="F70" s="456" t="s">
        <v>10</v>
      </c>
      <c r="G70" s="458">
        <f>G73+G76</f>
        <v>0</v>
      </c>
      <c r="H70" s="456" t="s">
        <v>10</v>
      </c>
      <c r="I70" s="458">
        <f>I73+I76</f>
        <v>0</v>
      </c>
      <c r="J70" s="456" t="s">
        <v>10</v>
      </c>
      <c r="K70" s="458">
        <f>K73+K76</f>
        <v>0</v>
      </c>
      <c r="L70" s="456" t="s">
        <v>10</v>
      </c>
      <c r="M70" s="458">
        <f t="shared" si="26"/>
        <v>0</v>
      </c>
      <c r="N70" s="458">
        <f t="shared" si="26"/>
        <v>0</v>
      </c>
      <c r="O70" s="458">
        <f t="shared" si="26"/>
        <v>0</v>
      </c>
      <c r="P70" s="458">
        <f t="shared" si="26"/>
        <v>0</v>
      </c>
      <c r="Q70" s="458">
        <f>Q73+Q76</f>
        <v>0</v>
      </c>
      <c r="R70" s="458">
        <f>R73+R76</f>
        <v>0</v>
      </c>
    </row>
    <row r="71" spans="1:18" s="452" customFormat="1" ht="25.5" hidden="1" outlineLevel="1">
      <c r="A71" s="459" t="s">
        <v>1266</v>
      </c>
      <c r="B71" s="460" t="s">
        <v>438</v>
      </c>
      <c r="C71" s="461" t="s">
        <v>48</v>
      </c>
      <c r="D71" s="456" t="s">
        <v>10</v>
      </c>
      <c r="E71" s="456" t="s">
        <v>10</v>
      </c>
      <c r="F71" s="456" t="s">
        <v>10</v>
      </c>
      <c r="G71" s="457">
        <f>SUM(G72:G73)</f>
        <v>0</v>
      </c>
      <c r="H71" s="456" t="s">
        <v>10</v>
      </c>
      <c r="I71" s="457">
        <f>SUM(I72:I73)</f>
        <v>0</v>
      </c>
      <c r="J71" s="456" t="s">
        <v>10</v>
      </c>
      <c r="K71" s="457">
        <f>SUM(K72:K73)</f>
        <v>0</v>
      </c>
      <c r="L71" s="456" t="s">
        <v>10</v>
      </c>
      <c r="M71" s="457">
        <f t="shared" ref="M71:R71" si="27">SUM(M72:M73)</f>
        <v>0</v>
      </c>
      <c r="N71" s="457">
        <f t="shared" si="27"/>
        <v>0</v>
      </c>
      <c r="O71" s="457">
        <f t="shared" si="27"/>
        <v>0</v>
      </c>
      <c r="P71" s="457">
        <f t="shared" si="27"/>
        <v>0</v>
      </c>
      <c r="Q71" s="457">
        <f t="shared" si="27"/>
        <v>0</v>
      </c>
      <c r="R71" s="457">
        <f t="shared" si="27"/>
        <v>0</v>
      </c>
    </row>
    <row r="72" spans="1:18" s="452" customFormat="1" hidden="1" outlineLevel="1">
      <c r="A72" s="440" t="s">
        <v>380</v>
      </c>
      <c r="B72" s="447" t="s">
        <v>268</v>
      </c>
      <c r="C72" s="434" t="s">
        <v>48</v>
      </c>
      <c r="D72" s="456" t="s">
        <v>10</v>
      </c>
      <c r="E72" s="456" t="s">
        <v>10</v>
      </c>
      <c r="F72" s="456" t="s">
        <v>10</v>
      </c>
      <c r="G72" s="436"/>
      <c r="H72" s="456" t="s">
        <v>10</v>
      </c>
      <c r="I72" s="436"/>
      <c r="J72" s="456" t="s">
        <v>10</v>
      </c>
      <c r="K72" s="436"/>
      <c r="L72" s="456" t="s">
        <v>10</v>
      </c>
      <c r="M72" s="436"/>
      <c r="N72" s="436"/>
      <c r="O72" s="436"/>
      <c r="P72" s="436"/>
      <c r="Q72" s="436"/>
      <c r="R72" s="436"/>
    </row>
    <row r="73" spans="1:18" s="452" customFormat="1" hidden="1" outlineLevel="1">
      <c r="A73" s="440" t="s">
        <v>381</v>
      </c>
      <c r="B73" s="447" t="s">
        <v>295</v>
      </c>
      <c r="C73" s="434" t="s">
        <v>48</v>
      </c>
      <c r="D73" s="456" t="s">
        <v>10</v>
      </c>
      <c r="E73" s="456" t="s">
        <v>10</v>
      </c>
      <c r="F73" s="456" t="s">
        <v>10</v>
      </c>
      <c r="G73" s="436"/>
      <c r="H73" s="456" t="s">
        <v>10</v>
      </c>
      <c r="I73" s="436"/>
      <c r="J73" s="456" t="s">
        <v>10</v>
      </c>
      <c r="K73" s="436"/>
      <c r="L73" s="456" t="s">
        <v>10</v>
      </c>
      <c r="M73" s="436"/>
      <c r="N73" s="436"/>
      <c r="O73" s="436"/>
      <c r="P73" s="436"/>
      <c r="Q73" s="436"/>
      <c r="R73" s="436"/>
    </row>
    <row r="74" spans="1:18" s="452" customFormat="1" ht="25.5" hidden="1" outlineLevel="1">
      <c r="A74" s="459" t="s">
        <v>1267</v>
      </c>
      <c r="B74" s="460" t="s">
        <v>439</v>
      </c>
      <c r="C74" s="461" t="s">
        <v>48</v>
      </c>
      <c r="D74" s="456" t="s">
        <v>10</v>
      </c>
      <c r="E74" s="456" t="s">
        <v>10</v>
      </c>
      <c r="F74" s="456" t="s">
        <v>10</v>
      </c>
      <c r="G74" s="457">
        <f>SUM(G75:G76)</f>
        <v>0</v>
      </c>
      <c r="H74" s="456" t="s">
        <v>10</v>
      </c>
      <c r="I74" s="457">
        <f>SUM(I75:I76)</f>
        <v>0</v>
      </c>
      <c r="J74" s="456" t="s">
        <v>10</v>
      </c>
      <c r="K74" s="457">
        <f>SUM(K75:K76)</f>
        <v>0</v>
      </c>
      <c r="L74" s="456" t="s">
        <v>10</v>
      </c>
      <c r="M74" s="457">
        <f t="shared" ref="M74:R74" si="28">SUM(M75:M76)</f>
        <v>0</v>
      </c>
      <c r="N74" s="457">
        <f t="shared" si="28"/>
        <v>0</v>
      </c>
      <c r="O74" s="457">
        <f t="shared" si="28"/>
        <v>0</v>
      </c>
      <c r="P74" s="457">
        <f t="shared" si="28"/>
        <v>0</v>
      </c>
      <c r="Q74" s="457">
        <f t="shared" si="28"/>
        <v>0</v>
      </c>
      <c r="R74" s="457">
        <f t="shared" si="28"/>
        <v>0</v>
      </c>
    </row>
    <row r="75" spans="1:18" s="452" customFormat="1" hidden="1" outlineLevel="1">
      <c r="A75" s="440" t="s">
        <v>492</v>
      </c>
      <c r="B75" s="447" t="s">
        <v>268</v>
      </c>
      <c r="C75" s="434" t="s">
        <v>48</v>
      </c>
      <c r="D75" s="456" t="s">
        <v>10</v>
      </c>
      <c r="E75" s="456" t="s">
        <v>10</v>
      </c>
      <c r="F75" s="456" t="s">
        <v>10</v>
      </c>
      <c r="G75" s="436"/>
      <c r="H75" s="456" t="s">
        <v>10</v>
      </c>
      <c r="I75" s="436"/>
      <c r="J75" s="456" t="s">
        <v>10</v>
      </c>
      <c r="K75" s="436"/>
      <c r="L75" s="456" t="s">
        <v>10</v>
      </c>
      <c r="M75" s="436"/>
      <c r="N75" s="436"/>
      <c r="O75" s="436"/>
      <c r="P75" s="436"/>
      <c r="Q75" s="436"/>
      <c r="R75" s="436"/>
    </row>
    <row r="76" spans="1:18" s="452" customFormat="1" hidden="1" outlineLevel="1">
      <c r="A76" s="440" t="s">
        <v>493</v>
      </c>
      <c r="B76" s="447" t="s">
        <v>295</v>
      </c>
      <c r="C76" s="434" t="s">
        <v>48</v>
      </c>
      <c r="D76" s="456" t="s">
        <v>10</v>
      </c>
      <c r="E76" s="456" t="s">
        <v>10</v>
      </c>
      <c r="F76" s="456" t="s">
        <v>10</v>
      </c>
      <c r="G76" s="436"/>
      <c r="H76" s="456" t="s">
        <v>10</v>
      </c>
      <c r="I76" s="436"/>
      <c r="J76" s="456" t="s">
        <v>10</v>
      </c>
      <c r="K76" s="436"/>
      <c r="L76" s="456" t="s">
        <v>10</v>
      </c>
      <c r="M76" s="436"/>
      <c r="N76" s="436"/>
      <c r="O76" s="436"/>
      <c r="P76" s="436"/>
      <c r="Q76" s="436"/>
      <c r="R76" s="436"/>
    </row>
    <row r="77" spans="1:18" s="452" customFormat="1" ht="51" hidden="1" outlineLevel="1">
      <c r="A77" s="455">
        <v>12</v>
      </c>
      <c r="B77" s="428" t="s">
        <v>688</v>
      </c>
      <c r="C77" s="425" t="s">
        <v>48</v>
      </c>
      <c r="D77" s="456" t="s">
        <v>10</v>
      </c>
      <c r="E77" s="456" t="s">
        <v>10</v>
      </c>
      <c r="F77" s="456" t="s">
        <v>10</v>
      </c>
      <c r="G77" s="457">
        <f>SUM(G78:G79)</f>
        <v>0</v>
      </c>
      <c r="H77" s="456" t="s">
        <v>10</v>
      </c>
      <c r="I77" s="457">
        <f>SUM(I78:I79)</f>
        <v>0</v>
      </c>
      <c r="J77" s="456" t="s">
        <v>10</v>
      </c>
      <c r="K77" s="457">
        <f>SUM(K78:K79)</f>
        <v>0</v>
      </c>
      <c r="L77" s="456" t="s">
        <v>10</v>
      </c>
      <c r="M77" s="457">
        <f t="shared" ref="M77:R77" si="29">SUM(M78:M79)</f>
        <v>0</v>
      </c>
      <c r="N77" s="457">
        <f t="shared" si="29"/>
        <v>0</v>
      </c>
      <c r="O77" s="457">
        <f t="shared" si="29"/>
        <v>0</v>
      </c>
      <c r="P77" s="457">
        <f t="shared" si="29"/>
        <v>0</v>
      </c>
      <c r="Q77" s="457">
        <f t="shared" si="29"/>
        <v>0</v>
      </c>
      <c r="R77" s="457">
        <f t="shared" si="29"/>
        <v>0</v>
      </c>
    </row>
    <row r="78" spans="1:18" s="452" customFormat="1" hidden="1" outlineLevel="1">
      <c r="A78" s="462" t="s">
        <v>494</v>
      </c>
      <c r="B78" s="447" t="s">
        <v>268</v>
      </c>
      <c r="C78" s="425" t="s">
        <v>48</v>
      </c>
      <c r="D78" s="456" t="s">
        <v>10</v>
      </c>
      <c r="E78" s="456" t="s">
        <v>10</v>
      </c>
      <c r="F78" s="456" t="s">
        <v>10</v>
      </c>
      <c r="G78" s="438"/>
      <c r="H78" s="456" t="s">
        <v>10</v>
      </c>
      <c r="I78" s="438"/>
      <c r="J78" s="456" t="s">
        <v>10</v>
      </c>
      <c r="K78" s="438"/>
      <c r="L78" s="456" t="s">
        <v>10</v>
      </c>
      <c r="M78" s="438"/>
      <c r="N78" s="438"/>
      <c r="O78" s="438"/>
      <c r="P78" s="438"/>
      <c r="Q78" s="438"/>
      <c r="R78" s="438"/>
    </row>
    <row r="79" spans="1:18" s="452" customFormat="1" hidden="1" outlineLevel="1">
      <c r="A79" s="462" t="s">
        <v>495</v>
      </c>
      <c r="B79" s="447" t="s">
        <v>295</v>
      </c>
      <c r="C79" s="425" t="s">
        <v>48</v>
      </c>
      <c r="D79" s="456" t="s">
        <v>10</v>
      </c>
      <c r="E79" s="456" t="s">
        <v>10</v>
      </c>
      <c r="F79" s="456" t="s">
        <v>10</v>
      </c>
      <c r="G79" s="438"/>
      <c r="H79" s="456" t="s">
        <v>10</v>
      </c>
      <c r="I79" s="438"/>
      <c r="J79" s="456" t="s">
        <v>10</v>
      </c>
      <c r="K79" s="438"/>
      <c r="L79" s="456" t="s">
        <v>10</v>
      </c>
      <c r="M79" s="438"/>
      <c r="N79" s="438"/>
      <c r="O79" s="438"/>
      <c r="P79" s="438"/>
      <c r="Q79" s="438"/>
      <c r="R79" s="438"/>
    </row>
    <row r="80" spans="1:18" s="452" customFormat="1" hidden="1" outlineLevel="1">
      <c r="A80" s="463">
        <v>13</v>
      </c>
      <c r="B80" s="464" t="s">
        <v>440</v>
      </c>
      <c r="C80" s="465"/>
      <c r="D80" s="466" t="s">
        <v>10</v>
      </c>
      <c r="E80" s="466" t="s">
        <v>10</v>
      </c>
      <c r="F80" s="466" t="s">
        <v>10</v>
      </c>
      <c r="G80" s="466" t="s">
        <v>10</v>
      </c>
      <c r="H80" s="466" t="s">
        <v>10</v>
      </c>
      <c r="I80" s="466" t="s">
        <v>10</v>
      </c>
      <c r="J80" s="466" t="s">
        <v>10</v>
      </c>
      <c r="K80" s="466" t="s">
        <v>10</v>
      </c>
      <c r="L80" s="466" t="s">
        <v>10</v>
      </c>
      <c r="M80" s="466" t="s">
        <v>10</v>
      </c>
      <c r="N80" s="503" t="e">
        <f>(((K56-K68-K77-I56)/I56)+((I56-I68-I77-G56)/G56)+((G56-G68-G77-E56)/E56))/3</f>
        <v>#DIV/0!</v>
      </c>
      <c r="O80" s="503" t="e">
        <f>(((K56-K68-K77-I56)/I56)+((I56-I68-I77-G56)/G56)+((G56-G68-G77-E56)/E56))/3</f>
        <v>#DIV/0!</v>
      </c>
      <c r="P80" s="503" t="e">
        <f t="shared" ref="P80:R82" si="30">(((K56-K68-K77-I56)/I56)+((I56-I68-I77-G56)/G56)+((G56-G68-G77-E56)/E56))/3</f>
        <v>#DIV/0!</v>
      </c>
      <c r="Q80" s="503" t="e">
        <f t="shared" si="30"/>
        <v>#VALUE!</v>
      </c>
      <c r="R80" s="503" t="e">
        <f t="shared" si="30"/>
        <v>#DIV/0!</v>
      </c>
    </row>
    <row r="81" spans="1:18" s="452" customFormat="1" hidden="1" outlineLevel="1">
      <c r="A81" s="462" t="s">
        <v>335</v>
      </c>
      <c r="B81" s="447" t="s">
        <v>268</v>
      </c>
      <c r="C81" s="425"/>
      <c r="D81" s="466" t="s">
        <v>10</v>
      </c>
      <c r="E81" s="466" t="s">
        <v>10</v>
      </c>
      <c r="F81" s="466" t="s">
        <v>10</v>
      </c>
      <c r="G81" s="466" t="s">
        <v>10</v>
      </c>
      <c r="H81" s="466" t="s">
        <v>10</v>
      </c>
      <c r="I81" s="466" t="s">
        <v>10</v>
      </c>
      <c r="J81" s="466" t="s">
        <v>10</v>
      </c>
      <c r="K81" s="466" t="s">
        <v>10</v>
      </c>
      <c r="L81" s="466" t="s">
        <v>10</v>
      </c>
      <c r="M81" s="466" t="s">
        <v>10</v>
      </c>
      <c r="N81" s="503" t="e">
        <f>(((K57-K69-K78-I57)/I57)+((I57-I69-I78-G57)/G57)+((G57-G69-G78-E57)/E57))/3</f>
        <v>#DIV/0!</v>
      </c>
      <c r="O81" s="503" t="e">
        <f>(((K57-K69-K78-I57)/I57)+((I57-I69-I78-G57)/G57)+((G57-G69-G78-E57)/E57))/3</f>
        <v>#DIV/0!</v>
      </c>
      <c r="P81" s="503" t="e">
        <f t="shared" si="30"/>
        <v>#DIV/0!</v>
      </c>
      <c r="Q81" s="503" t="e">
        <f t="shared" si="30"/>
        <v>#VALUE!</v>
      </c>
      <c r="R81" s="503" t="e">
        <f t="shared" si="30"/>
        <v>#DIV/0!</v>
      </c>
    </row>
    <row r="82" spans="1:18" s="452" customFormat="1" hidden="1" outlineLevel="1">
      <c r="A82" s="462" t="s">
        <v>336</v>
      </c>
      <c r="B82" s="447" t="s">
        <v>295</v>
      </c>
      <c r="C82" s="425"/>
      <c r="D82" s="466" t="s">
        <v>10</v>
      </c>
      <c r="E82" s="466" t="s">
        <v>10</v>
      </c>
      <c r="F82" s="466" t="s">
        <v>10</v>
      </c>
      <c r="G82" s="466" t="s">
        <v>10</v>
      </c>
      <c r="H82" s="466" t="s">
        <v>10</v>
      </c>
      <c r="I82" s="466" t="s">
        <v>10</v>
      </c>
      <c r="J82" s="466" t="s">
        <v>10</v>
      </c>
      <c r="K82" s="466" t="s">
        <v>10</v>
      </c>
      <c r="L82" s="466" t="s">
        <v>10</v>
      </c>
      <c r="M82" s="466" t="s">
        <v>10</v>
      </c>
      <c r="N82" s="503" t="e">
        <f>(((K58-K70-K79-I58)/I58)+((I58-I70-I79-G58)/G58)+((G58-G70-G79-E58)/E58))/3</f>
        <v>#DIV/0!</v>
      </c>
      <c r="O82" s="503" t="e">
        <f>(((K58-K70-K79-I58)/I58)+((I58-I70-I79-G58)/G58)+((G58-G70-G79-E58)/E58))/3</f>
        <v>#DIV/0!</v>
      </c>
      <c r="P82" s="503" t="e">
        <f t="shared" si="30"/>
        <v>#DIV/0!</v>
      </c>
      <c r="Q82" s="503" t="e">
        <f t="shared" si="30"/>
        <v>#VALUE!</v>
      </c>
      <c r="R82" s="503" t="e">
        <f t="shared" si="30"/>
        <v>#DIV/0!</v>
      </c>
    </row>
    <row r="83" spans="1:18" ht="24" hidden="1" collapsed="1">
      <c r="A83" s="427">
        <v>14</v>
      </c>
      <c r="B83" s="428" t="s">
        <v>378</v>
      </c>
      <c r="C83" s="429"/>
      <c r="D83" s="430"/>
      <c r="E83" s="430"/>
      <c r="F83" s="430"/>
      <c r="G83" s="430"/>
      <c r="H83" s="430"/>
      <c r="I83" s="430"/>
      <c r="J83" s="430"/>
      <c r="K83" s="430"/>
      <c r="L83" s="430"/>
      <c r="M83" s="430"/>
      <c r="N83" s="431"/>
      <c r="O83" s="431"/>
      <c r="P83" s="431"/>
      <c r="Q83" s="431"/>
      <c r="R83" s="431"/>
    </row>
    <row r="84" spans="1:18" hidden="1" outlineLevel="1">
      <c r="A84" s="444" t="s">
        <v>14</v>
      </c>
      <c r="B84" s="432" t="s">
        <v>271</v>
      </c>
      <c r="C84" s="425" t="s">
        <v>48</v>
      </c>
      <c r="D84" s="445">
        <f t="shared" ref="D84:P84" si="31">D85+D86</f>
        <v>0</v>
      </c>
      <c r="E84" s="445">
        <f t="shared" si="31"/>
        <v>0</v>
      </c>
      <c r="F84" s="445">
        <f t="shared" si="31"/>
        <v>0</v>
      </c>
      <c r="G84" s="445">
        <f t="shared" si="31"/>
        <v>0</v>
      </c>
      <c r="H84" s="445">
        <f t="shared" si="31"/>
        <v>0</v>
      </c>
      <c r="I84" s="445">
        <f t="shared" si="31"/>
        <v>0</v>
      </c>
      <c r="J84" s="445">
        <f t="shared" si="31"/>
        <v>0</v>
      </c>
      <c r="K84" s="445">
        <f t="shared" si="31"/>
        <v>0</v>
      </c>
      <c r="L84" s="445">
        <f t="shared" si="31"/>
        <v>0</v>
      </c>
      <c r="M84" s="445">
        <f t="shared" si="31"/>
        <v>0</v>
      </c>
      <c r="N84" s="445" t="e">
        <f t="shared" si="31"/>
        <v>#DIV/0!</v>
      </c>
      <c r="O84" s="445" t="e">
        <f t="shared" si="31"/>
        <v>#DIV/0!</v>
      </c>
      <c r="P84" s="445" t="e">
        <f t="shared" si="31"/>
        <v>#DIV/0!</v>
      </c>
      <c r="Q84" s="445" t="e">
        <f>Q85+Q86</f>
        <v>#VALUE!</v>
      </c>
      <c r="R84" s="445" t="e">
        <f>R85+R86</f>
        <v>#DIV/0!</v>
      </c>
    </row>
    <row r="85" spans="1:18" hidden="1" outlineLevel="1">
      <c r="A85" s="444" t="s">
        <v>496</v>
      </c>
      <c r="B85" s="447" t="s">
        <v>268</v>
      </c>
      <c r="C85" s="425" t="s">
        <v>48</v>
      </c>
      <c r="D85" s="438"/>
      <c r="E85" s="438"/>
      <c r="F85" s="438"/>
      <c r="G85" s="438"/>
      <c r="H85" s="438"/>
      <c r="I85" s="438"/>
      <c r="J85" s="438"/>
      <c r="K85" s="438"/>
      <c r="L85" s="438"/>
      <c r="M85" s="438"/>
      <c r="N85" s="503" t="e">
        <f>IF(AND(N109&lt;0.05,N109&gt;-0.05),K85*(1+N109)*(1+N109)+N97+N106,IF(N109&gt;0.05,K85*(1+0.05)*(1+0.05)+N97+N106,K85*(1-0.05)*(1-0.05)+N97+N106))</f>
        <v>#DIV/0!</v>
      </c>
      <c r="O85" s="503" t="e">
        <f>IF(AND(O109&lt;0.05,O109&gt;-0.05),K85*(1+O109)*(1+O109)+O97+O106,IF(O109&gt;0.05,K85*(1+0.05)*(1+0.05)+O97+O106,K85*(1-0.05)*(1-0.05)+O97+O106))</f>
        <v>#DIV/0!</v>
      </c>
      <c r="P85" s="503" t="e">
        <f t="shared" ref="P85:R86" si="32">IF(AND(P109&lt;0.05,P109&gt;-0.05),K85*(1+P109)*(1+P109)+P97+P106,IF(P109&gt;0.05,K85*(1+0.05)*(1+0.05)+P97+P106,K85*(1-0.05)*(1-0.05)+P97+P106))</f>
        <v>#DIV/0!</v>
      </c>
      <c r="Q85" s="503" t="e">
        <f t="shared" si="32"/>
        <v>#VALUE!</v>
      </c>
      <c r="R85" s="503" t="e">
        <f t="shared" si="32"/>
        <v>#DIV/0!</v>
      </c>
    </row>
    <row r="86" spans="1:18" hidden="1" outlineLevel="1">
      <c r="A86" s="444" t="s">
        <v>497</v>
      </c>
      <c r="B86" s="447" t="s">
        <v>295</v>
      </c>
      <c r="C86" s="425" t="s">
        <v>48</v>
      </c>
      <c r="D86" s="433">
        <f t="shared" ref="D86:M86" si="33">SUM(D87:D89)</f>
        <v>0</v>
      </c>
      <c r="E86" s="433">
        <f t="shared" si="33"/>
        <v>0</v>
      </c>
      <c r="F86" s="433">
        <f t="shared" si="33"/>
        <v>0</v>
      </c>
      <c r="G86" s="433">
        <f t="shared" si="33"/>
        <v>0</v>
      </c>
      <c r="H86" s="433">
        <f t="shared" si="33"/>
        <v>0</v>
      </c>
      <c r="I86" s="433">
        <f t="shared" si="33"/>
        <v>0</v>
      </c>
      <c r="J86" s="433">
        <f t="shared" si="33"/>
        <v>0</v>
      </c>
      <c r="K86" s="433">
        <f t="shared" si="33"/>
        <v>0</v>
      </c>
      <c r="L86" s="433">
        <f t="shared" si="33"/>
        <v>0</v>
      </c>
      <c r="M86" s="433">
        <f t="shared" si="33"/>
        <v>0</v>
      </c>
      <c r="N86" s="503" t="e">
        <f>IF(AND(N110&lt;0.05,N110&gt;-0.05),K86*(1+N110)*(1+N110)+N98+N107,IF(N110&gt;0.05,K86*(1+0.05)*(1+0.05)+N98+N107,K86*(1-0.05)*(1-0.05)+N98+N107))</f>
        <v>#DIV/0!</v>
      </c>
      <c r="O86" s="503" t="e">
        <f>IF(AND(O110&lt;0.05,O110&gt;-0.05),K86*(1+O110)*(1+O110)+O98+O107,IF(O110&gt;0.05,K86*(1+0.05)*(1+0.05)+O98+O107,K86*(1-0.05)*(1-0.05)+O98+O107))</f>
        <v>#DIV/0!</v>
      </c>
      <c r="P86" s="503" t="e">
        <f t="shared" si="32"/>
        <v>#DIV/0!</v>
      </c>
      <c r="Q86" s="503" t="e">
        <f t="shared" si="32"/>
        <v>#VALUE!</v>
      </c>
      <c r="R86" s="503" t="e">
        <f t="shared" si="32"/>
        <v>#DIV/0!</v>
      </c>
    </row>
    <row r="87" spans="1:18" hidden="1" outlineLevel="1">
      <c r="A87" s="440" t="s">
        <v>498</v>
      </c>
      <c r="B87" s="446" t="s">
        <v>276</v>
      </c>
      <c r="C87" s="434" t="s">
        <v>48</v>
      </c>
      <c r="D87" s="436"/>
      <c r="E87" s="436"/>
      <c r="F87" s="436"/>
      <c r="G87" s="436"/>
      <c r="H87" s="436"/>
      <c r="I87" s="436"/>
      <c r="J87" s="436"/>
      <c r="K87" s="436"/>
      <c r="L87" s="436"/>
      <c r="M87" s="436"/>
      <c r="N87" s="436"/>
      <c r="O87" s="436"/>
      <c r="P87" s="436"/>
      <c r="Q87" s="436"/>
      <c r="R87" s="436"/>
    </row>
    <row r="88" spans="1:18" hidden="1" outlineLevel="1">
      <c r="A88" s="440" t="s">
        <v>499</v>
      </c>
      <c r="B88" s="446" t="s">
        <v>277</v>
      </c>
      <c r="C88" s="434" t="s">
        <v>48</v>
      </c>
      <c r="D88" s="436"/>
      <c r="E88" s="436"/>
      <c r="F88" s="436"/>
      <c r="G88" s="436"/>
      <c r="H88" s="436"/>
      <c r="I88" s="436"/>
      <c r="J88" s="436"/>
      <c r="K88" s="436"/>
      <c r="L88" s="436"/>
      <c r="M88" s="436"/>
      <c r="N88" s="436"/>
      <c r="O88" s="436"/>
      <c r="P88" s="436"/>
      <c r="Q88" s="436"/>
      <c r="R88" s="436"/>
    </row>
    <row r="89" spans="1:18" hidden="1" outlineLevel="1">
      <c r="A89" s="440" t="s">
        <v>500</v>
      </c>
      <c r="B89" s="446" t="s">
        <v>278</v>
      </c>
      <c r="C89" s="434" t="s">
        <v>48</v>
      </c>
      <c r="D89" s="436"/>
      <c r="E89" s="436"/>
      <c r="F89" s="436"/>
      <c r="G89" s="436"/>
      <c r="H89" s="436"/>
      <c r="I89" s="436"/>
      <c r="J89" s="436"/>
      <c r="K89" s="436"/>
      <c r="L89" s="436"/>
      <c r="M89" s="436"/>
      <c r="N89" s="436"/>
      <c r="O89" s="436"/>
      <c r="P89" s="436"/>
      <c r="Q89" s="436"/>
      <c r="R89" s="436"/>
    </row>
    <row r="90" spans="1:18" hidden="1" outlineLevel="1">
      <c r="A90" s="444" t="s">
        <v>15</v>
      </c>
      <c r="B90" s="432" t="s">
        <v>1052</v>
      </c>
      <c r="C90" s="425" t="s">
        <v>48</v>
      </c>
      <c r="D90" s="438"/>
      <c r="E90" s="438"/>
      <c r="F90" s="438"/>
      <c r="G90" s="438"/>
      <c r="H90" s="438"/>
      <c r="I90" s="438"/>
      <c r="J90" s="438"/>
      <c r="K90" s="438"/>
      <c r="L90" s="438"/>
      <c r="M90" s="438"/>
      <c r="N90" s="438"/>
      <c r="O90" s="438"/>
      <c r="P90" s="438"/>
      <c r="Q90" s="438"/>
      <c r="R90" s="438"/>
    </row>
    <row r="91" spans="1:18" s="443" customFormat="1" hidden="1" outlineLevel="1">
      <c r="A91" s="440" t="s">
        <v>501</v>
      </c>
      <c r="B91" s="448" t="s">
        <v>294</v>
      </c>
      <c r="C91" s="434" t="s">
        <v>731</v>
      </c>
      <c r="D91" s="442" t="str">
        <f t="shared" ref="D91:P91" si="34">IF(D90&gt;0,D90/D84*100,"0")</f>
        <v>0</v>
      </c>
      <c r="E91" s="442" t="str">
        <f t="shared" si="34"/>
        <v>0</v>
      </c>
      <c r="F91" s="442" t="str">
        <f t="shared" si="34"/>
        <v>0</v>
      </c>
      <c r="G91" s="442" t="str">
        <f t="shared" si="34"/>
        <v>0</v>
      </c>
      <c r="H91" s="442" t="str">
        <f t="shared" si="34"/>
        <v>0</v>
      </c>
      <c r="I91" s="442" t="str">
        <f t="shared" si="34"/>
        <v>0</v>
      </c>
      <c r="J91" s="442" t="str">
        <f t="shared" si="34"/>
        <v>0</v>
      </c>
      <c r="K91" s="442" t="str">
        <f t="shared" si="34"/>
        <v>0</v>
      </c>
      <c r="L91" s="442" t="str">
        <f t="shared" si="34"/>
        <v>0</v>
      </c>
      <c r="M91" s="442" t="str">
        <f t="shared" si="34"/>
        <v>0</v>
      </c>
      <c r="N91" s="442" t="str">
        <f t="shared" si="34"/>
        <v>0</v>
      </c>
      <c r="O91" s="442" t="str">
        <f t="shared" si="34"/>
        <v>0</v>
      </c>
      <c r="P91" s="442" t="str">
        <f t="shared" si="34"/>
        <v>0</v>
      </c>
      <c r="Q91" s="442" t="str">
        <f>IF(Q90&gt;0,Q90/Q84*100,"0")</f>
        <v>0</v>
      </c>
      <c r="R91" s="442" t="str">
        <f>IF(R90&gt;0,R90/R84*100,"0")</f>
        <v>0</v>
      </c>
    </row>
    <row r="92" spans="1:18" hidden="1" outlineLevel="1">
      <c r="A92" s="444" t="s">
        <v>502</v>
      </c>
      <c r="B92" s="432" t="s">
        <v>269</v>
      </c>
      <c r="C92" s="425" t="s">
        <v>48</v>
      </c>
      <c r="D92" s="438"/>
      <c r="E92" s="438"/>
      <c r="F92" s="438"/>
      <c r="G92" s="438"/>
      <c r="H92" s="438"/>
      <c r="I92" s="438"/>
      <c r="J92" s="438"/>
      <c r="K92" s="438"/>
      <c r="L92" s="438"/>
      <c r="M92" s="438"/>
      <c r="N92" s="438"/>
      <c r="O92" s="438"/>
      <c r="P92" s="438"/>
      <c r="Q92" s="438"/>
      <c r="R92" s="438"/>
    </row>
    <row r="93" spans="1:18" hidden="1" outlineLevel="1">
      <c r="A93" s="444" t="s">
        <v>503</v>
      </c>
      <c r="B93" s="432" t="s">
        <v>270</v>
      </c>
      <c r="C93" s="425" t="s">
        <v>48</v>
      </c>
      <c r="D93" s="433">
        <f t="shared" ref="D93:P93" si="35">D84-D90-D92</f>
        <v>0</v>
      </c>
      <c r="E93" s="433">
        <f t="shared" si="35"/>
        <v>0</v>
      </c>
      <c r="F93" s="433">
        <f t="shared" si="35"/>
        <v>0</v>
      </c>
      <c r="G93" s="433">
        <f t="shared" si="35"/>
        <v>0</v>
      </c>
      <c r="H93" s="433">
        <f t="shared" si="35"/>
        <v>0</v>
      </c>
      <c r="I93" s="433">
        <f t="shared" si="35"/>
        <v>0</v>
      </c>
      <c r="J93" s="433">
        <f t="shared" si="35"/>
        <v>0</v>
      </c>
      <c r="K93" s="433">
        <f t="shared" si="35"/>
        <v>0</v>
      </c>
      <c r="L93" s="433">
        <f t="shared" si="35"/>
        <v>0</v>
      </c>
      <c r="M93" s="433">
        <f t="shared" si="35"/>
        <v>0</v>
      </c>
      <c r="N93" s="433" t="e">
        <f t="shared" si="35"/>
        <v>#DIV/0!</v>
      </c>
      <c r="O93" s="433" t="e">
        <f t="shared" si="35"/>
        <v>#DIV/0!</v>
      </c>
      <c r="P93" s="433" t="e">
        <f t="shared" si="35"/>
        <v>#DIV/0!</v>
      </c>
      <c r="Q93" s="433" t="e">
        <f>Q84-Q90-Q92</f>
        <v>#VALUE!</v>
      </c>
      <c r="R93" s="433" t="e">
        <f>R84-R90-R92</f>
        <v>#DIV/0!</v>
      </c>
    </row>
    <row r="94" spans="1:18" hidden="1" outlineLevel="1">
      <c r="A94" s="444" t="s">
        <v>504</v>
      </c>
      <c r="B94" s="449" t="s">
        <v>314</v>
      </c>
      <c r="C94" s="450" t="s">
        <v>1040</v>
      </c>
      <c r="D94" s="451"/>
      <c r="E94" s="451"/>
      <c r="F94" s="451"/>
      <c r="G94" s="451"/>
      <c r="H94" s="451"/>
      <c r="I94" s="451"/>
      <c r="J94" s="451"/>
      <c r="K94" s="451"/>
      <c r="L94" s="451"/>
      <c r="M94" s="451"/>
      <c r="N94" s="451"/>
      <c r="O94" s="451"/>
      <c r="P94" s="451"/>
      <c r="Q94" s="451"/>
      <c r="R94" s="451"/>
    </row>
    <row r="95" spans="1:18" hidden="1" outlineLevel="1">
      <c r="A95" s="444" t="s">
        <v>505</v>
      </c>
      <c r="B95" s="453" t="s">
        <v>315</v>
      </c>
      <c r="C95" s="450" t="s">
        <v>1041</v>
      </c>
      <c r="D95" s="454">
        <f t="shared" ref="D95:P95" si="36">IF(D94&gt;0,D94/D84,0)</f>
        <v>0</v>
      </c>
      <c r="E95" s="454">
        <f t="shared" si="36"/>
        <v>0</v>
      </c>
      <c r="F95" s="454">
        <f t="shared" si="36"/>
        <v>0</v>
      </c>
      <c r="G95" s="454">
        <f t="shared" si="36"/>
        <v>0</v>
      </c>
      <c r="H95" s="454">
        <f t="shared" si="36"/>
        <v>0</v>
      </c>
      <c r="I95" s="454">
        <f t="shared" si="36"/>
        <v>0</v>
      </c>
      <c r="J95" s="454">
        <f t="shared" si="36"/>
        <v>0</v>
      </c>
      <c r="K95" s="454">
        <f t="shared" si="36"/>
        <v>0</v>
      </c>
      <c r="L95" s="454">
        <f t="shared" si="36"/>
        <v>0</v>
      </c>
      <c r="M95" s="454">
        <f t="shared" si="36"/>
        <v>0</v>
      </c>
      <c r="N95" s="454">
        <f t="shared" si="36"/>
        <v>0</v>
      </c>
      <c r="O95" s="454">
        <f t="shared" si="36"/>
        <v>0</v>
      </c>
      <c r="P95" s="454">
        <f t="shared" si="36"/>
        <v>0</v>
      </c>
      <c r="Q95" s="454">
        <f>IF(Q94&gt;0,Q94/Q84,0)</f>
        <v>0</v>
      </c>
      <c r="R95" s="454">
        <f>IF(R94&gt;0,R94/R84,0)</f>
        <v>0</v>
      </c>
    </row>
    <row r="96" spans="1:18" hidden="1" outlineLevel="1">
      <c r="A96" s="455">
        <v>15</v>
      </c>
      <c r="B96" s="428" t="s">
        <v>678</v>
      </c>
      <c r="C96" s="425" t="s">
        <v>48</v>
      </c>
      <c r="D96" s="456" t="s">
        <v>10</v>
      </c>
      <c r="E96" s="456" t="s">
        <v>10</v>
      </c>
      <c r="F96" s="456" t="s">
        <v>10</v>
      </c>
      <c r="G96" s="457">
        <f>SUM(G97:G98)</f>
        <v>0</v>
      </c>
      <c r="H96" s="456" t="s">
        <v>10</v>
      </c>
      <c r="I96" s="457">
        <f>SUM(I97:I98)</f>
        <v>0</v>
      </c>
      <c r="J96" s="456" t="s">
        <v>10</v>
      </c>
      <c r="K96" s="457">
        <f>SUM(K97:K98)</f>
        <v>0</v>
      </c>
      <c r="L96" s="456" t="s">
        <v>10</v>
      </c>
      <c r="M96" s="457">
        <f t="shared" ref="M96:R96" si="37">SUM(M97:M98)</f>
        <v>0</v>
      </c>
      <c r="N96" s="457">
        <f t="shared" si="37"/>
        <v>0</v>
      </c>
      <c r="O96" s="457">
        <f t="shared" si="37"/>
        <v>0</v>
      </c>
      <c r="P96" s="457">
        <f t="shared" si="37"/>
        <v>0</v>
      </c>
      <c r="Q96" s="457">
        <f t="shared" si="37"/>
        <v>0</v>
      </c>
      <c r="R96" s="457">
        <f t="shared" si="37"/>
        <v>0</v>
      </c>
    </row>
    <row r="97" spans="1:18" hidden="1" outlineLevel="1">
      <c r="A97" s="440" t="s">
        <v>1271</v>
      </c>
      <c r="B97" s="447" t="s">
        <v>268</v>
      </c>
      <c r="C97" s="434" t="s">
        <v>48</v>
      </c>
      <c r="D97" s="456" t="s">
        <v>10</v>
      </c>
      <c r="E97" s="456" t="s">
        <v>10</v>
      </c>
      <c r="F97" s="456" t="s">
        <v>10</v>
      </c>
      <c r="G97" s="458">
        <f>G100+G103</f>
        <v>0</v>
      </c>
      <c r="H97" s="456" t="s">
        <v>10</v>
      </c>
      <c r="I97" s="458">
        <f>I100+I103</f>
        <v>0</v>
      </c>
      <c r="J97" s="456" t="s">
        <v>10</v>
      </c>
      <c r="K97" s="458">
        <f>K100+K103</f>
        <v>0</v>
      </c>
      <c r="L97" s="456" t="s">
        <v>10</v>
      </c>
      <c r="M97" s="458">
        <f t="shared" ref="M97:P98" si="38">M100+M103</f>
        <v>0</v>
      </c>
      <c r="N97" s="458">
        <f t="shared" si="38"/>
        <v>0</v>
      </c>
      <c r="O97" s="458">
        <f t="shared" si="38"/>
        <v>0</v>
      </c>
      <c r="P97" s="458">
        <f t="shared" si="38"/>
        <v>0</v>
      </c>
      <c r="Q97" s="458">
        <f>Q100+Q103</f>
        <v>0</v>
      </c>
      <c r="R97" s="458">
        <f>R100+R103</f>
        <v>0</v>
      </c>
    </row>
    <row r="98" spans="1:18" hidden="1" outlineLevel="1">
      <c r="A98" s="440" t="s">
        <v>1272</v>
      </c>
      <c r="B98" s="447" t="s">
        <v>295</v>
      </c>
      <c r="C98" s="434" t="s">
        <v>48</v>
      </c>
      <c r="D98" s="456" t="s">
        <v>10</v>
      </c>
      <c r="E98" s="456" t="s">
        <v>10</v>
      </c>
      <c r="F98" s="456" t="s">
        <v>10</v>
      </c>
      <c r="G98" s="458">
        <f>G101+G104</f>
        <v>0</v>
      </c>
      <c r="H98" s="456" t="s">
        <v>10</v>
      </c>
      <c r="I98" s="458">
        <f>I101+I104</f>
        <v>0</v>
      </c>
      <c r="J98" s="456" t="s">
        <v>10</v>
      </c>
      <c r="K98" s="458">
        <f>K101+K104</f>
        <v>0</v>
      </c>
      <c r="L98" s="456" t="s">
        <v>10</v>
      </c>
      <c r="M98" s="458">
        <f t="shared" si="38"/>
        <v>0</v>
      </c>
      <c r="N98" s="458">
        <f t="shared" si="38"/>
        <v>0</v>
      </c>
      <c r="O98" s="458">
        <f t="shared" si="38"/>
        <v>0</v>
      </c>
      <c r="P98" s="458">
        <f t="shared" si="38"/>
        <v>0</v>
      </c>
      <c r="Q98" s="458">
        <f>Q101+Q104</f>
        <v>0</v>
      </c>
      <c r="R98" s="458">
        <f>R101+R104</f>
        <v>0</v>
      </c>
    </row>
    <row r="99" spans="1:18" ht="25.5" hidden="1" outlineLevel="1">
      <c r="A99" s="459" t="s">
        <v>1274</v>
      </c>
      <c r="B99" s="460" t="s">
        <v>442</v>
      </c>
      <c r="C99" s="461" t="s">
        <v>48</v>
      </c>
      <c r="D99" s="456" t="s">
        <v>10</v>
      </c>
      <c r="E99" s="456" t="s">
        <v>10</v>
      </c>
      <c r="F99" s="456" t="s">
        <v>10</v>
      </c>
      <c r="G99" s="457">
        <f>SUM(G100:G101)</f>
        <v>0</v>
      </c>
      <c r="H99" s="456" t="s">
        <v>10</v>
      </c>
      <c r="I99" s="457">
        <f>SUM(I100:I101)</f>
        <v>0</v>
      </c>
      <c r="J99" s="456" t="s">
        <v>10</v>
      </c>
      <c r="K99" s="457">
        <f>SUM(K100:K101)</f>
        <v>0</v>
      </c>
      <c r="L99" s="456" t="s">
        <v>10</v>
      </c>
      <c r="M99" s="457">
        <f t="shared" ref="M99:R99" si="39">SUM(M100:M101)</f>
        <v>0</v>
      </c>
      <c r="N99" s="457">
        <f t="shared" si="39"/>
        <v>0</v>
      </c>
      <c r="O99" s="457">
        <f t="shared" si="39"/>
        <v>0</v>
      </c>
      <c r="P99" s="457">
        <f t="shared" si="39"/>
        <v>0</v>
      </c>
      <c r="Q99" s="457">
        <f t="shared" si="39"/>
        <v>0</v>
      </c>
      <c r="R99" s="457">
        <f t="shared" si="39"/>
        <v>0</v>
      </c>
    </row>
    <row r="100" spans="1:18" hidden="1" outlineLevel="1">
      <c r="A100" s="440" t="s">
        <v>1241</v>
      </c>
      <c r="B100" s="447" t="s">
        <v>268</v>
      </c>
      <c r="C100" s="434" t="s">
        <v>48</v>
      </c>
      <c r="D100" s="456" t="s">
        <v>10</v>
      </c>
      <c r="E100" s="456" t="s">
        <v>10</v>
      </c>
      <c r="F100" s="456" t="s">
        <v>10</v>
      </c>
      <c r="G100" s="436"/>
      <c r="H100" s="456" t="s">
        <v>10</v>
      </c>
      <c r="I100" s="436"/>
      <c r="J100" s="456" t="s">
        <v>10</v>
      </c>
      <c r="K100" s="436"/>
      <c r="L100" s="456" t="s">
        <v>10</v>
      </c>
      <c r="M100" s="436"/>
      <c r="N100" s="436"/>
      <c r="O100" s="436"/>
      <c r="P100" s="436"/>
      <c r="Q100" s="436"/>
      <c r="R100" s="436"/>
    </row>
    <row r="101" spans="1:18" hidden="1" outlineLevel="1">
      <c r="A101" s="440" t="s">
        <v>506</v>
      </c>
      <c r="B101" s="447" t="s">
        <v>295</v>
      </c>
      <c r="C101" s="434" t="s">
        <v>48</v>
      </c>
      <c r="D101" s="456" t="s">
        <v>10</v>
      </c>
      <c r="E101" s="456" t="s">
        <v>10</v>
      </c>
      <c r="F101" s="456" t="s">
        <v>10</v>
      </c>
      <c r="G101" s="436"/>
      <c r="H101" s="456" t="s">
        <v>10</v>
      </c>
      <c r="I101" s="436"/>
      <c r="J101" s="456" t="s">
        <v>10</v>
      </c>
      <c r="K101" s="436"/>
      <c r="L101" s="456" t="s">
        <v>10</v>
      </c>
      <c r="M101" s="436"/>
      <c r="N101" s="436"/>
      <c r="O101" s="436"/>
      <c r="P101" s="436"/>
      <c r="Q101" s="436"/>
      <c r="R101" s="436"/>
    </row>
    <row r="102" spans="1:18" ht="25.5" hidden="1" outlineLevel="1">
      <c r="A102" s="459" t="s">
        <v>339</v>
      </c>
      <c r="B102" s="460" t="s">
        <v>443</v>
      </c>
      <c r="C102" s="461" t="s">
        <v>48</v>
      </c>
      <c r="D102" s="456" t="s">
        <v>10</v>
      </c>
      <c r="E102" s="456" t="s">
        <v>10</v>
      </c>
      <c r="F102" s="456" t="s">
        <v>10</v>
      </c>
      <c r="G102" s="457">
        <f>SUM(G103:G104)</f>
        <v>0</v>
      </c>
      <c r="H102" s="456" t="s">
        <v>10</v>
      </c>
      <c r="I102" s="457">
        <f>SUM(I103:I104)</f>
        <v>0</v>
      </c>
      <c r="J102" s="456" t="s">
        <v>10</v>
      </c>
      <c r="K102" s="457">
        <f>SUM(K103:K104)</f>
        <v>0</v>
      </c>
      <c r="L102" s="456" t="s">
        <v>10</v>
      </c>
      <c r="M102" s="457">
        <f t="shared" ref="M102:R102" si="40">SUM(M103:M104)</f>
        <v>0</v>
      </c>
      <c r="N102" s="457">
        <f t="shared" si="40"/>
        <v>0</v>
      </c>
      <c r="O102" s="457">
        <f t="shared" si="40"/>
        <v>0</v>
      </c>
      <c r="P102" s="457">
        <f t="shared" si="40"/>
        <v>0</v>
      </c>
      <c r="Q102" s="457">
        <f t="shared" si="40"/>
        <v>0</v>
      </c>
      <c r="R102" s="457">
        <f t="shared" si="40"/>
        <v>0</v>
      </c>
    </row>
    <row r="103" spans="1:18" hidden="1" outlineLevel="1">
      <c r="A103" s="440" t="s">
        <v>507</v>
      </c>
      <c r="B103" s="447" t="s">
        <v>268</v>
      </c>
      <c r="C103" s="434" t="s">
        <v>48</v>
      </c>
      <c r="D103" s="456" t="s">
        <v>10</v>
      </c>
      <c r="E103" s="456" t="s">
        <v>10</v>
      </c>
      <c r="F103" s="456" t="s">
        <v>10</v>
      </c>
      <c r="G103" s="436"/>
      <c r="H103" s="456" t="s">
        <v>10</v>
      </c>
      <c r="I103" s="436"/>
      <c r="J103" s="456" t="s">
        <v>10</v>
      </c>
      <c r="K103" s="436"/>
      <c r="L103" s="456" t="s">
        <v>10</v>
      </c>
      <c r="M103" s="436"/>
      <c r="N103" s="436"/>
      <c r="O103" s="436"/>
      <c r="P103" s="436"/>
      <c r="Q103" s="436"/>
      <c r="R103" s="436"/>
    </row>
    <row r="104" spans="1:18" hidden="1" outlineLevel="1">
      <c r="A104" s="440" t="s">
        <v>508</v>
      </c>
      <c r="B104" s="447" t="s">
        <v>295</v>
      </c>
      <c r="C104" s="434" t="s">
        <v>48</v>
      </c>
      <c r="D104" s="456" t="s">
        <v>10</v>
      </c>
      <c r="E104" s="456" t="s">
        <v>10</v>
      </c>
      <c r="F104" s="456" t="s">
        <v>10</v>
      </c>
      <c r="G104" s="436"/>
      <c r="H104" s="456" t="s">
        <v>10</v>
      </c>
      <c r="I104" s="436"/>
      <c r="J104" s="456" t="s">
        <v>10</v>
      </c>
      <c r="K104" s="436"/>
      <c r="L104" s="456" t="s">
        <v>10</v>
      </c>
      <c r="M104" s="436"/>
      <c r="N104" s="436"/>
      <c r="O104" s="436"/>
      <c r="P104" s="436"/>
      <c r="Q104" s="436"/>
      <c r="R104" s="436"/>
    </row>
    <row r="105" spans="1:18" ht="51" hidden="1" outlineLevel="1">
      <c r="A105" s="455">
        <v>18</v>
      </c>
      <c r="B105" s="428" t="s">
        <v>689</v>
      </c>
      <c r="C105" s="425" t="s">
        <v>48</v>
      </c>
      <c r="D105" s="456" t="s">
        <v>10</v>
      </c>
      <c r="E105" s="456" t="s">
        <v>10</v>
      </c>
      <c r="F105" s="456" t="s">
        <v>10</v>
      </c>
      <c r="G105" s="457">
        <f>SUM(G106:G107)</f>
        <v>0</v>
      </c>
      <c r="H105" s="456" t="s">
        <v>10</v>
      </c>
      <c r="I105" s="457">
        <f>SUM(I106:I107)</f>
        <v>0</v>
      </c>
      <c r="J105" s="456" t="s">
        <v>10</v>
      </c>
      <c r="K105" s="457">
        <f>SUM(K106:K107)</f>
        <v>0</v>
      </c>
      <c r="L105" s="456" t="s">
        <v>10</v>
      </c>
      <c r="M105" s="457">
        <f t="shared" ref="M105:R105" si="41">SUM(M106:M107)</f>
        <v>0</v>
      </c>
      <c r="N105" s="457">
        <f t="shared" si="41"/>
        <v>0</v>
      </c>
      <c r="O105" s="457">
        <f t="shared" si="41"/>
        <v>0</v>
      </c>
      <c r="P105" s="457">
        <f t="shared" si="41"/>
        <v>0</v>
      </c>
      <c r="Q105" s="457">
        <f t="shared" si="41"/>
        <v>0</v>
      </c>
      <c r="R105" s="457">
        <f t="shared" si="41"/>
        <v>0</v>
      </c>
    </row>
    <row r="106" spans="1:18" hidden="1" outlineLevel="1">
      <c r="A106" s="462" t="s">
        <v>27</v>
      </c>
      <c r="B106" s="447" t="s">
        <v>268</v>
      </c>
      <c r="C106" s="425" t="s">
        <v>48</v>
      </c>
      <c r="D106" s="456" t="s">
        <v>10</v>
      </c>
      <c r="E106" s="456" t="s">
        <v>10</v>
      </c>
      <c r="F106" s="456" t="s">
        <v>10</v>
      </c>
      <c r="G106" s="438"/>
      <c r="H106" s="456" t="s">
        <v>10</v>
      </c>
      <c r="I106" s="438"/>
      <c r="J106" s="456" t="s">
        <v>10</v>
      </c>
      <c r="K106" s="438"/>
      <c r="L106" s="456" t="s">
        <v>10</v>
      </c>
      <c r="M106" s="438"/>
      <c r="N106" s="438"/>
      <c r="O106" s="438"/>
      <c r="P106" s="438"/>
      <c r="Q106" s="438"/>
      <c r="R106" s="438"/>
    </row>
    <row r="107" spans="1:18" hidden="1" outlineLevel="1">
      <c r="A107" s="462" t="s">
        <v>340</v>
      </c>
      <c r="B107" s="447" t="s">
        <v>295</v>
      </c>
      <c r="C107" s="425" t="s">
        <v>48</v>
      </c>
      <c r="D107" s="456" t="s">
        <v>10</v>
      </c>
      <c r="E107" s="456" t="s">
        <v>10</v>
      </c>
      <c r="F107" s="456" t="s">
        <v>10</v>
      </c>
      <c r="G107" s="438"/>
      <c r="H107" s="456" t="s">
        <v>10</v>
      </c>
      <c r="I107" s="438"/>
      <c r="J107" s="456" t="s">
        <v>10</v>
      </c>
      <c r="K107" s="438"/>
      <c r="L107" s="456" t="s">
        <v>10</v>
      </c>
      <c r="M107" s="438"/>
      <c r="N107" s="438"/>
      <c r="O107" s="438"/>
      <c r="P107" s="438"/>
      <c r="Q107" s="438"/>
      <c r="R107" s="438"/>
    </row>
    <row r="108" spans="1:18" hidden="1" outlineLevel="1">
      <c r="A108" s="463">
        <v>19</v>
      </c>
      <c r="B108" s="464" t="s">
        <v>444</v>
      </c>
      <c r="C108" s="465"/>
      <c r="D108" s="466" t="s">
        <v>10</v>
      </c>
      <c r="E108" s="466" t="s">
        <v>10</v>
      </c>
      <c r="F108" s="466" t="s">
        <v>10</v>
      </c>
      <c r="G108" s="466" t="s">
        <v>10</v>
      </c>
      <c r="H108" s="466" t="s">
        <v>10</v>
      </c>
      <c r="I108" s="466" t="s">
        <v>10</v>
      </c>
      <c r="J108" s="466" t="s">
        <v>10</v>
      </c>
      <c r="K108" s="466" t="s">
        <v>10</v>
      </c>
      <c r="L108" s="466" t="s">
        <v>10</v>
      </c>
      <c r="M108" s="466" t="s">
        <v>10</v>
      </c>
      <c r="N108" s="503" t="e">
        <f>(((K84-K96-K105-I84)/I84)+((I84-I96-I105-G84)/G84)+((G84-G96-G105-E84)/E84))/3</f>
        <v>#DIV/0!</v>
      </c>
      <c r="O108" s="503" t="e">
        <f>(((K84-K96-K105-I84)/I84)+((I84-I96-I105-G84)/G84)+((G84-G96-G105-E84)/E84))/3</f>
        <v>#DIV/0!</v>
      </c>
      <c r="P108" s="503" t="e">
        <f t="shared" ref="P108:R110" si="42">(((K84-K96-K105-I84)/I84)+((I84-I96-I105-G84)/G84)+((G84-G96-G105-E84)/E84))/3</f>
        <v>#DIV/0!</v>
      </c>
      <c r="Q108" s="503" t="e">
        <f t="shared" si="42"/>
        <v>#VALUE!</v>
      </c>
      <c r="R108" s="503" t="e">
        <f t="shared" si="42"/>
        <v>#DIV/0!</v>
      </c>
    </row>
    <row r="109" spans="1:18" hidden="1" outlineLevel="1">
      <c r="A109" s="462" t="s">
        <v>343</v>
      </c>
      <c r="B109" s="447" t="s">
        <v>268</v>
      </c>
      <c r="C109" s="425"/>
      <c r="D109" s="466" t="s">
        <v>10</v>
      </c>
      <c r="E109" s="466" t="s">
        <v>10</v>
      </c>
      <c r="F109" s="466" t="s">
        <v>10</v>
      </c>
      <c r="G109" s="466" t="s">
        <v>10</v>
      </c>
      <c r="H109" s="466" t="s">
        <v>10</v>
      </c>
      <c r="I109" s="466" t="s">
        <v>10</v>
      </c>
      <c r="J109" s="466" t="s">
        <v>10</v>
      </c>
      <c r="K109" s="466" t="s">
        <v>10</v>
      </c>
      <c r="L109" s="466" t="s">
        <v>10</v>
      </c>
      <c r="M109" s="466" t="s">
        <v>10</v>
      </c>
      <c r="N109" s="503" t="e">
        <f>(((K85-K97-K106-I85)/I85)+((I85-I97-I106-G85)/G85)+((G85-G97-G106-E85)/E85))/3</f>
        <v>#DIV/0!</v>
      </c>
      <c r="O109" s="503" t="e">
        <f>(((K85-K97-K106-I85)/I85)+((I85-I97-I106-G85)/G85)+((G85-G97-G106-E85)/E85))/3</f>
        <v>#DIV/0!</v>
      </c>
      <c r="P109" s="503" t="e">
        <f t="shared" si="42"/>
        <v>#DIV/0!</v>
      </c>
      <c r="Q109" s="503" t="e">
        <f t="shared" si="42"/>
        <v>#VALUE!</v>
      </c>
      <c r="R109" s="503" t="e">
        <f t="shared" si="42"/>
        <v>#DIV/0!</v>
      </c>
    </row>
    <row r="110" spans="1:18" hidden="1" outlineLevel="1">
      <c r="A110" s="462" t="s">
        <v>344</v>
      </c>
      <c r="B110" s="447" t="s">
        <v>295</v>
      </c>
      <c r="C110" s="425"/>
      <c r="D110" s="466" t="s">
        <v>10</v>
      </c>
      <c r="E110" s="466" t="s">
        <v>10</v>
      </c>
      <c r="F110" s="466" t="s">
        <v>10</v>
      </c>
      <c r="G110" s="466" t="s">
        <v>10</v>
      </c>
      <c r="H110" s="466" t="s">
        <v>10</v>
      </c>
      <c r="I110" s="466" t="s">
        <v>10</v>
      </c>
      <c r="J110" s="466" t="s">
        <v>10</v>
      </c>
      <c r="K110" s="466" t="s">
        <v>10</v>
      </c>
      <c r="L110" s="466" t="s">
        <v>10</v>
      </c>
      <c r="M110" s="466" t="s">
        <v>10</v>
      </c>
      <c r="N110" s="503" t="e">
        <f>(((K86-K98-K107-I86)/I86)+((I86-I98-I107-G86)/G86)+((G86-G98-G107-E86)/E86))/3</f>
        <v>#DIV/0!</v>
      </c>
      <c r="O110" s="503" t="e">
        <f>(((K86-K98-K107-I86)/I86)+((I86-I98-I107-G86)/G86)+((G86-G98-G107-E86)/E86))/3</f>
        <v>#DIV/0!</v>
      </c>
      <c r="P110" s="503" t="e">
        <f t="shared" si="42"/>
        <v>#DIV/0!</v>
      </c>
      <c r="Q110" s="503" t="e">
        <f t="shared" si="42"/>
        <v>#VALUE!</v>
      </c>
      <c r="R110" s="503" t="e">
        <f t="shared" si="42"/>
        <v>#DIV/0!</v>
      </c>
    </row>
    <row r="111" spans="1:18" ht="38.25" collapsed="1">
      <c r="A111" s="427">
        <v>20</v>
      </c>
      <c r="B111" s="428" t="s">
        <v>650</v>
      </c>
      <c r="C111" s="429"/>
      <c r="D111" s="430"/>
      <c r="E111" s="430"/>
      <c r="F111" s="430"/>
      <c r="G111" s="430"/>
      <c r="H111" s="430"/>
      <c r="I111" s="430"/>
      <c r="J111" s="430"/>
      <c r="K111" s="430"/>
      <c r="L111" s="430"/>
      <c r="M111" s="430"/>
      <c r="N111" s="430"/>
      <c r="O111" s="430"/>
      <c r="P111" s="430"/>
      <c r="Q111" s="430"/>
      <c r="R111" s="431"/>
    </row>
    <row r="112" spans="1:18" outlineLevel="1">
      <c r="A112" s="444" t="s">
        <v>346</v>
      </c>
      <c r="B112" s="432" t="s">
        <v>272</v>
      </c>
      <c r="C112" s="425" t="s">
        <v>48</v>
      </c>
      <c r="D112" s="445">
        <f>D116+D117</f>
        <v>9.8929999999999989</v>
      </c>
      <c r="E112" s="445">
        <f>E116+E117</f>
        <v>10</v>
      </c>
      <c r="F112" s="445">
        <f t="shared" ref="F112:M112" si="43">F116+F117</f>
        <v>11.048507500000001</v>
      </c>
      <c r="G112" s="445">
        <f t="shared" si="43"/>
        <v>10.9</v>
      </c>
      <c r="H112" s="445">
        <f t="shared" si="43"/>
        <v>11.347999999999999</v>
      </c>
      <c r="I112" s="445">
        <f t="shared" si="43"/>
        <v>11.604000000000001</v>
      </c>
      <c r="J112" s="445">
        <f t="shared" si="43"/>
        <v>11.414999999999999</v>
      </c>
      <c r="K112" s="445">
        <f t="shared" si="43"/>
        <v>9.3629999999999995</v>
      </c>
      <c r="L112" s="445">
        <f t="shared" si="43"/>
        <v>11.850000000000001</v>
      </c>
      <c r="M112" s="445">
        <f t="shared" si="43"/>
        <v>12.467000000000001</v>
      </c>
      <c r="N112" s="445">
        <f>N116+N117</f>
        <v>10.094999999999999</v>
      </c>
      <c r="O112" s="445">
        <f>O116+O117</f>
        <v>10.095303413650523</v>
      </c>
      <c r="P112" s="445">
        <f>P116+P117</f>
        <v>10.095303413650523</v>
      </c>
      <c r="Q112" s="445">
        <f>Q116+Q117</f>
        <v>10.095303413650523</v>
      </c>
      <c r="R112" s="445">
        <f>R116+R117</f>
        <v>10.095303413650523</v>
      </c>
    </row>
    <row r="113" spans="1:19" hidden="1" outlineLevel="1">
      <c r="A113" s="1630" t="s">
        <v>560</v>
      </c>
      <c r="B113" s="447" t="s">
        <v>273</v>
      </c>
      <c r="C113" s="425" t="s">
        <v>48</v>
      </c>
      <c r="D113" s="438"/>
      <c r="E113" s="438"/>
      <c r="F113" s="438"/>
      <c r="G113" s="438"/>
      <c r="H113" s="438"/>
      <c r="I113" s="438"/>
      <c r="J113" s="438"/>
      <c r="K113" s="438"/>
      <c r="L113" s="438"/>
      <c r="M113" s="438"/>
      <c r="N113" s="438"/>
      <c r="O113" s="438"/>
      <c r="P113" s="438"/>
      <c r="Q113" s="438"/>
      <c r="R113" s="438"/>
    </row>
    <row r="114" spans="1:19" hidden="1" outlineLevel="1">
      <c r="A114" s="1631"/>
      <c r="B114" s="447" t="s">
        <v>274</v>
      </c>
      <c r="C114" s="425" t="s">
        <v>48</v>
      </c>
      <c r="D114" s="438"/>
      <c r="E114" s="438"/>
      <c r="F114" s="438"/>
      <c r="G114" s="438"/>
      <c r="H114" s="438"/>
      <c r="I114" s="438"/>
      <c r="J114" s="438"/>
      <c r="K114" s="438"/>
      <c r="L114" s="438"/>
      <c r="M114" s="438"/>
      <c r="N114" s="438"/>
      <c r="O114" s="438"/>
      <c r="P114" s="438"/>
      <c r="Q114" s="438"/>
      <c r="R114" s="438"/>
    </row>
    <row r="115" spans="1:19" hidden="1" outlineLevel="1">
      <c r="A115" s="1632"/>
      <c r="B115" s="432" t="s">
        <v>559</v>
      </c>
      <c r="C115" s="425" t="s">
        <v>48</v>
      </c>
      <c r="D115" s="438"/>
      <c r="E115" s="438"/>
      <c r="F115" s="438"/>
      <c r="G115" s="438"/>
      <c r="H115" s="438"/>
      <c r="I115" s="438"/>
      <c r="J115" s="438"/>
      <c r="K115" s="438"/>
      <c r="L115" s="438"/>
      <c r="M115" s="438"/>
      <c r="N115" s="438"/>
      <c r="O115" s="438"/>
      <c r="P115" s="438"/>
      <c r="Q115" s="438"/>
      <c r="R115" s="438"/>
    </row>
    <row r="116" spans="1:19" ht="14.25" customHeight="1" outlineLevel="1">
      <c r="A116" s="444" t="s">
        <v>509</v>
      </c>
      <c r="B116" s="439" t="s">
        <v>304</v>
      </c>
      <c r="C116" s="425" t="s">
        <v>48</v>
      </c>
      <c r="D116" s="438">
        <v>0</v>
      </c>
      <c r="E116" s="438">
        <v>0</v>
      </c>
      <c r="F116" s="438">
        <v>0.47699999999999998</v>
      </c>
      <c r="G116" s="438">
        <v>0</v>
      </c>
      <c r="H116" s="438">
        <v>0.47699999999999998</v>
      </c>
      <c r="I116" s="438">
        <v>0</v>
      </c>
      <c r="J116" s="438">
        <v>0</v>
      </c>
      <c r="K116" s="438">
        <v>0</v>
      </c>
      <c r="L116" s="438">
        <v>0.47699999999999998</v>
      </c>
      <c r="M116" s="438">
        <v>0.47699999999999998</v>
      </c>
      <c r="N116" s="438">
        <v>0</v>
      </c>
      <c r="O116" s="438">
        <v>0</v>
      </c>
      <c r="P116" s="438">
        <v>0</v>
      </c>
      <c r="Q116" s="438">
        <v>0</v>
      </c>
      <c r="R116" s="438">
        <v>0</v>
      </c>
    </row>
    <row r="117" spans="1:19" outlineLevel="1">
      <c r="A117" s="444" t="s">
        <v>510</v>
      </c>
      <c r="B117" s="439" t="s">
        <v>305</v>
      </c>
      <c r="C117" s="425" t="s">
        <v>48</v>
      </c>
      <c r="D117" s="445">
        <f t="shared" ref="D117:P117" si="44">SUM(D118:D120)</f>
        <v>9.8929999999999989</v>
      </c>
      <c r="E117" s="445">
        <f t="shared" si="44"/>
        <v>10</v>
      </c>
      <c r="F117" s="445">
        <f t="shared" si="44"/>
        <v>10.571507500000001</v>
      </c>
      <c r="G117" s="445">
        <f t="shared" si="44"/>
        <v>10.9</v>
      </c>
      <c r="H117" s="445">
        <f t="shared" si="44"/>
        <v>10.870999999999999</v>
      </c>
      <c r="I117" s="445">
        <f t="shared" si="44"/>
        <v>11.604000000000001</v>
      </c>
      <c r="J117" s="445">
        <f t="shared" si="44"/>
        <v>11.414999999999999</v>
      </c>
      <c r="K117" s="445">
        <f t="shared" si="44"/>
        <v>9.3629999999999995</v>
      </c>
      <c r="L117" s="445">
        <f t="shared" si="44"/>
        <v>11.373000000000001</v>
      </c>
      <c r="M117" s="445">
        <f t="shared" si="44"/>
        <v>11.99</v>
      </c>
      <c r="N117" s="445">
        <f t="shared" si="44"/>
        <v>10.094999999999999</v>
      </c>
      <c r="O117" s="445">
        <f t="shared" si="44"/>
        <v>10.095303413650523</v>
      </c>
      <c r="P117" s="445">
        <f t="shared" si="44"/>
        <v>10.095303413650523</v>
      </c>
      <c r="Q117" s="445">
        <f>SUM(Q118:Q120)</f>
        <v>10.095303413650523</v>
      </c>
      <c r="R117" s="445">
        <f>SUM(R118:R120)</f>
        <v>10.095303413650523</v>
      </c>
    </row>
    <row r="118" spans="1:19" ht="15.75" outlineLevel="1">
      <c r="A118" s="444" t="s">
        <v>561</v>
      </c>
      <c r="B118" s="439" t="s">
        <v>1180</v>
      </c>
      <c r="C118" s="425" t="s">
        <v>48</v>
      </c>
      <c r="D118" s="451">
        <v>8.0830000000000002</v>
      </c>
      <c r="E118" s="451">
        <v>8.5399999999999991</v>
      </c>
      <c r="F118" s="451">
        <v>8.9115075000000008</v>
      </c>
      <c r="G118" s="438">
        <v>9.4</v>
      </c>
      <c r="H118" s="451">
        <v>9.4149999999999991</v>
      </c>
      <c r="I118" s="438">
        <v>9.7100000000000009</v>
      </c>
      <c r="J118" s="451">
        <v>9.9209999999999994</v>
      </c>
      <c r="K118" s="1409">
        <v>7.4080000000000004</v>
      </c>
      <c r="L118" s="438">
        <v>9.3670000000000009</v>
      </c>
      <c r="M118" s="438">
        <v>9.5090000000000003</v>
      </c>
      <c r="N118" s="503">
        <f>ROUND(IF(AND(N144&lt;0.05,N144&gt;-0.05),K118*(1+N144)*(1+N144)+N128+N140,IF(N144&gt;0.05,K118*(1+0.05)*(1+0.05)+N128+N140,K118*(1-0.05)*(1-0.05)+N128+N140)),3)</f>
        <v>8.0299999999999994</v>
      </c>
      <c r="O118" s="503">
        <f>IF(AND(O144&lt;0.05,O144&gt;-0.05),K118*(1+O144)*(1+O144)+O128+O140,IF(O144&gt;0.05,K118*(1+0.05)*(1+0.05)+O128+O140,K118*(1-0.05)*(1-0.05)+O128+O140))</f>
        <v>8.0304057138209686</v>
      </c>
      <c r="P118" s="503">
        <f>IF(AND(P144&lt;0.05,P144&gt;-0.05),K118*(1+P144)*(1+P144)+P128+P140,IF(P144&gt;0.05,K118*(1+0.05)*(1+0.05)+P128+P140,K118*(1-0.05)*(1-0.05)+P128+P140))</f>
        <v>8.0304057138209686</v>
      </c>
      <c r="Q118" s="503">
        <f>IF(AND(Q144&lt;0.05,Q144&gt;-0.05),K118*(1+Q144)*(1+Q144)+Q128+Q140,IF(Q144&gt;0.05,K118*(1+0.05)*(1+0.05)+Q128+Q140,K118*(1-0.05)*(1-0.05)+Q128+Q140))</f>
        <v>8.0304057138209686</v>
      </c>
      <c r="R118" s="503">
        <f>IF(AND(R144&lt;0.05,R144&gt;-0.05),K118*(1+R144)*(1+R144)+R128+R140,IF(R144&gt;0.05,K118*(1+0.05)*(1+0.05)+R128+R140,K118*(1-0.05)*(1-0.05)+R128+R140))</f>
        <v>8.0304057138209686</v>
      </c>
      <c r="S118" s="961" t="s">
        <v>2056</v>
      </c>
    </row>
    <row r="119" spans="1:19" ht="15.75" outlineLevel="1">
      <c r="A119" s="444" t="s">
        <v>562</v>
      </c>
      <c r="B119" s="439" t="s">
        <v>1236</v>
      </c>
      <c r="C119" s="425" t="s">
        <v>48</v>
      </c>
      <c r="D119" s="451">
        <v>1.395</v>
      </c>
      <c r="E119" s="451">
        <v>0.76500000000000001</v>
      </c>
      <c r="F119" s="451">
        <v>1.1339999999999999</v>
      </c>
      <c r="G119" s="438">
        <v>0.8</v>
      </c>
      <c r="H119" s="451">
        <v>0.69</v>
      </c>
      <c r="I119" s="438">
        <v>1.109</v>
      </c>
      <c r="J119" s="451">
        <v>0.72199999999999998</v>
      </c>
      <c r="K119" s="451">
        <v>1.1299999999999999</v>
      </c>
      <c r="L119" s="438">
        <v>1.141</v>
      </c>
      <c r="M119" s="438">
        <v>1.7909999999999999</v>
      </c>
      <c r="N119" s="503">
        <f>ROUND(IF(AND(N145&lt;0.05,N145&gt;-0.05),K119*(1+N145)*(1+N145)+N129+N141,IF(N145&gt;0.05,K119*(1+0.05)*(1+0.05)+N129+N141,K119*(1-0.05)*(1-0.05)+N129+N141)),3)</f>
        <v>1.155</v>
      </c>
      <c r="O119" s="503">
        <f>IF(AND(O145&lt;0.05,O145&gt;-0.05),K119*(1+O145)*(1+O145)+O129+O141,IF(O145&gt;0.05,K119*(1+0.05)*(1+0.05)+O129+O141,K119*(1-0.05)*(1-0.05)+O129+O141))</f>
        <v>1.1553351998295553</v>
      </c>
      <c r="P119" s="503">
        <f>IF(AND(P145&lt;0.05,P145&gt;-0.05),K119*(1+P145)*(1+P145)+P129+P141,IF(P145&gt;0.05,K119*(1+0.05)*(1+0.05)+P129+P141,K119*(1-0.05)*(1-0.05)+P129+P141))</f>
        <v>1.1553351998295553</v>
      </c>
      <c r="Q119" s="503">
        <f>IF(AND(Q145&lt;0.05,Q145&gt;-0.05),K119*(1+Q145)*(1+Q145)+Q129+Q141,IF(Q145&gt;0.05,K119*(1+0.05)*(1+0.05)+Q129+Q141,K119*(1-0.05)*(1-0.05)+Q129+Q141))</f>
        <v>1.1553351998295553</v>
      </c>
      <c r="R119" s="503">
        <f>IF(AND(R145&lt;0.05,R145&gt;-0.05),K119*(1+R145)*(1+R145)+R129+R141,IF(R145&gt;0.05,K119*(1+0.05)*(1+0.05)+R129+R141,K119*(1-0.05)*(1-0.05)+R129+R141))</f>
        <v>1.1553351998295553</v>
      </c>
      <c r="S119" s="961"/>
    </row>
    <row r="120" spans="1:19" ht="15.75" outlineLevel="1">
      <c r="A120" s="444" t="s">
        <v>563</v>
      </c>
      <c r="B120" s="439" t="s">
        <v>1237</v>
      </c>
      <c r="C120" s="425" t="s">
        <v>48</v>
      </c>
      <c r="D120" s="451">
        <v>0.41499999999999998</v>
      </c>
      <c r="E120" s="451">
        <v>0.69499999999999995</v>
      </c>
      <c r="F120" s="451">
        <v>0.52600000000000002</v>
      </c>
      <c r="G120" s="438">
        <v>0.7</v>
      </c>
      <c r="H120" s="451">
        <v>0.76600000000000001</v>
      </c>
      <c r="I120" s="438">
        <v>0.78500000000000003</v>
      </c>
      <c r="J120" s="451">
        <v>0.77200000000000002</v>
      </c>
      <c r="K120" s="451">
        <v>0.82499999999999996</v>
      </c>
      <c r="L120" s="438">
        <v>0.86499999999999999</v>
      </c>
      <c r="M120" s="438">
        <v>0.69</v>
      </c>
      <c r="N120" s="503">
        <f>ROUND(IF(AND(N146&lt;0.05,N146&gt;-0.05),K120*(1+N146)*(1+N146)+N130+N142,IF(N146&gt;0.05,K120*(1+0.05)*(1+0.05)+N130+N142,K120*(1-0.05)*(1-0.05)+N130+N142)),3)</f>
        <v>0.91</v>
      </c>
      <c r="O120" s="503">
        <f>IF(AND(O146&lt;0.05,O146&gt;-0.05),K120*(1+O146)*(1+O146)+O130+O142,IF(O146&gt;0.05,K120*(1+0.05)*(1+0.05)+O130+O142,K120*(1-0.05)*(1-0.05)+O130+O142))</f>
        <v>0.90956250000000005</v>
      </c>
      <c r="P120" s="503">
        <f>IF(AND(P146&lt;0.05,P146&gt;-0.05),K120*(1+P146)*(1+P146)+P130+P142,IF(P146&gt;0.05,K120*(1+0.05)*(1+0.05)+P130+P142,K120*(1-0.05)*(1-0.05)+P130+P142))</f>
        <v>0.90956250000000005</v>
      </c>
      <c r="Q120" s="503">
        <f>IF(AND(Q146&lt;0.05,Q146&gt;-0.05),K120*(1+Q146)*(1+Q146)+Q130+Q142,IF(Q146&gt;0.05,K120*(1+0.05)*(1+0.05)+Q130+Q142,K120*(1-0.05)*(1-0.05)+Q130+Q142))</f>
        <v>0.90956250000000005</v>
      </c>
      <c r="R120" s="503">
        <f>IF(AND(R146&lt;0.05,R146&gt;-0.05),K120*(1+R146)*(1+R146)+R130+R142,IF(R146&gt;0.05,K120*(1+0.05)*(1+0.05)+R130+R142,K120*(1-0.05)*(1-0.05)+R130+R142))</f>
        <v>0.90956250000000005</v>
      </c>
      <c r="S120" s="961"/>
    </row>
    <row r="121" spans="1:19" hidden="1" outlineLevel="1">
      <c r="A121" s="444" t="s">
        <v>564</v>
      </c>
      <c r="B121" s="467" t="s">
        <v>338</v>
      </c>
      <c r="C121" s="425" t="s">
        <v>48</v>
      </c>
      <c r="D121" s="445">
        <f t="shared" ref="D121:P121" si="45">SUM(D122:D124)</f>
        <v>0</v>
      </c>
      <c r="E121" s="445">
        <f t="shared" si="45"/>
        <v>0</v>
      </c>
      <c r="F121" s="445">
        <f t="shared" si="45"/>
        <v>0</v>
      </c>
      <c r="G121" s="445">
        <f t="shared" si="45"/>
        <v>0</v>
      </c>
      <c r="H121" s="445">
        <f t="shared" si="45"/>
        <v>0</v>
      </c>
      <c r="I121" s="445">
        <f t="shared" si="45"/>
        <v>0</v>
      </c>
      <c r="J121" s="445">
        <f t="shared" si="45"/>
        <v>0</v>
      </c>
      <c r="K121" s="445">
        <f t="shared" si="45"/>
        <v>0</v>
      </c>
      <c r="L121" s="445">
        <f t="shared" si="45"/>
        <v>0</v>
      </c>
      <c r="M121" s="445">
        <f t="shared" si="45"/>
        <v>0</v>
      </c>
      <c r="N121" s="445">
        <f t="shared" si="45"/>
        <v>0</v>
      </c>
      <c r="O121" s="445">
        <f t="shared" si="45"/>
        <v>0</v>
      </c>
      <c r="P121" s="445">
        <f t="shared" si="45"/>
        <v>0</v>
      </c>
      <c r="Q121" s="445">
        <f>SUM(Q122:Q124)</f>
        <v>0</v>
      </c>
      <c r="R121" s="445">
        <f>SUM(R122:R124)</f>
        <v>0</v>
      </c>
    </row>
    <row r="122" spans="1:19" hidden="1" outlineLevel="1">
      <c r="A122" s="444" t="s">
        <v>565</v>
      </c>
      <c r="B122" s="446" t="s">
        <v>276</v>
      </c>
      <c r="C122" s="425" t="s">
        <v>48</v>
      </c>
      <c r="D122" s="438"/>
      <c r="E122" s="438"/>
      <c r="F122" s="438"/>
      <c r="G122" s="438"/>
      <c r="H122" s="438"/>
      <c r="I122" s="438"/>
      <c r="J122" s="438"/>
      <c r="K122" s="438"/>
      <c r="L122" s="438"/>
      <c r="M122" s="438"/>
      <c r="N122" s="438"/>
      <c r="O122" s="438"/>
      <c r="P122" s="438"/>
      <c r="Q122" s="438"/>
      <c r="R122" s="438"/>
    </row>
    <row r="123" spans="1:19" hidden="1" outlineLevel="1">
      <c r="A123" s="444" t="s">
        <v>569</v>
      </c>
      <c r="B123" s="446" t="s">
        <v>277</v>
      </c>
      <c r="C123" s="425" t="s">
        <v>48</v>
      </c>
      <c r="D123" s="438"/>
      <c r="E123" s="438"/>
      <c r="F123" s="438"/>
      <c r="G123" s="438"/>
      <c r="H123" s="438"/>
      <c r="I123" s="438"/>
      <c r="J123" s="438"/>
      <c r="K123" s="438"/>
      <c r="L123" s="438"/>
      <c r="M123" s="438"/>
      <c r="N123" s="438"/>
      <c r="O123" s="438"/>
      <c r="P123" s="438"/>
      <c r="Q123" s="438"/>
      <c r="R123" s="438"/>
    </row>
    <row r="124" spans="1:19" hidden="1" outlineLevel="1">
      <c r="A124" s="444" t="s">
        <v>570</v>
      </c>
      <c r="B124" s="446" t="s">
        <v>278</v>
      </c>
      <c r="C124" s="425" t="s">
        <v>48</v>
      </c>
      <c r="D124" s="438"/>
      <c r="E124" s="438"/>
      <c r="F124" s="438"/>
      <c r="G124" s="438"/>
      <c r="H124" s="438"/>
      <c r="I124" s="438"/>
      <c r="J124" s="438"/>
      <c r="K124" s="438"/>
      <c r="L124" s="438"/>
      <c r="M124" s="438"/>
      <c r="N124" s="438"/>
      <c r="O124" s="438"/>
      <c r="P124" s="438"/>
      <c r="Q124" s="438"/>
      <c r="R124" s="438"/>
    </row>
    <row r="125" spans="1:19" s="468" customFormat="1" ht="15.75" outlineLevel="1">
      <c r="A125" s="444" t="s">
        <v>511</v>
      </c>
      <c r="B125" s="449" t="s">
        <v>307</v>
      </c>
      <c r="C125" s="450" t="s">
        <v>1040</v>
      </c>
      <c r="D125" s="451">
        <v>16.48</v>
      </c>
      <c r="E125" s="451">
        <v>29.4</v>
      </c>
      <c r="F125" s="451">
        <v>16.48</v>
      </c>
      <c r="G125" s="451">
        <v>28.5</v>
      </c>
      <c r="H125" s="451">
        <v>16.48</v>
      </c>
      <c r="I125" s="451">
        <v>28.7</v>
      </c>
      <c r="J125" s="451">
        <v>19</v>
      </c>
      <c r="K125" s="451">
        <v>21.515000000000001</v>
      </c>
      <c r="L125" s="451">
        <v>18.936</v>
      </c>
      <c r="M125" s="451">
        <v>21.515000000000001</v>
      </c>
      <c r="N125" s="454">
        <v>21.523</v>
      </c>
      <c r="O125" s="454">
        <f>N125</f>
        <v>21.523</v>
      </c>
      <c r="P125" s="454">
        <f>N125</f>
        <v>21.523</v>
      </c>
      <c r="Q125" s="454">
        <f>N125</f>
        <v>21.523</v>
      </c>
      <c r="R125" s="454">
        <f>N125</f>
        <v>21.523</v>
      </c>
      <c r="S125" s="961"/>
    </row>
    <row r="126" spans="1:19" s="468" customFormat="1" ht="14.25" outlineLevel="1">
      <c r="A126" s="444" t="s">
        <v>571</v>
      </c>
      <c r="B126" s="453" t="s">
        <v>308</v>
      </c>
      <c r="C126" s="450" t="s">
        <v>1041</v>
      </c>
      <c r="D126" s="454">
        <f t="shared" ref="D126:M126" si="46">IF(D125&gt;0,D125/D112,0)</f>
        <v>1.6658243202264229</v>
      </c>
      <c r="E126" s="454">
        <f t="shared" si="46"/>
        <v>2.94</v>
      </c>
      <c r="F126" s="454">
        <f t="shared" si="46"/>
        <v>1.4916041827368989</v>
      </c>
      <c r="G126" s="454">
        <f t="shared" si="46"/>
        <v>2.6146788990825689</v>
      </c>
      <c r="H126" s="454">
        <f t="shared" si="46"/>
        <v>1.4522382798731055</v>
      </c>
      <c r="I126" s="454">
        <f t="shared" si="46"/>
        <v>2.4732850741123746</v>
      </c>
      <c r="J126" s="454">
        <f t="shared" si="46"/>
        <v>1.6644765659220326</v>
      </c>
      <c r="K126" s="454">
        <f t="shared" si="46"/>
        <v>2.2978746128377661</v>
      </c>
      <c r="L126" s="454">
        <f t="shared" si="46"/>
        <v>1.5979746835443036</v>
      </c>
      <c r="M126" s="454">
        <f t="shared" si="46"/>
        <v>1.7257559958289885</v>
      </c>
      <c r="N126" s="454">
        <f>IF(N125&gt;0,N125/N112,0)</f>
        <v>2.1320455671124323</v>
      </c>
      <c r="O126" s="454">
        <f>IF(O125&gt;0,O125/O112,0)</f>
        <v>2.1319814886293895</v>
      </c>
      <c r="P126" s="454">
        <f>IF(P125&gt;0,P125/P112,0)</f>
        <v>2.1319814886293895</v>
      </c>
      <c r="Q126" s="454">
        <f>IF(Q125&gt;0,Q125/Q112,0)</f>
        <v>2.1319814886293895</v>
      </c>
      <c r="R126" s="454">
        <f>IF(R125&gt;0,R125/R112,0)</f>
        <v>2.1319814886293895</v>
      </c>
    </row>
    <row r="127" spans="1:19" s="468" customFormat="1" ht="14.25" hidden="1" outlineLevel="1">
      <c r="A127" s="455">
        <v>21</v>
      </c>
      <c r="B127" s="428" t="s">
        <v>679</v>
      </c>
      <c r="C127" s="425" t="s">
        <v>48</v>
      </c>
      <c r="D127" s="456" t="s">
        <v>10</v>
      </c>
      <c r="E127" s="456" t="s">
        <v>10</v>
      </c>
      <c r="F127" s="456" t="s">
        <v>10</v>
      </c>
      <c r="G127" s="457">
        <f>SUM(G128:G130)</f>
        <v>0</v>
      </c>
      <c r="H127" s="456" t="s">
        <v>10</v>
      </c>
      <c r="I127" s="457">
        <f>SUM(I128:I130)</f>
        <v>0</v>
      </c>
      <c r="J127" s="456" t="s">
        <v>10</v>
      </c>
      <c r="K127" s="457">
        <f>SUM(K128:K130)</f>
        <v>-1.7399999999999998</v>
      </c>
      <c r="L127" s="456" t="s">
        <v>10</v>
      </c>
      <c r="M127" s="457">
        <f t="shared" ref="M127:R127" si="47">SUM(M128:M130)</f>
        <v>0</v>
      </c>
      <c r="N127" s="457">
        <f t="shared" si="47"/>
        <v>0</v>
      </c>
      <c r="O127" s="457">
        <f t="shared" si="47"/>
        <v>0</v>
      </c>
      <c r="P127" s="457">
        <f t="shared" si="47"/>
        <v>0</v>
      </c>
      <c r="Q127" s="457">
        <f t="shared" si="47"/>
        <v>0</v>
      </c>
      <c r="R127" s="457">
        <f t="shared" si="47"/>
        <v>0</v>
      </c>
    </row>
    <row r="128" spans="1:19" s="468" customFormat="1" ht="14.25" hidden="1" outlineLevel="1">
      <c r="A128" s="440" t="s">
        <v>348</v>
      </c>
      <c r="B128" s="441" t="s">
        <v>1180</v>
      </c>
      <c r="C128" s="434" t="s">
        <v>48</v>
      </c>
      <c r="D128" s="456" t="s">
        <v>10</v>
      </c>
      <c r="E128" s="456" t="s">
        <v>10</v>
      </c>
      <c r="F128" s="456" t="s">
        <v>10</v>
      </c>
      <c r="G128" s="458">
        <f>G132+G136</f>
        <v>0</v>
      </c>
      <c r="H128" s="456" t="s">
        <v>10</v>
      </c>
      <c r="I128" s="458">
        <f>I132+I136</f>
        <v>0</v>
      </c>
      <c r="J128" s="456" t="s">
        <v>10</v>
      </c>
      <c r="K128" s="458">
        <f>K132+K136</f>
        <v>-2.2029999999999998</v>
      </c>
      <c r="L128" s="456" t="s">
        <v>10</v>
      </c>
      <c r="M128" s="458">
        <f t="shared" ref="M128:P130" si="48">M132+M136</f>
        <v>0</v>
      </c>
      <c r="N128" s="458">
        <f t="shared" si="48"/>
        <v>0</v>
      </c>
      <c r="O128" s="458">
        <f t="shared" si="48"/>
        <v>0</v>
      </c>
      <c r="P128" s="458">
        <f t="shared" si="48"/>
        <v>0</v>
      </c>
      <c r="Q128" s="458">
        <f t="shared" ref="Q128:R130" si="49">Q132+Q136</f>
        <v>0</v>
      </c>
      <c r="R128" s="458">
        <f t="shared" si="49"/>
        <v>0</v>
      </c>
    </row>
    <row r="129" spans="1:19" s="468" customFormat="1" ht="14.25" hidden="1" outlineLevel="1">
      <c r="A129" s="440" t="s">
        <v>349</v>
      </c>
      <c r="B129" s="441" t="s">
        <v>1236</v>
      </c>
      <c r="C129" s="434" t="s">
        <v>48</v>
      </c>
      <c r="D129" s="456" t="s">
        <v>10</v>
      </c>
      <c r="E129" s="456" t="s">
        <v>10</v>
      </c>
      <c r="F129" s="456" t="s">
        <v>10</v>
      </c>
      <c r="G129" s="458">
        <f t="shared" ref="G129:I130" si="50">G133+G137</f>
        <v>0</v>
      </c>
      <c r="H129" s="456" t="s">
        <v>10</v>
      </c>
      <c r="I129" s="458">
        <f t="shared" si="50"/>
        <v>0</v>
      </c>
      <c r="J129" s="456" t="s">
        <v>10</v>
      </c>
      <c r="K129" s="458">
        <f>K133+K137</f>
        <v>0.46300000000000002</v>
      </c>
      <c r="L129" s="456" t="s">
        <v>10</v>
      </c>
      <c r="M129" s="458">
        <f t="shared" si="48"/>
        <v>0</v>
      </c>
      <c r="N129" s="458">
        <f t="shared" si="48"/>
        <v>0</v>
      </c>
      <c r="O129" s="458">
        <f t="shared" si="48"/>
        <v>0</v>
      </c>
      <c r="P129" s="458">
        <f t="shared" si="48"/>
        <v>0</v>
      </c>
      <c r="Q129" s="458">
        <f t="shared" si="49"/>
        <v>0</v>
      </c>
      <c r="R129" s="458">
        <f t="shared" si="49"/>
        <v>0</v>
      </c>
    </row>
    <row r="130" spans="1:19" s="468" customFormat="1" ht="14.25" hidden="1" outlineLevel="1">
      <c r="A130" s="440" t="s">
        <v>350</v>
      </c>
      <c r="B130" s="441" t="s">
        <v>1237</v>
      </c>
      <c r="C130" s="434" t="s">
        <v>48</v>
      </c>
      <c r="D130" s="456" t="s">
        <v>10</v>
      </c>
      <c r="E130" s="456" t="s">
        <v>10</v>
      </c>
      <c r="F130" s="456" t="s">
        <v>10</v>
      </c>
      <c r="G130" s="458">
        <f t="shared" si="50"/>
        <v>0</v>
      </c>
      <c r="H130" s="456" t="s">
        <v>10</v>
      </c>
      <c r="I130" s="458">
        <f t="shared" si="50"/>
        <v>0</v>
      </c>
      <c r="J130" s="456" t="s">
        <v>10</v>
      </c>
      <c r="K130" s="458">
        <f>K134+K138</f>
        <v>0</v>
      </c>
      <c r="L130" s="456" t="s">
        <v>10</v>
      </c>
      <c r="M130" s="458">
        <f t="shared" si="48"/>
        <v>0</v>
      </c>
      <c r="N130" s="458">
        <f t="shared" si="48"/>
        <v>0</v>
      </c>
      <c r="O130" s="458">
        <f t="shared" si="48"/>
        <v>0</v>
      </c>
      <c r="P130" s="458">
        <f t="shared" si="48"/>
        <v>0</v>
      </c>
      <c r="Q130" s="458">
        <f t="shared" si="49"/>
        <v>0</v>
      </c>
      <c r="R130" s="458">
        <f t="shared" si="49"/>
        <v>0</v>
      </c>
    </row>
    <row r="131" spans="1:19" s="468" customFormat="1" ht="25.5" hidden="1" outlineLevel="1">
      <c r="A131" s="459" t="s">
        <v>351</v>
      </c>
      <c r="B131" s="460" t="s">
        <v>464</v>
      </c>
      <c r="C131" s="461" t="s">
        <v>48</v>
      </c>
      <c r="D131" s="456" t="s">
        <v>10</v>
      </c>
      <c r="E131" s="456" t="s">
        <v>10</v>
      </c>
      <c r="F131" s="456" t="s">
        <v>10</v>
      </c>
      <c r="G131" s="457">
        <f>SUM(G132:G134)</f>
        <v>0</v>
      </c>
      <c r="H131" s="456" t="s">
        <v>10</v>
      </c>
      <c r="I131" s="457">
        <f>SUM(I132:I134)</f>
        <v>0</v>
      </c>
      <c r="J131" s="456" t="s">
        <v>10</v>
      </c>
      <c r="K131" s="457">
        <f>SUM(K132:K134)</f>
        <v>-1.7399999999999998</v>
      </c>
      <c r="L131" s="456" t="s">
        <v>10</v>
      </c>
      <c r="M131" s="457">
        <f t="shared" ref="M131:R131" si="51">SUM(M132:M134)</f>
        <v>0</v>
      </c>
      <c r="N131" s="457">
        <f t="shared" si="51"/>
        <v>0</v>
      </c>
      <c r="O131" s="457">
        <f t="shared" si="51"/>
        <v>0</v>
      </c>
      <c r="P131" s="457">
        <f t="shared" si="51"/>
        <v>0</v>
      </c>
      <c r="Q131" s="457">
        <f t="shared" si="51"/>
        <v>0</v>
      </c>
      <c r="R131" s="457">
        <f t="shared" si="51"/>
        <v>0</v>
      </c>
    </row>
    <row r="132" spans="1:19" s="468" customFormat="1" ht="14.25" hidden="1" outlineLevel="1">
      <c r="A132" s="440" t="s">
        <v>352</v>
      </c>
      <c r="B132" s="441" t="s">
        <v>1180</v>
      </c>
      <c r="C132" s="434" t="s">
        <v>48</v>
      </c>
      <c r="D132" s="456" t="s">
        <v>10</v>
      </c>
      <c r="E132" s="456" t="s">
        <v>10</v>
      </c>
      <c r="F132" s="456" t="s">
        <v>10</v>
      </c>
      <c r="G132" s="436"/>
      <c r="H132" s="456" t="s">
        <v>10</v>
      </c>
      <c r="I132" s="436"/>
      <c r="J132" s="456" t="s">
        <v>10</v>
      </c>
      <c r="K132" s="1371">
        <v>-2.2029999999999998</v>
      </c>
      <c r="L132" s="456" t="s">
        <v>10</v>
      </c>
      <c r="M132" s="436"/>
      <c r="N132" s="436"/>
      <c r="O132" s="436"/>
      <c r="P132" s="436"/>
      <c r="Q132" s="436"/>
      <c r="R132" s="436"/>
    </row>
    <row r="133" spans="1:19" s="468" customFormat="1" ht="14.25" hidden="1" outlineLevel="1">
      <c r="A133" s="440" t="s">
        <v>512</v>
      </c>
      <c r="B133" s="441" t="s">
        <v>1236</v>
      </c>
      <c r="C133" s="434" t="s">
        <v>48</v>
      </c>
      <c r="D133" s="456" t="s">
        <v>10</v>
      </c>
      <c r="E133" s="456" t="s">
        <v>10</v>
      </c>
      <c r="F133" s="456" t="s">
        <v>10</v>
      </c>
      <c r="G133" s="436"/>
      <c r="H133" s="456" t="s">
        <v>10</v>
      </c>
      <c r="I133" s="436"/>
      <c r="J133" s="456" t="s">
        <v>10</v>
      </c>
      <c r="K133" s="1371">
        <v>0.46300000000000002</v>
      </c>
      <c r="L133" s="456" t="s">
        <v>10</v>
      </c>
      <c r="M133" s="436"/>
      <c r="N133" s="436"/>
      <c r="O133" s="436"/>
      <c r="P133" s="436"/>
      <c r="Q133" s="436"/>
      <c r="R133" s="436"/>
    </row>
    <row r="134" spans="1:19" s="468" customFormat="1" ht="14.25" hidden="1" outlineLevel="1">
      <c r="A134" s="440" t="s">
        <v>513</v>
      </c>
      <c r="B134" s="441" t="s">
        <v>1237</v>
      </c>
      <c r="C134" s="434" t="s">
        <v>48</v>
      </c>
      <c r="D134" s="456" t="s">
        <v>10</v>
      </c>
      <c r="E134" s="456" t="s">
        <v>10</v>
      </c>
      <c r="F134" s="456" t="s">
        <v>10</v>
      </c>
      <c r="G134" s="436"/>
      <c r="H134" s="456" t="s">
        <v>10</v>
      </c>
      <c r="I134" s="436"/>
      <c r="J134" s="456" t="s">
        <v>10</v>
      </c>
      <c r="K134" s="436"/>
      <c r="L134" s="456" t="s">
        <v>10</v>
      </c>
      <c r="M134" s="436"/>
      <c r="N134" s="436"/>
      <c r="O134" s="436"/>
      <c r="P134" s="436"/>
      <c r="Q134" s="436"/>
      <c r="R134" s="436"/>
    </row>
    <row r="135" spans="1:19" s="468" customFormat="1" ht="25.5" hidden="1" outlineLevel="1">
      <c r="A135" s="459" t="s">
        <v>514</v>
      </c>
      <c r="B135" s="460" t="s">
        <v>465</v>
      </c>
      <c r="C135" s="461" t="s">
        <v>48</v>
      </c>
      <c r="D135" s="456" t="s">
        <v>10</v>
      </c>
      <c r="E135" s="456" t="s">
        <v>10</v>
      </c>
      <c r="F135" s="456" t="s">
        <v>10</v>
      </c>
      <c r="G135" s="457">
        <f>SUM(G136:G138)</f>
        <v>0</v>
      </c>
      <c r="H135" s="456" t="s">
        <v>10</v>
      </c>
      <c r="I135" s="457">
        <f>SUM(I136:I138)</f>
        <v>0</v>
      </c>
      <c r="J135" s="456" t="s">
        <v>10</v>
      </c>
      <c r="K135" s="457">
        <f>SUM(K136:K138)</f>
        <v>0</v>
      </c>
      <c r="L135" s="456" t="s">
        <v>10</v>
      </c>
      <c r="M135" s="457">
        <f t="shared" ref="M135:R135" si="52">SUM(M136:M138)</f>
        <v>0</v>
      </c>
      <c r="N135" s="457">
        <f t="shared" si="52"/>
        <v>0</v>
      </c>
      <c r="O135" s="457">
        <f t="shared" si="52"/>
        <v>0</v>
      </c>
      <c r="P135" s="457">
        <f t="shared" si="52"/>
        <v>0</v>
      </c>
      <c r="Q135" s="457">
        <f t="shared" si="52"/>
        <v>0</v>
      </c>
      <c r="R135" s="457">
        <f t="shared" si="52"/>
        <v>0</v>
      </c>
    </row>
    <row r="136" spans="1:19" s="468" customFormat="1" ht="14.25" hidden="1" outlineLevel="1">
      <c r="A136" s="440" t="s">
        <v>515</v>
      </c>
      <c r="B136" s="441" t="s">
        <v>1180</v>
      </c>
      <c r="C136" s="434" t="s">
        <v>48</v>
      </c>
      <c r="D136" s="456" t="s">
        <v>10</v>
      </c>
      <c r="E136" s="456" t="s">
        <v>10</v>
      </c>
      <c r="F136" s="456" t="s">
        <v>10</v>
      </c>
      <c r="G136" s="436"/>
      <c r="H136" s="456" t="s">
        <v>10</v>
      </c>
      <c r="I136" s="436"/>
      <c r="J136" s="456" t="s">
        <v>10</v>
      </c>
      <c r="K136" s="436"/>
      <c r="L136" s="456" t="s">
        <v>10</v>
      </c>
      <c r="M136" s="436"/>
      <c r="N136" s="436"/>
      <c r="O136" s="436"/>
      <c r="P136" s="436"/>
      <c r="Q136" s="436"/>
      <c r="R136" s="436"/>
    </row>
    <row r="137" spans="1:19" s="468" customFormat="1" ht="14.25" hidden="1" outlineLevel="1">
      <c r="A137" s="440" t="s">
        <v>516</v>
      </c>
      <c r="B137" s="441" t="s">
        <v>1236</v>
      </c>
      <c r="C137" s="434" t="s">
        <v>48</v>
      </c>
      <c r="D137" s="456" t="s">
        <v>10</v>
      </c>
      <c r="E137" s="456" t="s">
        <v>10</v>
      </c>
      <c r="F137" s="456" t="s">
        <v>10</v>
      </c>
      <c r="G137" s="436"/>
      <c r="H137" s="456" t="s">
        <v>10</v>
      </c>
      <c r="I137" s="436"/>
      <c r="J137" s="456" t="s">
        <v>10</v>
      </c>
      <c r="K137" s="436"/>
      <c r="L137" s="456" t="s">
        <v>10</v>
      </c>
      <c r="M137" s="436"/>
      <c r="N137" s="436"/>
      <c r="O137" s="436"/>
      <c r="P137" s="436"/>
      <c r="Q137" s="436"/>
      <c r="R137" s="436"/>
    </row>
    <row r="138" spans="1:19" s="468" customFormat="1" ht="14.25" hidden="1" outlineLevel="1">
      <c r="A138" s="440" t="s">
        <v>517</v>
      </c>
      <c r="B138" s="441" t="s">
        <v>1237</v>
      </c>
      <c r="C138" s="434" t="s">
        <v>48</v>
      </c>
      <c r="D138" s="456" t="s">
        <v>10</v>
      </c>
      <c r="E138" s="456" t="s">
        <v>10</v>
      </c>
      <c r="F138" s="456" t="s">
        <v>10</v>
      </c>
      <c r="G138" s="436"/>
      <c r="H138" s="456" t="s">
        <v>10</v>
      </c>
      <c r="I138" s="436"/>
      <c r="J138" s="456" t="s">
        <v>10</v>
      </c>
      <c r="K138" s="436"/>
      <c r="L138" s="456" t="s">
        <v>10</v>
      </c>
      <c r="M138" s="436"/>
      <c r="N138" s="436"/>
      <c r="O138" s="436"/>
      <c r="P138" s="436"/>
      <c r="Q138" s="436"/>
      <c r="R138" s="436"/>
    </row>
    <row r="139" spans="1:19" s="468" customFormat="1" ht="38.25" hidden="1" outlineLevel="1">
      <c r="A139" s="455">
        <v>24</v>
      </c>
      <c r="B139" s="428" t="s">
        <v>690</v>
      </c>
      <c r="C139" s="425" t="s">
        <v>48</v>
      </c>
      <c r="D139" s="456" t="s">
        <v>10</v>
      </c>
      <c r="E139" s="456" t="s">
        <v>10</v>
      </c>
      <c r="F139" s="456" t="s">
        <v>10</v>
      </c>
      <c r="G139" s="457">
        <f>SUM(G140:G142)</f>
        <v>0</v>
      </c>
      <c r="H139" s="456" t="s">
        <v>10</v>
      </c>
      <c r="I139" s="457">
        <f>SUM(I140:I142)</f>
        <v>0</v>
      </c>
      <c r="J139" s="456" t="s">
        <v>10</v>
      </c>
      <c r="K139" s="457">
        <f>SUM(K140:K142)</f>
        <v>0</v>
      </c>
      <c r="L139" s="456" t="s">
        <v>10</v>
      </c>
      <c r="M139" s="457">
        <f t="shared" ref="M139:R139" si="53">SUM(M140:M142)</f>
        <v>0</v>
      </c>
      <c r="N139" s="457">
        <f t="shared" si="53"/>
        <v>0</v>
      </c>
      <c r="O139" s="457">
        <f t="shared" si="53"/>
        <v>0</v>
      </c>
      <c r="P139" s="457">
        <f t="shared" si="53"/>
        <v>0</v>
      </c>
      <c r="Q139" s="457">
        <f t="shared" si="53"/>
        <v>0</v>
      </c>
      <c r="R139" s="457">
        <f t="shared" si="53"/>
        <v>0</v>
      </c>
    </row>
    <row r="140" spans="1:19" s="468" customFormat="1" ht="14.25" hidden="1" outlineLevel="1">
      <c r="A140" s="462" t="s">
        <v>518</v>
      </c>
      <c r="B140" s="439" t="s">
        <v>1180</v>
      </c>
      <c r="C140" s="425" t="s">
        <v>48</v>
      </c>
      <c r="D140" s="456" t="s">
        <v>10</v>
      </c>
      <c r="E140" s="456" t="s">
        <v>10</v>
      </c>
      <c r="F140" s="456" t="s">
        <v>10</v>
      </c>
      <c r="G140" s="438"/>
      <c r="H140" s="456" t="s">
        <v>10</v>
      </c>
      <c r="I140" s="438"/>
      <c r="J140" s="456" t="s">
        <v>10</v>
      </c>
      <c r="K140" s="438"/>
      <c r="L140" s="456" t="s">
        <v>10</v>
      </c>
      <c r="M140" s="438"/>
      <c r="N140" s="438"/>
      <c r="O140" s="438"/>
      <c r="P140" s="438"/>
      <c r="Q140" s="438"/>
      <c r="R140" s="438"/>
    </row>
    <row r="141" spans="1:19" s="468" customFormat="1" ht="14.25" hidden="1" outlineLevel="1">
      <c r="A141" s="462" t="s">
        <v>519</v>
      </c>
      <c r="B141" s="439" t="s">
        <v>1236</v>
      </c>
      <c r="C141" s="425" t="s">
        <v>48</v>
      </c>
      <c r="D141" s="456" t="s">
        <v>10</v>
      </c>
      <c r="E141" s="456" t="s">
        <v>10</v>
      </c>
      <c r="F141" s="456" t="s">
        <v>10</v>
      </c>
      <c r="G141" s="438"/>
      <c r="H141" s="456" t="s">
        <v>10</v>
      </c>
      <c r="I141" s="438"/>
      <c r="J141" s="456" t="s">
        <v>10</v>
      </c>
      <c r="K141" s="438"/>
      <c r="L141" s="456" t="s">
        <v>10</v>
      </c>
      <c r="M141" s="438"/>
      <c r="N141" s="438"/>
      <c r="O141" s="438"/>
      <c r="P141" s="438"/>
      <c r="Q141" s="438"/>
      <c r="R141" s="438"/>
    </row>
    <row r="142" spans="1:19" s="468" customFormat="1" ht="14.25" hidden="1" outlineLevel="1">
      <c r="A142" s="462" t="s">
        <v>520</v>
      </c>
      <c r="B142" s="439" t="s">
        <v>1237</v>
      </c>
      <c r="C142" s="425" t="s">
        <v>48</v>
      </c>
      <c r="D142" s="456" t="s">
        <v>10</v>
      </c>
      <c r="E142" s="456" t="s">
        <v>10</v>
      </c>
      <c r="F142" s="456" t="s">
        <v>10</v>
      </c>
      <c r="G142" s="438"/>
      <c r="H142" s="456" t="s">
        <v>10</v>
      </c>
      <c r="I142" s="438"/>
      <c r="J142" s="456" t="s">
        <v>10</v>
      </c>
      <c r="K142" s="438"/>
      <c r="L142" s="456" t="s">
        <v>10</v>
      </c>
      <c r="M142" s="438"/>
      <c r="N142" s="438"/>
      <c r="O142" s="438"/>
      <c r="P142" s="438"/>
      <c r="Q142" s="438"/>
      <c r="R142" s="438"/>
    </row>
    <row r="143" spans="1:19" s="468" customFormat="1" ht="15.75" hidden="1" outlineLevel="1">
      <c r="A143" s="463">
        <v>25</v>
      </c>
      <c r="B143" s="464" t="s">
        <v>466</v>
      </c>
      <c r="C143" s="465"/>
      <c r="D143" s="466" t="s">
        <v>10</v>
      </c>
      <c r="E143" s="466" t="s">
        <v>10</v>
      </c>
      <c r="F143" s="466" t="s">
        <v>10</v>
      </c>
      <c r="G143" s="466" t="s">
        <v>10</v>
      </c>
      <c r="H143" s="466" t="s">
        <v>10</v>
      </c>
      <c r="I143" s="466" t="s">
        <v>10</v>
      </c>
      <c r="J143" s="466" t="s">
        <v>10</v>
      </c>
      <c r="K143" s="466" t="s">
        <v>10</v>
      </c>
      <c r="L143" s="466" t="s">
        <v>10</v>
      </c>
      <c r="M143" s="466" t="s">
        <v>10</v>
      </c>
      <c r="N143" s="503">
        <f>(((K112-K127-K139-I112)/I112)+((I112-I127-I139-G112)/G112)+((G112-G127-G139-E112)/E112))/3</f>
        <v>3.7137462880563167E-2</v>
      </c>
      <c r="O143" s="503">
        <f>(((K112-K127-K139-I112)/I112)+((I112-I127-I139-G112)/G112)+((G112-G127-G139-E112)/E112))/3</f>
        <v>3.7137462880563167E-2</v>
      </c>
      <c r="P143" s="503">
        <f>(((K112-K127-K139-I112)/I112)+((I112-I127-I139-G112)/G112)+((G112-G127-G139-E112)/E112))/3</f>
        <v>3.7137462880563167E-2</v>
      </c>
      <c r="Q143" s="503">
        <f>(((K112-K127-K139-I112)/I112)+((I112-I127-I139-G112)/G112)+((G112-G127-G139-E112)/E112))/3</f>
        <v>3.7137462880563167E-2</v>
      </c>
      <c r="R143" s="503">
        <f>(((K112-K127-K139-I112)/I112)+((I112-I127-I139-G112)/G112)+((G112-G127-G139-E112)/E112))/3</f>
        <v>3.7137462880563167E-2</v>
      </c>
      <c r="S143" s="972"/>
    </row>
    <row r="144" spans="1:19" s="468" customFormat="1" ht="14.25" hidden="1" outlineLevel="1">
      <c r="A144" s="462" t="s">
        <v>521</v>
      </c>
      <c r="B144" s="439" t="s">
        <v>1180</v>
      </c>
      <c r="C144" s="425"/>
      <c r="D144" s="466" t="s">
        <v>10</v>
      </c>
      <c r="E144" s="466" t="s">
        <v>10</v>
      </c>
      <c r="F144" s="466" t="s">
        <v>10</v>
      </c>
      <c r="G144" s="466" t="s">
        <v>10</v>
      </c>
      <c r="H144" s="466" t="s">
        <v>10</v>
      </c>
      <c r="I144" s="466" t="s">
        <v>10</v>
      </c>
      <c r="J144" s="466" t="s">
        <v>10</v>
      </c>
      <c r="K144" s="466" t="s">
        <v>10</v>
      </c>
      <c r="L144" s="466" t="s">
        <v>10</v>
      </c>
      <c r="M144" s="466" t="s">
        <v>10</v>
      </c>
      <c r="N144" s="503">
        <f>(((K118-K128-K140-I118)/I118)+((I118-I128-I140-G118)/G118)+((G118-G128-G140-E118)/E118))/3</f>
        <v>4.1161874984786927E-2</v>
      </c>
      <c r="O144" s="503">
        <f>(((K118-K128-K140-I118)/I118)+((I118-I128-I140-G118)/G118)+((G118-G128-G140-E118)/E118))/3</f>
        <v>4.1161874984786927E-2</v>
      </c>
      <c r="P144" s="503">
        <f>(((K118-K128-K140-I118)/I118)+((I118-I128-I140-G118)/G118)+((G118-G128-G140-E118)/E118))/3</f>
        <v>4.1161874984786927E-2</v>
      </c>
      <c r="Q144" s="503">
        <f>(((K118-K128-K140-I118)/I118)+((I118-I128-I140-G118)/G118)+((G118-G128-G140-E118)/E118))/3</f>
        <v>4.1161874984786927E-2</v>
      </c>
      <c r="R144" s="503">
        <f>(((K118-K128-K140-I118)/I118)+((I118-I128-I140-G118)/G118)+((G118-G128-G140-E118)/E118))/3</f>
        <v>4.1161874984786927E-2</v>
      </c>
    </row>
    <row r="145" spans="1:18" s="468" customFormat="1" ht="14.25" hidden="1" outlineLevel="1">
      <c r="A145" s="462" t="s">
        <v>522</v>
      </c>
      <c r="B145" s="439" t="s">
        <v>1236</v>
      </c>
      <c r="C145" s="425"/>
      <c r="D145" s="466" t="s">
        <v>10</v>
      </c>
      <c r="E145" s="466" t="s">
        <v>10</v>
      </c>
      <c r="F145" s="466" t="s">
        <v>10</v>
      </c>
      <c r="G145" s="466" t="s">
        <v>10</v>
      </c>
      <c r="H145" s="466" t="s">
        <v>10</v>
      </c>
      <c r="I145" s="466" t="s">
        <v>10</v>
      </c>
      <c r="J145" s="466" t="s">
        <v>10</v>
      </c>
      <c r="K145" s="466" t="s">
        <v>10</v>
      </c>
      <c r="L145" s="466" t="s">
        <v>10</v>
      </c>
      <c r="M145" s="466" t="s">
        <v>10</v>
      </c>
      <c r="N145" s="503">
        <f>(((K119-K129-K141-I119)/I119)+((I119-I129-I141-G119)/G119)+((G119-G129-G141-E119)/E119))/3</f>
        <v>1.1148125065074559E-2</v>
      </c>
      <c r="O145" s="503">
        <f>(((K119-K129-K141-I119)/I119)+((I119-I129-I141-G119)/G119)+((G119-G129-G141-E119)/E119))/3</f>
        <v>1.1148125065074559E-2</v>
      </c>
      <c r="P145" s="503">
        <f>(((K119-K129-K141-I119)/I119)+((I119-I129-I141-G119)/G119)+((G119-G129-G141-E119)/E119))/3</f>
        <v>1.1148125065074559E-2</v>
      </c>
      <c r="Q145" s="503">
        <f>(((K119-K129-K141-I119)/I119)+((I119-I129-I141-G119)/G119)+((G119-G129-G141-E119)/E119))/3</f>
        <v>1.1148125065074559E-2</v>
      </c>
      <c r="R145" s="503">
        <f>(((K119-K129-K141-I119)/I119)+((I119-I129-I141-G119)/G119)+((G119-G129-G141-E119)/E119))/3</f>
        <v>1.1148125065074559E-2</v>
      </c>
    </row>
    <row r="146" spans="1:18" s="468" customFormat="1" ht="14.25" hidden="1" outlineLevel="1">
      <c r="A146" s="462" t="s">
        <v>523</v>
      </c>
      <c r="B146" s="439" t="s">
        <v>1237</v>
      </c>
      <c r="C146" s="425"/>
      <c r="D146" s="466" t="s">
        <v>10</v>
      </c>
      <c r="E146" s="466" t="s">
        <v>10</v>
      </c>
      <c r="F146" s="466" t="s">
        <v>10</v>
      </c>
      <c r="G146" s="466" t="s">
        <v>10</v>
      </c>
      <c r="H146" s="466" t="s">
        <v>10</v>
      </c>
      <c r="I146" s="466" t="s">
        <v>10</v>
      </c>
      <c r="J146" s="466" t="s">
        <v>10</v>
      </c>
      <c r="K146" s="466" t="s">
        <v>10</v>
      </c>
      <c r="L146" s="466" t="s">
        <v>10</v>
      </c>
      <c r="M146" s="466" t="s">
        <v>10</v>
      </c>
      <c r="N146" s="503">
        <f>(((K120-K130-K142-I120)/I120)+((I120-I130-I142-G120)/G120)+((G120-G130-G142-E120)/E120))/3</f>
        <v>5.9859410015208947E-2</v>
      </c>
      <c r="O146" s="503">
        <f>(((K120-K130-K142-I120)/I120)+((I120-I130-I142-G120)/G120)+((G120-G130-G142-E120)/E120))/3</f>
        <v>5.9859410015208947E-2</v>
      </c>
      <c r="P146" s="503">
        <f>(((K120-K130-K142-I120)/I120)+((I120-I130-I142-G120)/G120)+((G120-G130-G142-E120)/E120))/3</f>
        <v>5.9859410015208947E-2</v>
      </c>
      <c r="Q146" s="503">
        <f>(((K120-K130-K142-I120)/I120)+((I120-I130-I142-G120)/G120)+((G120-G130-G142-E120)/E120))/3</f>
        <v>5.9859410015208947E-2</v>
      </c>
      <c r="R146" s="503">
        <f>(((K120-K130-K142-I120)/I120)+((I120-I130-I142-G120)/G120)+((G120-G130-G142-E120)/E120))/3</f>
        <v>5.9859410015208947E-2</v>
      </c>
    </row>
    <row r="147" spans="1:18" s="468" customFormat="1" ht="14.25" hidden="1" outlineLevel="1">
      <c r="A147" s="469"/>
      <c r="B147" s="470"/>
      <c r="C147" s="471"/>
      <c r="D147" s="472"/>
      <c r="E147" s="472"/>
      <c r="F147" s="472"/>
      <c r="G147" s="472"/>
      <c r="H147" s="472"/>
      <c r="I147" s="472"/>
      <c r="J147" s="472"/>
      <c r="K147" s="472"/>
      <c r="L147" s="472"/>
      <c r="M147" s="472"/>
      <c r="N147" s="473"/>
      <c r="O147" s="473"/>
      <c r="P147" s="473"/>
      <c r="Q147" s="473"/>
      <c r="R147" s="473"/>
    </row>
    <row r="148" spans="1:18" ht="24" hidden="1" collapsed="1">
      <c r="A148" s="427">
        <v>26</v>
      </c>
      <c r="B148" s="428" t="s">
        <v>379</v>
      </c>
      <c r="C148" s="429"/>
      <c r="D148" s="430"/>
      <c r="E148" s="430"/>
      <c r="F148" s="430"/>
      <c r="G148" s="430"/>
      <c r="H148" s="430"/>
      <c r="I148" s="430"/>
      <c r="J148" s="430"/>
      <c r="K148" s="430"/>
      <c r="L148" s="430"/>
      <c r="M148" s="430"/>
      <c r="N148" s="431"/>
      <c r="O148" s="431"/>
      <c r="P148" s="431"/>
    </row>
    <row r="149" spans="1:18" hidden="1" outlineLevel="1">
      <c r="A149" s="444" t="s">
        <v>524</v>
      </c>
      <c r="B149" s="432" t="s">
        <v>279</v>
      </c>
      <c r="C149" s="425" t="s">
        <v>48</v>
      </c>
      <c r="D149" s="445">
        <f t="shared" ref="D149:P149" si="54">D150+D151</f>
        <v>0</v>
      </c>
      <c r="E149" s="445">
        <f t="shared" si="54"/>
        <v>0</v>
      </c>
      <c r="F149" s="445">
        <f t="shared" si="54"/>
        <v>0</v>
      </c>
      <c r="G149" s="445">
        <f t="shared" si="54"/>
        <v>0</v>
      </c>
      <c r="H149" s="445">
        <f t="shared" si="54"/>
        <v>0</v>
      </c>
      <c r="I149" s="445">
        <f t="shared" si="54"/>
        <v>0</v>
      </c>
      <c r="J149" s="445">
        <f t="shared" si="54"/>
        <v>0</v>
      </c>
      <c r="K149" s="445">
        <f t="shared" si="54"/>
        <v>0</v>
      </c>
      <c r="L149" s="445">
        <f t="shared" si="54"/>
        <v>0</v>
      </c>
      <c r="M149" s="445">
        <f t="shared" si="54"/>
        <v>0</v>
      </c>
      <c r="N149" s="445" t="e">
        <f t="shared" si="54"/>
        <v>#DIV/0!</v>
      </c>
      <c r="O149" s="445" t="e">
        <f t="shared" si="54"/>
        <v>#DIV/0!</v>
      </c>
      <c r="P149" s="445" t="e">
        <f t="shared" si="54"/>
        <v>#DIV/0!</v>
      </c>
    </row>
    <row r="150" spans="1:18" s="468" customFormat="1" ht="14.25" hidden="1" outlineLevel="1">
      <c r="A150" s="444" t="s">
        <v>654</v>
      </c>
      <c r="B150" s="439" t="s">
        <v>304</v>
      </c>
      <c r="C150" s="425" t="s">
        <v>48</v>
      </c>
      <c r="D150" s="438"/>
      <c r="E150" s="438"/>
      <c r="F150" s="438"/>
      <c r="G150" s="438"/>
      <c r="H150" s="438"/>
      <c r="I150" s="438"/>
      <c r="J150" s="438"/>
      <c r="K150" s="438"/>
      <c r="L150" s="438"/>
      <c r="M150" s="438"/>
      <c r="N150" s="438"/>
      <c r="O150" s="438"/>
      <c r="P150" s="438"/>
    </row>
    <row r="151" spans="1:18" s="468" customFormat="1" ht="14.25" hidden="1" outlineLevel="1">
      <c r="A151" s="444" t="s">
        <v>525</v>
      </c>
      <c r="B151" s="439" t="s">
        <v>305</v>
      </c>
      <c r="C151" s="425" t="s">
        <v>48</v>
      </c>
      <c r="D151" s="445">
        <f t="shared" ref="D151:M151" si="55">SUM(D152:D153)</f>
        <v>0</v>
      </c>
      <c r="E151" s="445">
        <f t="shared" si="55"/>
        <v>0</v>
      </c>
      <c r="F151" s="445">
        <f t="shared" si="55"/>
        <v>0</v>
      </c>
      <c r="G151" s="445">
        <f t="shared" si="55"/>
        <v>0</v>
      </c>
      <c r="H151" s="445">
        <f t="shared" si="55"/>
        <v>0</v>
      </c>
      <c r="I151" s="445">
        <f t="shared" si="55"/>
        <v>0</v>
      </c>
      <c r="J151" s="445">
        <f t="shared" si="55"/>
        <v>0</v>
      </c>
      <c r="K151" s="445">
        <f t="shared" si="55"/>
        <v>0</v>
      </c>
      <c r="L151" s="445">
        <f t="shared" si="55"/>
        <v>0</v>
      </c>
      <c r="M151" s="445">
        <f t="shared" si="55"/>
        <v>0</v>
      </c>
      <c r="N151" s="445" t="e">
        <f>SUM(N152:N153)</f>
        <v>#DIV/0!</v>
      </c>
      <c r="O151" s="445" t="e">
        <f>SUM(O152:O153)</f>
        <v>#DIV/0!</v>
      </c>
      <c r="P151" s="445" t="e">
        <f>SUM(P152:P153)</f>
        <v>#DIV/0!</v>
      </c>
    </row>
    <row r="152" spans="1:18" s="468" customFormat="1" ht="14.25" hidden="1" outlineLevel="1">
      <c r="A152" s="444" t="s">
        <v>655</v>
      </c>
      <c r="B152" s="439" t="s">
        <v>1236</v>
      </c>
      <c r="C152" s="425" t="s">
        <v>48</v>
      </c>
      <c r="D152" s="438"/>
      <c r="E152" s="438"/>
      <c r="F152" s="438"/>
      <c r="G152" s="438"/>
      <c r="H152" s="438"/>
      <c r="I152" s="438"/>
      <c r="J152" s="438"/>
      <c r="K152" s="438"/>
      <c r="L152" s="438"/>
      <c r="M152" s="438"/>
      <c r="N152" s="503" t="e">
        <f>IF(AND(N173&lt;0.05,N173&gt;-0.05),K152*(1+N173)*(1+N173)+N161+N170,IF(N173&gt;0.05,K152*(1+0.05)*(1+0.05)+N161+N170,K152*(1-0.05)*(1-0.05)+N161+N170))</f>
        <v>#DIV/0!</v>
      </c>
      <c r="O152" s="503" t="e">
        <f>IF(AND(O173&lt;0.05,O173&gt;-0.05),K152*(1+O173)*(1+O173)+O161+O170,IF(O173&gt;0.05,K152*(1+0.05)*(1+0.05)+O161+O170,K152*(1-0.05)*(1-0.05)+O161+O170))</f>
        <v>#DIV/0!</v>
      </c>
      <c r="P152" s="503" t="e">
        <f>IF(AND(P173&lt;0.05,P173&gt;-0.05),K152*(1+P173)*(1+P173)+P161+P170,IF(P173&gt;0.05,K152*(1+0.05)*(1+0.05)+P161+P170,K152*(1-0.05)*(1-0.05)+P161+P170))</f>
        <v>#DIV/0!</v>
      </c>
    </row>
    <row r="153" spans="1:18" s="468" customFormat="1" ht="14.25" hidden="1" outlineLevel="1">
      <c r="A153" s="444" t="s">
        <v>656</v>
      </c>
      <c r="B153" s="439" t="s">
        <v>1237</v>
      </c>
      <c r="C153" s="425" t="s">
        <v>48</v>
      </c>
      <c r="D153" s="438"/>
      <c r="E153" s="438"/>
      <c r="F153" s="438"/>
      <c r="G153" s="438"/>
      <c r="H153" s="438"/>
      <c r="I153" s="438"/>
      <c r="J153" s="438"/>
      <c r="K153" s="438"/>
      <c r="L153" s="438"/>
      <c r="M153" s="438"/>
      <c r="N153" s="503" t="e">
        <f>IF(AND(N174&lt;0.05,N174&gt;-0.05),K153*(1+N174)*(1+N174)+N162+N171,IF(N174&gt;0.05,K153*(1+0.05)*(1+0.05)+N162+N171,K153*(1-0.05)*(1-0.05)+N162+N171))</f>
        <v>#DIV/0!</v>
      </c>
      <c r="O153" s="503" t="e">
        <f>IF(AND(O174&lt;0.05,O174&gt;-0.05),K153*(1+O174)*(1+O174)+O162+O171,IF(O174&gt;0.05,K153*(1+0.05)*(1+0.05)+O162+O171,K153*(1-0.05)*(1-0.05)+O162+O171))</f>
        <v>#DIV/0!</v>
      </c>
      <c r="P153" s="503" t="e">
        <f>IF(AND(P174&lt;0.05,P174&gt;-0.05),K153*(1+P174)*(1+P174)+P162+P171,IF(P174&gt;0.05,K153*(1+0.05)*(1+0.05)+P162+P171,K153*(1-0.05)*(1-0.05)+P162+P171))</f>
        <v>#DIV/0!</v>
      </c>
    </row>
    <row r="154" spans="1:18" hidden="1" outlineLevel="1">
      <c r="A154" s="444" t="s">
        <v>657</v>
      </c>
      <c r="B154" s="467" t="s">
        <v>338</v>
      </c>
      <c r="C154" s="425" t="s">
        <v>48</v>
      </c>
      <c r="D154" s="445">
        <f t="shared" ref="D154:P154" si="56">SUM(D155:D157)</f>
        <v>0</v>
      </c>
      <c r="E154" s="445">
        <f t="shared" si="56"/>
        <v>0</v>
      </c>
      <c r="F154" s="445">
        <f t="shared" si="56"/>
        <v>0</v>
      </c>
      <c r="G154" s="445">
        <f t="shared" si="56"/>
        <v>0</v>
      </c>
      <c r="H154" s="445">
        <f t="shared" si="56"/>
        <v>0</v>
      </c>
      <c r="I154" s="445">
        <f t="shared" si="56"/>
        <v>0</v>
      </c>
      <c r="J154" s="445">
        <f t="shared" si="56"/>
        <v>0</v>
      </c>
      <c r="K154" s="445">
        <f t="shared" si="56"/>
        <v>0</v>
      </c>
      <c r="L154" s="445">
        <f t="shared" si="56"/>
        <v>0</v>
      </c>
      <c r="M154" s="445">
        <f t="shared" si="56"/>
        <v>0</v>
      </c>
      <c r="N154" s="445">
        <f t="shared" si="56"/>
        <v>0</v>
      </c>
      <c r="O154" s="445">
        <f t="shared" si="56"/>
        <v>0</v>
      </c>
      <c r="P154" s="445">
        <f t="shared" si="56"/>
        <v>0</v>
      </c>
    </row>
    <row r="155" spans="1:18" hidden="1" outlineLevel="1">
      <c r="A155" s="444" t="s">
        <v>658</v>
      </c>
      <c r="B155" s="446" t="s">
        <v>276</v>
      </c>
      <c r="C155" s="425" t="s">
        <v>48</v>
      </c>
      <c r="D155" s="438"/>
      <c r="E155" s="438"/>
      <c r="F155" s="438"/>
      <c r="G155" s="438"/>
      <c r="H155" s="438"/>
      <c r="I155" s="438"/>
      <c r="J155" s="438"/>
      <c r="K155" s="438"/>
      <c r="L155" s="438"/>
      <c r="M155" s="438"/>
      <c r="N155" s="438"/>
      <c r="O155" s="438"/>
      <c r="P155" s="438"/>
    </row>
    <row r="156" spans="1:18" hidden="1" outlineLevel="1">
      <c r="A156" s="444" t="s">
        <v>659</v>
      </c>
      <c r="B156" s="446" t="s">
        <v>277</v>
      </c>
      <c r="C156" s="425" t="s">
        <v>48</v>
      </c>
      <c r="D156" s="438"/>
      <c r="E156" s="438"/>
      <c r="F156" s="438"/>
      <c r="G156" s="438"/>
      <c r="H156" s="438"/>
      <c r="I156" s="438"/>
      <c r="J156" s="438"/>
      <c r="K156" s="438"/>
      <c r="L156" s="438"/>
      <c r="M156" s="438"/>
      <c r="N156" s="438"/>
      <c r="O156" s="438"/>
      <c r="P156" s="438"/>
    </row>
    <row r="157" spans="1:18" hidden="1" outlineLevel="1">
      <c r="A157" s="444" t="s">
        <v>660</v>
      </c>
      <c r="B157" s="446" t="s">
        <v>278</v>
      </c>
      <c r="C157" s="425" t="s">
        <v>48</v>
      </c>
      <c r="D157" s="438"/>
      <c r="E157" s="438"/>
      <c r="F157" s="438"/>
      <c r="G157" s="438"/>
      <c r="H157" s="438"/>
      <c r="I157" s="438"/>
      <c r="J157" s="438"/>
      <c r="K157" s="438"/>
      <c r="L157" s="438"/>
      <c r="M157" s="438"/>
      <c r="N157" s="438"/>
      <c r="O157" s="438"/>
      <c r="P157" s="438"/>
    </row>
    <row r="158" spans="1:18" s="468" customFormat="1" ht="14.25" hidden="1" outlineLevel="1">
      <c r="A158" s="444" t="s">
        <v>526</v>
      </c>
      <c r="B158" s="449" t="s">
        <v>1055</v>
      </c>
      <c r="C158" s="450" t="s">
        <v>1040</v>
      </c>
      <c r="D158" s="451"/>
      <c r="E158" s="451"/>
      <c r="F158" s="451"/>
      <c r="G158" s="451"/>
      <c r="H158" s="451"/>
      <c r="I158" s="451"/>
      <c r="J158" s="451"/>
      <c r="K158" s="451"/>
      <c r="L158" s="451"/>
      <c r="M158" s="451"/>
      <c r="N158" s="451"/>
      <c r="O158" s="451"/>
      <c r="P158" s="451"/>
    </row>
    <row r="159" spans="1:18" s="468" customFormat="1" ht="14.25" hidden="1" outlineLevel="1">
      <c r="A159" s="444" t="s">
        <v>527</v>
      </c>
      <c r="B159" s="453" t="s">
        <v>309</v>
      </c>
      <c r="C159" s="450" t="s">
        <v>1041</v>
      </c>
      <c r="D159" s="454">
        <f t="shared" ref="D159:N159" si="57">IF(D158&gt;0,D158/D149,0)</f>
        <v>0</v>
      </c>
      <c r="E159" s="454">
        <f t="shared" si="57"/>
        <v>0</v>
      </c>
      <c r="F159" s="454">
        <f t="shared" si="57"/>
        <v>0</v>
      </c>
      <c r="G159" s="454">
        <f t="shared" si="57"/>
        <v>0</v>
      </c>
      <c r="H159" s="454">
        <f t="shared" si="57"/>
        <v>0</v>
      </c>
      <c r="I159" s="454">
        <f t="shared" si="57"/>
        <v>0</v>
      </c>
      <c r="J159" s="454">
        <f t="shared" si="57"/>
        <v>0</v>
      </c>
      <c r="K159" s="454">
        <f t="shared" si="57"/>
        <v>0</v>
      </c>
      <c r="L159" s="454">
        <f t="shared" si="57"/>
        <v>0</v>
      </c>
      <c r="M159" s="454">
        <f t="shared" si="57"/>
        <v>0</v>
      </c>
      <c r="N159" s="454">
        <f t="shared" si="57"/>
        <v>0</v>
      </c>
      <c r="O159" s="454">
        <f>IF(O158&gt;0,O158/O149,0)</f>
        <v>0</v>
      </c>
      <c r="P159" s="454">
        <f>IF(P158&gt;0,P158/P149,0)</f>
        <v>0</v>
      </c>
    </row>
    <row r="160" spans="1:18" s="468" customFormat="1" ht="14.25" hidden="1" outlineLevel="1">
      <c r="A160" s="455">
        <v>27</v>
      </c>
      <c r="B160" s="428" t="s">
        <v>680</v>
      </c>
      <c r="C160" s="425" t="s">
        <v>48</v>
      </c>
      <c r="D160" s="456" t="s">
        <v>10</v>
      </c>
      <c r="E160" s="456" t="s">
        <v>10</v>
      </c>
      <c r="F160" s="456" t="s">
        <v>10</v>
      </c>
      <c r="G160" s="457">
        <f>SUM(G161:G162)</f>
        <v>0</v>
      </c>
      <c r="H160" s="456" t="s">
        <v>10</v>
      </c>
      <c r="I160" s="457">
        <f>SUM(I161:I162)</f>
        <v>0</v>
      </c>
      <c r="J160" s="456" t="s">
        <v>10</v>
      </c>
      <c r="K160" s="457">
        <f>SUM(K161:K162)</f>
        <v>0</v>
      </c>
      <c r="L160" s="456" t="s">
        <v>10</v>
      </c>
      <c r="M160" s="457">
        <f>SUM(M161:M162)</f>
        <v>0</v>
      </c>
      <c r="N160" s="457">
        <f>SUM(N161:N162)</f>
        <v>0</v>
      </c>
      <c r="O160" s="457">
        <f>SUM(O161:O162)</f>
        <v>0</v>
      </c>
      <c r="P160" s="457">
        <f>SUM(P161:P162)</f>
        <v>0</v>
      </c>
    </row>
    <row r="161" spans="1:16" s="468" customFormat="1" ht="14.25" hidden="1" outlineLevel="1">
      <c r="A161" s="440" t="s">
        <v>529</v>
      </c>
      <c r="B161" s="441" t="s">
        <v>1236</v>
      </c>
      <c r="C161" s="434" t="s">
        <v>48</v>
      </c>
      <c r="D161" s="456" t="s">
        <v>10</v>
      </c>
      <c r="E161" s="456" t="s">
        <v>10</v>
      </c>
      <c r="F161" s="456" t="s">
        <v>10</v>
      </c>
      <c r="G161" s="458">
        <f>G164+G167</f>
        <v>0</v>
      </c>
      <c r="H161" s="456" t="s">
        <v>10</v>
      </c>
      <c r="I161" s="458">
        <f>I164+I167</f>
        <v>0</v>
      </c>
      <c r="J161" s="456" t="s">
        <v>10</v>
      </c>
      <c r="K161" s="458">
        <f>K164+K167</f>
        <v>0</v>
      </c>
      <c r="L161" s="456" t="s">
        <v>10</v>
      </c>
      <c r="M161" s="458">
        <f t="shared" ref="M161:P162" si="58">M164+M167</f>
        <v>0</v>
      </c>
      <c r="N161" s="458">
        <f t="shared" si="58"/>
        <v>0</v>
      </c>
      <c r="O161" s="458">
        <f t="shared" si="58"/>
        <v>0</v>
      </c>
      <c r="P161" s="458">
        <f t="shared" si="58"/>
        <v>0</v>
      </c>
    </row>
    <row r="162" spans="1:16" s="468" customFormat="1" ht="14.25" hidden="1" outlineLevel="1">
      <c r="A162" s="440" t="s">
        <v>528</v>
      </c>
      <c r="B162" s="441" t="s">
        <v>1237</v>
      </c>
      <c r="C162" s="434" t="s">
        <v>48</v>
      </c>
      <c r="D162" s="456" t="s">
        <v>10</v>
      </c>
      <c r="E162" s="456" t="s">
        <v>10</v>
      </c>
      <c r="F162" s="456" t="s">
        <v>10</v>
      </c>
      <c r="G162" s="458">
        <f>G165+G168</f>
        <v>0</v>
      </c>
      <c r="H162" s="456" t="s">
        <v>10</v>
      </c>
      <c r="I162" s="458">
        <f>I165+I168</f>
        <v>0</v>
      </c>
      <c r="J162" s="456" t="s">
        <v>10</v>
      </c>
      <c r="K162" s="458">
        <f>K165+K168</f>
        <v>0</v>
      </c>
      <c r="L162" s="456" t="s">
        <v>10</v>
      </c>
      <c r="M162" s="458">
        <f t="shared" si="58"/>
        <v>0</v>
      </c>
      <c r="N162" s="458">
        <f t="shared" si="58"/>
        <v>0</v>
      </c>
      <c r="O162" s="458">
        <f t="shared" si="58"/>
        <v>0</v>
      </c>
      <c r="P162" s="458">
        <f t="shared" si="58"/>
        <v>0</v>
      </c>
    </row>
    <row r="163" spans="1:16" s="468" customFormat="1" ht="25.5" hidden="1" outlineLevel="1">
      <c r="A163" s="459" t="s">
        <v>530</v>
      </c>
      <c r="B163" s="460" t="s">
        <v>467</v>
      </c>
      <c r="C163" s="461" t="s">
        <v>48</v>
      </c>
      <c r="D163" s="456" t="s">
        <v>10</v>
      </c>
      <c r="E163" s="456" t="s">
        <v>10</v>
      </c>
      <c r="F163" s="456" t="s">
        <v>10</v>
      </c>
      <c r="G163" s="457">
        <f>SUM(G164:G165)</f>
        <v>0</v>
      </c>
      <c r="H163" s="456" t="s">
        <v>10</v>
      </c>
      <c r="I163" s="457">
        <f>SUM(I164:I165)</f>
        <v>0</v>
      </c>
      <c r="J163" s="456" t="s">
        <v>10</v>
      </c>
      <c r="K163" s="457">
        <f>SUM(K164:K165)</f>
        <v>0</v>
      </c>
      <c r="L163" s="456" t="s">
        <v>10</v>
      </c>
      <c r="M163" s="457">
        <f>SUM(M164:M165)</f>
        <v>0</v>
      </c>
      <c r="N163" s="457">
        <f>SUM(N164:N165)</f>
        <v>0</v>
      </c>
      <c r="O163" s="457">
        <f>SUM(O164:O165)</f>
        <v>0</v>
      </c>
      <c r="P163" s="457">
        <f>SUM(P164:P165)</f>
        <v>0</v>
      </c>
    </row>
    <row r="164" spans="1:16" s="468" customFormat="1" ht="14.25" hidden="1" outlineLevel="1">
      <c r="A164" s="440" t="s">
        <v>531</v>
      </c>
      <c r="B164" s="441" t="s">
        <v>1236</v>
      </c>
      <c r="C164" s="434" t="s">
        <v>48</v>
      </c>
      <c r="D164" s="456" t="s">
        <v>10</v>
      </c>
      <c r="E164" s="456" t="s">
        <v>10</v>
      </c>
      <c r="F164" s="456" t="s">
        <v>10</v>
      </c>
      <c r="G164" s="436"/>
      <c r="H164" s="456" t="s">
        <v>10</v>
      </c>
      <c r="I164" s="436"/>
      <c r="J164" s="456" t="s">
        <v>10</v>
      </c>
      <c r="K164" s="436"/>
      <c r="L164" s="456" t="s">
        <v>10</v>
      </c>
      <c r="M164" s="436"/>
      <c r="N164" s="436"/>
      <c r="O164" s="436"/>
      <c r="P164" s="436"/>
    </row>
    <row r="165" spans="1:16" s="468" customFormat="1" ht="14.25" hidden="1" outlineLevel="1">
      <c r="A165" s="440" t="s">
        <v>532</v>
      </c>
      <c r="B165" s="441" t="s">
        <v>1237</v>
      </c>
      <c r="C165" s="434" t="s">
        <v>48</v>
      </c>
      <c r="D165" s="456" t="s">
        <v>10</v>
      </c>
      <c r="E165" s="456" t="s">
        <v>10</v>
      </c>
      <c r="F165" s="456" t="s">
        <v>10</v>
      </c>
      <c r="G165" s="436"/>
      <c r="H165" s="456" t="s">
        <v>10</v>
      </c>
      <c r="I165" s="436"/>
      <c r="J165" s="456" t="s">
        <v>10</v>
      </c>
      <c r="K165" s="436"/>
      <c r="L165" s="456" t="s">
        <v>10</v>
      </c>
      <c r="M165" s="436"/>
      <c r="N165" s="436"/>
      <c r="O165" s="436"/>
      <c r="P165" s="436"/>
    </row>
    <row r="166" spans="1:16" s="468" customFormat="1" ht="25.5" hidden="1" outlineLevel="1">
      <c r="A166" s="459" t="s">
        <v>533</v>
      </c>
      <c r="B166" s="460" t="s">
        <v>468</v>
      </c>
      <c r="C166" s="461" t="s">
        <v>48</v>
      </c>
      <c r="D166" s="456" t="s">
        <v>10</v>
      </c>
      <c r="E166" s="456" t="s">
        <v>10</v>
      </c>
      <c r="F166" s="456" t="s">
        <v>10</v>
      </c>
      <c r="G166" s="457">
        <f>SUM(G167:G168)</f>
        <v>0</v>
      </c>
      <c r="H166" s="456" t="s">
        <v>10</v>
      </c>
      <c r="I166" s="457">
        <f>SUM(I167:I168)</f>
        <v>0</v>
      </c>
      <c r="J166" s="456" t="s">
        <v>10</v>
      </c>
      <c r="K166" s="457">
        <f>SUM(K167:K168)</f>
        <v>0</v>
      </c>
      <c r="L166" s="456" t="s">
        <v>10</v>
      </c>
      <c r="M166" s="457">
        <f>SUM(M167:M168)</f>
        <v>0</v>
      </c>
      <c r="N166" s="457">
        <f>SUM(N167:N168)</f>
        <v>0</v>
      </c>
      <c r="O166" s="457">
        <f>SUM(O167:O168)</f>
        <v>0</v>
      </c>
      <c r="P166" s="457">
        <f>SUM(P167:P168)</f>
        <v>0</v>
      </c>
    </row>
    <row r="167" spans="1:16" s="468" customFormat="1" ht="14.25" hidden="1" outlineLevel="1">
      <c r="A167" s="440" t="s">
        <v>534</v>
      </c>
      <c r="B167" s="441" t="s">
        <v>1236</v>
      </c>
      <c r="C167" s="434" t="s">
        <v>48</v>
      </c>
      <c r="D167" s="456" t="s">
        <v>10</v>
      </c>
      <c r="E167" s="456" t="s">
        <v>10</v>
      </c>
      <c r="F167" s="456" t="s">
        <v>10</v>
      </c>
      <c r="G167" s="436"/>
      <c r="H167" s="456" t="s">
        <v>10</v>
      </c>
      <c r="I167" s="436"/>
      <c r="J167" s="456" t="s">
        <v>10</v>
      </c>
      <c r="K167" s="436"/>
      <c r="L167" s="456" t="s">
        <v>10</v>
      </c>
      <c r="M167" s="436"/>
      <c r="N167" s="436"/>
      <c r="O167" s="436"/>
      <c r="P167" s="436"/>
    </row>
    <row r="168" spans="1:16" s="468" customFormat="1" ht="14.25" hidden="1" outlineLevel="1">
      <c r="A168" s="440" t="s">
        <v>535</v>
      </c>
      <c r="B168" s="441" t="s">
        <v>1237</v>
      </c>
      <c r="C168" s="434" t="s">
        <v>48</v>
      </c>
      <c r="D168" s="456" t="s">
        <v>10</v>
      </c>
      <c r="E168" s="456" t="s">
        <v>10</v>
      </c>
      <c r="F168" s="456" t="s">
        <v>10</v>
      </c>
      <c r="G168" s="436"/>
      <c r="H168" s="456" t="s">
        <v>10</v>
      </c>
      <c r="I168" s="436"/>
      <c r="J168" s="456" t="s">
        <v>10</v>
      </c>
      <c r="K168" s="436"/>
      <c r="L168" s="456" t="s">
        <v>10</v>
      </c>
      <c r="M168" s="436"/>
      <c r="N168" s="436"/>
      <c r="O168" s="436"/>
      <c r="P168" s="436"/>
    </row>
    <row r="169" spans="1:16" s="468" customFormat="1" ht="51" hidden="1" outlineLevel="1">
      <c r="A169" s="455">
        <v>30</v>
      </c>
      <c r="B169" s="428" t="s">
        <v>691</v>
      </c>
      <c r="C169" s="425" t="s">
        <v>48</v>
      </c>
      <c r="D169" s="456" t="s">
        <v>10</v>
      </c>
      <c r="E169" s="456" t="s">
        <v>10</v>
      </c>
      <c r="F169" s="456" t="s">
        <v>10</v>
      </c>
      <c r="G169" s="457">
        <f>SUM(G170:G171)</f>
        <v>0</v>
      </c>
      <c r="H169" s="456" t="s">
        <v>10</v>
      </c>
      <c r="I169" s="457">
        <f>SUM(I170:I171)</f>
        <v>0</v>
      </c>
      <c r="J169" s="456" t="s">
        <v>10</v>
      </c>
      <c r="K169" s="457">
        <f>SUM(K170:K171)</f>
        <v>0</v>
      </c>
      <c r="L169" s="456" t="s">
        <v>10</v>
      </c>
      <c r="M169" s="457">
        <f>SUM(M170:M171)</f>
        <v>0</v>
      </c>
      <c r="N169" s="457">
        <f>SUM(N170:N171)</f>
        <v>0</v>
      </c>
      <c r="O169" s="457">
        <f>SUM(O170:O171)</f>
        <v>0</v>
      </c>
      <c r="P169" s="457">
        <f>SUM(P170:P171)</f>
        <v>0</v>
      </c>
    </row>
    <row r="170" spans="1:16" s="468" customFormat="1" ht="14.25" hidden="1" outlineLevel="1">
      <c r="A170" s="462" t="s">
        <v>536</v>
      </c>
      <c r="B170" s="439" t="s">
        <v>1236</v>
      </c>
      <c r="C170" s="425" t="s">
        <v>48</v>
      </c>
      <c r="D170" s="456" t="s">
        <v>10</v>
      </c>
      <c r="E170" s="456" t="s">
        <v>10</v>
      </c>
      <c r="F170" s="456" t="s">
        <v>10</v>
      </c>
      <c r="G170" s="438"/>
      <c r="H170" s="456" t="s">
        <v>10</v>
      </c>
      <c r="I170" s="438"/>
      <c r="J170" s="456" t="s">
        <v>10</v>
      </c>
      <c r="K170" s="438"/>
      <c r="L170" s="456" t="s">
        <v>10</v>
      </c>
      <c r="M170" s="438"/>
      <c r="N170" s="438"/>
      <c r="O170" s="438"/>
      <c r="P170" s="438"/>
    </row>
    <row r="171" spans="1:16" s="468" customFormat="1" ht="14.25" hidden="1" outlineLevel="1">
      <c r="A171" s="462" t="s">
        <v>537</v>
      </c>
      <c r="B171" s="439" t="s">
        <v>1237</v>
      </c>
      <c r="C171" s="425" t="s">
        <v>48</v>
      </c>
      <c r="D171" s="456" t="s">
        <v>10</v>
      </c>
      <c r="E171" s="456" t="s">
        <v>10</v>
      </c>
      <c r="F171" s="456" t="s">
        <v>10</v>
      </c>
      <c r="G171" s="438"/>
      <c r="H171" s="456" t="s">
        <v>10</v>
      </c>
      <c r="I171" s="438"/>
      <c r="J171" s="456" t="s">
        <v>10</v>
      </c>
      <c r="K171" s="438"/>
      <c r="L171" s="456" t="s">
        <v>10</v>
      </c>
      <c r="M171" s="438"/>
      <c r="N171" s="438"/>
      <c r="O171" s="438"/>
      <c r="P171" s="438"/>
    </row>
    <row r="172" spans="1:16" s="468" customFormat="1" ht="14.25" hidden="1" outlineLevel="1">
      <c r="A172" s="463">
        <v>32</v>
      </c>
      <c r="B172" s="464" t="s">
        <v>469</v>
      </c>
      <c r="C172" s="465"/>
      <c r="D172" s="466" t="s">
        <v>10</v>
      </c>
      <c r="E172" s="466" t="s">
        <v>10</v>
      </c>
      <c r="F172" s="466" t="s">
        <v>10</v>
      </c>
      <c r="G172" s="466" t="s">
        <v>10</v>
      </c>
      <c r="H172" s="466" t="s">
        <v>10</v>
      </c>
      <c r="I172" s="466" t="s">
        <v>10</v>
      </c>
      <c r="J172" s="466" t="s">
        <v>10</v>
      </c>
      <c r="K172" s="466" t="s">
        <v>10</v>
      </c>
      <c r="L172" s="466" t="s">
        <v>10</v>
      </c>
      <c r="M172" s="466" t="s">
        <v>10</v>
      </c>
      <c r="N172" s="503" t="e">
        <f>(((K151-K160-K169-I151)/I151)+((I151-I160-I169-G151)/G151)+((G151-G160-G169-E151)/E151))/3</f>
        <v>#DIV/0!</v>
      </c>
      <c r="O172" s="503" t="e">
        <f>(((K151-K160-K169-I151)/I151)+((I151-I160-I169-G151)/G151)+((G151-G160-G169-E151)/E151))/3</f>
        <v>#DIV/0!</v>
      </c>
      <c r="P172" s="503" t="e">
        <f>(((K151-K160-K169-I151)/I151)+((I151-I160-I169-G151)/G151)+((G151-G160-G169-E151)/E151))/3</f>
        <v>#DIV/0!</v>
      </c>
    </row>
    <row r="173" spans="1:16" s="468" customFormat="1" ht="14.25" hidden="1" outlineLevel="1">
      <c r="A173" s="462" t="s">
        <v>538</v>
      </c>
      <c r="B173" s="439" t="s">
        <v>1236</v>
      </c>
      <c r="C173" s="425"/>
      <c r="D173" s="466" t="s">
        <v>10</v>
      </c>
      <c r="E173" s="466" t="s">
        <v>10</v>
      </c>
      <c r="F173" s="466" t="s">
        <v>10</v>
      </c>
      <c r="G173" s="466" t="s">
        <v>10</v>
      </c>
      <c r="H173" s="466" t="s">
        <v>10</v>
      </c>
      <c r="I173" s="466" t="s">
        <v>10</v>
      </c>
      <c r="J173" s="466" t="s">
        <v>10</v>
      </c>
      <c r="K173" s="466" t="s">
        <v>10</v>
      </c>
      <c r="L173" s="466" t="s">
        <v>10</v>
      </c>
      <c r="M173" s="466" t="s">
        <v>10</v>
      </c>
      <c r="N173" s="503" t="e">
        <f>(((K152-K161-K170-I152)/I152)+((I152-I161-I170-G152)/G152)+((G152-G161-G170-E152)/E152))/3</f>
        <v>#DIV/0!</v>
      </c>
      <c r="O173" s="503" t="e">
        <f>(((K152-K161-K170-I152)/I152)+((I152-I161-I170-G152)/G152)+((G152-G161-G170-E152)/E152))/3</f>
        <v>#DIV/0!</v>
      </c>
      <c r="P173" s="503" t="e">
        <f>(((K152-K161-K170-I152)/I152)+((I152-I161-I170-G152)/G152)+((G152-G161-G170-E152)/E152))/3</f>
        <v>#DIV/0!</v>
      </c>
    </row>
    <row r="174" spans="1:16" s="468" customFormat="1" ht="14.25" hidden="1" outlineLevel="1">
      <c r="A174" s="462" t="s">
        <v>539</v>
      </c>
      <c r="B174" s="474" t="s">
        <v>1237</v>
      </c>
      <c r="C174" s="465"/>
      <c r="D174" s="466" t="s">
        <v>10</v>
      </c>
      <c r="E174" s="466" t="s">
        <v>10</v>
      </c>
      <c r="F174" s="466" t="s">
        <v>10</v>
      </c>
      <c r="G174" s="466" t="s">
        <v>10</v>
      </c>
      <c r="H174" s="466" t="s">
        <v>10</v>
      </c>
      <c r="I174" s="466" t="s">
        <v>10</v>
      </c>
      <c r="J174" s="466" t="s">
        <v>10</v>
      </c>
      <c r="K174" s="466" t="s">
        <v>10</v>
      </c>
      <c r="L174" s="466" t="s">
        <v>10</v>
      </c>
      <c r="M174" s="466" t="s">
        <v>10</v>
      </c>
      <c r="N174" s="503" t="e">
        <f>(((K153-K162-K171-I153)/I153)+((I153-I162-I171-G153)/G153)+((G153-G162-G171-E153)/E153))/3</f>
        <v>#DIV/0!</v>
      </c>
      <c r="O174" s="503" t="e">
        <f>(((K153-K162-K171-I153)/I153)+((I153-I162-I171-G153)/G153)+((G153-G162-G171-E153)/E153))/3</f>
        <v>#DIV/0!</v>
      </c>
      <c r="P174" s="503" t="e">
        <f>(((K153-K162-K171-I153)/I153)+((I153-I162-I171-G153)/G153)+((G153-G162-G171-E153)/E153))/3</f>
        <v>#DIV/0!</v>
      </c>
    </row>
    <row r="175" spans="1:16" ht="24" hidden="1">
      <c r="A175" s="475" t="s">
        <v>540</v>
      </c>
      <c r="B175" s="428" t="s">
        <v>664</v>
      </c>
      <c r="C175" s="429"/>
      <c r="D175" s="430"/>
      <c r="E175" s="430"/>
      <c r="F175" s="430"/>
      <c r="G175" s="430"/>
      <c r="H175" s="430"/>
      <c r="I175" s="430"/>
      <c r="J175" s="430"/>
      <c r="K175" s="430"/>
      <c r="L175" s="430"/>
      <c r="M175" s="430"/>
      <c r="N175" s="431"/>
      <c r="O175" s="431"/>
      <c r="P175" s="431"/>
    </row>
    <row r="176" spans="1:16" hidden="1" outlineLevel="1">
      <c r="A176" s="425" t="s">
        <v>541</v>
      </c>
      <c r="B176" s="432" t="s">
        <v>279</v>
      </c>
      <c r="C176" s="425" t="s">
        <v>48</v>
      </c>
      <c r="D176" s="445">
        <f>D183+D184</f>
        <v>0</v>
      </c>
      <c r="E176" s="445">
        <f t="shared" ref="E176:M176" si="59">E183+E184</f>
        <v>0</v>
      </c>
      <c r="F176" s="445">
        <f t="shared" si="59"/>
        <v>0</v>
      </c>
      <c r="G176" s="445">
        <f t="shared" si="59"/>
        <v>0</v>
      </c>
      <c r="H176" s="445">
        <f t="shared" si="59"/>
        <v>0</v>
      </c>
      <c r="I176" s="445">
        <f t="shared" si="59"/>
        <v>0</v>
      </c>
      <c r="J176" s="445">
        <f t="shared" si="59"/>
        <v>0</v>
      </c>
      <c r="K176" s="445">
        <f t="shared" si="59"/>
        <v>0</v>
      </c>
      <c r="L176" s="445">
        <f t="shared" si="59"/>
        <v>0</v>
      </c>
      <c r="M176" s="445">
        <f t="shared" si="59"/>
        <v>0</v>
      </c>
      <c r="N176" s="445" t="e">
        <f>N183+N184</f>
        <v>#DIV/0!</v>
      </c>
      <c r="O176" s="445" t="e">
        <f>O183+O184</f>
        <v>#DIV/0!</v>
      </c>
      <c r="P176" s="445" t="e">
        <f>P183+P184</f>
        <v>#DIV/0!</v>
      </c>
    </row>
    <row r="177" spans="1:16" hidden="1" outlineLevel="1">
      <c r="A177" s="425" t="s">
        <v>575</v>
      </c>
      <c r="B177" s="447" t="s">
        <v>273</v>
      </c>
      <c r="C177" s="425" t="s">
        <v>48</v>
      </c>
      <c r="D177" s="438"/>
      <c r="E177" s="438"/>
      <c r="F177" s="438"/>
      <c r="G177" s="438"/>
      <c r="H177" s="438"/>
      <c r="I177" s="438"/>
      <c r="J177" s="438"/>
      <c r="K177" s="438"/>
      <c r="L177" s="438"/>
      <c r="M177" s="438"/>
      <c r="N177" s="438"/>
      <c r="O177" s="438"/>
      <c r="P177" s="438"/>
    </row>
    <row r="178" spans="1:16" hidden="1" outlineLevel="1">
      <c r="A178" s="425" t="s">
        <v>576</v>
      </c>
      <c r="B178" s="447" t="s">
        <v>274</v>
      </c>
      <c r="C178" s="425" t="s">
        <v>48</v>
      </c>
      <c r="D178" s="438"/>
      <c r="E178" s="438"/>
      <c r="F178" s="438"/>
      <c r="G178" s="438"/>
      <c r="H178" s="438"/>
      <c r="I178" s="438"/>
      <c r="J178" s="438"/>
      <c r="K178" s="438"/>
      <c r="L178" s="438"/>
      <c r="M178" s="438"/>
      <c r="N178" s="438"/>
      <c r="O178" s="438"/>
      <c r="P178" s="438"/>
    </row>
    <row r="179" spans="1:16" hidden="1" outlineLevel="1">
      <c r="A179" s="425" t="s">
        <v>577</v>
      </c>
      <c r="B179" s="447" t="s">
        <v>282</v>
      </c>
      <c r="C179" s="425" t="s">
        <v>48</v>
      </c>
      <c r="D179" s="438"/>
      <c r="E179" s="438"/>
      <c r="F179" s="438"/>
      <c r="G179" s="438"/>
      <c r="H179" s="438"/>
      <c r="I179" s="438"/>
      <c r="J179" s="438"/>
      <c r="K179" s="438"/>
      <c r="L179" s="438"/>
      <c r="M179" s="438"/>
      <c r="N179" s="438"/>
      <c r="O179" s="438"/>
      <c r="P179" s="438"/>
    </row>
    <row r="180" spans="1:16" hidden="1" outlineLevel="1">
      <c r="A180" s="425" t="s">
        <v>545</v>
      </c>
      <c r="B180" s="447" t="s">
        <v>283</v>
      </c>
      <c r="C180" s="425" t="s">
        <v>48</v>
      </c>
      <c r="D180" s="445">
        <f>SUM(D181:D182)</f>
        <v>0</v>
      </c>
      <c r="E180" s="445">
        <f>SUM(E181:E182)</f>
        <v>0</v>
      </c>
      <c r="F180" s="445">
        <f>SUM(F181:F182)</f>
        <v>0</v>
      </c>
      <c r="G180" s="445">
        <f>SUM(G181:G182)</f>
        <v>0</v>
      </c>
      <c r="H180" s="445">
        <f>SUM(H181:H182)</f>
        <v>0</v>
      </c>
      <c r="I180" s="445">
        <f t="shared" ref="I180:N180" si="60">SUM(I181:I182)</f>
        <v>0</v>
      </c>
      <c r="J180" s="445">
        <f t="shared" si="60"/>
        <v>0</v>
      </c>
      <c r="K180" s="445">
        <f t="shared" si="60"/>
        <v>0</v>
      </c>
      <c r="L180" s="445">
        <f t="shared" si="60"/>
        <v>0</v>
      </c>
      <c r="M180" s="445">
        <f t="shared" si="60"/>
        <v>0</v>
      </c>
      <c r="N180" s="445">
        <f t="shared" si="60"/>
        <v>0</v>
      </c>
      <c r="O180" s="445">
        <f>SUM(O181:O182)</f>
        <v>0</v>
      </c>
      <c r="P180" s="445">
        <f>SUM(P181:P182)</f>
        <v>0</v>
      </c>
    </row>
    <row r="181" spans="1:16" s="443" customFormat="1" hidden="1" outlineLevel="1">
      <c r="A181" s="434" t="s">
        <v>578</v>
      </c>
      <c r="B181" s="476" t="s">
        <v>284</v>
      </c>
      <c r="C181" s="434" t="s">
        <v>48</v>
      </c>
      <c r="D181" s="436"/>
      <c r="E181" s="436"/>
      <c r="F181" s="436"/>
      <c r="G181" s="436"/>
      <c r="H181" s="436"/>
      <c r="I181" s="436"/>
      <c r="J181" s="436"/>
      <c r="K181" s="436"/>
      <c r="L181" s="436"/>
      <c r="M181" s="436"/>
      <c r="N181" s="436"/>
      <c r="O181" s="436"/>
      <c r="P181" s="436"/>
    </row>
    <row r="182" spans="1:16" s="443" customFormat="1" hidden="1" outlineLevel="1">
      <c r="A182" s="434" t="s">
        <v>587</v>
      </c>
      <c r="B182" s="476" t="s">
        <v>285</v>
      </c>
      <c r="C182" s="434" t="s">
        <v>48</v>
      </c>
      <c r="D182" s="436"/>
      <c r="E182" s="436"/>
      <c r="F182" s="436"/>
      <c r="G182" s="436"/>
      <c r="H182" s="436"/>
      <c r="I182" s="436"/>
      <c r="J182" s="436"/>
      <c r="K182" s="436"/>
      <c r="L182" s="436"/>
      <c r="M182" s="436"/>
      <c r="N182" s="436"/>
      <c r="O182" s="436"/>
      <c r="P182" s="436"/>
    </row>
    <row r="183" spans="1:16" s="468" customFormat="1" ht="14.25" hidden="1" outlineLevel="1">
      <c r="A183" s="425" t="s">
        <v>588</v>
      </c>
      <c r="B183" s="439" t="s">
        <v>304</v>
      </c>
      <c r="C183" s="425" t="s">
        <v>48</v>
      </c>
      <c r="D183" s="438"/>
      <c r="E183" s="438"/>
      <c r="F183" s="438"/>
      <c r="G183" s="438"/>
      <c r="H183" s="438"/>
      <c r="I183" s="438"/>
      <c r="J183" s="438"/>
      <c r="K183" s="438"/>
      <c r="L183" s="438"/>
      <c r="M183" s="438"/>
      <c r="N183" s="438"/>
      <c r="O183" s="438"/>
      <c r="P183" s="438"/>
    </row>
    <row r="184" spans="1:16" s="468" customFormat="1" ht="14.25" hidden="1" outlineLevel="1">
      <c r="A184" s="425" t="s">
        <v>589</v>
      </c>
      <c r="B184" s="439" t="s">
        <v>305</v>
      </c>
      <c r="C184" s="425" t="s">
        <v>48</v>
      </c>
      <c r="D184" s="445">
        <f t="shared" ref="D184:M184" si="61">SUM(D185:D187)</f>
        <v>0</v>
      </c>
      <c r="E184" s="445">
        <f t="shared" si="61"/>
        <v>0</v>
      </c>
      <c r="F184" s="445">
        <f t="shared" si="61"/>
        <v>0</v>
      </c>
      <c r="G184" s="445">
        <f t="shared" si="61"/>
        <v>0</v>
      </c>
      <c r="H184" s="445">
        <f t="shared" si="61"/>
        <v>0</v>
      </c>
      <c r="I184" s="445">
        <f t="shared" si="61"/>
        <v>0</v>
      </c>
      <c r="J184" s="445">
        <f t="shared" si="61"/>
        <v>0</v>
      </c>
      <c r="K184" s="445">
        <f t="shared" si="61"/>
        <v>0</v>
      </c>
      <c r="L184" s="445">
        <f t="shared" si="61"/>
        <v>0</v>
      </c>
      <c r="M184" s="445">
        <f t="shared" si="61"/>
        <v>0</v>
      </c>
      <c r="N184" s="445" t="e">
        <f>SUM(N185:N187)</f>
        <v>#DIV/0!</v>
      </c>
      <c r="O184" s="445" t="e">
        <f>SUM(O185:O187)</f>
        <v>#DIV/0!</v>
      </c>
      <c r="P184" s="445" t="e">
        <f>SUM(P185:P187)</f>
        <v>#DIV/0!</v>
      </c>
    </row>
    <row r="185" spans="1:16" s="468" customFormat="1" ht="14.25" hidden="1" outlineLevel="1">
      <c r="A185" s="425" t="s">
        <v>590</v>
      </c>
      <c r="B185" s="439" t="s">
        <v>1180</v>
      </c>
      <c r="C185" s="425" t="s">
        <v>48</v>
      </c>
      <c r="D185" s="438"/>
      <c r="E185" s="438"/>
      <c r="F185" s="438"/>
      <c r="G185" s="438"/>
      <c r="H185" s="438"/>
      <c r="I185" s="438"/>
      <c r="J185" s="438"/>
      <c r="K185" s="438"/>
      <c r="L185" s="438"/>
      <c r="M185" s="438"/>
      <c r="N185" s="503" t="e">
        <f>IF(AND(N211&lt;0.05,N211&gt;-0.05),K185*(1+N211)*(1+N211)+N195+N207,IF(N211&gt;0.05,K185*(1+0.05)*(1+0.05)+N195+N207,K185*(1-0.05)*(1-0.05)+N195+N207))</f>
        <v>#DIV/0!</v>
      </c>
      <c r="O185" s="503" t="e">
        <f>IF(AND(O211&lt;0.05,O211&gt;-0.05),K185*(1+O211)*(1+O211)+O195+O207,IF(O211&gt;0.05,K185*(1+0.05)*(1+0.05)+O195+O207,K185*(1-0.05)*(1-0.05)+O195+O207))</f>
        <v>#DIV/0!</v>
      </c>
      <c r="P185" s="503" t="e">
        <f>IF(AND(P211&lt;0.05,P211&gt;-0.05),K185*(1+P211)*(1+P211)+P195+P207,IF(P211&gt;0.05,K185*(1+0.05)*(1+0.05)+P195+P207,K185*(1-0.05)*(1-0.05)+P195+P207))</f>
        <v>#DIV/0!</v>
      </c>
    </row>
    <row r="186" spans="1:16" s="468" customFormat="1" ht="14.25" hidden="1" outlineLevel="1">
      <c r="A186" s="425" t="s">
        <v>591</v>
      </c>
      <c r="B186" s="439" t="s">
        <v>1236</v>
      </c>
      <c r="C186" s="425" t="s">
        <v>48</v>
      </c>
      <c r="D186" s="438"/>
      <c r="E186" s="438"/>
      <c r="F186" s="438"/>
      <c r="G186" s="438"/>
      <c r="H186" s="438"/>
      <c r="I186" s="438"/>
      <c r="J186" s="438"/>
      <c r="K186" s="438"/>
      <c r="L186" s="438"/>
      <c r="M186" s="438"/>
      <c r="N186" s="503" t="e">
        <f>IF(AND(N212&lt;0.05,N212&gt;-0.05),K186*(1+N212)*(1+N212)+N196+N208,IF(N212&gt;0.05,K186*(1+0.05)*(1+0.05)+N196+N208,K186*(1-0.05)*(1-0.05)+N196+N208))</f>
        <v>#DIV/0!</v>
      </c>
      <c r="O186" s="503" t="e">
        <f>IF(AND(O212&lt;0.05,O212&gt;-0.05),K186*(1+O212)*(1+O212)+O196+O208,IF(O212&gt;0.05,K186*(1+0.05)*(1+0.05)+O196+O208,K186*(1-0.05)*(1-0.05)+O196+O208))</f>
        <v>#DIV/0!</v>
      </c>
      <c r="P186" s="503" t="e">
        <f>IF(AND(P212&lt;0.05,P212&gt;-0.05),K186*(1+P212)*(1+P212)+P196+P208,IF(P212&gt;0.05,K186*(1+0.05)*(1+0.05)+P196+P208,K186*(1-0.05)*(1-0.05)+P196+P208))</f>
        <v>#DIV/0!</v>
      </c>
    </row>
    <row r="187" spans="1:16" s="468" customFormat="1" ht="14.25" hidden="1" outlineLevel="1">
      <c r="A187" s="425" t="s">
        <v>592</v>
      </c>
      <c r="B187" s="439" t="s">
        <v>1237</v>
      </c>
      <c r="C187" s="425" t="s">
        <v>48</v>
      </c>
      <c r="D187" s="438"/>
      <c r="E187" s="438"/>
      <c r="F187" s="438"/>
      <c r="G187" s="438"/>
      <c r="H187" s="438"/>
      <c r="I187" s="438"/>
      <c r="J187" s="438"/>
      <c r="K187" s="438"/>
      <c r="L187" s="438"/>
      <c r="M187" s="438"/>
      <c r="N187" s="503" t="e">
        <f>IF(AND(N213&lt;0.05,N213&gt;-0.05),K187*(1+N213)*(1+N213)+N197+N209,IF(N213&gt;0.05,K187*(1+0.05)*(1+0.05)+N197+N209,K187*(1-0.05)*(1-0.05)+N197+N209))</f>
        <v>#DIV/0!</v>
      </c>
      <c r="O187" s="503" t="e">
        <f>IF(AND(O213&lt;0.05,O213&gt;-0.05),K187*(1+O213)*(1+O213)+O197+O209,IF(O213&gt;0.05,K187*(1+0.05)*(1+0.05)+O197+O209,K187*(1-0.05)*(1-0.05)+O197+O209))</f>
        <v>#DIV/0!</v>
      </c>
      <c r="P187" s="503" t="e">
        <f>IF(AND(P213&lt;0.05,P213&gt;-0.05),K187*(1+P213)*(1+P213)+P197+P209,IF(P213&gt;0.05,K187*(1+0.05)*(1+0.05)+P197+P209,K187*(1-0.05)*(1-0.05)+P197+P209))</f>
        <v>#DIV/0!</v>
      </c>
    </row>
    <row r="188" spans="1:16" hidden="1" outlineLevel="1">
      <c r="A188" s="425" t="s">
        <v>593</v>
      </c>
      <c r="B188" s="467" t="s">
        <v>338</v>
      </c>
      <c r="C188" s="425" t="s">
        <v>48</v>
      </c>
      <c r="D188" s="445">
        <f t="shared" ref="D188:P188" si="62">SUM(D189:D191)</f>
        <v>0</v>
      </c>
      <c r="E188" s="445">
        <f t="shared" si="62"/>
        <v>0</v>
      </c>
      <c r="F188" s="445">
        <f t="shared" si="62"/>
        <v>0</v>
      </c>
      <c r="G188" s="445">
        <f t="shared" si="62"/>
        <v>0</v>
      </c>
      <c r="H188" s="445">
        <f t="shared" si="62"/>
        <v>0</v>
      </c>
      <c r="I188" s="445">
        <f t="shared" si="62"/>
        <v>0</v>
      </c>
      <c r="J188" s="445">
        <f t="shared" si="62"/>
        <v>0</v>
      </c>
      <c r="K188" s="445">
        <f t="shared" si="62"/>
        <v>0</v>
      </c>
      <c r="L188" s="445">
        <f t="shared" si="62"/>
        <v>0</v>
      </c>
      <c r="M188" s="445">
        <f t="shared" si="62"/>
        <v>0</v>
      </c>
      <c r="N188" s="445">
        <f t="shared" si="62"/>
        <v>0</v>
      </c>
      <c r="O188" s="445">
        <f t="shared" si="62"/>
        <v>0</v>
      </c>
      <c r="P188" s="445">
        <f t="shared" si="62"/>
        <v>0</v>
      </c>
    </row>
    <row r="189" spans="1:16" hidden="1" outlineLevel="1">
      <c r="A189" s="425" t="s">
        <v>594</v>
      </c>
      <c r="B189" s="446" t="s">
        <v>276</v>
      </c>
      <c r="C189" s="425" t="s">
        <v>48</v>
      </c>
      <c r="D189" s="438"/>
      <c r="E189" s="438"/>
      <c r="F189" s="438"/>
      <c r="G189" s="438"/>
      <c r="H189" s="438"/>
      <c r="I189" s="438"/>
      <c r="J189" s="438"/>
      <c r="K189" s="438"/>
      <c r="L189" s="438"/>
      <c r="M189" s="438"/>
      <c r="N189" s="438"/>
      <c r="O189" s="438"/>
      <c r="P189" s="438"/>
    </row>
    <row r="190" spans="1:16" hidden="1" outlineLevel="1">
      <c r="A190" s="425" t="s">
        <v>595</v>
      </c>
      <c r="B190" s="446" t="s">
        <v>277</v>
      </c>
      <c r="C190" s="425" t="s">
        <v>48</v>
      </c>
      <c r="D190" s="438"/>
      <c r="E190" s="438"/>
      <c r="F190" s="438"/>
      <c r="G190" s="438"/>
      <c r="H190" s="438"/>
      <c r="I190" s="438"/>
      <c r="J190" s="438"/>
      <c r="K190" s="438"/>
      <c r="L190" s="438"/>
      <c r="M190" s="438"/>
      <c r="N190" s="438"/>
      <c r="O190" s="438"/>
      <c r="P190" s="438"/>
    </row>
    <row r="191" spans="1:16" hidden="1" outlineLevel="1">
      <c r="A191" s="425" t="s">
        <v>596</v>
      </c>
      <c r="B191" s="446" t="s">
        <v>278</v>
      </c>
      <c r="C191" s="425" t="s">
        <v>48</v>
      </c>
      <c r="D191" s="438"/>
      <c r="E191" s="438"/>
      <c r="F191" s="438"/>
      <c r="G191" s="438"/>
      <c r="H191" s="438"/>
      <c r="I191" s="438"/>
      <c r="J191" s="438"/>
      <c r="K191" s="438"/>
      <c r="L191" s="438"/>
      <c r="M191" s="438"/>
      <c r="N191" s="438"/>
      <c r="O191" s="438"/>
      <c r="P191" s="438"/>
    </row>
    <row r="192" spans="1:16" s="468" customFormat="1" ht="14.25" hidden="1" outlineLevel="1">
      <c r="A192" s="444" t="s">
        <v>597</v>
      </c>
      <c r="B192" s="449" t="s">
        <v>1055</v>
      </c>
      <c r="C192" s="450" t="s">
        <v>1040</v>
      </c>
      <c r="D192" s="451"/>
      <c r="E192" s="451"/>
      <c r="F192" s="451"/>
      <c r="G192" s="451"/>
      <c r="H192" s="451"/>
      <c r="I192" s="451"/>
      <c r="J192" s="451"/>
      <c r="K192" s="451"/>
      <c r="L192" s="451"/>
      <c r="M192" s="451"/>
      <c r="N192" s="451"/>
      <c r="O192" s="451"/>
      <c r="P192" s="451"/>
    </row>
    <row r="193" spans="1:16" s="468" customFormat="1" ht="14.25" hidden="1" outlineLevel="1">
      <c r="A193" s="444" t="s">
        <v>598</v>
      </c>
      <c r="B193" s="453" t="s">
        <v>470</v>
      </c>
      <c r="C193" s="450" t="s">
        <v>1041</v>
      </c>
      <c r="D193" s="454">
        <f>IF(D192&gt;0,D192/D176,0)</f>
        <v>0</v>
      </c>
      <c r="E193" s="454">
        <f t="shared" ref="E193:M193" si="63">IF(E192&gt;0,E192/E176,0)</f>
        <v>0</v>
      </c>
      <c r="F193" s="454">
        <f t="shared" si="63"/>
        <v>0</v>
      </c>
      <c r="G193" s="454">
        <f t="shared" si="63"/>
        <v>0</v>
      </c>
      <c r="H193" s="454">
        <f t="shared" si="63"/>
        <v>0</v>
      </c>
      <c r="I193" s="454">
        <f t="shared" si="63"/>
        <v>0</v>
      </c>
      <c r="J193" s="454">
        <f t="shared" si="63"/>
        <v>0</v>
      </c>
      <c r="K193" s="454">
        <f t="shared" si="63"/>
        <v>0</v>
      </c>
      <c r="L193" s="454">
        <f t="shared" si="63"/>
        <v>0</v>
      </c>
      <c r="M193" s="454">
        <f t="shared" si="63"/>
        <v>0</v>
      </c>
      <c r="N193" s="454">
        <f>IF(N192&gt;0,N192/N176,0)</f>
        <v>0</v>
      </c>
      <c r="O193" s="454">
        <f>IF(O192&gt;0,O192/O176,0)</f>
        <v>0</v>
      </c>
      <c r="P193" s="454">
        <f>IF(P192&gt;0,P192/P176,0)</f>
        <v>0</v>
      </c>
    </row>
    <row r="194" spans="1:16" ht="15" hidden="1" customHeight="1" outlineLevel="1">
      <c r="A194" s="455">
        <v>34</v>
      </c>
      <c r="B194" s="428" t="s">
        <v>681</v>
      </c>
      <c r="C194" s="425" t="s">
        <v>48</v>
      </c>
      <c r="D194" s="456" t="s">
        <v>10</v>
      </c>
      <c r="E194" s="456" t="s">
        <v>10</v>
      </c>
      <c r="F194" s="456" t="s">
        <v>10</v>
      </c>
      <c r="G194" s="457">
        <f>SUM(G195:G197)</f>
        <v>0</v>
      </c>
      <c r="H194" s="456" t="s">
        <v>10</v>
      </c>
      <c r="I194" s="457">
        <f>SUM(I195:I197)</f>
        <v>0</v>
      </c>
      <c r="J194" s="456" t="s">
        <v>10</v>
      </c>
      <c r="K194" s="457">
        <f>SUM(K195:K197)</f>
        <v>0</v>
      </c>
      <c r="L194" s="456" t="s">
        <v>10</v>
      </c>
      <c r="M194" s="457">
        <f>SUM(M195:M197)</f>
        <v>0</v>
      </c>
      <c r="N194" s="457">
        <f>SUM(N195:N197)</f>
        <v>0</v>
      </c>
      <c r="O194" s="457">
        <f>SUM(O195:O197)</f>
        <v>0</v>
      </c>
      <c r="P194" s="457">
        <f>SUM(P195:P197)</f>
        <v>0</v>
      </c>
    </row>
    <row r="195" spans="1:16" ht="15" hidden="1" customHeight="1" outlineLevel="1">
      <c r="A195" s="440" t="s">
        <v>544</v>
      </c>
      <c r="B195" s="441" t="s">
        <v>1180</v>
      </c>
      <c r="C195" s="434" t="s">
        <v>48</v>
      </c>
      <c r="D195" s="456" t="s">
        <v>10</v>
      </c>
      <c r="E195" s="456" t="s">
        <v>10</v>
      </c>
      <c r="F195" s="456" t="s">
        <v>10</v>
      </c>
      <c r="G195" s="458">
        <f>G199+G203</f>
        <v>0</v>
      </c>
      <c r="H195" s="456" t="s">
        <v>10</v>
      </c>
      <c r="I195" s="458">
        <f>I199+I203</f>
        <v>0</v>
      </c>
      <c r="J195" s="456" t="s">
        <v>10</v>
      </c>
      <c r="K195" s="458">
        <f>K199+K203</f>
        <v>0</v>
      </c>
      <c r="L195" s="456" t="s">
        <v>10</v>
      </c>
      <c r="M195" s="458">
        <f t="shared" ref="M195:P197" si="64">M199+M203</f>
        <v>0</v>
      </c>
      <c r="N195" s="458">
        <f t="shared" si="64"/>
        <v>0</v>
      </c>
      <c r="O195" s="458">
        <f t="shared" si="64"/>
        <v>0</v>
      </c>
      <c r="P195" s="458">
        <f t="shared" si="64"/>
        <v>0</v>
      </c>
    </row>
    <row r="196" spans="1:16" ht="15" hidden="1" customHeight="1" outlineLevel="1">
      <c r="A196" s="440" t="s">
        <v>599</v>
      </c>
      <c r="B196" s="441" t="s">
        <v>1236</v>
      </c>
      <c r="C196" s="434" t="s">
        <v>48</v>
      </c>
      <c r="D196" s="456" t="s">
        <v>10</v>
      </c>
      <c r="E196" s="456" t="s">
        <v>10</v>
      </c>
      <c r="F196" s="456" t="s">
        <v>10</v>
      </c>
      <c r="G196" s="458">
        <f t="shared" ref="G196:I197" si="65">G200+G204</f>
        <v>0</v>
      </c>
      <c r="H196" s="456" t="s">
        <v>10</v>
      </c>
      <c r="I196" s="458">
        <f t="shared" si="65"/>
        <v>0</v>
      </c>
      <c r="J196" s="456" t="s">
        <v>10</v>
      </c>
      <c r="K196" s="458">
        <f>K200+K204</f>
        <v>0</v>
      </c>
      <c r="L196" s="456" t="s">
        <v>10</v>
      </c>
      <c r="M196" s="458">
        <f t="shared" si="64"/>
        <v>0</v>
      </c>
      <c r="N196" s="458">
        <f t="shared" si="64"/>
        <v>0</v>
      </c>
      <c r="O196" s="458">
        <f t="shared" si="64"/>
        <v>0</v>
      </c>
      <c r="P196" s="458">
        <f t="shared" si="64"/>
        <v>0</v>
      </c>
    </row>
    <row r="197" spans="1:16" ht="15" hidden="1" customHeight="1" outlineLevel="1">
      <c r="A197" s="440" t="s">
        <v>600</v>
      </c>
      <c r="B197" s="441" t="s">
        <v>1237</v>
      </c>
      <c r="C197" s="434" t="s">
        <v>48</v>
      </c>
      <c r="D197" s="456" t="s">
        <v>10</v>
      </c>
      <c r="E197" s="456" t="s">
        <v>10</v>
      </c>
      <c r="F197" s="456" t="s">
        <v>10</v>
      </c>
      <c r="G197" s="458">
        <f t="shared" si="65"/>
        <v>0</v>
      </c>
      <c r="H197" s="456" t="s">
        <v>10</v>
      </c>
      <c r="I197" s="458">
        <f t="shared" si="65"/>
        <v>0</v>
      </c>
      <c r="J197" s="456" t="s">
        <v>10</v>
      </c>
      <c r="K197" s="458">
        <f>K201+K205</f>
        <v>0</v>
      </c>
      <c r="L197" s="456" t="s">
        <v>10</v>
      </c>
      <c r="M197" s="458">
        <f t="shared" si="64"/>
        <v>0</v>
      </c>
      <c r="N197" s="458">
        <f t="shared" si="64"/>
        <v>0</v>
      </c>
      <c r="O197" s="458">
        <f t="shared" si="64"/>
        <v>0</v>
      </c>
      <c r="P197" s="458">
        <f t="shared" si="64"/>
        <v>0</v>
      </c>
    </row>
    <row r="198" spans="1:16" s="477" customFormat="1" ht="25.5" hidden="1" outlineLevel="1">
      <c r="A198" s="459" t="s">
        <v>601</v>
      </c>
      <c r="B198" s="460" t="s">
        <v>417</v>
      </c>
      <c r="C198" s="461" t="s">
        <v>48</v>
      </c>
      <c r="D198" s="456" t="s">
        <v>10</v>
      </c>
      <c r="E198" s="456" t="s">
        <v>10</v>
      </c>
      <c r="F198" s="456" t="s">
        <v>10</v>
      </c>
      <c r="G198" s="457">
        <f>SUM(G199:G201)</f>
        <v>0</v>
      </c>
      <c r="H198" s="456" t="s">
        <v>10</v>
      </c>
      <c r="I198" s="457">
        <f>SUM(I199:I201)</f>
        <v>0</v>
      </c>
      <c r="J198" s="456" t="s">
        <v>10</v>
      </c>
      <c r="K198" s="457">
        <f>SUM(K199:K201)</f>
        <v>0</v>
      </c>
      <c r="L198" s="456" t="s">
        <v>10</v>
      </c>
      <c r="M198" s="457">
        <f>SUM(M199:M201)</f>
        <v>0</v>
      </c>
      <c r="N198" s="457">
        <f>SUM(N199:N201)</f>
        <v>0</v>
      </c>
      <c r="O198" s="457">
        <f>SUM(O199:O201)</f>
        <v>0</v>
      </c>
      <c r="P198" s="457">
        <f>SUM(P199:P201)</f>
        <v>0</v>
      </c>
    </row>
    <row r="199" spans="1:16" s="443" customFormat="1" hidden="1" outlineLevel="1">
      <c r="A199" s="440" t="s">
        <v>546</v>
      </c>
      <c r="B199" s="441" t="s">
        <v>1180</v>
      </c>
      <c r="C199" s="434" t="s">
        <v>48</v>
      </c>
      <c r="D199" s="456" t="s">
        <v>10</v>
      </c>
      <c r="E199" s="456" t="s">
        <v>10</v>
      </c>
      <c r="F199" s="456" t="s">
        <v>10</v>
      </c>
      <c r="G199" s="436"/>
      <c r="H199" s="456" t="s">
        <v>10</v>
      </c>
      <c r="I199" s="436"/>
      <c r="J199" s="456" t="s">
        <v>10</v>
      </c>
      <c r="K199" s="436"/>
      <c r="L199" s="456" t="s">
        <v>10</v>
      </c>
      <c r="M199" s="436"/>
      <c r="N199" s="436"/>
      <c r="O199" s="436"/>
      <c r="P199" s="436"/>
    </row>
    <row r="200" spans="1:16" s="443" customFormat="1" hidden="1" outlineLevel="1">
      <c r="A200" s="440" t="s">
        <v>547</v>
      </c>
      <c r="B200" s="441" t="s">
        <v>1236</v>
      </c>
      <c r="C200" s="434" t="s">
        <v>48</v>
      </c>
      <c r="D200" s="456" t="s">
        <v>10</v>
      </c>
      <c r="E200" s="456" t="s">
        <v>10</v>
      </c>
      <c r="F200" s="456" t="s">
        <v>10</v>
      </c>
      <c r="G200" s="436"/>
      <c r="H200" s="456" t="s">
        <v>10</v>
      </c>
      <c r="I200" s="436"/>
      <c r="J200" s="456" t="s">
        <v>10</v>
      </c>
      <c r="K200" s="436"/>
      <c r="L200" s="456" t="s">
        <v>10</v>
      </c>
      <c r="M200" s="436"/>
      <c r="N200" s="436"/>
      <c r="O200" s="436"/>
      <c r="P200" s="436"/>
    </row>
    <row r="201" spans="1:16" s="443" customFormat="1" hidden="1" outlineLevel="1">
      <c r="A201" s="440" t="s">
        <v>548</v>
      </c>
      <c r="B201" s="441" t="s">
        <v>1237</v>
      </c>
      <c r="C201" s="434" t="s">
        <v>48</v>
      </c>
      <c r="D201" s="456" t="s">
        <v>10</v>
      </c>
      <c r="E201" s="456" t="s">
        <v>10</v>
      </c>
      <c r="F201" s="456" t="s">
        <v>10</v>
      </c>
      <c r="G201" s="436"/>
      <c r="H201" s="456" t="s">
        <v>10</v>
      </c>
      <c r="I201" s="436"/>
      <c r="J201" s="456" t="s">
        <v>10</v>
      </c>
      <c r="K201" s="436"/>
      <c r="L201" s="456" t="s">
        <v>10</v>
      </c>
      <c r="M201" s="436"/>
      <c r="N201" s="436"/>
      <c r="O201" s="436"/>
      <c r="P201" s="436"/>
    </row>
    <row r="202" spans="1:16" s="477" customFormat="1" ht="25.5" hidden="1" outlineLevel="1">
      <c r="A202" s="459" t="s">
        <v>549</v>
      </c>
      <c r="B202" s="460" t="s">
        <v>418</v>
      </c>
      <c r="C202" s="461" t="s">
        <v>48</v>
      </c>
      <c r="D202" s="456" t="s">
        <v>10</v>
      </c>
      <c r="E202" s="456" t="s">
        <v>10</v>
      </c>
      <c r="F202" s="456" t="s">
        <v>10</v>
      </c>
      <c r="G202" s="457">
        <f>SUM(G203:G205)</f>
        <v>0</v>
      </c>
      <c r="H202" s="456" t="s">
        <v>10</v>
      </c>
      <c r="I202" s="457">
        <f>SUM(I203:I205)</f>
        <v>0</v>
      </c>
      <c r="J202" s="456" t="s">
        <v>10</v>
      </c>
      <c r="K202" s="457">
        <f>SUM(K203:K205)</f>
        <v>0</v>
      </c>
      <c r="L202" s="456" t="s">
        <v>10</v>
      </c>
      <c r="M202" s="457">
        <f>SUM(M203:M205)</f>
        <v>0</v>
      </c>
      <c r="N202" s="457">
        <f>SUM(N203:N205)</f>
        <v>0</v>
      </c>
      <c r="O202" s="457">
        <f>SUM(O203:O205)</f>
        <v>0</v>
      </c>
      <c r="P202" s="457">
        <f>SUM(P203:P205)</f>
        <v>0</v>
      </c>
    </row>
    <row r="203" spans="1:16" s="443" customFormat="1" hidden="1" outlineLevel="1">
      <c r="A203" s="440" t="s">
        <v>550</v>
      </c>
      <c r="B203" s="441" t="s">
        <v>1180</v>
      </c>
      <c r="C203" s="434" t="s">
        <v>48</v>
      </c>
      <c r="D203" s="456" t="s">
        <v>10</v>
      </c>
      <c r="E203" s="456" t="s">
        <v>10</v>
      </c>
      <c r="F203" s="456" t="s">
        <v>10</v>
      </c>
      <c r="G203" s="436"/>
      <c r="H203" s="456" t="s">
        <v>10</v>
      </c>
      <c r="I203" s="436"/>
      <c r="J203" s="456" t="s">
        <v>10</v>
      </c>
      <c r="K203" s="436"/>
      <c r="L203" s="456" t="s">
        <v>10</v>
      </c>
      <c r="M203" s="436"/>
      <c r="N203" s="436"/>
      <c r="O203" s="436"/>
      <c r="P203" s="436"/>
    </row>
    <row r="204" spans="1:16" s="443" customFormat="1" hidden="1" outlineLevel="1">
      <c r="A204" s="440" t="s">
        <v>551</v>
      </c>
      <c r="B204" s="441" t="s">
        <v>1236</v>
      </c>
      <c r="C204" s="434" t="s">
        <v>48</v>
      </c>
      <c r="D204" s="456" t="s">
        <v>10</v>
      </c>
      <c r="E204" s="456" t="s">
        <v>10</v>
      </c>
      <c r="F204" s="456" t="s">
        <v>10</v>
      </c>
      <c r="G204" s="436"/>
      <c r="H204" s="456" t="s">
        <v>10</v>
      </c>
      <c r="I204" s="436"/>
      <c r="J204" s="456" t="s">
        <v>10</v>
      </c>
      <c r="K204" s="436"/>
      <c r="L204" s="456" t="s">
        <v>10</v>
      </c>
      <c r="M204" s="436"/>
      <c r="N204" s="436"/>
      <c r="O204" s="436"/>
      <c r="P204" s="436"/>
    </row>
    <row r="205" spans="1:16" s="443" customFormat="1" hidden="1" outlineLevel="1">
      <c r="A205" s="440" t="s">
        <v>552</v>
      </c>
      <c r="B205" s="441" t="s">
        <v>1237</v>
      </c>
      <c r="C205" s="434" t="s">
        <v>48</v>
      </c>
      <c r="D205" s="456" t="s">
        <v>10</v>
      </c>
      <c r="E205" s="456" t="s">
        <v>10</v>
      </c>
      <c r="F205" s="456" t="s">
        <v>10</v>
      </c>
      <c r="G205" s="436"/>
      <c r="H205" s="456" t="s">
        <v>10</v>
      </c>
      <c r="I205" s="436"/>
      <c r="J205" s="456" t="s">
        <v>10</v>
      </c>
      <c r="K205" s="436"/>
      <c r="L205" s="456" t="s">
        <v>10</v>
      </c>
      <c r="M205" s="436"/>
      <c r="N205" s="436"/>
      <c r="O205" s="436"/>
      <c r="P205" s="436"/>
    </row>
    <row r="206" spans="1:16" ht="42" hidden="1" customHeight="1" outlineLevel="1">
      <c r="A206" s="455">
        <v>37</v>
      </c>
      <c r="B206" s="428" t="s">
        <v>682</v>
      </c>
      <c r="C206" s="425" t="s">
        <v>48</v>
      </c>
      <c r="D206" s="456" t="s">
        <v>10</v>
      </c>
      <c r="E206" s="456" t="s">
        <v>10</v>
      </c>
      <c r="F206" s="456" t="s">
        <v>10</v>
      </c>
      <c r="G206" s="457">
        <f>SUM(G207:G209)</f>
        <v>0</v>
      </c>
      <c r="H206" s="456" t="s">
        <v>10</v>
      </c>
      <c r="I206" s="457">
        <f>SUM(I207:I209)</f>
        <v>0</v>
      </c>
      <c r="J206" s="456" t="s">
        <v>10</v>
      </c>
      <c r="K206" s="457">
        <f>SUM(K207:K209)</f>
        <v>0</v>
      </c>
      <c r="L206" s="456" t="s">
        <v>10</v>
      </c>
      <c r="M206" s="457">
        <f>SUM(M207:M209)</f>
        <v>0</v>
      </c>
      <c r="N206" s="457">
        <f>SUM(N207:N209)</f>
        <v>0</v>
      </c>
      <c r="O206" s="457">
        <f>SUM(O207:O209)</f>
        <v>0</v>
      </c>
      <c r="P206" s="457">
        <f>SUM(P207:P209)</f>
        <v>0</v>
      </c>
    </row>
    <row r="207" spans="1:16" hidden="1" outlineLevel="1">
      <c r="A207" s="462" t="s">
        <v>553</v>
      </c>
      <c r="B207" s="439" t="s">
        <v>1180</v>
      </c>
      <c r="C207" s="425" t="s">
        <v>48</v>
      </c>
      <c r="D207" s="456" t="s">
        <v>10</v>
      </c>
      <c r="E207" s="456" t="s">
        <v>10</v>
      </c>
      <c r="F207" s="456" t="s">
        <v>10</v>
      </c>
      <c r="G207" s="438"/>
      <c r="H207" s="456" t="s">
        <v>10</v>
      </c>
      <c r="I207" s="438"/>
      <c r="J207" s="456" t="s">
        <v>10</v>
      </c>
      <c r="K207" s="438"/>
      <c r="L207" s="456" t="s">
        <v>10</v>
      </c>
      <c r="M207" s="438"/>
      <c r="N207" s="438"/>
      <c r="O207" s="438"/>
      <c r="P207" s="438"/>
    </row>
    <row r="208" spans="1:16" hidden="1" outlineLevel="1">
      <c r="A208" s="462" t="s">
        <v>554</v>
      </c>
      <c r="B208" s="439" t="s">
        <v>1236</v>
      </c>
      <c r="C208" s="425" t="s">
        <v>48</v>
      </c>
      <c r="D208" s="456" t="s">
        <v>10</v>
      </c>
      <c r="E208" s="456" t="s">
        <v>10</v>
      </c>
      <c r="F208" s="456" t="s">
        <v>10</v>
      </c>
      <c r="G208" s="438"/>
      <c r="H208" s="456" t="s">
        <v>10</v>
      </c>
      <c r="I208" s="438"/>
      <c r="J208" s="456" t="s">
        <v>10</v>
      </c>
      <c r="K208" s="438"/>
      <c r="L208" s="456" t="s">
        <v>10</v>
      </c>
      <c r="M208" s="438"/>
      <c r="N208" s="438"/>
      <c r="O208" s="438"/>
      <c r="P208" s="438"/>
    </row>
    <row r="209" spans="1:16" hidden="1" outlineLevel="1">
      <c r="A209" s="462" t="s">
        <v>555</v>
      </c>
      <c r="B209" s="439" t="s">
        <v>1237</v>
      </c>
      <c r="C209" s="425" t="s">
        <v>48</v>
      </c>
      <c r="D209" s="456" t="s">
        <v>10</v>
      </c>
      <c r="E209" s="456" t="s">
        <v>10</v>
      </c>
      <c r="F209" s="456" t="s">
        <v>10</v>
      </c>
      <c r="G209" s="438"/>
      <c r="H209" s="456" t="s">
        <v>10</v>
      </c>
      <c r="I209" s="438"/>
      <c r="J209" s="456" t="s">
        <v>10</v>
      </c>
      <c r="K209" s="438"/>
      <c r="L209" s="456" t="s">
        <v>10</v>
      </c>
      <c r="M209" s="438"/>
      <c r="N209" s="438"/>
      <c r="O209" s="438"/>
      <c r="P209" s="438"/>
    </row>
    <row r="210" spans="1:16" hidden="1" outlineLevel="1">
      <c r="A210" s="463">
        <v>38</v>
      </c>
      <c r="B210" s="464" t="s">
        <v>435</v>
      </c>
      <c r="C210" s="465"/>
      <c r="D210" s="466" t="s">
        <v>10</v>
      </c>
      <c r="E210" s="466" t="s">
        <v>10</v>
      </c>
      <c r="F210" s="466" t="s">
        <v>10</v>
      </c>
      <c r="G210" s="466" t="s">
        <v>10</v>
      </c>
      <c r="H210" s="466" t="s">
        <v>10</v>
      </c>
      <c r="I210" s="466" t="s">
        <v>10</v>
      </c>
      <c r="J210" s="466" t="s">
        <v>10</v>
      </c>
      <c r="K210" s="466" t="s">
        <v>10</v>
      </c>
      <c r="L210" s="466" t="s">
        <v>10</v>
      </c>
      <c r="M210" s="466" t="s">
        <v>10</v>
      </c>
      <c r="N210" s="503" t="e">
        <f>(((K184-K194-K206-I184)/I184)+((I184-I194-I206-G184)/G184)+((G184-G194-G206-E184)/E184))/3</f>
        <v>#DIV/0!</v>
      </c>
      <c r="O210" s="503" t="e">
        <f>(((K184-K194-K206-I184)/I184)+((I184-I194-I206-G184)/G184)+((G184-G194-G206-E184)/E184))/3</f>
        <v>#DIV/0!</v>
      </c>
      <c r="P210" s="503" t="e">
        <f>(((K184-K194-K206-I184)/I184)+((I184-I194-I206-G184)/G184)+((G184-G194-G206-E184)/E184))/3</f>
        <v>#DIV/0!</v>
      </c>
    </row>
    <row r="211" spans="1:16" hidden="1" outlineLevel="1">
      <c r="A211" s="462" t="s">
        <v>556</v>
      </c>
      <c r="B211" s="439" t="s">
        <v>1180</v>
      </c>
      <c r="C211" s="425"/>
      <c r="D211" s="466" t="s">
        <v>10</v>
      </c>
      <c r="E211" s="466" t="s">
        <v>10</v>
      </c>
      <c r="F211" s="466" t="s">
        <v>10</v>
      </c>
      <c r="G211" s="466" t="s">
        <v>10</v>
      </c>
      <c r="H211" s="466" t="s">
        <v>10</v>
      </c>
      <c r="I211" s="466" t="s">
        <v>10</v>
      </c>
      <c r="J211" s="466" t="s">
        <v>10</v>
      </c>
      <c r="K211" s="466" t="s">
        <v>10</v>
      </c>
      <c r="L211" s="466" t="s">
        <v>10</v>
      </c>
      <c r="M211" s="466" t="s">
        <v>10</v>
      </c>
      <c r="N211" s="503" t="e">
        <f>(((K185-K195-K207-I185)/I185)+((I185-I195-I207-G185)/G185)+((G185-G195-G207-E185)/E185))/3</f>
        <v>#DIV/0!</v>
      </c>
      <c r="O211" s="503" t="e">
        <f>(((K185-K195-K207-I185)/I185)+((I185-I195-I207-G185)/G185)+((G185-G195-G207-E185)/E185))/3</f>
        <v>#DIV/0!</v>
      </c>
      <c r="P211" s="503" t="e">
        <f>(((K185-K195-K207-I185)/I185)+((I185-I195-I207-G185)/G185)+((G185-G195-G207-E185)/E185))/3</f>
        <v>#DIV/0!</v>
      </c>
    </row>
    <row r="212" spans="1:16" hidden="1" outlineLevel="1">
      <c r="A212" s="462" t="s">
        <v>557</v>
      </c>
      <c r="B212" s="439" t="s">
        <v>1236</v>
      </c>
      <c r="C212" s="425"/>
      <c r="D212" s="466" t="s">
        <v>10</v>
      </c>
      <c r="E212" s="466" t="s">
        <v>10</v>
      </c>
      <c r="F212" s="466" t="s">
        <v>10</v>
      </c>
      <c r="G212" s="466" t="s">
        <v>10</v>
      </c>
      <c r="H212" s="466" t="s">
        <v>10</v>
      </c>
      <c r="I212" s="466" t="s">
        <v>10</v>
      </c>
      <c r="J212" s="466" t="s">
        <v>10</v>
      </c>
      <c r="K212" s="466" t="s">
        <v>10</v>
      </c>
      <c r="L212" s="466" t="s">
        <v>10</v>
      </c>
      <c r="M212" s="466" t="s">
        <v>10</v>
      </c>
      <c r="N212" s="503" t="e">
        <f>(((K186-K196-K208-I186)/I186)+((I186-I196-I208-G186)/G186)+((G186-G196-G208-E186)/E186))/3</f>
        <v>#DIV/0!</v>
      </c>
      <c r="O212" s="503" t="e">
        <f>(((K186-K196-K208-I186)/I186)+((I186-I196-I208-G186)/G186)+((G186-G196-G208-E186)/E186))/3</f>
        <v>#DIV/0!</v>
      </c>
      <c r="P212" s="503" t="e">
        <f>(((K186-K196-K208-I186)/I186)+((I186-I196-I208-G186)/G186)+((G186-G196-G208-E186)/E186))/3</f>
        <v>#DIV/0!</v>
      </c>
    </row>
    <row r="213" spans="1:16" hidden="1" outlineLevel="1">
      <c r="A213" s="462" t="s">
        <v>558</v>
      </c>
      <c r="B213" s="439" t="s">
        <v>1237</v>
      </c>
      <c r="C213" s="425"/>
      <c r="D213" s="466" t="s">
        <v>10</v>
      </c>
      <c r="E213" s="466" t="s">
        <v>10</v>
      </c>
      <c r="F213" s="466" t="s">
        <v>10</v>
      </c>
      <c r="G213" s="466" t="s">
        <v>10</v>
      </c>
      <c r="H213" s="466" t="s">
        <v>10</v>
      </c>
      <c r="I213" s="466" t="s">
        <v>10</v>
      </c>
      <c r="J213" s="466" t="s">
        <v>10</v>
      </c>
      <c r="K213" s="466" t="s">
        <v>10</v>
      </c>
      <c r="L213" s="466" t="s">
        <v>10</v>
      </c>
      <c r="M213" s="466" t="s">
        <v>10</v>
      </c>
      <c r="N213" s="503" t="e">
        <f>(((K187-K197-K209-I187)/I187)+((I187-I197-I209-G187)/G187)+((G187-G197-G209-E187)/E187))/3</f>
        <v>#DIV/0!</v>
      </c>
      <c r="O213" s="503" t="e">
        <f>(((K187-K197-K209-I187)/I187)+((I187-I197-I209-G187)/G187)+((G187-G197-G209-E187)/E187))/3</f>
        <v>#DIV/0!</v>
      </c>
      <c r="P213" s="503" t="e">
        <f>(((K187-K197-K209-I187)/I187)+((I187-I197-I209-G187)/G187)+((G187-G197-G209-E187)/E187))/3</f>
        <v>#DIV/0!</v>
      </c>
    </row>
    <row r="214" spans="1:16" ht="31.5" customHeight="1" collapsed="1" thickBot="1"/>
    <row r="215" spans="1:16" ht="31.5" customHeight="1" thickBot="1">
      <c r="A215" s="1633" t="s">
        <v>692</v>
      </c>
      <c r="B215" s="1634"/>
      <c r="C215" s="1634"/>
      <c r="D215" s="1634"/>
      <c r="E215" s="1634"/>
      <c r="F215" s="1634"/>
      <c r="G215" s="1634"/>
      <c r="H215" s="1634"/>
      <c r="I215" s="1634"/>
      <c r="J215" s="1634"/>
      <c r="K215" s="1634"/>
      <c r="L215" s="1634"/>
      <c r="M215" s="1634"/>
      <c r="N215" s="1634"/>
      <c r="O215" s="1634"/>
      <c r="P215" s="1635"/>
    </row>
    <row r="216" spans="1:16" hidden="1" outlineLevel="1"/>
    <row r="217" spans="1:16" hidden="1" outlineLevel="1"/>
    <row r="218" spans="1:16" hidden="1" outlineLevel="1"/>
    <row r="219" spans="1:16" hidden="1" outlineLevel="1"/>
    <row r="220" spans="1:16" hidden="1" outlineLevel="1"/>
    <row r="221" spans="1:16" hidden="1" outlineLevel="1"/>
    <row r="222" spans="1:16" hidden="1" outlineLevel="1"/>
    <row r="223" spans="1:16" hidden="1" outlineLevel="1"/>
    <row r="224" spans="1:16" hidden="1" outlineLevel="1"/>
    <row r="225" s="419" customFormat="1" hidden="1" outlineLevel="1"/>
    <row r="226" s="419" customFormat="1" hidden="1" outlineLevel="1"/>
    <row r="227" s="419" customFormat="1" hidden="1" outlineLevel="1"/>
    <row r="228" s="419" customFormat="1" hidden="1" outlineLevel="1"/>
    <row r="229" s="419" customFormat="1" hidden="1" outlineLevel="1"/>
    <row r="230" s="419" customFormat="1" hidden="1" outlineLevel="1"/>
    <row r="231" s="419" customFormat="1" hidden="1" outlineLevel="1"/>
    <row r="232" s="419" customFormat="1" hidden="1" outlineLevel="1"/>
    <row r="233" s="419" customFormat="1" hidden="1" outlineLevel="1"/>
    <row r="234" s="419" customFormat="1" hidden="1" outlineLevel="1"/>
    <row r="235" s="419" customFormat="1" hidden="1" outlineLevel="1"/>
    <row r="236" s="419" customFormat="1" hidden="1" outlineLevel="1"/>
    <row r="237" s="419" customFormat="1" hidden="1" outlineLevel="1"/>
    <row r="238" s="419" customFormat="1" hidden="1" outlineLevel="1"/>
    <row r="239" s="419" customFormat="1" hidden="1" outlineLevel="1"/>
    <row r="240" s="419" customFormat="1" hidden="1" outlineLevel="1"/>
    <row r="241" s="419" customFormat="1" hidden="1" outlineLevel="1"/>
    <row r="242" s="419" customFormat="1" hidden="1" outlineLevel="1"/>
    <row r="243" s="419" customFormat="1" hidden="1" outlineLevel="1"/>
    <row r="244" s="419" customFormat="1" hidden="1" outlineLevel="1"/>
    <row r="245" s="419" customFormat="1" hidden="1" outlineLevel="1"/>
    <row r="246" s="419" customFormat="1" hidden="1" outlineLevel="1"/>
    <row r="247" s="419" customFormat="1" hidden="1" outlineLevel="1"/>
    <row r="248" s="419" customFormat="1" hidden="1" outlineLevel="1"/>
    <row r="249" s="419" customFormat="1" hidden="1" outlineLevel="1"/>
    <row r="250" s="419" customFormat="1" hidden="1" outlineLevel="1"/>
    <row r="251" s="419" customFormat="1" hidden="1" outlineLevel="1"/>
    <row r="252" s="419" customFormat="1" hidden="1" outlineLevel="1"/>
    <row r="253" s="419" customFormat="1" hidden="1" outlineLevel="1"/>
    <row r="254" s="419" customFormat="1" hidden="1" outlineLevel="1"/>
    <row r="255" s="419" customFormat="1" collapsed="1"/>
    <row r="256" s="419" customFormat="1" hidden="1" outlineLevel="1"/>
    <row r="257" spans="1:16" hidden="1" outlineLevel="1"/>
    <row r="258" spans="1:16" hidden="1" outlineLevel="1"/>
    <row r="259" spans="1:16" hidden="1" outlineLevel="1"/>
    <row r="260" spans="1:16" s="500" customFormat="1" hidden="1" outlineLevel="1">
      <c r="A260" s="420"/>
      <c r="B260" s="420"/>
      <c r="C260" s="420"/>
      <c r="D260" s="420"/>
      <c r="E260" s="420"/>
      <c r="F260" s="420"/>
      <c r="G260" s="420"/>
      <c r="H260" s="420"/>
      <c r="I260" s="420"/>
      <c r="J260" s="420"/>
      <c r="K260" s="420"/>
      <c r="L260" s="420"/>
      <c r="M260" s="420"/>
      <c r="N260" s="420"/>
      <c r="O260" s="420"/>
      <c r="P260" s="420"/>
    </row>
    <row r="261" spans="1:16" s="500" customFormat="1" hidden="1" outlineLevel="1">
      <c r="A261" s="420"/>
      <c r="B261" s="420"/>
      <c r="C261" s="420"/>
      <c r="D261" s="420"/>
      <c r="E261" s="420"/>
      <c r="F261" s="420"/>
      <c r="G261" s="420"/>
      <c r="H261" s="420"/>
      <c r="I261" s="420"/>
      <c r="J261" s="420"/>
      <c r="K261" s="420"/>
      <c r="L261" s="420"/>
      <c r="M261" s="420"/>
      <c r="N261" s="420"/>
      <c r="O261" s="420"/>
      <c r="P261" s="420"/>
    </row>
    <row r="262" spans="1:16" hidden="1" outlineLevel="1"/>
    <row r="263" spans="1:16" hidden="1" outlineLevel="1"/>
    <row r="264" spans="1:16" hidden="1" outlineLevel="1"/>
    <row r="265" spans="1:16" hidden="1" outlineLevel="1"/>
    <row r="266" spans="1:16" hidden="1" outlineLevel="1"/>
    <row r="267" spans="1:16" hidden="1" outlineLevel="1"/>
    <row r="268" spans="1:16" hidden="1" outlineLevel="1"/>
    <row r="269" spans="1:16" hidden="1" outlineLevel="1"/>
    <row r="270" spans="1:16" hidden="1" outlineLevel="1"/>
    <row r="271" spans="1:16" hidden="1" outlineLevel="1"/>
    <row r="272" spans="1:16" hidden="1" outlineLevel="1"/>
    <row r="273" spans="2:8" s="419" customFormat="1" hidden="1" outlineLevel="1">
      <c r="B273" s="420"/>
      <c r="C273" s="420"/>
      <c r="D273" s="420"/>
      <c r="E273" s="420"/>
      <c r="F273" s="420"/>
      <c r="G273" s="420"/>
      <c r="H273" s="420"/>
    </row>
    <row r="274" spans="2:8" s="419" customFormat="1" hidden="1" outlineLevel="1">
      <c r="B274" s="420"/>
      <c r="C274" s="420"/>
      <c r="D274" s="420"/>
      <c r="E274" s="420"/>
      <c r="F274" s="420"/>
      <c r="G274" s="420"/>
      <c r="H274" s="420"/>
    </row>
    <row r="275" spans="2:8" s="419" customFormat="1" hidden="1" outlineLevel="1">
      <c r="B275" s="420"/>
      <c r="C275" s="420"/>
      <c r="D275" s="420"/>
      <c r="E275" s="420"/>
      <c r="F275" s="420"/>
      <c r="G275" s="420"/>
      <c r="H275" s="420"/>
    </row>
    <row r="276" spans="2:8" s="419" customFormat="1" hidden="1" outlineLevel="1">
      <c r="B276" s="420"/>
      <c r="C276" s="420"/>
      <c r="D276" s="420"/>
      <c r="E276" s="420"/>
      <c r="F276" s="420"/>
      <c r="G276" s="420"/>
      <c r="H276" s="420"/>
    </row>
    <row r="277" spans="2:8" s="419" customFormat="1" hidden="1" outlineLevel="1">
      <c r="B277" s="420"/>
      <c r="C277" s="420"/>
      <c r="D277" s="420"/>
      <c r="E277" s="420"/>
      <c r="F277" s="420"/>
      <c r="G277" s="420"/>
      <c r="H277" s="420"/>
    </row>
    <row r="278" spans="2:8" s="419" customFormat="1" hidden="1" outlineLevel="1">
      <c r="B278" s="420"/>
      <c r="C278" s="420"/>
      <c r="D278" s="420"/>
      <c r="E278" s="420"/>
      <c r="F278" s="420"/>
      <c r="G278" s="420"/>
      <c r="H278" s="420"/>
    </row>
    <row r="279" spans="2:8" s="419" customFormat="1" hidden="1" outlineLevel="1">
      <c r="B279" s="420"/>
      <c r="C279" s="420"/>
      <c r="D279" s="420"/>
      <c r="E279" s="420"/>
      <c r="F279" s="420"/>
      <c r="G279" s="420"/>
      <c r="H279" s="420"/>
    </row>
    <row r="280" spans="2:8" s="419" customFormat="1" hidden="1" outlineLevel="1">
      <c r="B280" s="420"/>
      <c r="C280" s="420"/>
      <c r="D280" s="420"/>
      <c r="E280" s="420"/>
      <c r="F280" s="420"/>
      <c r="G280" s="420"/>
      <c r="H280" s="420"/>
    </row>
    <row r="281" spans="2:8" s="419" customFormat="1" hidden="1" outlineLevel="1">
      <c r="B281" s="420"/>
      <c r="C281" s="420"/>
      <c r="D281" s="420"/>
      <c r="E281" s="420"/>
      <c r="F281" s="420"/>
      <c r="G281" s="420"/>
      <c r="H281" s="420"/>
    </row>
    <row r="282" spans="2:8" s="419" customFormat="1" collapsed="1">
      <c r="B282" s="420"/>
      <c r="C282" s="420"/>
      <c r="D282" s="420"/>
      <c r="E282" s="420"/>
      <c r="F282" s="420"/>
      <c r="G282" s="420"/>
      <c r="H282" s="420"/>
    </row>
    <row r="283" spans="2:8" s="419" customFormat="1" hidden="1" outlineLevel="1">
      <c r="B283" s="420"/>
      <c r="C283" s="420"/>
      <c r="D283" s="420"/>
      <c r="E283" s="420"/>
      <c r="F283" s="420"/>
      <c r="G283" s="420"/>
      <c r="H283" s="420"/>
    </row>
    <row r="284" spans="2:8" s="419" customFormat="1" hidden="1" outlineLevel="1">
      <c r="B284" s="420"/>
      <c r="C284" s="420"/>
      <c r="D284" s="420"/>
      <c r="E284" s="420"/>
      <c r="F284" s="420"/>
      <c r="G284" s="420"/>
      <c r="H284" s="420"/>
    </row>
    <row r="285" spans="2:8" s="419" customFormat="1" hidden="1" outlineLevel="1">
      <c r="B285" s="420"/>
      <c r="C285" s="420"/>
      <c r="D285" s="420"/>
      <c r="E285" s="420"/>
      <c r="F285" s="420"/>
      <c r="G285" s="420"/>
      <c r="H285" s="420"/>
    </row>
    <row r="286" spans="2:8" s="419" customFormat="1" ht="18.75" hidden="1" customHeight="1" collapsed="1">
      <c r="B286" s="428" t="s">
        <v>1694</v>
      </c>
      <c r="C286" s="1215">
        <v>2016</v>
      </c>
      <c r="D286" s="1636" t="s">
        <v>1697</v>
      </c>
      <c r="E286" s="1636"/>
      <c r="F286" s="1636" t="s">
        <v>1698</v>
      </c>
      <c r="G286" s="1636"/>
      <c r="H286" s="1215" t="s">
        <v>1696</v>
      </c>
    </row>
    <row r="287" spans="2:8" s="419" customFormat="1" hidden="1" outlineLevel="1">
      <c r="B287" s="420"/>
      <c r="C287" s="1215"/>
      <c r="D287" s="1215"/>
      <c r="E287" s="1215"/>
      <c r="F287" s="1215"/>
      <c r="G287" s="1215"/>
      <c r="H287" s="1215"/>
    </row>
    <row r="288" spans="2:8" s="419" customFormat="1" hidden="1" outlineLevel="1">
      <c r="B288" s="420"/>
      <c r="C288" s="1215"/>
      <c r="D288" s="1215"/>
      <c r="E288" s="1215"/>
      <c r="F288" s="1215"/>
      <c r="G288" s="1215"/>
      <c r="H288" s="1215"/>
    </row>
    <row r="289" spans="3:8" s="419" customFormat="1" hidden="1" outlineLevel="1">
      <c r="C289" s="1215"/>
      <c r="D289" s="1215"/>
      <c r="E289" s="1215"/>
      <c r="F289" s="1215"/>
      <c r="G289" s="1215"/>
      <c r="H289" s="1215"/>
    </row>
    <row r="290" spans="3:8" s="419" customFormat="1" hidden="1" outlineLevel="1">
      <c r="C290" s="1215"/>
      <c r="D290" s="1215"/>
      <c r="E290" s="1215"/>
      <c r="F290" s="1215"/>
      <c r="G290" s="1215"/>
      <c r="H290" s="1215"/>
    </row>
    <row r="291" spans="3:8" s="419" customFormat="1" hidden="1" outlineLevel="1">
      <c r="C291" s="1215"/>
      <c r="D291" s="1215"/>
      <c r="E291" s="1215"/>
      <c r="F291" s="1215"/>
      <c r="G291" s="1215"/>
      <c r="H291" s="1215"/>
    </row>
    <row r="292" spans="3:8" s="419" customFormat="1" hidden="1" outlineLevel="1">
      <c r="C292" s="1215"/>
      <c r="D292" s="1215"/>
      <c r="E292" s="1215"/>
      <c r="F292" s="1215"/>
      <c r="G292" s="1215"/>
      <c r="H292" s="1215"/>
    </row>
    <row r="293" spans="3:8" s="419" customFormat="1" hidden="1" outlineLevel="1">
      <c r="C293" s="1215"/>
      <c r="D293" s="1215"/>
      <c r="E293" s="1215"/>
      <c r="F293" s="1215"/>
      <c r="G293" s="1215"/>
      <c r="H293" s="1215"/>
    </row>
    <row r="294" spans="3:8" s="419" customFormat="1" hidden="1" outlineLevel="1">
      <c r="C294" s="1215"/>
      <c r="D294" s="1215"/>
      <c r="E294" s="1215"/>
      <c r="F294" s="1215"/>
      <c r="G294" s="1215"/>
      <c r="H294" s="1215"/>
    </row>
    <row r="295" spans="3:8" s="419" customFormat="1" hidden="1" outlineLevel="1">
      <c r="C295" s="1215"/>
      <c r="D295" s="1215"/>
      <c r="E295" s="1215"/>
      <c r="F295" s="1215"/>
      <c r="G295" s="1215"/>
      <c r="H295" s="1215"/>
    </row>
    <row r="296" spans="3:8" s="419" customFormat="1" hidden="1" outlineLevel="1">
      <c r="C296" s="1215"/>
      <c r="D296" s="1215"/>
      <c r="E296" s="1215"/>
      <c r="F296" s="1215"/>
      <c r="G296" s="1215"/>
      <c r="H296" s="1215"/>
    </row>
    <row r="297" spans="3:8" s="419" customFormat="1" hidden="1" outlineLevel="1">
      <c r="C297" s="1215"/>
      <c r="D297" s="1215"/>
      <c r="E297" s="1215"/>
      <c r="F297" s="1215"/>
      <c r="G297" s="1215"/>
      <c r="H297" s="1215"/>
    </row>
    <row r="298" spans="3:8" s="419" customFormat="1" hidden="1" outlineLevel="1">
      <c r="C298" s="1215"/>
      <c r="D298" s="1215"/>
      <c r="E298" s="1215"/>
      <c r="F298" s="1215"/>
      <c r="G298" s="1215"/>
      <c r="H298" s="1215"/>
    </row>
    <row r="299" spans="3:8" s="419" customFormat="1" hidden="1" outlineLevel="1">
      <c r="C299" s="1215"/>
      <c r="D299" s="1215"/>
      <c r="E299" s="1215"/>
      <c r="F299" s="1215"/>
      <c r="G299" s="1215"/>
      <c r="H299" s="1215"/>
    </row>
    <row r="300" spans="3:8" s="419" customFormat="1" hidden="1" outlineLevel="1">
      <c r="C300" s="1215"/>
      <c r="D300" s="1215"/>
      <c r="E300" s="1215"/>
      <c r="F300" s="1215"/>
      <c r="G300" s="1215"/>
      <c r="H300" s="1215"/>
    </row>
    <row r="301" spans="3:8" s="419" customFormat="1" hidden="1" outlineLevel="1">
      <c r="C301" s="1215"/>
      <c r="D301" s="1215"/>
      <c r="E301" s="1215"/>
      <c r="F301" s="1215"/>
      <c r="G301" s="1215"/>
      <c r="H301" s="1215"/>
    </row>
    <row r="302" spans="3:8" s="419" customFormat="1" hidden="1" outlineLevel="1">
      <c r="C302" s="1215"/>
      <c r="D302" s="1215"/>
      <c r="E302" s="1215"/>
      <c r="F302" s="1215"/>
      <c r="G302" s="1215"/>
      <c r="H302" s="1215"/>
    </row>
    <row r="303" spans="3:8" s="419" customFormat="1" hidden="1" outlineLevel="1">
      <c r="C303" s="1215"/>
      <c r="D303" s="1215"/>
      <c r="E303" s="1215"/>
      <c r="F303" s="1215"/>
      <c r="G303" s="1215"/>
      <c r="H303" s="1215"/>
    </row>
    <row r="304" spans="3:8" s="419" customFormat="1" hidden="1" outlineLevel="1">
      <c r="C304" s="1215"/>
      <c r="D304" s="1215"/>
      <c r="E304" s="1215"/>
      <c r="F304" s="1215"/>
      <c r="G304" s="1215"/>
      <c r="H304" s="1215"/>
    </row>
    <row r="305" spans="3:8" s="419" customFormat="1" hidden="1" outlineLevel="1">
      <c r="C305" s="1215"/>
      <c r="D305" s="1215"/>
      <c r="E305" s="1215"/>
      <c r="F305" s="1215"/>
      <c r="G305" s="1215"/>
      <c r="H305" s="1215"/>
    </row>
    <row r="306" spans="3:8" s="419" customFormat="1" hidden="1" outlineLevel="1">
      <c r="C306" s="1215"/>
      <c r="D306" s="1215"/>
      <c r="E306" s="1215"/>
      <c r="F306" s="1215"/>
      <c r="G306" s="1215"/>
      <c r="H306" s="1215"/>
    </row>
    <row r="307" spans="3:8" s="419" customFormat="1" hidden="1" outlineLevel="1">
      <c r="C307" s="1215"/>
      <c r="D307" s="1215"/>
      <c r="E307" s="1215"/>
      <c r="F307" s="1215"/>
      <c r="G307" s="1215"/>
      <c r="H307" s="1215"/>
    </row>
    <row r="308" spans="3:8" s="419" customFormat="1" hidden="1" outlineLevel="1">
      <c r="C308" s="1215"/>
      <c r="D308" s="1215"/>
      <c r="E308" s="1215"/>
      <c r="F308" s="1215"/>
      <c r="G308" s="1215"/>
      <c r="H308" s="1215"/>
    </row>
    <row r="309" spans="3:8" s="419" customFormat="1" hidden="1" outlineLevel="1">
      <c r="C309" s="1215"/>
      <c r="D309" s="1215"/>
      <c r="E309" s="1215"/>
      <c r="F309" s="1215"/>
      <c r="G309" s="1215"/>
      <c r="H309" s="1215"/>
    </row>
    <row r="310" spans="3:8" s="419" customFormat="1" hidden="1" outlineLevel="1">
      <c r="C310" s="1215"/>
      <c r="D310" s="1215"/>
      <c r="E310" s="1215"/>
      <c r="F310" s="1215"/>
      <c r="G310" s="1215"/>
      <c r="H310" s="1215"/>
    </row>
    <row r="311" spans="3:8" s="419" customFormat="1" hidden="1" outlineLevel="1">
      <c r="C311" s="1215"/>
      <c r="D311" s="1215"/>
      <c r="E311" s="1215"/>
      <c r="F311" s="1215"/>
      <c r="G311" s="1215"/>
      <c r="H311" s="1215"/>
    </row>
    <row r="312" spans="3:8" s="419" customFormat="1" hidden="1" outlineLevel="1">
      <c r="C312" s="1215"/>
      <c r="D312" s="1215"/>
      <c r="E312" s="1215"/>
      <c r="F312" s="1215"/>
      <c r="G312" s="1215"/>
      <c r="H312" s="1215"/>
    </row>
    <row r="313" spans="3:8" s="419" customFormat="1" hidden="1" outlineLevel="1">
      <c r="C313" s="1215"/>
      <c r="D313" s="1215"/>
      <c r="E313" s="1215"/>
      <c r="F313" s="1215"/>
      <c r="G313" s="1215"/>
      <c r="H313" s="1215"/>
    </row>
    <row r="314" spans="3:8" s="419" customFormat="1" hidden="1" outlineLevel="1">
      <c r="C314" s="1215"/>
      <c r="D314" s="1215"/>
      <c r="E314" s="1215"/>
      <c r="F314" s="1215"/>
      <c r="G314" s="1215"/>
      <c r="H314" s="1215"/>
    </row>
    <row r="315" spans="3:8" s="419" customFormat="1" hidden="1" outlineLevel="1">
      <c r="C315" s="1215"/>
      <c r="D315" s="1215"/>
      <c r="E315" s="1215"/>
      <c r="F315" s="1215"/>
      <c r="G315" s="1215"/>
      <c r="H315" s="1215"/>
    </row>
    <row r="316" spans="3:8" s="419" customFormat="1" hidden="1" outlineLevel="1">
      <c r="C316" s="1215"/>
      <c r="D316" s="1215"/>
      <c r="E316" s="1215"/>
      <c r="F316" s="1215"/>
      <c r="G316" s="1215"/>
      <c r="H316" s="1215"/>
    </row>
    <row r="317" spans="3:8" s="419" customFormat="1" hidden="1" outlineLevel="1">
      <c r="C317" s="1215"/>
      <c r="D317" s="1215"/>
      <c r="E317" s="1215"/>
      <c r="F317" s="1215"/>
      <c r="G317" s="1215"/>
      <c r="H317" s="1215"/>
    </row>
    <row r="318" spans="3:8" s="419" customFormat="1" hidden="1" collapsed="1">
      <c r="C318" s="1215" t="s">
        <v>1695</v>
      </c>
      <c r="D318" s="1636">
        <v>1385</v>
      </c>
      <c r="E318" s="1636"/>
      <c r="F318" s="1636">
        <v>922</v>
      </c>
      <c r="G318" s="1636"/>
      <c r="H318" s="1216">
        <f>F318-D318</f>
        <v>-463</v>
      </c>
    </row>
    <row r="319" spans="3:8" s="419" customFormat="1" hidden="1" outlineLevel="1">
      <c r="C319" s="420"/>
      <c r="D319" s="420"/>
      <c r="E319" s="420"/>
      <c r="F319" s="420"/>
      <c r="G319" s="420"/>
      <c r="H319" s="420"/>
    </row>
    <row r="320" spans="3:8" s="419" customFormat="1" hidden="1" outlineLevel="1">
      <c r="C320" s="420"/>
      <c r="D320" s="420"/>
      <c r="E320" s="420"/>
      <c r="F320" s="420"/>
      <c r="G320" s="420"/>
      <c r="H320" s="420"/>
    </row>
    <row r="321" s="419" customFormat="1" hidden="1" outlineLevel="1"/>
    <row r="322" s="419" customFormat="1" hidden="1" outlineLevel="1"/>
    <row r="323" s="419" customFormat="1" hidden="1" outlineLevel="1"/>
    <row r="324" s="419" customFormat="1" hidden="1" outlineLevel="1"/>
    <row r="325" s="419" customFormat="1" hidden="1" outlineLevel="1"/>
    <row r="326" s="419" customFormat="1" hidden="1" outlineLevel="1"/>
    <row r="327" s="419" customFormat="1" hidden="1" outlineLevel="1"/>
    <row r="328" s="419" customFormat="1" hidden="1" outlineLevel="1"/>
    <row r="329" s="419" customFormat="1" hidden="1" outlineLevel="1"/>
    <row r="330" s="419" customFormat="1" hidden="1" outlineLevel="1"/>
    <row r="331" s="419" customFormat="1" hidden="1" outlineLevel="1"/>
    <row r="332" s="419" customFormat="1" hidden="1" outlineLevel="1"/>
    <row r="333" s="419" customFormat="1" hidden="1" outlineLevel="1"/>
    <row r="334" s="419" customFormat="1" hidden="1" outlineLevel="1"/>
    <row r="335" s="419" customFormat="1" hidden="1" outlineLevel="1"/>
    <row r="336" s="419" customFormat="1" hidden="1" outlineLevel="1"/>
    <row r="337" spans="1:16" hidden="1" outlineLevel="1"/>
    <row r="338" spans="1:16" hidden="1" outlineLevel="1"/>
    <row r="339" spans="1:16" hidden="1" outlineLevel="1"/>
    <row r="340" spans="1:16" hidden="1" outlineLevel="1"/>
    <row r="341" spans="1:16" hidden="1" outlineLevel="1"/>
    <row r="342" spans="1:16" hidden="1" outlineLevel="1"/>
    <row r="343" spans="1:16" hidden="1" outlineLevel="1"/>
    <row r="344" spans="1:16" hidden="1" outlineLevel="1"/>
    <row r="345" spans="1:16" hidden="1" outlineLevel="1"/>
    <row r="346" spans="1:16" hidden="1" outlineLevel="1"/>
    <row r="347" spans="1:16" hidden="1" outlineLevel="1"/>
    <row r="348" spans="1:16" hidden="1" outlineLevel="1"/>
    <row r="349" spans="1:16" hidden="1" outlineLevel="1"/>
    <row r="350" spans="1:16" hidden="1" outlineLevel="1"/>
    <row r="351" spans="1:16" s="500" customFormat="1" collapsed="1">
      <c r="A351" s="420"/>
      <c r="B351" s="420"/>
      <c r="C351" s="420"/>
      <c r="D351" s="420"/>
      <c r="E351" s="420"/>
      <c r="F351" s="420"/>
      <c r="G351" s="420"/>
      <c r="H351" s="420"/>
      <c r="I351" s="420"/>
      <c r="J351" s="420"/>
      <c r="K351" s="420"/>
      <c r="L351" s="420"/>
      <c r="M351" s="420"/>
      <c r="N351" s="420"/>
      <c r="O351" s="420"/>
      <c r="P351" s="420"/>
    </row>
    <row r="352" spans="1:16" s="500" customFormat="1">
      <c r="A352" s="420"/>
      <c r="B352" s="420"/>
      <c r="C352" s="420"/>
      <c r="D352" s="420"/>
      <c r="E352" s="420"/>
      <c r="F352" s="420"/>
      <c r="G352" s="420"/>
      <c r="H352" s="420"/>
      <c r="I352" s="420"/>
      <c r="J352" s="420"/>
      <c r="K352" s="420"/>
      <c r="L352" s="420"/>
      <c r="M352" s="420"/>
      <c r="N352" s="420"/>
      <c r="O352" s="420"/>
      <c r="P352" s="420"/>
    </row>
    <row r="353" spans="1:16" s="500" customFormat="1">
      <c r="A353" s="420"/>
      <c r="B353" s="420"/>
      <c r="C353" s="420"/>
      <c r="D353" s="420"/>
      <c r="E353" s="420"/>
      <c r="F353" s="420"/>
      <c r="G353" s="420"/>
      <c r="H353" s="420"/>
      <c r="I353" s="420"/>
      <c r="J353" s="420"/>
      <c r="K353" s="420"/>
      <c r="L353" s="420"/>
      <c r="M353" s="420"/>
      <c r="N353" s="420"/>
      <c r="O353" s="420"/>
      <c r="P353" s="420"/>
    </row>
    <row r="354" spans="1:16" s="500" customFormat="1">
      <c r="A354" s="420"/>
      <c r="B354" s="420"/>
      <c r="C354" s="420"/>
      <c r="D354" s="420"/>
      <c r="E354" s="420"/>
      <c r="F354" s="420"/>
      <c r="G354" s="420"/>
      <c r="H354" s="420"/>
      <c r="I354" s="420"/>
      <c r="J354" s="420"/>
      <c r="K354" s="420"/>
      <c r="L354" s="420"/>
      <c r="M354" s="420"/>
      <c r="N354" s="420"/>
      <c r="O354" s="420"/>
      <c r="P354" s="420"/>
    </row>
    <row r="356" spans="1:16" ht="222" customHeight="1"/>
  </sheetData>
  <sheetProtection formatCells="0" formatColumns="0" formatRows="0" insertColumns="0" insertRows="0" insertHyperlinks="0" deleteColumns="0" deleteRows="0" sort="0" autoFilter="0" pivotTables="0"/>
  <mergeCells count="18">
    <mergeCell ref="D286:E286"/>
    <mergeCell ref="F286:G286"/>
    <mergeCell ref="D318:E318"/>
    <mergeCell ref="F318:G318"/>
    <mergeCell ref="A113:A115"/>
    <mergeCell ref="A215:P215"/>
    <mergeCell ref="D7:E7"/>
    <mergeCell ref="F7:G7"/>
    <mergeCell ref="A2:R2"/>
    <mergeCell ref="A3:R3"/>
    <mergeCell ref="A5:R5"/>
    <mergeCell ref="A7:A8"/>
    <mergeCell ref="B7:B8"/>
    <mergeCell ref="C7:C8"/>
    <mergeCell ref="L7:M7"/>
    <mergeCell ref="N7:R7"/>
    <mergeCell ref="H7:I7"/>
    <mergeCell ref="J7:K7"/>
  </mergeCells>
  <phoneticPr fontId="101" type="noConversion"/>
  <conditionalFormatting sqref="D112:P112">
    <cfRule type="cellIs" dxfId="70" priority="3" operator="notEqual">
      <formula>D116+D117</formula>
    </cfRule>
  </conditionalFormatting>
  <conditionalFormatting sqref="Q112">
    <cfRule type="cellIs" dxfId="69" priority="2" operator="notEqual">
      <formula>Q116+Q117</formula>
    </cfRule>
  </conditionalFormatting>
  <conditionalFormatting sqref="R112">
    <cfRule type="cellIs" dxfId="68" priority="1" operator="notEqual">
      <formula>R116+R117</formula>
    </cfRule>
  </conditionalFormatting>
  <pageMargins left="0.23622047244094491" right="0.23622047244094491" top="0.35433070866141736" bottom="0.19685039370078741" header="0.31496062992125984" footer="0.31496062992125984"/>
  <pageSetup paperSize="9" scale="50" fitToHeight="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topLeftCell="A16" workbookViewId="0">
      <selection activeCell="A26" sqref="A26:M26"/>
    </sheetView>
  </sheetViews>
  <sheetFormatPr defaultRowHeight="15"/>
  <sheetData>
    <row r="1" spans="1:10" ht="18.75">
      <c r="A1" s="1414"/>
      <c r="B1" s="1413"/>
      <c r="C1" s="1413"/>
      <c r="D1" s="1413"/>
      <c r="E1" s="1413"/>
      <c r="F1" s="1413"/>
      <c r="G1" s="1413"/>
      <c r="H1" s="1413"/>
      <c r="I1" s="1413"/>
      <c r="J1" s="1413"/>
    </row>
    <row r="2" spans="1:10" ht="15.75">
      <c r="A2" s="1415" t="s">
        <v>1557</v>
      </c>
      <c r="B2" s="1413"/>
      <c r="C2" s="1413"/>
      <c r="D2" s="1413"/>
      <c r="E2" s="1413"/>
      <c r="F2" s="1413"/>
      <c r="G2" s="1413"/>
      <c r="H2" s="1413"/>
      <c r="I2" s="1413"/>
      <c r="J2" s="1413"/>
    </row>
    <row r="3" spans="1:10">
      <c r="A3" s="1442"/>
      <c r="B3" s="1442"/>
      <c r="C3" s="1442"/>
      <c r="D3" s="1442"/>
      <c r="E3" s="1413"/>
      <c r="F3" s="1413"/>
      <c r="G3" s="1413"/>
      <c r="H3" s="1413"/>
      <c r="I3" s="1413"/>
      <c r="J3" s="1413"/>
    </row>
    <row r="4" spans="1:10" ht="18.75">
      <c r="A4" s="1416" t="s">
        <v>693</v>
      </c>
      <c r="B4" s="1413"/>
      <c r="C4" s="1413"/>
      <c r="D4" s="1413"/>
      <c r="E4" s="1413"/>
      <c r="F4" s="1413"/>
      <c r="G4" s="1413"/>
      <c r="H4" s="1413"/>
      <c r="I4" s="1413"/>
      <c r="J4" s="1413"/>
    </row>
    <row r="5" spans="1:10">
      <c r="A5" s="1417"/>
      <c r="B5" s="1413"/>
      <c r="C5" s="1413"/>
      <c r="D5" s="1413"/>
      <c r="E5" s="1413"/>
      <c r="F5" s="1413"/>
      <c r="G5" s="1413"/>
      <c r="H5" s="1413"/>
      <c r="I5" s="1413"/>
      <c r="J5" s="1413"/>
    </row>
    <row r="6" spans="1:10" ht="15.75">
      <c r="A6" s="1415" t="s">
        <v>694</v>
      </c>
      <c r="B6" s="1418"/>
      <c r="C6" s="1413"/>
      <c r="D6" s="1413"/>
      <c r="E6" s="1413"/>
      <c r="F6" s="1413"/>
      <c r="G6" s="1413"/>
      <c r="H6" s="1413"/>
      <c r="I6" s="1413"/>
      <c r="J6" s="1413"/>
    </row>
    <row r="7" spans="1:10" ht="15.75">
      <c r="A7" s="1415" t="s">
        <v>2062</v>
      </c>
      <c r="B7" s="1413"/>
      <c r="C7" s="1413"/>
      <c r="D7" s="1413"/>
      <c r="E7" s="1413"/>
      <c r="F7" s="1413"/>
      <c r="G7" s="1413"/>
      <c r="H7" s="1413"/>
      <c r="I7" s="1413"/>
      <c r="J7" s="1413"/>
    </row>
    <row r="8" spans="1:10" ht="15.75">
      <c r="A8" s="1435" t="s">
        <v>360</v>
      </c>
      <c r="B8" s="1435"/>
      <c r="C8" s="1435"/>
      <c r="D8" s="1435"/>
      <c r="E8" s="1435"/>
      <c r="F8" s="1415"/>
      <c r="G8" s="1415"/>
      <c r="H8" s="1415"/>
      <c r="I8" s="1415"/>
      <c r="J8" s="1415"/>
    </row>
    <row r="9" spans="1:10" ht="15.75">
      <c r="A9" s="1419"/>
      <c r="B9" s="1413"/>
      <c r="C9" s="1413"/>
      <c r="D9" s="1413"/>
      <c r="E9" s="1413"/>
      <c r="F9" s="1413"/>
      <c r="G9" s="1413"/>
      <c r="H9" s="1413"/>
      <c r="I9" s="1413"/>
      <c r="J9" s="1413"/>
    </row>
    <row r="10" spans="1:10" ht="15.75">
      <c r="A10" s="1415"/>
      <c r="B10" s="1413"/>
      <c r="C10" s="1413"/>
      <c r="D10" s="1413"/>
      <c r="E10" s="1413"/>
      <c r="F10" s="1413"/>
      <c r="G10" s="1413"/>
      <c r="H10" s="1413"/>
      <c r="I10" s="1413"/>
      <c r="J10" s="1413"/>
    </row>
    <row r="11" spans="1:10" ht="15.75">
      <c r="A11" s="1415"/>
      <c r="B11" s="1413"/>
      <c r="C11" s="1413"/>
      <c r="D11" s="1413"/>
      <c r="E11" s="1413"/>
      <c r="F11" s="1413"/>
      <c r="G11" s="1413"/>
      <c r="H11" s="1413"/>
      <c r="I11" s="1413"/>
      <c r="J11" s="1413"/>
    </row>
    <row r="12" spans="1:10" ht="15.75">
      <c r="A12" s="1415"/>
      <c r="B12" s="1413"/>
      <c r="C12" s="1413"/>
      <c r="D12" s="1413"/>
      <c r="E12" s="1413"/>
      <c r="F12" s="1413"/>
      <c r="G12" s="1413"/>
      <c r="H12" s="1413"/>
      <c r="I12" s="1413"/>
      <c r="J12" s="1413"/>
    </row>
    <row r="13" spans="1:10" ht="15.75">
      <c r="A13" s="1415"/>
      <c r="B13" s="1413"/>
      <c r="C13" s="1413"/>
      <c r="D13" s="1413"/>
      <c r="E13" s="1413"/>
      <c r="F13" s="1413"/>
      <c r="G13" s="1413"/>
      <c r="H13" s="1413"/>
      <c r="I13" s="1413"/>
      <c r="J13" s="1413"/>
    </row>
    <row r="14" spans="1:10" ht="15.75">
      <c r="A14" s="1415"/>
      <c r="B14" s="1413"/>
      <c r="C14" s="1413"/>
      <c r="D14" s="1413"/>
      <c r="E14" s="1413"/>
      <c r="F14" s="1413"/>
      <c r="G14" s="1413"/>
      <c r="H14" s="1413"/>
      <c r="I14" s="1413"/>
      <c r="J14" s="1413"/>
    </row>
    <row r="15" spans="1:10" ht="15.75">
      <c r="A15" s="1415"/>
      <c r="B15" s="1413"/>
      <c r="C15" s="1413"/>
      <c r="D15" s="1413"/>
      <c r="E15" s="1413"/>
      <c r="F15" s="1413"/>
      <c r="G15" s="1413"/>
      <c r="H15" s="1413"/>
      <c r="I15" s="1413"/>
      <c r="J15" s="1413"/>
    </row>
    <row r="16" spans="1:10" ht="15.75">
      <c r="A16" s="1415"/>
      <c r="B16" s="1413"/>
      <c r="C16" s="1413"/>
      <c r="D16" s="1413"/>
      <c r="E16" s="1413"/>
      <c r="F16" s="1413"/>
      <c r="G16" s="1413"/>
      <c r="H16" s="1413"/>
      <c r="I16" s="1413"/>
      <c r="J16" s="1413"/>
    </row>
    <row r="17" spans="1:13" ht="15.75">
      <c r="A17" s="1415"/>
      <c r="B17" s="1413"/>
      <c r="C17" s="1413"/>
      <c r="D17" s="1413"/>
      <c r="E17" s="1413"/>
      <c r="F17" s="1413"/>
      <c r="G17" s="1413"/>
      <c r="H17" s="1413"/>
      <c r="I17" s="1413"/>
      <c r="J17" s="1413"/>
      <c r="K17" s="1413"/>
      <c r="L17" s="1413"/>
      <c r="M17" s="1413"/>
    </row>
    <row r="18" spans="1:13" ht="15.75">
      <c r="A18" s="1415"/>
      <c r="B18" s="1413"/>
      <c r="C18" s="1413"/>
      <c r="D18" s="1413"/>
      <c r="E18" s="1413"/>
      <c r="F18" s="1413"/>
      <c r="G18" s="1413"/>
      <c r="H18" s="1413"/>
      <c r="I18" s="1413"/>
      <c r="J18" s="1413"/>
      <c r="K18" s="1413"/>
      <c r="L18" s="1413"/>
      <c r="M18" s="1413"/>
    </row>
    <row r="19" spans="1:13" ht="19.5">
      <c r="A19" s="1420"/>
      <c r="B19" s="1413"/>
      <c r="C19" s="1413"/>
      <c r="D19" s="1413"/>
      <c r="E19" s="1413"/>
      <c r="F19" s="1413"/>
      <c r="G19" s="1413"/>
      <c r="H19" s="1413"/>
      <c r="I19" s="1413"/>
      <c r="J19" s="1413"/>
      <c r="K19" s="1413"/>
      <c r="L19" s="1413"/>
      <c r="M19" s="1413"/>
    </row>
    <row r="20" spans="1:13" ht="15.75">
      <c r="A20" s="1415"/>
      <c r="B20" s="1413"/>
      <c r="C20" s="1413"/>
      <c r="D20" s="1413"/>
      <c r="E20" s="1413"/>
      <c r="F20" s="1413"/>
      <c r="G20" s="1413"/>
      <c r="H20" s="1413"/>
      <c r="I20" s="1413"/>
      <c r="J20" s="1413"/>
      <c r="K20" s="1413"/>
      <c r="L20" s="1413"/>
      <c r="M20" s="1413"/>
    </row>
    <row r="21" spans="1:13" ht="15.75">
      <c r="A21" s="1415"/>
      <c r="B21" s="1413"/>
      <c r="C21" s="1413"/>
      <c r="D21" s="1413"/>
      <c r="E21" s="1413"/>
      <c r="F21" s="1413"/>
      <c r="G21" s="1413"/>
      <c r="H21" s="1413"/>
      <c r="I21" s="1413"/>
      <c r="J21" s="1413"/>
      <c r="K21" s="1413"/>
      <c r="L21" s="1413"/>
      <c r="M21" s="1413"/>
    </row>
    <row r="22" spans="1:13" ht="15.75">
      <c r="A22" s="1415"/>
      <c r="B22" s="1413"/>
      <c r="C22" s="1413"/>
      <c r="D22" s="1413"/>
      <c r="E22" s="1413"/>
      <c r="F22" s="1413"/>
      <c r="G22" s="1413"/>
      <c r="H22" s="1413"/>
      <c r="I22" s="1413"/>
      <c r="J22" s="1413"/>
      <c r="K22" s="1413"/>
      <c r="L22" s="1413"/>
      <c r="M22" s="1413"/>
    </row>
    <row r="23" spans="1:13" ht="27">
      <c r="A23" s="1444" t="s">
        <v>353</v>
      </c>
      <c r="B23" s="1444"/>
      <c r="C23" s="1444"/>
      <c r="D23" s="1444"/>
      <c r="E23" s="1444"/>
      <c r="F23" s="1444"/>
      <c r="G23" s="1444"/>
      <c r="H23" s="1444"/>
      <c r="I23" s="1444"/>
      <c r="J23" s="1444"/>
      <c r="K23" s="1444"/>
      <c r="L23" s="1444"/>
      <c r="M23" s="1444"/>
    </row>
    <row r="24" spans="1:13" ht="25.5">
      <c r="A24" s="1443" t="s">
        <v>695</v>
      </c>
      <c r="B24" s="1443"/>
      <c r="C24" s="1443"/>
      <c r="D24" s="1443"/>
      <c r="E24" s="1443"/>
      <c r="F24" s="1443"/>
      <c r="G24" s="1443"/>
      <c r="H24" s="1443"/>
      <c r="I24" s="1443"/>
      <c r="J24" s="1443"/>
      <c r="K24" s="1443"/>
      <c r="L24" s="1443"/>
      <c r="M24" s="1443"/>
    </row>
    <row r="25" spans="1:13" ht="15.75">
      <c r="A25" s="1435"/>
      <c r="B25" s="1435"/>
      <c r="C25" s="1435"/>
      <c r="D25" s="1435"/>
      <c r="E25" s="1435"/>
      <c r="F25" s="1435"/>
      <c r="G25" s="1435"/>
      <c r="H25" s="1435"/>
      <c r="I25" s="1435"/>
      <c r="J25" s="1435"/>
      <c r="K25" s="1435"/>
      <c r="L25" s="1435"/>
      <c r="M25" s="1435"/>
    </row>
    <row r="26" spans="1:13" ht="25.5">
      <c r="A26" s="1438" t="s">
        <v>1284</v>
      </c>
      <c r="B26" s="1438"/>
      <c r="C26" s="1438"/>
      <c r="D26" s="1438"/>
      <c r="E26" s="1438"/>
      <c r="F26" s="1438"/>
      <c r="G26" s="1438"/>
      <c r="H26" s="1438"/>
      <c r="I26" s="1438"/>
      <c r="J26" s="1438"/>
      <c r="K26" s="1438"/>
      <c r="L26" s="1438"/>
      <c r="M26" s="1438"/>
    </row>
    <row r="27" spans="1:13" ht="25.5">
      <c r="A27" s="1439" t="s">
        <v>2063</v>
      </c>
      <c r="B27" s="1439"/>
      <c r="C27" s="1439"/>
      <c r="D27" s="1439"/>
      <c r="E27" s="1439"/>
      <c r="F27" s="1439"/>
      <c r="G27" s="1439"/>
      <c r="H27" s="1439"/>
      <c r="I27" s="1439"/>
      <c r="J27" s="1439"/>
      <c r="K27" s="1439"/>
      <c r="L27" s="1439"/>
      <c r="M27" s="1439"/>
    </row>
    <row r="28" spans="1:13" ht="18.75">
      <c r="A28" s="1416"/>
      <c r="B28" s="1413"/>
      <c r="C28" s="1413"/>
      <c r="D28" s="1413"/>
      <c r="E28" s="1413"/>
      <c r="F28" s="1413"/>
      <c r="G28" s="1413"/>
      <c r="H28" s="1413"/>
      <c r="I28" s="1413"/>
      <c r="J28" s="1413"/>
      <c r="K28" s="1413"/>
      <c r="L28" s="1413"/>
      <c r="M28" s="1413"/>
    </row>
    <row r="29" spans="1:13" ht="15.75">
      <c r="A29" s="1421"/>
      <c r="B29" s="1413"/>
      <c r="C29" s="1413"/>
      <c r="D29" s="1413"/>
      <c r="E29" s="1413"/>
      <c r="F29" s="1413"/>
      <c r="G29" s="1413"/>
      <c r="H29" s="1413"/>
      <c r="I29" s="1413"/>
      <c r="J29" s="1413"/>
      <c r="K29" s="1413"/>
      <c r="L29" s="1413"/>
      <c r="M29" s="1413"/>
    </row>
    <row r="30" spans="1:13" ht="15.75">
      <c r="A30" s="1421"/>
      <c r="B30" s="1413"/>
      <c r="C30" s="1413"/>
      <c r="D30" s="1413"/>
      <c r="E30" s="1413"/>
      <c r="F30" s="1413"/>
      <c r="G30" s="1413"/>
      <c r="H30" s="1413"/>
      <c r="I30" s="1413"/>
      <c r="J30" s="1413"/>
      <c r="K30" s="1413"/>
      <c r="L30" s="1413"/>
      <c r="M30" s="1413"/>
    </row>
    <row r="31" spans="1:13" ht="15.75">
      <c r="A31" s="1421"/>
      <c r="B31" s="1413"/>
      <c r="C31" s="1413"/>
      <c r="D31" s="1413"/>
      <c r="E31" s="1413"/>
      <c r="F31" s="1413"/>
      <c r="G31" s="1413"/>
      <c r="H31" s="1413"/>
      <c r="I31" s="1413"/>
      <c r="J31" s="1413"/>
      <c r="K31" s="1413"/>
      <c r="L31" s="1413"/>
      <c r="M31" s="1413"/>
    </row>
    <row r="32" spans="1:13" ht="15.75">
      <c r="A32" s="1421"/>
      <c r="B32" s="1413"/>
      <c r="C32" s="1413"/>
      <c r="D32" s="1413"/>
      <c r="E32" s="1413"/>
      <c r="F32" s="1413"/>
      <c r="G32" s="1413"/>
      <c r="H32" s="1413"/>
      <c r="I32" s="1413"/>
      <c r="J32" s="1413"/>
      <c r="K32" s="1413"/>
      <c r="L32" s="1413"/>
      <c r="M32" s="1413"/>
    </row>
    <row r="33" spans="1:13" ht="15.75">
      <c r="A33" s="1421"/>
      <c r="B33" s="1413"/>
      <c r="C33" s="1413"/>
      <c r="D33" s="1413"/>
      <c r="E33" s="1413"/>
      <c r="F33" s="1413"/>
      <c r="G33" s="1413"/>
      <c r="H33" s="1413"/>
      <c r="I33" s="1413"/>
      <c r="J33" s="1413"/>
      <c r="K33" s="1413"/>
      <c r="L33" s="1413"/>
      <c r="M33" s="1413"/>
    </row>
    <row r="34" spans="1:13" ht="15.75">
      <c r="A34" s="1421"/>
      <c r="B34" s="1413"/>
      <c r="C34" s="1413"/>
      <c r="D34" s="1413"/>
      <c r="E34" s="1413"/>
      <c r="F34" s="1413"/>
      <c r="G34" s="1413"/>
      <c r="H34" s="1413"/>
      <c r="I34" s="1413"/>
      <c r="J34" s="1413"/>
      <c r="K34" s="1413"/>
      <c r="L34" s="1413"/>
      <c r="M34" s="1413"/>
    </row>
    <row r="35" spans="1:13" ht="15.75">
      <c r="A35" s="1421"/>
      <c r="B35" s="1413"/>
      <c r="C35" s="1413"/>
      <c r="D35" s="1413"/>
      <c r="E35" s="1413"/>
      <c r="F35" s="1413"/>
      <c r="G35" s="1413"/>
      <c r="H35" s="1413"/>
      <c r="I35" s="1413"/>
      <c r="J35" s="1413"/>
      <c r="K35" s="1413"/>
      <c r="L35" s="1413"/>
      <c r="M35" s="1413"/>
    </row>
    <row r="36" spans="1:13" ht="15.75">
      <c r="A36" s="1421"/>
      <c r="B36" s="1413"/>
      <c r="C36" s="1413"/>
      <c r="D36" s="1413"/>
      <c r="E36" s="1413"/>
      <c r="F36" s="1413"/>
      <c r="G36" s="1413"/>
      <c r="H36" s="1413"/>
      <c r="I36" s="1413"/>
      <c r="J36" s="1413"/>
      <c r="K36" s="1413"/>
      <c r="L36" s="1413"/>
      <c r="M36" s="1413"/>
    </row>
    <row r="37" spans="1:13" ht="15.75">
      <c r="A37" s="1421"/>
      <c r="B37" s="1413"/>
      <c r="C37" s="1413"/>
      <c r="D37" s="1413"/>
      <c r="E37" s="1413"/>
      <c r="F37" s="1413"/>
      <c r="G37" s="1413"/>
      <c r="H37" s="1413"/>
      <c r="I37" s="1413"/>
      <c r="J37" s="1413"/>
      <c r="K37" s="1413"/>
      <c r="L37" s="1413"/>
      <c r="M37" s="1413"/>
    </row>
    <row r="38" spans="1:13" ht="15.75">
      <c r="A38" s="1421"/>
      <c r="B38" s="1413"/>
      <c r="C38" s="1413"/>
      <c r="D38" s="1413"/>
      <c r="E38" s="1413"/>
      <c r="F38" s="1413"/>
      <c r="G38" s="1413"/>
      <c r="H38" s="1413"/>
      <c r="I38" s="1413"/>
      <c r="J38" s="1413"/>
      <c r="K38" s="1413"/>
      <c r="L38" s="1413"/>
      <c r="M38" s="1413"/>
    </row>
    <row r="39" spans="1:13" ht="15.75">
      <c r="A39" s="1421"/>
      <c r="B39" s="1413"/>
      <c r="C39" s="1413"/>
      <c r="D39" s="1413"/>
      <c r="E39" s="1413"/>
      <c r="F39" s="1413"/>
      <c r="G39" s="1413"/>
      <c r="H39" s="1413"/>
      <c r="I39" s="1413"/>
      <c r="J39" s="1413"/>
      <c r="K39" s="1413"/>
      <c r="L39" s="1413"/>
      <c r="M39" s="1413"/>
    </row>
    <row r="40" spans="1:13" ht="15.75">
      <c r="A40" s="1421"/>
      <c r="B40" s="1413"/>
      <c r="C40" s="1413"/>
      <c r="D40" s="1413"/>
      <c r="E40" s="1413"/>
      <c r="F40" s="1413"/>
      <c r="G40" s="1413"/>
      <c r="H40" s="1413"/>
      <c r="I40" s="1413"/>
      <c r="J40" s="1413"/>
      <c r="K40" s="1413"/>
      <c r="L40" s="1413"/>
      <c r="M40" s="1413"/>
    </row>
    <row r="41" spans="1:13" ht="15.75">
      <c r="A41" s="1421"/>
      <c r="B41" s="1413"/>
      <c r="C41" s="1413"/>
      <c r="D41" s="1413"/>
      <c r="E41" s="1413"/>
      <c r="F41" s="1413"/>
      <c r="G41" s="1413"/>
      <c r="H41" s="1413"/>
      <c r="I41" s="1413"/>
      <c r="J41" s="1413"/>
      <c r="K41" s="1413"/>
      <c r="L41" s="1413"/>
      <c r="M41" s="1413"/>
    </row>
    <row r="42" spans="1:13" ht="15.75">
      <c r="A42" s="1421"/>
      <c r="B42" s="1413"/>
      <c r="C42" s="1413"/>
      <c r="D42" s="1413"/>
      <c r="E42" s="1413"/>
      <c r="F42" s="1413"/>
      <c r="G42" s="1413"/>
      <c r="H42" s="1413"/>
      <c r="I42" s="1413"/>
      <c r="J42" s="1413"/>
      <c r="K42" s="1413"/>
      <c r="L42" s="1413"/>
      <c r="M42" s="1413"/>
    </row>
    <row r="43" spans="1:13" ht="18.75">
      <c r="A43" s="1422" t="s">
        <v>354</v>
      </c>
      <c r="B43" s="1413"/>
      <c r="C43" s="1413"/>
      <c r="D43" s="1413"/>
      <c r="E43" s="1413"/>
      <c r="F43" s="1413"/>
      <c r="G43" s="1413"/>
      <c r="H43" s="1413"/>
      <c r="I43" s="1413"/>
      <c r="J43" s="1413"/>
      <c r="K43" s="1413"/>
      <c r="L43" s="1413"/>
      <c r="M43" s="1413"/>
    </row>
    <row r="44" spans="1:13" ht="15.75">
      <c r="A44" s="1415" t="s">
        <v>638</v>
      </c>
      <c r="B44" s="1413"/>
      <c r="C44" s="1413"/>
      <c r="D44" s="1413"/>
      <c r="E44" s="1413"/>
      <c r="F44" s="1413"/>
      <c r="G44" s="1413"/>
      <c r="H44" s="1413"/>
      <c r="I44" s="1413"/>
      <c r="J44" s="1413"/>
      <c r="K44" s="1413"/>
      <c r="L44" s="1413"/>
      <c r="M44" s="1413"/>
    </row>
    <row r="45" spans="1:13" ht="15.75">
      <c r="A45" s="1415" t="s">
        <v>1285</v>
      </c>
      <c r="B45" s="1413"/>
      <c r="C45" s="1413"/>
      <c r="D45" s="1413"/>
      <c r="E45" s="1413"/>
      <c r="F45" s="1413"/>
      <c r="G45" s="1413"/>
      <c r="H45" s="1413"/>
      <c r="I45" s="1413"/>
      <c r="J45" s="1413"/>
      <c r="K45" s="1413"/>
      <c r="L45" s="1413"/>
      <c r="M45" s="1413"/>
    </row>
    <row r="46" spans="1:13" ht="15.75">
      <c r="A46" s="1440" t="s">
        <v>355</v>
      </c>
      <c r="B46" s="1440"/>
      <c r="C46" s="1440"/>
      <c r="D46" s="1441" t="s">
        <v>358</v>
      </c>
      <c r="E46" s="1441"/>
      <c r="F46" s="1441"/>
      <c r="G46" s="1441"/>
      <c r="H46" s="1441"/>
      <c r="I46" s="1441"/>
      <c r="J46" s="1441"/>
      <c r="K46" s="1441"/>
      <c r="L46" s="1441"/>
      <c r="M46" s="1441"/>
    </row>
    <row r="47" spans="1:13" ht="15.75">
      <c r="A47" s="1415" t="s">
        <v>356</v>
      </c>
      <c r="B47" s="1413"/>
      <c r="C47" s="1413"/>
      <c r="D47" s="1413"/>
      <c r="E47" s="1413"/>
      <c r="F47" s="1413"/>
      <c r="G47" s="1413"/>
      <c r="H47" s="1413"/>
      <c r="I47" s="1413"/>
      <c r="J47" s="1413"/>
      <c r="K47" s="1413"/>
      <c r="L47" s="1413"/>
      <c r="M47" s="1413"/>
    </row>
    <row r="48" spans="1:13" ht="15.75">
      <c r="A48" s="1413"/>
      <c r="B48" s="1413"/>
      <c r="C48" s="1413"/>
      <c r="D48" s="1441" t="s">
        <v>357</v>
      </c>
      <c r="E48" s="1441"/>
      <c r="F48" s="1441"/>
      <c r="G48" s="1441"/>
      <c r="H48" s="1441"/>
      <c r="I48" s="1441"/>
      <c r="J48" s="1441"/>
      <c r="K48" s="1441"/>
      <c r="L48" s="1441"/>
      <c r="M48" s="1441"/>
    </row>
    <row r="49" spans="1:13" ht="15.75">
      <c r="A49" s="1413"/>
      <c r="B49" s="1413"/>
      <c r="C49" s="1413"/>
      <c r="D49" s="1435" t="s">
        <v>359</v>
      </c>
      <c r="E49" s="1435"/>
      <c r="F49" s="1435"/>
      <c r="G49" s="1435"/>
      <c r="H49" s="1435"/>
      <c r="I49" s="1435"/>
      <c r="J49" s="1435"/>
      <c r="K49" s="1435"/>
      <c r="L49" s="1435"/>
      <c r="M49" s="1435"/>
    </row>
    <row r="50" spans="1:13" ht="15.75">
      <c r="A50" s="1413"/>
      <c r="B50" s="1413"/>
      <c r="C50" s="1413"/>
      <c r="D50" s="1419"/>
      <c r="E50" s="1419"/>
      <c r="F50" s="1419"/>
      <c r="G50" s="1419"/>
      <c r="H50" s="1419"/>
      <c r="I50" s="1419"/>
      <c r="J50" s="1419"/>
      <c r="K50" s="1419"/>
      <c r="L50" s="1419"/>
      <c r="M50" s="1419"/>
    </row>
    <row r="51" spans="1:13" ht="15.75">
      <c r="A51" s="1413"/>
      <c r="B51" s="1413"/>
      <c r="C51" s="1413"/>
      <c r="D51" s="1419"/>
      <c r="E51" s="1419"/>
      <c r="F51" s="1419"/>
      <c r="G51" s="1419"/>
      <c r="H51" s="1419"/>
      <c r="I51" s="1419"/>
      <c r="J51" s="1419"/>
      <c r="K51" s="1419"/>
      <c r="L51" s="1419"/>
      <c r="M51" s="1419"/>
    </row>
    <row r="52" spans="1:13" ht="15.75">
      <c r="A52" s="1413"/>
      <c r="B52" s="1413"/>
      <c r="C52" s="1413"/>
      <c r="D52" s="1419"/>
      <c r="E52" s="1419"/>
      <c r="F52" s="1419"/>
      <c r="G52" s="1419"/>
      <c r="H52" s="1419"/>
      <c r="I52" s="1419"/>
      <c r="J52" s="1419"/>
      <c r="K52" s="1419"/>
      <c r="L52" s="1419"/>
      <c r="M52" s="1419"/>
    </row>
    <row r="53" spans="1:13">
      <c r="A53" s="1423"/>
      <c r="B53" s="1413"/>
      <c r="C53" s="1413"/>
      <c r="D53" s="1413"/>
      <c r="E53" s="1413"/>
      <c r="F53" s="1413"/>
      <c r="G53" s="1413"/>
      <c r="H53" s="1413"/>
      <c r="I53" s="1413"/>
      <c r="J53" s="1413"/>
      <c r="K53" s="1413"/>
      <c r="L53" s="1413"/>
      <c r="M53" s="1413"/>
    </row>
    <row r="54" spans="1:13">
      <c r="A54" s="1423"/>
      <c r="B54" s="1413"/>
      <c r="C54" s="1413"/>
      <c r="D54" s="1413"/>
      <c r="E54" s="1413"/>
      <c r="F54" s="1413"/>
      <c r="G54" s="1413"/>
      <c r="H54" s="1413"/>
      <c r="I54" s="1413"/>
      <c r="J54" s="1413"/>
      <c r="K54" s="1413"/>
      <c r="L54" s="1413"/>
      <c r="M54" s="1413"/>
    </row>
    <row r="55" spans="1:13" ht="18.75">
      <c r="A55" s="1424"/>
      <c r="B55" s="1413"/>
      <c r="C55" s="1413"/>
      <c r="D55" s="1413"/>
      <c r="E55" s="1413"/>
      <c r="F55" s="1413"/>
      <c r="G55" s="1413"/>
      <c r="H55" s="1413"/>
      <c r="I55" s="1413"/>
      <c r="J55" s="1413"/>
      <c r="K55" s="1413"/>
      <c r="L55" s="1413"/>
      <c r="M55" s="1413"/>
    </row>
    <row r="56" spans="1:13" ht="15.75">
      <c r="A56" s="1435" t="s">
        <v>2064</v>
      </c>
      <c r="B56" s="1435"/>
      <c r="C56" s="1435"/>
      <c r="D56" s="1435"/>
      <c r="E56" s="1435"/>
      <c r="F56" s="1435"/>
      <c r="G56" s="1435"/>
      <c r="H56" s="1435"/>
      <c r="I56" s="1435"/>
      <c r="J56" s="1435"/>
      <c r="K56" s="1435"/>
      <c r="L56" s="1435"/>
      <c r="M56" s="1435"/>
    </row>
    <row r="57" spans="1:13" ht="15.75">
      <c r="A57" s="1436" t="s">
        <v>696</v>
      </c>
      <c r="B57" s="1436"/>
      <c r="C57" s="1436"/>
      <c r="D57" s="1436"/>
      <c r="E57" s="1436"/>
      <c r="F57" s="1436"/>
      <c r="G57" s="1436"/>
      <c r="H57" s="1436"/>
      <c r="I57" s="1436"/>
      <c r="J57" s="1436"/>
      <c r="K57" s="1436"/>
      <c r="L57" s="1436"/>
      <c r="M57" s="1436"/>
    </row>
    <row r="58" spans="1:13" ht="18.75">
      <c r="A58" s="1437" t="s">
        <v>697</v>
      </c>
      <c r="B58" s="1437"/>
      <c r="C58" s="1437"/>
      <c r="D58" s="1437"/>
      <c r="E58" s="1437"/>
      <c r="F58" s="1437"/>
      <c r="G58" s="1437"/>
      <c r="H58" s="1437"/>
      <c r="I58" s="1437"/>
      <c r="J58" s="1437"/>
      <c r="K58" s="1437"/>
      <c r="L58" s="1437"/>
      <c r="M58" s="1437"/>
    </row>
  </sheetData>
  <mergeCells count="14">
    <mergeCell ref="A3:D3"/>
    <mergeCell ref="A8:E8"/>
    <mergeCell ref="A24:M24"/>
    <mergeCell ref="A25:M25"/>
    <mergeCell ref="A23:M23"/>
    <mergeCell ref="A56:M56"/>
    <mergeCell ref="A57:M57"/>
    <mergeCell ref="A58:M58"/>
    <mergeCell ref="A26:M26"/>
    <mergeCell ref="A27:M27"/>
    <mergeCell ref="A46:C46"/>
    <mergeCell ref="D46:M46"/>
    <mergeCell ref="D48:M48"/>
    <mergeCell ref="D49:M49"/>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pageSetUpPr fitToPage="1"/>
  </sheetPr>
  <dimension ref="A1:Q715"/>
  <sheetViews>
    <sheetView view="pageBreakPreview" zoomScale="75" zoomScaleSheetLayoutView="75" workbookViewId="0">
      <pane ySplit="6" topLeftCell="A46" activePane="bottomLeft" state="frozen"/>
      <selection activeCell="U27" sqref="U27"/>
      <selection pane="bottomLeft" activeCell="N715" sqref="N715"/>
    </sheetView>
  </sheetViews>
  <sheetFormatPr defaultRowHeight="15" outlineLevelRow="1"/>
  <cols>
    <col min="1" max="1" width="8.85546875" style="29" customWidth="1"/>
    <col min="2" max="2" width="60.140625" style="29" customWidth="1"/>
    <col min="3" max="3" width="21.140625" style="29" customWidth="1"/>
    <col min="4" max="5" width="15.5703125" style="29" customWidth="1"/>
    <col min="6" max="7" width="17.28515625" style="92" customWidth="1"/>
    <col min="8" max="9" width="17.28515625" style="92" hidden="1" customWidth="1"/>
    <col min="10" max="11" width="16.42578125" style="29" customWidth="1"/>
    <col min="12" max="13" width="16.42578125" style="29" hidden="1" customWidth="1"/>
    <col min="14" max="14" width="17.85546875" style="65" customWidth="1"/>
    <col min="15" max="15" width="19" style="65" hidden="1" customWidth="1"/>
    <col min="16" max="16" width="14" style="29" customWidth="1"/>
    <col min="17" max="16384" width="9.140625" style="29"/>
  </cols>
  <sheetData>
    <row r="1" spans="1:15" ht="82.5" customHeight="1">
      <c r="A1" s="1676" t="s">
        <v>1702</v>
      </c>
      <c r="B1" s="1536"/>
      <c r="C1" s="1536"/>
      <c r="D1" s="1536"/>
      <c r="E1" s="1536"/>
      <c r="F1" s="1536"/>
      <c r="G1" s="1536"/>
      <c r="H1" s="1536"/>
      <c r="I1" s="1536"/>
      <c r="J1" s="1536"/>
      <c r="K1" s="1536"/>
      <c r="L1" s="1536"/>
      <c r="M1" s="1536"/>
      <c r="N1" s="1536"/>
      <c r="O1" s="1536"/>
    </row>
    <row r="2" spans="1:15">
      <c r="A2" s="186"/>
      <c r="B2" s="30"/>
      <c r="C2" s="30"/>
      <c r="D2" s="30"/>
      <c r="E2" s="30"/>
      <c r="F2" s="30"/>
      <c r="G2" s="30"/>
      <c r="H2" s="30"/>
      <c r="I2" s="30"/>
      <c r="J2" s="30"/>
      <c r="K2" s="30"/>
      <c r="L2" s="30"/>
      <c r="M2" s="30"/>
      <c r="N2" s="66"/>
    </row>
    <row r="3" spans="1:15" ht="15" customHeight="1">
      <c r="A3" s="1677" t="str">
        <f>CONCATENATE(ПАС!B56,"  (",ПАС!C52,"  ",ПАС!C51,")")</f>
        <v>ООО "Ромист"   (Омутинское   Омутинский муниципальный район)</v>
      </c>
      <c r="B3" s="1677"/>
      <c r="C3" s="1677"/>
      <c r="D3" s="1677"/>
      <c r="E3" s="1677"/>
      <c r="F3" s="1677"/>
      <c r="G3" s="1677"/>
      <c r="H3" s="1677"/>
      <c r="I3" s="1677"/>
      <c r="J3" s="1677"/>
      <c r="K3" s="1677"/>
      <c r="L3" s="1677"/>
      <c r="M3" s="1677"/>
      <c r="N3" s="1677"/>
      <c r="O3" s="1677"/>
    </row>
    <row r="4" spans="1:15" ht="15" customHeight="1">
      <c r="A4" s="1538" t="s">
        <v>1249</v>
      </c>
      <c r="B4" s="1538"/>
      <c r="C4" s="1538" t="s">
        <v>729</v>
      </c>
      <c r="D4" s="1535" t="s">
        <v>741</v>
      </c>
      <c r="E4" s="1535" t="s">
        <v>798</v>
      </c>
      <c r="F4" s="1650" t="s">
        <v>742</v>
      </c>
      <c r="G4" s="1650"/>
      <c r="H4" s="1665" t="s">
        <v>743</v>
      </c>
      <c r="I4" s="1666"/>
      <c r="J4" s="1674" t="s">
        <v>1086</v>
      </c>
      <c r="K4" s="1657"/>
      <c r="L4" s="1674" t="s">
        <v>1087</v>
      </c>
      <c r="M4" s="1657"/>
      <c r="N4" s="1673" t="s">
        <v>797</v>
      </c>
      <c r="O4" s="1673" t="s">
        <v>744</v>
      </c>
    </row>
    <row r="5" spans="1:15" ht="29.25" customHeight="1">
      <c r="A5" s="1538"/>
      <c r="B5" s="1538"/>
      <c r="C5" s="1538"/>
      <c r="D5" s="1535"/>
      <c r="E5" s="1535"/>
      <c r="F5" s="1650"/>
      <c r="G5" s="1650"/>
      <c r="H5" s="1667"/>
      <c r="I5" s="1668"/>
      <c r="J5" s="1675"/>
      <c r="K5" s="1659"/>
      <c r="L5" s="1675"/>
      <c r="M5" s="1659"/>
      <c r="N5" s="1673"/>
      <c r="O5" s="1673"/>
    </row>
    <row r="6" spans="1:15" ht="51" customHeight="1">
      <c r="A6" s="1538"/>
      <c r="B6" s="1538"/>
      <c r="C6" s="1538"/>
      <c r="D6" s="1535"/>
      <c r="E6" s="1535"/>
      <c r="F6" s="869" t="s">
        <v>1700</v>
      </c>
      <c r="G6" s="869" t="s">
        <v>1701</v>
      </c>
      <c r="H6" s="239" t="str">
        <f>F6</f>
        <v>с 01.01.-30.06.</v>
      </c>
      <c r="I6" s="239" t="str">
        <f>G6</f>
        <v>с 01.07.-31.12.</v>
      </c>
      <c r="J6" s="293" t="str">
        <f>F6</f>
        <v>с 01.01.-30.06.</v>
      </c>
      <c r="K6" s="239" t="str">
        <f>G6</f>
        <v>с 01.07.-31.12.</v>
      </c>
      <c r="L6" s="293" t="str">
        <f>F6</f>
        <v>с 01.01.-30.06.</v>
      </c>
      <c r="M6" s="239" t="str">
        <f>F6</f>
        <v>с 01.01.-30.06.</v>
      </c>
      <c r="N6" s="1673"/>
      <c r="O6" s="1673"/>
    </row>
    <row r="7" spans="1:15">
      <c r="A7" s="1538">
        <v>1</v>
      </c>
      <c r="B7" s="1538"/>
      <c r="C7" s="31">
        <v>2</v>
      </c>
      <c r="D7" s="31">
        <v>3</v>
      </c>
      <c r="E7" s="31">
        <v>4</v>
      </c>
      <c r="F7" s="31">
        <v>5</v>
      </c>
      <c r="G7" s="31">
        <v>6</v>
      </c>
      <c r="H7" s="31">
        <v>7</v>
      </c>
      <c r="I7" s="31">
        <v>8</v>
      </c>
      <c r="J7" s="31">
        <v>7</v>
      </c>
      <c r="K7" s="31">
        <v>8</v>
      </c>
      <c r="L7" s="31">
        <v>11</v>
      </c>
      <c r="M7" s="31">
        <v>12</v>
      </c>
      <c r="N7" s="31">
        <v>9</v>
      </c>
      <c r="O7" s="31">
        <v>10</v>
      </c>
    </row>
    <row r="8" spans="1:15" ht="30" customHeight="1">
      <c r="A8" s="1645" t="s">
        <v>745</v>
      </c>
      <c r="B8" s="1646"/>
      <c r="C8" s="46" t="s">
        <v>799</v>
      </c>
      <c r="D8" s="61">
        <f>D9+D46+D68+D90</f>
        <v>91</v>
      </c>
      <c r="E8" s="61">
        <f>E9+E46+E68+E90</f>
        <v>0</v>
      </c>
      <c r="F8" s="94"/>
      <c r="G8" s="94"/>
      <c r="H8" s="94"/>
      <c r="I8" s="94"/>
      <c r="J8" s="46"/>
      <c r="K8" s="46"/>
      <c r="L8" s="46"/>
      <c r="M8" s="46"/>
      <c r="N8" s="81">
        <f>N9+N46+N68+N90</f>
        <v>3141.183</v>
      </c>
      <c r="O8" s="81">
        <f>O9</f>
        <v>0</v>
      </c>
    </row>
    <row r="9" spans="1:15" hidden="1">
      <c r="A9" s="1663" t="s">
        <v>747</v>
      </c>
      <c r="B9" s="1663"/>
      <c r="C9" s="31" t="s">
        <v>746</v>
      </c>
      <c r="D9" s="61">
        <f>D10</f>
        <v>0</v>
      </c>
      <c r="E9" s="61">
        <f>E13</f>
        <v>0</v>
      </c>
      <c r="F9" s="95"/>
      <c r="G9" s="95"/>
      <c r="H9" s="95"/>
      <c r="I9" s="95"/>
      <c r="J9" s="85"/>
      <c r="K9" s="85"/>
      <c r="L9" s="85"/>
      <c r="M9" s="85"/>
      <c r="N9" s="81">
        <f>N10+N13</f>
        <v>0</v>
      </c>
      <c r="O9" s="81">
        <f>O10+O13</f>
        <v>0</v>
      </c>
    </row>
    <row r="10" spans="1:15" ht="15" hidden="1" customHeight="1">
      <c r="A10" s="1637" t="s">
        <v>802</v>
      </c>
      <c r="B10" s="1638"/>
      <c r="C10" s="31" t="s">
        <v>746</v>
      </c>
      <c r="D10" s="61">
        <f>D11</f>
        <v>0</v>
      </c>
      <c r="E10" s="85"/>
      <c r="F10" s="96">
        <f>F11</f>
        <v>3.88</v>
      </c>
      <c r="G10" s="96">
        <f>G11</f>
        <v>3.88</v>
      </c>
      <c r="H10" s="96">
        <f>H11</f>
        <v>3.08</v>
      </c>
      <c r="I10" s="96">
        <f>I11</f>
        <v>3.08</v>
      </c>
      <c r="J10" s="50"/>
      <c r="K10" s="50"/>
      <c r="L10" s="50"/>
      <c r="M10" s="50"/>
      <c r="N10" s="81">
        <f>SUM(N11:N12)</f>
        <v>0</v>
      </c>
      <c r="O10" s="81">
        <f>SUM(O11:O12)</f>
        <v>0</v>
      </c>
    </row>
    <row r="11" spans="1:15" ht="15" hidden="1" customHeight="1" outlineLevel="1">
      <c r="A11" s="82"/>
      <c r="B11" s="82" t="s">
        <v>800</v>
      </c>
      <c r="C11" s="31" t="s">
        <v>746</v>
      </c>
      <c r="D11" s="83"/>
      <c r="E11" s="85"/>
      <c r="F11" s="90">
        <v>3.88</v>
      </c>
      <c r="G11" s="91">
        <v>3.88</v>
      </c>
      <c r="H11" s="91">
        <v>3.08</v>
      </c>
      <c r="I11" s="91">
        <v>3.08</v>
      </c>
      <c r="J11" s="59"/>
      <c r="K11" s="59"/>
      <c r="L11" s="59"/>
      <c r="M11" s="59"/>
      <c r="N11" s="71">
        <f>D11*(F11*J11+G11*K11+H11*L11+I11*M11)</f>
        <v>0</v>
      </c>
      <c r="O11" s="71">
        <f>D11*(H11*L11+I11*M11)</f>
        <v>0</v>
      </c>
    </row>
    <row r="12" spans="1:15" ht="15" hidden="1" customHeight="1" outlineLevel="1">
      <c r="A12" s="43"/>
      <c r="B12" s="89" t="s">
        <v>801</v>
      </c>
      <c r="C12" s="44" t="s">
        <v>748</v>
      </c>
      <c r="D12" s="84"/>
      <c r="E12" s="85"/>
      <c r="F12" s="97"/>
      <c r="G12" s="98"/>
      <c r="H12" s="98"/>
      <c r="I12" s="98"/>
      <c r="J12" s="45"/>
      <c r="K12" s="45"/>
      <c r="L12" s="45"/>
      <c r="M12" s="45"/>
      <c r="N12" s="67"/>
      <c r="O12" s="67"/>
    </row>
    <row r="13" spans="1:15" ht="14.25" hidden="1" customHeight="1" collapsed="1">
      <c r="A13" s="1637" t="s">
        <v>749</v>
      </c>
      <c r="B13" s="1638"/>
      <c r="C13" s="50"/>
      <c r="D13" s="50"/>
      <c r="E13" s="61">
        <f>E14+E15+E25+E35</f>
        <v>0</v>
      </c>
      <c r="F13" s="99"/>
      <c r="G13" s="99"/>
      <c r="H13" s="99"/>
      <c r="I13" s="99"/>
      <c r="J13" s="50"/>
      <c r="K13" s="50"/>
      <c r="L13" s="50"/>
      <c r="M13" s="50"/>
      <c r="N13" s="81">
        <f>N14+N15+N25+N35</f>
        <v>0</v>
      </c>
      <c r="O13" s="81">
        <f>O14+O15+O35</f>
        <v>0</v>
      </c>
    </row>
    <row r="14" spans="1:15" s="52" customFormat="1" ht="14.25" hidden="1" customHeight="1" outlineLevel="1">
      <c r="A14" s="33"/>
      <c r="B14" s="89" t="s">
        <v>804</v>
      </c>
      <c r="C14" s="32" t="s">
        <v>748</v>
      </c>
      <c r="D14" s="34"/>
      <c r="E14" s="41"/>
      <c r="F14" s="100"/>
      <c r="G14" s="100"/>
      <c r="H14" s="100"/>
      <c r="I14" s="100"/>
      <c r="J14" s="59"/>
      <c r="K14" s="59"/>
      <c r="L14" s="59"/>
      <c r="M14" s="59"/>
      <c r="N14" s="72"/>
      <c r="O14" s="72"/>
    </row>
    <row r="15" spans="1:15" ht="14.25" hidden="1" customHeight="1" outlineLevel="1">
      <c r="A15" s="49"/>
      <c r="B15" s="55" t="s">
        <v>791</v>
      </c>
      <c r="C15" s="56"/>
      <c r="D15" s="56"/>
      <c r="E15" s="62">
        <f>E16+E19+E22</f>
        <v>0</v>
      </c>
      <c r="F15" s="101"/>
      <c r="G15" s="101"/>
      <c r="H15" s="101"/>
      <c r="I15" s="101"/>
      <c r="J15" s="56"/>
      <c r="K15" s="56"/>
      <c r="L15" s="56"/>
      <c r="M15" s="56"/>
      <c r="N15" s="68">
        <f>N16+N19+N22</f>
        <v>0</v>
      </c>
      <c r="O15" s="68">
        <f>O16+O19+O22</f>
        <v>0</v>
      </c>
    </row>
    <row r="16" spans="1:15" s="37" customFormat="1" ht="14.25" hidden="1" customHeight="1" outlineLevel="1">
      <c r="A16" s="54"/>
      <c r="B16" s="53" t="s">
        <v>785</v>
      </c>
      <c r="C16" s="50"/>
      <c r="D16" s="50"/>
      <c r="E16" s="64">
        <f>SUM(E17:E18)</f>
        <v>0</v>
      </c>
      <c r="F16" s="102"/>
      <c r="G16" s="99"/>
      <c r="H16" s="99"/>
      <c r="I16" s="99"/>
      <c r="J16" s="50"/>
      <c r="K16" s="50"/>
      <c r="L16" s="50"/>
      <c r="M16" s="51"/>
      <c r="N16" s="69">
        <f>SUM(N17:N18)</f>
        <v>0</v>
      </c>
      <c r="O16" s="70">
        <f>SUM(O17:O18)</f>
        <v>0</v>
      </c>
    </row>
    <row r="17" spans="1:16" s="52" customFormat="1" ht="14.25" hidden="1" customHeight="1" outlineLevel="1">
      <c r="A17" s="35"/>
      <c r="B17" s="57" t="s">
        <v>786</v>
      </c>
      <c r="C17" s="58" t="s">
        <v>750</v>
      </c>
      <c r="D17" s="58"/>
      <c r="E17" s="59"/>
      <c r="F17" s="103">
        <v>6.6000000000000003E-2</v>
      </c>
      <c r="G17" s="103">
        <v>7.1999999999999995E-2</v>
      </c>
      <c r="H17" s="103">
        <v>4.3999999999999997E-2</v>
      </c>
      <c r="I17" s="103">
        <v>4.8000000000000001E-2</v>
      </c>
      <c r="J17" s="59"/>
      <c r="K17" s="59"/>
      <c r="L17" s="59"/>
      <c r="M17" s="59"/>
      <c r="N17" s="71">
        <f>E17*(F17*J17+G17*K17+H17*L17+I17*M17)</f>
        <v>0</v>
      </c>
      <c r="O17" s="71">
        <f>E17*(H17*L17+I17*M17)</f>
        <v>0</v>
      </c>
    </row>
    <row r="18" spans="1:16" s="52" customFormat="1" ht="14.25" hidden="1" customHeight="1" outlineLevel="1">
      <c r="A18" s="33"/>
      <c r="B18" s="33" t="s">
        <v>787</v>
      </c>
      <c r="C18" s="34" t="s">
        <v>750</v>
      </c>
      <c r="D18" s="34"/>
      <c r="E18" s="41"/>
      <c r="F18" s="104">
        <v>0.19800000000000001</v>
      </c>
      <c r="G18" s="104">
        <v>0.216</v>
      </c>
      <c r="H18" s="104">
        <v>0.13200000000000001</v>
      </c>
      <c r="I18" s="104">
        <v>0.14399999999999999</v>
      </c>
      <c r="J18" s="59"/>
      <c r="K18" s="59"/>
      <c r="L18" s="59"/>
      <c r="M18" s="59"/>
      <c r="N18" s="71">
        <f>E18*(F18*J18+G18*K18+H18*L18+I18*M18)</f>
        <v>0</v>
      </c>
      <c r="O18" s="71">
        <f>E18*(H18*L18+I18*M18)</f>
        <v>0</v>
      </c>
    </row>
    <row r="19" spans="1:16" s="37" customFormat="1" ht="14.25" hidden="1" customHeight="1" outlineLevel="1">
      <c r="A19" s="40"/>
      <c r="B19" s="53" t="s">
        <v>788</v>
      </c>
      <c r="C19" s="50"/>
      <c r="D19" s="50"/>
      <c r="E19" s="61">
        <f>SUM(E20:E21)</f>
        <v>0</v>
      </c>
      <c r="F19" s="102"/>
      <c r="G19" s="99"/>
      <c r="H19" s="99"/>
      <c r="I19" s="99"/>
      <c r="J19" s="50"/>
      <c r="K19" s="50"/>
      <c r="L19" s="50"/>
      <c r="M19" s="51"/>
      <c r="N19" s="69">
        <f>SUM(N20:N21)</f>
        <v>0</v>
      </c>
      <c r="O19" s="70">
        <f>SUM(O20:O21)</f>
        <v>0</v>
      </c>
    </row>
    <row r="20" spans="1:16" customFormat="1" ht="14.25" hidden="1" customHeight="1" outlineLevel="1">
      <c r="A20" s="35"/>
      <c r="B20" s="35" t="s">
        <v>786</v>
      </c>
      <c r="C20" s="34" t="s">
        <v>750</v>
      </c>
      <c r="D20" s="34"/>
      <c r="E20" s="41"/>
      <c r="F20" s="104">
        <v>4.3999999999999997E-2</v>
      </c>
      <c r="G20" s="104">
        <v>4.8000000000000001E-2</v>
      </c>
      <c r="H20" s="104">
        <v>3.3000000000000002E-2</v>
      </c>
      <c r="I20" s="103">
        <v>3.5999999999999997E-2</v>
      </c>
      <c r="J20" s="59"/>
      <c r="K20" s="59"/>
      <c r="L20" s="59"/>
      <c r="M20" s="59"/>
      <c r="N20" s="71">
        <f>E20*(F20*J20+G20*K20+H20*L20+I20*M20)</f>
        <v>0</v>
      </c>
      <c r="O20" s="71">
        <f>E20*(H20*L20+I20*M20)</f>
        <v>0</v>
      </c>
      <c r="P20" s="52"/>
    </row>
    <row r="21" spans="1:16" customFormat="1" ht="14.25" hidden="1" customHeight="1" outlineLevel="1">
      <c r="A21" s="33"/>
      <c r="B21" s="33" t="s">
        <v>787</v>
      </c>
      <c r="C21" s="34" t="s">
        <v>750</v>
      </c>
      <c r="D21" s="34"/>
      <c r="E21" s="41"/>
      <c r="F21" s="104">
        <v>0.13200000000000001</v>
      </c>
      <c r="G21" s="104">
        <v>0.14399999999999999</v>
      </c>
      <c r="H21" s="104">
        <v>8.7999999999999995E-2</v>
      </c>
      <c r="I21" s="104">
        <v>9.6000000000000002E-2</v>
      </c>
      <c r="J21" s="59"/>
      <c r="K21" s="59"/>
      <c r="L21" s="41"/>
      <c r="M21" s="59"/>
      <c r="N21" s="71">
        <f>E21*(F21*J21+G21*K21+H21*L21+I21*M21)</f>
        <v>0</v>
      </c>
      <c r="O21" s="71">
        <f>E21*(H21*L21+I21*M21)</f>
        <v>0</v>
      </c>
      <c r="P21" s="52"/>
    </row>
    <row r="22" spans="1:16" s="37" customFormat="1" ht="14.25" hidden="1" customHeight="1" outlineLevel="1">
      <c r="A22" s="38"/>
      <c r="B22" s="53" t="s">
        <v>789</v>
      </c>
      <c r="C22" s="50"/>
      <c r="D22" s="50"/>
      <c r="E22" s="61">
        <f>SUM(E23:E24)</f>
        <v>0</v>
      </c>
      <c r="F22" s="102"/>
      <c r="G22" s="99"/>
      <c r="H22" s="99"/>
      <c r="I22" s="99"/>
      <c r="J22" s="50"/>
      <c r="K22" s="50"/>
      <c r="L22" s="50"/>
      <c r="M22" s="51"/>
      <c r="N22" s="69">
        <f>SUM(N23:N24)</f>
        <v>0</v>
      </c>
      <c r="O22" s="70">
        <f>SUM(O23:O24)</f>
        <v>0</v>
      </c>
    </row>
    <row r="23" spans="1:16" ht="14.25" hidden="1" customHeight="1" outlineLevel="1">
      <c r="A23" s="33"/>
      <c r="B23" s="35" t="s">
        <v>786</v>
      </c>
      <c r="C23" s="34" t="s">
        <v>750</v>
      </c>
      <c r="D23" s="39"/>
      <c r="E23" s="48"/>
      <c r="F23" s="104">
        <v>3.3000000000000002E-2</v>
      </c>
      <c r="G23" s="104">
        <v>3.5999999999999997E-2</v>
      </c>
      <c r="H23" s="104">
        <v>2.1999999999999999E-2</v>
      </c>
      <c r="I23" s="103">
        <v>2.4E-2</v>
      </c>
      <c r="J23" s="59"/>
      <c r="K23" s="59"/>
      <c r="L23" s="59"/>
      <c r="M23" s="59"/>
      <c r="N23" s="71">
        <f>E23*(F23*J23+G23*K23+H23*L23+I23*M23)</f>
        <v>0</v>
      </c>
      <c r="O23" s="71">
        <f>E23*(H23*L23+I23*M23)</f>
        <v>0</v>
      </c>
      <c r="P23" s="52"/>
    </row>
    <row r="24" spans="1:16" ht="14.25" hidden="1" customHeight="1" outlineLevel="1">
      <c r="A24" s="33"/>
      <c r="B24" s="33" t="s">
        <v>787</v>
      </c>
      <c r="C24" s="34" t="s">
        <v>750</v>
      </c>
      <c r="D24" s="39"/>
      <c r="E24" s="48"/>
      <c r="F24" s="104">
        <v>9.9000000000000005E-2</v>
      </c>
      <c r="G24" s="104">
        <v>0.108</v>
      </c>
      <c r="H24" s="104">
        <v>6.6000000000000003E-2</v>
      </c>
      <c r="I24" s="104">
        <v>7.1999999999999995E-2</v>
      </c>
      <c r="J24" s="59"/>
      <c r="K24" s="59"/>
      <c r="L24" s="41"/>
      <c r="M24" s="59"/>
      <c r="N24" s="71">
        <f>E24*(F24*J24+G24*K24+H24*L24+I24*M24)</f>
        <v>0</v>
      </c>
      <c r="O24" s="71">
        <f>E24*(H24*L24+I24*M24)</f>
        <v>0</v>
      </c>
      <c r="P24" s="52"/>
    </row>
    <row r="25" spans="1:16" ht="14.25" hidden="1" customHeight="1" outlineLevel="1">
      <c r="A25" s="33"/>
      <c r="B25" s="47" t="s">
        <v>796</v>
      </c>
      <c r="C25" s="39"/>
      <c r="D25" s="39"/>
      <c r="E25" s="62">
        <f>E26+E29+E32</f>
        <v>0</v>
      </c>
      <c r="F25" s="105"/>
      <c r="G25" s="105"/>
      <c r="H25" s="105"/>
      <c r="I25" s="105"/>
      <c r="J25" s="39"/>
      <c r="K25" s="39"/>
      <c r="L25" s="39"/>
      <c r="M25" s="63"/>
      <c r="N25" s="68">
        <f>N26+N29+N32</f>
        <v>0</v>
      </c>
      <c r="O25" s="78"/>
    </row>
    <row r="26" spans="1:16" ht="14.25" hidden="1" customHeight="1" outlineLevel="1">
      <c r="A26" s="33"/>
      <c r="B26" s="53" t="s">
        <v>785</v>
      </c>
      <c r="C26" s="50"/>
      <c r="D26" s="50"/>
      <c r="E26" s="61">
        <f>SUM(E27:E28)</f>
        <v>0</v>
      </c>
      <c r="F26" s="102"/>
      <c r="G26" s="99"/>
      <c r="H26" s="99"/>
      <c r="I26" s="99"/>
      <c r="J26" s="50"/>
      <c r="K26" s="50"/>
      <c r="L26" s="50"/>
      <c r="M26" s="51"/>
      <c r="N26" s="69">
        <f>SUM(N27:N28)</f>
        <v>0</v>
      </c>
      <c r="O26" s="79"/>
    </row>
    <row r="27" spans="1:16" ht="14.25" hidden="1" customHeight="1" outlineLevel="1">
      <c r="A27" s="33"/>
      <c r="B27" s="35" t="s">
        <v>786</v>
      </c>
      <c r="C27" s="34" t="s">
        <v>750</v>
      </c>
      <c r="D27" s="39"/>
      <c r="E27" s="48"/>
      <c r="F27" s="104">
        <v>0.11</v>
      </c>
      <c r="G27" s="104">
        <v>0.12</v>
      </c>
      <c r="H27" s="105"/>
      <c r="I27" s="106"/>
      <c r="J27" s="59"/>
      <c r="K27" s="59"/>
      <c r="L27" s="76"/>
      <c r="M27" s="76"/>
      <c r="N27" s="71">
        <f>E27*(F27*J27+G27*K27+H27*L27+I27*M27)</f>
        <v>0</v>
      </c>
      <c r="O27" s="77"/>
      <c r="P27" s="52"/>
    </row>
    <row r="28" spans="1:16" ht="14.25" hidden="1" customHeight="1" outlineLevel="1">
      <c r="A28" s="33"/>
      <c r="B28" s="33" t="s">
        <v>787</v>
      </c>
      <c r="C28" s="34" t="s">
        <v>750</v>
      </c>
      <c r="D28" s="39"/>
      <c r="E28" s="48"/>
      <c r="F28" s="104">
        <v>0.33</v>
      </c>
      <c r="G28" s="104">
        <v>0.36</v>
      </c>
      <c r="H28" s="105"/>
      <c r="I28" s="105"/>
      <c r="J28" s="59"/>
      <c r="K28" s="59"/>
      <c r="L28" s="36"/>
      <c r="M28" s="76"/>
      <c r="N28" s="71">
        <f>E28*(F28*J28+G28*K28+H28*L28+I28*M28)</f>
        <v>0</v>
      </c>
      <c r="O28" s="77"/>
      <c r="P28" s="52"/>
    </row>
    <row r="29" spans="1:16" ht="14.25" hidden="1" customHeight="1" outlineLevel="1">
      <c r="A29" s="33"/>
      <c r="B29" s="53" t="s">
        <v>788</v>
      </c>
      <c r="C29" s="50"/>
      <c r="D29" s="50"/>
      <c r="E29" s="61">
        <f>SUM(E30:E31)</f>
        <v>0</v>
      </c>
      <c r="F29" s="102"/>
      <c r="G29" s="99"/>
      <c r="H29" s="99"/>
      <c r="I29" s="99"/>
      <c r="J29" s="50"/>
      <c r="K29" s="50"/>
      <c r="L29" s="50"/>
      <c r="M29" s="51"/>
      <c r="N29" s="69">
        <f>SUM(N30:N31)</f>
        <v>0</v>
      </c>
      <c r="O29" s="79"/>
    </row>
    <row r="30" spans="1:16" ht="14.25" hidden="1" customHeight="1" outlineLevel="1">
      <c r="A30" s="33"/>
      <c r="B30" s="35" t="s">
        <v>786</v>
      </c>
      <c r="C30" s="34" t="s">
        <v>750</v>
      </c>
      <c r="D30" s="39"/>
      <c r="E30" s="48"/>
      <c r="F30" s="104">
        <v>7.6999999999999999E-2</v>
      </c>
      <c r="G30" s="104">
        <v>8.3999999999999991E-2</v>
      </c>
      <c r="H30" s="105"/>
      <c r="I30" s="106"/>
      <c r="J30" s="59"/>
      <c r="K30" s="59"/>
      <c r="L30" s="76"/>
      <c r="M30" s="76"/>
      <c r="N30" s="71">
        <f>E30*(F30*J30+G30*K30+H30*L30+I30*M30)</f>
        <v>0</v>
      </c>
      <c r="O30" s="77"/>
      <c r="P30" s="52"/>
    </row>
    <row r="31" spans="1:16" ht="14.25" hidden="1" customHeight="1" outlineLevel="1">
      <c r="A31" s="33"/>
      <c r="B31" s="33" t="s">
        <v>787</v>
      </c>
      <c r="C31" s="34" t="s">
        <v>750</v>
      </c>
      <c r="D31" s="39"/>
      <c r="E31" s="48"/>
      <c r="F31" s="104">
        <v>0.22</v>
      </c>
      <c r="G31" s="104">
        <v>0.24</v>
      </c>
      <c r="H31" s="105"/>
      <c r="I31" s="105"/>
      <c r="J31" s="59"/>
      <c r="K31" s="59"/>
      <c r="L31" s="36"/>
      <c r="M31" s="76"/>
      <c r="N31" s="71">
        <f>E31*(F31*J31+G31*K31+H31*L31+I31*M31)</f>
        <v>0</v>
      </c>
      <c r="O31" s="77"/>
      <c r="P31" s="52"/>
    </row>
    <row r="32" spans="1:16" ht="14.25" hidden="1" customHeight="1" outlineLevel="1">
      <c r="A32" s="33"/>
      <c r="B32" s="53" t="s">
        <v>789</v>
      </c>
      <c r="C32" s="50"/>
      <c r="D32" s="50"/>
      <c r="E32" s="61">
        <f>SUM(E33:E34)</f>
        <v>0</v>
      </c>
      <c r="F32" s="102"/>
      <c r="G32" s="99"/>
      <c r="H32" s="99"/>
      <c r="I32" s="99"/>
      <c r="J32" s="50"/>
      <c r="K32" s="50"/>
      <c r="L32" s="50"/>
      <c r="M32" s="51"/>
      <c r="N32" s="69">
        <f>SUM(N33:N34)</f>
        <v>0</v>
      </c>
      <c r="O32" s="79"/>
    </row>
    <row r="33" spans="1:16" ht="14.25" hidden="1" customHeight="1" outlineLevel="1">
      <c r="A33" s="33"/>
      <c r="B33" s="35" t="s">
        <v>786</v>
      </c>
      <c r="C33" s="34" t="s">
        <v>750</v>
      </c>
      <c r="D33" s="39"/>
      <c r="E33" s="48"/>
      <c r="F33" s="104">
        <v>5.5E-2</v>
      </c>
      <c r="G33" s="104">
        <v>0.06</v>
      </c>
      <c r="H33" s="105"/>
      <c r="I33" s="106"/>
      <c r="J33" s="59"/>
      <c r="K33" s="59"/>
      <c r="L33" s="76"/>
      <c r="M33" s="76"/>
      <c r="N33" s="71">
        <f>E33*(F33*J33+G33*K33+H33*L33+I33*M33)</f>
        <v>0</v>
      </c>
      <c r="O33" s="77"/>
      <c r="P33" s="52"/>
    </row>
    <row r="34" spans="1:16" ht="14.25" hidden="1" customHeight="1" outlineLevel="1">
      <c r="A34" s="33"/>
      <c r="B34" s="33" t="s">
        <v>787</v>
      </c>
      <c r="C34" s="34" t="s">
        <v>750</v>
      </c>
      <c r="D34" s="39"/>
      <c r="E34" s="48"/>
      <c r="F34" s="104">
        <v>0.16500000000000001</v>
      </c>
      <c r="G34" s="104">
        <v>0.18</v>
      </c>
      <c r="H34" s="105"/>
      <c r="I34" s="105"/>
      <c r="J34" s="59"/>
      <c r="K34" s="59"/>
      <c r="L34" s="36"/>
      <c r="M34" s="76"/>
      <c r="N34" s="71">
        <f>E34*(F34*J34+G34*K34+H34*L34+I34*M34)</f>
        <v>0</v>
      </c>
      <c r="O34" s="77"/>
      <c r="P34" s="52"/>
    </row>
    <row r="35" spans="1:16" s="37" customFormat="1" ht="45" hidden="1" customHeight="1" outlineLevel="1">
      <c r="A35" s="38"/>
      <c r="B35" s="53" t="s">
        <v>790</v>
      </c>
      <c r="C35" s="50"/>
      <c r="D35" s="50"/>
      <c r="E35" s="61">
        <f>E36+E41</f>
        <v>0</v>
      </c>
      <c r="F35" s="102"/>
      <c r="G35" s="99"/>
      <c r="H35" s="99"/>
      <c r="I35" s="99"/>
      <c r="J35" s="50"/>
      <c r="K35" s="50"/>
      <c r="L35" s="50"/>
      <c r="M35" s="51"/>
      <c r="N35" s="70">
        <f>N36+N41</f>
        <v>0</v>
      </c>
      <c r="O35" s="70">
        <f>O36</f>
        <v>0</v>
      </c>
    </row>
    <row r="36" spans="1:16" customFormat="1" ht="14.25" hidden="1" customHeight="1" outlineLevel="1">
      <c r="A36" s="35"/>
      <c r="B36" s="47" t="s">
        <v>791</v>
      </c>
      <c r="C36" s="34"/>
      <c r="D36" s="34"/>
      <c r="E36" s="60">
        <f>SUM(E37:E40)</f>
        <v>0</v>
      </c>
      <c r="F36" s="100"/>
      <c r="G36" s="100"/>
      <c r="H36" s="100"/>
      <c r="I36" s="100"/>
      <c r="J36" s="34"/>
      <c r="K36" s="34"/>
      <c r="L36" s="34"/>
      <c r="M36" s="34"/>
      <c r="N36" s="71">
        <f>SUM(N37:N40)</f>
        <v>0</v>
      </c>
      <c r="O36" s="71">
        <f>SUM(O37:O40)</f>
        <v>0</v>
      </c>
    </row>
    <row r="37" spans="1:16" customFormat="1" ht="14.25" hidden="1" customHeight="1" outlineLevel="1">
      <c r="A37" s="35"/>
      <c r="B37" s="35" t="s">
        <v>792</v>
      </c>
      <c r="C37" s="34" t="s">
        <v>750</v>
      </c>
      <c r="D37" s="34"/>
      <c r="E37" s="41"/>
      <c r="F37" s="107">
        <v>2.7E-2</v>
      </c>
      <c r="G37" s="107">
        <v>2.7E-2</v>
      </c>
      <c r="H37" s="107">
        <v>1.7999999999999999E-2</v>
      </c>
      <c r="I37" s="107">
        <v>1.7999999999999999E-2</v>
      </c>
      <c r="J37" s="59"/>
      <c r="K37" s="59"/>
      <c r="L37" s="59"/>
      <c r="M37" s="59"/>
      <c r="N37" s="71">
        <f>E37*(F37*J37+G37*K37+H37*L37+I37*M37)</f>
        <v>0</v>
      </c>
      <c r="O37" s="71">
        <f>E37*(H37*L37+I37*M37)</f>
        <v>0</v>
      </c>
    </row>
    <row r="38" spans="1:16" customFormat="1" ht="14.25" hidden="1" customHeight="1" outlineLevel="1">
      <c r="A38" s="35"/>
      <c r="B38" s="35" t="s">
        <v>793</v>
      </c>
      <c r="C38" s="34" t="s">
        <v>750</v>
      </c>
      <c r="D38" s="34"/>
      <c r="E38" s="41"/>
      <c r="F38" s="107">
        <v>0.02</v>
      </c>
      <c r="G38" s="107">
        <v>0.02</v>
      </c>
      <c r="H38" s="107">
        <v>1.2999999999999999E-2</v>
      </c>
      <c r="I38" s="107">
        <v>1.2999999999999999E-2</v>
      </c>
      <c r="J38" s="59"/>
      <c r="K38" s="59"/>
      <c r="L38" s="59"/>
      <c r="M38" s="59"/>
      <c r="N38" s="71">
        <f>E38*(F38*J38+G38*K38+H38*L38+I38*M38)</f>
        <v>0</v>
      </c>
      <c r="O38" s="71">
        <f>E38*(H38*L38+I38*M38)</f>
        <v>0</v>
      </c>
    </row>
    <row r="39" spans="1:16" customFormat="1" ht="14.25" hidden="1" customHeight="1" outlineLevel="1">
      <c r="A39" s="35"/>
      <c r="B39" s="35" t="s">
        <v>794</v>
      </c>
      <c r="C39" s="34" t="s">
        <v>750</v>
      </c>
      <c r="D39" s="34"/>
      <c r="E39" s="41"/>
      <c r="F39" s="107">
        <v>1.6E-2</v>
      </c>
      <c r="G39" s="107">
        <v>1.6E-2</v>
      </c>
      <c r="H39" s="107">
        <v>0.01</v>
      </c>
      <c r="I39" s="107">
        <v>0.01</v>
      </c>
      <c r="J39" s="59"/>
      <c r="K39" s="59"/>
      <c r="L39" s="59"/>
      <c r="M39" s="59"/>
      <c r="N39" s="71">
        <f>E39*(F39*J39+G39*K39+H39*L39+I39*M39)</f>
        <v>0</v>
      </c>
      <c r="O39" s="71">
        <f>E39*(H39*L39+I39*M39)</f>
        <v>0</v>
      </c>
    </row>
    <row r="40" spans="1:16" customFormat="1" ht="14.25" hidden="1" customHeight="1" outlineLevel="1">
      <c r="A40" s="35"/>
      <c r="B40" s="35" t="s">
        <v>795</v>
      </c>
      <c r="C40" s="34" t="s">
        <v>750</v>
      </c>
      <c r="D40" s="34"/>
      <c r="E40" s="41"/>
      <c r="F40" s="107">
        <v>6.0000000000000001E-3</v>
      </c>
      <c r="G40" s="107">
        <v>6.0000000000000001E-3</v>
      </c>
      <c r="H40" s="107">
        <v>4.0000000000000001E-3</v>
      </c>
      <c r="I40" s="107">
        <v>4.0000000000000001E-3</v>
      </c>
      <c r="J40" s="59"/>
      <c r="K40" s="59"/>
      <c r="L40" s="59"/>
      <c r="M40" s="59"/>
      <c r="N40" s="71">
        <f>E40*(F40*J40+G40*K40+H40*L40+I40*M40)</f>
        <v>0</v>
      </c>
      <c r="O40" s="71">
        <f>E40*(H40*L40+I40*M40)</f>
        <v>0</v>
      </c>
    </row>
    <row r="41" spans="1:16" customFormat="1" ht="14.25" hidden="1" customHeight="1" outlineLevel="1">
      <c r="A41" s="42"/>
      <c r="B41" s="47" t="s">
        <v>796</v>
      </c>
      <c r="C41" s="34"/>
      <c r="D41" s="34"/>
      <c r="E41" s="60">
        <f>SUM(E42:E45)</f>
        <v>0</v>
      </c>
      <c r="F41" s="100"/>
      <c r="G41" s="100"/>
      <c r="H41" s="100"/>
      <c r="I41" s="100"/>
      <c r="J41" s="34"/>
      <c r="K41" s="34"/>
      <c r="L41" s="34"/>
      <c r="M41" s="34"/>
      <c r="N41" s="71">
        <f>SUM(N42:N45)</f>
        <v>0</v>
      </c>
      <c r="O41" s="73"/>
    </row>
    <row r="42" spans="1:16" customFormat="1" ht="14.25" hidden="1" customHeight="1" outlineLevel="1">
      <c r="A42" s="35"/>
      <c r="B42" s="35" t="s">
        <v>792</v>
      </c>
      <c r="C42" s="34" t="s">
        <v>750</v>
      </c>
      <c r="D42" s="34"/>
      <c r="E42" s="41"/>
      <c r="F42" s="107">
        <v>4.4999999999999998E-2</v>
      </c>
      <c r="G42" s="107">
        <v>4.4999999999999998E-2</v>
      </c>
      <c r="H42" s="108"/>
      <c r="I42" s="108"/>
      <c r="J42" s="59"/>
      <c r="K42" s="59"/>
      <c r="L42" s="80"/>
      <c r="M42" s="80"/>
      <c r="N42" s="71">
        <f>E42*(F42*J42+G42*K42+H42*L42+I42*M42)</f>
        <v>0</v>
      </c>
      <c r="O42" s="75"/>
    </row>
    <row r="43" spans="1:16" customFormat="1" ht="14.25" hidden="1" customHeight="1" outlineLevel="1">
      <c r="A43" s="35"/>
      <c r="B43" s="35" t="s">
        <v>793</v>
      </c>
      <c r="C43" s="34" t="s">
        <v>750</v>
      </c>
      <c r="D43" s="34"/>
      <c r="E43" s="41"/>
      <c r="F43" s="107">
        <v>3.3000000000000002E-2</v>
      </c>
      <c r="G43" s="107">
        <v>3.3000000000000002E-2</v>
      </c>
      <c r="H43" s="108"/>
      <c r="I43" s="108"/>
      <c r="J43" s="59"/>
      <c r="K43" s="59"/>
      <c r="L43" s="80"/>
      <c r="M43" s="80"/>
      <c r="N43" s="71">
        <f>E43*(F43*J43+G43*K43+H43*L43+I43*M43)</f>
        <v>0</v>
      </c>
      <c r="O43" s="75"/>
    </row>
    <row r="44" spans="1:16" customFormat="1" ht="14.25" hidden="1" customHeight="1" outlineLevel="1">
      <c r="A44" s="35"/>
      <c r="B44" s="35" t="s">
        <v>794</v>
      </c>
      <c r="C44" s="34" t="s">
        <v>750</v>
      </c>
      <c r="D44" s="34"/>
      <c r="E44" s="41"/>
      <c r="F44" s="107">
        <v>2.6000000000000002E-2</v>
      </c>
      <c r="G44" s="107">
        <v>2.6000000000000002E-2</v>
      </c>
      <c r="H44" s="108"/>
      <c r="I44" s="108"/>
      <c r="J44" s="59"/>
      <c r="K44" s="59"/>
      <c r="L44" s="80"/>
      <c r="M44" s="80"/>
      <c r="N44" s="71">
        <f>E44*(F44*J44+G44*K44+H44*L44+I44*M44)</f>
        <v>0</v>
      </c>
      <c r="O44" s="75"/>
    </row>
    <row r="45" spans="1:16" customFormat="1" ht="14.25" hidden="1" customHeight="1" outlineLevel="1">
      <c r="A45" s="35"/>
      <c r="B45" s="35" t="s">
        <v>795</v>
      </c>
      <c r="C45" s="34" t="s">
        <v>750</v>
      </c>
      <c r="D45" s="34"/>
      <c r="E45" s="41"/>
      <c r="F45" s="107">
        <v>0.01</v>
      </c>
      <c r="G45" s="107">
        <v>0.01</v>
      </c>
      <c r="H45" s="108"/>
      <c r="I45" s="108"/>
      <c r="J45" s="59"/>
      <c r="K45" s="59"/>
      <c r="L45" s="80"/>
      <c r="M45" s="80"/>
      <c r="N45" s="71">
        <f>E45*(F45*J45+G45*K45+H45*L45+I45*M45)</f>
        <v>0</v>
      </c>
      <c r="O45" s="45"/>
    </row>
    <row r="46" spans="1:16" collapsed="1">
      <c r="A46" s="1663" t="s">
        <v>751</v>
      </c>
      <c r="B46" s="1663"/>
      <c r="C46" s="31" t="s">
        <v>746</v>
      </c>
      <c r="D46" s="61">
        <f>D47</f>
        <v>91</v>
      </c>
      <c r="E46" s="61">
        <f>E50</f>
        <v>0</v>
      </c>
      <c r="F46" s="95"/>
      <c r="G46" s="95"/>
      <c r="H46" s="95"/>
      <c r="I46" s="95"/>
      <c r="J46" s="85"/>
      <c r="K46" s="85"/>
      <c r="L46" s="85"/>
      <c r="M46" s="85"/>
      <c r="N46" s="81">
        <f>N47+N50</f>
        <v>3141.183</v>
      </c>
      <c r="O46" s="45"/>
    </row>
    <row r="47" spans="1:16" ht="15" customHeight="1">
      <c r="A47" s="1637" t="s">
        <v>802</v>
      </c>
      <c r="B47" s="1638"/>
      <c r="C47" s="31" t="s">
        <v>746</v>
      </c>
      <c r="D47" s="61">
        <f>D48+D49</f>
        <v>91</v>
      </c>
      <c r="E47" s="85"/>
      <c r="F47" s="96">
        <f>F48</f>
        <v>5.58</v>
      </c>
      <c r="G47" s="96">
        <f>G48</f>
        <v>5.58</v>
      </c>
      <c r="H47" s="50"/>
      <c r="I47" s="50"/>
      <c r="J47" s="50"/>
      <c r="K47" s="50"/>
      <c r="L47" s="50"/>
      <c r="M47" s="50"/>
      <c r="N47" s="81">
        <f>SUM(N48:N49)</f>
        <v>3141.183</v>
      </c>
      <c r="O47" s="45"/>
    </row>
    <row r="48" spans="1:16" ht="15" customHeight="1" outlineLevel="1">
      <c r="A48" s="82"/>
      <c r="B48" s="82" t="s">
        <v>800</v>
      </c>
      <c r="C48" s="31" t="s">
        <v>746</v>
      </c>
      <c r="D48" s="83">
        <v>31</v>
      </c>
      <c r="E48" s="85"/>
      <c r="F48" s="90">
        <v>5.58</v>
      </c>
      <c r="G48" s="91">
        <v>5.58</v>
      </c>
      <c r="H48" s="98"/>
      <c r="I48" s="98"/>
      <c r="J48" s="59">
        <v>6</v>
      </c>
      <c r="K48" s="59">
        <v>6</v>
      </c>
      <c r="L48" s="45"/>
      <c r="M48" s="45"/>
      <c r="N48" s="71">
        <f>D48*(F48*J48+G48*K48+H48*L48+I48*M48)</f>
        <v>2075.7600000000002</v>
      </c>
      <c r="O48" s="45"/>
    </row>
    <row r="49" spans="1:16" ht="15" customHeight="1" outlineLevel="1">
      <c r="A49" s="43"/>
      <c r="B49" s="89" t="s">
        <v>801</v>
      </c>
      <c r="C49" s="44" t="s">
        <v>748</v>
      </c>
      <c r="D49" s="84">
        <v>60</v>
      </c>
      <c r="E49" s="85"/>
      <c r="F49" s="97"/>
      <c r="G49" s="98"/>
      <c r="H49" s="98"/>
      <c r="I49" s="98"/>
      <c r="J49" s="45"/>
      <c r="K49" s="45"/>
      <c r="L49" s="45"/>
      <c r="M49" s="45"/>
      <c r="N49" s="67">
        <f>903+10.08-406.657+559</f>
        <v>1065.423</v>
      </c>
      <c r="O49" s="45"/>
    </row>
    <row r="50" spans="1:16" ht="14.25" hidden="1" customHeight="1">
      <c r="A50" s="1637" t="s">
        <v>749</v>
      </c>
      <c r="B50" s="1638"/>
      <c r="C50" s="50"/>
      <c r="D50" s="50"/>
      <c r="E50" s="61">
        <f>E52+E62+E51</f>
        <v>0</v>
      </c>
      <c r="F50" s="99"/>
      <c r="G50" s="99"/>
      <c r="H50" s="99"/>
      <c r="I50" s="99"/>
      <c r="J50" s="50"/>
      <c r="K50" s="50"/>
      <c r="L50" s="50"/>
      <c r="M50" s="50"/>
      <c r="N50" s="81">
        <f>N51+N52+N62</f>
        <v>0</v>
      </c>
      <c r="O50" s="88"/>
    </row>
    <row r="51" spans="1:16" ht="14.25" hidden="1" customHeight="1" outlineLevel="1">
      <c r="A51" s="33"/>
      <c r="B51" s="89" t="s">
        <v>803</v>
      </c>
      <c r="C51" s="32" t="s">
        <v>748</v>
      </c>
      <c r="D51" s="39"/>
      <c r="E51" s="48"/>
      <c r="F51" s="105"/>
      <c r="G51" s="105"/>
      <c r="H51" s="105"/>
      <c r="I51" s="105"/>
      <c r="J51" s="59"/>
      <c r="K51" s="59"/>
      <c r="L51" s="36"/>
      <c r="M51" s="76"/>
      <c r="N51" s="72"/>
      <c r="O51" s="73"/>
    </row>
    <row r="52" spans="1:16" ht="14.25" hidden="1" customHeight="1" outlineLevel="1">
      <c r="A52" s="33"/>
      <c r="B52" s="47" t="s">
        <v>796</v>
      </c>
      <c r="C52" s="39"/>
      <c r="D52" s="39"/>
      <c r="E52" s="62">
        <f>E53+E56+E59</f>
        <v>0</v>
      </c>
      <c r="F52" s="105"/>
      <c r="G52" s="105"/>
      <c r="H52" s="105"/>
      <c r="I52" s="105"/>
      <c r="J52" s="39"/>
      <c r="K52" s="39"/>
      <c r="L52" s="39"/>
      <c r="M52" s="63"/>
      <c r="N52" s="68">
        <f>N53+N56+N59</f>
        <v>0</v>
      </c>
      <c r="O52" s="78"/>
    </row>
    <row r="53" spans="1:16" ht="14.25" hidden="1" customHeight="1" outlineLevel="1">
      <c r="A53" s="33"/>
      <c r="B53" s="53" t="s">
        <v>785</v>
      </c>
      <c r="C53" s="50"/>
      <c r="D53" s="50"/>
      <c r="E53" s="61">
        <f>SUM(E54:E55)</f>
        <v>0</v>
      </c>
      <c r="F53" s="102"/>
      <c r="G53" s="99"/>
      <c r="H53" s="99"/>
      <c r="I53" s="99"/>
      <c r="J53" s="50"/>
      <c r="K53" s="50"/>
      <c r="L53" s="50"/>
      <c r="M53" s="51"/>
      <c r="N53" s="69">
        <f>SUM(N54:N55)</f>
        <v>0</v>
      </c>
      <c r="O53" s="79"/>
    </row>
    <row r="54" spans="1:16" ht="14.25" hidden="1" customHeight="1" outlineLevel="1">
      <c r="A54" s="33"/>
      <c r="B54" s="35" t="s">
        <v>786</v>
      </c>
      <c r="C54" s="34" t="s">
        <v>750</v>
      </c>
      <c r="D54" s="39"/>
      <c r="E54" s="48"/>
      <c r="F54" s="104">
        <v>0.11</v>
      </c>
      <c r="G54" s="104">
        <v>0.12</v>
      </c>
      <c r="H54" s="105"/>
      <c r="I54" s="106"/>
      <c r="J54" s="59"/>
      <c r="K54" s="59"/>
      <c r="L54" s="76"/>
      <c r="M54" s="76"/>
      <c r="N54" s="71">
        <f>E54*(F54*J54+G54*K54+H54*L54+I54*M54)</f>
        <v>0</v>
      </c>
      <c r="O54" s="77"/>
      <c r="P54" s="52"/>
    </row>
    <row r="55" spans="1:16" ht="14.25" hidden="1" customHeight="1" outlineLevel="1">
      <c r="A55" s="33"/>
      <c r="B55" s="33" t="s">
        <v>787</v>
      </c>
      <c r="C55" s="34" t="s">
        <v>750</v>
      </c>
      <c r="D55" s="39"/>
      <c r="E55" s="48"/>
      <c r="F55" s="104">
        <v>0.33</v>
      </c>
      <c r="G55" s="104">
        <v>0.36</v>
      </c>
      <c r="H55" s="105"/>
      <c r="I55" s="105"/>
      <c r="J55" s="59"/>
      <c r="K55" s="59"/>
      <c r="L55" s="36"/>
      <c r="M55" s="76"/>
      <c r="N55" s="71">
        <f>E55*(F55*J55+G55*K55+H55*L55+I55*M55)</f>
        <v>0</v>
      </c>
      <c r="O55" s="77"/>
      <c r="P55" s="52"/>
    </row>
    <row r="56" spans="1:16" ht="14.25" hidden="1" customHeight="1" outlineLevel="1">
      <c r="A56" s="33"/>
      <c r="B56" s="53" t="s">
        <v>788</v>
      </c>
      <c r="C56" s="50"/>
      <c r="D56" s="50"/>
      <c r="E56" s="61">
        <f>SUM(E57:E58)</f>
        <v>0</v>
      </c>
      <c r="F56" s="102"/>
      <c r="G56" s="99"/>
      <c r="H56" s="99"/>
      <c r="I56" s="99"/>
      <c r="J56" s="50"/>
      <c r="K56" s="50"/>
      <c r="L56" s="50"/>
      <c r="M56" s="51"/>
      <c r="N56" s="69">
        <f>SUM(N57:N58)</f>
        <v>0</v>
      </c>
      <c r="O56" s="79"/>
    </row>
    <row r="57" spans="1:16" ht="14.25" hidden="1" customHeight="1" outlineLevel="1">
      <c r="A57" s="33"/>
      <c r="B57" s="35" t="s">
        <v>786</v>
      </c>
      <c r="C57" s="34" t="s">
        <v>750</v>
      </c>
      <c r="D57" s="39"/>
      <c r="E57" s="48"/>
      <c r="F57" s="104">
        <v>7.6999999999999999E-2</v>
      </c>
      <c r="G57" s="104">
        <v>8.3999999999999991E-2</v>
      </c>
      <c r="H57" s="105"/>
      <c r="I57" s="106"/>
      <c r="J57" s="59"/>
      <c r="K57" s="59"/>
      <c r="L57" s="76"/>
      <c r="M57" s="76"/>
      <c r="N57" s="71">
        <f>E57*(F57*J57+G57*K57+H57*L57+I57*M57)</f>
        <v>0</v>
      </c>
      <c r="O57" s="77"/>
      <c r="P57" s="52"/>
    </row>
    <row r="58" spans="1:16" ht="14.25" hidden="1" customHeight="1" outlineLevel="1">
      <c r="A58" s="33"/>
      <c r="B58" s="33" t="s">
        <v>787</v>
      </c>
      <c r="C58" s="34" t="s">
        <v>750</v>
      </c>
      <c r="D58" s="39"/>
      <c r="E58" s="48"/>
      <c r="F58" s="104">
        <v>0.22</v>
      </c>
      <c r="G58" s="104">
        <v>0.24</v>
      </c>
      <c r="H58" s="105"/>
      <c r="I58" s="105"/>
      <c r="J58" s="59"/>
      <c r="K58" s="59"/>
      <c r="L58" s="36"/>
      <c r="M58" s="76"/>
      <c r="N58" s="71">
        <f>E58*(F58*J58+G58*K58+H58*L58+I58*M58)</f>
        <v>0</v>
      </c>
      <c r="O58" s="77"/>
      <c r="P58" s="52"/>
    </row>
    <row r="59" spans="1:16" ht="14.25" hidden="1" customHeight="1" outlineLevel="1">
      <c r="A59" s="33"/>
      <c r="B59" s="53" t="s">
        <v>789</v>
      </c>
      <c r="C59" s="50"/>
      <c r="D59" s="50"/>
      <c r="E59" s="61">
        <f>SUM(E60:E61)</f>
        <v>0</v>
      </c>
      <c r="F59" s="102"/>
      <c r="G59" s="99"/>
      <c r="H59" s="99"/>
      <c r="I59" s="99"/>
      <c r="J59" s="50"/>
      <c r="K59" s="50"/>
      <c r="L59" s="50"/>
      <c r="M59" s="51"/>
      <c r="N59" s="69">
        <f>SUM(N60:N61)</f>
        <v>0</v>
      </c>
      <c r="O59" s="79"/>
    </row>
    <row r="60" spans="1:16" ht="14.25" hidden="1" customHeight="1" outlineLevel="1">
      <c r="A60" s="33"/>
      <c r="B60" s="35" t="s">
        <v>786</v>
      </c>
      <c r="C60" s="34" t="s">
        <v>750</v>
      </c>
      <c r="D60" s="39"/>
      <c r="E60" s="48"/>
      <c r="F60" s="104">
        <v>5.5E-2</v>
      </c>
      <c r="G60" s="104">
        <v>0.06</v>
      </c>
      <c r="H60" s="105"/>
      <c r="I60" s="106"/>
      <c r="J60" s="59"/>
      <c r="K60" s="59"/>
      <c r="L60" s="76"/>
      <c r="M60" s="76"/>
      <c r="N60" s="71">
        <f>E60*(F60*J60+G60*K60+H60*L60+I60*M60)</f>
        <v>0</v>
      </c>
      <c r="O60" s="77"/>
      <c r="P60" s="52"/>
    </row>
    <row r="61" spans="1:16" ht="14.25" hidden="1" customHeight="1" outlineLevel="1">
      <c r="A61" s="33"/>
      <c r="B61" s="33" t="s">
        <v>787</v>
      </c>
      <c r="C61" s="34" t="s">
        <v>750</v>
      </c>
      <c r="D61" s="39"/>
      <c r="E61" s="48"/>
      <c r="F61" s="104">
        <v>0.16500000000000001</v>
      </c>
      <c r="G61" s="104">
        <v>0.18</v>
      </c>
      <c r="H61" s="105"/>
      <c r="I61" s="105"/>
      <c r="J61" s="59"/>
      <c r="K61" s="59"/>
      <c r="L61" s="36"/>
      <c r="M61" s="76"/>
      <c r="N61" s="71">
        <f>E61*(F61*J61+G61*K61+H61*L61+I61*M61)</f>
        <v>0</v>
      </c>
      <c r="O61" s="77"/>
      <c r="P61" s="52"/>
    </row>
    <row r="62" spans="1:16" s="37" customFormat="1" ht="45" hidden="1" customHeight="1" outlineLevel="1">
      <c r="A62" s="38"/>
      <c r="B62" s="53" t="s">
        <v>790</v>
      </c>
      <c r="C62" s="50"/>
      <c r="D62" s="50"/>
      <c r="E62" s="61">
        <f>E63</f>
        <v>0</v>
      </c>
      <c r="F62" s="102"/>
      <c r="G62" s="99"/>
      <c r="H62" s="99"/>
      <c r="I62" s="99"/>
      <c r="J62" s="50"/>
      <c r="K62" s="50"/>
      <c r="L62" s="50"/>
      <c r="M62" s="51"/>
      <c r="N62" s="70">
        <f>N63</f>
        <v>0</v>
      </c>
      <c r="O62" s="77"/>
    </row>
    <row r="63" spans="1:16" customFormat="1" ht="14.25" hidden="1" customHeight="1" outlineLevel="1">
      <c r="A63" s="42"/>
      <c r="B63" s="47" t="s">
        <v>796</v>
      </c>
      <c r="C63" s="34"/>
      <c r="D63" s="34"/>
      <c r="E63" s="60">
        <f>SUM(E64:E67)</f>
        <v>0</v>
      </c>
      <c r="F63" s="100"/>
      <c r="G63" s="100"/>
      <c r="H63" s="100"/>
      <c r="I63" s="100"/>
      <c r="J63" s="34"/>
      <c r="K63" s="34"/>
      <c r="L63" s="34"/>
      <c r="M63" s="34"/>
      <c r="N63" s="71">
        <f>SUM(N64:N67)</f>
        <v>0</v>
      </c>
      <c r="O63" s="73"/>
    </row>
    <row r="64" spans="1:16" customFormat="1" ht="14.25" hidden="1" customHeight="1" outlineLevel="1">
      <c r="A64" s="35"/>
      <c r="B64" s="35" t="s">
        <v>792</v>
      </c>
      <c r="C64" s="34" t="s">
        <v>750</v>
      </c>
      <c r="D64" s="34"/>
      <c r="E64" s="41"/>
      <c r="F64" s="107">
        <v>4.4999999999999998E-2</v>
      </c>
      <c r="G64" s="107">
        <v>4.4999999999999998E-2</v>
      </c>
      <c r="H64" s="108"/>
      <c r="I64" s="108"/>
      <c r="J64" s="59"/>
      <c r="K64" s="59"/>
      <c r="L64" s="80"/>
      <c r="M64" s="80"/>
      <c r="N64" s="71">
        <f>E64*(F64*J64+G64*K64+H64*L64+I64*M64)</f>
        <v>0</v>
      </c>
      <c r="O64" s="75"/>
    </row>
    <row r="65" spans="1:16" customFormat="1" ht="14.25" hidden="1" customHeight="1" outlineLevel="1">
      <c r="A65" s="35"/>
      <c r="B65" s="35" t="s">
        <v>793</v>
      </c>
      <c r="C65" s="34" t="s">
        <v>750</v>
      </c>
      <c r="D65" s="34"/>
      <c r="E65" s="41"/>
      <c r="F65" s="107">
        <v>3.3000000000000002E-2</v>
      </c>
      <c r="G65" s="107">
        <v>3.3000000000000002E-2</v>
      </c>
      <c r="H65" s="108"/>
      <c r="I65" s="108"/>
      <c r="J65" s="59"/>
      <c r="K65" s="59"/>
      <c r="L65" s="80"/>
      <c r="M65" s="80"/>
      <c r="N65" s="71">
        <f>E65*(F65*J65+G65*K65+H65*L65+I65*M65)</f>
        <v>0</v>
      </c>
      <c r="O65" s="75"/>
    </row>
    <row r="66" spans="1:16" customFormat="1" ht="14.25" hidden="1" customHeight="1" outlineLevel="1">
      <c r="A66" s="35"/>
      <c r="B66" s="35" t="s">
        <v>794</v>
      </c>
      <c r="C66" s="34" t="s">
        <v>750</v>
      </c>
      <c r="D66" s="34"/>
      <c r="E66" s="41"/>
      <c r="F66" s="107">
        <v>2.6000000000000002E-2</v>
      </c>
      <c r="G66" s="107">
        <v>2.6000000000000002E-2</v>
      </c>
      <c r="H66" s="108"/>
      <c r="I66" s="108"/>
      <c r="J66" s="59"/>
      <c r="K66" s="59"/>
      <c r="L66" s="80"/>
      <c r="M66" s="80"/>
      <c r="N66" s="71">
        <f>E66*(F66*J66+G66*K66+H66*L66+I66*M66)</f>
        <v>0</v>
      </c>
      <c r="O66" s="75"/>
    </row>
    <row r="67" spans="1:16" customFormat="1" ht="14.25" hidden="1" customHeight="1" outlineLevel="1">
      <c r="A67" s="35"/>
      <c r="B67" s="35" t="s">
        <v>795</v>
      </c>
      <c r="C67" s="34" t="s">
        <v>750</v>
      </c>
      <c r="D67" s="34"/>
      <c r="E67" s="41"/>
      <c r="F67" s="107">
        <v>0.01</v>
      </c>
      <c r="G67" s="107">
        <v>0.01</v>
      </c>
      <c r="H67" s="108"/>
      <c r="I67" s="108"/>
      <c r="J67" s="59"/>
      <c r="K67" s="59"/>
      <c r="L67" s="80"/>
      <c r="M67" s="80"/>
      <c r="N67" s="71">
        <f>E67*(F67*J67+G67*K67+H67*L67+I67*M67)</f>
        <v>0</v>
      </c>
      <c r="O67" s="75"/>
    </row>
    <row r="68" spans="1:16" hidden="1" collapsed="1">
      <c r="A68" s="1662" t="s">
        <v>752</v>
      </c>
      <c r="B68" s="1662"/>
      <c r="C68" s="31" t="s">
        <v>746</v>
      </c>
      <c r="D68" s="61">
        <f>D69</f>
        <v>0</v>
      </c>
      <c r="E68" s="61">
        <f>E72</f>
        <v>0</v>
      </c>
      <c r="F68" s="95"/>
      <c r="G68" s="95"/>
      <c r="H68" s="95"/>
      <c r="I68" s="95"/>
      <c r="J68" s="85"/>
      <c r="K68" s="85"/>
      <c r="L68" s="85"/>
      <c r="M68" s="85"/>
      <c r="N68" s="81">
        <f>N69+N72</f>
        <v>0</v>
      </c>
      <c r="O68" s="45"/>
    </row>
    <row r="69" spans="1:16" ht="15" hidden="1" customHeight="1">
      <c r="A69" s="1637" t="s">
        <v>802</v>
      </c>
      <c r="B69" s="1638"/>
      <c r="C69" s="31" t="s">
        <v>746</v>
      </c>
      <c r="D69" s="61">
        <f>D70</f>
        <v>0</v>
      </c>
      <c r="E69" s="85"/>
      <c r="F69" s="96">
        <f>F70</f>
        <v>4.58</v>
      </c>
      <c r="G69" s="96">
        <f>G70</f>
        <v>4.58</v>
      </c>
      <c r="H69" s="50"/>
      <c r="I69" s="50"/>
      <c r="J69" s="50"/>
      <c r="K69" s="50"/>
      <c r="L69" s="50"/>
      <c r="M69" s="50"/>
      <c r="N69" s="81">
        <f>SUM(N70:N71)</f>
        <v>0</v>
      </c>
      <c r="O69" s="45"/>
    </row>
    <row r="70" spans="1:16" ht="15" hidden="1" customHeight="1" outlineLevel="1">
      <c r="A70" s="82"/>
      <c r="B70" s="82" t="s">
        <v>800</v>
      </c>
      <c r="C70" s="31" t="s">
        <v>746</v>
      </c>
      <c r="D70" s="83"/>
      <c r="E70" s="85"/>
      <c r="F70" s="90">
        <v>4.58</v>
      </c>
      <c r="G70" s="91">
        <v>4.58</v>
      </c>
      <c r="H70" s="98"/>
      <c r="I70" s="98"/>
      <c r="J70" s="59"/>
      <c r="K70" s="59"/>
      <c r="L70" s="45"/>
      <c r="M70" s="45"/>
      <c r="N70" s="71">
        <f>D70*(F70*J70+G70*K70+H70*L70+I70*M70)</f>
        <v>0</v>
      </c>
      <c r="O70" s="45"/>
    </row>
    <row r="71" spans="1:16" ht="15" hidden="1" customHeight="1" outlineLevel="1">
      <c r="A71" s="43"/>
      <c r="B71" s="89" t="s">
        <v>801</v>
      </c>
      <c r="C71" s="44" t="s">
        <v>748</v>
      </c>
      <c r="D71" s="84"/>
      <c r="E71" s="85"/>
      <c r="F71" s="97"/>
      <c r="G71" s="98"/>
      <c r="H71" s="98"/>
      <c r="I71" s="98"/>
      <c r="J71" s="45"/>
      <c r="K71" s="45"/>
      <c r="L71" s="45"/>
      <c r="M71" s="45"/>
      <c r="N71" s="67"/>
      <c r="O71" s="45"/>
    </row>
    <row r="72" spans="1:16" ht="14.25" hidden="1" customHeight="1" collapsed="1">
      <c r="A72" s="1637" t="s">
        <v>749</v>
      </c>
      <c r="B72" s="1638"/>
      <c r="C72" s="50"/>
      <c r="D72" s="50"/>
      <c r="E72" s="61">
        <f>E74+E84+E73</f>
        <v>0</v>
      </c>
      <c r="F72" s="99"/>
      <c r="G72" s="99"/>
      <c r="H72" s="99"/>
      <c r="I72" s="99"/>
      <c r="J72" s="50"/>
      <c r="K72" s="50"/>
      <c r="L72" s="50"/>
      <c r="M72" s="50"/>
      <c r="N72" s="81">
        <f>N73+N74+N84</f>
        <v>0</v>
      </c>
      <c r="O72" s="88"/>
    </row>
    <row r="73" spans="1:16" ht="14.25" hidden="1" customHeight="1" outlineLevel="1">
      <c r="A73" s="33"/>
      <c r="B73" s="89" t="s">
        <v>803</v>
      </c>
      <c r="C73" s="32" t="s">
        <v>748</v>
      </c>
      <c r="D73" s="39"/>
      <c r="E73" s="48"/>
      <c r="F73" s="105"/>
      <c r="G73" s="105"/>
      <c r="H73" s="105"/>
      <c r="I73" s="105"/>
      <c r="J73" s="59"/>
      <c r="K73" s="59"/>
      <c r="L73" s="36"/>
      <c r="M73" s="76"/>
      <c r="N73" s="72"/>
      <c r="O73" s="73"/>
    </row>
    <row r="74" spans="1:16" ht="14.25" hidden="1" customHeight="1" outlineLevel="1">
      <c r="A74" s="33"/>
      <c r="B74" s="47" t="s">
        <v>796</v>
      </c>
      <c r="C74" s="39"/>
      <c r="D74" s="39"/>
      <c r="E74" s="62">
        <f>E75+E78+E81</f>
        <v>0</v>
      </c>
      <c r="F74" s="105"/>
      <c r="G74" s="105"/>
      <c r="H74" s="105"/>
      <c r="I74" s="105"/>
      <c r="J74" s="39"/>
      <c r="K74" s="39"/>
      <c r="L74" s="39"/>
      <c r="M74" s="63"/>
      <c r="N74" s="68">
        <f>N75+N78+N81</f>
        <v>0</v>
      </c>
      <c r="O74" s="78"/>
    </row>
    <row r="75" spans="1:16" ht="14.25" hidden="1" customHeight="1" outlineLevel="1">
      <c r="A75" s="33"/>
      <c r="B75" s="53" t="s">
        <v>785</v>
      </c>
      <c r="C75" s="50"/>
      <c r="D75" s="50"/>
      <c r="E75" s="61">
        <f>SUM(E76:E77)</f>
        <v>0</v>
      </c>
      <c r="F75" s="102"/>
      <c r="G75" s="99"/>
      <c r="H75" s="99"/>
      <c r="I75" s="99"/>
      <c r="J75" s="50"/>
      <c r="K75" s="50"/>
      <c r="L75" s="50"/>
      <c r="M75" s="51"/>
      <c r="N75" s="69">
        <f>SUM(N76:N77)</f>
        <v>0</v>
      </c>
      <c r="O75" s="79"/>
    </row>
    <row r="76" spans="1:16" ht="14.25" hidden="1" customHeight="1" outlineLevel="1">
      <c r="A76" s="33"/>
      <c r="B76" s="35" t="s">
        <v>786</v>
      </c>
      <c r="C76" s="34" t="s">
        <v>750</v>
      </c>
      <c r="D76" s="39"/>
      <c r="E76" s="48"/>
      <c r="F76" s="104">
        <v>0.11</v>
      </c>
      <c r="G76" s="104">
        <v>0.12</v>
      </c>
      <c r="H76" s="105"/>
      <c r="I76" s="106"/>
      <c r="J76" s="59"/>
      <c r="K76" s="59"/>
      <c r="L76" s="76"/>
      <c r="M76" s="76"/>
      <c r="N76" s="71">
        <f>E76*(F76*J76+G76*K76+H76*L76+I76*M76)</f>
        <v>0</v>
      </c>
      <c r="O76" s="77"/>
      <c r="P76" s="52"/>
    </row>
    <row r="77" spans="1:16" ht="14.25" hidden="1" customHeight="1" outlineLevel="1">
      <c r="A77" s="33"/>
      <c r="B77" s="33" t="s">
        <v>787</v>
      </c>
      <c r="C77" s="34" t="s">
        <v>750</v>
      </c>
      <c r="D77" s="39"/>
      <c r="E77" s="48"/>
      <c r="F77" s="104">
        <v>0.33</v>
      </c>
      <c r="G77" s="104">
        <v>0.36</v>
      </c>
      <c r="H77" s="105"/>
      <c r="I77" s="105"/>
      <c r="J77" s="59"/>
      <c r="K77" s="59"/>
      <c r="L77" s="36"/>
      <c r="M77" s="76"/>
      <c r="N77" s="71">
        <f>E77*(F77*J77+G77*K77+H77*L77+I77*M77)</f>
        <v>0</v>
      </c>
      <c r="O77" s="77"/>
      <c r="P77" s="52"/>
    </row>
    <row r="78" spans="1:16" ht="14.25" hidden="1" customHeight="1" outlineLevel="1">
      <c r="A78" s="33"/>
      <c r="B78" s="53" t="s">
        <v>788</v>
      </c>
      <c r="C78" s="50"/>
      <c r="D78" s="50"/>
      <c r="E78" s="61">
        <f>SUM(E79:E80)</f>
        <v>0</v>
      </c>
      <c r="F78" s="102"/>
      <c r="G78" s="99"/>
      <c r="H78" s="99"/>
      <c r="I78" s="99"/>
      <c r="J78" s="50"/>
      <c r="K78" s="50"/>
      <c r="L78" s="50"/>
      <c r="M78" s="51"/>
      <c r="N78" s="69">
        <f>SUM(N79:N80)</f>
        <v>0</v>
      </c>
      <c r="O78" s="79"/>
    </row>
    <row r="79" spans="1:16" ht="14.25" hidden="1" customHeight="1" outlineLevel="1">
      <c r="A79" s="33"/>
      <c r="B79" s="35" t="s">
        <v>786</v>
      </c>
      <c r="C79" s="34" t="s">
        <v>750</v>
      </c>
      <c r="D79" s="39"/>
      <c r="E79" s="48"/>
      <c r="F79" s="104">
        <v>7.6999999999999999E-2</v>
      </c>
      <c r="G79" s="104">
        <v>8.3999999999999991E-2</v>
      </c>
      <c r="H79" s="105"/>
      <c r="I79" s="106"/>
      <c r="J79" s="59"/>
      <c r="K79" s="59"/>
      <c r="L79" s="76"/>
      <c r="M79" s="76"/>
      <c r="N79" s="71">
        <f>E79*(F79*J79+G79*K79+H79*L79+I79*M79)</f>
        <v>0</v>
      </c>
      <c r="O79" s="77"/>
      <c r="P79" s="52"/>
    </row>
    <row r="80" spans="1:16" ht="14.25" hidden="1" customHeight="1" outlineLevel="1">
      <c r="A80" s="33"/>
      <c r="B80" s="33" t="s">
        <v>787</v>
      </c>
      <c r="C80" s="34" t="s">
        <v>750</v>
      </c>
      <c r="D80" s="39"/>
      <c r="E80" s="48"/>
      <c r="F80" s="104">
        <v>0.22</v>
      </c>
      <c r="G80" s="104">
        <v>0.24</v>
      </c>
      <c r="H80" s="105"/>
      <c r="I80" s="105"/>
      <c r="J80" s="59"/>
      <c r="K80" s="59"/>
      <c r="L80" s="36"/>
      <c r="M80" s="76"/>
      <c r="N80" s="71">
        <f>E80*(F80*J80+G80*K80+H80*L80+I80*M80)</f>
        <v>0</v>
      </c>
      <c r="O80" s="77"/>
      <c r="P80" s="52"/>
    </row>
    <row r="81" spans="1:16" ht="14.25" hidden="1" customHeight="1" outlineLevel="1">
      <c r="A81" s="33"/>
      <c r="B81" s="53" t="s">
        <v>789</v>
      </c>
      <c r="C81" s="50"/>
      <c r="D81" s="50"/>
      <c r="E81" s="61">
        <f>SUM(E82:E83)</f>
        <v>0</v>
      </c>
      <c r="F81" s="102"/>
      <c r="G81" s="99"/>
      <c r="H81" s="99"/>
      <c r="I81" s="99"/>
      <c r="J81" s="50"/>
      <c r="K81" s="50"/>
      <c r="L81" s="50"/>
      <c r="M81" s="51"/>
      <c r="N81" s="69">
        <f>SUM(N82:N83)</f>
        <v>0</v>
      </c>
      <c r="O81" s="79"/>
    </row>
    <row r="82" spans="1:16" ht="14.25" hidden="1" customHeight="1" outlineLevel="1">
      <c r="A82" s="33"/>
      <c r="B82" s="35" t="s">
        <v>786</v>
      </c>
      <c r="C82" s="34" t="s">
        <v>750</v>
      </c>
      <c r="D82" s="39"/>
      <c r="E82" s="48"/>
      <c r="F82" s="104">
        <v>5.5E-2</v>
      </c>
      <c r="G82" s="104">
        <v>0.06</v>
      </c>
      <c r="H82" s="105"/>
      <c r="I82" s="106"/>
      <c r="J82" s="59"/>
      <c r="K82" s="59"/>
      <c r="L82" s="76"/>
      <c r="M82" s="76"/>
      <c r="N82" s="71">
        <f>E82*(F82*J82+G82*K82+H82*L82+I82*M82)</f>
        <v>0</v>
      </c>
      <c r="O82" s="77"/>
      <c r="P82" s="52"/>
    </row>
    <row r="83" spans="1:16" ht="14.25" hidden="1" customHeight="1" outlineLevel="1">
      <c r="A83" s="33"/>
      <c r="B83" s="33" t="s">
        <v>787</v>
      </c>
      <c r="C83" s="34" t="s">
        <v>750</v>
      </c>
      <c r="D83" s="39"/>
      <c r="E83" s="48"/>
      <c r="F83" s="104">
        <v>0.16500000000000001</v>
      </c>
      <c r="G83" s="104">
        <v>0.18</v>
      </c>
      <c r="H83" s="105"/>
      <c r="I83" s="105"/>
      <c r="J83" s="59"/>
      <c r="K83" s="59"/>
      <c r="L83" s="36"/>
      <c r="M83" s="76"/>
      <c r="N83" s="71">
        <f>E83*(F83*J83+G83*K83+H83*L83+I83*M83)</f>
        <v>0</v>
      </c>
      <c r="O83" s="77"/>
      <c r="P83" s="52"/>
    </row>
    <row r="84" spans="1:16" s="37" customFormat="1" ht="45" hidden="1" customHeight="1" outlineLevel="1">
      <c r="A84" s="38"/>
      <c r="B84" s="53" t="s">
        <v>790</v>
      </c>
      <c r="C84" s="50"/>
      <c r="D84" s="50"/>
      <c r="E84" s="61">
        <f>E85</f>
        <v>0</v>
      </c>
      <c r="F84" s="102"/>
      <c r="G84" s="99"/>
      <c r="H84" s="99"/>
      <c r="I84" s="99"/>
      <c r="J84" s="50"/>
      <c r="K84" s="50"/>
      <c r="L84" s="50"/>
      <c r="M84" s="51"/>
      <c r="N84" s="70">
        <f>N85</f>
        <v>0</v>
      </c>
      <c r="O84" s="77"/>
    </row>
    <row r="85" spans="1:16" customFormat="1" ht="14.25" hidden="1" customHeight="1" outlineLevel="1">
      <c r="A85" s="42"/>
      <c r="B85" s="47" t="s">
        <v>796</v>
      </c>
      <c r="C85" s="34"/>
      <c r="D85" s="34"/>
      <c r="E85" s="60">
        <f>SUM(E86:E89)</f>
        <v>0</v>
      </c>
      <c r="F85" s="100"/>
      <c r="G85" s="100"/>
      <c r="H85" s="100"/>
      <c r="I85" s="100"/>
      <c r="J85" s="34"/>
      <c r="K85" s="34"/>
      <c r="L85" s="34"/>
      <c r="M85" s="34"/>
      <c r="N85" s="71">
        <f>SUM(N86:N89)</f>
        <v>0</v>
      </c>
      <c r="O85" s="73"/>
    </row>
    <row r="86" spans="1:16" customFormat="1" ht="14.25" hidden="1" customHeight="1" outlineLevel="1">
      <c r="A86" s="35"/>
      <c r="B86" s="35" t="s">
        <v>792</v>
      </c>
      <c r="C86" s="34" t="s">
        <v>750</v>
      </c>
      <c r="D86" s="34"/>
      <c r="E86" s="41"/>
      <c r="F86" s="107">
        <v>4.4999999999999998E-2</v>
      </c>
      <c r="G86" s="107">
        <v>4.4999999999999998E-2</v>
      </c>
      <c r="H86" s="108"/>
      <c r="I86" s="108"/>
      <c r="J86" s="59"/>
      <c r="K86" s="59"/>
      <c r="L86" s="80"/>
      <c r="M86" s="80"/>
      <c r="N86" s="71">
        <f>E86*(F86*J86+G86*K86+H86*L86+I86*M86)</f>
        <v>0</v>
      </c>
      <c r="O86" s="75"/>
    </row>
    <row r="87" spans="1:16" customFormat="1" ht="14.25" hidden="1" customHeight="1" outlineLevel="1">
      <c r="A87" s="35"/>
      <c r="B87" s="35" t="s">
        <v>793</v>
      </c>
      <c r="C87" s="34" t="s">
        <v>750</v>
      </c>
      <c r="D87" s="34"/>
      <c r="E87" s="41"/>
      <c r="F87" s="107">
        <v>3.3000000000000002E-2</v>
      </c>
      <c r="G87" s="107">
        <v>3.3000000000000002E-2</v>
      </c>
      <c r="H87" s="108"/>
      <c r="I87" s="108"/>
      <c r="J87" s="59"/>
      <c r="K87" s="59"/>
      <c r="L87" s="80"/>
      <c r="M87" s="80"/>
      <c r="N87" s="71">
        <f>E87*(F87*J87+G87*K87+H87*L87+I87*M87)</f>
        <v>0</v>
      </c>
      <c r="O87" s="75"/>
    </row>
    <row r="88" spans="1:16" customFormat="1" ht="14.25" hidden="1" customHeight="1" outlineLevel="1">
      <c r="A88" s="35"/>
      <c r="B88" s="35" t="s">
        <v>794</v>
      </c>
      <c r="C88" s="34" t="s">
        <v>750</v>
      </c>
      <c r="D88" s="34"/>
      <c r="E88" s="41"/>
      <c r="F88" s="107">
        <v>2.6000000000000002E-2</v>
      </c>
      <c r="G88" s="107">
        <v>2.6000000000000002E-2</v>
      </c>
      <c r="H88" s="108"/>
      <c r="I88" s="108"/>
      <c r="J88" s="59"/>
      <c r="K88" s="59"/>
      <c r="L88" s="80"/>
      <c r="M88" s="80"/>
      <c r="N88" s="71">
        <f>E88*(F88*J88+G88*K88+H88*L88+I88*M88)</f>
        <v>0</v>
      </c>
      <c r="O88" s="75"/>
    </row>
    <row r="89" spans="1:16" customFormat="1" ht="14.25" hidden="1" customHeight="1" outlineLevel="1">
      <c r="A89" s="35"/>
      <c r="B89" s="35" t="s">
        <v>795</v>
      </c>
      <c r="C89" s="34" t="s">
        <v>750</v>
      </c>
      <c r="D89" s="34"/>
      <c r="E89" s="41"/>
      <c r="F89" s="107">
        <v>0.01</v>
      </c>
      <c r="G89" s="107">
        <v>0.01</v>
      </c>
      <c r="H89" s="108"/>
      <c r="I89" s="108"/>
      <c r="J89" s="59"/>
      <c r="K89" s="59"/>
      <c r="L89" s="80"/>
      <c r="M89" s="80"/>
      <c r="N89" s="71">
        <f>E89*(F89*J89+G89*K89+H89*L89+I89*M89)</f>
        <v>0</v>
      </c>
      <c r="O89" s="75"/>
    </row>
    <row r="90" spans="1:16" ht="26.25" hidden="1" customHeight="1" collapsed="1">
      <c r="A90" s="1662" t="s">
        <v>753</v>
      </c>
      <c r="B90" s="1662"/>
      <c r="C90" s="31" t="s">
        <v>746</v>
      </c>
      <c r="D90" s="61">
        <f>D91</f>
        <v>0</v>
      </c>
      <c r="E90" s="61">
        <f>E94</f>
        <v>0</v>
      </c>
      <c r="F90" s="95"/>
      <c r="G90" s="95"/>
      <c r="H90" s="95"/>
      <c r="I90" s="95"/>
      <c r="J90" s="85"/>
      <c r="K90" s="85"/>
      <c r="L90" s="85"/>
      <c r="M90" s="85"/>
      <c r="N90" s="81">
        <f>N91+N94</f>
        <v>0</v>
      </c>
      <c r="O90" s="45"/>
    </row>
    <row r="91" spans="1:16" hidden="1">
      <c r="A91" s="1637" t="s">
        <v>802</v>
      </c>
      <c r="B91" s="1638"/>
      <c r="C91" s="31" t="s">
        <v>746</v>
      </c>
      <c r="D91" s="61">
        <f>D92</f>
        <v>0</v>
      </c>
      <c r="E91" s="85"/>
      <c r="F91" s="96">
        <f>F92</f>
        <v>3.02</v>
      </c>
      <c r="G91" s="96">
        <f>G92</f>
        <v>3.02</v>
      </c>
      <c r="H91" s="50"/>
      <c r="I91" s="50"/>
      <c r="J91" s="50"/>
      <c r="K91" s="50"/>
      <c r="L91" s="50"/>
      <c r="M91" s="50"/>
      <c r="N91" s="81">
        <f>SUM(N92:N93)</f>
        <v>0</v>
      </c>
      <c r="O91" s="45"/>
    </row>
    <row r="92" spans="1:16" ht="15" hidden="1" customHeight="1" outlineLevel="1">
      <c r="A92" s="82"/>
      <c r="B92" s="82" t="s">
        <v>800</v>
      </c>
      <c r="C92" s="31" t="s">
        <v>746</v>
      </c>
      <c r="D92" s="83"/>
      <c r="E92" s="85"/>
      <c r="F92" s="90">
        <v>3.02</v>
      </c>
      <c r="G92" s="91">
        <v>3.02</v>
      </c>
      <c r="H92" s="98"/>
      <c r="I92" s="98"/>
      <c r="J92" s="59"/>
      <c r="K92" s="59"/>
      <c r="L92" s="45"/>
      <c r="M92" s="45"/>
      <c r="N92" s="71">
        <f>D92*(F92*J92+G92*K92+H92*L92+I92*M92)</f>
        <v>0</v>
      </c>
      <c r="O92" s="45"/>
    </row>
    <row r="93" spans="1:16" ht="15" hidden="1" customHeight="1" outlineLevel="1">
      <c r="A93" s="43"/>
      <c r="B93" s="89" t="s">
        <v>801</v>
      </c>
      <c r="C93" s="44" t="s">
        <v>748</v>
      </c>
      <c r="D93" s="84"/>
      <c r="E93" s="85"/>
      <c r="F93" s="97"/>
      <c r="G93" s="98"/>
      <c r="H93" s="98"/>
      <c r="I93" s="98"/>
      <c r="J93" s="45"/>
      <c r="K93" s="45"/>
      <c r="L93" s="45"/>
      <c r="M93" s="45"/>
      <c r="N93" s="67"/>
      <c r="O93" s="45"/>
    </row>
    <row r="94" spans="1:16" ht="14.25" hidden="1" customHeight="1" collapsed="1">
      <c r="A94" s="1637" t="s">
        <v>749</v>
      </c>
      <c r="B94" s="1638"/>
      <c r="C94" s="50"/>
      <c r="D94" s="50"/>
      <c r="E94" s="61"/>
      <c r="F94" s="99"/>
      <c r="G94" s="99"/>
      <c r="H94" s="99"/>
      <c r="I94" s="99"/>
      <c r="J94" s="50"/>
      <c r="K94" s="50"/>
      <c r="L94" s="50"/>
      <c r="M94" s="50"/>
      <c r="N94" s="81">
        <f>N95+N96+N106</f>
        <v>0</v>
      </c>
      <c r="O94" s="88"/>
    </row>
    <row r="95" spans="1:16" ht="14.25" hidden="1" customHeight="1" outlineLevel="1">
      <c r="A95" s="33"/>
      <c r="B95" s="89" t="s">
        <v>803</v>
      </c>
      <c r="C95" s="32" t="s">
        <v>748</v>
      </c>
      <c r="D95" s="39"/>
      <c r="E95" s="48"/>
      <c r="F95" s="105"/>
      <c r="G95" s="105"/>
      <c r="H95" s="105"/>
      <c r="I95" s="105"/>
      <c r="J95" s="59"/>
      <c r="K95" s="59"/>
      <c r="L95" s="36"/>
      <c r="M95" s="76"/>
      <c r="N95" s="72"/>
      <c r="O95" s="73"/>
    </row>
    <row r="96" spans="1:16" ht="14.25" hidden="1" customHeight="1" outlineLevel="1">
      <c r="A96" s="33"/>
      <c r="B96" s="47" t="s">
        <v>796</v>
      </c>
      <c r="C96" s="39"/>
      <c r="D96" s="39"/>
      <c r="E96" s="62">
        <f>E97+E100+E103</f>
        <v>0</v>
      </c>
      <c r="F96" s="105"/>
      <c r="G96" s="105"/>
      <c r="H96" s="105"/>
      <c r="I96" s="105"/>
      <c r="J96" s="39"/>
      <c r="K96" s="39"/>
      <c r="L96" s="39"/>
      <c r="M96" s="63"/>
      <c r="N96" s="68">
        <f>N97+N100+N103</f>
        <v>0</v>
      </c>
      <c r="O96" s="78"/>
    </row>
    <row r="97" spans="1:16" ht="14.25" hidden="1" customHeight="1" outlineLevel="1">
      <c r="A97" s="33"/>
      <c r="B97" s="53" t="s">
        <v>785</v>
      </c>
      <c r="C97" s="50"/>
      <c r="D97" s="50"/>
      <c r="E97" s="61">
        <f>SUM(E98:E99)</f>
        <v>0</v>
      </c>
      <c r="F97" s="102"/>
      <c r="G97" s="99"/>
      <c r="H97" s="99"/>
      <c r="I97" s="99"/>
      <c r="J97" s="50"/>
      <c r="K97" s="50"/>
      <c r="L97" s="50"/>
      <c r="M97" s="51"/>
      <c r="N97" s="69">
        <f>SUM(N98:N99)</f>
        <v>0</v>
      </c>
      <c r="O97" s="79"/>
    </row>
    <row r="98" spans="1:16" ht="14.25" hidden="1" customHeight="1" outlineLevel="1">
      <c r="A98" s="33"/>
      <c r="B98" s="35" t="s">
        <v>786</v>
      </c>
      <c r="C98" s="34" t="s">
        <v>750</v>
      </c>
      <c r="D98" s="39"/>
      <c r="E98" s="48"/>
      <c r="F98" s="104">
        <v>0.11</v>
      </c>
      <c r="G98" s="104">
        <v>0.12</v>
      </c>
      <c r="H98" s="105"/>
      <c r="I98" s="106"/>
      <c r="J98" s="59"/>
      <c r="K98" s="59"/>
      <c r="L98" s="76"/>
      <c r="M98" s="76"/>
      <c r="N98" s="71">
        <f>E98*(F98*J98+G98*K98+H98*L98+I98*M98)</f>
        <v>0</v>
      </c>
      <c r="O98" s="77"/>
      <c r="P98" s="52"/>
    </row>
    <row r="99" spans="1:16" ht="14.25" hidden="1" customHeight="1" outlineLevel="1">
      <c r="A99" s="33"/>
      <c r="B99" s="33" t="s">
        <v>787</v>
      </c>
      <c r="C99" s="34" t="s">
        <v>750</v>
      </c>
      <c r="D99" s="39"/>
      <c r="E99" s="48"/>
      <c r="F99" s="104">
        <v>0.33</v>
      </c>
      <c r="G99" s="104">
        <v>0.36</v>
      </c>
      <c r="H99" s="105"/>
      <c r="I99" s="105"/>
      <c r="J99" s="59"/>
      <c r="K99" s="59"/>
      <c r="L99" s="36"/>
      <c r="M99" s="76"/>
      <c r="N99" s="71">
        <f>E99*(F99*J99+G99*K99+H99*L99+I99*M99)</f>
        <v>0</v>
      </c>
      <c r="O99" s="77"/>
      <c r="P99" s="52"/>
    </row>
    <row r="100" spans="1:16" ht="14.25" hidden="1" customHeight="1" outlineLevel="1">
      <c r="A100" s="33"/>
      <c r="B100" s="53" t="s">
        <v>788</v>
      </c>
      <c r="C100" s="50"/>
      <c r="D100" s="50"/>
      <c r="E100" s="61">
        <f>SUM(E101:E102)</f>
        <v>0</v>
      </c>
      <c r="F100" s="102"/>
      <c r="G100" s="99"/>
      <c r="H100" s="99"/>
      <c r="I100" s="99"/>
      <c r="J100" s="50"/>
      <c r="K100" s="50"/>
      <c r="L100" s="50"/>
      <c r="M100" s="51"/>
      <c r="N100" s="69">
        <f>SUM(N101:N102)</f>
        <v>0</v>
      </c>
      <c r="O100" s="79"/>
    </row>
    <row r="101" spans="1:16" ht="14.25" hidden="1" customHeight="1" outlineLevel="1">
      <c r="A101" s="33"/>
      <c r="B101" s="35" t="s">
        <v>786</v>
      </c>
      <c r="C101" s="34" t="s">
        <v>750</v>
      </c>
      <c r="D101" s="39"/>
      <c r="E101" s="48"/>
      <c r="F101" s="104">
        <v>7.6999999999999999E-2</v>
      </c>
      <c r="G101" s="104">
        <v>8.3999999999999991E-2</v>
      </c>
      <c r="H101" s="105"/>
      <c r="I101" s="106"/>
      <c r="J101" s="59"/>
      <c r="K101" s="59"/>
      <c r="L101" s="76"/>
      <c r="M101" s="76"/>
      <c r="N101" s="71">
        <f>E101*(F101*J101+G101*K101+H101*L101+I101*M101)</f>
        <v>0</v>
      </c>
      <c r="O101" s="77"/>
      <c r="P101" s="52"/>
    </row>
    <row r="102" spans="1:16" ht="14.25" hidden="1" customHeight="1" outlineLevel="1">
      <c r="A102" s="33"/>
      <c r="B102" s="33" t="s">
        <v>787</v>
      </c>
      <c r="C102" s="34" t="s">
        <v>750</v>
      </c>
      <c r="D102" s="39"/>
      <c r="E102" s="48"/>
      <c r="F102" s="104">
        <v>0.22</v>
      </c>
      <c r="G102" s="104">
        <v>0.24</v>
      </c>
      <c r="H102" s="105"/>
      <c r="I102" s="105"/>
      <c r="J102" s="59"/>
      <c r="K102" s="59"/>
      <c r="L102" s="36"/>
      <c r="M102" s="76"/>
      <c r="N102" s="71">
        <f>E102*(F102*J102+G102*K102+H102*L102+I102*M102)</f>
        <v>0</v>
      </c>
      <c r="O102" s="77"/>
      <c r="P102" s="52"/>
    </row>
    <row r="103" spans="1:16" ht="14.25" hidden="1" customHeight="1" outlineLevel="1">
      <c r="A103" s="33"/>
      <c r="B103" s="53" t="s">
        <v>789</v>
      </c>
      <c r="C103" s="50"/>
      <c r="D103" s="50"/>
      <c r="E103" s="61">
        <f>SUM(E104:E105)</f>
        <v>0</v>
      </c>
      <c r="F103" s="102"/>
      <c r="G103" s="99"/>
      <c r="H103" s="99"/>
      <c r="I103" s="99"/>
      <c r="J103" s="50"/>
      <c r="K103" s="50"/>
      <c r="L103" s="50"/>
      <c r="M103" s="51"/>
      <c r="N103" s="69">
        <f>SUM(N104:N105)</f>
        <v>0</v>
      </c>
      <c r="O103" s="79"/>
    </row>
    <row r="104" spans="1:16" ht="14.25" hidden="1" customHeight="1" outlineLevel="1">
      <c r="A104" s="33"/>
      <c r="B104" s="35" t="s">
        <v>786</v>
      </c>
      <c r="C104" s="34" t="s">
        <v>750</v>
      </c>
      <c r="D104" s="39"/>
      <c r="E104" s="48"/>
      <c r="F104" s="104">
        <v>5.5E-2</v>
      </c>
      <c r="G104" s="104">
        <v>0.06</v>
      </c>
      <c r="H104" s="105"/>
      <c r="I104" s="106"/>
      <c r="J104" s="59"/>
      <c r="K104" s="59"/>
      <c r="L104" s="76"/>
      <c r="M104" s="76"/>
      <c r="N104" s="71">
        <f>E104*(F104*J104+G104*K104+H104*L104+I104*M104)</f>
        <v>0</v>
      </c>
      <c r="O104" s="77"/>
      <c r="P104" s="52"/>
    </row>
    <row r="105" spans="1:16" ht="14.25" hidden="1" customHeight="1" outlineLevel="1">
      <c r="A105" s="33"/>
      <c r="B105" s="33" t="s">
        <v>787</v>
      </c>
      <c r="C105" s="34" t="s">
        <v>750</v>
      </c>
      <c r="D105" s="39"/>
      <c r="E105" s="48"/>
      <c r="F105" s="104">
        <v>0.16500000000000001</v>
      </c>
      <c r="G105" s="104">
        <v>0.18</v>
      </c>
      <c r="H105" s="105"/>
      <c r="I105" s="105"/>
      <c r="J105" s="59"/>
      <c r="K105" s="59"/>
      <c r="L105" s="36"/>
      <c r="M105" s="76"/>
      <c r="N105" s="71">
        <f>E105*(F105*J105+G105*K105+H105*L105+I105*M105)</f>
        <v>0</v>
      </c>
      <c r="O105" s="77"/>
      <c r="P105" s="52"/>
    </row>
    <row r="106" spans="1:16" s="37" customFormat="1" ht="45" hidden="1" customHeight="1" outlineLevel="1">
      <c r="A106" s="38"/>
      <c r="B106" s="53" t="s">
        <v>790</v>
      </c>
      <c r="C106" s="50"/>
      <c r="D106" s="50"/>
      <c r="E106" s="61">
        <f>E107</f>
        <v>0</v>
      </c>
      <c r="F106" s="102"/>
      <c r="G106" s="99"/>
      <c r="H106" s="99"/>
      <c r="I106" s="99"/>
      <c r="J106" s="50"/>
      <c r="K106" s="50"/>
      <c r="L106" s="50"/>
      <c r="M106" s="51"/>
      <c r="N106" s="70">
        <f>N107</f>
        <v>0</v>
      </c>
      <c r="O106" s="77"/>
    </row>
    <row r="107" spans="1:16" customFormat="1" ht="14.25" hidden="1" customHeight="1" outlineLevel="1">
      <c r="A107" s="42"/>
      <c r="B107" s="47" t="s">
        <v>796</v>
      </c>
      <c r="C107" s="34"/>
      <c r="D107" s="34"/>
      <c r="E107" s="60">
        <f>SUM(E108:E111)</f>
        <v>0</v>
      </c>
      <c r="F107" s="100"/>
      <c r="G107" s="100"/>
      <c r="H107" s="100"/>
      <c r="I107" s="100"/>
      <c r="J107" s="34"/>
      <c r="K107" s="34"/>
      <c r="L107" s="34"/>
      <c r="M107" s="34"/>
      <c r="N107" s="71">
        <f>SUM(N108:N111)</f>
        <v>0</v>
      </c>
      <c r="O107" s="73"/>
    </row>
    <row r="108" spans="1:16" customFormat="1" ht="14.25" hidden="1" customHeight="1" outlineLevel="1">
      <c r="A108" s="35"/>
      <c r="B108" s="35" t="s">
        <v>792</v>
      </c>
      <c r="C108" s="34" t="s">
        <v>750</v>
      </c>
      <c r="D108" s="34"/>
      <c r="E108" s="41"/>
      <c r="F108" s="107">
        <v>4.4999999999999998E-2</v>
      </c>
      <c r="G108" s="107">
        <v>4.4999999999999998E-2</v>
      </c>
      <c r="H108" s="108"/>
      <c r="I108" s="108"/>
      <c r="J108" s="59"/>
      <c r="K108" s="59"/>
      <c r="L108" s="80"/>
      <c r="M108" s="80"/>
      <c r="N108" s="71">
        <f>E108*(F108*J108+G108*K108+H108*L108+I108*M108)</f>
        <v>0</v>
      </c>
      <c r="O108" s="75"/>
    </row>
    <row r="109" spans="1:16" customFormat="1" ht="14.25" hidden="1" customHeight="1" outlineLevel="1">
      <c r="A109" s="35"/>
      <c r="B109" s="35" t="s">
        <v>793</v>
      </c>
      <c r="C109" s="34" t="s">
        <v>750</v>
      </c>
      <c r="D109" s="34"/>
      <c r="E109" s="41"/>
      <c r="F109" s="107">
        <v>3.3000000000000002E-2</v>
      </c>
      <c r="G109" s="107">
        <v>3.3000000000000002E-2</v>
      </c>
      <c r="H109" s="108"/>
      <c r="I109" s="108"/>
      <c r="J109" s="59"/>
      <c r="K109" s="59"/>
      <c r="L109" s="80"/>
      <c r="M109" s="80"/>
      <c r="N109" s="71">
        <f>E109*(F109*J109+G109*K109+H109*L109+I109*M109)</f>
        <v>0</v>
      </c>
      <c r="O109" s="75"/>
    </row>
    <row r="110" spans="1:16" customFormat="1" ht="14.25" hidden="1" customHeight="1" outlineLevel="1">
      <c r="A110" s="35"/>
      <c r="B110" s="35" t="s">
        <v>794</v>
      </c>
      <c r="C110" s="34" t="s">
        <v>750</v>
      </c>
      <c r="D110" s="34"/>
      <c r="E110" s="41"/>
      <c r="F110" s="107">
        <v>2.6000000000000002E-2</v>
      </c>
      <c r="G110" s="107">
        <v>2.6000000000000002E-2</v>
      </c>
      <c r="H110" s="108"/>
      <c r="I110" s="108"/>
      <c r="J110" s="59"/>
      <c r="K110" s="59"/>
      <c r="L110" s="80"/>
      <c r="M110" s="80"/>
      <c r="N110" s="71">
        <f>E110*(F110*J110+G110*K110+H110*L110+I110*M110)</f>
        <v>0</v>
      </c>
      <c r="O110" s="75"/>
    </row>
    <row r="111" spans="1:16" customFormat="1" ht="14.25" hidden="1" customHeight="1" outlineLevel="1">
      <c r="A111" s="35"/>
      <c r="B111" s="35" t="s">
        <v>795</v>
      </c>
      <c r="C111" s="34" t="s">
        <v>750</v>
      </c>
      <c r="D111" s="34"/>
      <c r="E111" s="41"/>
      <c r="F111" s="107">
        <v>0.01</v>
      </c>
      <c r="G111" s="107">
        <v>0.01</v>
      </c>
      <c r="H111" s="108"/>
      <c r="I111" s="108"/>
      <c r="J111" s="59"/>
      <c r="K111" s="59"/>
      <c r="L111" s="80"/>
      <c r="M111" s="80"/>
      <c r="N111" s="71">
        <f>E111*(F111*J111+G111*K111+H111*L111+I111*M111)</f>
        <v>0</v>
      </c>
      <c r="O111" s="75"/>
    </row>
    <row r="112" spans="1:16" ht="24.75" customHeight="1" collapsed="1">
      <c r="A112" s="1645" t="s">
        <v>754</v>
      </c>
      <c r="B112" s="1646"/>
      <c r="C112" s="46" t="s">
        <v>799</v>
      </c>
      <c r="D112" s="61">
        <f>D113+D150+D172+D194</f>
        <v>0</v>
      </c>
      <c r="E112" s="61">
        <f>E113+E150+E172+E194</f>
        <v>0</v>
      </c>
      <c r="F112" s="94"/>
      <c r="G112" s="94"/>
      <c r="H112" s="94"/>
      <c r="I112" s="94"/>
      <c r="J112" s="46"/>
      <c r="K112" s="46"/>
      <c r="L112" s="46"/>
      <c r="M112" s="46"/>
      <c r="N112" s="81">
        <f>N113+N150+N172+N194</f>
        <v>0</v>
      </c>
      <c r="O112" s="81">
        <f>O113</f>
        <v>0</v>
      </c>
    </row>
    <row r="113" spans="1:16" hidden="1">
      <c r="A113" s="1663" t="s">
        <v>755</v>
      </c>
      <c r="B113" s="1663"/>
      <c r="C113" s="31" t="s">
        <v>746</v>
      </c>
      <c r="D113" s="61">
        <f>D114</f>
        <v>0</v>
      </c>
      <c r="E113" s="61">
        <f>E117</f>
        <v>0</v>
      </c>
      <c r="F113" s="95"/>
      <c r="G113" s="95"/>
      <c r="H113" s="95"/>
      <c r="I113" s="95"/>
      <c r="J113" s="85"/>
      <c r="K113" s="85"/>
      <c r="L113" s="85"/>
      <c r="M113" s="85"/>
      <c r="N113" s="81">
        <f>N114+N117</f>
        <v>0</v>
      </c>
      <c r="O113" s="81">
        <f>O114+O117</f>
        <v>0</v>
      </c>
    </row>
    <row r="114" spans="1:16" ht="15" hidden="1" customHeight="1">
      <c r="A114" s="1637" t="s">
        <v>802</v>
      </c>
      <c r="B114" s="1638"/>
      <c r="C114" s="31" t="s">
        <v>746</v>
      </c>
      <c r="D114" s="61">
        <f>D115</f>
        <v>0</v>
      </c>
      <c r="E114" s="61"/>
      <c r="F114" s="96">
        <f>F115</f>
        <v>3.02</v>
      </c>
      <c r="G114" s="96">
        <f>G115</f>
        <v>3.02</v>
      </c>
      <c r="H114" s="96">
        <f>H115</f>
        <v>2.2799999999999998</v>
      </c>
      <c r="I114" s="96">
        <f>I115</f>
        <v>2.2799999999999998</v>
      </c>
      <c r="J114" s="50"/>
      <c r="K114" s="50"/>
      <c r="L114" s="50"/>
      <c r="M114" s="50"/>
      <c r="N114" s="81">
        <f>SUM(N115:N116)</f>
        <v>0</v>
      </c>
      <c r="O114" s="81">
        <f>SUM(O115:O116)</f>
        <v>0</v>
      </c>
    </row>
    <row r="115" spans="1:16" ht="15" hidden="1" customHeight="1" outlineLevel="1">
      <c r="A115" s="82"/>
      <c r="B115" s="82" t="s">
        <v>800</v>
      </c>
      <c r="C115" s="31" t="s">
        <v>746</v>
      </c>
      <c r="D115" s="61"/>
      <c r="E115" s="61"/>
      <c r="F115" s="90">
        <v>3.02</v>
      </c>
      <c r="G115" s="91">
        <v>3.02</v>
      </c>
      <c r="H115" s="91">
        <v>2.2799999999999998</v>
      </c>
      <c r="I115" s="91">
        <v>2.2799999999999998</v>
      </c>
      <c r="J115" s="59"/>
      <c r="K115" s="59"/>
      <c r="L115" s="59"/>
      <c r="M115" s="59"/>
      <c r="N115" s="81">
        <f>D115*(F115*J115+G115*K115+H115*L115+I115*M115)</f>
        <v>0</v>
      </c>
      <c r="O115" s="81">
        <f>D115*(H115*L115+I115*M115)</f>
        <v>0</v>
      </c>
    </row>
    <row r="116" spans="1:16" ht="15" hidden="1" customHeight="1" outlineLevel="1">
      <c r="A116" s="43"/>
      <c r="B116" s="89" t="s">
        <v>801</v>
      </c>
      <c r="C116" s="44" t="s">
        <v>748</v>
      </c>
      <c r="D116" s="61"/>
      <c r="E116" s="61"/>
      <c r="F116" s="97"/>
      <c r="G116" s="98"/>
      <c r="H116" s="98"/>
      <c r="I116" s="98"/>
      <c r="J116" s="45"/>
      <c r="K116" s="45"/>
      <c r="L116" s="45"/>
      <c r="M116" s="45"/>
      <c r="N116" s="81"/>
      <c r="O116" s="81"/>
    </row>
    <row r="117" spans="1:16" ht="15" hidden="1" customHeight="1" collapsed="1">
      <c r="A117" s="1637" t="s">
        <v>749</v>
      </c>
      <c r="B117" s="1638"/>
      <c r="C117" s="50"/>
      <c r="D117" s="61"/>
      <c r="E117" s="61">
        <f>E118+E119+E129+E139</f>
        <v>0</v>
      </c>
      <c r="F117" s="99"/>
      <c r="G117" s="99"/>
      <c r="H117" s="99"/>
      <c r="I117" s="99"/>
      <c r="J117" s="50"/>
      <c r="K117" s="50"/>
      <c r="L117" s="50"/>
      <c r="M117" s="50"/>
      <c r="N117" s="81">
        <f>N118+N119+N129+N139</f>
        <v>0</v>
      </c>
      <c r="O117" s="81">
        <f>O118+O119+O139</f>
        <v>0</v>
      </c>
    </row>
    <row r="118" spans="1:16" s="52" customFormat="1" ht="14.25" hidden="1" customHeight="1" outlineLevel="1">
      <c r="A118" s="33"/>
      <c r="B118" s="89" t="s">
        <v>804</v>
      </c>
      <c r="C118" s="32" t="s">
        <v>748</v>
      </c>
      <c r="D118" s="61"/>
      <c r="E118" s="61"/>
      <c r="F118" s="100"/>
      <c r="G118" s="100"/>
      <c r="H118" s="100"/>
      <c r="I118" s="100"/>
      <c r="J118" s="59"/>
      <c r="K118" s="59"/>
      <c r="L118" s="59"/>
      <c r="M118" s="59"/>
      <c r="N118" s="81"/>
      <c r="O118" s="81"/>
    </row>
    <row r="119" spans="1:16" ht="14.25" hidden="1" customHeight="1" outlineLevel="1">
      <c r="A119" s="49"/>
      <c r="B119" s="55" t="s">
        <v>791</v>
      </c>
      <c r="C119" s="56"/>
      <c r="D119" s="61"/>
      <c r="E119" s="61">
        <f>E120+E123+E126</f>
        <v>0</v>
      </c>
      <c r="F119" s="101"/>
      <c r="G119" s="101"/>
      <c r="H119" s="101"/>
      <c r="I119" s="101"/>
      <c r="J119" s="56"/>
      <c r="K119" s="56"/>
      <c r="L119" s="56"/>
      <c r="M119" s="56"/>
      <c r="N119" s="81">
        <f>N120+N123+N126</f>
        <v>0</v>
      </c>
      <c r="O119" s="81">
        <f>O120+O123+O126</f>
        <v>0</v>
      </c>
    </row>
    <row r="120" spans="1:16" s="37" customFormat="1" ht="14.25" hidden="1" customHeight="1" outlineLevel="1">
      <c r="A120" s="54"/>
      <c r="B120" s="53" t="s">
        <v>785</v>
      </c>
      <c r="C120" s="50"/>
      <c r="D120" s="61"/>
      <c r="E120" s="61">
        <f>SUM(E121:E122)</f>
        <v>0</v>
      </c>
      <c r="F120" s="102"/>
      <c r="G120" s="99"/>
      <c r="H120" s="99"/>
      <c r="I120" s="99"/>
      <c r="J120" s="50"/>
      <c r="K120" s="50"/>
      <c r="L120" s="50"/>
      <c r="M120" s="51"/>
      <c r="N120" s="81">
        <f>SUM(N121:N122)</f>
        <v>0</v>
      </c>
      <c r="O120" s="81">
        <f>SUM(O121:O122)</f>
        <v>0</v>
      </c>
    </row>
    <row r="121" spans="1:16" s="52" customFormat="1" ht="14.25" hidden="1" customHeight="1" outlineLevel="1">
      <c r="A121" s="35"/>
      <c r="B121" s="57" t="s">
        <v>786</v>
      </c>
      <c r="C121" s="58" t="s">
        <v>750</v>
      </c>
      <c r="D121" s="61"/>
      <c r="E121" s="61"/>
      <c r="F121" s="103">
        <v>6.6000000000000003E-2</v>
      </c>
      <c r="G121" s="103">
        <v>7.1999999999999995E-2</v>
      </c>
      <c r="H121" s="103">
        <v>4.3999999999999997E-2</v>
      </c>
      <c r="I121" s="103">
        <v>4.8000000000000001E-2</v>
      </c>
      <c r="J121" s="59"/>
      <c r="K121" s="59"/>
      <c r="L121" s="59"/>
      <c r="M121" s="59"/>
      <c r="N121" s="81">
        <f>E121*(F121*J121+G121*K121+H121*L121+I121*M121)</f>
        <v>0</v>
      </c>
      <c r="O121" s="81">
        <f>E121*(H121*L121+I121*M121)</f>
        <v>0</v>
      </c>
    </row>
    <row r="122" spans="1:16" s="52" customFormat="1" ht="14.25" hidden="1" customHeight="1" outlineLevel="1">
      <c r="A122" s="33"/>
      <c r="B122" s="33" t="s">
        <v>787</v>
      </c>
      <c r="C122" s="34" t="s">
        <v>750</v>
      </c>
      <c r="D122" s="61"/>
      <c r="E122" s="61"/>
      <c r="F122" s="104">
        <v>0.19800000000000001</v>
      </c>
      <c r="G122" s="104">
        <v>0.216</v>
      </c>
      <c r="H122" s="104">
        <v>0.13200000000000001</v>
      </c>
      <c r="I122" s="104">
        <v>0.14399999999999999</v>
      </c>
      <c r="J122" s="59"/>
      <c r="K122" s="59"/>
      <c r="L122" s="41"/>
      <c r="M122" s="59"/>
      <c r="N122" s="81">
        <f>E122*(F122*J122+G122*K122+H122*L122+I122*M122)</f>
        <v>0</v>
      </c>
      <c r="O122" s="81">
        <f>E122*(H122*L122+I122*M122)</f>
        <v>0</v>
      </c>
    </row>
    <row r="123" spans="1:16" s="37" customFormat="1" ht="14.25" hidden="1" customHeight="1" outlineLevel="1">
      <c r="A123" s="40"/>
      <c r="B123" s="53" t="s">
        <v>788</v>
      </c>
      <c r="C123" s="50"/>
      <c r="D123" s="61"/>
      <c r="E123" s="61">
        <f>SUM(E124:E125)</f>
        <v>0</v>
      </c>
      <c r="F123" s="102"/>
      <c r="G123" s="99"/>
      <c r="H123" s="99"/>
      <c r="I123" s="99"/>
      <c r="J123" s="50"/>
      <c r="K123" s="50"/>
      <c r="L123" s="50"/>
      <c r="M123" s="51"/>
      <c r="N123" s="81">
        <f>SUM(N124:N125)</f>
        <v>0</v>
      </c>
      <c r="O123" s="81">
        <f>SUM(O124:O125)</f>
        <v>0</v>
      </c>
    </row>
    <row r="124" spans="1:16" customFormat="1" ht="14.25" hidden="1" customHeight="1" outlineLevel="1">
      <c r="A124" s="35"/>
      <c r="B124" s="35" t="s">
        <v>786</v>
      </c>
      <c r="C124" s="34" t="s">
        <v>750</v>
      </c>
      <c r="D124" s="61"/>
      <c r="E124" s="61"/>
      <c r="F124" s="104">
        <v>4.3999999999999997E-2</v>
      </c>
      <c r="G124" s="104">
        <v>4.8000000000000001E-2</v>
      </c>
      <c r="H124" s="104">
        <v>3.3000000000000002E-2</v>
      </c>
      <c r="I124" s="103">
        <v>3.5999999999999997E-2</v>
      </c>
      <c r="J124" s="59"/>
      <c r="K124" s="59"/>
      <c r="L124" s="59"/>
      <c r="M124" s="59"/>
      <c r="N124" s="81">
        <f>E124*(F124*J124+G124*K124+H124*L124+I124*M124)</f>
        <v>0</v>
      </c>
      <c r="O124" s="81">
        <f>E124*(H124*L124+I124*M124)</f>
        <v>0</v>
      </c>
      <c r="P124" s="52"/>
    </row>
    <row r="125" spans="1:16" customFormat="1" ht="14.25" hidden="1" customHeight="1" outlineLevel="1">
      <c r="A125" s="33"/>
      <c r="B125" s="33" t="s">
        <v>787</v>
      </c>
      <c r="C125" s="34" t="s">
        <v>750</v>
      </c>
      <c r="D125" s="61"/>
      <c r="E125" s="61"/>
      <c r="F125" s="104">
        <v>0.13200000000000001</v>
      </c>
      <c r="G125" s="104">
        <v>0.14399999999999999</v>
      </c>
      <c r="H125" s="104">
        <v>8.7999999999999995E-2</v>
      </c>
      <c r="I125" s="104">
        <v>9.6000000000000002E-2</v>
      </c>
      <c r="J125" s="59"/>
      <c r="K125" s="59"/>
      <c r="L125" s="41"/>
      <c r="M125" s="59"/>
      <c r="N125" s="81">
        <f>E125*(F125*J125+G125*K125+H125*L125+I125*M125)</f>
        <v>0</v>
      </c>
      <c r="O125" s="81">
        <f>E125*(H125*L125+I125*M125)</f>
        <v>0</v>
      </c>
      <c r="P125" s="52"/>
    </row>
    <row r="126" spans="1:16" s="37" customFormat="1" ht="14.25" hidden="1" customHeight="1" outlineLevel="1">
      <c r="A126" s="38"/>
      <c r="B126" s="53" t="s">
        <v>789</v>
      </c>
      <c r="C126" s="50"/>
      <c r="D126" s="61"/>
      <c r="E126" s="61">
        <f>SUM(E127:E128)</f>
        <v>0</v>
      </c>
      <c r="F126" s="102"/>
      <c r="G126" s="99"/>
      <c r="H126" s="99"/>
      <c r="I126" s="99"/>
      <c r="J126" s="50"/>
      <c r="K126" s="50"/>
      <c r="L126" s="50"/>
      <c r="M126" s="51"/>
      <c r="N126" s="81">
        <f>SUM(N127:N128)</f>
        <v>0</v>
      </c>
      <c r="O126" s="81">
        <f>SUM(O127:O128)</f>
        <v>0</v>
      </c>
    </row>
    <row r="127" spans="1:16" ht="14.25" hidden="1" customHeight="1" outlineLevel="1">
      <c r="A127" s="33"/>
      <c r="B127" s="35" t="s">
        <v>786</v>
      </c>
      <c r="C127" s="34" t="s">
        <v>750</v>
      </c>
      <c r="D127" s="61"/>
      <c r="E127" s="61"/>
      <c r="F127" s="104">
        <v>3.3000000000000002E-2</v>
      </c>
      <c r="G127" s="104">
        <v>3.5999999999999997E-2</v>
      </c>
      <c r="H127" s="104">
        <v>2.1999999999999999E-2</v>
      </c>
      <c r="I127" s="103">
        <v>2.4E-2</v>
      </c>
      <c r="J127" s="59"/>
      <c r="K127" s="59"/>
      <c r="L127" s="59"/>
      <c r="M127" s="59"/>
      <c r="N127" s="81">
        <f>E127*(F127*J127+G127*K127+H127*L127+I127*M127)</f>
        <v>0</v>
      </c>
      <c r="O127" s="81">
        <f>E127*(H127*L127+I127*M127)</f>
        <v>0</v>
      </c>
      <c r="P127" s="52"/>
    </row>
    <row r="128" spans="1:16" ht="14.25" hidden="1" customHeight="1" outlineLevel="1">
      <c r="A128" s="33"/>
      <c r="B128" s="33" t="s">
        <v>787</v>
      </c>
      <c r="C128" s="34" t="s">
        <v>750</v>
      </c>
      <c r="D128" s="61"/>
      <c r="E128" s="61"/>
      <c r="F128" s="104">
        <v>9.9000000000000005E-2</v>
      </c>
      <c r="G128" s="104">
        <v>0.108</v>
      </c>
      <c r="H128" s="104">
        <v>6.6000000000000003E-2</v>
      </c>
      <c r="I128" s="104">
        <v>7.1999999999999995E-2</v>
      </c>
      <c r="J128" s="59"/>
      <c r="K128" s="59"/>
      <c r="L128" s="41"/>
      <c r="M128" s="59"/>
      <c r="N128" s="81">
        <f>E128*(F128*J128+G128*K128+H128*L128+I128*M128)</f>
        <v>0</v>
      </c>
      <c r="O128" s="81">
        <f>E128*(H128*L128+I128*M128)</f>
        <v>0</v>
      </c>
      <c r="P128" s="52"/>
    </row>
    <row r="129" spans="1:16" ht="14.25" hidden="1" customHeight="1" outlineLevel="1">
      <c r="A129" s="33"/>
      <c r="B129" s="47" t="s">
        <v>796</v>
      </c>
      <c r="C129" s="39"/>
      <c r="D129" s="61"/>
      <c r="E129" s="61">
        <f>E130+E133+E136</f>
        <v>0</v>
      </c>
      <c r="F129" s="105"/>
      <c r="G129" s="105"/>
      <c r="H129" s="105"/>
      <c r="I129" s="105"/>
      <c r="J129" s="39"/>
      <c r="K129" s="39"/>
      <c r="L129" s="39"/>
      <c r="M129" s="63"/>
      <c r="N129" s="81">
        <f>N130+N133+N136</f>
        <v>0</v>
      </c>
      <c r="O129" s="81"/>
    </row>
    <row r="130" spans="1:16" ht="14.25" hidden="1" customHeight="1" outlineLevel="1">
      <c r="A130" s="33"/>
      <c r="B130" s="53" t="s">
        <v>785</v>
      </c>
      <c r="C130" s="50"/>
      <c r="D130" s="61"/>
      <c r="E130" s="61">
        <f>SUM(E131:E132)</f>
        <v>0</v>
      </c>
      <c r="F130" s="102"/>
      <c r="G130" s="99"/>
      <c r="H130" s="99"/>
      <c r="I130" s="99"/>
      <c r="J130" s="50"/>
      <c r="K130" s="50"/>
      <c r="L130" s="50"/>
      <c r="M130" s="51"/>
      <c r="N130" s="81">
        <f>SUM(N131:N132)</f>
        <v>0</v>
      </c>
      <c r="O130" s="81"/>
    </row>
    <row r="131" spans="1:16" ht="14.25" hidden="1" customHeight="1" outlineLevel="1">
      <c r="A131" s="33"/>
      <c r="B131" s="35" t="s">
        <v>786</v>
      </c>
      <c r="C131" s="34" t="s">
        <v>750</v>
      </c>
      <c r="D131" s="61"/>
      <c r="E131" s="61"/>
      <c r="F131" s="104">
        <v>0.11</v>
      </c>
      <c r="G131" s="104">
        <v>0.12</v>
      </c>
      <c r="H131" s="105"/>
      <c r="I131" s="106"/>
      <c r="J131" s="59"/>
      <c r="K131" s="59"/>
      <c r="L131" s="76"/>
      <c r="M131" s="76"/>
      <c r="N131" s="81">
        <f>E131*(F131*J131+G131*K131+H131*L131+I131*M131)</f>
        <v>0</v>
      </c>
      <c r="O131" s="81"/>
      <c r="P131" s="52"/>
    </row>
    <row r="132" spans="1:16" ht="14.25" hidden="1" customHeight="1" outlineLevel="1">
      <c r="A132" s="33"/>
      <c r="B132" s="33" t="s">
        <v>787</v>
      </c>
      <c r="C132" s="34" t="s">
        <v>750</v>
      </c>
      <c r="D132" s="61"/>
      <c r="E132" s="61"/>
      <c r="F132" s="104">
        <v>0.33</v>
      </c>
      <c r="G132" s="104">
        <v>0.36</v>
      </c>
      <c r="H132" s="105"/>
      <c r="I132" s="105"/>
      <c r="J132" s="59"/>
      <c r="K132" s="59"/>
      <c r="L132" s="36"/>
      <c r="M132" s="76"/>
      <c r="N132" s="81">
        <f>E132*(F132*J132+G132*K132+H132*L132+I132*M132)</f>
        <v>0</v>
      </c>
      <c r="O132" s="81"/>
      <c r="P132" s="52"/>
    </row>
    <row r="133" spans="1:16" ht="14.25" hidden="1" customHeight="1" outlineLevel="1">
      <c r="A133" s="33"/>
      <c r="B133" s="53" t="s">
        <v>788</v>
      </c>
      <c r="C133" s="50"/>
      <c r="D133" s="61"/>
      <c r="E133" s="61">
        <f>SUM(E134:E135)</f>
        <v>0</v>
      </c>
      <c r="F133" s="102"/>
      <c r="G133" s="99"/>
      <c r="H133" s="99"/>
      <c r="I133" s="99"/>
      <c r="J133" s="50"/>
      <c r="K133" s="50"/>
      <c r="L133" s="50"/>
      <c r="M133" s="51"/>
      <c r="N133" s="81">
        <f>SUM(N134:N135)</f>
        <v>0</v>
      </c>
      <c r="O133" s="81"/>
    </row>
    <row r="134" spans="1:16" ht="14.25" hidden="1" customHeight="1" outlineLevel="1">
      <c r="A134" s="33"/>
      <c r="B134" s="35" t="s">
        <v>786</v>
      </c>
      <c r="C134" s="34" t="s">
        <v>750</v>
      </c>
      <c r="D134" s="61"/>
      <c r="E134" s="61"/>
      <c r="F134" s="104">
        <v>7.6999999999999999E-2</v>
      </c>
      <c r="G134" s="104">
        <v>8.3999999999999991E-2</v>
      </c>
      <c r="H134" s="105"/>
      <c r="I134" s="106"/>
      <c r="J134" s="59"/>
      <c r="K134" s="59"/>
      <c r="L134" s="76"/>
      <c r="M134" s="76"/>
      <c r="N134" s="81">
        <f>E134*(F134*J134+G134*K134+H134*L134+I134*M134)</f>
        <v>0</v>
      </c>
      <c r="O134" s="81"/>
      <c r="P134" s="52"/>
    </row>
    <row r="135" spans="1:16" ht="14.25" hidden="1" customHeight="1" outlineLevel="1">
      <c r="A135" s="33"/>
      <c r="B135" s="33" t="s">
        <v>787</v>
      </c>
      <c r="C135" s="34" t="s">
        <v>750</v>
      </c>
      <c r="D135" s="61"/>
      <c r="E135" s="61"/>
      <c r="F135" s="104">
        <v>0.22</v>
      </c>
      <c r="G135" s="104">
        <v>0.24</v>
      </c>
      <c r="H135" s="105"/>
      <c r="I135" s="105"/>
      <c r="J135" s="59"/>
      <c r="K135" s="59"/>
      <c r="L135" s="36"/>
      <c r="M135" s="76"/>
      <c r="N135" s="81">
        <f>E135*(F135*J135+G135*K135+H135*L135+I135*M135)</f>
        <v>0</v>
      </c>
      <c r="O135" s="81"/>
      <c r="P135" s="52"/>
    </row>
    <row r="136" spans="1:16" ht="14.25" hidden="1" customHeight="1" outlineLevel="1">
      <c r="A136" s="33"/>
      <c r="B136" s="53" t="s">
        <v>789</v>
      </c>
      <c r="C136" s="50"/>
      <c r="D136" s="61"/>
      <c r="E136" s="61">
        <f>SUM(E137:E138)</f>
        <v>0</v>
      </c>
      <c r="F136" s="102"/>
      <c r="G136" s="99"/>
      <c r="H136" s="99"/>
      <c r="I136" s="99"/>
      <c r="J136" s="50"/>
      <c r="K136" s="50"/>
      <c r="L136" s="50"/>
      <c r="M136" s="51"/>
      <c r="N136" s="81">
        <f>SUM(N137:N138)</f>
        <v>0</v>
      </c>
      <c r="O136" s="81"/>
    </row>
    <row r="137" spans="1:16" ht="14.25" hidden="1" customHeight="1" outlineLevel="1">
      <c r="A137" s="33"/>
      <c r="B137" s="35" t="s">
        <v>786</v>
      </c>
      <c r="C137" s="34" t="s">
        <v>750</v>
      </c>
      <c r="D137" s="61"/>
      <c r="E137" s="61"/>
      <c r="F137" s="104">
        <v>5.5E-2</v>
      </c>
      <c r="G137" s="104">
        <v>0.06</v>
      </c>
      <c r="H137" s="105"/>
      <c r="I137" s="106"/>
      <c r="J137" s="59"/>
      <c r="K137" s="59"/>
      <c r="L137" s="76"/>
      <c r="M137" s="76"/>
      <c r="N137" s="81">
        <f>E137*(F137*J137+G137*K137+H137*L137+I137*M137)</f>
        <v>0</v>
      </c>
      <c r="O137" s="81"/>
      <c r="P137" s="52"/>
    </row>
    <row r="138" spans="1:16" ht="14.25" hidden="1" customHeight="1" outlineLevel="1">
      <c r="A138" s="33"/>
      <c r="B138" s="33" t="s">
        <v>787</v>
      </c>
      <c r="C138" s="34" t="s">
        <v>750</v>
      </c>
      <c r="D138" s="61"/>
      <c r="E138" s="61"/>
      <c r="F138" s="104">
        <v>0.16500000000000001</v>
      </c>
      <c r="G138" s="104">
        <v>0.18</v>
      </c>
      <c r="H138" s="105"/>
      <c r="I138" s="105"/>
      <c r="J138" s="59"/>
      <c r="K138" s="59"/>
      <c r="L138" s="36"/>
      <c r="M138" s="76"/>
      <c r="N138" s="81">
        <f>E138*(F138*J138+G138*K138+H138*L138+I138*M138)</f>
        <v>0</v>
      </c>
      <c r="O138" s="81"/>
      <c r="P138" s="52"/>
    </row>
    <row r="139" spans="1:16" s="37" customFormat="1" ht="45" hidden="1" customHeight="1" outlineLevel="1">
      <c r="A139" s="38"/>
      <c r="B139" s="53" t="s">
        <v>790</v>
      </c>
      <c r="C139" s="50"/>
      <c r="D139" s="61"/>
      <c r="E139" s="61">
        <f>E140+E145</f>
        <v>0</v>
      </c>
      <c r="F139" s="102"/>
      <c r="G139" s="99"/>
      <c r="H139" s="99"/>
      <c r="I139" s="99"/>
      <c r="J139" s="50"/>
      <c r="K139" s="50"/>
      <c r="L139" s="50"/>
      <c r="M139" s="51"/>
      <c r="N139" s="81">
        <f>N140+N145</f>
        <v>0</v>
      </c>
      <c r="O139" s="81">
        <f>O140+O145</f>
        <v>0</v>
      </c>
    </row>
    <row r="140" spans="1:16" customFormat="1" ht="14.25" hidden="1" customHeight="1" outlineLevel="1">
      <c r="A140" s="35"/>
      <c r="B140" s="47" t="s">
        <v>791</v>
      </c>
      <c r="C140" s="34"/>
      <c r="D140" s="61"/>
      <c r="E140" s="61">
        <f>SUM(E141:E144)</f>
        <v>0</v>
      </c>
      <c r="F140" s="100"/>
      <c r="G140" s="100"/>
      <c r="H140" s="100"/>
      <c r="I140" s="100"/>
      <c r="J140" s="34"/>
      <c r="K140" s="34"/>
      <c r="L140" s="34"/>
      <c r="M140" s="34"/>
      <c r="N140" s="81">
        <f>SUM(N141:N144)</f>
        <v>0</v>
      </c>
      <c r="O140" s="81">
        <f>SUM(O141:O144)</f>
        <v>0</v>
      </c>
    </row>
    <row r="141" spans="1:16" customFormat="1" ht="14.25" hidden="1" customHeight="1" outlineLevel="1">
      <c r="A141" s="35"/>
      <c r="B141" s="35" t="s">
        <v>792</v>
      </c>
      <c r="C141" s="34" t="s">
        <v>750</v>
      </c>
      <c r="D141" s="61"/>
      <c r="E141" s="61"/>
      <c r="F141" s="107">
        <v>2.7E-2</v>
      </c>
      <c r="G141" s="107">
        <v>2.7E-2</v>
      </c>
      <c r="H141" s="107">
        <v>1.7999999999999999E-2</v>
      </c>
      <c r="I141" s="107">
        <v>1.7999999999999999E-2</v>
      </c>
      <c r="J141" s="59"/>
      <c r="K141" s="59"/>
      <c r="L141" s="59"/>
      <c r="M141" s="59"/>
      <c r="N141" s="81">
        <f>E141*(F141*J141+G141*K141+H141*L141+I141*M141)</f>
        <v>0</v>
      </c>
      <c r="O141" s="81">
        <f>E141*(H141*L141+I141*M141)</f>
        <v>0</v>
      </c>
    </row>
    <row r="142" spans="1:16" customFormat="1" ht="14.25" hidden="1" customHeight="1" outlineLevel="1">
      <c r="A142" s="35"/>
      <c r="B142" s="35" t="s">
        <v>793</v>
      </c>
      <c r="C142" s="34" t="s">
        <v>750</v>
      </c>
      <c r="D142" s="61"/>
      <c r="E142" s="61"/>
      <c r="F142" s="107">
        <v>0.02</v>
      </c>
      <c r="G142" s="107">
        <v>0.02</v>
      </c>
      <c r="H142" s="107">
        <v>1.2999999999999999E-2</v>
      </c>
      <c r="I142" s="107">
        <v>1.2999999999999999E-2</v>
      </c>
      <c r="J142" s="59"/>
      <c r="K142" s="59"/>
      <c r="L142" s="59"/>
      <c r="M142" s="59"/>
      <c r="N142" s="81">
        <f>E142*(F142*J142+G142*K142+H142*L142+I142*M142)</f>
        <v>0</v>
      </c>
      <c r="O142" s="81">
        <f>E142*(H142*L142+I142*M142)</f>
        <v>0</v>
      </c>
    </row>
    <row r="143" spans="1:16" customFormat="1" ht="14.25" hidden="1" customHeight="1" outlineLevel="1">
      <c r="A143" s="35"/>
      <c r="B143" s="35" t="s">
        <v>794</v>
      </c>
      <c r="C143" s="34" t="s">
        <v>750</v>
      </c>
      <c r="D143" s="61"/>
      <c r="E143" s="61"/>
      <c r="F143" s="107">
        <v>1.6E-2</v>
      </c>
      <c r="G143" s="107">
        <v>1.6E-2</v>
      </c>
      <c r="H143" s="107">
        <v>0.01</v>
      </c>
      <c r="I143" s="107">
        <v>0.01</v>
      </c>
      <c r="J143" s="59"/>
      <c r="K143" s="59"/>
      <c r="L143" s="59"/>
      <c r="M143" s="59"/>
      <c r="N143" s="81">
        <f>E143*(F143*J143+G143*K143+H143*L143+I143*M143)</f>
        <v>0</v>
      </c>
      <c r="O143" s="81">
        <f>E143*(H143*L143+I143*M143)</f>
        <v>0</v>
      </c>
    </row>
    <row r="144" spans="1:16" customFormat="1" ht="14.25" hidden="1" customHeight="1" outlineLevel="1">
      <c r="A144" s="35"/>
      <c r="B144" s="35" t="s">
        <v>795</v>
      </c>
      <c r="C144" s="34" t="s">
        <v>750</v>
      </c>
      <c r="D144" s="61"/>
      <c r="E144" s="61"/>
      <c r="F144" s="107">
        <v>6.0000000000000001E-3</v>
      </c>
      <c r="G144" s="107">
        <v>6.0000000000000001E-3</v>
      </c>
      <c r="H144" s="107">
        <v>4.0000000000000001E-3</v>
      </c>
      <c r="I144" s="107">
        <v>4.0000000000000001E-3</v>
      </c>
      <c r="J144" s="59"/>
      <c r="K144" s="59"/>
      <c r="L144" s="59"/>
      <c r="M144" s="59"/>
      <c r="N144" s="81">
        <f>E144*(F144*J144+G144*K144+H144*L144+I144*M144)</f>
        <v>0</v>
      </c>
      <c r="O144" s="81">
        <f>E144*(H144*L144+I144*M144)</f>
        <v>0</v>
      </c>
    </row>
    <row r="145" spans="1:16" customFormat="1" ht="14.25" hidden="1" customHeight="1" outlineLevel="1">
      <c r="A145" s="42"/>
      <c r="B145" s="47" t="s">
        <v>796</v>
      </c>
      <c r="C145" s="34"/>
      <c r="D145" s="61"/>
      <c r="E145" s="61">
        <f>SUM(E146:E149)</f>
        <v>0</v>
      </c>
      <c r="F145" s="100"/>
      <c r="G145" s="100"/>
      <c r="H145" s="100"/>
      <c r="I145" s="100"/>
      <c r="J145" s="34"/>
      <c r="K145" s="34"/>
      <c r="L145" s="34"/>
      <c r="M145" s="34"/>
      <c r="N145" s="81">
        <f>SUM(N146:N149)</f>
        <v>0</v>
      </c>
      <c r="O145" s="81"/>
    </row>
    <row r="146" spans="1:16" customFormat="1" ht="14.25" hidden="1" customHeight="1" outlineLevel="1">
      <c r="A146" s="35"/>
      <c r="B146" s="35" t="s">
        <v>792</v>
      </c>
      <c r="C146" s="34" t="s">
        <v>750</v>
      </c>
      <c r="D146" s="61"/>
      <c r="E146" s="61"/>
      <c r="F146" s="107">
        <v>4.4999999999999998E-2</v>
      </c>
      <c r="G146" s="107">
        <v>4.4999999999999998E-2</v>
      </c>
      <c r="H146" s="108"/>
      <c r="I146" s="108"/>
      <c r="J146" s="59"/>
      <c r="K146" s="59"/>
      <c r="L146" s="80"/>
      <c r="M146" s="80"/>
      <c r="N146" s="81">
        <f>E146*(F146*J146+G146*K146+H146*L146+I146*M146)</f>
        <v>0</v>
      </c>
      <c r="O146" s="81"/>
    </row>
    <row r="147" spans="1:16" customFormat="1" ht="14.25" hidden="1" customHeight="1" outlineLevel="1">
      <c r="A147" s="35"/>
      <c r="B147" s="35" t="s">
        <v>793</v>
      </c>
      <c r="C147" s="34" t="s">
        <v>750</v>
      </c>
      <c r="D147" s="61"/>
      <c r="E147" s="61"/>
      <c r="F147" s="107">
        <v>3.3000000000000002E-2</v>
      </c>
      <c r="G147" s="107">
        <v>3.3000000000000002E-2</v>
      </c>
      <c r="H147" s="108"/>
      <c r="I147" s="108"/>
      <c r="J147" s="59"/>
      <c r="K147" s="59"/>
      <c r="L147" s="80"/>
      <c r="M147" s="80"/>
      <c r="N147" s="81">
        <f>E147*(F147*J147+G147*K147+H147*L147+I147*M147)</f>
        <v>0</v>
      </c>
      <c r="O147" s="81"/>
    </row>
    <row r="148" spans="1:16" customFormat="1" ht="14.25" hidden="1" customHeight="1" outlineLevel="1">
      <c r="A148" s="35"/>
      <c r="B148" s="35" t="s">
        <v>794</v>
      </c>
      <c r="C148" s="34" t="s">
        <v>750</v>
      </c>
      <c r="D148" s="61"/>
      <c r="E148" s="61"/>
      <c r="F148" s="107">
        <v>2.6000000000000002E-2</v>
      </c>
      <c r="G148" s="107">
        <v>2.6000000000000002E-2</v>
      </c>
      <c r="H148" s="108"/>
      <c r="I148" s="108"/>
      <c r="J148" s="59"/>
      <c r="K148" s="59"/>
      <c r="L148" s="80"/>
      <c r="M148" s="80"/>
      <c r="N148" s="81">
        <f>E148*(F148*J148+G148*K148+H148*L148+I148*M148)</f>
        <v>0</v>
      </c>
      <c r="O148" s="81"/>
    </row>
    <row r="149" spans="1:16" customFormat="1" ht="14.25" hidden="1" customHeight="1" outlineLevel="1">
      <c r="A149" s="35"/>
      <c r="B149" s="35" t="s">
        <v>795</v>
      </c>
      <c r="C149" s="34" t="s">
        <v>750</v>
      </c>
      <c r="D149" s="61"/>
      <c r="E149" s="61"/>
      <c r="F149" s="107">
        <v>0.01</v>
      </c>
      <c r="G149" s="107">
        <v>0.01</v>
      </c>
      <c r="H149" s="108"/>
      <c r="I149" s="108"/>
      <c r="J149" s="59"/>
      <c r="K149" s="59"/>
      <c r="L149" s="80"/>
      <c r="M149" s="80"/>
      <c r="N149" s="81">
        <f>E149*(F149*J149+G149*K149+H149*L149+I149*M149)</f>
        <v>0</v>
      </c>
      <c r="O149" s="81"/>
    </row>
    <row r="150" spans="1:16" hidden="1" collapsed="1">
      <c r="A150" s="1660" t="s">
        <v>756</v>
      </c>
      <c r="B150" s="1661"/>
      <c r="C150" s="31" t="s">
        <v>746</v>
      </c>
      <c r="D150" s="61">
        <f>D151</f>
        <v>0</v>
      </c>
      <c r="E150" s="61">
        <f>E154</f>
        <v>0</v>
      </c>
      <c r="F150" s="95"/>
      <c r="G150" s="95"/>
      <c r="H150" s="95"/>
      <c r="I150" s="95"/>
      <c r="J150" s="85"/>
      <c r="K150" s="85"/>
      <c r="L150" s="85"/>
      <c r="M150" s="85"/>
      <c r="N150" s="81">
        <f>N151+N154</f>
        <v>0</v>
      </c>
      <c r="O150" s="81"/>
    </row>
    <row r="151" spans="1:16" hidden="1">
      <c r="A151" s="1637" t="s">
        <v>802</v>
      </c>
      <c r="B151" s="1638"/>
      <c r="C151" s="31" t="s">
        <v>746</v>
      </c>
      <c r="D151" s="61">
        <f>D152</f>
        <v>0</v>
      </c>
      <c r="E151" s="61"/>
      <c r="F151" s="96">
        <f>F152</f>
        <v>4.5199999999999996</v>
      </c>
      <c r="G151" s="96">
        <f>G152</f>
        <v>4.5199999999999996</v>
      </c>
      <c r="H151" s="99"/>
      <c r="I151" s="99"/>
      <c r="J151" s="50"/>
      <c r="K151" s="50"/>
      <c r="L151" s="50"/>
      <c r="M151" s="50"/>
      <c r="N151" s="81">
        <f>SUM(N152:N153)</f>
        <v>0</v>
      </c>
      <c r="O151" s="81"/>
    </row>
    <row r="152" spans="1:16" ht="15" hidden="1" customHeight="1" outlineLevel="1">
      <c r="A152" s="82"/>
      <c r="B152" s="82" t="s">
        <v>800</v>
      </c>
      <c r="C152" s="31" t="s">
        <v>746</v>
      </c>
      <c r="D152" s="61"/>
      <c r="E152" s="61"/>
      <c r="F152" s="90">
        <v>4.5199999999999996</v>
      </c>
      <c r="G152" s="91">
        <v>4.5199999999999996</v>
      </c>
      <c r="H152" s="98"/>
      <c r="I152" s="98"/>
      <c r="J152" s="59"/>
      <c r="K152" s="59"/>
      <c r="L152" s="45"/>
      <c r="M152" s="45"/>
      <c r="N152" s="81">
        <f>D152*(F152*J152+G152*K152+H152*L152+I152*M152)</f>
        <v>0</v>
      </c>
      <c r="O152" s="81"/>
    </row>
    <row r="153" spans="1:16" ht="15" hidden="1" customHeight="1" outlineLevel="1">
      <c r="A153" s="43"/>
      <c r="B153" s="89" t="s">
        <v>801</v>
      </c>
      <c r="C153" s="44" t="s">
        <v>748</v>
      </c>
      <c r="D153" s="61"/>
      <c r="E153" s="61"/>
      <c r="F153" s="97"/>
      <c r="G153" s="98"/>
      <c r="H153" s="98"/>
      <c r="I153" s="98"/>
      <c r="J153" s="45"/>
      <c r="K153" s="45"/>
      <c r="L153" s="45"/>
      <c r="M153" s="45"/>
      <c r="N153" s="81"/>
      <c r="O153" s="81"/>
    </row>
    <row r="154" spans="1:16" ht="14.25" hidden="1" customHeight="1" collapsed="1">
      <c r="A154" s="1637" t="s">
        <v>749</v>
      </c>
      <c r="B154" s="1638"/>
      <c r="C154" s="50"/>
      <c r="D154" s="61"/>
      <c r="E154" s="61">
        <f>E156+E166+E155</f>
        <v>0</v>
      </c>
      <c r="F154" s="99"/>
      <c r="G154" s="99"/>
      <c r="H154" s="99"/>
      <c r="I154" s="99"/>
      <c r="J154" s="50"/>
      <c r="K154" s="50"/>
      <c r="L154" s="50"/>
      <c r="M154" s="50"/>
      <c r="N154" s="81">
        <f>N155+N156+N166</f>
        <v>0</v>
      </c>
      <c r="O154" s="81"/>
    </row>
    <row r="155" spans="1:16" ht="14.25" hidden="1" customHeight="1" outlineLevel="1">
      <c r="A155" s="33"/>
      <c r="B155" s="89" t="s">
        <v>803</v>
      </c>
      <c r="C155" s="32" t="s">
        <v>748</v>
      </c>
      <c r="D155" s="61"/>
      <c r="E155" s="61"/>
      <c r="F155" s="105"/>
      <c r="G155" s="105"/>
      <c r="H155" s="105"/>
      <c r="I155" s="105"/>
      <c r="J155" s="59"/>
      <c r="K155" s="59"/>
      <c r="L155" s="36"/>
      <c r="M155" s="76"/>
      <c r="N155" s="81"/>
      <c r="O155" s="81"/>
    </row>
    <row r="156" spans="1:16" ht="14.25" hidden="1" customHeight="1" outlineLevel="1">
      <c r="A156" s="33"/>
      <c r="B156" s="47" t="s">
        <v>796</v>
      </c>
      <c r="C156" s="39"/>
      <c r="D156" s="61"/>
      <c r="E156" s="61">
        <f>E157+E160+E163</f>
        <v>0</v>
      </c>
      <c r="F156" s="105"/>
      <c r="G156" s="105"/>
      <c r="H156" s="105"/>
      <c r="I156" s="105"/>
      <c r="J156" s="39"/>
      <c r="K156" s="39"/>
      <c r="L156" s="39"/>
      <c r="M156" s="63"/>
      <c r="N156" s="81">
        <f>N157+N160+N163</f>
        <v>0</v>
      </c>
      <c r="O156" s="81"/>
    </row>
    <row r="157" spans="1:16" ht="14.25" hidden="1" customHeight="1" outlineLevel="1">
      <c r="A157" s="33"/>
      <c r="B157" s="53" t="s">
        <v>785</v>
      </c>
      <c r="C157" s="50"/>
      <c r="D157" s="61"/>
      <c r="E157" s="61">
        <f>SUM(E158:E159)</f>
        <v>0</v>
      </c>
      <c r="F157" s="102"/>
      <c r="G157" s="99"/>
      <c r="H157" s="99"/>
      <c r="I157" s="99"/>
      <c r="J157" s="50"/>
      <c r="K157" s="50"/>
      <c r="L157" s="50"/>
      <c r="M157" s="51"/>
      <c r="N157" s="81">
        <f>SUM(N158:N159)</f>
        <v>0</v>
      </c>
      <c r="O157" s="81"/>
    </row>
    <row r="158" spans="1:16" ht="14.25" hidden="1" customHeight="1" outlineLevel="1">
      <c r="A158" s="33"/>
      <c r="B158" s="35" t="s">
        <v>786</v>
      </c>
      <c r="C158" s="34" t="s">
        <v>750</v>
      </c>
      <c r="D158" s="61"/>
      <c r="E158" s="61"/>
      <c r="F158" s="104">
        <v>0.11</v>
      </c>
      <c r="G158" s="104">
        <v>0.12</v>
      </c>
      <c r="H158" s="105"/>
      <c r="I158" s="106"/>
      <c r="J158" s="59"/>
      <c r="K158" s="59"/>
      <c r="L158" s="76"/>
      <c r="M158" s="76"/>
      <c r="N158" s="81">
        <f>E158*(F158*J158+G158*K158+H158*L158+I158*M158)</f>
        <v>0</v>
      </c>
      <c r="O158" s="81"/>
      <c r="P158" s="52"/>
    </row>
    <row r="159" spans="1:16" ht="14.25" hidden="1" customHeight="1" outlineLevel="1">
      <c r="A159" s="33"/>
      <c r="B159" s="33" t="s">
        <v>787</v>
      </c>
      <c r="C159" s="34" t="s">
        <v>750</v>
      </c>
      <c r="D159" s="61"/>
      <c r="E159" s="61"/>
      <c r="F159" s="104">
        <v>0.33</v>
      </c>
      <c r="G159" s="104">
        <v>0.36</v>
      </c>
      <c r="H159" s="105"/>
      <c r="I159" s="105"/>
      <c r="J159" s="59"/>
      <c r="K159" s="59"/>
      <c r="L159" s="36"/>
      <c r="M159" s="76"/>
      <c r="N159" s="81">
        <f>E159*(F159*J159+G159*K159+H159*L159+I159*M159)</f>
        <v>0</v>
      </c>
      <c r="O159" s="81"/>
      <c r="P159" s="52"/>
    </row>
    <row r="160" spans="1:16" ht="14.25" hidden="1" customHeight="1" outlineLevel="1">
      <c r="A160" s="33"/>
      <c r="B160" s="53" t="s">
        <v>788</v>
      </c>
      <c r="C160" s="50"/>
      <c r="D160" s="61"/>
      <c r="E160" s="61">
        <f>SUM(E161:E162)</f>
        <v>0</v>
      </c>
      <c r="F160" s="102"/>
      <c r="G160" s="99"/>
      <c r="H160" s="99"/>
      <c r="I160" s="99"/>
      <c r="J160" s="50"/>
      <c r="K160" s="50"/>
      <c r="L160" s="50"/>
      <c r="M160" s="51"/>
      <c r="N160" s="81">
        <f>SUM(N161:N162)</f>
        <v>0</v>
      </c>
      <c r="O160" s="81"/>
    </row>
    <row r="161" spans="1:16" ht="14.25" hidden="1" customHeight="1" outlineLevel="1">
      <c r="A161" s="33"/>
      <c r="B161" s="35" t="s">
        <v>786</v>
      </c>
      <c r="C161" s="34" t="s">
        <v>750</v>
      </c>
      <c r="D161" s="61"/>
      <c r="E161" s="61"/>
      <c r="F161" s="104">
        <v>7.6999999999999999E-2</v>
      </c>
      <c r="G161" s="104">
        <v>8.3999999999999991E-2</v>
      </c>
      <c r="H161" s="105"/>
      <c r="I161" s="106"/>
      <c r="J161" s="59"/>
      <c r="K161" s="59"/>
      <c r="L161" s="76"/>
      <c r="M161" s="76"/>
      <c r="N161" s="81">
        <f>E161*(F161*J161+G161*K161+H161*L161+I161*M161)</f>
        <v>0</v>
      </c>
      <c r="O161" s="81"/>
      <c r="P161" s="52"/>
    </row>
    <row r="162" spans="1:16" ht="14.25" hidden="1" customHeight="1" outlineLevel="1">
      <c r="A162" s="33"/>
      <c r="B162" s="33" t="s">
        <v>787</v>
      </c>
      <c r="C162" s="34" t="s">
        <v>750</v>
      </c>
      <c r="D162" s="61"/>
      <c r="E162" s="61"/>
      <c r="F162" s="104">
        <v>0.22</v>
      </c>
      <c r="G162" s="104">
        <v>0.24</v>
      </c>
      <c r="H162" s="105"/>
      <c r="I162" s="105"/>
      <c r="J162" s="59"/>
      <c r="K162" s="59"/>
      <c r="L162" s="36"/>
      <c r="M162" s="76"/>
      <c r="N162" s="81">
        <f>E162*(F162*J162+G162*K162+H162*L162+I162*M162)</f>
        <v>0</v>
      </c>
      <c r="O162" s="81"/>
      <c r="P162" s="52"/>
    </row>
    <row r="163" spans="1:16" ht="14.25" hidden="1" customHeight="1" outlineLevel="1">
      <c r="A163" s="33"/>
      <c r="B163" s="53" t="s">
        <v>789</v>
      </c>
      <c r="C163" s="50"/>
      <c r="D163" s="61"/>
      <c r="E163" s="61">
        <f>SUM(E164:E165)</f>
        <v>0</v>
      </c>
      <c r="F163" s="102"/>
      <c r="G163" s="99"/>
      <c r="H163" s="99"/>
      <c r="I163" s="99"/>
      <c r="J163" s="50"/>
      <c r="K163" s="50"/>
      <c r="L163" s="50"/>
      <c r="M163" s="51"/>
      <c r="N163" s="81">
        <f>SUM(N164:N165)</f>
        <v>0</v>
      </c>
      <c r="O163" s="81"/>
    </row>
    <row r="164" spans="1:16" ht="14.25" hidden="1" customHeight="1" outlineLevel="1">
      <c r="A164" s="33"/>
      <c r="B164" s="35" t="s">
        <v>786</v>
      </c>
      <c r="C164" s="34" t="s">
        <v>750</v>
      </c>
      <c r="D164" s="61"/>
      <c r="E164" s="61"/>
      <c r="F164" s="104">
        <v>5.5E-2</v>
      </c>
      <c r="G164" s="104">
        <v>0.06</v>
      </c>
      <c r="H164" s="105"/>
      <c r="I164" s="106"/>
      <c r="J164" s="59"/>
      <c r="K164" s="59"/>
      <c r="L164" s="76"/>
      <c r="M164" s="76"/>
      <c r="N164" s="81">
        <f>E164*(F164*J164+G164*K164+H164*L164+I164*M164)</f>
        <v>0</v>
      </c>
      <c r="O164" s="81"/>
      <c r="P164" s="52"/>
    </row>
    <row r="165" spans="1:16" ht="14.25" hidden="1" customHeight="1" outlineLevel="1">
      <c r="A165" s="33"/>
      <c r="B165" s="33" t="s">
        <v>787</v>
      </c>
      <c r="C165" s="34" t="s">
        <v>750</v>
      </c>
      <c r="D165" s="61"/>
      <c r="E165" s="61"/>
      <c r="F165" s="104">
        <v>0.16500000000000001</v>
      </c>
      <c r="G165" s="104">
        <v>0.18</v>
      </c>
      <c r="H165" s="105"/>
      <c r="I165" s="105"/>
      <c r="J165" s="59"/>
      <c r="K165" s="59"/>
      <c r="L165" s="36"/>
      <c r="M165" s="76"/>
      <c r="N165" s="81">
        <f>E165*(F165*J165+G165*K165+H165*L165+I165*M165)</f>
        <v>0</v>
      </c>
      <c r="O165" s="81"/>
      <c r="P165" s="52"/>
    </row>
    <row r="166" spans="1:16" s="37" customFormat="1" ht="45" hidden="1" customHeight="1" outlineLevel="1">
      <c r="A166" s="38"/>
      <c r="B166" s="53" t="s">
        <v>790</v>
      </c>
      <c r="C166" s="50"/>
      <c r="D166" s="61"/>
      <c r="E166" s="61">
        <f>E167</f>
        <v>0</v>
      </c>
      <c r="F166" s="102"/>
      <c r="G166" s="99"/>
      <c r="H166" s="99"/>
      <c r="I166" s="99"/>
      <c r="J166" s="50"/>
      <c r="K166" s="50"/>
      <c r="L166" s="50"/>
      <c r="M166" s="51"/>
      <c r="N166" s="81">
        <f>N167</f>
        <v>0</v>
      </c>
      <c r="O166" s="81"/>
    </row>
    <row r="167" spans="1:16" customFormat="1" ht="14.25" hidden="1" customHeight="1" outlineLevel="1">
      <c r="A167" s="42"/>
      <c r="B167" s="47" t="s">
        <v>796</v>
      </c>
      <c r="C167" s="34"/>
      <c r="D167" s="61"/>
      <c r="E167" s="61">
        <f>SUM(E168:E171)</f>
        <v>0</v>
      </c>
      <c r="F167" s="100"/>
      <c r="G167" s="100"/>
      <c r="H167" s="100"/>
      <c r="I167" s="100"/>
      <c r="J167" s="34"/>
      <c r="K167" s="34"/>
      <c r="L167" s="34"/>
      <c r="M167" s="34"/>
      <c r="N167" s="81">
        <f>SUM(N168:N171)</f>
        <v>0</v>
      </c>
      <c r="O167" s="81"/>
    </row>
    <row r="168" spans="1:16" customFormat="1" ht="14.25" hidden="1" customHeight="1" outlineLevel="1">
      <c r="A168" s="35"/>
      <c r="B168" s="35" t="s">
        <v>792</v>
      </c>
      <c r="C168" s="34" t="s">
        <v>750</v>
      </c>
      <c r="D168" s="61"/>
      <c r="E168" s="61"/>
      <c r="F168" s="107">
        <v>4.4999999999999998E-2</v>
      </c>
      <c r="G168" s="107">
        <v>4.4999999999999998E-2</v>
      </c>
      <c r="H168" s="108"/>
      <c r="I168" s="108"/>
      <c r="J168" s="59"/>
      <c r="K168" s="59"/>
      <c r="L168" s="80"/>
      <c r="M168" s="80"/>
      <c r="N168" s="81">
        <f>E168*(F168*J168+G168*K168+H168*L168+I168*M168)</f>
        <v>0</v>
      </c>
      <c r="O168" s="81"/>
    </row>
    <row r="169" spans="1:16" customFormat="1" ht="14.25" hidden="1" customHeight="1" outlineLevel="1">
      <c r="A169" s="35"/>
      <c r="B169" s="35" t="s">
        <v>793</v>
      </c>
      <c r="C169" s="34" t="s">
        <v>750</v>
      </c>
      <c r="D169" s="61"/>
      <c r="E169" s="61"/>
      <c r="F169" s="107">
        <v>3.3000000000000002E-2</v>
      </c>
      <c r="G169" s="107">
        <v>3.3000000000000002E-2</v>
      </c>
      <c r="H169" s="108"/>
      <c r="I169" s="108"/>
      <c r="J169" s="59"/>
      <c r="K169" s="59"/>
      <c r="L169" s="80"/>
      <c r="M169" s="80"/>
      <c r="N169" s="81">
        <f>E169*(F169*J169+G169*K169+H169*L169+I169*M169)</f>
        <v>0</v>
      </c>
      <c r="O169" s="81"/>
    </row>
    <row r="170" spans="1:16" customFormat="1" ht="14.25" hidden="1" customHeight="1" outlineLevel="1">
      <c r="A170" s="35"/>
      <c r="B170" s="35" t="s">
        <v>794</v>
      </c>
      <c r="C170" s="34" t="s">
        <v>750</v>
      </c>
      <c r="D170" s="61"/>
      <c r="E170" s="61"/>
      <c r="F170" s="107">
        <v>2.6000000000000002E-2</v>
      </c>
      <c r="G170" s="107">
        <v>2.6000000000000002E-2</v>
      </c>
      <c r="H170" s="108"/>
      <c r="I170" s="108"/>
      <c r="J170" s="59"/>
      <c r="K170" s="59"/>
      <c r="L170" s="80"/>
      <c r="M170" s="80"/>
      <c r="N170" s="81">
        <f>E170*(F170*J170+G170*K170+H170*L170+I170*M170)</f>
        <v>0</v>
      </c>
      <c r="O170" s="81"/>
    </row>
    <row r="171" spans="1:16" customFormat="1" ht="14.25" hidden="1" customHeight="1" outlineLevel="1">
      <c r="A171" s="35"/>
      <c r="B171" s="35" t="s">
        <v>795</v>
      </c>
      <c r="C171" s="34" t="s">
        <v>750</v>
      </c>
      <c r="D171" s="61"/>
      <c r="E171" s="61"/>
      <c r="F171" s="107">
        <v>0.01</v>
      </c>
      <c r="G171" s="107">
        <v>0.01</v>
      </c>
      <c r="H171" s="108"/>
      <c r="I171" s="108"/>
      <c r="J171" s="59"/>
      <c r="K171" s="59"/>
      <c r="L171" s="80"/>
      <c r="M171" s="80"/>
      <c r="N171" s="81">
        <f>E171*(F171*J171+G171*K171+H171*L171+I171*M171)</f>
        <v>0</v>
      </c>
      <c r="O171" s="81"/>
    </row>
    <row r="172" spans="1:16" ht="15" hidden="1" customHeight="1" collapsed="1">
      <c r="A172" s="1639" t="s">
        <v>757</v>
      </c>
      <c r="B172" s="1640"/>
      <c r="C172" s="31" t="s">
        <v>746</v>
      </c>
      <c r="D172" s="61">
        <f>D173</f>
        <v>0</v>
      </c>
      <c r="E172" s="61">
        <f>E176</f>
        <v>0</v>
      </c>
      <c r="F172" s="95"/>
      <c r="G172" s="95"/>
      <c r="H172" s="95"/>
      <c r="I172" s="95"/>
      <c r="J172" s="85"/>
      <c r="K172" s="85"/>
      <c r="L172" s="85"/>
      <c r="M172" s="85"/>
      <c r="N172" s="81">
        <f>N173+N176</f>
        <v>0</v>
      </c>
      <c r="O172" s="81"/>
    </row>
    <row r="173" spans="1:16" ht="15" hidden="1" customHeight="1">
      <c r="A173" s="1637" t="s">
        <v>802</v>
      </c>
      <c r="B173" s="1638"/>
      <c r="C173" s="31" t="s">
        <v>746</v>
      </c>
      <c r="D173" s="61">
        <f>D174</f>
        <v>0</v>
      </c>
      <c r="E173" s="61"/>
      <c r="F173" s="96">
        <f>F174</f>
        <v>4</v>
      </c>
      <c r="G173" s="96">
        <f>G174</f>
        <v>4</v>
      </c>
      <c r="H173" s="99"/>
      <c r="I173" s="99"/>
      <c r="J173" s="50"/>
      <c r="K173" s="50"/>
      <c r="L173" s="50"/>
      <c r="M173" s="50"/>
      <c r="N173" s="81">
        <f>SUM(N174:N175)</f>
        <v>0</v>
      </c>
      <c r="O173" s="81"/>
    </row>
    <row r="174" spans="1:16" ht="15" hidden="1" customHeight="1" outlineLevel="1">
      <c r="A174" s="82"/>
      <c r="B174" s="82" t="s">
        <v>800</v>
      </c>
      <c r="C174" s="31" t="s">
        <v>746</v>
      </c>
      <c r="D174" s="61"/>
      <c r="E174" s="61"/>
      <c r="F174" s="90">
        <v>4</v>
      </c>
      <c r="G174" s="91">
        <v>4</v>
      </c>
      <c r="H174" s="98"/>
      <c r="I174" s="98"/>
      <c r="J174" s="59"/>
      <c r="K174" s="59"/>
      <c r="L174" s="45"/>
      <c r="M174" s="45"/>
      <c r="N174" s="81">
        <f>D174*(F174*J174+G174*K174+H174*L174+I174*M174)</f>
        <v>0</v>
      </c>
      <c r="O174" s="81"/>
    </row>
    <row r="175" spans="1:16" ht="15" hidden="1" customHeight="1" outlineLevel="1">
      <c r="A175" s="43"/>
      <c r="B175" s="89" t="s">
        <v>801</v>
      </c>
      <c r="C175" s="44" t="s">
        <v>748</v>
      </c>
      <c r="D175" s="61"/>
      <c r="E175" s="61"/>
      <c r="F175" s="97"/>
      <c r="G175" s="98"/>
      <c r="H175" s="98"/>
      <c r="I175" s="98"/>
      <c r="J175" s="45"/>
      <c r="K175" s="45"/>
      <c r="L175" s="45"/>
      <c r="M175" s="45"/>
      <c r="N175" s="81"/>
      <c r="O175" s="81"/>
    </row>
    <row r="176" spans="1:16" ht="14.25" hidden="1" customHeight="1" collapsed="1">
      <c r="A176" s="1637" t="s">
        <v>749</v>
      </c>
      <c r="B176" s="1638"/>
      <c r="C176" s="50"/>
      <c r="D176" s="61"/>
      <c r="E176" s="61">
        <f>E178+E188+E177</f>
        <v>0</v>
      </c>
      <c r="F176" s="99"/>
      <c r="G176" s="99"/>
      <c r="H176" s="99"/>
      <c r="I176" s="99"/>
      <c r="J176" s="50"/>
      <c r="K176" s="50"/>
      <c r="L176" s="50"/>
      <c r="M176" s="50"/>
      <c r="N176" s="81">
        <f>N177+N178+N188</f>
        <v>0</v>
      </c>
      <c r="O176" s="81"/>
    </row>
    <row r="177" spans="1:16" ht="14.25" hidden="1" customHeight="1" outlineLevel="1">
      <c r="A177" s="33"/>
      <c r="B177" s="89" t="s">
        <v>803</v>
      </c>
      <c r="C177" s="32" t="s">
        <v>748</v>
      </c>
      <c r="D177" s="61"/>
      <c r="E177" s="61"/>
      <c r="F177" s="105"/>
      <c r="G177" s="105"/>
      <c r="H177" s="105"/>
      <c r="I177" s="105"/>
      <c r="J177" s="59"/>
      <c r="K177" s="59"/>
      <c r="L177" s="36"/>
      <c r="M177" s="76"/>
      <c r="N177" s="81"/>
      <c r="O177" s="81"/>
    </row>
    <row r="178" spans="1:16" ht="14.25" hidden="1" customHeight="1" outlineLevel="1">
      <c r="A178" s="33"/>
      <c r="B178" s="47" t="s">
        <v>796</v>
      </c>
      <c r="C178" s="39"/>
      <c r="D178" s="61"/>
      <c r="E178" s="61">
        <f>E179+E182+E185</f>
        <v>0</v>
      </c>
      <c r="F178" s="105"/>
      <c r="G178" s="105"/>
      <c r="H178" s="105"/>
      <c r="I178" s="105"/>
      <c r="J178" s="39"/>
      <c r="K178" s="39"/>
      <c r="L178" s="39"/>
      <c r="M178" s="63"/>
      <c r="N178" s="81">
        <f>N179+N182+N185</f>
        <v>0</v>
      </c>
      <c r="O178" s="81"/>
    </row>
    <row r="179" spans="1:16" ht="14.25" hidden="1" customHeight="1" outlineLevel="1">
      <c r="A179" s="33"/>
      <c r="B179" s="53" t="s">
        <v>785</v>
      </c>
      <c r="C179" s="50"/>
      <c r="D179" s="61"/>
      <c r="E179" s="61">
        <f>SUM(E180:E181)</f>
        <v>0</v>
      </c>
      <c r="F179" s="102"/>
      <c r="G179" s="99"/>
      <c r="H179" s="99"/>
      <c r="I179" s="99"/>
      <c r="J179" s="50"/>
      <c r="K179" s="50"/>
      <c r="L179" s="50"/>
      <c r="M179" s="51"/>
      <c r="N179" s="81">
        <f>SUM(N180:N181)</f>
        <v>0</v>
      </c>
      <c r="O179" s="81"/>
    </row>
    <row r="180" spans="1:16" ht="14.25" hidden="1" customHeight="1" outlineLevel="1">
      <c r="A180" s="33"/>
      <c r="B180" s="35" t="s">
        <v>786</v>
      </c>
      <c r="C180" s="34" t="s">
        <v>750</v>
      </c>
      <c r="D180" s="61"/>
      <c r="E180" s="61"/>
      <c r="F180" s="104">
        <v>0.11</v>
      </c>
      <c r="G180" s="104">
        <v>0.12</v>
      </c>
      <c r="H180" s="105"/>
      <c r="I180" s="106"/>
      <c r="J180" s="59"/>
      <c r="K180" s="59"/>
      <c r="L180" s="76"/>
      <c r="M180" s="76"/>
      <c r="N180" s="81">
        <f>E180*(F180*J180+G180*K180+H180*L180+I180*M180)</f>
        <v>0</v>
      </c>
      <c r="O180" s="81"/>
      <c r="P180" s="52"/>
    </row>
    <row r="181" spans="1:16" ht="14.25" hidden="1" customHeight="1" outlineLevel="1">
      <c r="A181" s="33"/>
      <c r="B181" s="33" t="s">
        <v>787</v>
      </c>
      <c r="C181" s="34" t="s">
        <v>750</v>
      </c>
      <c r="D181" s="61"/>
      <c r="E181" s="61"/>
      <c r="F181" s="104">
        <v>0.33</v>
      </c>
      <c r="G181" s="104">
        <v>0.36</v>
      </c>
      <c r="H181" s="105"/>
      <c r="I181" s="105"/>
      <c r="J181" s="59"/>
      <c r="K181" s="59"/>
      <c r="L181" s="36"/>
      <c r="M181" s="76"/>
      <c r="N181" s="81">
        <f>E181*(F181*J181+G181*K181+H181*L181+I181*M181)</f>
        <v>0</v>
      </c>
      <c r="O181" s="81"/>
      <c r="P181" s="52"/>
    </row>
    <row r="182" spans="1:16" ht="14.25" hidden="1" customHeight="1" outlineLevel="1">
      <c r="A182" s="33"/>
      <c r="B182" s="53" t="s">
        <v>788</v>
      </c>
      <c r="C182" s="50"/>
      <c r="D182" s="61"/>
      <c r="E182" s="61">
        <f>SUM(E183:E184)</f>
        <v>0</v>
      </c>
      <c r="F182" s="102"/>
      <c r="G182" s="99"/>
      <c r="H182" s="99"/>
      <c r="I182" s="99"/>
      <c r="J182" s="50"/>
      <c r="K182" s="50"/>
      <c r="L182" s="50"/>
      <c r="M182" s="51"/>
      <c r="N182" s="81">
        <f>SUM(N183:N184)</f>
        <v>0</v>
      </c>
      <c r="O182" s="81"/>
    </row>
    <row r="183" spans="1:16" ht="14.25" hidden="1" customHeight="1" outlineLevel="1">
      <c r="A183" s="33"/>
      <c r="B183" s="35" t="s">
        <v>786</v>
      </c>
      <c r="C183" s="34" t="s">
        <v>750</v>
      </c>
      <c r="D183" s="61"/>
      <c r="E183" s="61"/>
      <c r="F183" s="104">
        <v>7.6999999999999999E-2</v>
      </c>
      <c r="G183" s="104">
        <v>8.3999999999999991E-2</v>
      </c>
      <c r="H183" s="105"/>
      <c r="I183" s="106"/>
      <c r="J183" s="59"/>
      <c r="K183" s="59"/>
      <c r="L183" s="76"/>
      <c r="M183" s="76"/>
      <c r="N183" s="81">
        <f>E183*(F183*J183+G183*K183+H183*L183+I183*M183)</f>
        <v>0</v>
      </c>
      <c r="O183" s="81"/>
      <c r="P183" s="52"/>
    </row>
    <row r="184" spans="1:16" ht="14.25" hidden="1" customHeight="1" outlineLevel="1">
      <c r="A184" s="33"/>
      <c r="B184" s="33" t="s">
        <v>787</v>
      </c>
      <c r="C184" s="34" t="s">
        <v>750</v>
      </c>
      <c r="D184" s="61"/>
      <c r="E184" s="61"/>
      <c r="F184" s="104">
        <v>0.22</v>
      </c>
      <c r="G184" s="104">
        <v>0.24</v>
      </c>
      <c r="H184" s="105"/>
      <c r="I184" s="105"/>
      <c r="J184" s="59"/>
      <c r="K184" s="59"/>
      <c r="L184" s="36"/>
      <c r="M184" s="76"/>
      <c r="N184" s="81">
        <f>E184*(F184*J184+G184*K184+H184*L184+I184*M184)</f>
        <v>0</v>
      </c>
      <c r="O184" s="81"/>
      <c r="P184" s="52"/>
    </row>
    <row r="185" spans="1:16" ht="14.25" hidden="1" customHeight="1" outlineLevel="1">
      <c r="A185" s="33"/>
      <c r="B185" s="53" t="s">
        <v>789</v>
      </c>
      <c r="C185" s="50"/>
      <c r="D185" s="61"/>
      <c r="E185" s="61">
        <f>SUM(E186:E187)</f>
        <v>0</v>
      </c>
      <c r="F185" s="102"/>
      <c r="G185" s="99"/>
      <c r="H185" s="99"/>
      <c r="I185" s="99"/>
      <c r="J185" s="50"/>
      <c r="K185" s="50"/>
      <c r="L185" s="50"/>
      <c r="M185" s="51"/>
      <c r="N185" s="81">
        <f>SUM(N186:N187)</f>
        <v>0</v>
      </c>
      <c r="O185" s="81"/>
    </row>
    <row r="186" spans="1:16" ht="14.25" hidden="1" customHeight="1" outlineLevel="1">
      <c r="A186" s="33"/>
      <c r="B186" s="35" t="s">
        <v>786</v>
      </c>
      <c r="C186" s="34" t="s">
        <v>750</v>
      </c>
      <c r="D186" s="61"/>
      <c r="E186" s="61"/>
      <c r="F186" s="104">
        <v>5.5E-2</v>
      </c>
      <c r="G186" s="104">
        <v>0.06</v>
      </c>
      <c r="H186" s="105"/>
      <c r="I186" s="106"/>
      <c r="J186" s="59"/>
      <c r="K186" s="59"/>
      <c r="L186" s="76"/>
      <c r="M186" s="76"/>
      <c r="N186" s="81">
        <f>E186*(F186*J186+G186*K186+H186*L186+I186*M186)</f>
        <v>0</v>
      </c>
      <c r="O186" s="81"/>
      <c r="P186" s="52"/>
    </row>
    <row r="187" spans="1:16" ht="14.25" hidden="1" customHeight="1" outlineLevel="1">
      <c r="A187" s="33"/>
      <c r="B187" s="33" t="s">
        <v>787</v>
      </c>
      <c r="C187" s="34" t="s">
        <v>750</v>
      </c>
      <c r="D187" s="61"/>
      <c r="E187" s="61"/>
      <c r="F187" s="104">
        <v>0.16500000000000001</v>
      </c>
      <c r="G187" s="104">
        <v>0.18</v>
      </c>
      <c r="H187" s="105"/>
      <c r="I187" s="105"/>
      <c r="J187" s="59"/>
      <c r="K187" s="59"/>
      <c r="L187" s="36"/>
      <c r="M187" s="76"/>
      <c r="N187" s="81">
        <f>E187*(F187*J187+G187*K187+H187*L187+I187*M187)</f>
        <v>0</v>
      </c>
      <c r="O187" s="81"/>
      <c r="P187" s="52"/>
    </row>
    <row r="188" spans="1:16" s="37" customFormat="1" ht="45" hidden="1" customHeight="1" outlineLevel="1">
      <c r="A188" s="38"/>
      <c r="B188" s="53" t="s">
        <v>790</v>
      </c>
      <c r="C188" s="50"/>
      <c r="D188" s="61"/>
      <c r="E188" s="61">
        <f>E189</f>
        <v>0</v>
      </c>
      <c r="F188" s="102"/>
      <c r="G188" s="99"/>
      <c r="H188" s="99"/>
      <c r="I188" s="99"/>
      <c r="J188" s="50"/>
      <c r="K188" s="50"/>
      <c r="L188" s="50"/>
      <c r="M188" s="51"/>
      <c r="N188" s="81">
        <f>N189</f>
        <v>0</v>
      </c>
      <c r="O188" s="81"/>
    </row>
    <row r="189" spans="1:16" customFormat="1" ht="14.25" hidden="1" customHeight="1" outlineLevel="1">
      <c r="A189" s="42"/>
      <c r="B189" s="47" t="s">
        <v>796</v>
      </c>
      <c r="C189" s="34"/>
      <c r="D189" s="61"/>
      <c r="E189" s="61">
        <f>SUM(E190:E193)</f>
        <v>0</v>
      </c>
      <c r="F189" s="100"/>
      <c r="G189" s="100"/>
      <c r="H189" s="100"/>
      <c r="I189" s="100"/>
      <c r="J189" s="34"/>
      <c r="K189" s="34"/>
      <c r="L189" s="34"/>
      <c r="M189" s="34"/>
      <c r="N189" s="81">
        <f>SUM(N190:N193)</f>
        <v>0</v>
      </c>
      <c r="O189" s="81"/>
    </row>
    <row r="190" spans="1:16" customFormat="1" ht="14.25" hidden="1" customHeight="1" outlineLevel="1">
      <c r="A190" s="35"/>
      <c r="B190" s="35" t="s">
        <v>792</v>
      </c>
      <c r="C190" s="34" t="s">
        <v>750</v>
      </c>
      <c r="D190" s="61"/>
      <c r="E190" s="61"/>
      <c r="F190" s="107">
        <v>4.4999999999999998E-2</v>
      </c>
      <c r="G190" s="107">
        <v>4.4999999999999998E-2</v>
      </c>
      <c r="H190" s="108"/>
      <c r="I190" s="108"/>
      <c r="J190" s="59"/>
      <c r="K190" s="59"/>
      <c r="L190" s="80"/>
      <c r="M190" s="80"/>
      <c r="N190" s="81">
        <f>E190*(F190*J190+G190*K190+H190*L190+I190*M190)</f>
        <v>0</v>
      </c>
      <c r="O190" s="81"/>
    </row>
    <row r="191" spans="1:16" customFormat="1" ht="14.25" hidden="1" customHeight="1" outlineLevel="1">
      <c r="A191" s="35"/>
      <c r="B191" s="35" t="s">
        <v>793</v>
      </c>
      <c r="C191" s="34" t="s">
        <v>750</v>
      </c>
      <c r="D191" s="61"/>
      <c r="E191" s="61"/>
      <c r="F191" s="107">
        <v>3.3000000000000002E-2</v>
      </c>
      <c r="G191" s="107">
        <v>3.3000000000000002E-2</v>
      </c>
      <c r="H191" s="108"/>
      <c r="I191" s="108"/>
      <c r="J191" s="59"/>
      <c r="K191" s="59"/>
      <c r="L191" s="80"/>
      <c r="M191" s="80"/>
      <c r="N191" s="81">
        <f>E191*(F191*J191+G191*K191+H191*L191+I191*M191)</f>
        <v>0</v>
      </c>
      <c r="O191" s="81"/>
    </row>
    <row r="192" spans="1:16" customFormat="1" ht="14.25" hidden="1" customHeight="1" outlineLevel="1">
      <c r="A192" s="35"/>
      <c r="B192" s="35" t="s">
        <v>794</v>
      </c>
      <c r="C192" s="34" t="s">
        <v>750</v>
      </c>
      <c r="D192" s="61"/>
      <c r="E192" s="61"/>
      <c r="F192" s="107">
        <v>2.6000000000000002E-2</v>
      </c>
      <c r="G192" s="107">
        <v>2.6000000000000002E-2</v>
      </c>
      <c r="H192" s="108"/>
      <c r="I192" s="108"/>
      <c r="J192" s="59"/>
      <c r="K192" s="59"/>
      <c r="L192" s="80"/>
      <c r="M192" s="80"/>
      <c r="N192" s="81">
        <f>E192*(F192*J192+G192*K192+H192*L192+I192*M192)</f>
        <v>0</v>
      </c>
      <c r="O192" s="81"/>
    </row>
    <row r="193" spans="1:15" customFormat="1" ht="14.25" hidden="1" customHeight="1" outlineLevel="1">
      <c r="A193" s="35"/>
      <c r="B193" s="35" t="s">
        <v>795</v>
      </c>
      <c r="C193" s="34" t="s">
        <v>750</v>
      </c>
      <c r="D193" s="61"/>
      <c r="E193" s="61"/>
      <c r="F193" s="107">
        <v>0.01</v>
      </c>
      <c r="G193" s="107">
        <v>0.01</v>
      </c>
      <c r="H193" s="108"/>
      <c r="I193" s="108"/>
      <c r="J193" s="59"/>
      <c r="K193" s="59"/>
      <c r="L193" s="80"/>
      <c r="M193" s="80"/>
      <c r="N193" s="81">
        <f>E193*(F193*J193+G193*K193+H193*L193+I193*M193)</f>
        <v>0</v>
      </c>
      <c r="O193" s="81"/>
    </row>
    <row r="194" spans="1:15" ht="25.5" hidden="1" customHeight="1" collapsed="1">
      <c r="A194" s="1639" t="s">
        <v>758</v>
      </c>
      <c r="B194" s="1640"/>
      <c r="C194" s="31" t="s">
        <v>746</v>
      </c>
      <c r="D194" s="61">
        <f>D195</f>
        <v>0</v>
      </c>
      <c r="E194" s="61">
        <f>E198</f>
        <v>0</v>
      </c>
      <c r="F194" s="95"/>
      <c r="G194" s="95"/>
      <c r="H194" s="95"/>
      <c r="I194" s="95"/>
      <c r="J194" s="85"/>
      <c r="K194" s="85"/>
      <c r="L194" s="85"/>
      <c r="M194" s="85"/>
      <c r="N194" s="81">
        <f>N195+N198</f>
        <v>0</v>
      </c>
      <c r="O194" s="81"/>
    </row>
    <row r="195" spans="1:15" hidden="1">
      <c r="A195" s="1637" t="s">
        <v>802</v>
      </c>
      <c r="B195" s="1638"/>
      <c r="C195" s="31" t="s">
        <v>746</v>
      </c>
      <c r="D195" s="61">
        <f>D196</f>
        <v>0</v>
      </c>
      <c r="E195" s="61"/>
      <c r="F195" s="96">
        <f>F196</f>
        <v>3.09</v>
      </c>
      <c r="G195" s="96">
        <f>G196</f>
        <v>3.09</v>
      </c>
      <c r="H195" s="99"/>
      <c r="I195" s="99"/>
      <c r="J195" s="50"/>
      <c r="K195" s="50"/>
      <c r="L195" s="50"/>
      <c r="M195" s="50"/>
      <c r="N195" s="81">
        <f>SUM(N196:N197)</f>
        <v>0</v>
      </c>
      <c r="O195" s="81"/>
    </row>
    <row r="196" spans="1:15" ht="15" hidden="1" customHeight="1" outlineLevel="1">
      <c r="A196" s="82"/>
      <c r="B196" s="82" t="s">
        <v>800</v>
      </c>
      <c r="C196" s="31" t="s">
        <v>746</v>
      </c>
      <c r="D196" s="61"/>
      <c r="E196" s="61"/>
      <c r="F196" s="90">
        <v>3.09</v>
      </c>
      <c r="G196" s="91">
        <v>3.09</v>
      </c>
      <c r="H196" s="98"/>
      <c r="I196" s="98"/>
      <c r="J196" s="59"/>
      <c r="K196" s="59"/>
      <c r="L196" s="45"/>
      <c r="M196" s="45"/>
      <c r="N196" s="81">
        <f>D196*(F196*J196+G196*K196+H196*L196+I196*M196)</f>
        <v>0</v>
      </c>
      <c r="O196" s="81"/>
    </row>
    <row r="197" spans="1:15" ht="15" hidden="1" customHeight="1" outlineLevel="1">
      <c r="A197" s="43"/>
      <c r="B197" s="89" t="s">
        <v>801</v>
      </c>
      <c r="C197" s="44" t="s">
        <v>748</v>
      </c>
      <c r="D197" s="61"/>
      <c r="E197" s="61"/>
      <c r="F197" s="97"/>
      <c r="G197" s="98"/>
      <c r="H197" s="98"/>
      <c r="I197" s="98"/>
      <c r="J197" s="45"/>
      <c r="K197" s="45"/>
      <c r="L197" s="45"/>
      <c r="M197" s="45"/>
      <c r="N197" s="81"/>
      <c r="O197" s="81"/>
    </row>
    <row r="198" spans="1:15" hidden="1" collapsed="1">
      <c r="A198" s="1637" t="s">
        <v>749</v>
      </c>
      <c r="B198" s="1638"/>
      <c r="C198" s="50"/>
      <c r="D198" s="61"/>
      <c r="E198" s="61">
        <f>E200+E210+E199</f>
        <v>0</v>
      </c>
      <c r="F198" s="99"/>
      <c r="G198" s="99"/>
      <c r="H198" s="99"/>
      <c r="I198" s="99"/>
      <c r="J198" s="50"/>
      <c r="K198" s="50"/>
      <c r="L198" s="50"/>
      <c r="M198" s="50"/>
      <c r="N198" s="81">
        <f>N199+N200+N210</f>
        <v>0</v>
      </c>
      <c r="O198" s="81"/>
    </row>
    <row r="199" spans="1:15" ht="15" hidden="1" customHeight="1" outlineLevel="1">
      <c r="A199" s="33"/>
      <c r="B199" s="89" t="s">
        <v>803</v>
      </c>
      <c r="C199" s="32" t="s">
        <v>748</v>
      </c>
      <c r="D199" s="61"/>
      <c r="E199" s="61"/>
      <c r="F199" s="105"/>
      <c r="G199" s="105"/>
      <c r="H199" s="105"/>
      <c r="I199" s="105"/>
      <c r="J199" s="59"/>
      <c r="K199" s="59"/>
      <c r="L199" s="36"/>
      <c r="M199" s="76"/>
      <c r="N199" s="81"/>
      <c r="O199" s="81"/>
    </row>
    <row r="200" spans="1:15" ht="15" hidden="1" customHeight="1" outlineLevel="1">
      <c r="A200" s="33"/>
      <c r="B200" s="47" t="s">
        <v>796</v>
      </c>
      <c r="C200" s="39"/>
      <c r="D200" s="61"/>
      <c r="E200" s="61">
        <f>E201+E204+E207</f>
        <v>0</v>
      </c>
      <c r="F200" s="105"/>
      <c r="G200" s="105"/>
      <c r="H200" s="105"/>
      <c r="I200" s="105"/>
      <c r="J200" s="39"/>
      <c r="K200" s="39"/>
      <c r="L200" s="39"/>
      <c r="M200" s="63"/>
      <c r="N200" s="81">
        <f>N201+N204+N207</f>
        <v>0</v>
      </c>
      <c r="O200" s="81"/>
    </row>
    <row r="201" spans="1:15" ht="15" hidden="1" customHeight="1" outlineLevel="1">
      <c r="A201" s="33"/>
      <c r="B201" s="53" t="s">
        <v>785</v>
      </c>
      <c r="C201" s="50"/>
      <c r="D201" s="61"/>
      <c r="E201" s="61">
        <f>SUM(E202:E203)</f>
        <v>0</v>
      </c>
      <c r="F201" s="102"/>
      <c r="G201" s="99"/>
      <c r="H201" s="99"/>
      <c r="I201" s="99"/>
      <c r="J201" s="50"/>
      <c r="K201" s="50"/>
      <c r="L201" s="50"/>
      <c r="M201" s="51"/>
      <c r="N201" s="81">
        <f>SUM(N202:N203)</f>
        <v>0</v>
      </c>
      <c r="O201" s="81"/>
    </row>
    <row r="202" spans="1:15" ht="15" hidden="1" customHeight="1" outlineLevel="1">
      <c r="A202" s="33"/>
      <c r="B202" s="35" t="s">
        <v>786</v>
      </c>
      <c r="C202" s="34" t="s">
        <v>750</v>
      </c>
      <c r="D202" s="61"/>
      <c r="E202" s="61"/>
      <c r="F202" s="104">
        <v>0.11</v>
      </c>
      <c r="G202" s="104">
        <v>0.12</v>
      </c>
      <c r="H202" s="105"/>
      <c r="I202" s="106"/>
      <c r="J202" s="59"/>
      <c r="K202" s="59"/>
      <c r="L202" s="76"/>
      <c r="M202" s="76"/>
      <c r="N202" s="81">
        <f>E202*(F202*J202+G202*K202+H202*L202+I202*M202)</f>
        <v>0</v>
      </c>
      <c r="O202" s="81"/>
    </row>
    <row r="203" spans="1:15" ht="15" hidden="1" customHeight="1" outlineLevel="1">
      <c r="A203" s="33"/>
      <c r="B203" s="33" t="s">
        <v>787</v>
      </c>
      <c r="C203" s="34" t="s">
        <v>750</v>
      </c>
      <c r="D203" s="61"/>
      <c r="E203" s="61"/>
      <c r="F203" s="104">
        <v>0.33</v>
      </c>
      <c r="G203" s="104">
        <v>0.36</v>
      </c>
      <c r="H203" s="105"/>
      <c r="I203" s="105"/>
      <c r="J203" s="59"/>
      <c r="K203" s="59"/>
      <c r="L203" s="36"/>
      <c r="M203" s="76"/>
      <c r="N203" s="81">
        <f>E203*(F203*J203+G203*K203+H203*L203+I203*M203)</f>
        <v>0</v>
      </c>
      <c r="O203" s="81"/>
    </row>
    <row r="204" spans="1:15" ht="15" hidden="1" customHeight="1" outlineLevel="1">
      <c r="A204" s="33"/>
      <c r="B204" s="53" t="s">
        <v>788</v>
      </c>
      <c r="C204" s="50"/>
      <c r="D204" s="61"/>
      <c r="E204" s="61">
        <f>SUM(E205:E206)</f>
        <v>0</v>
      </c>
      <c r="F204" s="102"/>
      <c r="G204" s="99"/>
      <c r="H204" s="99"/>
      <c r="I204" s="99"/>
      <c r="J204" s="50"/>
      <c r="K204" s="50"/>
      <c r="L204" s="50"/>
      <c r="M204" s="51"/>
      <c r="N204" s="81">
        <f>SUM(N205:N206)</f>
        <v>0</v>
      </c>
      <c r="O204" s="81"/>
    </row>
    <row r="205" spans="1:15" ht="15" hidden="1" customHeight="1" outlineLevel="1">
      <c r="A205" s="33"/>
      <c r="B205" s="35" t="s">
        <v>786</v>
      </c>
      <c r="C205" s="34" t="s">
        <v>750</v>
      </c>
      <c r="D205" s="61"/>
      <c r="E205" s="61"/>
      <c r="F205" s="104">
        <v>7.6999999999999999E-2</v>
      </c>
      <c r="G205" s="104">
        <v>8.3999999999999991E-2</v>
      </c>
      <c r="H205" s="105"/>
      <c r="I205" s="106"/>
      <c r="J205" s="59"/>
      <c r="K205" s="59"/>
      <c r="L205" s="76"/>
      <c r="M205" s="76"/>
      <c r="N205" s="81">
        <f>E205*(F205*J205+G205*K205+H205*L205+I205*M205)</f>
        <v>0</v>
      </c>
      <c r="O205" s="81"/>
    </row>
    <row r="206" spans="1:15" ht="15" hidden="1" customHeight="1" outlineLevel="1">
      <c r="A206" s="33"/>
      <c r="B206" s="33" t="s">
        <v>787</v>
      </c>
      <c r="C206" s="34" t="s">
        <v>750</v>
      </c>
      <c r="D206" s="61"/>
      <c r="E206" s="61"/>
      <c r="F206" s="104">
        <v>0.22</v>
      </c>
      <c r="G206" s="104">
        <v>0.24</v>
      </c>
      <c r="H206" s="105"/>
      <c r="I206" s="105"/>
      <c r="J206" s="59"/>
      <c r="K206" s="59"/>
      <c r="L206" s="36"/>
      <c r="M206" s="76"/>
      <c r="N206" s="81">
        <f>E206*(F206*J206+G206*K206+H206*L206+I206*M206)</f>
        <v>0</v>
      </c>
      <c r="O206" s="81"/>
    </row>
    <row r="207" spans="1:15" ht="15" hidden="1" customHeight="1" outlineLevel="1">
      <c r="A207" s="33"/>
      <c r="B207" s="53" t="s">
        <v>789</v>
      </c>
      <c r="C207" s="50"/>
      <c r="D207" s="61"/>
      <c r="E207" s="61">
        <f>SUM(E208:E209)</f>
        <v>0</v>
      </c>
      <c r="F207" s="102"/>
      <c r="G207" s="99"/>
      <c r="H207" s="99"/>
      <c r="I207" s="99"/>
      <c r="J207" s="50"/>
      <c r="K207" s="50"/>
      <c r="L207" s="50"/>
      <c r="M207" s="51"/>
      <c r="N207" s="81">
        <f>SUM(N208:N209)</f>
        <v>0</v>
      </c>
      <c r="O207" s="81"/>
    </row>
    <row r="208" spans="1:15" ht="15" hidden="1" customHeight="1" outlineLevel="1">
      <c r="A208" s="33"/>
      <c r="B208" s="35" t="s">
        <v>786</v>
      </c>
      <c r="C208" s="34" t="s">
        <v>750</v>
      </c>
      <c r="D208" s="61"/>
      <c r="E208" s="61"/>
      <c r="F208" s="104">
        <v>5.5E-2</v>
      </c>
      <c r="G208" s="104">
        <v>0.06</v>
      </c>
      <c r="H208" s="105"/>
      <c r="I208" s="106"/>
      <c r="J208" s="59"/>
      <c r="K208" s="59"/>
      <c r="L208" s="76"/>
      <c r="M208" s="76"/>
      <c r="N208" s="81">
        <f>E208*(F208*J208+G208*K208+H208*L208+I208*M208)</f>
        <v>0</v>
      </c>
      <c r="O208" s="81"/>
    </row>
    <row r="209" spans="1:15" ht="15" hidden="1" customHeight="1" outlineLevel="1">
      <c r="A209" s="33"/>
      <c r="B209" s="33" t="s">
        <v>787</v>
      </c>
      <c r="C209" s="34" t="s">
        <v>750</v>
      </c>
      <c r="D209" s="61"/>
      <c r="E209" s="61"/>
      <c r="F209" s="104">
        <v>0.16500000000000001</v>
      </c>
      <c r="G209" s="104">
        <v>0.18</v>
      </c>
      <c r="H209" s="105"/>
      <c r="I209" s="105"/>
      <c r="J209" s="59"/>
      <c r="K209" s="59"/>
      <c r="L209" s="36"/>
      <c r="M209" s="76"/>
      <c r="N209" s="81">
        <f>E209*(F209*J209+G209*K209+H209*L209+I209*M209)</f>
        <v>0</v>
      </c>
      <c r="O209" s="81"/>
    </row>
    <row r="210" spans="1:15" ht="45" hidden="1" customHeight="1" outlineLevel="1">
      <c r="A210" s="38"/>
      <c r="B210" s="53" t="s">
        <v>790</v>
      </c>
      <c r="C210" s="50"/>
      <c r="D210" s="61"/>
      <c r="E210" s="61">
        <f>E211</f>
        <v>0</v>
      </c>
      <c r="F210" s="102"/>
      <c r="G210" s="99"/>
      <c r="H210" s="99"/>
      <c r="I210" s="99"/>
      <c r="J210" s="50"/>
      <c r="K210" s="50"/>
      <c r="L210" s="50"/>
      <c r="M210" s="51"/>
      <c r="N210" s="81">
        <f>N211</f>
        <v>0</v>
      </c>
      <c r="O210" s="81"/>
    </row>
    <row r="211" spans="1:15" ht="15" hidden="1" customHeight="1" outlineLevel="1">
      <c r="A211" s="42"/>
      <c r="B211" s="47" t="s">
        <v>796</v>
      </c>
      <c r="C211" s="34"/>
      <c r="D211" s="61"/>
      <c r="E211" s="61">
        <f>SUM(E212:E215)</f>
        <v>0</v>
      </c>
      <c r="F211" s="100"/>
      <c r="G211" s="100"/>
      <c r="H211" s="100"/>
      <c r="I211" s="100"/>
      <c r="J211" s="34"/>
      <c r="K211" s="34"/>
      <c r="L211" s="34"/>
      <c r="M211" s="34"/>
      <c r="N211" s="81">
        <f>SUM(N212:N215)</f>
        <v>0</v>
      </c>
      <c r="O211" s="81"/>
    </row>
    <row r="212" spans="1:15" ht="15" hidden="1" customHeight="1" outlineLevel="1">
      <c r="A212" s="35"/>
      <c r="B212" s="35" t="s">
        <v>792</v>
      </c>
      <c r="C212" s="34" t="s">
        <v>750</v>
      </c>
      <c r="D212" s="61"/>
      <c r="E212" s="61"/>
      <c r="F212" s="107">
        <v>4.4999999999999998E-2</v>
      </c>
      <c r="G212" s="107">
        <v>4.4999999999999998E-2</v>
      </c>
      <c r="H212" s="108"/>
      <c r="I212" s="108"/>
      <c r="J212" s="59"/>
      <c r="K212" s="59"/>
      <c r="L212" s="80"/>
      <c r="M212" s="80"/>
      <c r="N212" s="81">
        <f>E212*(F212*J212+G212*K212+H212*L212+I212*M212)</f>
        <v>0</v>
      </c>
      <c r="O212" s="81"/>
    </row>
    <row r="213" spans="1:15" ht="15" hidden="1" customHeight="1" outlineLevel="1">
      <c r="A213" s="35"/>
      <c r="B213" s="35" t="s">
        <v>793</v>
      </c>
      <c r="C213" s="34" t="s">
        <v>750</v>
      </c>
      <c r="D213" s="61"/>
      <c r="E213" s="61"/>
      <c r="F213" s="107">
        <v>3.3000000000000002E-2</v>
      </c>
      <c r="G213" s="107">
        <v>3.3000000000000002E-2</v>
      </c>
      <c r="H213" s="108"/>
      <c r="I213" s="108"/>
      <c r="J213" s="59"/>
      <c r="K213" s="59"/>
      <c r="L213" s="80"/>
      <c r="M213" s="80"/>
      <c r="N213" s="81">
        <f>E213*(F213*J213+G213*K213+H213*L213+I213*M213)</f>
        <v>0</v>
      </c>
      <c r="O213" s="81"/>
    </row>
    <row r="214" spans="1:15" ht="15" hidden="1" customHeight="1" outlineLevel="1">
      <c r="A214" s="35"/>
      <c r="B214" s="35" t="s">
        <v>794</v>
      </c>
      <c r="C214" s="34" t="s">
        <v>750</v>
      </c>
      <c r="D214" s="61"/>
      <c r="E214" s="61"/>
      <c r="F214" s="107">
        <v>2.6000000000000002E-2</v>
      </c>
      <c r="G214" s="107">
        <v>2.6000000000000002E-2</v>
      </c>
      <c r="H214" s="108"/>
      <c r="I214" s="108"/>
      <c r="J214" s="59"/>
      <c r="K214" s="59"/>
      <c r="L214" s="80"/>
      <c r="M214" s="80"/>
      <c r="N214" s="81">
        <f>E214*(F214*J214+G214*K214+H214*L214+I214*M214)</f>
        <v>0</v>
      </c>
      <c r="O214" s="81"/>
    </row>
    <row r="215" spans="1:15" ht="15" hidden="1" customHeight="1" outlineLevel="1">
      <c r="A215" s="35"/>
      <c r="B215" s="35" t="s">
        <v>795</v>
      </c>
      <c r="C215" s="34" t="s">
        <v>750</v>
      </c>
      <c r="D215" s="61"/>
      <c r="E215" s="61"/>
      <c r="F215" s="107">
        <v>0.01</v>
      </c>
      <c r="G215" s="107">
        <v>0.01</v>
      </c>
      <c r="H215" s="108"/>
      <c r="I215" s="108"/>
      <c r="J215" s="59"/>
      <c r="K215" s="59"/>
      <c r="L215" s="80"/>
      <c r="M215" s="80"/>
      <c r="N215" s="81">
        <f>E215*(F215*J215+G215*K215+H215*L215+I215*M215)</f>
        <v>0</v>
      </c>
      <c r="O215" s="81"/>
    </row>
    <row r="216" spans="1:15" ht="25.5" customHeight="1" collapsed="1">
      <c r="A216" s="1645" t="s">
        <v>759</v>
      </c>
      <c r="B216" s="1646"/>
      <c r="C216" s="46" t="s">
        <v>799</v>
      </c>
      <c r="D216" s="61">
        <f>D217+D254+D276+D298</f>
        <v>237</v>
      </c>
      <c r="E216" s="61">
        <f>E217+E254+E276+E298</f>
        <v>0</v>
      </c>
      <c r="F216" s="94"/>
      <c r="G216" s="94"/>
      <c r="H216" s="94"/>
      <c r="I216" s="94"/>
      <c r="J216" s="46"/>
      <c r="K216" s="46"/>
      <c r="L216" s="46"/>
      <c r="M216" s="46"/>
      <c r="N216" s="81">
        <f>N217+N254+N276+N298</f>
        <v>3517.9369999999999</v>
      </c>
      <c r="O216" s="81">
        <f>O217</f>
        <v>0</v>
      </c>
    </row>
    <row r="217" spans="1:15" ht="15" hidden="1" customHeight="1">
      <c r="A217" s="1660" t="s">
        <v>760</v>
      </c>
      <c r="B217" s="1661"/>
      <c r="C217" s="31" t="s">
        <v>746</v>
      </c>
      <c r="D217" s="61">
        <f>D218</f>
        <v>0</v>
      </c>
      <c r="E217" s="61">
        <f>E221</f>
        <v>0</v>
      </c>
      <c r="F217" s="95"/>
      <c r="G217" s="95"/>
      <c r="H217" s="95"/>
      <c r="I217" s="95"/>
      <c r="J217" s="85"/>
      <c r="K217" s="85"/>
      <c r="L217" s="85"/>
      <c r="M217" s="85"/>
      <c r="N217" s="81">
        <f>N218+N221</f>
        <v>0</v>
      </c>
      <c r="O217" s="81">
        <f>O218+O221</f>
        <v>0</v>
      </c>
    </row>
    <row r="218" spans="1:15" ht="15" hidden="1" customHeight="1">
      <c r="A218" s="1637" t="s">
        <v>802</v>
      </c>
      <c r="B218" s="1638"/>
      <c r="C218" s="31" t="s">
        <v>746</v>
      </c>
      <c r="D218" s="61">
        <f>D219</f>
        <v>0</v>
      </c>
      <c r="E218" s="85"/>
      <c r="F218" s="96">
        <f>F219</f>
        <v>1.96</v>
      </c>
      <c r="G218" s="96">
        <f>G219</f>
        <v>1.96</v>
      </c>
      <c r="H218" s="96">
        <f>H219</f>
        <v>0.87</v>
      </c>
      <c r="I218" s="96">
        <f>I219</f>
        <v>0.87</v>
      </c>
      <c r="J218" s="50"/>
      <c r="K218" s="50"/>
      <c r="L218" s="50"/>
      <c r="M218" s="50"/>
      <c r="N218" s="81">
        <f>SUM(N219:N220)</f>
        <v>0</v>
      </c>
      <c r="O218" s="81">
        <f>SUM(O219:O220)</f>
        <v>0</v>
      </c>
    </row>
    <row r="219" spans="1:15" ht="15" hidden="1" customHeight="1" outlineLevel="1">
      <c r="A219" s="82"/>
      <c r="B219" s="82" t="s">
        <v>800</v>
      </c>
      <c r="C219" s="31" t="s">
        <v>746</v>
      </c>
      <c r="D219" s="83"/>
      <c r="E219" s="85"/>
      <c r="F219" s="90">
        <v>1.96</v>
      </c>
      <c r="G219" s="91">
        <v>1.96</v>
      </c>
      <c r="H219" s="91">
        <v>0.87</v>
      </c>
      <c r="I219" s="91">
        <v>0.87</v>
      </c>
      <c r="J219" s="59"/>
      <c r="K219" s="59"/>
      <c r="L219" s="59"/>
      <c r="M219" s="59"/>
      <c r="N219" s="71">
        <f>D219*(F219*J219+G219*K219+H219*L219+I219*M219)</f>
        <v>0</v>
      </c>
      <c r="O219" s="71">
        <f>D219*(H219*L219+I219*M219)</f>
        <v>0</v>
      </c>
    </row>
    <row r="220" spans="1:15" ht="15" hidden="1" customHeight="1" outlineLevel="1">
      <c r="A220" s="43"/>
      <c r="B220" s="89" t="s">
        <v>801</v>
      </c>
      <c r="C220" s="44" t="s">
        <v>748</v>
      </c>
      <c r="D220" s="84"/>
      <c r="E220" s="85"/>
      <c r="F220" s="97"/>
      <c r="G220" s="98"/>
      <c r="H220" s="98"/>
      <c r="I220" s="98"/>
      <c r="J220" s="45"/>
      <c r="K220" s="45"/>
      <c r="L220" s="45"/>
      <c r="M220" s="45"/>
      <c r="N220" s="67"/>
      <c r="O220" s="67"/>
    </row>
    <row r="221" spans="1:15" ht="15" hidden="1" customHeight="1" collapsed="1">
      <c r="A221" s="1637" t="s">
        <v>749</v>
      </c>
      <c r="B221" s="1638"/>
      <c r="C221" s="50"/>
      <c r="D221" s="50"/>
      <c r="E221" s="61">
        <f>E223+E233+E243</f>
        <v>0</v>
      </c>
      <c r="F221" s="99"/>
      <c r="G221" s="99"/>
      <c r="H221" s="99"/>
      <c r="I221" s="99"/>
      <c r="J221" s="50"/>
      <c r="K221" s="50"/>
      <c r="L221" s="50"/>
      <c r="M221" s="50"/>
      <c r="N221" s="81">
        <f>N222+N223+N233+N243</f>
        <v>0</v>
      </c>
      <c r="O221" s="81">
        <f>O222+O223+O243</f>
        <v>0</v>
      </c>
    </row>
    <row r="222" spans="1:15" ht="15" hidden="1" customHeight="1" outlineLevel="1">
      <c r="A222" s="33"/>
      <c r="B222" s="89" t="s">
        <v>804</v>
      </c>
      <c r="C222" s="32" t="s">
        <v>748</v>
      </c>
      <c r="D222" s="34"/>
      <c r="E222" s="41"/>
      <c r="F222" s="100"/>
      <c r="G222" s="100"/>
      <c r="H222" s="100"/>
      <c r="I222" s="100"/>
      <c r="J222" s="59"/>
      <c r="K222" s="59"/>
      <c r="L222" s="59"/>
      <c r="M222" s="59"/>
      <c r="N222" s="72"/>
      <c r="O222" s="72"/>
    </row>
    <row r="223" spans="1:15" ht="15" hidden="1" customHeight="1" outlineLevel="1">
      <c r="A223" s="49"/>
      <c r="B223" s="55" t="s">
        <v>791</v>
      </c>
      <c r="C223" s="56"/>
      <c r="D223" s="56"/>
      <c r="E223" s="62">
        <f>E224+E227+E230</f>
        <v>0</v>
      </c>
      <c r="F223" s="101"/>
      <c r="G223" s="101"/>
      <c r="H223" s="101"/>
      <c r="I223" s="101"/>
      <c r="J223" s="56"/>
      <c r="K223" s="56"/>
      <c r="L223" s="56"/>
      <c r="M223" s="56"/>
      <c r="N223" s="68">
        <f>N224+N227+N230</f>
        <v>0</v>
      </c>
      <c r="O223" s="68">
        <f>O224+O227+O230</f>
        <v>0</v>
      </c>
    </row>
    <row r="224" spans="1:15" ht="15" hidden="1" customHeight="1" outlineLevel="1">
      <c r="A224" s="54"/>
      <c r="B224" s="53" t="s">
        <v>785</v>
      </c>
      <c r="C224" s="50"/>
      <c r="D224" s="50"/>
      <c r="E224" s="64">
        <f>SUM(E225:E226)</f>
        <v>0</v>
      </c>
      <c r="F224" s="102"/>
      <c r="G224" s="99"/>
      <c r="H224" s="99"/>
      <c r="I224" s="99"/>
      <c r="J224" s="50"/>
      <c r="K224" s="50"/>
      <c r="L224" s="50"/>
      <c r="M224" s="51"/>
      <c r="N224" s="69">
        <f>SUM(N225:N226)</f>
        <v>0</v>
      </c>
      <c r="O224" s="70">
        <f>SUM(O225:O226)</f>
        <v>0</v>
      </c>
    </row>
    <row r="225" spans="1:15" ht="15" hidden="1" customHeight="1" outlineLevel="1">
      <c r="A225" s="35"/>
      <c r="B225" s="57" t="s">
        <v>786</v>
      </c>
      <c r="C225" s="58" t="s">
        <v>750</v>
      </c>
      <c r="D225" s="58"/>
      <c r="E225" s="59"/>
      <c r="F225" s="103">
        <v>6.6000000000000003E-2</v>
      </c>
      <c r="G225" s="103">
        <v>7.1999999999999995E-2</v>
      </c>
      <c r="H225" s="103">
        <v>4.3999999999999997E-2</v>
      </c>
      <c r="I225" s="103">
        <v>4.8000000000000001E-2</v>
      </c>
      <c r="J225" s="59"/>
      <c r="K225" s="59"/>
      <c r="L225" s="59"/>
      <c r="M225" s="59"/>
      <c r="N225" s="71">
        <f>E225*(F225*J225+G225*K225+H225*L225+I225*M225)</f>
        <v>0</v>
      </c>
      <c r="O225" s="71">
        <f>E225*(H225*L225+I225*M225)</f>
        <v>0</v>
      </c>
    </row>
    <row r="226" spans="1:15" ht="15" hidden="1" customHeight="1" outlineLevel="1">
      <c r="A226" s="33"/>
      <c r="B226" s="33" t="s">
        <v>787</v>
      </c>
      <c r="C226" s="34" t="s">
        <v>750</v>
      </c>
      <c r="D226" s="34"/>
      <c r="E226" s="41"/>
      <c r="F226" s="104">
        <v>0.19800000000000001</v>
      </c>
      <c r="G226" s="104">
        <v>0.216</v>
      </c>
      <c r="H226" s="104">
        <v>0.13200000000000001</v>
      </c>
      <c r="I226" s="104">
        <v>0.14399999999999999</v>
      </c>
      <c r="J226" s="59"/>
      <c r="K226" s="59"/>
      <c r="L226" s="41"/>
      <c r="M226" s="59"/>
      <c r="N226" s="71">
        <f>E226*(F226*J226+G226*K226+H226*L226+I226*M226)</f>
        <v>0</v>
      </c>
      <c r="O226" s="71">
        <f>E226*(H226*L226+I226*M226)</f>
        <v>0</v>
      </c>
    </row>
    <row r="227" spans="1:15" ht="15" hidden="1" customHeight="1" outlineLevel="1">
      <c r="A227" s="40"/>
      <c r="B227" s="53" t="s">
        <v>788</v>
      </c>
      <c r="C227" s="50"/>
      <c r="D227" s="50"/>
      <c r="E227" s="61">
        <f>SUM(E228:E229)</f>
        <v>0</v>
      </c>
      <c r="F227" s="102"/>
      <c r="G227" s="99"/>
      <c r="H227" s="99"/>
      <c r="I227" s="99"/>
      <c r="J227" s="50"/>
      <c r="K227" s="50"/>
      <c r="L227" s="50"/>
      <c r="M227" s="51"/>
      <c r="N227" s="69">
        <f>SUM(N228:N229)</f>
        <v>0</v>
      </c>
      <c r="O227" s="70">
        <f>SUM(O228:O229)</f>
        <v>0</v>
      </c>
    </row>
    <row r="228" spans="1:15" ht="15" hidden="1" customHeight="1" outlineLevel="1">
      <c r="A228" s="35"/>
      <c r="B228" s="35" t="s">
        <v>786</v>
      </c>
      <c r="C228" s="34" t="s">
        <v>750</v>
      </c>
      <c r="D228" s="34"/>
      <c r="E228" s="41"/>
      <c r="F228" s="104">
        <v>4.3999999999999997E-2</v>
      </c>
      <c r="G228" s="104">
        <v>4.8000000000000001E-2</v>
      </c>
      <c r="H228" s="104">
        <v>3.3000000000000002E-2</v>
      </c>
      <c r="I228" s="103">
        <v>3.5999999999999997E-2</v>
      </c>
      <c r="J228" s="59"/>
      <c r="K228" s="59"/>
      <c r="L228" s="59"/>
      <c r="M228" s="59"/>
      <c r="N228" s="71">
        <f>E228*(F228*J228+G228*K228+H228*L228+I228*M228)</f>
        <v>0</v>
      </c>
      <c r="O228" s="71">
        <f>E228*(H228*L228+I228*M228)</f>
        <v>0</v>
      </c>
    </row>
    <row r="229" spans="1:15" ht="15" hidden="1" customHeight="1" outlineLevel="1">
      <c r="A229" s="33"/>
      <c r="B229" s="33" t="s">
        <v>787</v>
      </c>
      <c r="C229" s="34" t="s">
        <v>750</v>
      </c>
      <c r="D229" s="34"/>
      <c r="E229" s="41"/>
      <c r="F229" s="104">
        <v>0.13200000000000001</v>
      </c>
      <c r="G229" s="104">
        <v>0.14399999999999999</v>
      </c>
      <c r="H229" s="104">
        <v>8.7999999999999995E-2</v>
      </c>
      <c r="I229" s="104">
        <v>9.6000000000000002E-2</v>
      </c>
      <c r="J229" s="59"/>
      <c r="K229" s="59"/>
      <c r="L229" s="41"/>
      <c r="M229" s="59"/>
      <c r="N229" s="71">
        <f>E229*(F229*J229+G229*K229+H229*L229+I229*M229)</f>
        <v>0</v>
      </c>
      <c r="O229" s="71">
        <f>E229*(H229*L229+I229*M229)</f>
        <v>0</v>
      </c>
    </row>
    <row r="230" spans="1:15" ht="15" hidden="1" customHeight="1" outlineLevel="1">
      <c r="A230" s="38"/>
      <c r="B230" s="53" t="s">
        <v>789</v>
      </c>
      <c r="C230" s="50"/>
      <c r="D230" s="50"/>
      <c r="E230" s="61">
        <f>SUM(E231:E232)</f>
        <v>0</v>
      </c>
      <c r="F230" s="102"/>
      <c r="G230" s="99"/>
      <c r="H230" s="99"/>
      <c r="I230" s="99"/>
      <c r="J230" s="50"/>
      <c r="K230" s="50"/>
      <c r="L230" s="50"/>
      <c r="M230" s="51"/>
      <c r="N230" s="69">
        <f>SUM(N231:N232)</f>
        <v>0</v>
      </c>
      <c r="O230" s="70">
        <f>SUM(O231:O232)</f>
        <v>0</v>
      </c>
    </row>
    <row r="231" spans="1:15" ht="15" hidden="1" customHeight="1" outlineLevel="1">
      <c r="A231" s="33"/>
      <c r="B231" s="35" t="s">
        <v>786</v>
      </c>
      <c r="C231" s="34" t="s">
        <v>750</v>
      </c>
      <c r="D231" s="39"/>
      <c r="E231" s="48"/>
      <c r="F231" s="104">
        <v>3.3000000000000002E-2</v>
      </c>
      <c r="G231" s="104">
        <v>3.5999999999999997E-2</v>
      </c>
      <c r="H231" s="104">
        <v>2.1999999999999999E-2</v>
      </c>
      <c r="I231" s="103">
        <v>2.4E-2</v>
      </c>
      <c r="J231" s="59"/>
      <c r="K231" s="59"/>
      <c r="L231" s="59"/>
      <c r="M231" s="59"/>
      <c r="N231" s="71">
        <f>E231*(F231*J231+G231*K231+H231*L231+I231*M231)</f>
        <v>0</v>
      </c>
      <c r="O231" s="71">
        <f>E231*(H231*L231+I231*M231)</f>
        <v>0</v>
      </c>
    </row>
    <row r="232" spans="1:15" ht="15" hidden="1" customHeight="1" outlineLevel="1">
      <c r="A232" s="33"/>
      <c r="B232" s="33" t="s">
        <v>787</v>
      </c>
      <c r="C232" s="34" t="s">
        <v>750</v>
      </c>
      <c r="D232" s="39"/>
      <c r="E232" s="48"/>
      <c r="F232" s="104">
        <v>9.9000000000000005E-2</v>
      </c>
      <c r="G232" s="104">
        <v>0.108</v>
      </c>
      <c r="H232" s="104">
        <v>6.6000000000000003E-2</v>
      </c>
      <c r="I232" s="104">
        <v>7.1999999999999995E-2</v>
      </c>
      <c r="J232" s="59"/>
      <c r="K232" s="59"/>
      <c r="L232" s="41"/>
      <c r="M232" s="59"/>
      <c r="N232" s="71">
        <f>E232*(F232*J232+G232*K232+H232*L232+I232*M232)</f>
        <v>0</v>
      </c>
      <c r="O232" s="71">
        <f>E232*(H232*L232+I232*M232)</f>
        <v>0</v>
      </c>
    </row>
    <row r="233" spans="1:15" ht="15" hidden="1" customHeight="1" outlineLevel="1">
      <c r="A233" s="33"/>
      <c r="B233" s="47" t="s">
        <v>796</v>
      </c>
      <c r="C233" s="39"/>
      <c r="D233" s="39"/>
      <c r="E233" s="62">
        <f>E234+E237+E240</f>
        <v>0</v>
      </c>
      <c r="F233" s="105"/>
      <c r="G233" s="105"/>
      <c r="H233" s="105"/>
      <c r="I233" s="105"/>
      <c r="J233" s="39"/>
      <c r="K233" s="39"/>
      <c r="L233" s="39"/>
      <c r="M233" s="63"/>
      <c r="N233" s="68">
        <f>N234+N237+N240</f>
        <v>0</v>
      </c>
      <c r="O233" s="78"/>
    </row>
    <row r="234" spans="1:15" ht="15" hidden="1" customHeight="1" outlineLevel="1">
      <c r="A234" s="33"/>
      <c r="B234" s="53" t="s">
        <v>785</v>
      </c>
      <c r="C234" s="50"/>
      <c r="D234" s="50"/>
      <c r="E234" s="61">
        <f>SUM(E235:E236)</f>
        <v>0</v>
      </c>
      <c r="F234" s="102"/>
      <c r="G234" s="99"/>
      <c r="H234" s="99"/>
      <c r="I234" s="99"/>
      <c r="J234" s="50"/>
      <c r="K234" s="50"/>
      <c r="L234" s="50"/>
      <c r="M234" s="51"/>
      <c r="N234" s="69">
        <f>SUM(N235:N236)</f>
        <v>0</v>
      </c>
      <c r="O234" s="79"/>
    </row>
    <row r="235" spans="1:15" ht="15" hidden="1" customHeight="1" outlineLevel="1">
      <c r="A235" s="33"/>
      <c r="B235" s="35" t="s">
        <v>786</v>
      </c>
      <c r="C235" s="34" t="s">
        <v>750</v>
      </c>
      <c r="D235" s="39"/>
      <c r="E235" s="48"/>
      <c r="F235" s="104">
        <v>0.11</v>
      </c>
      <c r="G235" s="104">
        <v>0.12</v>
      </c>
      <c r="H235" s="105"/>
      <c r="I235" s="106"/>
      <c r="J235" s="59"/>
      <c r="K235" s="59"/>
      <c r="L235" s="76"/>
      <c r="M235" s="76"/>
      <c r="N235" s="71">
        <f>E235*(F235*J235+G235*K235+H235*L235+I235*M235)</f>
        <v>0</v>
      </c>
      <c r="O235" s="77"/>
    </row>
    <row r="236" spans="1:15" ht="15" hidden="1" customHeight="1" outlineLevel="1">
      <c r="A236" s="33"/>
      <c r="B236" s="33" t="s">
        <v>787</v>
      </c>
      <c r="C236" s="34" t="s">
        <v>750</v>
      </c>
      <c r="D236" s="39"/>
      <c r="E236" s="48"/>
      <c r="F236" s="104">
        <v>0.33</v>
      </c>
      <c r="G236" s="104">
        <v>0.36</v>
      </c>
      <c r="H236" s="105"/>
      <c r="I236" s="105"/>
      <c r="J236" s="59"/>
      <c r="K236" s="59"/>
      <c r="L236" s="36"/>
      <c r="M236" s="76"/>
      <c r="N236" s="71">
        <f>E236*(F236*J236+G236*K236+H236*L236+I236*M236)</f>
        <v>0</v>
      </c>
      <c r="O236" s="77"/>
    </row>
    <row r="237" spans="1:15" ht="15" hidden="1" customHeight="1" outlineLevel="1">
      <c r="A237" s="33"/>
      <c r="B237" s="53" t="s">
        <v>788</v>
      </c>
      <c r="C237" s="50"/>
      <c r="D237" s="50"/>
      <c r="E237" s="61">
        <f>SUM(E238:E239)</f>
        <v>0</v>
      </c>
      <c r="F237" s="102"/>
      <c r="G237" s="99"/>
      <c r="H237" s="99"/>
      <c r="I237" s="99"/>
      <c r="J237" s="50"/>
      <c r="K237" s="50"/>
      <c r="L237" s="50"/>
      <c r="M237" s="51"/>
      <c r="N237" s="69">
        <f>SUM(N238:N239)</f>
        <v>0</v>
      </c>
      <c r="O237" s="79"/>
    </row>
    <row r="238" spans="1:15" ht="15" hidden="1" customHeight="1" outlineLevel="1">
      <c r="A238" s="33"/>
      <c r="B238" s="35" t="s">
        <v>786</v>
      </c>
      <c r="C238" s="34" t="s">
        <v>750</v>
      </c>
      <c r="D238" s="39"/>
      <c r="E238" s="48"/>
      <c r="F238" s="104">
        <v>7.6999999999999999E-2</v>
      </c>
      <c r="G238" s="104">
        <v>8.3999999999999991E-2</v>
      </c>
      <c r="H238" s="105"/>
      <c r="I238" s="106"/>
      <c r="J238" s="59"/>
      <c r="K238" s="59"/>
      <c r="L238" s="76"/>
      <c r="M238" s="76"/>
      <c r="N238" s="71">
        <f>E238*(F238*J238+G238*K238+H238*L238+I238*M238)</f>
        <v>0</v>
      </c>
      <c r="O238" s="77"/>
    </row>
    <row r="239" spans="1:15" ht="15" hidden="1" customHeight="1" outlineLevel="1">
      <c r="A239" s="33"/>
      <c r="B239" s="33" t="s">
        <v>787</v>
      </c>
      <c r="C239" s="34" t="s">
        <v>750</v>
      </c>
      <c r="D239" s="39"/>
      <c r="E239" s="48"/>
      <c r="F239" s="104">
        <v>0.22</v>
      </c>
      <c r="G239" s="104">
        <v>0.24</v>
      </c>
      <c r="H239" s="105"/>
      <c r="I239" s="105"/>
      <c r="J239" s="59"/>
      <c r="K239" s="59"/>
      <c r="L239" s="36"/>
      <c r="M239" s="76"/>
      <c r="N239" s="71">
        <f>E239*(F239*J239+G239*K239+H239*L239+I239*M239)</f>
        <v>0</v>
      </c>
      <c r="O239" s="77"/>
    </row>
    <row r="240" spans="1:15" ht="15" hidden="1" customHeight="1" outlineLevel="1">
      <c r="A240" s="33"/>
      <c r="B240" s="53" t="s">
        <v>789</v>
      </c>
      <c r="C240" s="50"/>
      <c r="D240" s="50"/>
      <c r="E240" s="61">
        <f>SUM(E241:E242)</f>
        <v>0</v>
      </c>
      <c r="F240" s="102"/>
      <c r="G240" s="99"/>
      <c r="H240" s="99"/>
      <c r="I240" s="99"/>
      <c r="J240" s="50"/>
      <c r="K240" s="50"/>
      <c r="L240" s="50"/>
      <c r="M240" s="51"/>
      <c r="N240" s="69">
        <f>SUM(N241:N242)</f>
        <v>0</v>
      </c>
      <c r="O240" s="79"/>
    </row>
    <row r="241" spans="1:15" ht="15" hidden="1" customHeight="1" outlineLevel="1">
      <c r="A241" s="33"/>
      <c r="B241" s="35" t="s">
        <v>786</v>
      </c>
      <c r="C241" s="34" t="s">
        <v>750</v>
      </c>
      <c r="D241" s="39"/>
      <c r="E241" s="48"/>
      <c r="F241" s="104">
        <v>5.5E-2</v>
      </c>
      <c r="G241" s="104">
        <v>0.06</v>
      </c>
      <c r="H241" s="105"/>
      <c r="I241" s="106"/>
      <c r="J241" s="59"/>
      <c r="K241" s="59"/>
      <c r="L241" s="76"/>
      <c r="M241" s="76"/>
      <c r="N241" s="71">
        <f>E241*(F241*J241+G241*K241+H241*L241+I241*M241)</f>
        <v>0</v>
      </c>
      <c r="O241" s="77"/>
    </row>
    <row r="242" spans="1:15" ht="15" hidden="1" customHeight="1" outlineLevel="1">
      <c r="A242" s="33"/>
      <c r="B242" s="33" t="s">
        <v>787</v>
      </c>
      <c r="C242" s="34" t="s">
        <v>750</v>
      </c>
      <c r="D242" s="39"/>
      <c r="E242" s="48"/>
      <c r="F242" s="104">
        <v>0.16500000000000001</v>
      </c>
      <c r="G242" s="104">
        <v>0.18</v>
      </c>
      <c r="H242" s="105"/>
      <c r="I242" s="105"/>
      <c r="J242" s="59"/>
      <c r="K242" s="59"/>
      <c r="L242" s="36"/>
      <c r="M242" s="76"/>
      <c r="N242" s="71">
        <f>E242*(F242*J242+G242*K242+H242*L242+I242*M242)</f>
        <v>0</v>
      </c>
      <c r="O242" s="77"/>
    </row>
    <row r="243" spans="1:15" ht="45" hidden="1" customHeight="1" outlineLevel="1">
      <c r="A243" s="38"/>
      <c r="B243" s="53" t="s">
        <v>790</v>
      </c>
      <c r="C243" s="50"/>
      <c r="D243" s="50"/>
      <c r="E243" s="61">
        <f>E244+E249</f>
        <v>0</v>
      </c>
      <c r="F243" s="102"/>
      <c r="G243" s="99"/>
      <c r="H243" s="99"/>
      <c r="I243" s="99"/>
      <c r="J243" s="50"/>
      <c r="K243" s="50"/>
      <c r="L243" s="50"/>
      <c r="M243" s="51"/>
      <c r="N243" s="70">
        <f>N244+N249</f>
        <v>0</v>
      </c>
      <c r="O243" s="70">
        <f>O244+O249</f>
        <v>0</v>
      </c>
    </row>
    <row r="244" spans="1:15" ht="15" hidden="1" customHeight="1" outlineLevel="1">
      <c r="A244" s="35"/>
      <c r="B244" s="47" t="s">
        <v>791</v>
      </c>
      <c r="C244" s="34"/>
      <c r="D244" s="34"/>
      <c r="E244" s="60">
        <f>SUM(E245:E248)</f>
        <v>0</v>
      </c>
      <c r="F244" s="100"/>
      <c r="G244" s="100"/>
      <c r="H244" s="100"/>
      <c r="I244" s="100"/>
      <c r="J244" s="34"/>
      <c r="K244" s="34"/>
      <c r="L244" s="34"/>
      <c r="M244" s="34"/>
      <c r="N244" s="71">
        <f>SUM(N245:N248)</f>
        <v>0</v>
      </c>
      <c r="O244" s="71">
        <f>SUM(O245:O248)</f>
        <v>0</v>
      </c>
    </row>
    <row r="245" spans="1:15" ht="15" hidden="1" customHeight="1" outlineLevel="1">
      <c r="A245" s="35"/>
      <c r="B245" s="35" t="s">
        <v>792</v>
      </c>
      <c r="C245" s="34" t="s">
        <v>750</v>
      </c>
      <c r="D245" s="34"/>
      <c r="E245" s="41"/>
      <c r="F245" s="107">
        <v>2.7E-2</v>
      </c>
      <c r="G245" s="107">
        <v>2.7E-2</v>
      </c>
      <c r="H245" s="107">
        <v>1.7999999999999999E-2</v>
      </c>
      <c r="I245" s="107">
        <v>1.7999999999999999E-2</v>
      </c>
      <c r="J245" s="59"/>
      <c r="K245" s="59"/>
      <c r="L245" s="59"/>
      <c r="M245" s="59"/>
      <c r="N245" s="71">
        <f>E245*(F245*J245+G245*K245+H245*L245+I245*M245)</f>
        <v>0</v>
      </c>
      <c r="O245" s="71">
        <f>E245*(H245*L245+I245*M245)</f>
        <v>0</v>
      </c>
    </row>
    <row r="246" spans="1:15" ht="15" hidden="1" customHeight="1" outlineLevel="1">
      <c r="A246" s="35"/>
      <c r="B246" s="35" t="s">
        <v>793</v>
      </c>
      <c r="C246" s="34" t="s">
        <v>750</v>
      </c>
      <c r="D246" s="34"/>
      <c r="E246" s="41"/>
      <c r="F246" s="107">
        <v>0.02</v>
      </c>
      <c r="G246" s="107">
        <v>0.02</v>
      </c>
      <c r="H246" s="107">
        <v>1.2999999999999999E-2</v>
      </c>
      <c r="I246" s="107">
        <v>1.2999999999999999E-2</v>
      </c>
      <c r="J246" s="59"/>
      <c r="K246" s="59"/>
      <c r="L246" s="59"/>
      <c r="M246" s="59"/>
      <c r="N246" s="71">
        <f>E246*(F246*J246+G246*K246+H246*L246+I246*M246)</f>
        <v>0</v>
      </c>
      <c r="O246" s="71">
        <f>E246*(H246*L246+I246*M246)</f>
        <v>0</v>
      </c>
    </row>
    <row r="247" spans="1:15" ht="15" hidden="1" customHeight="1" outlineLevel="1">
      <c r="A247" s="35"/>
      <c r="B247" s="35" t="s">
        <v>794</v>
      </c>
      <c r="C247" s="34" t="s">
        <v>750</v>
      </c>
      <c r="D247" s="34"/>
      <c r="E247" s="41"/>
      <c r="F247" s="107">
        <v>1.6E-2</v>
      </c>
      <c r="G247" s="107">
        <v>1.6E-2</v>
      </c>
      <c r="H247" s="107">
        <v>0.01</v>
      </c>
      <c r="I247" s="107">
        <v>0.01</v>
      </c>
      <c r="J247" s="59"/>
      <c r="K247" s="59"/>
      <c r="L247" s="59"/>
      <c r="M247" s="59"/>
      <c r="N247" s="71">
        <f>E247*(F247*J247+G247*K247+H247*L247+I247*M247)</f>
        <v>0</v>
      </c>
      <c r="O247" s="71">
        <f>E247*(H247*L247+I247*M247)</f>
        <v>0</v>
      </c>
    </row>
    <row r="248" spans="1:15" ht="15" hidden="1" customHeight="1" outlineLevel="1">
      <c r="A248" s="35"/>
      <c r="B248" s="35" t="s">
        <v>795</v>
      </c>
      <c r="C248" s="34" t="s">
        <v>750</v>
      </c>
      <c r="D248" s="34"/>
      <c r="E248" s="41"/>
      <c r="F248" s="107">
        <v>6.0000000000000001E-3</v>
      </c>
      <c r="G248" s="107">
        <v>6.0000000000000001E-3</v>
      </c>
      <c r="H248" s="107">
        <v>4.0000000000000001E-3</v>
      </c>
      <c r="I248" s="107">
        <v>4.0000000000000001E-3</v>
      </c>
      <c r="J248" s="59"/>
      <c r="K248" s="59"/>
      <c r="L248" s="59"/>
      <c r="M248" s="59"/>
      <c r="N248" s="71">
        <f>E248*(F248*J248+G248*K248+H248*L248+I248*M248)</f>
        <v>0</v>
      </c>
      <c r="O248" s="71">
        <f>E248*(H248*L248+I248*M248)</f>
        <v>0</v>
      </c>
    </row>
    <row r="249" spans="1:15" ht="15" hidden="1" customHeight="1" outlineLevel="1">
      <c r="A249" s="42"/>
      <c r="B249" s="47" t="s">
        <v>796</v>
      </c>
      <c r="C249" s="34"/>
      <c r="D249" s="34"/>
      <c r="E249" s="60">
        <f>SUM(E250:E253)</f>
        <v>0</v>
      </c>
      <c r="F249" s="100"/>
      <c r="G249" s="100"/>
      <c r="H249" s="100"/>
      <c r="I249" s="100"/>
      <c r="J249" s="34"/>
      <c r="K249" s="34"/>
      <c r="L249" s="34"/>
      <c r="M249" s="34"/>
      <c r="N249" s="71">
        <f>SUM(N250:N253)</f>
        <v>0</v>
      </c>
      <c r="O249" s="73"/>
    </row>
    <row r="250" spans="1:15" ht="15" hidden="1" customHeight="1" outlineLevel="1">
      <c r="A250" s="35"/>
      <c r="B250" s="35" t="s">
        <v>792</v>
      </c>
      <c r="C250" s="34" t="s">
        <v>750</v>
      </c>
      <c r="D250" s="34"/>
      <c r="E250" s="41"/>
      <c r="F250" s="107">
        <v>4.4999999999999998E-2</v>
      </c>
      <c r="G250" s="107">
        <v>4.4999999999999998E-2</v>
      </c>
      <c r="H250" s="108"/>
      <c r="I250" s="108"/>
      <c r="J250" s="59"/>
      <c r="K250" s="59"/>
      <c r="L250" s="80"/>
      <c r="M250" s="80"/>
      <c r="N250" s="71">
        <f>E250*(F250*J250+G250*K250+H250*L250+I250*M250)</f>
        <v>0</v>
      </c>
      <c r="O250" s="75"/>
    </row>
    <row r="251" spans="1:15" ht="15" hidden="1" customHeight="1" outlineLevel="1">
      <c r="A251" s="35"/>
      <c r="B251" s="35" t="s">
        <v>793</v>
      </c>
      <c r="C251" s="34" t="s">
        <v>750</v>
      </c>
      <c r="D251" s="34"/>
      <c r="E251" s="41"/>
      <c r="F251" s="107">
        <v>3.3000000000000002E-2</v>
      </c>
      <c r="G251" s="107">
        <v>3.3000000000000002E-2</v>
      </c>
      <c r="H251" s="108"/>
      <c r="I251" s="108"/>
      <c r="J251" s="59"/>
      <c r="K251" s="59"/>
      <c r="L251" s="80"/>
      <c r="M251" s="80"/>
      <c r="N251" s="71">
        <f>E251*(F251*J251+G251*K251+H251*L251+I251*M251)</f>
        <v>0</v>
      </c>
      <c r="O251" s="75"/>
    </row>
    <row r="252" spans="1:15" ht="15" hidden="1" customHeight="1" outlineLevel="1">
      <c r="A252" s="35"/>
      <c r="B252" s="35" t="s">
        <v>794</v>
      </c>
      <c r="C252" s="34" t="s">
        <v>750</v>
      </c>
      <c r="D252" s="34"/>
      <c r="E252" s="41"/>
      <c r="F252" s="107">
        <v>2.6000000000000002E-2</v>
      </c>
      <c r="G252" s="107">
        <v>2.6000000000000002E-2</v>
      </c>
      <c r="H252" s="108"/>
      <c r="I252" s="108"/>
      <c r="J252" s="59"/>
      <c r="K252" s="59"/>
      <c r="L252" s="80"/>
      <c r="M252" s="80"/>
      <c r="N252" s="71">
        <f>E252*(F252*J252+G252*K252+H252*L252+I252*M252)</f>
        <v>0</v>
      </c>
      <c r="O252" s="75"/>
    </row>
    <row r="253" spans="1:15" ht="15" hidden="1" customHeight="1" outlineLevel="1">
      <c r="A253" s="35"/>
      <c r="B253" s="35" t="s">
        <v>795</v>
      </c>
      <c r="C253" s="34" t="s">
        <v>750</v>
      </c>
      <c r="D253" s="34"/>
      <c r="E253" s="41"/>
      <c r="F253" s="107">
        <v>0.01</v>
      </c>
      <c r="G253" s="107">
        <v>0.01</v>
      </c>
      <c r="H253" s="108"/>
      <c r="I253" s="108"/>
      <c r="J253" s="59"/>
      <c r="K253" s="59"/>
      <c r="L253" s="80"/>
      <c r="M253" s="80"/>
      <c r="N253" s="71">
        <f>E253*(F253*J253+G253*K253+H253*L253+I253*M253)</f>
        <v>0</v>
      </c>
      <c r="O253" s="45"/>
    </row>
    <row r="254" spans="1:15" hidden="1" collapsed="1">
      <c r="A254" s="1660" t="s">
        <v>761</v>
      </c>
      <c r="B254" s="1661"/>
      <c r="C254" s="31" t="s">
        <v>746</v>
      </c>
      <c r="D254" s="61">
        <f>D255</f>
        <v>0</v>
      </c>
      <c r="E254" s="61">
        <f>E258</f>
        <v>0</v>
      </c>
      <c r="F254" s="95"/>
      <c r="G254" s="95"/>
      <c r="H254" s="95"/>
      <c r="I254" s="95"/>
      <c r="J254" s="85"/>
      <c r="K254" s="85"/>
      <c r="L254" s="85"/>
      <c r="M254" s="85"/>
      <c r="N254" s="81">
        <f>N255+N258</f>
        <v>0</v>
      </c>
      <c r="O254" s="45"/>
    </row>
    <row r="255" spans="1:15" hidden="1">
      <c r="A255" s="1637" t="s">
        <v>802</v>
      </c>
      <c r="B255" s="1638"/>
      <c r="C255" s="31" t="s">
        <v>746</v>
      </c>
      <c r="D255" s="61">
        <f>D256</f>
        <v>0</v>
      </c>
      <c r="E255" s="85"/>
      <c r="F255" s="96">
        <f>F256</f>
        <v>2.38</v>
      </c>
      <c r="G255" s="96">
        <f>G256</f>
        <v>2.38</v>
      </c>
      <c r="H255" s="99"/>
      <c r="I255" s="99"/>
      <c r="J255" s="50"/>
      <c r="K255" s="50"/>
      <c r="L255" s="50"/>
      <c r="M255" s="50"/>
      <c r="N255" s="81">
        <f>SUM(N256:N257)</f>
        <v>0</v>
      </c>
      <c r="O255" s="45"/>
    </row>
    <row r="256" spans="1:15" ht="15" hidden="1" customHeight="1" outlineLevel="1">
      <c r="A256" s="82"/>
      <c r="B256" s="82" t="s">
        <v>800</v>
      </c>
      <c r="C256" s="31" t="s">
        <v>746</v>
      </c>
      <c r="D256" s="83"/>
      <c r="E256" s="85"/>
      <c r="F256" s="90">
        <v>2.38</v>
      </c>
      <c r="G256" s="91">
        <v>2.38</v>
      </c>
      <c r="H256" s="98"/>
      <c r="I256" s="98"/>
      <c r="J256" s="59"/>
      <c r="K256" s="59"/>
      <c r="L256" s="45"/>
      <c r="M256" s="45"/>
      <c r="N256" s="71">
        <f>D256*(F256*J256+G256*K256+H256*L256+I256*M256)</f>
        <v>0</v>
      </c>
      <c r="O256" s="45"/>
    </row>
    <row r="257" spans="1:15" ht="15" hidden="1" customHeight="1" outlineLevel="1">
      <c r="A257" s="43"/>
      <c r="B257" s="89" t="s">
        <v>801</v>
      </c>
      <c r="C257" s="44" t="s">
        <v>748</v>
      </c>
      <c r="D257" s="84"/>
      <c r="E257" s="85"/>
      <c r="F257" s="97"/>
      <c r="G257" s="98"/>
      <c r="H257" s="98"/>
      <c r="I257" s="98"/>
      <c r="J257" s="45"/>
      <c r="K257" s="45"/>
      <c r="L257" s="45"/>
      <c r="M257" s="45"/>
      <c r="N257" s="67"/>
      <c r="O257" s="45"/>
    </row>
    <row r="258" spans="1:15" hidden="1" collapsed="1">
      <c r="A258" s="1637" t="s">
        <v>749</v>
      </c>
      <c r="B258" s="1638"/>
      <c r="C258" s="50"/>
      <c r="D258" s="50"/>
      <c r="E258" s="61">
        <f>E260+E270+E259</f>
        <v>0</v>
      </c>
      <c r="F258" s="99"/>
      <c r="G258" s="99"/>
      <c r="H258" s="99"/>
      <c r="I258" s="99"/>
      <c r="J258" s="50"/>
      <c r="K258" s="50"/>
      <c r="L258" s="50"/>
      <c r="M258" s="50"/>
      <c r="N258" s="81">
        <f>N259+N260+N270</f>
        <v>0</v>
      </c>
      <c r="O258" s="88"/>
    </row>
    <row r="259" spans="1:15" ht="15" hidden="1" customHeight="1" outlineLevel="1">
      <c r="A259" s="33"/>
      <c r="B259" s="89" t="s">
        <v>803</v>
      </c>
      <c r="C259" s="32" t="s">
        <v>748</v>
      </c>
      <c r="D259" s="39"/>
      <c r="E259" s="48"/>
      <c r="F259" s="105"/>
      <c r="G259" s="105"/>
      <c r="H259" s="105"/>
      <c r="I259" s="105"/>
      <c r="J259" s="59"/>
      <c r="K259" s="59"/>
      <c r="L259" s="36"/>
      <c r="M259" s="76"/>
      <c r="N259" s="72"/>
      <c r="O259" s="73"/>
    </row>
    <row r="260" spans="1:15" ht="15" hidden="1" customHeight="1" outlineLevel="1">
      <c r="A260" s="33"/>
      <c r="B260" s="47" t="s">
        <v>796</v>
      </c>
      <c r="C260" s="39"/>
      <c r="D260" s="39"/>
      <c r="E260" s="62">
        <f>E261+E264+E267</f>
        <v>0</v>
      </c>
      <c r="F260" s="105"/>
      <c r="G260" s="105"/>
      <c r="H260" s="105"/>
      <c r="I260" s="105"/>
      <c r="J260" s="39"/>
      <c r="K260" s="39"/>
      <c r="L260" s="39"/>
      <c r="M260" s="63"/>
      <c r="N260" s="68">
        <f>N261+N264+N267</f>
        <v>0</v>
      </c>
      <c r="O260" s="78"/>
    </row>
    <row r="261" spans="1:15" ht="15" hidden="1" customHeight="1" outlineLevel="1">
      <c r="A261" s="33"/>
      <c r="B261" s="53" t="s">
        <v>785</v>
      </c>
      <c r="C261" s="50"/>
      <c r="D261" s="50"/>
      <c r="E261" s="61">
        <f>SUM(E262:E263)</f>
        <v>0</v>
      </c>
      <c r="F261" s="102"/>
      <c r="G261" s="99"/>
      <c r="H261" s="99"/>
      <c r="I261" s="99"/>
      <c r="J261" s="50"/>
      <c r="K261" s="50"/>
      <c r="L261" s="50"/>
      <c r="M261" s="51"/>
      <c r="N261" s="69">
        <f>SUM(N262:N263)</f>
        <v>0</v>
      </c>
      <c r="O261" s="79"/>
    </row>
    <row r="262" spans="1:15" ht="15" hidden="1" customHeight="1" outlineLevel="1">
      <c r="A262" s="33"/>
      <c r="B262" s="35" t="s">
        <v>786</v>
      </c>
      <c r="C262" s="34" t="s">
        <v>750</v>
      </c>
      <c r="D262" s="39"/>
      <c r="E262" s="48"/>
      <c r="F262" s="104">
        <v>0.11</v>
      </c>
      <c r="G262" s="104">
        <v>0.12</v>
      </c>
      <c r="H262" s="105"/>
      <c r="I262" s="106"/>
      <c r="J262" s="59"/>
      <c r="K262" s="59"/>
      <c r="L262" s="76"/>
      <c r="M262" s="76"/>
      <c r="N262" s="71">
        <f>E262*(F262*J262+G262*K262+H262*L262+I262*M262)</f>
        <v>0</v>
      </c>
      <c r="O262" s="77"/>
    </row>
    <row r="263" spans="1:15" ht="15" hidden="1" customHeight="1" outlineLevel="1">
      <c r="A263" s="33"/>
      <c r="B263" s="33" t="s">
        <v>787</v>
      </c>
      <c r="C263" s="34" t="s">
        <v>750</v>
      </c>
      <c r="D263" s="39"/>
      <c r="E263" s="48"/>
      <c r="F263" s="104">
        <v>0.33</v>
      </c>
      <c r="G263" s="104">
        <v>0.36</v>
      </c>
      <c r="H263" s="105"/>
      <c r="I263" s="105"/>
      <c r="J263" s="59"/>
      <c r="K263" s="59"/>
      <c r="L263" s="36"/>
      <c r="M263" s="76"/>
      <c r="N263" s="71">
        <f>E263*(F263*J263+G263*K263+H263*L263+I263*M263)</f>
        <v>0</v>
      </c>
      <c r="O263" s="77"/>
    </row>
    <row r="264" spans="1:15" ht="15" hidden="1" customHeight="1" outlineLevel="1">
      <c r="A264" s="33"/>
      <c r="B264" s="53" t="s">
        <v>788</v>
      </c>
      <c r="C264" s="50"/>
      <c r="D264" s="50"/>
      <c r="E264" s="61">
        <f>SUM(E265:E266)</f>
        <v>0</v>
      </c>
      <c r="F264" s="102"/>
      <c r="G264" s="99"/>
      <c r="H264" s="99"/>
      <c r="I264" s="99"/>
      <c r="J264" s="50"/>
      <c r="K264" s="50"/>
      <c r="L264" s="50"/>
      <c r="M264" s="51"/>
      <c r="N264" s="69">
        <f>SUM(N265:N266)</f>
        <v>0</v>
      </c>
      <c r="O264" s="79"/>
    </row>
    <row r="265" spans="1:15" ht="15" hidden="1" customHeight="1" outlineLevel="1">
      <c r="A265" s="33"/>
      <c r="B265" s="35" t="s">
        <v>786</v>
      </c>
      <c r="C265" s="34" t="s">
        <v>750</v>
      </c>
      <c r="D265" s="39"/>
      <c r="E265" s="48"/>
      <c r="F265" s="104">
        <v>7.6999999999999999E-2</v>
      </c>
      <c r="G265" s="104">
        <v>8.3999999999999991E-2</v>
      </c>
      <c r="H265" s="105"/>
      <c r="I265" s="106"/>
      <c r="J265" s="59"/>
      <c r="K265" s="59"/>
      <c r="L265" s="76"/>
      <c r="M265" s="76"/>
      <c r="N265" s="71">
        <f>E265*(F265*J265+G265*K265+H265*L265+I265*M265)</f>
        <v>0</v>
      </c>
      <c r="O265" s="77"/>
    </row>
    <row r="266" spans="1:15" ht="15" hidden="1" customHeight="1" outlineLevel="1">
      <c r="A266" s="33"/>
      <c r="B266" s="33" t="s">
        <v>787</v>
      </c>
      <c r="C266" s="34" t="s">
        <v>750</v>
      </c>
      <c r="D266" s="39"/>
      <c r="E266" s="48"/>
      <c r="F266" s="104">
        <v>0.22</v>
      </c>
      <c r="G266" s="104">
        <v>0.24</v>
      </c>
      <c r="H266" s="105"/>
      <c r="I266" s="105"/>
      <c r="J266" s="59"/>
      <c r="K266" s="59"/>
      <c r="L266" s="36"/>
      <c r="M266" s="76"/>
      <c r="N266" s="71">
        <f>E266*(F266*J266+G266*K266+H266*L266+I266*M266)</f>
        <v>0</v>
      </c>
      <c r="O266" s="77"/>
    </row>
    <row r="267" spans="1:15" ht="15" hidden="1" customHeight="1" outlineLevel="1">
      <c r="A267" s="33"/>
      <c r="B267" s="53" t="s">
        <v>789</v>
      </c>
      <c r="C267" s="50"/>
      <c r="D267" s="50"/>
      <c r="E267" s="61">
        <f>SUM(E268:E269)</f>
        <v>0</v>
      </c>
      <c r="F267" s="102"/>
      <c r="G267" s="99"/>
      <c r="H267" s="99"/>
      <c r="I267" s="99"/>
      <c r="J267" s="50"/>
      <c r="K267" s="50"/>
      <c r="L267" s="50"/>
      <c r="M267" s="51"/>
      <c r="N267" s="69">
        <f>SUM(N268:N269)</f>
        <v>0</v>
      </c>
      <c r="O267" s="79"/>
    </row>
    <row r="268" spans="1:15" ht="15" hidden="1" customHeight="1" outlineLevel="1">
      <c r="A268" s="33"/>
      <c r="B268" s="35" t="s">
        <v>786</v>
      </c>
      <c r="C268" s="34" t="s">
        <v>750</v>
      </c>
      <c r="D268" s="39"/>
      <c r="E268" s="48"/>
      <c r="F268" s="104">
        <v>5.5E-2</v>
      </c>
      <c r="G268" s="104">
        <v>0.06</v>
      </c>
      <c r="H268" s="105"/>
      <c r="I268" s="106"/>
      <c r="J268" s="59"/>
      <c r="K268" s="59"/>
      <c r="L268" s="76"/>
      <c r="M268" s="76"/>
      <c r="N268" s="71">
        <f>E268*(F268*J268+G268*K268+H268*L268+I268*M268)</f>
        <v>0</v>
      </c>
      <c r="O268" s="77"/>
    </row>
    <row r="269" spans="1:15" ht="15" hidden="1" customHeight="1" outlineLevel="1">
      <c r="A269" s="33"/>
      <c r="B269" s="33" t="s">
        <v>787</v>
      </c>
      <c r="C269" s="34" t="s">
        <v>750</v>
      </c>
      <c r="D269" s="39"/>
      <c r="E269" s="48"/>
      <c r="F269" s="104">
        <v>0.16500000000000001</v>
      </c>
      <c r="G269" s="104">
        <v>0.18</v>
      </c>
      <c r="H269" s="105"/>
      <c r="I269" s="105"/>
      <c r="J269" s="59"/>
      <c r="K269" s="59"/>
      <c r="L269" s="36"/>
      <c r="M269" s="76"/>
      <c r="N269" s="71">
        <f>E269*(F269*J269+G269*K269+H269*L269+I269*M269)</f>
        <v>0</v>
      </c>
      <c r="O269" s="77"/>
    </row>
    <row r="270" spans="1:15" ht="45" hidden="1" customHeight="1" outlineLevel="1">
      <c r="A270" s="38"/>
      <c r="B270" s="53" t="s">
        <v>790</v>
      </c>
      <c r="C270" s="50"/>
      <c r="D270" s="50"/>
      <c r="E270" s="61">
        <f>E271</f>
        <v>0</v>
      </c>
      <c r="F270" s="102"/>
      <c r="G270" s="99"/>
      <c r="H270" s="99"/>
      <c r="I270" s="99"/>
      <c r="J270" s="50"/>
      <c r="K270" s="50"/>
      <c r="L270" s="50"/>
      <c r="M270" s="51"/>
      <c r="N270" s="70">
        <f>N271</f>
        <v>0</v>
      </c>
      <c r="O270" s="77"/>
    </row>
    <row r="271" spans="1:15" ht="15" hidden="1" customHeight="1" outlineLevel="1">
      <c r="A271" s="42"/>
      <c r="B271" s="47" t="s">
        <v>796</v>
      </c>
      <c r="C271" s="34"/>
      <c r="D271" s="34"/>
      <c r="E271" s="60">
        <f>SUM(E272:E275)</f>
        <v>0</v>
      </c>
      <c r="F271" s="100"/>
      <c r="G271" s="100"/>
      <c r="H271" s="100"/>
      <c r="I271" s="100"/>
      <c r="J271" s="34"/>
      <c r="K271" s="34"/>
      <c r="L271" s="34"/>
      <c r="M271" s="34"/>
      <c r="N271" s="71">
        <f>SUM(N272:N275)</f>
        <v>0</v>
      </c>
      <c r="O271" s="73"/>
    </row>
    <row r="272" spans="1:15" ht="15" hidden="1" customHeight="1" outlineLevel="1">
      <c r="A272" s="35"/>
      <c r="B272" s="35" t="s">
        <v>792</v>
      </c>
      <c r="C272" s="34" t="s">
        <v>750</v>
      </c>
      <c r="D272" s="34"/>
      <c r="E272" s="41"/>
      <c r="F272" s="107">
        <v>4.4999999999999998E-2</v>
      </c>
      <c r="G272" s="107">
        <v>4.4999999999999998E-2</v>
      </c>
      <c r="H272" s="108"/>
      <c r="I272" s="108"/>
      <c r="J272" s="59"/>
      <c r="K272" s="59"/>
      <c r="L272" s="80"/>
      <c r="M272" s="80"/>
      <c r="N272" s="71">
        <f>E272*(F272*J272+G272*K272+H272*L272+I272*M272)</f>
        <v>0</v>
      </c>
      <c r="O272" s="75"/>
    </row>
    <row r="273" spans="1:15" ht="15" hidden="1" customHeight="1" outlineLevel="1">
      <c r="A273" s="35"/>
      <c r="B273" s="35" t="s">
        <v>793</v>
      </c>
      <c r="C273" s="34" t="s">
        <v>750</v>
      </c>
      <c r="D273" s="34"/>
      <c r="E273" s="41"/>
      <c r="F273" s="107">
        <v>3.3000000000000002E-2</v>
      </c>
      <c r="G273" s="107">
        <v>3.3000000000000002E-2</v>
      </c>
      <c r="H273" s="108"/>
      <c r="I273" s="108"/>
      <c r="J273" s="59"/>
      <c r="K273" s="59"/>
      <c r="L273" s="80"/>
      <c r="M273" s="80"/>
      <c r="N273" s="71">
        <f>E273*(F273*J273+G273*K273+H273*L273+I273*M273)</f>
        <v>0</v>
      </c>
      <c r="O273" s="75"/>
    </row>
    <row r="274" spans="1:15" ht="15" hidden="1" customHeight="1" outlineLevel="1">
      <c r="A274" s="35"/>
      <c r="B274" s="35" t="s">
        <v>794</v>
      </c>
      <c r="C274" s="34" t="s">
        <v>750</v>
      </c>
      <c r="D274" s="34"/>
      <c r="E274" s="41"/>
      <c r="F274" s="107">
        <v>2.6000000000000002E-2</v>
      </c>
      <c r="G274" s="107">
        <v>2.6000000000000002E-2</v>
      </c>
      <c r="H274" s="108"/>
      <c r="I274" s="108"/>
      <c r="J274" s="59"/>
      <c r="K274" s="59"/>
      <c r="L274" s="80"/>
      <c r="M274" s="80"/>
      <c r="N274" s="71">
        <f>E274*(F274*J274+G274*K274+H274*L274+I274*M274)</f>
        <v>0</v>
      </c>
      <c r="O274" s="75"/>
    </row>
    <row r="275" spans="1:15" ht="15" hidden="1" customHeight="1" outlineLevel="1">
      <c r="A275" s="35"/>
      <c r="B275" s="35" t="s">
        <v>795</v>
      </c>
      <c r="C275" s="34" t="s">
        <v>750</v>
      </c>
      <c r="D275" s="34"/>
      <c r="E275" s="41"/>
      <c r="F275" s="107">
        <v>0.01</v>
      </c>
      <c r="G275" s="107">
        <v>0.01</v>
      </c>
      <c r="H275" s="108"/>
      <c r="I275" s="108"/>
      <c r="J275" s="59"/>
      <c r="K275" s="59"/>
      <c r="L275" s="80"/>
      <c r="M275" s="80"/>
      <c r="N275" s="71">
        <f>E275*(F275*J275+G275*K275+H275*L275+I275*M275)</f>
        <v>0</v>
      </c>
      <c r="O275" s="75"/>
    </row>
    <row r="276" spans="1:15" ht="15" hidden="1" customHeight="1" collapsed="1">
      <c r="A276" s="1639" t="s">
        <v>762</v>
      </c>
      <c r="B276" s="1640"/>
      <c r="C276" s="31" t="s">
        <v>746</v>
      </c>
      <c r="D276" s="61">
        <f>D277</f>
        <v>0</v>
      </c>
      <c r="E276" s="61">
        <f>E280</f>
        <v>0</v>
      </c>
      <c r="F276" s="95"/>
      <c r="G276" s="95"/>
      <c r="H276" s="95"/>
      <c r="I276" s="95"/>
      <c r="J276" s="85"/>
      <c r="K276" s="85"/>
      <c r="L276" s="85"/>
      <c r="M276" s="85"/>
      <c r="N276" s="81">
        <f>N277+N280</f>
        <v>0</v>
      </c>
      <c r="O276" s="45"/>
    </row>
    <row r="277" spans="1:15" hidden="1">
      <c r="A277" s="1637" t="s">
        <v>802</v>
      </c>
      <c r="B277" s="1638"/>
      <c r="C277" s="31" t="s">
        <v>746</v>
      </c>
      <c r="D277" s="61">
        <f>D278</f>
        <v>0</v>
      </c>
      <c r="E277" s="85"/>
      <c r="F277" s="96">
        <f>F278</f>
        <v>2.15</v>
      </c>
      <c r="G277" s="96">
        <f>G278</f>
        <v>2.15</v>
      </c>
      <c r="H277" s="99"/>
      <c r="I277" s="99"/>
      <c r="J277" s="50"/>
      <c r="K277" s="50"/>
      <c r="L277" s="50"/>
      <c r="M277" s="50"/>
      <c r="N277" s="81">
        <f>SUM(N278:N279)</f>
        <v>0</v>
      </c>
      <c r="O277" s="45"/>
    </row>
    <row r="278" spans="1:15" ht="15" hidden="1" customHeight="1" outlineLevel="1">
      <c r="A278" s="82"/>
      <c r="B278" s="82" t="s">
        <v>800</v>
      </c>
      <c r="C278" s="31" t="s">
        <v>746</v>
      </c>
      <c r="D278" s="83"/>
      <c r="E278" s="85"/>
      <c r="F278" s="90">
        <v>2.15</v>
      </c>
      <c r="G278" s="91">
        <v>2.15</v>
      </c>
      <c r="H278" s="98"/>
      <c r="I278" s="98"/>
      <c r="J278" s="59"/>
      <c r="K278" s="59"/>
      <c r="L278" s="45"/>
      <c r="M278" s="45"/>
      <c r="N278" s="71">
        <f>D278*(F278*J278+G278*K278+H278*L278+I278*M278)</f>
        <v>0</v>
      </c>
      <c r="O278" s="45"/>
    </row>
    <row r="279" spans="1:15" ht="15" hidden="1" customHeight="1" outlineLevel="1">
      <c r="A279" s="43"/>
      <c r="B279" s="89" t="s">
        <v>801</v>
      </c>
      <c r="C279" s="44" t="s">
        <v>748</v>
      </c>
      <c r="D279" s="84"/>
      <c r="E279" s="85"/>
      <c r="F279" s="97"/>
      <c r="G279" s="98"/>
      <c r="H279" s="98"/>
      <c r="I279" s="98"/>
      <c r="J279" s="45"/>
      <c r="K279" s="45"/>
      <c r="L279" s="45"/>
      <c r="M279" s="45"/>
      <c r="N279" s="67"/>
      <c r="O279" s="45"/>
    </row>
    <row r="280" spans="1:15" ht="15" hidden="1" customHeight="1" collapsed="1">
      <c r="A280" s="1637" t="s">
        <v>749</v>
      </c>
      <c r="B280" s="1638"/>
      <c r="C280" s="50"/>
      <c r="D280" s="50"/>
      <c r="E280" s="61">
        <f>E282+E292+E281</f>
        <v>0</v>
      </c>
      <c r="F280" s="99"/>
      <c r="G280" s="99"/>
      <c r="H280" s="99"/>
      <c r="I280" s="99"/>
      <c r="J280" s="50"/>
      <c r="K280" s="50"/>
      <c r="L280" s="50"/>
      <c r="M280" s="50"/>
      <c r="N280" s="81">
        <f>N281+N282+N292</f>
        <v>0</v>
      </c>
      <c r="O280" s="88"/>
    </row>
    <row r="281" spans="1:15" ht="15" hidden="1" customHeight="1" outlineLevel="1">
      <c r="A281" s="33"/>
      <c r="B281" s="89" t="s">
        <v>803</v>
      </c>
      <c r="C281" s="32" t="s">
        <v>748</v>
      </c>
      <c r="D281" s="39"/>
      <c r="E281" s="48"/>
      <c r="F281" s="105"/>
      <c r="G281" s="105"/>
      <c r="H281" s="105"/>
      <c r="I281" s="105"/>
      <c r="J281" s="59"/>
      <c r="K281" s="59"/>
      <c r="L281" s="36"/>
      <c r="M281" s="76"/>
      <c r="N281" s="72"/>
      <c r="O281" s="73"/>
    </row>
    <row r="282" spans="1:15" ht="15" hidden="1" customHeight="1" outlineLevel="1">
      <c r="A282" s="33"/>
      <c r="B282" s="47" t="s">
        <v>796</v>
      </c>
      <c r="C282" s="39"/>
      <c r="D282" s="39"/>
      <c r="E282" s="62">
        <f>E283+E286+E289</f>
        <v>0</v>
      </c>
      <c r="F282" s="105"/>
      <c r="G282" s="105"/>
      <c r="H282" s="105"/>
      <c r="I282" s="105"/>
      <c r="J282" s="39"/>
      <c r="K282" s="39"/>
      <c r="L282" s="39"/>
      <c r="M282" s="63"/>
      <c r="N282" s="68">
        <f>N283+N286+N289</f>
        <v>0</v>
      </c>
      <c r="O282" s="78"/>
    </row>
    <row r="283" spans="1:15" ht="15" hidden="1" customHeight="1" outlineLevel="1">
      <c r="A283" s="33"/>
      <c r="B283" s="53" t="s">
        <v>785</v>
      </c>
      <c r="C283" s="50"/>
      <c r="D283" s="50"/>
      <c r="E283" s="61">
        <f>SUM(E284:E285)</f>
        <v>0</v>
      </c>
      <c r="F283" s="102"/>
      <c r="G283" s="99"/>
      <c r="H283" s="99"/>
      <c r="I283" s="99"/>
      <c r="J283" s="50"/>
      <c r="K283" s="50"/>
      <c r="L283" s="50"/>
      <c r="M283" s="51"/>
      <c r="N283" s="69">
        <f>SUM(N284:N285)</f>
        <v>0</v>
      </c>
      <c r="O283" s="79"/>
    </row>
    <row r="284" spans="1:15" ht="15" hidden="1" customHeight="1" outlineLevel="1">
      <c r="A284" s="33"/>
      <c r="B284" s="35" t="s">
        <v>786</v>
      </c>
      <c r="C284" s="34" t="s">
        <v>750</v>
      </c>
      <c r="D284" s="39"/>
      <c r="E284" s="48"/>
      <c r="F284" s="104">
        <v>0.11</v>
      </c>
      <c r="G284" s="104">
        <v>0.12</v>
      </c>
      <c r="H284" s="105"/>
      <c r="I284" s="106"/>
      <c r="J284" s="59"/>
      <c r="K284" s="59"/>
      <c r="L284" s="76"/>
      <c r="M284" s="76"/>
      <c r="N284" s="71">
        <f>E284*(F284*J284+G284*K284+H284*L284+I284*M284)</f>
        <v>0</v>
      </c>
      <c r="O284" s="77"/>
    </row>
    <row r="285" spans="1:15" ht="15" hidden="1" customHeight="1" outlineLevel="1">
      <c r="A285" s="33"/>
      <c r="B285" s="33" t="s">
        <v>787</v>
      </c>
      <c r="C285" s="34" t="s">
        <v>750</v>
      </c>
      <c r="D285" s="39"/>
      <c r="E285" s="48"/>
      <c r="F285" s="104">
        <v>0.33</v>
      </c>
      <c r="G285" s="104">
        <v>0.36</v>
      </c>
      <c r="H285" s="105"/>
      <c r="I285" s="105"/>
      <c r="J285" s="59"/>
      <c r="K285" s="59"/>
      <c r="L285" s="36"/>
      <c r="M285" s="76"/>
      <c r="N285" s="71">
        <f>E285*(F285*J285+G285*K285+H285*L285+I285*M285)</f>
        <v>0</v>
      </c>
      <c r="O285" s="77"/>
    </row>
    <row r="286" spans="1:15" ht="15" hidden="1" customHeight="1" outlineLevel="1">
      <c r="A286" s="33"/>
      <c r="B286" s="53" t="s">
        <v>788</v>
      </c>
      <c r="C286" s="50"/>
      <c r="D286" s="50"/>
      <c r="E286" s="61">
        <f>SUM(E287:E288)</f>
        <v>0</v>
      </c>
      <c r="F286" s="102"/>
      <c r="G286" s="99"/>
      <c r="H286" s="99"/>
      <c r="I286" s="99"/>
      <c r="J286" s="50"/>
      <c r="K286" s="50"/>
      <c r="L286" s="50"/>
      <c r="M286" s="51"/>
      <c r="N286" s="69">
        <f>SUM(N287:N288)</f>
        <v>0</v>
      </c>
      <c r="O286" s="79"/>
    </row>
    <row r="287" spans="1:15" ht="15" hidden="1" customHeight="1" outlineLevel="1">
      <c r="A287" s="33"/>
      <c r="B287" s="35" t="s">
        <v>786</v>
      </c>
      <c r="C287" s="34" t="s">
        <v>750</v>
      </c>
      <c r="D287" s="39"/>
      <c r="E287" s="48"/>
      <c r="F287" s="104">
        <v>7.6999999999999999E-2</v>
      </c>
      <c r="G287" s="104">
        <v>8.3999999999999991E-2</v>
      </c>
      <c r="H287" s="105"/>
      <c r="I287" s="106"/>
      <c r="J287" s="59"/>
      <c r="K287" s="59"/>
      <c r="L287" s="76"/>
      <c r="M287" s="76"/>
      <c r="N287" s="71">
        <f>E287*(F287*J287+G287*K287+H287*L287+I287*M287)</f>
        <v>0</v>
      </c>
      <c r="O287" s="77"/>
    </row>
    <row r="288" spans="1:15" ht="15" hidden="1" customHeight="1" outlineLevel="1">
      <c r="A288" s="33"/>
      <c r="B288" s="33" t="s">
        <v>787</v>
      </c>
      <c r="C288" s="34" t="s">
        <v>750</v>
      </c>
      <c r="D288" s="39"/>
      <c r="E288" s="48"/>
      <c r="F288" s="104">
        <v>0.22</v>
      </c>
      <c r="G288" s="104">
        <v>0.24</v>
      </c>
      <c r="H288" s="105"/>
      <c r="I288" s="105"/>
      <c r="J288" s="59"/>
      <c r="K288" s="59"/>
      <c r="L288" s="36"/>
      <c r="M288" s="76"/>
      <c r="N288" s="71">
        <f>E288*(F288*J288+G288*K288+H288*L288+I288*M288)</f>
        <v>0</v>
      </c>
      <c r="O288" s="77"/>
    </row>
    <row r="289" spans="1:15" ht="15" hidden="1" customHeight="1" outlineLevel="1">
      <c r="A289" s="33"/>
      <c r="B289" s="53" t="s">
        <v>789</v>
      </c>
      <c r="C289" s="50"/>
      <c r="D289" s="50"/>
      <c r="E289" s="61">
        <f>SUM(E290:E291)</f>
        <v>0</v>
      </c>
      <c r="F289" s="102"/>
      <c r="G289" s="99"/>
      <c r="H289" s="99"/>
      <c r="I289" s="99"/>
      <c r="J289" s="50"/>
      <c r="K289" s="50"/>
      <c r="L289" s="50"/>
      <c r="M289" s="51"/>
      <c r="N289" s="69">
        <f>SUM(N290:N291)</f>
        <v>0</v>
      </c>
      <c r="O289" s="79"/>
    </row>
    <row r="290" spans="1:15" ht="15" hidden="1" customHeight="1" outlineLevel="1">
      <c r="A290" s="33"/>
      <c r="B290" s="35" t="s">
        <v>786</v>
      </c>
      <c r="C290" s="34" t="s">
        <v>750</v>
      </c>
      <c r="D290" s="39"/>
      <c r="E290" s="48"/>
      <c r="F290" s="104">
        <v>5.5E-2</v>
      </c>
      <c r="G290" s="104">
        <v>0.06</v>
      </c>
      <c r="H290" s="105"/>
      <c r="I290" s="106"/>
      <c r="J290" s="59"/>
      <c r="K290" s="59"/>
      <c r="L290" s="76"/>
      <c r="M290" s="76"/>
      <c r="N290" s="71">
        <f>E290*(F290*J290+G290*K290+H290*L290+I290*M290)</f>
        <v>0</v>
      </c>
      <c r="O290" s="77"/>
    </row>
    <row r="291" spans="1:15" ht="15" hidden="1" customHeight="1" outlineLevel="1">
      <c r="A291" s="33"/>
      <c r="B291" s="33" t="s">
        <v>787</v>
      </c>
      <c r="C291" s="34" t="s">
        <v>750</v>
      </c>
      <c r="D291" s="39"/>
      <c r="E291" s="48"/>
      <c r="F291" s="104">
        <v>0.16500000000000001</v>
      </c>
      <c r="G291" s="104">
        <v>0.18</v>
      </c>
      <c r="H291" s="105"/>
      <c r="I291" s="105"/>
      <c r="J291" s="59"/>
      <c r="K291" s="59"/>
      <c r="L291" s="36"/>
      <c r="M291" s="76"/>
      <c r="N291" s="71">
        <f>E291*(F291*J291+G291*K291+H291*L291+I291*M291)</f>
        <v>0</v>
      </c>
      <c r="O291" s="77"/>
    </row>
    <row r="292" spans="1:15" ht="45" hidden="1" customHeight="1" outlineLevel="1">
      <c r="A292" s="38"/>
      <c r="B292" s="53" t="s">
        <v>790</v>
      </c>
      <c r="C292" s="50"/>
      <c r="D292" s="50"/>
      <c r="E292" s="61">
        <f>E293</f>
        <v>0</v>
      </c>
      <c r="F292" s="102"/>
      <c r="G292" s="99"/>
      <c r="H292" s="99"/>
      <c r="I292" s="99"/>
      <c r="J292" s="50"/>
      <c r="K292" s="50"/>
      <c r="L292" s="50"/>
      <c r="M292" s="51"/>
      <c r="N292" s="70">
        <f>N293</f>
        <v>0</v>
      </c>
      <c r="O292" s="77"/>
    </row>
    <row r="293" spans="1:15" ht="15" hidden="1" customHeight="1" outlineLevel="1">
      <c r="A293" s="42"/>
      <c r="B293" s="47" t="s">
        <v>796</v>
      </c>
      <c r="C293" s="34"/>
      <c r="D293" s="34"/>
      <c r="E293" s="60">
        <f>SUM(E294:E297)</f>
        <v>0</v>
      </c>
      <c r="F293" s="100"/>
      <c r="G293" s="100"/>
      <c r="H293" s="100"/>
      <c r="I293" s="100"/>
      <c r="J293" s="34"/>
      <c r="K293" s="34"/>
      <c r="L293" s="34"/>
      <c r="M293" s="34"/>
      <c r="N293" s="71">
        <f>SUM(N294:N297)</f>
        <v>0</v>
      </c>
      <c r="O293" s="73"/>
    </row>
    <row r="294" spans="1:15" ht="15" hidden="1" customHeight="1" outlineLevel="1">
      <c r="A294" s="35"/>
      <c r="B294" s="35" t="s">
        <v>792</v>
      </c>
      <c r="C294" s="34" t="s">
        <v>750</v>
      </c>
      <c r="D294" s="34"/>
      <c r="E294" s="41"/>
      <c r="F294" s="107">
        <v>4.4999999999999998E-2</v>
      </c>
      <c r="G294" s="107">
        <v>4.4999999999999998E-2</v>
      </c>
      <c r="H294" s="108"/>
      <c r="I294" s="108"/>
      <c r="J294" s="59"/>
      <c r="K294" s="59"/>
      <c r="L294" s="80"/>
      <c r="M294" s="80"/>
      <c r="N294" s="71">
        <f>E294*(F294*J294+G294*K294+H294*L294+I294*M294)</f>
        <v>0</v>
      </c>
      <c r="O294" s="75"/>
    </row>
    <row r="295" spans="1:15" ht="15" hidden="1" customHeight="1" outlineLevel="1">
      <c r="A295" s="35"/>
      <c r="B295" s="35" t="s">
        <v>793</v>
      </c>
      <c r="C295" s="34" t="s">
        <v>750</v>
      </c>
      <c r="D295" s="34"/>
      <c r="E295" s="41"/>
      <c r="F295" s="107">
        <v>3.3000000000000002E-2</v>
      </c>
      <c r="G295" s="107">
        <v>3.3000000000000002E-2</v>
      </c>
      <c r="H295" s="108"/>
      <c r="I295" s="108"/>
      <c r="J295" s="59"/>
      <c r="K295" s="59"/>
      <c r="L295" s="80"/>
      <c r="M295" s="80"/>
      <c r="N295" s="71">
        <f>E295*(F295*J295+G295*K295+H295*L295+I295*M295)</f>
        <v>0</v>
      </c>
      <c r="O295" s="75"/>
    </row>
    <row r="296" spans="1:15" ht="15" hidden="1" customHeight="1" outlineLevel="1">
      <c r="A296" s="35"/>
      <c r="B296" s="35" t="s">
        <v>794</v>
      </c>
      <c r="C296" s="34" t="s">
        <v>750</v>
      </c>
      <c r="D296" s="34"/>
      <c r="E296" s="41"/>
      <c r="F296" s="107">
        <v>2.6000000000000002E-2</v>
      </c>
      <c r="G296" s="107">
        <v>2.6000000000000002E-2</v>
      </c>
      <c r="H296" s="108"/>
      <c r="I296" s="108"/>
      <c r="J296" s="59"/>
      <c r="K296" s="59"/>
      <c r="L296" s="80"/>
      <c r="M296" s="80"/>
      <c r="N296" s="71">
        <f>E296*(F296*J296+G296*K296+H296*L296+I296*M296)</f>
        <v>0</v>
      </c>
      <c r="O296" s="75"/>
    </row>
    <row r="297" spans="1:15" ht="15" hidden="1" customHeight="1" outlineLevel="1">
      <c r="A297" s="35"/>
      <c r="B297" s="35" t="s">
        <v>795</v>
      </c>
      <c r="C297" s="34" t="s">
        <v>750</v>
      </c>
      <c r="D297" s="34"/>
      <c r="E297" s="41"/>
      <c r="F297" s="107">
        <v>0.01</v>
      </c>
      <c r="G297" s="107">
        <v>0.01</v>
      </c>
      <c r="H297" s="108"/>
      <c r="I297" s="108"/>
      <c r="J297" s="59"/>
      <c r="K297" s="59"/>
      <c r="L297" s="80"/>
      <c r="M297" s="80"/>
      <c r="N297" s="71">
        <f>E297*(F297*J297+G297*K297+H297*L297+I297*M297)</f>
        <v>0</v>
      </c>
      <c r="O297" s="75"/>
    </row>
    <row r="298" spans="1:15" ht="25.5" customHeight="1" collapsed="1">
      <c r="A298" s="1639" t="s">
        <v>763</v>
      </c>
      <c r="B298" s="1640"/>
      <c r="C298" s="31" t="s">
        <v>746</v>
      </c>
      <c r="D298" s="61">
        <f>D299</f>
        <v>237</v>
      </c>
      <c r="E298" s="61">
        <f>E302</f>
        <v>0</v>
      </c>
      <c r="F298" s="95"/>
      <c r="G298" s="95"/>
      <c r="H298" s="95"/>
      <c r="I298" s="95"/>
      <c r="J298" s="85"/>
      <c r="K298" s="85"/>
      <c r="L298" s="85"/>
      <c r="M298" s="85"/>
      <c r="N298" s="81">
        <f>N299+N302</f>
        <v>3517.9369999999999</v>
      </c>
      <c r="O298" s="45"/>
    </row>
    <row r="299" spans="1:15">
      <c r="A299" s="1637" t="s">
        <v>802</v>
      </c>
      <c r="B299" s="1638"/>
      <c r="C299" s="31" t="s">
        <v>746</v>
      </c>
      <c r="D299" s="61">
        <f>D300+D301</f>
        <v>237</v>
      </c>
      <c r="E299" s="85"/>
      <c r="F299" s="96">
        <f>F300</f>
        <v>2.04</v>
      </c>
      <c r="G299" s="96">
        <f>G300</f>
        <v>2.04</v>
      </c>
      <c r="H299" s="99"/>
      <c r="I299" s="99"/>
      <c r="J299" s="50"/>
      <c r="K299" s="50"/>
      <c r="L299" s="50"/>
      <c r="M299" s="50"/>
      <c r="N299" s="81">
        <f>SUM(N300:N301)</f>
        <v>3517.9369999999999</v>
      </c>
      <c r="O299" s="45"/>
    </row>
    <row r="300" spans="1:15" ht="15" customHeight="1" outlineLevel="1">
      <c r="A300" s="82"/>
      <c r="B300" s="82" t="s">
        <v>800</v>
      </c>
      <c r="C300" s="31" t="s">
        <v>746</v>
      </c>
      <c r="D300" s="83">
        <v>106</v>
      </c>
      <c r="E300" s="85"/>
      <c r="F300" s="90">
        <v>2.04</v>
      </c>
      <c r="G300" s="91">
        <v>2.04</v>
      </c>
      <c r="H300" s="98"/>
      <c r="I300" s="98"/>
      <c r="J300" s="59">
        <v>6</v>
      </c>
      <c r="K300" s="59">
        <v>6</v>
      </c>
      <c r="L300" s="45"/>
      <c r="M300" s="45"/>
      <c r="N300" s="71">
        <f>D300*(F300*J300+G300*K300+H300*L300+I300*M300)</f>
        <v>2594.88</v>
      </c>
      <c r="O300" s="45"/>
    </row>
    <row r="301" spans="1:15" ht="15" customHeight="1" outlineLevel="1">
      <c r="A301" s="43"/>
      <c r="B301" s="89" t="s">
        <v>801</v>
      </c>
      <c r="C301" s="44" t="s">
        <v>748</v>
      </c>
      <c r="D301" s="84">
        <v>131</v>
      </c>
      <c r="E301" s="85"/>
      <c r="F301" s="97"/>
      <c r="G301" s="98"/>
      <c r="H301" s="98"/>
      <c r="I301" s="98"/>
      <c r="J301" s="45"/>
      <c r="K301" s="45"/>
      <c r="L301" s="45"/>
      <c r="M301" s="45"/>
      <c r="N301" s="67">
        <f>773-408-0.007+558.064</f>
        <v>923.05700000000002</v>
      </c>
      <c r="O301" s="45"/>
    </row>
    <row r="302" spans="1:15" ht="15" hidden="1" customHeight="1">
      <c r="A302" s="1637" t="s">
        <v>749</v>
      </c>
      <c r="B302" s="1638"/>
      <c r="C302" s="50"/>
      <c r="D302" s="50"/>
      <c r="E302" s="61">
        <f>E304+E314+E303</f>
        <v>0</v>
      </c>
      <c r="F302" s="99"/>
      <c r="G302" s="99"/>
      <c r="H302" s="99"/>
      <c r="I302" s="99"/>
      <c r="J302" s="50"/>
      <c r="K302" s="50"/>
      <c r="L302" s="50"/>
      <c r="M302" s="50"/>
      <c r="N302" s="81">
        <f>N303+N304+N314</f>
        <v>0</v>
      </c>
      <c r="O302" s="88"/>
    </row>
    <row r="303" spans="1:15" ht="15" hidden="1" customHeight="1" outlineLevel="1">
      <c r="A303" s="33"/>
      <c r="B303" s="89" t="s">
        <v>803</v>
      </c>
      <c r="C303" s="32" t="s">
        <v>748</v>
      </c>
      <c r="D303" s="39"/>
      <c r="E303" s="48"/>
      <c r="F303" s="105"/>
      <c r="G303" s="105"/>
      <c r="H303" s="105"/>
      <c r="I303" s="105"/>
      <c r="J303" s="59"/>
      <c r="K303" s="59"/>
      <c r="L303" s="36"/>
      <c r="M303" s="76"/>
      <c r="N303" s="72"/>
      <c r="O303" s="73"/>
    </row>
    <row r="304" spans="1:15" ht="15" hidden="1" customHeight="1" outlineLevel="1">
      <c r="A304" s="33"/>
      <c r="B304" s="47" t="s">
        <v>796</v>
      </c>
      <c r="C304" s="39"/>
      <c r="D304" s="39"/>
      <c r="E304" s="62">
        <f>E305+E308+E311</f>
        <v>0</v>
      </c>
      <c r="F304" s="105"/>
      <c r="G304" s="105"/>
      <c r="H304" s="105"/>
      <c r="I304" s="105"/>
      <c r="J304" s="39"/>
      <c r="K304" s="39"/>
      <c r="L304" s="39"/>
      <c r="M304" s="63"/>
      <c r="N304" s="68">
        <f>N305+N308+N311</f>
        <v>0</v>
      </c>
      <c r="O304" s="78"/>
    </row>
    <row r="305" spans="1:15" ht="15" hidden="1" customHeight="1" outlineLevel="1">
      <c r="A305" s="33"/>
      <c r="B305" s="53" t="s">
        <v>785</v>
      </c>
      <c r="C305" s="50"/>
      <c r="D305" s="50"/>
      <c r="E305" s="61">
        <f>SUM(E306:E307)</f>
        <v>0</v>
      </c>
      <c r="F305" s="102"/>
      <c r="G305" s="99"/>
      <c r="H305" s="99"/>
      <c r="I305" s="99"/>
      <c r="J305" s="50"/>
      <c r="K305" s="50"/>
      <c r="L305" s="50"/>
      <c r="M305" s="51"/>
      <c r="N305" s="69">
        <f>SUM(N306:N307)</f>
        <v>0</v>
      </c>
      <c r="O305" s="79"/>
    </row>
    <row r="306" spans="1:15" ht="15" hidden="1" customHeight="1" outlineLevel="1">
      <c r="A306" s="33"/>
      <c r="B306" s="35" t="s">
        <v>786</v>
      </c>
      <c r="C306" s="34" t="s">
        <v>750</v>
      </c>
      <c r="D306" s="39"/>
      <c r="E306" s="48"/>
      <c r="F306" s="104">
        <v>0.11</v>
      </c>
      <c r="G306" s="104">
        <v>0.12</v>
      </c>
      <c r="H306" s="105"/>
      <c r="I306" s="106"/>
      <c r="J306" s="59"/>
      <c r="K306" s="59"/>
      <c r="L306" s="76"/>
      <c r="M306" s="76"/>
      <c r="N306" s="71">
        <f>E306*(F306*J306+G306*K306+H306*L306+I306*M306)</f>
        <v>0</v>
      </c>
      <c r="O306" s="77"/>
    </row>
    <row r="307" spans="1:15" ht="15" hidden="1" customHeight="1" outlineLevel="1">
      <c r="A307" s="33"/>
      <c r="B307" s="33" t="s">
        <v>787</v>
      </c>
      <c r="C307" s="34" t="s">
        <v>750</v>
      </c>
      <c r="D307" s="39"/>
      <c r="E307" s="48"/>
      <c r="F307" s="104">
        <v>0.33</v>
      </c>
      <c r="G307" s="104">
        <v>0.36</v>
      </c>
      <c r="H307" s="105"/>
      <c r="I307" s="105"/>
      <c r="J307" s="59"/>
      <c r="K307" s="59"/>
      <c r="L307" s="36"/>
      <c r="M307" s="76"/>
      <c r="N307" s="71">
        <f>E307*(F307*J307+G307*K307+H307*L307+I307*M307)</f>
        <v>0</v>
      </c>
      <c r="O307" s="77"/>
    </row>
    <row r="308" spans="1:15" ht="15" hidden="1" customHeight="1" outlineLevel="1">
      <c r="A308" s="33"/>
      <c r="B308" s="53" t="s">
        <v>788</v>
      </c>
      <c r="C308" s="50"/>
      <c r="D308" s="50"/>
      <c r="E308" s="61">
        <f>SUM(E309:E310)</f>
        <v>0</v>
      </c>
      <c r="F308" s="102"/>
      <c r="G308" s="99"/>
      <c r="H308" s="99"/>
      <c r="I308" s="99"/>
      <c r="J308" s="50"/>
      <c r="K308" s="50"/>
      <c r="L308" s="50"/>
      <c r="M308" s="51"/>
      <c r="N308" s="69">
        <f>SUM(N309:N310)</f>
        <v>0</v>
      </c>
      <c r="O308" s="79"/>
    </row>
    <row r="309" spans="1:15" ht="15" hidden="1" customHeight="1" outlineLevel="1">
      <c r="A309" s="33"/>
      <c r="B309" s="35" t="s">
        <v>786</v>
      </c>
      <c r="C309" s="34" t="s">
        <v>750</v>
      </c>
      <c r="D309" s="39"/>
      <c r="E309" s="48"/>
      <c r="F309" s="104">
        <v>7.6999999999999999E-2</v>
      </c>
      <c r="G309" s="104">
        <v>8.3999999999999991E-2</v>
      </c>
      <c r="H309" s="105"/>
      <c r="I309" s="106"/>
      <c r="J309" s="59"/>
      <c r="K309" s="59"/>
      <c r="L309" s="76"/>
      <c r="M309" s="76"/>
      <c r="N309" s="71">
        <f>E309*(F309*J309+G309*K309+H309*L309+I309*M309)</f>
        <v>0</v>
      </c>
      <c r="O309" s="77"/>
    </row>
    <row r="310" spans="1:15" ht="15" hidden="1" customHeight="1" outlineLevel="1">
      <c r="A310" s="33"/>
      <c r="B310" s="33" t="s">
        <v>787</v>
      </c>
      <c r="C310" s="34" t="s">
        <v>750</v>
      </c>
      <c r="D310" s="39"/>
      <c r="E310" s="48"/>
      <c r="F310" s="104">
        <v>0.22</v>
      </c>
      <c r="G310" s="104">
        <v>0.24</v>
      </c>
      <c r="H310" s="105"/>
      <c r="I310" s="105"/>
      <c r="J310" s="59"/>
      <c r="K310" s="59"/>
      <c r="L310" s="36"/>
      <c r="M310" s="76"/>
      <c r="N310" s="71">
        <f>E310*(F310*J310+G310*K310+H310*L310+I310*M310)</f>
        <v>0</v>
      </c>
      <c r="O310" s="77"/>
    </row>
    <row r="311" spans="1:15" ht="15" hidden="1" customHeight="1" outlineLevel="1">
      <c r="A311" s="33"/>
      <c r="B311" s="53" t="s">
        <v>789</v>
      </c>
      <c r="C311" s="50"/>
      <c r="D311" s="50"/>
      <c r="E311" s="61">
        <f>SUM(E312:E313)</f>
        <v>0</v>
      </c>
      <c r="F311" s="102"/>
      <c r="G311" s="99"/>
      <c r="H311" s="99"/>
      <c r="I311" s="99"/>
      <c r="J311" s="50"/>
      <c r="K311" s="50"/>
      <c r="L311" s="50"/>
      <c r="M311" s="51"/>
      <c r="N311" s="69">
        <f>SUM(N312:N313)</f>
        <v>0</v>
      </c>
      <c r="O311" s="79"/>
    </row>
    <row r="312" spans="1:15" ht="15" hidden="1" customHeight="1" outlineLevel="1">
      <c r="A312" s="33"/>
      <c r="B312" s="35" t="s">
        <v>786</v>
      </c>
      <c r="C312" s="34" t="s">
        <v>750</v>
      </c>
      <c r="D312" s="39"/>
      <c r="E312" s="48"/>
      <c r="F312" s="104">
        <v>5.5E-2</v>
      </c>
      <c r="G312" s="104">
        <v>0.06</v>
      </c>
      <c r="H312" s="105"/>
      <c r="I312" s="106"/>
      <c r="J312" s="59"/>
      <c r="K312" s="59"/>
      <c r="L312" s="76"/>
      <c r="M312" s="76"/>
      <c r="N312" s="71">
        <f>E312*(F312*J312+G312*K312+H312*L312+I312*M312)</f>
        <v>0</v>
      </c>
      <c r="O312" s="77"/>
    </row>
    <row r="313" spans="1:15" ht="15" hidden="1" customHeight="1" outlineLevel="1">
      <c r="A313" s="33"/>
      <c r="B313" s="33" t="s">
        <v>787</v>
      </c>
      <c r="C313" s="34" t="s">
        <v>750</v>
      </c>
      <c r="D313" s="39"/>
      <c r="E313" s="48"/>
      <c r="F313" s="104">
        <v>0.16500000000000001</v>
      </c>
      <c r="G313" s="104">
        <v>0.18</v>
      </c>
      <c r="H313" s="105"/>
      <c r="I313" s="105"/>
      <c r="J313" s="59"/>
      <c r="K313" s="59"/>
      <c r="L313" s="36"/>
      <c r="M313" s="76"/>
      <c r="N313" s="71">
        <f>E313*(F313*J313+G313*K313+H313*L313+I313*M313)</f>
        <v>0</v>
      </c>
      <c r="O313" s="77"/>
    </row>
    <row r="314" spans="1:15" ht="45" hidden="1" customHeight="1" outlineLevel="1">
      <c r="A314" s="38"/>
      <c r="B314" s="53" t="s">
        <v>790</v>
      </c>
      <c r="C314" s="50"/>
      <c r="D314" s="50"/>
      <c r="E314" s="61">
        <f>E315</f>
        <v>0</v>
      </c>
      <c r="F314" s="102"/>
      <c r="G314" s="99"/>
      <c r="H314" s="99"/>
      <c r="I314" s="99"/>
      <c r="J314" s="50"/>
      <c r="K314" s="50"/>
      <c r="L314" s="50"/>
      <c r="M314" s="51"/>
      <c r="N314" s="70">
        <f>N315</f>
        <v>0</v>
      </c>
      <c r="O314" s="77"/>
    </row>
    <row r="315" spans="1:15" ht="15" hidden="1" customHeight="1" outlineLevel="1">
      <c r="A315" s="42"/>
      <c r="B315" s="47" t="s">
        <v>796</v>
      </c>
      <c r="C315" s="34"/>
      <c r="D315" s="34"/>
      <c r="E315" s="60">
        <f>SUM(E316:E319)</f>
        <v>0</v>
      </c>
      <c r="F315" s="100"/>
      <c r="G315" s="100"/>
      <c r="H315" s="100"/>
      <c r="I315" s="100"/>
      <c r="J315" s="34"/>
      <c r="K315" s="34"/>
      <c r="L315" s="34"/>
      <c r="M315" s="34"/>
      <c r="N315" s="71">
        <f>SUM(N316:N319)</f>
        <v>0</v>
      </c>
      <c r="O315" s="73"/>
    </row>
    <row r="316" spans="1:15" ht="15" hidden="1" customHeight="1" outlineLevel="1">
      <c r="A316" s="35"/>
      <c r="B316" s="35" t="s">
        <v>792</v>
      </c>
      <c r="C316" s="34" t="s">
        <v>750</v>
      </c>
      <c r="D316" s="34"/>
      <c r="E316" s="41"/>
      <c r="F316" s="107">
        <v>4.4999999999999998E-2</v>
      </c>
      <c r="G316" s="107">
        <v>4.4999999999999998E-2</v>
      </c>
      <c r="H316" s="108"/>
      <c r="I316" s="108"/>
      <c r="J316" s="59"/>
      <c r="K316" s="59"/>
      <c r="L316" s="80"/>
      <c r="M316" s="80"/>
      <c r="N316" s="71">
        <f>E316*(F316*J316+G316*K316+H316*L316+I316*M316)</f>
        <v>0</v>
      </c>
      <c r="O316" s="75"/>
    </row>
    <row r="317" spans="1:15" ht="15" hidden="1" customHeight="1" outlineLevel="1">
      <c r="A317" s="35"/>
      <c r="B317" s="35" t="s">
        <v>793</v>
      </c>
      <c r="C317" s="34" t="s">
        <v>750</v>
      </c>
      <c r="D317" s="34"/>
      <c r="E317" s="41"/>
      <c r="F317" s="107">
        <v>3.3000000000000002E-2</v>
      </c>
      <c r="G317" s="107">
        <v>3.3000000000000002E-2</v>
      </c>
      <c r="H317" s="108"/>
      <c r="I317" s="108"/>
      <c r="J317" s="59"/>
      <c r="K317" s="59"/>
      <c r="L317" s="80"/>
      <c r="M317" s="80"/>
      <c r="N317" s="71">
        <f>E317*(F317*J317+G317*K317+H317*L317+I317*M317)</f>
        <v>0</v>
      </c>
      <c r="O317" s="75"/>
    </row>
    <row r="318" spans="1:15" ht="15" hidden="1" customHeight="1" outlineLevel="1">
      <c r="A318" s="35"/>
      <c r="B318" s="35" t="s">
        <v>794</v>
      </c>
      <c r="C318" s="34" t="s">
        <v>750</v>
      </c>
      <c r="D318" s="34"/>
      <c r="E318" s="41"/>
      <c r="F318" s="107">
        <v>2.6000000000000002E-2</v>
      </c>
      <c r="G318" s="107">
        <v>2.6000000000000002E-2</v>
      </c>
      <c r="H318" s="108"/>
      <c r="I318" s="108"/>
      <c r="J318" s="59"/>
      <c r="K318" s="59"/>
      <c r="L318" s="80"/>
      <c r="M318" s="80"/>
      <c r="N318" s="71">
        <f>E318*(F318*J318+G318*K318+H318*L318+I318*M318)</f>
        <v>0</v>
      </c>
      <c r="O318" s="75"/>
    </row>
    <row r="319" spans="1:15" ht="15" hidden="1" customHeight="1" outlineLevel="1">
      <c r="A319" s="35"/>
      <c r="B319" s="35" t="s">
        <v>795</v>
      </c>
      <c r="C319" s="34" t="s">
        <v>750</v>
      </c>
      <c r="D319" s="34"/>
      <c r="E319" s="41"/>
      <c r="F319" s="107">
        <v>0.01</v>
      </c>
      <c r="G319" s="107">
        <v>0.01</v>
      </c>
      <c r="H319" s="108"/>
      <c r="I319" s="108"/>
      <c r="J319" s="59"/>
      <c r="K319" s="59"/>
      <c r="L319" s="80"/>
      <c r="M319" s="80"/>
      <c r="N319" s="71">
        <f>E319*(F319*J319+G319*K319+H319*L319+I319*M319)</f>
        <v>0</v>
      </c>
      <c r="O319" s="75"/>
    </row>
    <row r="320" spans="1:15" collapsed="1">
      <c r="A320" s="1645" t="s">
        <v>764</v>
      </c>
      <c r="B320" s="1646"/>
      <c r="C320" s="46" t="s">
        <v>799</v>
      </c>
      <c r="D320" s="61">
        <f>D321+D358+D395+D417+D434+D451+D468+D480+D502+D514</f>
        <v>0</v>
      </c>
      <c r="E320" s="61">
        <f>E321+E358+E395+E417+E434+E451+E468+E480+E502+E514</f>
        <v>0</v>
      </c>
      <c r="F320" s="94"/>
      <c r="G320" s="94"/>
      <c r="H320" s="94"/>
      <c r="I320" s="94"/>
      <c r="J320" s="46"/>
      <c r="K320" s="46"/>
      <c r="L320" s="46"/>
      <c r="M320" s="46"/>
      <c r="N320" s="81">
        <f>N321+N358+N395+N417+N434+N451+N468+N480+N502+N514</f>
        <v>0</v>
      </c>
      <c r="O320" s="81">
        <f>O321+O358+O417+O434+O451</f>
        <v>0</v>
      </c>
    </row>
    <row r="321" spans="1:15" hidden="1">
      <c r="A321" s="1639" t="s">
        <v>765</v>
      </c>
      <c r="B321" s="1640"/>
      <c r="C321" s="31" t="s">
        <v>746</v>
      </c>
      <c r="D321" s="61">
        <f>D322</f>
        <v>0</v>
      </c>
      <c r="E321" s="61">
        <f>E325</f>
        <v>0</v>
      </c>
      <c r="F321" s="95"/>
      <c r="G321" s="95"/>
      <c r="H321" s="95"/>
      <c r="I321" s="95"/>
      <c r="J321" s="85"/>
      <c r="K321" s="85"/>
      <c r="L321" s="85"/>
      <c r="M321" s="85"/>
      <c r="N321" s="81">
        <f>N322+N325</f>
        <v>0</v>
      </c>
      <c r="O321" s="81">
        <f>O322+O325</f>
        <v>0</v>
      </c>
    </row>
    <row r="322" spans="1:15" hidden="1">
      <c r="A322" s="1637" t="s">
        <v>802</v>
      </c>
      <c r="B322" s="1638"/>
      <c r="C322" s="31" t="s">
        <v>746</v>
      </c>
      <c r="D322" s="61">
        <f>D323</f>
        <v>0</v>
      </c>
      <c r="E322" s="61"/>
      <c r="F322" s="96">
        <f>F323</f>
        <v>2.96</v>
      </c>
      <c r="G322" s="96">
        <f>G323</f>
        <v>2.96</v>
      </c>
      <c r="H322" s="96">
        <f>H323</f>
        <v>2.2400000000000002</v>
      </c>
      <c r="I322" s="96">
        <f>I323</f>
        <v>2.2400000000000002</v>
      </c>
      <c r="J322" s="50"/>
      <c r="K322" s="50"/>
      <c r="L322" s="50"/>
      <c r="M322" s="50"/>
      <c r="N322" s="81">
        <f>SUM(N323:N324)</f>
        <v>0</v>
      </c>
      <c r="O322" s="81">
        <f>SUM(O323:O324)</f>
        <v>0</v>
      </c>
    </row>
    <row r="323" spans="1:15" ht="15" hidden="1" customHeight="1" outlineLevel="1">
      <c r="A323" s="82"/>
      <c r="B323" s="82" t="s">
        <v>800</v>
      </c>
      <c r="C323" s="31" t="s">
        <v>746</v>
      </c>
      <c r="D323" s="61"/>
      <c r="E323" s="61"/>
      <c r="F323" s="90">
        <v>2.96</v>
      </c>
      <c r="G323" s="91">
        <v>2.96</v>
      </c>
      <c r="H323" s="91">
        <v>2.2400000000000002</v>
      </c>
      <c r="I323" s="91">
        <v>2.2400000000000002</v>
      </c>
      <c r="J323" s="59"/>
      <c r="K323" s="59"/>
      <c r="L323" s="59"/>
      <c r="M323" s="59"/>
      <c r="N323" s="81">
        <f>D323*(F323*J323+G323*K323+H323*L323+I323*M323)</f>
        <v>0</v>
      </c>
      <c r="O323" s="71">
        <f>D323*(H323*L323+I323*M323)</f>
        <v>0</v>
      </c>
    </row>
    <row r="324" spans="1:15" ht="15" hidden="1" customHeight="1" outlineLevel="1">
      <c r="A324" s="43"/>
      <c r="B324" s="89" t="s">
        <v>801</v>
      </c>
      <c r="C324" s="44" t="s">
        <v>748</v>
      </c>
      <c r="D324" s="61"/>
      <c r="E324" s="61"/>
      <c r="F324" s="97"/>
      <c r="G324" s="98"/>
      <c r="H324" s="98"/>
      <c r="I324" s="98"/>
      <c r="J324" s="45"/>
      <c r="K324" s="45"/>
      <c r="L324" s="45"/>
      <c r="M324" s="45"/>
      <c r="N324" s="81"/>
      <c r="O324" s="126"/>
    </row>
    <row r="325" spans="1:15" ht="15" hidden="1" customHeight="1" collapsed="1">
      <c r="A325" s="1637" t="s">
        <v>749</v>
      </c>
      <c r="B325" s="1638"/>
      <c r="C325" s="50"/>
      <c r="D325" s="61"/>
      <c r="E325" s="61">
        <f>E326+E327+E337+E347</f>
        <v>0</v>
      </c>
      <c r="F325" s="99"/>
      <c r="G325" s="99"/>
      <c r="H325" s="99"/>
      <c r="I325" s="99"/>
      <c r="J325" s="50"/>
      <c r="K325" s="50"/>
      <c r="L325" s="50"/>
      <c r="M325" s="50"/>
      <c r="N325" s="81">
        <f>N326+N327+N337+N347</f>
        <v>0</v>
      </c>
      <c r="O325" s="68">
        <f>O326+O327+O347</f>
        <v>0</v>
      </c>
    </row>
    <row r="326" spans="1:15" ht="15" hidden="1" customHeight="1" outlineLevel="1">
      <c r="A326" s="33"/>
      <c r="B326" s="89" t="s">
        <v>804</v>
      </c>
      <c r="C326" s="32" t="s">
        <v>748</v>
      </c>
      <c r="D326" s="61"/>
      <c r="E326" s="61"/>
      <c r="F326" s="100"/>
      <c r="G326" s="100"/>
      <c r="H326" s="100"/>
      <c r="I326" s="100"/>
      <c r="J326" s="59"/>
      <c r="K326" s="59"/>
      <c r="L326" s="59"/>
      <c r="M326" s="59"/>
      <c r="N326" s="81"/>
      <c r="O326" s="72"/>
    </row>
    <row r="327" spans="1:15" ht="15" hidden="1" customHeight="1" outlineLevel="1">
      <c r="A327" s="49"/>
      <c r="B327" s="55" t="s">
        <v>791</v>
      </c>
      <c r="C327" s="56"/>
      <c r="D327" s="61"/>
      <c r="E327" s="61">
        <f>E328+E331+E334</f>
        <v>0</v>
      </c>
      <c r="F327" s="101"/>
      <c r="G327" s="101"/>
      <c r="H327" s="101"/>
      <c r="I327" s="101"/>
      <c r="J327" s="56"/>
      <c r="K327" s="56"/>
      <c r="L327" s="56"/>
      <c r="M327" s="56"/>
      <c r="N327" s="81">
        <f>N328+N331+N334</f>
        <v>0</v>
      </c>
      <c r="O327" s="68">
        <f>O328+O331+O334</f>
        <v>0</v>
      </c>
    </row>
    <row r="328" spans="1:15" ht="15" hidden="1" customHeight="1" outlineLevel="1">
      <c r="A328" s="54"/>
      <c r="B328" s="53" t="s">
        <v>785</v>
      </c>
      <c r="C328" s="50"/>
      <c r="D328" s="61"/>
      <c r="E328" s="61">
        <f>SUM(E329:E330)</f>
        <v>0</v>
      </c>
      <c r="F328" s="102"/>
      <c r="G328" s="99"/>
      <c r="H328" s="99"/>
      <c r="I328" s="99"/>
      <c r="J328" s="50"/>
      <c r="K328" s="50"/>
      <c r="L328" s="50"/>
      <c r="M328" s="51"/>
      <c r="N328" s="81">
        <f>SUM(N329:N330)</f>
        <v>0</v>
      </c>
      <c r="O328" s="70">
        <f>SUM(O329:O330)</f>
        <v>0</v>
      </c>
    </row>
    <row r="329" spans="1:15" ht="15" hidden="1" customHeight="1" outlineLevel="1">
      <c r="A329" s="35"/>
      <c r="B329" s="57" t="s">
        <v>786</v>
      </c>
      <c r="C329" s="58" t="s">
        <v>750</v>
      </c>
      <c r="D329" s="61"/>
      <c r="E329" s="61"/>
      <c r="F329" s="103">
        <v>6.6000000000000003E-2</v>
      </c>
      <c r="G329" s="103">
        <v>7.1999999999999995E-2</v>
      </c>
      <c r="H329" s="103">
        <v>4.3999999999999997E-2</v>
      </c>
      <c r="I329" s="103">
        <v>4.8000000000000001E-2</v>
      </c>
      <c r="J329" s="59"/>
      <c r="K329" s="59"/>
      <c r="L329" s="59"/>
      <c r="M329" s="59"/>
      <c r="N329" s="81">
        <f>E329*(F329*J329+G329*K329+H329*L329+I329*M329)</f>
        <v>0</v>
      </c>
      <c r="O329" s="71">
        <f>E329*(H329*L329+I329*M329)</f>
        <v>0</v>
      </c>
    </row>
    <row r="330" spans="1:15" ht="15" hidden="1" customHeight="1" outlineLevel="1">
      <c r="A330" s="33"/>
      <c r="B330" s="33" t="s">
        <v>787</v>
      </c>
      <c r="C330" s="34" t="s">
        <v>750</v>
      </c>
      <c r="D330" s="61"/>
      <c r="E330" s="61"/>
      <c r="F330" s="104">
        <v>0.19800000000000001</v>
      </c>
      <c r="G330" s="104">
        <v>0.216</v>
      </c>
      <c r="H330" s="104">
        <v>0.13200000000000001</v>
      </c>
      <c r="I330" s="104">
        <v>0.14399999999999999</v>
      </c>
      <c r="J330" s="59"/>
      <c r="K330" s="59"/>
      <c r="L330" s="41"/>
      <c r="M330" s="59"/>
      <c r="N330" s="81">
        <f>E330*(F330*J330+G330*K330+H330*L330+I330*M330)</f>
        <v>0</v>
      </c>
      <c r="O330" s="71">
        <f>E330*(H330*L330+I330*M330)</f>
        <v>0</v>
      </c>
    </row>
    <row r="331" spans="1:15" ht="15" hidden="1" customHeight="1" outlineLevel="1">
      <c r="A331" s="40"/>
      <c r="B331" s="53" t="s">
        <v>788</v>
      </c>
      <c r="C331" s="50"/>
      <c r="D331" s="61"/>
      <c r="E331" s="61">
        <f>SUM(E332:E333)</f>
        <v>0</v>
      </c>
      <c r="F331" s="102"/>
      <c r="G331" s="99"/>
      <c r="H331" s="99"/>
      <c r="I331" s="99"/>
      <c r="J331" s="50"/>
      <c r="K331" s="50"/>
      <c r="L331" s="50"/>
      <c r="M331" s="51"/>
      <c r="N331" s="81">
        <f>SUM(N332:N333)</f>
        <v>0</v>
      </c>
      <c r="O331" s="70">
        <f>SUM(O332:O333)</f>
        <v>0</v>
      </c>
    </row>
    <row r="332" spans="1:15" ht="15" hidden="1" customHeight="1" outlineLevel="1">
      <c r="A332" s="35"/>
      <c r="B332" s="35" t="s">
        <v>786</v>
      </c>
      <c r="C332" s="34" t="s">
        <v>750</v>
      </c>
      <c r="D332" s="61"/>
      <c r="E332" s="61"/>
      <c r="F332" s="104">
        <v>4.3999999999999997E-2</v>
      </c>
      <c r="G332" s="104">
        <v>4.8000000000000001E-2</v>
      </c>
      <c r="H332" s="104">
        <v>3.3000000000000002E-2</v>
      </c>
      <c r="I332" s="103">
        <v>3.5999999999999997E-2</v>
      </c>
      <c r="J332" s="59"/>
      <c r="K332" s="59"/>
      <c r="L332" s="59"/>
      <c r="M332" s="59"/>
      <c r="N332" s="81">
        <f>E332*(F332*J332+G332*K332+H332*L332+I332*M332)</f>
        <v>0</v>
      </c>
      <c r="O332" s="71">
        <f>E332*(H332*L332+I332*M332)</f>
        <v>0</v>
      </c>
    </row>
    <row r="333" spans="1:15" ht="15" hidden="1" customHeight="1" outlineLevel="1">
      <c r="A333" s="33"/>
      <c r="B333" s="33" t="s">
        <v>787</v>
      </c>
      <c r="C333" s="34" t="s">
        <v>750</v>
      </c>
      <c r="D333" s="61"/>
      <c r="E333" s="61"/>
      <c r="F333" s="104">
        <v>0.13200000000000001</v>
      </c>
      <c r="G333" s="104">
        <v>0.14399999999999999</v>
      </c>
      <c r="H333" s="104">
        <v>8.7999999999999995E-2</v>
      </c>
      <c r="I333" s="104">
        <v>9.6000000000000002E-2</v>
      </c>
      <c r="J333" s="59"/>
      <c r="K333" s="59"/>
      <c r="L333" s="41"/>
      <c r="M333" s="59"/>
      <c r="N333" s="81">
        <f>E333*(F333*J333+G333*K333+H333*L333+I333*M333)</f>
        <v>0</v>
      </c>
      <c r="O333" s="71">
        <f>E333*(H333*L333+I333*M333)</f>
        <v>0</v>
      </c>
    </row>
    <row r="334" spans="1:15" ht="15" hidden="1" customHeight="1" outlineLevel="1">
      <c r="A334" s="38"/>
      <c r="B334" s="53" t="s">
        <v>789</v>
      </c>
      <c r="C334" s="50"/>
      <c r="D334" s="61"/>
      <c r="E334" s="61">
        <f>SUM(E335:E336)</f>
        <v>0</v>
      </c>
      <c r="F334" s="102"/>
      <c r="G334" s="99"/>
      <c r="H334" s="99"/>
      <c r="I334" s="99"/>
      <c r="J334" s="50"/>
      <c r="K334" s="50"/>
      <c r="L334" s="50"/>
      <c r="M334" s="51"/>
      <c r="N334" s="81">
        <f>SUM(N335:N336)</f>
        <v>0</v>
      </c>
      <c r="O334" s="70">
        <f>SUM(O335:O336)</f>
        <v>0</v>
      </c>
    </row>
    <row r="335" spans="1:15" ht="15" hidden="1" customHeight="1" outlineLevel="1">
      <c r="A335" s="33"/>
      <c r="B335" s="35" t="s">
        <v>786</v>
      </c>
      <c r="C335" s="34" t="s">
        <v>750</v>
      </c>
      <c r="D335" s="61"/>
      <c r="E335" s="61"/>
      <c r="F335" s="104">
        <v>3.3000000000000002E-2</v>
      </c>
      <c r="G335" s="104">
        <v>3.5999999999999997E-2</v>
      </c>
      <c r="H335" s="104">
        <v>2.1999999999999999E-2</v>
      </c>
      <c r="I335" s="103">
        <v>2.4E-2</v>
      </c>
      <c r="J335" s="59"/>
      <c r="K335" s="59"/>
      <c r="L335" s="59"/>
      <c r="M335" s="59"/>
      <c r="N335" s="81">
        <f>E335*(F335*J335+G335*K335+H335*L335+I335*M335)</f>
        <v>0</v>
      </c>
      <c r="O335" s="71">
        <f>E335*(H335*L335+I335*M335)</f>
        <v>0</v>
      </c>
    </row>
    <row r="336" spans="1:15" ht="15" hidden="1" customHeight="1" outlineLevel="1">
      <c r="A336" s="33"/>
      <c r="B336" s="33" t="s">
        <v>787</v>
      </c>
      <c r="C336" s="34" t="s">
        <v>750</v>
      </c>
      <c r="D336" s="61"/>
      <c r="E336" s="61"/>
      <c r="F336" s="104">
        <v>9.9000000000000005E-2</v>
      </c>
      <c r="G336" s="104">
        <v>0.108</v>
      </c>
      <c r="H336" s="104">
        <v>6.6000000000000003E-2</v>
      </c>
      <c r="I336" s="104">
        <v>7.1999999999999995E-2</v>
      </c>
      <c r="J336" s="59"/>
      <c r="K336" s="59"/>
      <c r="L336" s="41"/>
      <c r="M336" s="59"/>
      <c r="N336" s="81">
        <f>E336*(F336*J336+G336*K336+H336*L336+I336*M336)</f>
        <v>0</v>
      </c>
      <c r="O336" s="71">
        <f>E336*(H336*L336+I336*M336)</f>
        <v>0</v>
      </c>
    </row>
    <row r="337" spans="1:15" ht="15" hidden="1" customHeight="1" outlineLevel="1">
      <c r="A337" s="33"/>
      <c r="B337" s="47" t="s">
        <v>796</v>
      </c>
      <c r="C337" s="39"/>
      <c r="D337" s="61"/>
      <c r="E337" s="61">
        <f>E338+E341+E344</f>
        <v>0</v>
      </c>
      <c r="F337" s="105"/>
      <c r="G337" s="105"/>
      <c r="H337" s="105"/>
      <c r="I337" s="105"/>
      <c r="J337" s="39"/>
      <c r="K337" s="39"/>
      <c r="L337" s="39"/>
      <c r="M337" s="63"/>
      <c r="N337" s="81">
        <f>N338+N341+N344</f>
        <v>0</v>
      </c>
      <c r="O337" s="78"/>
    </row>
    <row r="338" spans="1:15" ht="15" hidden="1" customHeight="1" outlineLevel="1">
      <c r="A338" s="33"/>
      <c r="B338" s="53" t="s">
        <v>785</v>
      </c>
      <c r="C338" s="50"/>
      <c r="D338" s="61"/>
      <c r="E338" s="61">
        <f>SUM(E339:E340)</f>
        <v>0</v>
      </c>
      <c r="F338" s="102"/>
      <c r="G338" s="99"/>
      <c r="H338" s="99"/>
      <c r="I338" s="99"/>
      <c r="J338" s="50"/>
      <c r="K338" s="50"/>
      <c r="L338" s="50"/>
      <c r="M338" s="51"/>
      <c r="N338" s="81">
        <f>SUM(N339:N340)</f>
        <v>0</v>
      </c>
      <c r="O338" s="79"/>
    </row>
    <row r="339" spans="1:15" ht="15" hidden="1" customHeight="1" outlineLevel="1">
      <c r="A339" s="33"/>
      <c r="B339" s="35" t="s">
        <v>786</v>
      </c>
      <c r="C339" s="34" t="s">
        <v>750</v>
      </c>
      <c r="D339" s="61"/>
      <c r="E339" s="61"/>
      <c r="F339" s="104">
        <v>0.11</v>
      </c>
      <c r="G339" s="104">
        <v>0.12</v>
      </c>
      <c r="H339" s="105"/>
      <c r="I339" s="106"/>
      <c r="J339" s="59"/>
      <c r="K339" s="59"/>
      <c r="L339" s="76"/>
      <c r="M339" s="76"/>
      <c r="N339" s="81">
        <f>E339*(F339*J339+G339*K339+H339*L339+I339*M339)</f>
        <v>0</v>
      </c>
      <c r="O339" s="77"/>
    </row>
    <row r="340" spans="1:15" ht="15" hidden="1" customHeight="1" outlineLevel="1">
      <c r="A340" s="33"/>
      <c r="B340" s="33" t="s">
        <v>787</v>
      </c>
      <c r="C340" s="34" t="s">
        <v>750</v>
      </c>
      <c r="D340" s="61"/>
      <c r="E340" s="61"/>
      <c r="F340" s="104">
        <v>0.33</v>
      </c>
      <c r="G340" s="104">
        <v>0.36</v>
      </c>
      <c r="H340" s="105"/>
      <c r="I340" s="105"/>
      <c r="J340" s="59"/>
      <c r="K340" s="59"/>
      <c r="L340" s="36"/>
      <c r="M340" s="76"/>
      <c r="N340" s="81">
        <f>E340*(F340*J340+G340*K340+H340*L340+I340*M340)</f>
        <v>0</v>
      </c>
      <c r="O340" s="77"/>
    </row>
    <row r="341" spans="1:15" ht="15" hidden="1" customHeight="1" outlineLevel="1">
      <c r="A341" s="33"/>
      <c r="B341" s="53" t="s">
        <v>788</v>
      </c>
      <c r="C341" s="50"/>
      <c r="D341" s="61"/>
      <c r="E341" s="61">
        <f>SUM(E342:E343)</f>
        <v>0</v>
      </c>
      <c r="F341" s="102"/>
      <c r="G341" s="99"/>
      <c r="H341" s="99"/>
      <c r="I341" s="99"/>
      <c r="J341" s="50"/>
      <c r="K341" s="50"/>
      <c r="L341" s="50"/>
      <c r="M341" s="51"/>
      <c r="N341" s="81">
        <f>SUM(N342:N343)</f>
        <v>0</v>
      </c>
      <c r="O341" s="79"/>
    </row>
    <row r="342" spans="1:15" ht="15" hidden="1" customHeight="1" outlineLevel="1">
      <c r="A342" s="33"/>
      <c r="B342" s="35" t="s">
        <v>786</v>
      </c>
      <c r="C342" s="34" t="s">
        <v>750</v>
      </c>
      <c r="D342" s="61"/>
      <c r="E342" s="61"/>
      <c r="F342" s="104">
        <v>7.6999999999999999E-2</v>
      </c>
      <c r="G342" s="104">
        <v>8.3999999999999991E-2</v>
      </c>
      <c r="H342" s="105"/>
      <c r="I342" s="106"/>
      <c r="J342" s="59"/>
      <c r="K342" s="59"/>
      <c r="L342" s="76"/>
      <c r="M342" s="76"/>
      <c r="N342" s="81">
        <f>E342*(F342*J342+G342*K342+H342*L342+I342*M342)</f>
        <v>0</v>
      </c>
      <c r="O342" s="77"/>
    </row>
    <row r="343" spans="1:15" ht="15" hidden="1" customHeight="1" outlineLevel="1">
      <c r="A343" s="33"/>
      <c r="B343" s="33" t="s">
        <v>787</v>
      </c>
      <c r="C343" s="34" t="s">
        <v>750</v>
      </c>
      <c r="D343" s="61"/>
      <c r="E343" s="61"/>
      <c r="F343" s="104">
        <v>0.22</v>
      </c>
      <c r="G343" s="104">
        <v>0.24</v>
      </c>
      <c r="H343" s="105"/>
      <c r="I343" s="105"/>
      <c r="J343" s="59"/>
      <c r="K343" s="59"/>
      <c r="L343" s="36"/>
      <c r="M343" s="76"/>
      <c r="N343" s="81">
        <f>E343*(F343*J343+G343*K343+H343*L343+I343*M343)</f>
        <v>0</v>
      </c>
      <c r="O343" s="77"/>
    </row>
    <row r="344" spans="1:15" ht="15" hidden="1" customHeight="1" outlineLevel="1">
      <c r="A344" s="33"/>
      <c r="B344" s="53" t="s">
        <v>789</v>
      </c>
      <c r="C344" s="50"/>
      <c r="D344" s="61"/>
      <c r="E344" s="61">
        <f>SUM(E345:E346)</f>
        <v>0</v>
      </c>
      <c r="F344" s="102"/>
      <c r="G344" s="99"/>
      <c r="H344" s="99"/>
      <c r="I344" s="99"/>
      <c r="J344" s="50"/>
      <c r="K344" s="50"/>
      <c r="L344" s="50"/>
      <c r="M344" s="51"/>
      <c r="N344" s="81">
        <f>SUM(N345:N346)</f>
        <v>0</v>
      </c>
      <c r="O344" s="79"/>
    </row>
    <row r="345" spans="1:15" ht="15" hidden="1" customHeight="1" outlineLevel="1">
      <c r="A345" s="33"/>
      <c r="B345" s="35" t="s">
        <v>786</v>
      </c>
      <c r="C345" s="34" t="s">
        <v>750</v>
      </c>
      <c r="D345" s="61"/>
      <c r="E345" s="61"/>
      <c r="F345" s="104">
        <v>5.5E-2</v>
      </c>
      <c r="G345" s="104">
        <v>0.06</v>
      </c>
      <c r="H345" s="105"/>
      <c r="I345" s="106"/>
      <c r="J345" s="59"/>
      <c r="K345" s="59"/>
      <c r="L345" s="76"/>
      <c r="M345" s="76"/>
      <c r="N345" s="81">
        <f>E345*(F345*J345+G345*K345+H345*L345+I345*M345)</f>
        <v>0</v>
      </c>
      <c r="O345" s="77"/>
    </row>
    <row r="346" spans="1:15" ht="15" hidden="1" customHeight="1" outlineLevel="1">
      <c r="A346" s="33"/>
      <c r="B346" s="33" t="s">
        <v>787</v>
      </c>
      <c r="C346" s="34" t="s">
        <v>750</v>
      </c>
      <c r="D346" s="61"/>
      <c r="E346" s="61"/>
      <c r="F346" s="104">
        <v>0.16500000000000001</v>
      </c>
      <c r="G346" s="104">
        <v>0.18</v>
      </c>
      <c r="H346" s="105"/>
      <c r="I346" s="105"/>
      <c r="J346" s="59"/>
      <c r="K346" s="59"/>
      <c r="L346" s="36"/>
      <c r="M346" s="76"/>
      <c r="N346" s="81">
        <f>E346*(F346*J346+G346*K346+H346*L346+I346*M346)</f>
        <v>0</v>
      </c>
      <c r="O346" s="77"/>
    </row>
    <row r="347" spans="1:15" ht="45" hidden="1" customHeight="1" outlineLevel="1">
      <c r="A347" s="38"/>
      <c r="B347" s="53" t="s">
        <v>790</v>
      </c>
      <c r="C347" s="50"/>
      <c r="D347" s="61"/>
      <c r="E347" s="61">
        <f>E348+E353</f>
        <v>0</v>
      </c>
      <c r="F347" s="102"/>
      <c r="G347" s="99"/>
      <c r="H347" s="99"/>
      <c r="I347" s="99"/>
      <c r="J347" s="50"/>
      <c r="K347" s="50"/>
      <c r="L347" s="50"/>
      <c r="M347" s="51"/>
      <c r="N347" s="81">
        <f>N348+N353</f>
        <v>0</v>
      </c>
      <c r="O347" s="70">
        <f>O348+O353</f>
        <v>0</v>
      </c>
    </row>
    <row r="348" spans="1:15" ht="15" hidden="1" customHeight="1" outlineLevel="1">
      <c r="A348" s="35"/>
      <c r="B348" s="47" t="s">
        <v>791</v>
      </c>
      <c r="C348" s="34"/>
      <c r="D348" s="61"/>
      <c r="E348" s="61">
        <f>SUM(E349:E352)</f>
        <v>0</v>
      </c>
      <c r="F348" s="100"/>
      <c r="G348" s="100"/>
      <c r="H348" s="100"/>
      <c r="I348" s="100"/>
      <c r="J348" s="34"/>
      <c r="K348" s="34"/>
      <c r="L348" s="34"/>
      <c r="M348" s="34"/>
      <c r="N348" s="81">
        <f>SUM(N349:N352)</f>
        <v>0</v>
      </c>
      <c r="O348" s="71">
        <f>SUM(O349:O352)</f>
        <v>0</v>
      </c>
    </row>
    <row r="349" spans="1:15" ht="15" hidden="1" customHeight="1" outlineLevel="1">
      <c r="A349" s="35"/>
      <c r="B349" s="35" t="s">
        <v>792</v>
      </c>
      <c r="C349" s="34" t="s">
        <v>750</v>
      </c>
      <c r="D349" s="61"/>
      <c r="E349" s="61"/>
      <c r="F349" s="107">
        <v>2.7E-2</v>
      </c>
      <c r="G349" s="107">
        <v>2.7E-2</v>
      </c>
      <c r="H349" s="107">
        <v>1.7999999999999999E-2</v>
      </c>
      <c r="I349" s="107">
        <v>1.7999999999999999E-2</v>
      </c>
      <c r="J349" s="59"/>
      <c r="K349" s="59"/>
      <c r="L349" s="59"/>
      <c r="M349" s="59"/>
      <c r="N349" s="81">
        <f>E349*(F349*J349+G349*K349+H349*L349+I349*M349)</f>
        <v>0</v>
      </c>
      <c r="O349" s="71">
        <f>E349*(H349*L349+I349*M349)</f>
        <v>0</v>
      </c>
    </row>
    <row r="350" spans="1:15" ht="15" hidden="1" customHeight="1" outlineLevel="1">
      <c r="A350" s="35"/>
      <c r="B350" s="35" t="s">
        <v>793</v>
      </c>
      <c r="C350" s="34" t="s">
        <v>750</v>
      </c>
      <c r="D350" s="61"/>
      <c r="E350" s="61"/>
      <c r="F350" s="107">
        <v>0.02</v>
      </c>
      <c r="G350" s="107">
        <v>0.02</v>
      </c>
      <c r="H350" s="107">
        <v>1.2999999999999999E-2</v>
      </c>
      <c r="I350" s="107">
        <v>1.2999999999999999E-2</v>
      </c>
      <c r="J350" s="59"/>
      <c r="K350" s="59"/>
      <c r="L350" s="59"/>
      <c r="M350" s="59"/>
      <c r="N350" s="81">
        <f>E350*(F350*J350+G350*K350+H350*L350+I350*M350)</f>
        <v>0</v>
      </c>
      <c r="O350" s="71">
        <f>E350*(H350*L350+I350*M350)</f>
        <v>0</v>
      </c>
    </row>
    <row r="351" spans="1:15" ht="15" hidden="1" customHeight="1" outlineLevel="1">
      <c r="A351" s="35"/>
      <c r="B351" s="35" t="s">
        <v>794</v>
      </c>
      <c r="C351" s="34" t="s">
        <v>750</v>
      </c>
      <c r="D351" s="61"/>
      <c r="E351" s="61"/>
      <c r="F351" s="107">
        <v>1.6E-2</v>
      </c>
      <c r="G351" s="107">
        <v>1.6E-2</v>
      </c>
      <c r="H351" s="107">
        <v>0.01</v>
      </c>
      <c r="I351" s="107">
        <v>0.01</v>
      </c>
      <c r="J351" s="59"/>
      <c r="K351" s="59"/>
      <c r="L351" s="59"/>
      <c r="M351" s="59"/>
      <c r="N351" s="81">
        <f>E351*(F351*J351+G351*K351+H351*L351+I351*M351)</f>
        <v>0</v>
      </c>
      <c r="O351" s="71">
        <f>E351*(H351*L351+I351*M351)</f>
        <v>0</v>
      </c>
    </row>
    <row r="352" spans="1:15" ht="15" hidden="1" customHeight="1" outlineLevel="1">
      <c r="A352" s="35"/>
      <c r="B352" s="35" t="s">
        <v>795</v>
      </c>
      <c r="C352" s="34" t="s">
        <v>750</v>
      </c>
      <c r="D352" s="61"/>
      <c r="E352" s="61"/>
      <c r="F352" s="107">
        <v>6.0000000000000001E-3</v>
      </c>
      <c r="G352" s="107">
        <v>6.0000000000000001E-3</v>
      </c>
      <c r="H352" s="107">
        <v>4.0000000000000001E-3</v>
      </c>
      <c r="I352" s="107">
        <v>4.0000000000000001E-3</v>
      </c>
      <c r="J352" s="59"/>
      <c r="K352" s="59"/>
      <c r="L352" s="59"/>
      <c r="M352" s="59"/>
      <c r="N352" s="81">
        <f>E352*(F352*J352+G352*K352+H352*L352+I352*M352)</f>
        <v>0</v>
      </c>
      <c r="O352" s="71">
        <f>E352*(H352*L352+I352*M352)</f>
        <v>0</v>
      </c>
    </row>
    <row r="353" spans="1:15" ht="15" hidden="1" customHeight="1" outlineLevel="1">
      <c r="A353" s="42"/>
      <c r="B353" s="47" t="s">
        <v>796</v>
      </c>
      <c r="C353" s="34"/>
      <c r="D353" s="61"/>
      <c r="E353" s="61">
        <f>SUM(E354:E357)</f>
        <v>0</v>
      </c>
      <c r="F353" s="100"/>
      <c r="G353" s="100"/>
      <c r="H353" s="100"/>
      <c r="I353" s="100"/>
      <c r="J353" s="34"/>
      <c r="K353" s="34"/>
      <c r="L353" s="34"/>
      <c r="M353" s="34"/>
      <c r="N353" s="81">
        <f>SUM(N354:N357)</f>
        <v>0</v>
      </c>
      <c r="O353" s="73"/>
    </row>
    <row r="354" spans="1:15" ht="15" hidden="1" customHeight="1" outlineLevel="1">
      <c r="A354" s="35"/>
      <c r="B354" s="35" t="s">
        <v>792</v>
      </c>
      <c r="C354" s="34" t="s">
        <v>750</v>
      </c>
      <c r="D354" s="61"/>
      <c r="E354" s="61"/>
      <c r="F354" s="107">
        <v>4.4999999999999998E-2</v>
      </c>
      <c r="G354" s="107">
        <v>4.4999999999999998E-2</v>
      </c>
      <c r="H354" s="108"/>
      <c r="I354" s="108"/>
      <c r="J354" s="59"/>
      <c r="K354" s="59"/>
      <c r="L354" s="80"/>
      <c r="M354" s="80"/>
      <c r="N354" s="81">
        <f>E354*(F354*J354+G354*K354+H354*L354+I354*M354)</f>
        <v>0</v>
      </c>
      <c r="O354" s="75"/>
    </row>
    <row r="355" spans="1:15" ht="15" hidden="1" customHeight="1" outlineLevel="1">
      <c r="A355" s="35"/>
      <c r="B355" s="35" t="s">
        <v>793</v>
      </c>
      <c r="C355" s="34" t="s">
        <v>750</v>
      </c>
      <c r="D355" s="61"/>
      <c r="E355" s="61"/>
      <c r="F355" s="107">
        <v>3.3000000000000002E-2</v>
      </c>
      <c r="G355" s="107">
        <v>3.3000000000000002E-2</v>
      </c>
      <c r="H355" s="108"/>
      <c r="I355" s="108"/>
      <c r="J355" s="59"/>
      <c r="K355" s="59"/>
      <c r="L355" s="80"/>
      <c r="M355" s="80"/>
      <c r="N355" s="81">
        <f>E355*(F355*J355+G355*K355+H355*L355+I355*M355)</f>
        <v>0</v>
      </c>
      <c r="O355" s="75"/>
    </row>
    <row r="356" spans="1:15" ht="15" hidden="1" customHeight="1" outlineLevel="1">
      <c r="A356" s="35"/>
      <c r="B356" s="35" t="s">
        <v>794</v>
      </c>
      <c r="C356" s="34" t="s">
        <v>750</v>
      </c>
      <c r="D356" s="61"/>
      <c r="E356" s="61"/>
      <c r="F356" s="107">
        <v>2.6000000000000002E-2</v>
      </c>
      <c r="G356" s="107">
        <v>2.6000000000000002E-2</v>
      </c>
      <c r="H356" s="108"/>
      <c r="I356" s="108"/>
      <c r="J356" s="59"/>
      <c r="K356" s="59"/>
      <c r="L356" s="80"/>
      <c r="M356" s="80"/>
      <c r="N356" s="81">
        <f>E356*(F356*J356+G356*K356+H356*L356+I356*M356)</f>
        <v>0</v>
      </c>
      <c r="O356" s="75"/>
    </row>
    <row r="357" spans="1:15" ht="15" hidden="1" customHeight="1" outlineLevel="1">
      <c r="A357" s="35"/>
      <c r="B357" s="35" t="s">
        <v>795</v>
      </c>
      <c r="C357" s="34" t="s">
        <v>750</v>
      </c>
      <c r="D357" s="61"/>
      <c r="E357" s="61"/>
      <c r="F357" s="107">
        <v>0.01</v>
      </c>
      <c r="G357" s="107">
        <v>0.01</v>
      </c>
      <c r="H357" s="108"/>
      <c r="I357" s="108"/>
      <c r="J357" s="59"/>
      <c r="K357" s="59"/>
      <c r="L357" s="80"/>
      <c r="M357" s="80"/>
      <c r="N357" s="81">
        <f>E357*(F357*J357+G357*K357+H357*L357+I357*M357)</f>
        <v>0</v>
      </c>
      <c r="O357" s="45"/>
    </row>
    <row r="358" spans="1:15" ht="26.25" hidden="1" customHeight="1" collapsed="1">
      <c r="A358" s="1639" t="s">
        <v>766</v>
      </c>
      <c r="B358" s="1640"/>
      <c r="C358" s="31" t="s">
        <v>746</v>
      </c>
      <c r="D358" s="61">
        <f>D359</f>
        <v>0</v>
      </c>
      <c r="E358" s="61">
        <f>E362</f>
        <v>0</v>
      </c>
      <c r="F358" s="95"/>
      <c r="G358" s="95"/>
      <c r="H358" s="95"/>
      <c r="I358" s="95"/>
      <c r="J358" s="85"/>
      <c r="K358" s="85"/>
      <c r="L358" s="85"/>
      <c r="M358" s="85"/>
      <c r="N358" s="81">
        <f>N359+N362</f>
        <v>0</v>
      </c>
      <c r="O358" s="81">
        <f>O359+O362</f>
        <v>0</v>
      </c>
    </row>
    <row r="359" spans="1:15" hidden="1">
      <c r="A359" s="1637" t="s">
        <v>802</v>
      </c>
      <c r="B359" s="1638"/>
      <c r="C359" s="31" t="s">
        <v>746</v>
      </c>
      <c r="D359" s="61">
        <f>D360</f>
        <v>0</v>
      </c>
      <c r="E359" s="61"/>
      <c r="F359" s="96">
        <f>F360</f>
        <v>2.8</v>
      </c>
      <c r="G359" s="96">
        <f>G360</f>
        <v>2.8</v>
      </c>
      <c r="H359" s="96">
        <f>H360</f>
        <v>1.93</v>
      </c>
      <c r="I359" s="96">
        <f>I360</f>
        <v>1.93</v>
      </c>
      <c r="J359" s="50"/>
      <c r="K359" s="50"/>
      <c r="L359" s="50"/>
      <c r="M359" s="50"/>
      <c r="N359" s="81">
        <f>SUM(N360:N361)</f>
        <v>0</v>
      </c>
      <c r="O359" s="81">
        <f>SUM(O360:O361)</f>
        <v>0</v>
      </c>
    </row>
    <row r="360" spans="1:15" ht="15" hidden="1" customHeight="1" outlineLevel="1">
      <c r="A360" s="82"/>
      <c r="B360" s="82" t="s">
        <v>800</v>
      </c>
      <c r="C360" s="31" t="s">
        <v>746</v>
      </c>
      <c r="D360" s="61"/>
      <c r="E360" s="61"/>
      <c r="F360" s="90">
        <v>2.8</v>
      </c>
      <c r="G360" s="91">
        <v>2.8</v>
      </c>
      <c r="H360" s="91">
        <v>1.93</v>
      </c>
      <c r="I360" s="91">
        <v>1.93</v>
      </c>
      <c r="J360" s="59"/>
      <c r="K360" s="59"/>
      <c r="L360" s="59"/>
      <c r="M360" s="59"/>
      <c r="N360" s="81">
        <f>D360*(F360*J360+G360*K360+H360*L360+I360*M360)</f>
        <v>0</v>
      </c>
      <c r="O360" s="71">
        <f>D360*(H360*L360+I360*M360)</f>
        <v>0</v>
      </c>
    </row>
    <row r="361" spans="1:15" ht="15" hidden="1" customHeight="1" outlineLevel="1">
      <c r="A361" s="43"/>
      <c r="B361" s="89" t="s">
        <v>801</v>
      </c>
      <c r="C361" s="44" t="s">
        <v>748</v>
      </c>
      <c r="D361" s="61"/>
      <c r="E361" s="61"/>
      <c r="F361" s="97"/>
      <c r="G361" s="98"/>
      <c r="H361" s="98"/>
      <c r="I361" s="98"/>
      <c r="J361" s="45"/>
      <c r="K361" s="45"/>
      <c r="L361" s="45"/>
      <c r="M361" s="45"/>
      <c r="N361" s="81"/>
      <c r="O361" s="126"/>
    </row>
    <row r="362" spans="1:15" ht="15" hidden="1" customHeight="1" collapsed="1">
      <c r="A362" s="1637" t="s">
        <v>749</v>
      </c>
      <c r="B362" s="1638"/>
      <c r="C362" s="50"/>
      <c r="D362" s="61"/>
      <c r="E362" s="61">
        <f>E363+E364+E374+E384</f>
        <v>0</v>
      </c>
      <c r="F362" s="99"/>
      <c r="G362" s="99"/>
      <c r="H362" s="99"/>
      <c r="I362" s="99"/>
      <c r="J362" s="50"/>
      <c r="K362" s="50"/>
      <c r="L362" s="50"/>
      <c r="M362" s="50"/>
      <c r="N362" s="81">
        <f>N363+N364+N374+N384</f>
        <v>0</v>
      </c>
      <c r="O362" s="68">
        <f>O363+O364+O384</f>
        <v>0</v>
      </c>
    </row>
    <row r="363" spans="1:15" ht="15" hidden="1" customHeight="1" outlineLevel="1">
      <c r="A363" s="33"/>
      <c r="B363" s="89" t="s">
        <v>804</v>
      </c>
      <c r="C363" s="32" t="s">
        <v>748</v>
      </c>
      <c r="D363" s="61"/>
      <c r="E363" s="61"/>
      <c r="F363" s="100"/>
      <c r="G363" s="100"/>
      <c r="H363" s="100"/>
      <c r="I363" s="100"/>
      <c r="J363" s="59"/>
      <c r="K363" s="59"/>
      <c r="L363" s="59"/>
      <c r="M363" s="59"/>
      <c r="N363" s="81"/>
      <c r="O363" s="72"/>
    </row>
    <row r="364" spans="1:15" ht="15" hidden="1" customHeight="1" outlineLevel="1">
      <c r="A364" s="49"/>
      <c r="B364" s="55" t="s">
        <v>791</v>
      </c>
      <c r="C364" s="56"/>
      <c r="D364" s="61"/>
      <c r="E364" s="61">
        <f>E365+E368+E371</f>
        <v>0</v>
      </c>
      <c r="F364" s="101"/>
      <c r="G364" s="101"/>
      <c r="H364" s="101"/>
      <c r="I364" s="101"/>
      <c r="J364" s="56"/>
      <c r="K364" s="56"/>
      <c r="L364" s="56"/>
      <c r="M364" s="56"/>
      <c r="N364" s="81">
        <f>N365+N368+N371</f>
        <v>0</v>
      </c>
      <c r="O364" s="68">
        <f>O365+O368+O371</f>
        <v>0</v>
      </c>
    </row>
    <row r="365" spans="1:15" ht="15" hidden="1" customHeight="1" outlineLevel="1">
      <c r="A365" s="54"/>
      <c r="B365" s="53" t="s">
        <v>785</v>
      </c>
      <c r="C365" s="50"/>
      <c r="D365" s="61"/>
      <c r="E365" s="61">
        <f>SUM(E366:E367)</f>
        <v>0</v>
      </c>
      <c r="F365" s="102"/>
      <c r="G365" s="99"/>
      <c r="H365" s="99"/>
      <c r="I365" s="99"/>
      <c r="J365" s="50"/>
      <c r="K365" s="50"/>
      <c r="L365" s="50"/>
      <c r="M365" s="51"/>
      <c r="N365" s="81">
        <f>SUM(N366:N367)</f>
        <v>0</v>
      </c>
      <c r="O365" s="70">
        <f>SUM(O366:O367)</f>
        <v>0</v>
      </c>
    </row>
    <row r="366" spans="1:15" ht="15" hidden="1" customHeight="1" outlineLevel="1">
      <c r="A366" s="35"/>
      <c r="B366" s="57" t="s">
        <v>786</v>
      </c>
      <c r="C366" s="58" t="s">
        <v>750</v>
      </c>
      <c r="D366" s="61"/>
      <c r="E366" s="61"/>
      <c r="F366" s="103">
        <v>6.6000000000000003E-2</v>
      </c>
      <c r="G366" s="103">
        <v>7.1999999999999995E-2</v>
      </c>
      <c r="H366" s="103">
        <v>4.3999999999999997E-2</v>
      </c>
      <c r="I366" s="103">
        <v>4.8000000000000001E-2</v>
      </c>
      <c r="J366" s="59"/>
      <c r="K366" s="59"/>
      <c r="L366" s="59"/>
      <c r="M366" s="59"/>
      <c r="N366" s="81">
        <f>E366*(F366*J366+G366*K366+H366*L366+I366*M366)</f>
        <v>0</v>
      </c>
      <c r="O366" s="71">
        <f>E366*(H366*L366+I366*M366)</f>
        <v>0</v>
      </c>
    </row>
    <row r="367" spans="1:15" ht="15" hidden="1" customHeight="1" outlineLevel="1">
      <c r="A367" s="33"/>
      <c r="B367" s="33" t="s">
        <v>787</v>
      </c>
      <c r="C367" s="34" t="s">
        <v>750</v>
      </c>
      <c r="D367" s="61"/>
      <c r="E367" s="61"/>
      <c r="F367" s="104">
        <v>0.19800000000000001</v>
      </c>
      <c r="G367" s="104">
        <v>0.216</v>
      </c>
      <c r="H367" s="104">
        <v>0.13200000000000001</v>
      </c>
      <c r="I367" s="104">
        <v>0.14399999999999999</v>
      </c>
      <c r="J367" s="59"/>
      <c r="K367" s="59"/>
      <c r="L367" s="41"/>
      <c r="M367" s="59"/>
      <c r="N367" s="81">
        <f>E367*(F367*J367+G367*K367+H367*L367+I367*M367)</f>
        <v>0</v>
      </c>
      <c r="O367" s="71">
        <f>E367*(H367*L367+I367*M367)</f>
        <v>0</v>
      </c>
    </row>
    <row r="368" spans="1:15" ht="15" hidden="1" customHeight="1" outlineLevel="1">
      <c r="A368" s="40"/>
      <c r="B368" s="53" t="s">
        <v>788</v>
      </c>
      <c r="C368" s="50"/>
      <c r="D368" s="61"/>
      <c r="E368" s="61">
        <f>SUM(E369:E370)</f>
        <v>0</v>
      </c>
      <c r="F368" s="102"/>
      <c r="G368" s="99"/>
      <c r="H368" s="99"/>
      <c r="I368" s="99"/>
      <c r="J368" s="50"/>
      <c r="K368" s="50"/>
      <c r="L368" s="50"/>
      <c r="M368" s="51"/>
      <c r="N368" s="81">
        <f>SUM(N369:N370)</f>
        <v>0</v>
      </c>
      <c r="O368" s="70">
        <f>SUM(O369:O370)</f>
        <v>0</v>
      </c>
    </row>
    <row r="369" spans="1:15" ht="15" hidden="1" customHeight="1" outlineLevel="1">
      <c r="A369" s="35"/>
      <c r="B369" s="35" t="s">
        <v>786</v>
      </c>
      <c r="C369" s="34" t="s">
        <v>750</v>
      </c>
      <c r="D369" s="61"/>
      <c r="E369" s="61"/>
      <c r="F369" s="104">
        <v>4.3999999999999997E-2</v>
      </c>
      <c r="G369" s="104">
        <v>4.8000000000000001E-2</v>
      </c>
      <c r="H369" s="104">
        <v>3.3000000000000002E-2</v>
      </c>
      <c r="I369" s="103">
        <v>3.5999999999999997E-2</v>
      </c>
      <c r="J369" s="59"/>
      <c r="K369" s="59"/>
      <c r="L369" s="59"/>
      <c r="M369" s="59"/>
      <c r="N369" s="81">
        <f>E369*(F369*J369+G369*K369+H369*L369+I369*M369)</f>
        <v>0</v>
      </c>
      <c r="O369" s="71">
        <f>E369*(H369*L369+I369*M369)</f>
        <v>0</v>
      </c>
    </row>
    <row r="370" spans="1:15" ht="15" hidden="1" customHeight="1" outlineLevel="1">
      <c r="A370" s="33"/>
      <c r="B370" s="33" t="s">
        <v>787</v>
      </c>
      <c r="C370" s="34" t="s">
        <v>750</v>
      </c>
      <c r="D370" s="61"/>
      <c r="E370" s="61"/>
      <c r="F370" s="104">
        <v>0.13200000000000001</v>
      </c>
      <c r="G370" s="104">
        <v>0.14399999999999999</v>
      </c>
      <c r="H370" s="104">
        <v>8.7999999999999995E-2</v>
      </c>
      <c r="I370" s="104">
        <v>9.6000000000000002E-2</v>
      </c>
      <c r="J370" s="59"/>
      <c r="K370" s="59"/>
      <c r="L370" s="41"/>
      <c r="M370" s="59"/>
      <c r="N370" s="81">
        <f>E370*(F370*J370+G370*K370+H370*L370+I370*M370)</f>
        <v>0</v>
      </c>
      <c r="O370" s="71">
        <f>E370*(H370*L370+I370*M370)</f>
        <v>0</v>
      </c>
    </row>
    <row r="371" spans="1:15" ht="15" hidden="1" customHeight="1" outlineLevel="1">
      <c r="A371" s="38"/>
      <c r="B371" s="53" t="s">
        <v>789</v>
      </c>
      <c r="C371" s="50"/>
      <c r="D371" s="61"/>
      <c r="E371" s="61">
        <f>SUM(E372:E373)</f>
        <v>0</v>
      </c>
      <c r="F371" s="102"/>
      <c r="G371" s="99"/>
      <c r="H371" s="99"/>
      <c r="I371" s="99"/>
      <c r="J371" s="50"/>
      <c r="K371" s="50"/>
      <c r="L371" s="50"/>
      <c r="M371" s="51"/>
      <c r="N371" s="81">
        <f>SUM(N372:N373)</f>
        <v>0</v>
      </c>
      <c r="O371" s="70">
        <f>SUM(O372:O373)</f>
        <v>0</v>
      </c>
    </row>
    <row r="372" spans="1:15" ht="15" hidden="1" customHeight="1" outlineLevel="1">
      <c r="A372" s="33"/>
      <c r="B372" s="35" t="s">
        <v>786</v>
      </c>
      <c r="C372" s="34" t="s">
        <v>750</v>
      </c>
      <c r="D372" s="61"/>
      <c r="E372" s="61"/>
      <c r="F372" s="104">
        <v>3.3000000000000002E-2</v>
      </c>
      <c r="G372" s="104">
        <v>3.5999999999999997E-2</v>
      </c>
      <c r="H372" s="104">
        <v>2.1999999999999999E-2</v>
      </c>
      <c r="I372" s="103">
        <v>2.4E-2</v>
      </c>
      <c r="J372" s="59"/>
      <c r="K372" s="59"/>
      <c r="L372" s="59"/>
      <c r="M372" s="59"/>
      <c r="N372" s="81">
        <f>E372*(F372*J372+G372*K372+H372*L372+I372*M372)</f>
        <v>0</v>
      </c>
      <c r="O372" s="71">
        <f>E372*(H372*L372+I372*M372)</f>
        <v>0</v>
      </c>
    </row>
    <row r="373" spans="1:15" ht="15" hidden="1" customHeight="1" outlineLevel="1">
      <c r="A373" s="33"/>
      <c r="B373" s="33" t="s">
        <v>787</v>
      </c>
      <c r="C373" s="34" t="s">
        <v>750</v>
      </c>
      <c r="D373" s="61"/>
      <c r="E373" s="61"/>
      <c r="F373" s="104">
        <v>9.9000000000000005E-2</v>
      </c>
      <c r="G373" s="104">
        <v>0.108</v>
      </c>
      <c r="H373" s="104">
        <v>6.6000000000000003E-2</v>
      </c>
      <c r="I373" s="104">
        <v>7.1999999999999995E-2</v>
      </c>
      <c r="J373" s="59"/>
      <c r="K373" s="59"/>
      <c r="L373" s="41"/>
      <c r="M373" s="59"/>
      <c r="N373" s="81">
        <f>E373*(F373*J373+G373*K373+H373*L373+I373*M373)</f>
        <v>0</v>
      </c>
      <c r="O373" s="71">
        <f>E373*(H373*L373+I373*M373)</f>
        <v>0</v>
      </c>
    </row>
    <row r="374" spans="1:15" ht="15" hidden="1" customHeight="1" outlineLevel="1">
      <c r="A374" s="33"/>
      <c r="B374" s="47" t="s">
        <v>796</v>
      </c>
      <c r="C374" s="39"/>
      <c r="D374" s="61"/>
      <c r="E374" s="61">
        <f>E375+E378+E381</f>
        <v>0</v>
      </c>
      <c r="F374" s="105"/>
      <c r="G374" s="105"/>
      <c r="H374" s="105"/>
      <c r="I374" s="105"/>
      <c r="J374" s="39"/>
      <c r="K374" s="39"/>
      <c r="L374" s="39"/>
      <c r="M374" s="63"/>
      <c r="N374" s="81">
        <f>N375+N378+N381</f>
        <v>0</v>
      </c>
      <c r="O374" s="78"/>
    </row>
    <row r="375" spans="1:15" ht="15" hidden="1" customHeight="1" outlineLevel="1">
      <c r="A375" s="33"/>
      <c r="B375" s="53" t="s">
        <v>785</v>
      </c>
      <c r="C375" s="50"/>
      <c r="D375" s="61"/>
      <c r="E375" s="61">
        <f>SUM(E376:E377)</f>
        <v>0</v>
      </c>
      <c r="F375" s="102"/>
      <c r="G375" s="99"/>
      <c r="H375" s="99"/>
      <c r="I375" s="99"/>
      <c r="J375" s="50"/>
      <c r="K375" s="50"/>
      <c r="L375" s="50"/>
      <c r="M375" s="51"/>
      <c r="N375" s="81">
        <f>SUM(N376:N377)</f>
        <v>0</v>
      </c>
      <c r="O375" s="79"/>
    </row>
    <row r="376" spans="1:15" ht="15" hidden="1" customHeight="1" outlineLevel="1">
      <c r="A376" s="33"/>
      <c r="B376" s="35" t="s">
        <v>786</v>
      </c>
      <c r="C376" s="34" t="s">
        <v>750</v>
      </c>
      <c r="D376" s="61"/>
      <c r="E376" s="61"/>
      <c r="F376" s="104">
        <v>0.11</v>
      </c>
      <c r="G376" s="104">
        <v>0.12</v>
      </c>
      <c r="H376" s="105"/>
      <c r="I376" s="106"/>
      <c r="J376" s="59"/>
      <c r="K376" s="59"/>
      <c r="L376" s="76"/>
      <c r="M376" s="76"/>
      <c r="N376" s="81">
        <f>E376*(F376*J376+G376*K376+H376*L376+I376*M376)</f>
        <v>0</v>
      </c>
      <c r="O376" s="77"/>
    </row>
    <row r="377" spans="1:15" ht="15" hidden="1" customHeight="1" outlineLevel="1">
      <c r="A377" s="33"/>
      <c r="B377" s="33" t="s">
        <v>787</v>
      </c>
      <c r="C377" s="34" t="s">
        <v>750</v>
      </c>
      <c r="D377" s="61"/>
      <c r="E377" s="61"/>
      <c r="F377" s="104">
        <v>0.33</v>
      </c>
      <c r="G377" s="104">
        <v>0.36</v>
      </c>
      <c r="H377" s="105"/>
      <c r="I377" s="105"/>
      <c r="J377" s="59"/>
      <c r="K377" s="59"/>
      <c r="L377" s="36"/>
      <c r="M377" s="76"/>
      <c r="N377" s="81">
        <f>E377*(F377*J377+G377*K377+H377*L377+I377*M377)</f>
        <v>0</v>
      </c>
      <c r="O377" s="77"/>
    </row>
    <row r="378" spans="1:15" ht="15" hidden="1" customHeight="1" outlineLevel="1">
      <c r="A378" s="33"/>
      <c r="B378" s="53" t="s">
        <v>788</v>
      </c>
      <c r="C378" s="50"/>
      <c r="D378" s="61"/>
      <c r="E378" s="61">
        <f>SUM(E379:E380)</f>
        <v>0</v>
      </c>
      <c r="F378" s="102"/>
      <c r="G378" s="99"/>
      <c r="H378" s="99"/>
      <c r="I378" s="99"/>
      <c r="J378" s="50"/>
      <c r="K378" s="50"/>
      <c r="L378" s="50"/>
      <c r="M378" s="51"/>
      <c r="N378" s="81">
        <f>SUM(N379:N380)</f>
        <v>0</v>
      </c>
      <c r="O378" s="79"/>
    </row>
    <row r="379" spans="1:15" ht="15" hidden="1" customHeight="1" outlineLevel="1">
      <c r="A379" s="33"/>
      <c r="B379" s="35" t="s">
        <v>786</v>
      </c>
      <c r="C379" s="34" t="s">
        <v>750</v>
      </c>
      <c r="D379" s="61"/>
      <c r="E379" s="61"/>
      <c r="F379" s="104">
        <v>7.6999999999999999E-2</v>
      </c>
      <c r="G379" s="104">
        <v>8.3999999999999991E-2</v>
      </c>
      <c r="H379" s="105"/>
      <c r="I379" s="106"/>
      <c r="J379" s="59"/>
      <c r="K379" s="59"/>
      <c r="L379" s="76"/>
      <c r="M379" s="76"/>
      <c r="N379" s="81">
        <f>E379*(F379*J379+G379*K379+H379*L379+I379*M379)</f>
        <v>0</v>
      </c>
      <c r="O379" s="77"/>
    </row>
    <row r="380" spans="1:15" ht="15" hidden="1" customHeight="1" outlineLevel="1">
      <c r="A380" s="33"/>
      <c r="B380" s="33" t="s">
        <v>787</v>
      </c>
      <c r="C380" s="34" t="s">
        <v>750</v>
      </c>
      <c r="D380" s="61"/>
      <c r="E380" s="61"/>
      <c r="F380" s="104">
        <v>0.22</v>
      </c>
      <c r="G380" s="104">
        <v>0.24</v>
      </c>
      <c r="H380" s="105"/>
      <c r="I380" s="105"/>
      <c r="J380" s="59"/>
      <c r="K380" s="59"/>
      <c r="L380" s="36"/>
      <c r="M380" s="76"/>
      <c r="N380" s="81">
        <f>E380*(F380*J380+G380*K380+H380*L380+I380*M380)</f>
        <v>0</v>
      </c>
      <c r="O380" s="77"/>
    </row>
    <row r="381" spans="1:15" ht="15" hidden="1" customHeight="1" outlineLevel="1">
      <c r="A381" s="33"/>
      <c r="B381" s="53" t="s">
        <v>789</v>
      </c>
      <c r="C381" s="50"/>
      <c r="D381" s="61"/>
      <c r="E381" s="61">
        <f>SUM(E382:E383)</f>
        <v>0</v>
      </c>
      <c r="F381" s="102"/>
      <c r="G381" s="99"/>
      <c r="H381" s="99"/>
      <c r="I381" s="99"/>
      <c r="J381" s="50"/>
      <c r="K381" s="50"/>
      <c r="L381" s="50"/>
      <c r="M381" s="51"/>
      <c r="N381" s="81">
        <f>SUM(N382:N383)</f>
        <v>0</v>
      </c>
      <c r="O381" s="79"/>
    </row>
    <row r="382" spans="1:15" ht="15" hidden="1" customHeight="1" outlineLevel="1">
      <c r="A382" s="33"/>
      <c r="B382" s="35" t="s">
        <v>786</v>
      </c>
      <c r="C382" s="34" t="s">
        <v>750</v>
      </c>
      <c r="D382" s="61"/>
      <c r="E382" s="61"/>
      <c r="F382" s="104">
        <v>5.5E-2</v>
      </c>
      <c r="G382" s="104">
        <v>0.06</v>
      </c>
      <c r="H382" s="105"/>
      <c r="I382" s="106"/>
      <c r="J382" s="59"/>
      <c r="K382" s="59"/>
      <c r="L382" s="76"/>
      <c r="M382" s="76"/>
      <c r="N382" s="81">
        <f>E382*(F382*J382+G382*K382+H382*L382+I382*M382)</f>
        <v>0</v>
      </c>
      <c r="O382" s="77"/>
    </row>
    <row r="383" spans="1:15" ht="15" hidden="1" customHeight="1" outlineLevel="1">
      <c r="A383" s="33"/>
      <c r="B383" s="33" t="s">
        <v>787</v>
      </c>
      <c r="C383" s="34" t="s">
        <v>750</v>
      </c>
      <c r="D383" s="61"/>
      <c r="E383" s="61"/>
      <c r="F383" s="104">
        <v>0.16500000000000001</v>
      </c>
      <c r="G383" s="104">
        <v>0.18</v>
      </c>
      <c r="H383" s="105"/>
      <c r="I383" s="105"/>
      <c r="J383" s="59"/>
      <c r="K383" s="59"/>
      <c r="L383" s="36"/>
      <c r="M383" s="76"/>
      <c r="N383" s="81">
        <f>E383*(F383*J383+G383*K383+H383*L383+I383*M383)</f>
        <v>0</v>
      </c>
      <c r="O383" s="77"/>
    </row>
    <row r="384" spans="1:15" ht="45" hidden="1" customHeight="1" outlineLevel="1">
      <c r="A384" s="38"/>
      <c r="B384" s="53" t="s">
        <v>790</v>
      </c>
      <c r="C384" s="50"/>
      <c r="D384" s="61"/>
      <c r="E384" s="61">
        <f>E385+E390</f>
        <v>0</v>
      </c>
      <c r="F384" s="102"/>
      <c r="G384" s="99"/>
      <c r="H384" s="99"/>
      <c r="I384" s="99"/>
      <c r="J384" s="50"/>
      <c r="K384" s="50"/>
      <c r="L384" s="50"/>
      <c r="M384" s="51"/>
      <c r="N384" s="81">
        <f>N385+N390</f>
        <v>0</v>
      </c>
      <c r="O384" s="70">
        <f>O385+O390</f>
        <v>0</v>
      </c>
    </row>
    <row r="385" spans="1:15" ht="15" hidden="1" customHeight="1" outlineLevel="1">
      <c r="A385" s="35"/>
      <c r="B385" s="47" t="s">
        <v>791</v>
      </c>
      <c r="C385" s="34"/>
      <c r="D385" s="61"/>
      <c r="E385" s="61">
        <f>SUM(E386:E389)</f>
        <v>0</v>
      </c>
      <c r="F385" s="100"/>
      <c r="G385" s="100"/>
      <c r="H385" s="100"/>
      <c r="I385" s="100"/>
      <c r="J385" s="34"/>
      <c r="K385" s="34"/>
      <c r="L385" s="34"/>
      <c r="M385" s="34"/>
      <c r="N385" s="81">
        <f>SUM(N386:N389)</f>
        <v>0</v>
      </c>
      <c r="O385" s="71">
        <f>SUM(O386:O389)</f>
        <v>0</v>
      </c>
    </row>
    <row r="386" spans="1:15" ht="15" hidden="1" customHeight="1" outlineLevel="1">
      <c r="A386" s="35"/>
      <c r="B386" s="35" t="s">
        <v>792</v>
      </c>
      <c r="C386" s="34" t="s">
        <v>750</v>
      </c>
      <c r="D386" s="61"/>
      <c r="E386" s="61"/>
      <c r="F386" s="107">
        <v>2.7E-2</v>
      </c>
      <c r="G386" s="107">
        <v>2.7E-2</v>
      </c>
      <c r="H386" s="107">
        <v>1.7999999999999999E-2</v>
      </c>
      <c r="I386" s="107">
        <v>1.7999999999999999E-2</v>
      </c>
      <c r="J386" s="59"/>
      <c r="K386" s="59"/>
      <c r="L386" s="59"/>
      <c r="M386" s="59"/>
      <c r="N386" s="81">
        <f>E386*(F386*J386+G386*K386+H386*L386+I386*M386)</f>
        <v>0</v>
      </c>
      <c r="O386" s="71">
        <f>E386*(H386*L386+I386*M386)</f>
        <v>0</v>
      </c>
    </row>
    <row r="387" spans="1:15" ht="15" hidden="1" customHeight="1" outlineLevel="1">
      <c r="A387" s="35"/>
      <c r="B387" s="35" t="s">
        <v>793</v>
      </c>
      <c r="C387" s="34" t="s">
        <v>750</v>
      </c>
      <c r="D387" s="61"/>
      <c r="E387" s="61"/>
      <c r="F387" s="107">
        <v>0.02</v>
      </c>
      <c r="G387" s="107">
        <v>0.02</v>
      </c>
      <c r="H387" s="107">
        <v>1.2999999999999999E-2</v>
      </c>
      <c r="I387" s="107">
        <v>1.2999999999999999E-2</v>
      </c>
      <c r="J387" s="59"/>
      <c r="K387" s="59"/>
      <c r="L387" s="59"/>
      <c r="M387" s="59"/>
      <c r="N387" s="81">
        <f>E387*(F387*J387+G387*K387+H387*L387+I387*M387)</f>
        <v>0</v>
      </c>
      <c r="O387" s="71">
        <f>E387*(H387*L387+I387*M387)</f>
        <v>0</v>
      </c>
    </row>
    <row r="388" spans="1:15" ht="15" hidden="1" customHeight="1" outlineLevel="1">
      <c r="A388" s="35"/>
      <c r="B388" s="35" t="s">
        <v>794</v>
      </c>
      <c r="C388" s="34" t="s">
        <v>750</v>
      </c>
      <c r="D388" s="61"/>
      <c r="E388" s="61"/>
      <c r="F388" s="107">
        <v>1.6E-2</v>
      </c>
      <c r="G388" s="107">
        <v>1.6E-2</v>
      </c>
      <c r="H388" s="107">
        <v>0.01</v>
      </c>
      <c r="I388" s="107">
        <v>0.01</v>
      </c>
      <c r="J388" s="59"/>
      <c r="K388" s="59"/>
      <c r="L388" s="59"/>
      <c r="M388" s="59"/>
      <c r="N388" s="81">
        <f>E388*(F388*J388+G388*K388+H388*L388+I388*M388)</f>
        <v>0</v>
      </c>
      <c r="O388" s="71">
        <f>E388*(H388*L388+I388*M388)</f>
        <v>0</v>
      </c>
    </row>
    <row r="389" spans="1:15" ht="15" hidden="1" customHeight="1" outlineLevel="1">
      <c r="A389" s="35"/>
      <c r="B389" s="35" t="s">
        <v>795</v>
      </c>
      <c r="C389" s="34" t="s">
        <v>750</v>
      </c>
      <c r="D389" s="61"/>
      <c r="E389" s="61"/>
      <c r="F389" s="107">
        <v>6.0000000000000001E-3</v>
      </c>
      <c r="G389" s="107">
        <v>6.0000000000000001E-3</v>
      </c>
      <c r="H389" s="107">
        <v>4.0000000000000001E-3</v>
      </c>
      <c r="I389" s="107">
        <v>4.0000000000000001E-3</v>
      </c>
      <c r="J389" s="59"/>
      <c r="K389" s="59"/>
      <c r="L389" s="59"/>
      <c r="M389" s="59"/>
      <c r="N389" s="81">
        <f>E389*(F389*J389+G389*K389+H389*L389+I389*M389)</f>
        <v>0</v>
      </c>
      <c r="O389" s="71">
        <f>E389*(H389*L389+I389*M389)</f>
        <v>0</v>
      </c>
    </row>
    <row r="390" spans="1:15" ht="15" hidden="1" customHeight="1" outlineLevel="1">
      <c r="A390" s="42"/>
      <c r="B390" s="47" t="s">
        <v>796</v>
      </c>
      <c r="C390" s="34"/>
      <c r="D390" s="61"/>
      <c r="E390" s="61">
        <f>SUM(E391:E394)</f>
        <v>0</v>
      </c>
      <c r="F390" s="100"/>
      <c r="G390" s="100"/>
      <c r="H390" s="100"/>
      <c r="I390" s="100"/>
      <c r="J390" s="34"/>
      <c r="K390" s="34"/>
      <c r="L390" s="34"/>
      <c r="M390" s="34"/>
      <c r="N390" s="81">
        <f>SUM(N391:N394)</f>
        <v>0</v>
      </c>
      <c r="O390" s="73"/>
    </row>
    <row r="391" spans="1:15" ht="15" hidden="1" customHeight="1" outlineLevel="1">
      <c r="A391" s="35"/>
      <c r="B391" s="35" t="s">
        <v>792</v>
      </c>
      <c r="C391" s="34" t="s">
        <v>750</v>
      </c>
      <c r="D391" s="61"/>
      <c r="E391" s="61"/>
      <c r="F391" s="107">
        <v>4.4999999999999998E-2</v>
      </c>
      <c r="G391" s="107">
        <v>4.4999999999999998E-2</v>
      </c>
      <c r="H391" s="108"/>
      <c r="I391" s="108"/>
      <c r="J391" s="59"/>
      <c r="K391" s="59"/>
      <c r="L391" s="80"/>
      <c r="M391" s="80"/>
      <c r="N391" s="81">
        <f>E391*(F391*J391+G391*K391+H391*L391+I391*M391)</f>
        <v>0</v>
      </c>
      <c r="O391" s="75"/>
    </row>
    <row r="392" spans="1:15" ht="15" hidden="1" customHeight="1" outlineLevel="1">
      <c r="A392" s="35"/>
      <c r="B392" s="35" t="s">
        <v>793</v>
      </c>
      <c r="C392" s="34" t="s">
        <v>750</v>
      </c>
      <c r="D392" s="61"/>
      <c r="E392" s="61"/>
      <c r="F392" s="107">
        <v>3.3000000000000002E-2</v>
      </c>
      <c r="G392" s="107">
        <v>3.3000000000000002E-2</v>
      </c>
      <c r="H392" s="108"/>
      <c r="I392" s="108"/>
      <c r="J392" s="59"/>
      <c r="K392" s="59"/>
      <c r="L392" s="80"/>
      <c r="M392" s="80"/>
      <c r="N392" s="81">
        <f>E392*(F392*J392+G392*K392+H392*L392+I392*M392)</f>
        <v>0</v>
      </c>
      <c r="O392" s="75"/>
    </row>
    <row r="393" spans="1:15" ht="15" hidden="1" customHeight="1" outlineLevel="1">
      <c r="A393" s="35"/>
      <c r="B393" s="35" t="s">
        <v>794</v>
      </c>
      <c r="C393" s="34" t="s">
        <v>750</v>
      </c>
      <c r="D393" s="61"/>
      <c r="E393" s="61"/>
      <c r="F393" s="107">
        <v>2.6000000000000002E-2</v>
      </c>
      <c r="G393" s="107">
        <v>2.6000000000000002E-2</v>
      </c>
      <c r="H393" s="108"/>
      <c r="I393" s="108"/>
      <c r="J393" s="59"/>
      <c r="K393" s="59"/>
      <c r="L393" s="80"/>
      <c r="M393" s="80"/>
      <c r="N393" s="81">
        <f>E393*(F393*J393+G393*K393+H393*L393+I393*M393)</f>
        <v>0</v>
      </c>
      <c r="O393" s="75"/>
    </row>
    <row r="394" spans="1:15" ht="15" hidden="1" customHeight="1" outlineLevel="1">
      <c r="A394" s="35"/>
      <c r="B394" s="35" t="s">
        <v>795</v>
      </c>
      <c r="C394" s="34" t="s">
        <v>750</v>
      </c>
      <c r="D394" s="61"/>
      <c r="E394" s="61"/>
      <c r="F394" s="107">
        <v>0.01</v>
      </c>
      <c r="G394" s="107">
        <v>0.01</v>
      </c>
      <c r="H394" s="108"/>
      <c r="I394" s="108"/>
      <c r="J394" s="59"/>
      <c r="K394" s="59"/>
      <c r="L394" s="80"/>
      <c r="M394" s="80"/>
      <c r="N394" s="81">
        <f>E394*(F394*J394+G394*K394+H394*L394+I394*M394)</f>
        <v>0</v>
      </c>
      <c r="O394" s="45"/>
    </row>
    <row r="395" spans="1:15" ht="25.5" hidden="1" customHeight="1" collapsed="1">
      <c r="A395" s="1639" t="s">
        <v>767</v>
      </c>
      <c r="B395" s="1640"/>
      <c r="C395" s="31" t="s">
        <v>746</v>
      </c>
      <c r="D395" s="61">
        <f>D396</f>
        <v>0</v>
      </c>
      <c r="E395" s="61">
        <f>E399</f>
        <v>0</v>
      </c>
      <c r="F395" s="95"/>
      <c r="G395" s="95"/>
      <c r="H395" s="95"/>
      <c r="I395" s="95"/>
      <c r="J395" s="85"/>
      <c r="K395" s="85"/>
      <c r="L395" s="85"/>
      <c r="M395" s="85"/>
      <c r="N395" s="81">
        <f>N396+N399</f>
        <v>0</v>
      </c>
      <c r="O395" s="45"/>
    </row>
    <row r="396" spans="1:15" hidden="1">
      <c r="A396" s="1637" t="s">
        <v>802</v>
      </c>
      <c r="B396" s="1638"/>
      <c r="C396" s="31" t="s">
        <v>746</v>
      </c>
      <c r="D396" s="61">
        <f>D397</f>
        <v>0</v>
      </c>
      <c r="E396" s="61"/>
      <c r="F396" s="96">
        <f>F397</f>
        <v>4.4400000000000004</v>
      </c>
      <c r="G396" s="96">
        <f>G397</f>
        <v>4.4400000000000004</v>
      </c>
      <c r="H396" s="99"/>
      <c r="I396" s="99"/>
      <c r="J396" s="50"/>
      <c r="K396" s="50"/>
      <c r="L396" s="50"/>
      <c r="M396" s="50"/>
      <c r="N396" s="81">
        <f>SUM(N397:N398)</f>
        <v>0</v>
      </c>
      <c r="O396" s="45"/>
    </row>
    <row r="397" spans="1:15" ht="15" hidden="1" customHeight="1" outlineLevel="1">
      <c r="A397" s="82"/>
      <c r="B397" s="82" t="s">
        <v>800</v>
      </c>
      <c r="C397" s="31" t="s">
        <v>746</v>
      </c>
      <c r="D397" s="61"/>
      <c r="E397" s="61"/>
      <c r="F397" s="90">
        <v>4.4400000000000004</v>
      </c>
      <c r="G397" s="91">
        <v>4.4400000000000004</v>
      </c>
      <c r="H397" s="98"/>
      <c r="I397" s="98"/>
      <c r="J397" s="59"/>
      <c r="K397" s="59"/>
      <c r="L397" s="45"/>
      <c r="M397" s="45"/>
      <c r="N397" s="81">
        <f>D397*(F397*J397+G397*K397+H397*L397+I397*M397)</f>
        <v>0</v>
      </c>
      <c r="O397" s="45"/>
    </row>
    <row r="398" spans="1:15" ht="15" hidden="1" customHeight="1" outlineLevel="1">
      <c r="A398" s="43"/>
      <c r="B398" s="89" t="s">
        <v>801</v>
      </c>
      <c r="C398" s="44" t="s">
        <v>748</v>
      </c>
      <c r="D398" s="61"/>
      <c r="E398" s="61"/>
      <c r="F398" s="97"/>
      <c r="G398" s="98"/>
      <c r="H398" s="98"/>
      <c r="I398" s="98"/>
      <c r="J398" s="45"/>
      <c r="K398" s="45"/>
      <c r="L398" s="45"/>
      <c r="M398" s="45"/>
      <c r="N398" s="81"/>
      <c r="O398" s="45"/>
    </row>
    <row r="399" spans="1:15" ht="15" hidden="1" customHeight="1" collapsed="1">
      <c r="A399" s="1637" t="s">
        <v>749</v>
      </c>
      <c r="B399" s="1638"/>
      <c r="C399" s="50"/>
      <c r="D399" s="61"/>
      <c r="E399" s="61">
        <f>E401+E411+E400</f>
        <v>0</v>
      </c>
      <c r="F399" s="99"/>
      <c r="G399" s="99"/>
      <c r="H399" s="99"/>
      <c r="I399" s="99"/>
      <c r="J399" s="50"/>
      <c r="K399" s="50"/>
      <c r="L399" s="50"/>
      <c r="M399" s="50"/>
      <c r="N399" s="81">
        <f>N400+N401+N411</f>
        <v>0</v>
      </c>
      <c r="O399" s="88"/>
    </row>
    <row r="400" spans="1:15" ht="15" hidden="1" customHeight="1" outlineLevel="1">
      <c r="A400" s="33"/>
      <c r="B400" s="89" t="s">
        <v>803</v>
      </c>
      <c r="C400" s="32" t="s">
        <v>748</v>
      </c>
      <c r="D400" s="61"/>
      <c r="E400" s="61"/>
      <c r="F400" s="105"/>
      <c r="G400" s="105"/>
      <c r="H400" s="105"/>
      <c r="I400" s="105"/>
      <c r="J400" s="59"/>
      <c r="K400" s="59"/>
      <c r="L400" s="36"/>
      <c r="M400" s="76"/>
      <c r="N400" s="81"/>
      <c r="O400" s="73"/>
    </row>
    <row r="401" spans="1:15" ht="15" hidden="1" customHeight="1" outlineLevel="1">
      <c r="A401" s="33"/>
      <c r="B401" s="47" t="s">
        <v>796</v>
      </c>
      <c r="C401" s="39"/>
      <c r="D401" s="61"/>
      <c r="E401" s="61">
        <f>E402+E405+E408</f>
        <v>0</v>
      </c>
      <c r="F401" s="105"/>
      <c r="G401" s="105"/>
      <c r="H401" s="105"/>
      <c r="I401" s="105"/>
      <c r="J401" s="39"/>
      <c r="K401" s="39"/>
      <c r="L401" s="39"/>
      <c r="M401" s="63"/>
      <c r="N401" s="81">
        <f>N402+N405+N408</f>
        <v>0</v>
      </c>
      <c r="O401" s="78"/>
    </row>
    <row r="402" spans="1:15" ht="15" hidden="1" customHeight="1" outlineLevel="1">
      <c r="A402" s="33"/>
      <c r="B402" s="53" t="s">
        <v>785</v>
      </c>
      <c r="C402" s="50"/>
      <c r="D402" s="61"/>
      <c r="E402" s="61">
        <f>SUM(E403:E404)</f>
        <v>0</v>
      </c>
      <c r="F402" s="102"/>
      <c r="G402" s="99"/>
      <c r="H402" s="99"/>
      <c r="I402" s="99"/>
      <c r="J402" s="50"/>
      <c r="K402" s="50"/>
      <c r="L402" s="50"/>
      <c r="M402" s="51"/>
      <c r="N402" s="81">
        <f>SUM(N403:N404)</f>
        <v>0</v>
      </c>
      <c r="O402" s="79"/>
    </row>
    <row r="403" spans="1:15" ht="15" hidden="1" customHeight="1" outlineLevel="1">
      <c r="A403" s="33"/>
      <c r="B403" s="35" t="s">
        <v>786</v>
      </c>
      <c r="C403" s="34" t="s">
        <v>750</v>
      </c>
      <c r="D403" s="61"/>
      <c r="E403" s="61"/>
      <c r="F403" s="104">
        <v>0.11</v>
      </c>
      <c r="G403" s="104">
        <v>0.12</v>
      </c>
      <c r="H403" s="105"/>
      <c r="I403" s="106"/>
      <c r="J403" s="59"/>
      <c r="K403" s="59"/>
      <c r="L403" s="76"/>
      <c r="M403" s="76"/>
      <c r="N403" s="81">
        <f>E403*(F403*J403+G403*K403+H403*L403+I403*M403)</f>
        <v>0</v>
      </c>
      <c r="O403" s="77"/>
    </row>
    <row r="404" spans="1:15" ht="15" hidden="1" customHeight="1" outlineLevel="1">
      <c r="A404" s="33"/>
      <c r="B404" s="33" t="s">
        <v>787</v>
      </c>
      <c r="C404" s="34" t="s">
        <v>750</v>
      </c>
      <c r="D404" s="61"/>
      <c r="E404" s="61"/>
      <c r="F404" s="104">
        <v>0.33</v>
      </c>
      <c r="G404" s="104">
        <v>0.36</v>
      </c>
      <c r="H404" s="105"/>
      <c r="I404" s="105"/>
      <c r="J404" s="59"/>
      <c r="K404" s="59"/>
      <c r="L404" s="36"/>
      <c r="M404" s="76"/>
      <c r="N404" s="81">
        <f>E404*(F404*J404+G404*K404+H404*L404+I404*M404)</f>
        <v>0</v>
      </c>
      <c r="O404" s="77"/>
    </row>
    <row r="405" spans="1:15" ht="15" hidden="1" customHeight="1" outlineLevel="1">
      <c r="A405" s="33"/>
      <c r="B405" s="53" t="s">
        <v>788</v>
      </c>
      <c r="C405" s="50"/>
      <c r="D405" s="61"/>
      <c r="E405" s="61">
        <f>SUM(E406:E407)</f>
        <v>0</v>
      </c>
      <c r="F405" s="102"/>
      <c r="G405" s="99"/>
      <c r="H405" s="99"/>
      <c r="I405" s="99"/>
      <c r="J405" s="50"/>
      <c r="K405" s="50"/>
      <c r="L405" s="50"/>
      <c r="M405" s="51"/>
      <c r="N405" s="81">
        <f>SUM(N406:N407)</f>
        <v>0</v>
      </c>
      <c r="O405" s="79"/>
    </row>
    <row r="406" spans="1:15" ht="15" hidden="1" customHeight="1" outlineLevel="1">
      <c r="A406" s="33"/>
      <c r="B406" s="35" t="s">
        <v>786</v>
      </c>
      <c r="C406" s="34" t="s">
        <v>750</v>
      </c>
      <c r="D406" s="61"/>
      <c r="E406" s="61"/>
      <c r="F406" s="104">
        <v>7.6999999999999999E-2</v>
      </c>
      <c r="G406" s="104">
        <v>8.3999999999999991E-2</v>
      </c>
      <c r="H406" s="105"/>
      <c r="I406" s="106"/>
      <c r="J406" s="59"/>
      <c r="K406" s="59"/>
      <c r="L406" s="76"/>
      <c r="M406" s="76"/>
      <c r="N406" s="81">
        <f>E406*(F406*J406+G406*K406+H406*L406+I406*M406)</f>
        <v>0</v>
      </c>
      <c r="O406" s="77"/>
    </row>
    <row r="407" spans="1:15" ht="15" hidden="1" customHeight="1" outlineLevel="1">
      <c r="A407" s="33"/>
      <c r="B407" s="33" t="s">
        <v>787</v>
      </c>
      <c r="C407" s="34" t="s">
        <v>750</v>
      </c>
      <c r="D407" s="61"/>
      <c r="E407" s="61"/>
      <c r="F407" s="104">
        <v>0.22</v>
      </c>
      <c r="G407" s="104">
        <v>0.24</v>
      </c>
      <c r="H407" s="105"/>
      <c r="I407" s="105"/>
      <c r="J407" s="59"/>
      <c r="K407" s="59"/>
      <c r="L407" s="36"/>
      <c r="M407" s="76"/>
      <c r="N407" s="81">
        <f>E407*(F407*J407+G407*K407+H407*L407+I407*M407)</f>
        <v>0</v>
      </c>
      <c r="O407" s="77"/>
    </row>
    <row r="408" spans="1:15" ht="15" hidden="1" customHeight="1" outlineLevel="1">
      <c r="A408" s="33"/>
      <c r="B408" s="53" t="s">
        <v>789</v>
      </c>
      <c r="C408" s="50"/>
      <c r="D408" s="61"/>
      <c r="E408" s="61">
        <f>SUM(E409:E410)</f>
        <v>0</v>
      </c>
      <c r="F408" s="102"/>
      <c r="G408" s="99"/>
      <c r="H408" s="99"/>
      <c r="I408" s="99"/>
      <c r="J408" s="50"/>
      <c r="K408" s="50"/>
      <c r="L408" s="50"/>
      <c r="M408" s="51"/>
      <c r="N408" s="81">
        <f>SUM(N409:N410)</f>
        <v>0</v>
      </c>
      <c r="O408" s="79"/>
    </row>
    <row r="409" spans="1:15" ht="15" hidden="1" customHeight="1" outlineLevel="1">
      <c r="A409" s="33"/>
      <c r="B409" s="35" t="s">
        <v>786</v>
      </c>
      <c r="C409" s="34" t="s">
        <v>750</v>
      </c>
      <c r="D409" s="61"/>
      <c r="E409" s="61"/>
      <c r="F409" s="104">
        <v>5.5E-2</v>
      </c>
      <c r="G409" s="104">
        <v>0.06</v>
      </c>
      <c r="H409" s="105"/>
      <c r="I409" s="106"/>
      <c r="J409" s="59"/>
      <c r="K409" s="59"/>
      <c r="L409" s="76"/>
      <c r="M409" s="76"/>
      <c r="N409" s="81">
        <f>E409*(F409*J409+G409*K409+H409*L409+I409*M409)</f>
        <v>0</v>
      </c>
      <c r="O409" s="77"/>
    </row>
    <row r="410" spans="1:15" ht="15" hidden="1" customHeight="1" outlineLevel="1">
      <c r="A410" s="33"/>
      <c r="B410" s="33" t="s">
        <v>787</v>
      </c>
      <c r="C410" s="34" t="s">
        <v>750</v>
      </c>
      <c r="D410" s="61"/>
      <c r="E410" s="61"/>
      <c r="F410" s="104">
        <v>0.16500000000000001</v>
      </c>
      <c r="G410" s="104">
        <v>0.18</v>
      </c>
      <c r="H410" s="105"/>
      <c r="I410" s="105"/>
      <c r="J410" s="59"/>
      <c r="K410" s="59"/>
      <c r="L410" s="36"/>
      <c r="M410" s="76"/>
      <c r="N410" s="81">
        <f>E410*(F410*J410+G410*K410+H410*L410+I410*M410)</f>
        <v>0</v>
      </c>
      <c r="O410" s="77"/>
    </row>
    <row r="411" spans="1:15" ht="45" hidden="1" customHeight="1" outlineLevel="1">
      <c r="A411" s="38"/>
      <c r="B411" s="53" t="s">
        <v>790</v>
      </c>
      <c r="C411" s="50"/>
      <c r="D411" s="61"/>
      <c r="E411" s="61">
        <f>E412</f>
        <v>0</v>
      </c>
      <c r="F411" s="102"/>
      <c r="G411" s="99"/>
      <c r="H411" s="99"/>
      <c r="I411" s="99"/>
      <c r="J411" s="50"/>
      <c r="K411" s="50"/>
      <c r="L411" s="50"/>
      <c r="M411" s="51"/>
      <c r="N411" s="81">
        <f>N412</f>
        <v>0</v>
      </c>
      <c r="O411" s="77"/>
    </row>
    <row r="412" spans="1:15" ht="15" hidden="1" customHeight="1" outlineLevel="1">
      <c r="A412" s="42"/>
      <c r="B412" s="47" t="s">
        <v>796</v>
      </c>
      <c r="C412" s="34"/>
      <c r="D412" s="61"/>
      <c r="E412" s="61">
        <f>SUM(E413:E416)</f>
        <v>0</v>
      </c>
      <c r="F412" s="100"/>
      <c r="G412" s="100"/>
      <c r="H412" s="100"/>
      <c r="I412" s="100"/>
      <c r="J412" s="34"/>
      <c r="K412" s="34"/>
      <c r="L412" s="34"/>
      <c r="M412" s="34"/>
      <c r="N412" s="81">
        <f>SUM(N413:N416)</f>
        <v>0</v>
      </c>
      <c r="O412" s="73"/>
    </row>
    <row r="413" spans="1:15" ht="15" hidden="1" customHeight="1" outlineLevel="1">
      <c r="A413" s="35"/>
      <c r="B413" s="35" t="s">
        <v>792</v>
      </c>
      <c r="C413" s="34" t="s">
        <v>750</v>
      </c>
      <c r="D413" s="61"/>
      <c r="E413" s="61"/>
      <c r="F413" s="107">
        <v>4.4999999999999998E-2</v>
      </c>
      <c r="G413" s="107">
        <v>4.4999999999999998E-2</v>
      </c>
      <c r="H413" s="108"/>
      <c r="I413" s="108"/>
      <c r="J413" s="59"/>
      <c r="K413" s="59"/>
      <c r="L413" s="80"/>
      <c r="M413" s="80"/>
      <c r="N413" s="81">
        <f>E413*(F413*J413+G413*K413+H413*L413+I413*M413)</f>
        <v>0</v>
      </c>
      <c r="O413" s="75"/>
    </row>
    <row r="414" spans="1:15" ht="15" hidden="1" customHeight="1" outlineLevel="1">
      <c r="A414" s="35"/>
      <c r="B414" s="35" t="s">
        <v>793</v>
      </c>
      <c r="C414" s="34" t="s">
        <v>750</v>
      </c>
      <c r="D414" s="61"/>
      <c r="E414" s="61"/>
      <c r="F414" s="107">
        <v>3.3000000000000002E-2</v>
      </c>
      <c r="G414" s="107">
        <v>3.3000000000000002E-2</v>
      </c>
      <c r="H414" s="108"/>
      <c r="I414" s="108"/>
      <c r="J414" s="59"/>
      <c r="K414" s="59"/>
      <c r="L414" s="80"/>
      <c r="M414" s="80"/>
      <c r="N414" s="81">
        <f>E414*(F414*J414+G414*K414+H414*L414+I414*M414)</f>
        <v>0</v>
      </c>
      <c r="O414" s="75"/>
    </row>
    <row r="415" spans="1:15" ht="15" hidden="1" customHeight="1" outlineLevel="1">
      <c r="A415" s="35"/>
      <c r="B415" s="35" t="s">
        <v>794</v>
      </c>
      <c r="C415" s="34" t="s">
        <v>750</v>
      </c>
      <c r="D415" s="61"/>
      <c r="E415" s="61"/>
      <c r="F415" s="107">
        <v>2.6000000000000002E-2</v>
      </c>
      <c r="G415" s="107">
        <v>2.6000000000000002E-2</v>
      </c>
      <c r="H415" s="108"/>
      <c r="I415" s="108"/>
      <c r="J415" s="59"/>
      <c r="K415" s="59"/>
      <c r="L415" s="80"/>
      <c r="M415" s="80"/>
      <c r="N415" s="81">
        <f>E415*(F415*J415+G415*K415+H415*L415+I415*M415)</f>
        <v>0</v>
      </c>
      <c r="O415" s="75"/>
    </row>
    <row r="416" spans="1:15" ht="15" hidden="1" customHeight="1" outlineLevel="1">
      <c r="A416" s="35"/>
      <c r="B416" s="35" t="s">
        <v>795</v>
      </c>
      <c r="C416" s="34" t="s">
        <v>750</v>
      </c>
      <c r="D416" s="61"/>
      <c r="E416" s="61"/>
      <c r="F416" s="107">
        <v>0.01</v>
      </c>
      <c r="G416" s="107">
        <v>0.01</v>
      </c>
      <c r="H416" s="108"/>
      <c r="I416" s="108"/>
      <c r="J416" s="59"/>
      <c r="K416" s="59"/>
      <c r="L416" s="80"/>
      <c r="M416" s="80"/>
      <c r="N416" s="81">
        <f>E416*(F416*J416+G416*K416+H416*L416+I416*M416)</f>
        <v>0</v>
      </c>
      <c r="O416" s="75"/>
    </row>
    <row r="417" spans="1:15" ht="25.5" hidden="1" customHeight="1" collapsed="1">
      <c r="A417" s="1639" t="s">
        <v>768</v>
      </c>
      <c r="B417" s="1640"/>
      <c r="C417" s="31" t="s">
        <v>746</v>
      </c>
      <c r="D417" s="61">
        <f>D418</f>
        <v>0</v>
      </c>
      <c r="E417" s="61">
        <f>E421</f>
        <v>0</v>
      </c>
      <c r="F417" s="95"/>
      <c r="G417" s="95"/>
      <c r="H417" s="95"/>
      <c r="I417" s="95"/>
      <c r="J417" s="85"/>
      <c r="K417" s="85"/>
      <c r="L417" s="85"/>
      <c r="M417" s="85"/>
      <c r="N417" s="81">
        <f>N418+N421</f>
        <v>0</v>
      </c>
      <c r="O417" s="81">
        <f>O418+O421</f>
        <v>0</v>
      </c>
    </row>
    <row r="418" spans="1:15" hidden="1">
      <c r="A418" s="1637" t="s">
        <v>802</v>
      </c>
      <c r="B418" s="1638"/>
      <c r="C418" s="31" t="s">
        <v>746</v>
      </c>
      <c r="D418" s="61">
        <f>D419</f>
        <v>0</v>
      </c>
      <c r="E418" s="61"/>
      <c r="F418" s="96">
        <f>F419</f>
        <v>2.35</v>
      </c>
      <c r="G418" s="96">
        <f>G419</f>
        <v>2.35</v>
      </c>
      <c r="H418" s="96">
        <f>H419</f>
        <v>1.85</v>
      </c>
      <c r="I418" s="96">
        <f>I419</f>
        <v>1.85</v>
      </c>
      <c r="J418" s="50"/>
      <c r="K418" s="50"/>
      <c r="L418" s="50"/>
      <c r="M418" s="50"/>
      <c r="N418" s="81">
        <f>SUM(N419:N420)</f>
        <v>0</v>
      </c>
      <c r="O418" s="81">
        <f>SUM(O419:O420)</f>
        <v>0</v>
      </c>
    </row>
    <row r="419" spans="1:15" ht="15" hidden="1" customHeight="1" outlineLevel="1">
      <c r="A419" s="82"/>
      <c r="B419" s="82" t="s">
        <v>800</v>
      </c>
      <c r="C419" s="31" t="s">
        <v>746</v>
      </c>
      <c r="D419" s="61"/>
      <c r="E419" s="61"/>
      <c r="F419" s="90">
        <v>2.35</v>
      </c>
      <c r="G419" s="91">
        <v>2.35</v>
      </c>
      <c r="H419" s="91">
        <v>1.85</v>
      </c>
      <c r="I419" s="91">
        <v>1.85</v>
      </c>
      <c r="J419" s="59"/>
      <c r="K419" s="59"/>
      <c r="L419" s="59"/>
      <c r="M419" s="59"/>
      <c r="N419" s="81">
        <f>D419*(F419*J419+G419*K419+H419*L419+I419*M419)</f>
        <v>0</v>
      </c>
      <c r="O419" s="71">
        <f>D419*(H419*L419+I419*M419)</f>
        <v>0</v>
      </c>
    </row>
    <row r="420" spans="1:15" ht="17.25" hidden="1" customHeight="1" outlineLevel="1">
      <c r="A420" s="43"/>
      <c r="B420" s="89" t="s">
        <v>801</v>
      </c>
      <c r="C420" s="44" t="s">
        <v>748</v>
      </c>
      <c r="D420" s="61"/>
      <c r="E420" s="61"/>
      <c r="F420" s="97"/>
      <c r="G420" s="98"/>
      <c r="H420" s="98"/>
      <c r="I420" s="98"/>
      <c r="J420" s="45"/>
      <c r="K420" s="45"/>
      <c r="L420" s="45"/>
      <c r="M420" s="45"/>
      <c r="N420" s="81"/>
      <c r="O420" s="126"/>
    </row>
    <row r="421" spans="1:15" ht="15" hidden="1" customHeight="1" collapsed="1">
      <c r="A421" s="1637" t="s">
        <v>749</v>
      </c>
      <c r="B421" s="1638"/>
      <c r="C421" s="50"/>
      <c r="D421" s="61"/>
      <c r="E421" s="61">
        <f>E423+E422</f>
        <v>0</v>
      </c>
      <c r="F421" s="99"/>
      <c r="G421" s="99"/>
      <c r="H421" s="99"/>
      <c r="I421" s="99"/>
      <c r="J421" s="50"/>
      <c r="K421" s="50"/>
      <c r="L421" s="50"/>
      <c r="M421" s="50"/>
      <c r="N421" s="81">
        <f>N422+N423</f>
        <v>0</v>
      </c>
      <c r="O421" s="70">
        <f>O422+O423</f>
        <v>0</v>
      </c>
    </row>
    <row r="422" spans="1:15" ht="15" hidden="1" customHeight="1" outlineLevel="1">
      <c r="A422" s="33"/>
      <c r="B422" s="89" t="s">
        <v>804</v>
      </c>
      <c r="C422" s="32" t="s">
        <v>748</v>
      </c>
      <c r="D422" s="61"/>
      <c r="E422" s="61"/>
      <c r="F422" s="100"/>
      <c r="G422" s="100"/>
      <c r="H422" s="100"/>
      <c r="I422" s="100"/>
      <c r="J422" s="59"/>
      <c r="K422" s="59"/>
      <c r="L422" s="59"/>
      <c r="M422" s="59"/>
      <c r="N422" s="81"/>
      <c r="O422" s="72"/>
    </row>
    <row r="423" spans="1:15" ht="45" hidden="1" customHeight="1" outlineLevel="1">
      <c r="A423" s="38"/>
      <c r="B423" s="53" t="s">
        <v>790</v>
      </c>
      <c r="C423" s="50"/>
      <c r="D423" s="61"/>
      <c r="E423" s="61">
        <f>E424+E429</f>
        <v>0</v>
      </c>
      <c r="F423" s="102"/>
      <c r="G423" s="99"/>
      <c r="H423" s="99"/>
      <c r="I423" s="99"/>
      <c r="J423" s="50"/>
      <c r="K423" s="50"/>
      <c r="L423" s="50"/>
      <c r="M423" s="51"/>
      <c r="N423" s="81">
        <f>N424+N429</f>
        <v>0</v>
      </c>
      <c r="O423" s="70">
        <f>O424+O429</f>
        <v>0</v>
      </c>
    </row>
    <row r="424" spans="1:15" ht="15" hidden="1" customHeight="1" outlineLevel="1">
      <c r="A424" s="35"/>
      <c r="B424" s="47" t="s">
        <v>791</v>
      </c>
      <c r="C424" s="34"/>
      <c r="D424" s="61"/>
      <c r="E424" s="61">
        <f>SUM(E425:E428)</f>
        <v>0</v>
      </c>
      <c r="F424" s="100"/>
      <c r="G424" s="100"/>
      <c r="H424" s="100"/>
      <c r="I424" s="100"/>
      <c r="J424" s="34"/>
      <c r="K424" s="34"/>
      <c r="L424" s="34"/>
      <c r="M424" s="34"/>
      <c r="N424" s="81">
        <f>SUM(N425:N428)</f>
        <v>0</v>
      </c>
      <c r="O424" s="71">
        <f>SUM(O425:O428)</f>
        <v>0</v>
      </c>
    </row>
    <row r="425" spans="1:15" ht="15" hidden="1" customHeight="1" outlineLevel="1">
      <c r="A425" s="35"/>
      <c r="B425" s="35" t="s">
        <v>792</v>
      </c>
      <c r="C425" s="34" t="s">
        <v>750</v>
      </c>
      <c r="D425" s="61"/>
      <c r="E425" s="61"/>
      <c r="F425" s="107">
        <v>2.7E-2</v>
      </c>
      <c r="G425" s="107">
        <v>2.7E-2</v>
      </c>
      <c r="H425" s="107">
        <v>1.7999999999999999E-2</v>
      </c>
      <c r="I425" s="107">
        <v>1.7999999999999999E-2</v>
      </c>
      <c r="J425" s="59"/>
      <c r="K425" s="59"/>
      <c r="L425" s="59"/>
      <c r="M425" s="59"/>
      <c r="N425" s="81">
        <f>E425*(F425*J425+G425*K425+H425*L425+I425*M425)</f>
        <v>0</v>
      </c>
      <c r="O425" s="71">
        <f>E425*(H425*L425+I425*M425)</f>
        <v>0</v>
      </c>
    </row>
    <row r="426" spans="1:15" ht="15" hidden="1" customHeight="1" outlineLevel="1">
      <c r="A426" s="35"/>
      <c r="B426" s="35" t="s">
        <v>793</v>
      </c>
      <c r="C426" s="34" t="s">
        <v>750</v>
      </c>
      <c r="D426" s="61"/>
      <c r="E426" s="61"/>
      <c r="F426" s="107">
        <v>0.02</v>
      </c>
      <c r="G426" s="107">
        <v>0.02</v>
      </c>
      <c r="H426" s="107">
        <v>1.2999999999999999E-2</v>
      </c>
      <c r="I426" s="107">
        <v>1.2999999999999999E-2</v>
      </c>
      <c r="J426" s="59"/>
      <c r="K426" s="59"/>
      <c r="L426" s="59"/>
      <c r="M426" s="59"/>
      <c r="N426" s="81">
        <f>E426*(F426*J426+G426*K426+H426*L426+I426*M426)</f>
        <v>0</v>
      </c>
      <c r="O426" s="71">
        <f>E426*(H426*L426+I426*M426)</f>
        <v>0</v>
      </c>
    </row>
    <row r="427" spans="1:15" ht="15" hidden="1" customHeight="1" outlineLevel="1">
      <c r="A427" s="35"/>
      <c r="B427" s="35" t="s">
        <v>794</v>
      </c>
      <c r="C427" s="34" t="s">
        <v>750</v>
      </c>
      <c r="D427" s="61"/>
      <c r="E427" s="61"/>
      <c r="F427" s="107">
        <v>1.6E-2</v>
      </c>
      <c r="G427" s="107">
        <v>1.6E-2</v>
      </c>
      <c r="H427" s="107">
        <v>0.01</v>
      </c>
      <c r="I427" s="107">
        <v>0.01</v>
      </c>
      <c r="J427" s="59"/>
      <c r="K427" s="59"/>
      <c r="L427" s="59"/>
      <c r="M427" s="59"/>
      <c r="N427" s="81">
        <f>E427*(F427*J427+G427*K427+H427*L427+I427*M427)</f>
        <v>0</v>
      </c>
      <c r="O427" s="71">
        <f>E427*(H427*L427+I427*M427)</f>
        <v>0</v>
      </c>
    </row>
    <row r="428" spans="1:15" ht="15" hidden="1" customHeight="1" outlineLevel="1">
      <c r="A428" s="35"/>
      <c r="B428" s="35" t="s">
        <v>795</v>
      </c>
      <c r="C428" s="34" t="s">
        <v>750</v>
      </c>
      <c r="D428" s="61"/>
      <c r="E428" s="61"/>
      <c r="F428" s="107">
        <v>6.0000000000000001E-3</v>
      </c>
      <c r="G428" s="107">
        <v>6.0000000000000001E-3</v>
      </c>
      <c r="H428" s="107">
        <v>4.0000000000000001E-3</v>
      </c>
      <c r="I428" s="107">
        <v>4.0000000000000001E-3</v>
      </c>
      <c r="J428" s="59"/>
      <c r="K428" s="59"/>
      <c r="L428" s="59"/>
      <c r="M428" s="59"/>
      <c r="N428" s="81">
        <f>E428*(F428*J428+G428*K428+H428*L428+I428*M428)</f>
        <v>0</v>
      </c>
      <c r="O428" s="71">
        <f>E428*(H428*L428+I428*M428)</f>
        <v>0</v>
      </c>
    </row>
    <row r="429" spans="1:15" ht="15" hidden="1" customHeight="1" outlineLevel="1">
      <c r="A429" s="42"/>
      <c r="B429" s="47" t="s">
        <v>796</v>
      </c>
      <c r="C429" s="34"/>
      <c r="D429" s="61"/>
      <c r="E429" s="61">
        <f>SUM(E430:E433)</f>
        <v>0</v>
      </c>
      <c r="F429" s="100"/>
      <c r="G429" s="100"/>
      <c r="H429" s="100"/>
      <c r="I429" s="100"/>
      <c r="J429" s="34"/>
      <c r="K429" s="34"/>
      <c r="L429" s="34"/>
      <c r="M429" s="34"/>
      <c r="N429" s="81">
        <f>SUM(N430:N433)</f>
        <v>0</v>
      </c>
      <c r="O429" s="73"/>
    </row>
    <row r="430" spans="1:15" ht="15" hidden="1" customHeight="1" outlineLevel="1">
      <c r="A430" s="35"/>
      <c r="B430" s="35" t="s">
        <v>792</v>
      </c>
      <c r="C430" s="34" t="s">
        <v>750</v>
      </c>
      <c r="D430" s="61"/>
      <c r="E430" s="61"/>
      <c r="F430" s="107">
        <v>4.4999999999999998E-2</v>
      </c>
      <c r="G430" s="107">
        <v>4.4999999999999998E-2</v>
      </c>
      <c r="H430" s="108"/>
      <c r="I430" s="108"/>
      <c r="J430" s="59"/>
      <c r="K430" s="59"/>
      <c r="L430" s="80"/>
      <c r="M430" s="80"/>
      <c r="N430" s="81">
        <f>E430*(F430*J430+G430*K430+H430*L430+I430*M430)</f>
        <v>0</v>
      </c>
      <c r="O430" s="75"/>
    </row>
    <row r="431" spans="1:15" ht="15" hidden="1" customHeight="1" outlineLevel="1">
      <c r="A431" s="35"/>
      <c r="B431" s="35" t="s">
        <v>793</v>
      </c>
      <c r="C431" s="34" t="s">
        <v>750</v>
      </c>
      <c r="D431" s="61"/>
      <c r="E431" s="61"/>
      <c r="F431" s="107">
        <v>3.3000000000000002E-2</v>
      </c>
      <c r="G431" s="107">
        <v>3.3000000000000002E-2</v>
      </c>
      <c r="H431" s="108"/>
      <c r="I431" s="108"/>
      <c r="J431" s="59"/>
      <c r="K431" s="59"/>
      <c r="L431" s="80"/>
      <c r="M431" s="80"/>
      <c r="N431" s="81">
        <f>E431*(F431*J431+G431*K431+H431*L431+I431*M431)</f>
        <v>0</v>
      </c>
      <c r="O431" s="75"/>
    </row>
    <row r="432" spans="1:15" ht="15" hidden="1" customHeight="1" outlineLevel="1">
      <c r="A432" s="35"/>
      <c r="B432" s="35" t="s">
        <v>794</v>
      </c>
      <c r="C432" s="34" t="s">
        <v>750</v>
      </c>
      <c r="D432" s="61"/>
      <c r="E432" s="61"/>
      <c r="F432" s="107">
        <v>2.6000000000000002E-2</v>
      </c>
      <c r="G432" s="107">
        <v>2.6000000000000002E-2</v>
      </c>
      <c r="H432" s="108"/>
      <c r="I432" s="108"/>
      <c r="J432" s="59"/>
      <c r="K432" s="59"/>
      <c r="L432" s="80"/>
      <c r="M432" s="80"/>
      <c r="N432" s="81">
        <f>E432*(F432*J432+G432*K432+H432*L432+I432*M432)</f>
        <v>0</v>
      </c>
      <c r="O432" s="75"/>
    </row>
    <row r="433" spans="1:15" ht="15" hidden="1" customHeight="1" outlineLevel="1">
      <c r="A433" s="35"/>
      <c r="B433" s="35" t="s">
        <v>795</v>
      </c>
      <c r="C433" s="34" t="s">
        <v>750</v>
      </c>
      <c r="D433" s="61"/>
      <c r="E433" s="61"/>
      <c r="F433" s="107">
        <v>0.01</v>
      </c>
      <c r="G433" s="107">
        <v>0.01</v>
      </c>
      <c r="H433" s="108"/>
      <c r="I433" s="108"/>
      <c r="J433" s="59"/>
      <c r="K433" s="59"/>
      <c r="L433" s="80"/>
      <c r="M433" s="80"/>
      <c r="N433" s="81">
        <f>E433*(F433*J433+G433*K433+H433*L433+I433*M433)</f>
        <v>0</v>
      </c>
      <c r="O433" s="45"/>
    </row>
    <row r="434" spans="1:15" ht="17.25" hidden="1" customHeight="1" collapsed="1">
      <c r="A434" s="1639" t="s">
        <v>769</v>
      </c>
      <c r="B434" s="1640"/>
      <c r="C434" s="31" t="s">
        <v>746</v>
      </c>
      <c r="D434" s="61">
        <f>D435</f>
        <v>0</v>
      </c>
      <c r="E434" s="61">
        <f>E438</f>
        <v>0</v>
      </c>
      <c r="F434" s="95"/>
      <c r="G434" s="95"/>
      <c r="H434" s="95"/>
      <c r="I434" s="95"/>
      <c r="J434" s="85"/>
      <c r="K434" s="85"/>
      <c r="L434" s="85"/>
      <c r="M434" s="85"/>
      <c r="N434" s="81">
        <f>N435+N438</f>
        <v>0</v>
      </c>
      <c r="O434" s="81">
        <f>O435+O438</f>
        <v>0</v>
      </c>
    </row>
    <row r="435" spans="1:15" ht="17.25" hidden="1" customHeight="1">
      <c r="A435" s="1637" t="s">
        <v>802</v>
      </c>
      <c r="B435" s="1638"/>
      <c r="C435" s="31" t="s">
        <v>746</v>
      </c>
      <c r="D435" s="61">
        <f>D436</f>
        <v>0</v>
      </c>
      <c r="E435" s="61"/>
      <c r="F435" s="96">
        <f>F436</f>
        <v>1.56</v>
      </c>
      <c r="G435" s="96">
        <f>G436</f>
        <v>1.56</v>
      </c>
      <c r="H435" s="96">
        <f>H436</f>
        <v>1.07</v>
      </c>
      <c r="I435" s="96">
        <f>I436</f>
        <v>1.07</v>
      </c>
      <c r="J435" s="50"/>
      <c r="K435" s="50"/>
      <c r="L435" s="50"/>
      <c r="M435" s="50"/>
      <c r="N435" s="81">
        <f>SUM(N436:N437)</f>
        <v>0</v>
      </c>
      <c r="O435" s="81">
        <f>SUM(O436:O437)</f>
        <v>0</v>
      </c>
    </row>
    <row r="436" spans="1:15" ht="17.25" hidden="1" customHeight="1" outlineLevel="1">
      <c r="A436" s="82"/>
      <c r="B436" s="82" t="s">
        <v>800</v>
      </c>
      <c r="C436" s="31" t="s">
        <v>746</v>
      </c>
      <c r="D436" s="61"/>
      <c r="E436" s="61"/>
      <c r="F436" s="90">
        <v>1.56</v>
      </c>
      <c r="G436" s="91">
        <v>1.56</v>
      </c>
      <c r="H436" s="91">
        <v>1.07</v>
      </c>
      <c r="I436" s="91">
        <v>1.07</v>
      </c>
      <c r="J436" s="59"/>
      <c r="K436" s="59"/>
      <c r="L436" s="59"/>
      <c r="M436" s="59"/>
      <c r="N436" s="81">
        <f>D436*(F436*J436+G436*K436+H436*L436+I436*M436)</f>
        <v>0</v>
      </c>
      <c r="O436" s="71">
        <f>D436*(H436*L436+I436*M436)</f>
        <v>0</v>
      </c>
    </row>
    <row r="437" spans="1:15" ht="17.25" hidden="1" customHeight="1" outlineLevel="1">
      <c r="A437" s="43"/>
      <c r="B437" s="89" t="s">
        <v>801</v>
      </c>
      <c r="C437" s="44" t="s">
        <v>748</v>
      </c>
      <c r="D437" s="61"/>
      <c r="E437" s="61"/>
      <c r="F437" s="97"/>
      <c r="G437" s="98"/>
      <c r="H437" s="98"/>
      <c r="I437" s="98"/>
      <c r="J437" s="45"/>
      <c r="K437" s="45"/>
      <c r="L437" s="45"/>
      <c r="M437" s="45"/>
      <c r="N437" s="81"/>
      <c r="O437" s="126"/>
    </row>
    <row r="438" spans="1:15" ht="15" hidden="1" customHeight="1" collapsed="1">
      <c r="A438" s="1637" t="s">
        <v>749</v>
      </c>
      <c r="B438" s="1638"/>
      <c r="C438" s="50"/>
      <c r="D438" s="61"/>
      <c r="E438" s="61">
        <f>E440+E439</f>
        <v>0</v>
      </c>
      <c r="F438" s="99"/>
      <c r="G438" s="99"/>
      <c r="H438" s="99"/>
      <c r="I438" s="99"/>
      <c r="J438" s="50"/>
      <c r="K438" s="50"/>
      <c r="L438" s="50"/>
      <c r="M438" s="50"/>
      <c r="N438" s="81">
        <f>N439+N440</f>
        <v>0</v>
      </c>
      <c r="O438" s="70">
        <f>O439+O440</f>
        <v>0</v>
      </c>
    </row>
    <row r="439" spans="1:15" ht="15" hidden="1" customHeight="1" outlineLevel="1">
      <c r="A439" s="33"/>
      <c r="B439" s="89" t="s">
        <v>804</v>
      </c>
      <c r="C439" s="32" t="s">
        <v>748</v>
      </c>
      <c r="D439" s="61"/>
      <c r="E439" s="61"/>
      <c r="F439" s="100"/>
      <c r="G439" s="100"/>
      <c r="H439" s="100"/>
      <c r="I439" s="100"/>
      <c r="J439" s="59"/>
      <c r="K439" s="59"/>
      <c r="L439" s="59"/>
      <c r="M439" s="59"/>
      <c r="N439" s="81"/>
      <c r="O439" s="72"/>
    </row>
    <row r="440" spans="1:15" ht="45" hidden="1" customHeight="1" outlineLevel="1">
      <c r="A440" s="38"/>
      <c r="B440" s="53" t="s">
        <v>790</v>
      </c>
      <c r="C440" s="50"/>
      <c r="D440" s="61"/>
      <c r="E440" s="61">
        <f>E441+E446</f>
        <v>0</v>
      </c>
      <c r="F440" s="102"/>
      <c r="G440" s="99"/>
      <c r="H440" s="99"/>
      <c r="I440" s="99"/>
      <c r="J440" s="50"/>
      <c r="K440" s="50"/>
      <c r="L440" s="50"/>
      <c r="M440" s="51"/>
      <c r="N440" s="81">
        <f>N441+N446</f>
        <v>0</v>
      </c>
      <c r="O440" s="70">
        <f>O441+O446</f>
        <v>0</v>
      </c>
    </row>
    <row r="441" spans="1:15" ht="15" hidden="1" customHeight="1" outlineLevel="1">
      <c r="A441" s="35"/>
      <c r="B441" s="47" t="s">
        <v>791</v>
      </c>
      <c r="C441" s="34"/>
      <c r="D441" s="61"/>
      <c r="E441" s="61">
        <f>SUM(E442:E445)</f>
        <v>0</v>
      </c>
      <c r="F441" s="100"/>
      <c r="G441" s="100"/>
      <c r="H441" s="100"/>
      <c r="I441" s="100"/>
      <c r="J441" s="34"/>
      <c r="K441" s="34"/>
      <c r="L441" s="34"/>
      <c r="M441" s="34"/>
      <c r="N441" s="81">
        <f>SUM(N442:N445)</f>
        <v>0</v>
      </c>
      <c r="O441" s="71">
        <f>SUM(O442:O445)</f>
        <v>0</v>
      </c>
    </row>
    <row r="442" spans="1:15" ht="15" hidden="1" customHeight="1" outlineLevel="1">
      <c r="A442" s="35"/>
      <c r="B442" s="35" t="s">
        <v>792</v>
      </c>
      <c r="C442" s="34" t="s">
        <v>750</v>
      </c>
      <c r="D442" s="61"/>
      <c r="E442" s="61"/>
      <c r="F442" s="107">
        <v>2.7E-2</v>
      </c>
      <c r="G442" s="107">
        <v>2.7E-2</v>
      </c>
      <c r="H442" s="107">
        <v>1.7999999999999999E-2</v>
      </c>
      <c r="I442" s="107">
        <v>1.7999999999999999E-2</v>
      </c>
      <c r="J442" s="59"/>
      <c r="K442" s="59"/>
      <c r="L442" s="59"/>
      <c r="M442" s="59"/>
      <c r="N442" s="81">
        <f>E442*(F442*J442+G442*K442+H442*L442+I442*M442)</f>
        <v>0</v>
      </c>
      <c r="O442" s="71">
        <f>E442*(H442*L442+I442*M442)</f>
        <v>0</v>
      </c>
    </row>
    <row r="443" spans="1:15" ht="15" hidden="1" customHeight="1" outlineLevel="1">
      <c r="A443" s="35"/>
      <c r="B443" s="35" t="s">
        <v>793</v>
      </c>
      <c r="C443" s="34" t="s">
        <v>750</v>
      </c>
      <c r="D443" s="61"/>
      <c r="E443" s="61"/>
      <c r="F443" s="107">
        <v>0.02</v>
      </c>
      <c r="G443" s="107">
        <v>0.02</v>
      </c>
      <c r="H443" s="107">
        <v>1.2999999999999999E-2</v>
      </c>
      <c r="I443" s="107">
        <v>1.2999999999999999E-2</v>
      </c>
      <c r="J443" s="59"/>
      <c r="K443" s="59"/>
      <c r="L443" s="59"/>
      <c r="M443" s="59"/>
      <c r="N443" s="81">
        <f>E443*(F443*J443+G443*K443+H443*L443+I443*M443)</f>
        <v>0</v>
      </c>
      <c r="O443" s="71">
        <f>E443*(H443*L443+I443*M443)</f>
        <v>0</v>
      </c>
    </row>
    <row r="444" spans="1:15" ht="15" hidden="1" customHeight="1" outlineLevel="1">
      <c r="A444" s="35"/>
      <c r="B444" s="35" t="s">
        <v>794</v>
      </c>
      <c r="C444" s="34" t="s">
        <v>750</v>
      </c>
      <c r="D444" s="61"/>
      <c r="E444" s="61"/>
      <c r="F444" s="107">
        <v>1.6E-2</v>
      </c>
      <c r="G444" s="107">
        <v>1.6E-2</v>
      </c>
      <c r="H444" s="107">
        <v>0.01</v>
      </c>
      <c r="I444" s="107">
        <v>0.01</v>
      </c>
      <c r="J444" s="59"/>
      <c r="K444" s="59"/>
      <c r="L444" s="59"/>
      <c r="M444" s="59"/>
      <c r="N444" s="81">
        <f>E444*(F444*J444+G444*K444+H444*L444+I444*M444)</f>
        <v>0</v>
      </c>
      <c r="O444" s="71">
        <f>E444*(H444*L444+I444*M444)</f>
        <v>0</v>
      </c>
    </row>
    <row r="445" spans="1:15" ht="15" hidden="1" customHeight="1" outlineLevel="1">
      <c r="A445" s="35"/>
      <c r="B445" s="35" t="s">
        <v>795</v>
      </c>
      <c r="C445" s="34" t="s">
        <v>750</v>
      </c>
      <c r="D445" s="61"/>
      <c r="E445" s="61"/>
      <c r="F445" s="107">
        <v>6.0000000000000001E-3</v>
      </c>
      <c r="G445" s="107">
        <v>6.0000000000000001E-3</v>
      </c>
      <c r="H445" s="107">
        <v>4.0000000000000001E-3</v>
      </c>
      <c r="I445" s="107">
        <v>4.0000000000000001E-3</v>
      </c>
      <c r="J445" s="59"/>
      <c r="K445" s="59"/>
      <c r="L445" s="59"/>
      <c r="M445" s="59"/>
      <c r="N445" s="81">
        <f>E445*(F445*J445+G445*K445+H445*L445+I445*M445)</f>
        <v>0</v>
      </c>
      <c r="O445" s="71">
        <f>E445*(H445*L445+I445*M445)</f>
        <v>0</v>
      </c>
    </row>
    <row r="446" spans="1:15" ht="15" hidden="1" customHeight="1" outlineLevel="1">
      <c r="A446" s="42"/>
      <c r="B446" s="47" t="s">
        <v>796</v>
      </c>
      <c r="C446" s="34"/>
      <c r="D446" s="61"/>
      <c r="E446" s="61">
        <f>SUM(E447:E450)</f>
        <v>0</v>
      </c>
      <c r="F446" s="100"/>
      <c r="G446" s="100"/>
      <c r="H446" s="100"/>
      <c r="I446" s="100"/>
      <c r="J446" s="34"/>
      <c r="K446" s="34"/>
      <c r="L446" s="34"/>
      <c r="M446" s="34"/>
      <c r="N446" s="81">
        <f>SUM(N447:N450)</f>
        <v>0</v>
      </c>
      <c r="O446" s="73"/>
    </row>
    <row r="447" spans="1:15" ht="15" hidden="1" customHeight="1" outlineLevel="1">
      <c r="A447" s="35"/>
      <c r="B447" s="35" t="s">
        <v>792</v>
      </c>
      <c r="C447" s="34" t="s">
        <v>750</v>
      </c>
      <c r="D447" s="61"/>
      <c r="E447" s="61"/>
      <c r="F447" s="107">
        <v>4.4999999999999998E-2</v>
      </c>
      <c r="G447" s="107">
        <v>4.4999999999999998E-2</v>
      </c>
      <c r="H447" s="108"/>
      <c r="I447" s="108"/>
      <c r="J447" s="59"/>
      <c r="K447" s="59"/>
      <c r="L447" s="80"/>
      <c r="M447" s="80"/>
      <c r="N447" s="81">
        <f>E447*(F447*J447+G447*K447+H447*L447+I447*M447)</f>
        <v>0</v>
      </c>
      <c r="O447" s="75"/>
    </row>
    <row r="448" spans="1:15" ht="15" hidden="1" customHeight="1" outlineLevel="1">
      <c r="A448" s="35"/>
      <c r="B448" s="35" t="s">
        <v>793</v>
      </c>
      <c r="C448" s="34" t="s">
        <v>750</v>
      </c>
      <c r="D448" s="61"/>
      <c r="E448" s="61"/>
      <c r="F448" s="107">
        <v>3.3000000000000002E-2</v>
      </c>
      <c r="G448" s="107">
        <v>3.3000000000000002E-2</v>
      </c>
      <c r="H448" s="108"/>
      <c r="I448" s="108"/>
      <c r="J448" s="59"/>
      <c r="K448" s="59"/>
      <c r="L448" s="80"/>
      <c r="M448" s="80"/>
      <c r="N448" s="81">
        <f>E448*(F448*J448+G448*K448+H448*L448+I448*M448)</f>
        <v>0</v>
      </c>
      <c r="O448" s="75"/>
    </row>
    <row r="449" spans="1:15" ht="15" hidden="1" customHeight="1" outlineLevel="1">
      <c r="A449" s="35"/>
      <c r="B449" s="35" t="s">
        <v>794</v>
      </c>
      <c r="C449" s="34" t="s">
        <v>750</v>
      </c>
      <c r="D449" s="61"/>
      <c r="E449" s="61"/>
      <c r="F449" s="107">
        <v>2.6000000000000002E-2</v>
      </c>
      <c r="G449" s="107">
        <v>2.6000000000000002E-2</v>
      </c>
      <c r="H449" s="108"/>
      <c r="I449" s="108"/>
      <c r="J449" s="59"/>
      <c r="K449" s="59"/>
      <c r="L449" s="80"/>
      <c r="M449" s="80"/>
      <c r="N449" s="81">
        <f>E449*(F449*J449+G449*K449+H449*L449+I449*M449)</f>
        <v>0</v>
      </c>
      <c r="O449" s="75"/>
    </row>
    <row r="450" spans="1:15" ht="15" hidden="1" customHeight="1" outlineLevel="1">
      <c r="A450" s="35"/>
      <c r="B450" s="35" t="s">
        <v>795</v>
      </c>
      <c r="C450" s="34" t="s">
        <v>750</v>
      </c>
      <c r="D450" s="61"/>
      <c r="E450" s="61"/>
      <c r="F450" s="107">
        <v>0.01</v>
      </c>
      <c r="G450" s="107">
        <v>0.01</v>
      </c>
      <c r="H450" s="108"/>
      <c r="I450" s="108"/>
      <c r="J450" s="59"/>
      <c r="K450" s="59"/>
      <c r="L450" s="80"/>
      <c r="M450" s="80"/>
      <c r="N450" s="81">
        <f>E450*(F450*J450+G450*K450+H450*L450+I450*M450)</f>
        <v>0</v>
      </c>
      <c r="O450" s="45"/>
    </row>
    <row r="451" spans="1:15" hidden="1" collapsed="1">
      <c r="A451" s="1639" t="s">
        <v>770</v>
      </c>
      <c r="B451" s="1640"/>
      <c r="C451" s="31" t="s">
        <v>746</v>
      </c>
      <c r="D451" s="61">
        <f>D452</f>
        <v>0</v>
      </c>
      <c r="E451" s="61">
        <f>E455</f>
        <v>0</v>
      </c>
      <c r="F451" s="95"/>
      <c r="G451" s="95"/>
      <c r="H451" s="95"/>
      <c r="I451" s="95"/>
      <c r="J451" s="85"/>
      <c r="K451" s="85"/>
      <c r="L451" s="85"/>
      <c r="M451" s="85"/>
      <c r="N451" s="81">
        <f>N452+N455</f>
        <v>0</v>
      </c>
      <c r="O451" s="81">
        <f>O452+O455</f>
        <v>0</v>
      </c>
    </row>
    <row r="452" spans="1:15" hidden="1">
      <c r="A452" s="1637" t="s">
        <v>802</v>
      </c>
      <c r="B452" s="1638"/>
      <c r="C452" s="31" t="s">
        <v>746</v>
      </c>
      <c r="D452" s="61">
        <f>D453</f>
        <v>0</v>
      </c>
      <c r="E452" s="61"/>
      <c r="F452" s="96">
        <f>F453</f>
        <v>1.21</v>
      </c>
      <c r="G452" s="96">
        <f>G453</f>
        <v>1.21</v>
      </c>
      <c r="H452" s="96">
        <f>H453</f>
        <v>0.37</v>
      </c>
      <c r="I452" s="96">
        <f>I453</f>
        <v>0.37</v>
      </c>
      <c r="J452" s="50"/>
      <c r="K452" s="50"/>
      <c r="L452" s="50"/>
      <c r="M452" s="50"/>
      <c r="N452" s="81">
        <f>SUM(N453:N454)</f>
        <v>0</v>
      </c>
      <c r="O452" s="81">
        <f>SUM(O453:O454)</f>
        <v>0</v>
      </c>
    </row>
    <row r="453" spans="1:15" ht="15" hidden="1" customHeight="1" outlineLevel="1">
      <c r="A453" s="82"/>
      <c r="B453" s="82" t="s">
        <v>800</v>
      </c>
      <c r="C453" s="31" t="s">
        <v>746</v>
      </c>
      <c r="D453" s="61"/>
      <c r="E453" s="61"/>
      <c r="F453" s="90">
        <v>1.21</v>
      </c>
      <c r="G453" s="91">
        <v>1.21</v>
      </c>
      <c r="H453" s="91">
        <v>0.37</v>
      </c>
      <c r="I453" s="91">
        <v>0.37</v>
      </c>
      <c r="J453" s="59"/>
      <c r="K453" s="59"/>
      <c r="L453" s="59"/>
      <c r="M453" s="59"/>
      <c r="N453" s="81">
        <f>D453*(F453*J453+G453*K453+H453*L453+I453*M453)</f>
        <v>0</v>
      </c>
      <c r="O453" s="71">
        <f>D453*(H453*L453+I453*M453)</f>
        <v>0</v>
      </c>
    </row>
    <row r="454" spans="1:15" ht="17.25" hidden="1" customHeight="1" outlineLevel="1">
      <c r="A454" s="43"/>
      <c r="B454" s="89" t="s">
        <v>801</v>
      </c>
      <c r="C454" s="44" t="s">
        <v>748</v>
      </c>
      <c r="D454" s="61"/>
      <c r="E454" s="61"/>
      <c r="F454" s="97"/>
      <c r="G454" s="98"/>
      <c r="H454" s="98"/>
      <c r="I454" s="98"/>
      <c r="J454" s="45"/>
      <c r="K454" s="45"/>
      <c r="L454" s="45"/>
      <c r="M454" s="45"/>
      <c r="N454" s="81"/>
      <c r="O454" s="67"/>
    </row>
    <row r="455" spans="1:15" ht="15" hidden="1" customHeight="1" collapsed="1">
      <c r="A455" s="1637" t="s">
        <v>749</v>
      </c>
      <c r="B455" s="1638"/>
      <c r="C455" s="50"/>
      <c r="D455" s="61"/>
      <c r="E455" s="61">
        <f>E457+E456</f>
        <v>0</v>
      </c>
      <c r="F455" s="99"/>
      <c r="G455" s="99"/>
      <c r="H455" s="99"/>
      <c r="I455" s="99"/>
      <c r="J455" s="50"/>
      <c r="K455" s="50"/>
      <c r="L455" s="50"/>
      <c r="M455" s="50"/>
      <c r="N455" s="81">
        <f>N456+N457</f>
        <v>0</v>
      </c>
      <c r="O455" s="70">
        <f>O456+O457</f>
        <v>0</v>
      </c>
    </row>
    <row r="456" spans="1:15" ht="15" hidden="1" customHeight="1" outlineLevel="1">
      <c r="A456" s="33"/>
      <c r="B456" s="89" t="s">
        <v>804</v>
      </c>
      <c r="C456" s="32" t="s">
        <v>748</v>
      </c>
      <c r="D456" s="61"/>
      <c r="E456" s="61"/>
      <c r="F456" s="100"/>
      <c r="G456" s="100"/>
      <c r="H456" s="100"/>
      <c r="I456" s="100"/>
      <c r="J456" s="59"/>
      <c r="K456" s="59"/>
      <c r="L456" s="59"/>
      <c r="M456" s="59"/>
      <c r="N456" s="81"/>
      <c r="O456" s="72"/>
    </row>
    <row r="457" spans="1:15" ht="45" hidden="1" customHeight="1" outlineLevel="1">
      <c r="A457" s="38"/>
      <c r="B457" s="53" t="s">
        <v>790</v>
      </c>
      <c r="C457" s="50"/>
      <c r="D457" s="61"/>
      <c r="E457" s="61">
        <f>E458+E463</f>
        <v>0</v>
      </c>
      <c r="F457" s="102"/>
      <c r="G457" s="99"/>
      <c r="H457" s="99"/>
      <c r="I457" s="99"/>
      <c r="J457" s="50"/>
      <c r="K457" s="50"/>
      <c r="L457" s="50"/>
      <c r="M457" s="51"/>
      <c r="N457" s="81">
        <f>N458+N463</f>
        <v>0</v>
      </c>
      <c r="O457" s="70">
        <f>O458+O463</f>
        <v>0</v>
      </c>
    </row>
    <row r="458" spans="1:15" ht="15" hidden="1" customHeight="1" outlineLevel="1">
      <c r="A458" s="35"/>
      <c r="B458" s="47" t="s">
        <v>791</v>
      </c>
      <c r="C458" s="34"/>
      <c r="D458" s="61"/>
      <c r="E458" s="61">
        <f>SUM(E459:E462)</f>
        <v>0</v>
      </c>
      <c r="F458" s="100"/>
      <c r="G458" s="100"/>
      <c r="H458" s="100"/>
      <c r="I458" s="100"/>
      <c r="J458" s="34"/>
      <c r="K458" s="34"/>
      <c r="L458" s="34"/>
      <c r="M458" s="34"/>
      <c r="N458" s="81">
        <f>SUM(N459:N462)</f>
        <v>0</v>
      </c>
      <c r="O458" s="71">
        <f>SUM(O459:O462)</f>
        <v>0</v>
      </c>
    </row>
    <row r="459" spans="1:15" ht="15" hidden="1" customHeight="1" outlineLevel="1">
      <c r="A459" s="35"/>
      <c r="B459" s="35" t="s">
        <v>792</v>
      </c>
      <c r="C459" s="34" t="s">
        <v>750</v>
      </c>
      <c r="D459" s="61"/>
      <c r="E459" s="61"/>
      <c r="F459" s="107">
        <v>2.7E-2</v>
      </c>
      <c r="G459" s="107">
        <v>2.7E-2</v>
      </c>
      <c r="H459" s="107">
        <v>1.7999999999999999E-2</v>
      </c>
      <c r="I459" s="107">
        <v>1.7999999999999999E-2</v>
      </c>
      <c r="J459" s="59"/>
      <c r="K459" s="59"/>
      <c r="L459" s="59"/>
      <c r="M459" s="59"/>
      <c r="N459" s="81">
        <f>E459*(F459*J459+G459*K459+H459*L459+I459*M459)</f>
        <v>0</v>
      </c>
      <c r="O459" s="71">
        <f>E459*(H459*L459+I459*M459)</f>
        <v>0</v>
      </c>
    </row>
    <row r="460" spans="1:15" ht="15" hidden="1" customHeight="1" outlineLevel="1">
      <c r="A460" s="35"/>
      <c r="B460" s="35" t="s">
        <v>793</v>
      </c>
      <c r="C460" s="34" t="s">
        <v>750</v>
      </c>
      <c r="D460" s="61"/>
      <c r="E460" s="61"/>
      <c r="F460" s="107">
        <v>0.02</v>
      </c>
      <c r="G460" s="107">
        <v>0.02</v>
      </c>
      <c r="H460" s="107">
        <v>1.2999999999999999E-2</v>
      </c>
      <c r="I460" s="107">
        <v>1.2999999999999999E-2</v>
      </c>
      <c r="J460" s="59"/>
      <c r="K460" s="59"/>
      <c r="L460" s="59"/>
      <c r="M460" s="59"/>
      <c r="N460" s="81">
        <f>E460*(F460*J460+G460*K460+H460*L460+I460*M460)</f>
        <v>0</v>
      </c>
      <c r="O460" s="71">
        <f>E460*(H460*L460+I460*M460)</f>
        <v>0</v>
      </c>
    </row>
    <row r="461" spans="1:15" ht="15" hidden="1" customHeight="1" outlineLevel="1">
      <c r="A461" s="35"/>
      <c r="B461" s="35" t="s">
        <v>794</v>
      </c>
      <c r="C461" s="34" t="s">
        <v>750</v>
      </c>
      <c r="D461" s="61"/>
      <c r="E461" s="61"/>
      <c r="F461" s="107">
        <v>1.6E-2</v>
      </c>
      <c r="G461" s="107">
        <v>1.6E-2</v>
      </c>
      <c r="H461" s="107">
        <v>0.01</v>
      </c>
      <c r="I461" s="107">
        <v>0.01</v>
      </c>
      <c r="J461" s="59"/>
      <c r="K461" s="59"/>
      <c r="L461" s="59"/>
      <c r="M461" s="59"/>
      <c r="N461" s="81">
        <f>E461*(F461*J461+G461*K461+H461*L461+I461*M461)</f>
        <v>0</v>
      </c>
      <c r="O461" s="71">
        <f>E461*(H461*L461+I461*M461)</f>
        <v>0</v>
      </c>
    </row>
    <row r="462" spans="1:15" ht="15" hidden="1" customHeight="1" outlineLevel="1">
      <c r="A462" s="35"/>
      <c r="B462" s="35" t="s">
        <v>795</v>
      </c>
      <c r="C462" s="34" t="s">
        <v>750</v>
      </c>
      <c r="D462" s="61"/>
      <c r="E462" s="61"/>
      <c r="F462" s="107">
        <v>6.0000000000000001E-3</v>
      </c>
      <c r="G462" s="107">
        <v>6.0000000000000001E-3</v>
      </c>
      <c r="H462" s="107">
        <v>4.0000000000000001E-3</v>
      </c>
      <c r="I462" s="107">
        <v>4.0000000000000001E-3</v>
      </c>
      <c r="J462" s="59"/>
      <c r="K462" s="59"/>
      <c r="L462" s="59"/>
      <c r="M462" s="59"/>
      <c r="N462" s="81">
        <f>E462*(F462*J462+G462*K462+H462*L462+I462*M462)</f>
        <v>0</v>
      </c>
      <c r="O462" s="71">
        <f>E462*(H462*L462+I462*M462)</f>
        <v>0</v>
      </c>
    </row>
    <row r="463" spans="1:15" ht="15" hidden="1" customHeight="1" outlineLevel="1">
      <c r="A463" s="42"/>
      <c r="B463" s="47" t="s">
        <v>796</v>
      </c>
      <c r="C463" s="34"/>
      <c r="D463" s="61"/>
      <c r="E463" s="61">
        <f>SUM(E464:E467)</f>
        <v>0</v>
      </c>
      <c r="F463" s="100"/>
      <c r="G463" s="100"/>
      <c r="H463" s="100"/>
      <c r="I463" s="100"/>
      <c r="J463" s="34"/>
      <c r="K463" s="34"/>
      <c r="L463" s="34"/>
      <c r="M463" s="34"/>
      <c r="N463" s="81">
        <f>SUM(N464:N467)</f>
        <v>0</v>
      </c>
      <c r="O463" s="73"/>
    </row>
    <row r="464" spans="1:15" ht="15" hidden="1" customHeight="1" outlineLevel="1">
      <c r="A464" s="35"/>
      <c r="B464" s="35" t="s">
        <v>792</v>
      </c>
      <c r="C464" s="34" t="s">
        <v>750</v>
      </c>
      <c r="D464" s="61"/>
      <c r="E464" s="61"/>
      <c r="F464" s="107">
        <v>4.4999999999999998E-2</v>
      </c>
      <c r="G464" s="107">
        <v>4.4999999999999998E-2</v>
      </c>
      <c r="H464" s="108"/>
      <c r="I464" s="108"/>
      <c r="J464" s="59"/>
      <c r="K464" s="59"/>
      <c r="L464" s="80"/>
      <c r="M464" s="80"/>
      <c r="N464" s="81">
        <f>E464*(F464*J464+G464*K464+H464*L464+I464*M464)</f>
        <v>0</v>
      </c>
      <c r="O464" s="75"/>
    </row>
    <row r="465" spans="1:15" ht="15" hidden="1" customHeight="1" outlineLevel="1">
      <c r="A465" s="35"/>
      <c r="B465" s="35" t="s">
        <v>793</v>
      </c>
      <c r="C465" s="34" t="s">
        <v>750</v>
      </c>
      <c r="D465" s="61"/>
      <c r="E465" s="61"/>
      <c r="F465" s="107">
        <v>3.3000000000000002E-2</v>
      </c>
      <c r="G465" s="107">
        <v>3.3000000000000002E-2</v>
      </c>
      <c r="H465" s="108"/>
      <c r="I465" s="108"/>
      <c r="J465" s="59"/>
      <c r="K465" s="59"/>
      <c r="L465" s="80"/>
      <c r="M465" s="80"/>
      <c r="N465" s="81">
        <f>E465*(F465*J465+G465*K465+H465*L465+I465*M465)</f>
        <v>0</v>
      </c>
      <c r="O465" s="75"/>
    </row>
    <row r="466" spans="1:15" ht="15" hidden="1" customHeight="1" outlineLevel="1">
      <c r="A466" s="35"/>
      <c r="B466" s="35" t="s">
        <v>794</v>
      </c>
      <c r="C466" s="34" t="s">
        <v>750</v>
      </c>
      <c r="D466" s="61"/>
      <c r="E466" s="61"/>
      <c r="F466" s="107">
        <v>2.6000000000000002E-2</v>
      </c>
      <c r="G466" s="107">
        <v>2.6000000000000002E-2</v>
      </c>
      <c r="H466" s="108"/>
      <c r="I466" s="108"/>
      <c r="J466" s="59"/>
      <c r="K466" s="59"/>
      <c r="L466" s="80"/>
      <c r="M466" s="80"/>
      <c r="N466" s="81">
        <f>E466*(F466*J466+G466*K466+H466*L466+I466*M466)</f>
        <v>0</v>
      </c>
      <c r="O466" s="75"/>
    </row>
    <row r="467" spans="1:15" ht="15" hidden="1" customHeight="1" outlineLevel="1">
      <c r="A467" s="35"/>
      <c r="B467" s="35" t="s">
        <v>795</v>
      </c>
      <c r="C467" s="34" t="s">
        <v>750</v>
      </c>
      <c r="D467" s="61"/>
      <c r="E467" s="61"/>
      <c r="F467" s="107">
        <v>0.01</v>
      </c>
      <c r="G467" s="107">
        <v>0.01</v>
      </c>
      <c r="H467" s="108"/>
      <c r="I467" s="108"/>
      <c r="J467" s="59"/>
      <c r="K467" s="59"/>
      <c r="L467" s="80"/>
      <c r="M467" s="80"/>
      <c r="N467" s="81">
        <f>E467*(F467*J467+G467*K467+H467*L467+I467*M467)</f>
        <v>0</v>
      </c>
      <c r="O467" s="45"/>
    </row>
    <row r="468" spans="1:15" ht="25.5" hidden="1" customHeight="1" collapsed="1">
      <c r="A468" s="1639" t="s">
        <v>771</v>
      </c>
      <c r="B468" s="1640"/>
      <c r="C468" s="31" t="s">
        <v>746</v>
      </c>
      <c r="D468" s="61">
        <f>D469</f>
        <v>0</v>
      </c>
      <c r="E468" s="61">
        <f>E472</f>
        <v>0</v>
      </c>
      <c r="F468" s="95"/>
      <c r="G468" s="95"/>
      <c r="H468" s="95"/>
      <c r="I468" s="95"/>
      <c r="J468" s="85"/>
      <c r="K468" s="85"/>
      <c r="L468" s="85"/>
      <c r="M468" s="85"/>
      <c r="N468" s="81">
        <f>N469+N472</f>
        <v>0</v>
      </c>
      <c r="O468" s="45"/>
    </row>
    <row r="469" spans="1:15" hidden="1">
      <c r="A469" s="1637" t="s">
        <v>802</v>
      </c>
      <c r="B469" s="1638"/>
      <c r="C469" s="31" t="s">
        <v>746</v>
      </c>
      <c r="D469" s="61">
        <f>D470</f>
        <v>0</v>
      </c>
      <c r="E469" s="61"/>
      <c r="F469" s="96">
        <f>F470</f>
        <v>1.23</v>
      </c>
      <c r="G469" s="96">
        <f>G470</f>
        <v>1.23</v>
      </c>
      <c r="H469" s="99"/>
      <c r="I469" s="99"/>
      <c r="J469" s="50"/>
      <c r="K469" s="50"/>
      <c r="L469" s="50"/>
      <c r="M469" s="50"/>
      <c r="N469" s="81">
        <f>SUM(N470:N471)</f>
        <v>0</v>
      </c>
      <c r="O469" s="45"/>
    </row>
    <row r="470" spans="1:15" ht="15" hidden="1" customHeight="1" outlineLevel="1">
      <c r="A470" s="82"/>
      <c r="B470" s="82" t="s">
        <v>800</v>
      </c>
      <c r="C470" s="31" t="s">
        <v>746</v>
      </c>
      <c r="D470" s="61"/>
      <c r="E470" s="61"/>
      <c r="F470" s="90">
        <v>1.23</v>
      </c>
      <c r="G470" s="91">
        <v>1.23</v>
      </c>
      <c r="H470" s="98"/>
      <c r="I470" s="98"/>
      <c r="J470" s="59"/>
      <c r="K470" s="59"/>
      <c r="L470" s="45"/>
      <c r="M470" s="45"/>
      <c r="N470" s="81">
        <f>D470*(F470*J470+G470*K470+H470*L470+I470*M470)</f>
        <v>0</v>
      </c>
      <c r="O470" s="73"/>
    </row>
    <row r="471" spans="1:15" ht="15" hidden="1" customHeight="1" outlineLevel="1">
      <c r="A471" s="43"/>
      <c r="B471" s="89" t="s">
        <v>801</v>
      </c>
      <c r="C471" s="44" t="s">
        <v>748</v>
      </c>
      <c r="D471" s="61"/>
      <c r="E471" s="61"/>
      <c r="F471" s="97"/>
      <c r="G471" s="98"/>
      <c r="H471" s="98"/>
      <c r="I471" s="98"/>
      <c r="J471" s="45"/>
      <c r="K471" s="45"/>
      <c r="L471" s="45"/>
      <c r="M471" s="45"/>
      <c r="N471" s="81"/>
      <c r="O471" s="73"/>
    </row>
    <row r="472" spans="1:15" ht="15" hidden="1" customHeight="1" collapsed="1">
      <c r="A472" s="1637" t="s">
        <v>749</v>
      </c>
      <c r="B472" s="1638"/>
      <c r="C472" s="50"/>
      <c r="D472" s="61"/>
      <c r="E472" s="61">
        <f>E474+E473</f>
        <v>0</v>
      </c>
      <c r="F472" s="99"/>
      <c r="G472" s="99"/>
      <c r="H472" s="99"/>
      <c r="I472" s="99"/>
      <c r="J472" s="50"/>
      <c r="K472" s="50"/>
      <c r="L472" s="50"/>
      <c r="M472" s="50"/>
      <c r="N472" s="81">
        <f>N473+N474</f>
        <v>0</v>
      </c>
      <c r="O472" s="73"/>
    </row>
    <row r="473" spans="1:15" ht="15" hidden="1" customHeight="1" outlineLevel="1">
      <c r="A473" s="33"/>
      <c r="B473" s="89" t="s">
        <v>804</v>
      </c>
      <c r="C473" s="32" t="s">
        <v>748</v>
      </c>
      <c r="D473" s="61"/>
      <c r="E473" s="61"/>
      <c r="F473" s="100"/>
      <c r="G473" s="100"/>
      <c r="H473" s="100"/>
      <c r="I473" s="100"/>
      <c r="J473" s="59"/>
      <c r="K473" s="59"/>
      <c r="L473" s="59"/>
      <c r="M473" s="59"/>
      <c r="N473" s="81"/>
      <c r="O473" s="73"/>
    </row>
    <row r="474" spans="1:15" ht="45" hidden="1" customHeight="1" outlineLevel="1">
      <c r="A474" s="38"/>
      <c r="B474" s="53" t="s">
        <v>790</v>
      </c>
      <c r="C474" s="50"/>
      <c r="D474" s="61"/>
      <c r="E474" s="61">
        <f>E475</f>
        <v>0</v>
      </c>
      <c r="F474" s="102"/>
      <c r="G474" s="99"/>
      <c r="H474" s="99"/>
      <c r="I474" s="99"/>
      <c r="J474" s="50"/>
      <c r="K474" s="50"/>
      <c r="L474" s="50"/>
      <c r="M474" s="51"/>
      <c r="N474" s="81">
        <f>N475</f>
        <v>0</v>
      </c>
      <c r="O474" s="73"/>
    </row>
    <row r="475" spans="1:15" ht="15" hidden="1" customHeight="1" outlineLevel="1">
      <c r="A475" s="42"/>
      <c r="B475" s="47" t="s">
        <v>796</v>
      </c>
      <c r="C475" s="34"/>
      <c r="D475" s="61"/>
      <c r="E475" s="61">
        <f>SUM(E476:E479)</f>
        <v>0</v>
      </c>
      <c r="F475" s="100"/>
      <c r="G475" s="100"/>
      <c r="H475" s="100"/>
      <c r="I475" s="100"/>
      <c r="J475" s="34"/>
      <c r="K475" s="34"/>
      <c r="L475" s="34"/>
      <c r="M475" s="34"/>
      <c r="N475" s="81">
        <f>SUM(N476:N479)</f>
        <v>0</v>
      </c>
      <c r="O475" s="73"/>
    </row>
    <row r="476" spans="1:15" ht="15" hidden="1" customHeight="1" outlineLevel="1">
      <c r="A476" s="35"/>
      <c r="B476" s="35" t="s">
        <v>792</v>
      </c>
      <c r="C476" s="34" t="s">
        <v>750</v>
      </c>
      <c r="D476" s="61"/>
      <c r="E476" s="61"/>
      <c r="F476" s="107">
        <v>4.4999999999999998E-2</v>
      </c>
      <c r="G476" s="107">
        <v>4.4999999999999998E-2</v>
      </c>
      <c r="H476" s="108"/>
      <c r="I476" s="108"/>
      <c r="J476" s="59"/>
      <c r="K476" s="59"/>
      <c r="L476" s="80"/>
      <c r="M476" s="80"/>
      <c r="N476" s="81">
        <f>E476*(F476*J476+G476*K476+H476*L476+I476*M476)</f>
        <v>0</v>
      </c>
      <c r="O476" s="75"/>
    </row>
    <row r="477" spans="1:15" ht="15" hidden="1" customHeight="1" outlineLevel="1">
      <c r="A477" s="35"/>
      <c r="B477" s="35" t="s">
        <v>793</v>
      </c>
      <c r="C477" s="34" t="s">
        <v>750</v>
      </c>
      <c r="D477" s="61"/>
      <c r="E477" s="61"/>
      <c r="F477" s="107">
        <v>3.3000000000000002E-2</v>
      </c>
      <c r="G477" s="107">
        <v>3.3000000000000002E-2</v>
      </c>
      <c r="H477" s="108"/>
      <c r="I477" s="108"/>
      <c r="J477" s="59"/>
      <c r="K477" s="59"/>
      <c r="L477" s="80"/>
      <c r="M477" s="80"/>
      <c r="N477" s="81">
        <f>E477*(F477*J477+G477*K477+H477*L477+I477*M477)</f>
        <v>0</v>
      </c>
      <c r="O477" s="75"/>
    </row>
    <row r="478" spans="1:15" ht="15" hidden="1" customHeight="1" outlineLevel="1">
      <c r="A478" s="35"/>
      <c r="B478" s="35" t="s">
        <v>794</v>
      </c>
      <c r="C478" s="34" t="s">
        <v>750</v>
      </c>
      <c r="D478" s="61"/>
      <c r="E478" s="61"/>
      <c r="F478" s="107">
        <v>2.6000000000000002E-2</v>
      </c>
      <c r="G478" s="107">
        <v>2.6000000000000002E-2</v>
      </c>
      <c r="H478" s="108"/>
      <c r="I478" s="108"/>
      <c r="J478" s="59"/>
      <c r="K478" s="59"/>
      <c r="L478" s="80"/>
      <c r="M478" s="80"/>
      <c r="N478" s="81">
        <f>E478*(F478*J478+G478*K478+H478*L478+I478*M478)</f>
        <v>0</v>
      </c>
      <c r="O478" s="75"/>
    </row>
    <row r="479" spans="1:15" ht="15" hidden="1" customHeight="1" outlineLevel="1">
      <c r="A479" s="35"/>
      <c r="B479" s="35" t="s">
        <v>795</v>
      </c>
      <c r="C479" s="34" t="s">
        <v>750</v>
      </c>
      <c r="D479" s="61"/>
      <c r="E479" s="61"/>
      <c r="F479" s="107">
        <v>0.01</v>
      </c>
      <c r="G479" s="107">
        <v>0.01</v>
      </c>
      <c r="H479" s="108"/>
      <c r="I479" s="108"/>
      <c r="J479" s="59"/>
      <c r="K479" s="59"/>
      <c r="L479" s="80"/>
      <c r="M479" s="80"/>
      <c r="N479" s="81">
        <f>E479*(F479*J479+G479*K479+H479*L479+I479*M479)</f>
        <v>0</v>
      </c>
      <c r="O479" s="45"/>
    </row>
    <row r="480" spans="1:15" ht="27.75" hidden="1" customHeight="1" collapsed="1">
      <c r="A480" s="1639" t="s">
        <v>772</v>
      </c>
      <c r="B480" s="1640"/>
      <c r="C480" s="31" t="s">
        <v>746</v>
      </c>
      <c r="D480" s="61">
        <f>D481</f>
        <v>0</v>
      </c>
      <c r="E480" s="61">
        <f>E484</f>
        <v>0</v>
      </c>
      <c r="F480" s="95"/>
      <c r="G480" s="95"/>
      <c r="H480" s="95"/>
      <c r="I480" s="95"/>
      <c r="J480" s="85"/>
      <c r="K480" s="85"/>
      <c r="L480" s="85"/>
      <c r="M480" s="85"/>
      <c r="N480" s="81">
        <f>N481+N484</f>
        <v>0</v>
      </c>
      <c r="O480" s="45"/>
    </row>
    <row r="481" spans="1:15" hidden="1">
      <c r="A481" s="1637" t="s">
        <v>802</v>
      </c>
      <c r="B481" s="1638"/>
      <c r="C481" s="31" t="s">
        <v>746</v>
      </c>
      <c r="D481" s="61">
        <f>D482</f>
        <v>0</v>
      </c>
      <c r="E481" s="61"/>
      <c r="F481" s="96">
        <f>F482</f>
        <v>1.58</v>
      </c>
      <c r="G481" s="96">
        <f>G482</f>
        <v>1.58</v>
      </c>
      <c r="H481" s="99"/>
      <c r="I481" s="99"/>
      <c r="J481" s="50"/>
      <c r="K481" s="50"/>
      <c r="L481" s="50"/>
      <c r="M481" s="50"/>
      <c r="N481" s="81">
        <f>SUM(N482:N483)</f>
        <v>0</v>
      </c>
      <c r="O481" s="45"/>
    </row>
    <row r="482" spans="1:15" ht="15" hidden="1" customHeight="1" outlineLevel="1">
      <c r="A482" s="82"/>
      <c r="B482" s="82" t="s">
        <v>800</v>
      </c>
      <c r="C482" s="31" t="s">
        <v>746</v>
      </c>
      <c r="D482" s="61"/>
      <c r="E482" s="61"/>
      <c r="F482" s="90">
        <v>1.58</v>
      </c>
      <c r="G482" s="91">
        <v>1.58</v>
      </c>
      <c r="H482" s="98"/>
      <c r="I482" s="98"/>
      <c r="J482" s="59"/>
      <c r="K482" s="59"/>
      <c r="L482" s="45"/>
      <c r="M482" s="45"/>
      <c r="N482" s="81">
        <f>D482*(F482*J482+G482*K482+H482*L482+I482*M482)</f>
        <v>0</v>
      </c>
      <c r="O482" s="45"/>
    </row>
    <row r="483" spans="1:15" ht="15" hidden="1" customHeight="1" outlineLevel="1">
      <c r="A483" s="43"/>
      <c r="B483" s="89" t="s">
        <v>801</v>
      </c>
      <c r="C483" s="44" t="s">
        <v>748</v>
      </c>
      <c r="D483" s="61"/>
      <c r="E483" s="61"/>
      <c r="F483" s="97"/>
      <c r="G483" s="98"/>
      <c r="H483" s="98"/>
      <c r="I483" s="98"/>
      <c r="J483" s="45"/>
      <c r="K483" s="45"/>
      <c r="L483" s="45"/>
      <c r="M483" s="45"/>
      <c r="N483" s="81"/>
      <c r="O483" s="45"/>
    </row>
    <row r="484" spans="1:15" ht="15" hidden="1" customHeight="1" collapsed="1">
      <c r="A484" s="1637" t="s">
        <v>749</v>
      </c>
      <c r="B484" s="1638"/>
      <c r="C484" s="50"/>
      <c r="D484" s="61"/>
      <c r="E484" s="61">
        <f>E486+E496+E485</f>
        <v>0</v>
      </c>
      <c r="F484" s="99"/>
      <c r="G484" s="99"/>
      <c r="H484" s="99"/>
      <c r="I484" s="99"/>
      <c r="J484" s="50"/>
      <c r="K484" s="50"/>
      <c r="L484" s="50"/>
      <c r="M484" s="50"/>
      <c r="N484" s="81">
        <f>N485+N486+N496</f>
        <v>0</v>
      </c>
      <c r="O484" s="88"/>
    </row>
    <row r="485" spans="1:15" ht="15" hidden="1" customHeight="1" outlineLevel="1">
      <c r="A485" s="33"/>
      <c r="B485" s="89" t="s">
        <v>803</v>
      </c>
      <c r="C485" s="32" t="s">
        <v>748</v>
      </c>
      <c r="D485" s="61"/>
      <c r="E485" s="61"/>
      <c r="F485" s="105"/>
      <c r="G485" s="105"/>
      <c r="H485" s="105"/>
      <c r="I485" s="105"/>
      <c r="J485" s="59"/>
      <c r="K485" s="59"/>
      <c r="L485" s="36"/>
      <c r="M485" s="76"/>
      <c r="N485" s="81"/>
      <c r="O485" s="73"/>
    </row>
    <row r="486" spans="1:15" ht="15" hidden="1" customHeight="1" outlineLevel="1">
      <c r="A486" s="33"/>
      <c r="B486" s="47" t="s">
        <v>796</v>
      </c>
      <c r="C486" s="39"/>
      <c r="D486" s="61"/>
      <c r="E486" s="61">
        <f>E487+E490+E493</f>
        <v>0</v>
      </c>
      <c r="F486" s="105"/>
      <c r="G486" s="105"/>
      <c r="H486" s="105"/>
      <c r="I486" s="105"/>
      <c r="J486" s="39"/>
      <c r="K486" s="39"/>
      <c r="L486" s="39"/>
      <c r="M486" s="63"/>
      <c r="N486" s="81">
        <f>N487+N490+N493</f>
        <v>0</v>
      </c>
      <c r="O486" s="78"/>
    </row>
    <row r="487" spans="1:15" ht="15" hidden="1" customHeight="1" outlineLevel="1">
      <c r="A487" s="33"/>
      <c r="B487" s="53" t="s">
        <v>785</v>
      </c>
      <c r="C487" s="50"/>
      <c r="D487" s="61"/>
      <c r="E487" s="61">
        <f>SUM(E488:E489)</f>
        <v>0</v>
      </c>
      <c r="F487" s="102"/>
      <c r="G487" s="99"/>
      <c r="H487" s="99"/>
      <c r="I487" s="99"/>
      <c r="J487" s="50"/>
      <c r="K487" s="50"/>
      <c r="L487" s="50"/>
      <c r="M487" s="51"/>
      <c r="N487" s="81">
        <f>SUM(N488:N489)</f>
        <v>0</v>
      </c>
      <c r="O487" s="79"/>
    </row>
    <row r="488" spans="1:15" ht="15" hidden="1" customHeight="1" outlineLevel="1">
      <c r="A488" s="33"/>
      <c r="B488" s="35" t="s">
        <v>786</v>
      </c>
      <c r="C488" s="34" t="s">
        <v>750</v>
      </c>
      <c r="D488" s="61"/>
      <c r="E488" s="61"/>
      <c r="F488" s="104">
        <v>0.11</v>
      </c>
      <c r="G488" s="104">
        <v>0.12</v>
      </c>
      <c r="H488" s="105"/>
      <c r="I488" s="106"/>
      <c r="J488" s="59"/>
      <c r="K488" s="59"/>
      <c r="L488" s="76"/>
      <c r="M488" s="76"/>
      <c r="N488" s="81">
        <f>E488*(F488*J488+G488*K488+H488*L488+I488*M488)</f>
        <v>0</v>
      </c>
      <c r="O488" s="77"/>
    </row>
    <row r="489" spans="1:15" ht="15" hidden="1" customHeight="1" outlineLevel="1">
      <c r="A489" s="33"/>
      <c r="B489" s="33" t="s">
        <v>787</v>
      </c>
      <c r="C489" s="34" t="s">
        <v>750</v>
      </c>
      <c r="D489" s="61"/>
      <c r="E489" s="61"/>
      <c r="F489" s="104">
        <v>0.33</v>
      </c>
      <c r="G489" s="104">
        <v>0.36</v>
      </c>
      <c r="H489" s="105"/>
      <c r="I489" s="105"/>
      <c r="J489" s="59"/>
      <c r="K489" s="59"/>
      <c r="L489" s="36"/>
      <c r="M489" s="76"/>
      <c r="N489" s="81">
        <f>E489*(F489*J489+G489*K489+H489*L489+I489*M489)</f>
        <v>0</v>
      </c>
      <c r="O489" s="77"/>
    </row>
    <row r="490" spans="1:15" ht="15" hidden="1" customHeight="1" outlineLevel="1">
      <c r="A490" s="33"/>
      <c r="B490" s="53" t="s">
        <v>788</v>
      </c>
      <c r="C490" s="50"/>
      <c r="D490" s="61"/>
      <c r="E490" s="61">
        <f>SUM(E491:E492)</f>
        <v>0</v>
      </c>
      <c r="F490" s="102"/>
      <c r="G490" s="99"/>
      <c r="H490" s="99"/>
      <c r="I490" s="99"/>
      <c r="J490" s="50"/>
      <c r="K490" s="50"/>
      <c r="L490" s="50"/>
      <c r="M490" s="51"/>
      <c r="N490" s="81">
        <f>SUM(N491:N492)</f>
        <v>0</v>
      </c>
      <c r="O490" s="79"/>
    </row>
    <row r="491" spans="1:15" ht="15" hidden="1" customHeight="1" outlineLevel="1">
      <c r="A491" s="33"/>
      <c r="B491" s="35" t="s">
        <v>786</v>
      </c>
      <c r="C491" s="34" t="s">
        <v>750</v>
      </c>
      <c r="D491" s="61"/>
      <c r="E491" s="61"/>
      <c r="F491" s="104">
        <v>7.6999999999999999E-2</v>
      </c>
      <c r="G491" s="104">
        <v>8.3999999999999991E-2</v>
      </c>
      <c r="H491" s="105"/>
      <c r="I491" s="106"/>
      <c r="J491" s="59"/>
      <c r="K491" s="59"/>
      <c r="L491" s="76"/>
      <c r="M491" s="76"/>
      <c r="N491" s="81">
        <f>E491*(F491*J491+G491*K491+H491*L491+I491*M491)</f>
        <v>0</v>
      </c>
      <c r="O491" s="77"/>
    </row>
    <row r="492" spans="1:15" ht="15" hidden="1" customHeight="1" outlineLevel="1">
      <c r="A492" s="33"/>
      <c r="B492" s="33" t="s">
        <v>787</v>
      </c>
      <c r="C492" s="34" t="s">
        <v>750</v>
      </c>
      <c r="D492" s="61"/>
      <c r="E492" s="61"/>
      <c r="F492" s="104">
        <v>0.22</v>
      </c>
      <c r="G492" s="104">
        <v>0.24</v>
      </c>
      <c r="H492" s="105"/>
      <c r="I492" s="105"/>
      <c r="J492" s="59"/>
      <c r="K492" s="59"/>
      <c r="L492" s="36"/>
      <c r="M492" s="76"/>
      <c r="N492" s="81">
        <f>E492*(F492*J492+G492*K492+H492*L492+I492*M492)</f>
        <v>0</v>
      </c>
      <c r="O492" s="77"/>
    </row>
    <row r="493" spans="1:15" ht="15" hidden="1" customHeight="1" outlineLevel="1">
      <c r="A493" s="33"/>
      <c r="B493" s="53" t="s">
        <v>789</v>
      </c>
      <c r="C493" s="50"/>
      <c r="D493" s="61"/>
      <c r="E493" s="61">
        <f>SUM(E494:E495)</f>
        <v>0</v>
      </c>
      <c r="F493" s="102"/>
      <c r="G493" s="99"/>
      <c r="H493" s="99"/>
      <c r="I493" s="99"/>
      <c r="J493" s="50"/>
      <c r="K493" s="50"/>
      <c r="L493" s="50"/>
      <c r="M493" s="51"/>
      <c r="N493" s="81">
        <f>SUM(N494:N495)</f>
        <v>0</v>
      </c>
      <c r="O493" s="79"/>
    </row>
    <row r="494" spans="1:15" ht="15" hidden="1" customHeight="1" outlineLevel="1">
      <c r="A494" s="33"/>
      <c r="B494" s="35" t="s">
        <v>786</v>
      </c>
      <c r="C494" s="34" t="s">
        <v>750</v>
      </c>
      <c r="D494" s="61"/>
      <c r="E494" s="61"/>
      <c r="F494" s="104">
        <v>5.5E-2</v>
      </c>
      <c r="G494" s="104">
        <v>0.06</v>
      </c>
      <c r="H494" s="105"/>
      <c r="I494" s="106"/>
      <c r="J494" s="59"/>
      <c r="K494" s="59"/>
      <c r="L494" s="76"/>
      <c r="M494" s="76"/>
      <c r="N494" s="81">
        <f>E494*(F494*J494+G494*K494+H494*L494+I494*M494)</f>
        <v>0</v>
      </c>
      <c r="O494" s="77"/>
    </row>
    <row r="495" spans="1:15" ht="15" hidden="1" customHeight="1" outlineLevel="1">
      <c r="A495" s="33"/>
      <c r="B495" s="33" t="s">
        <v>787</v>
      </c>
      <c r="C495" s="34" t="s">
        <v>750</v>
      </c>
      <c r="D495" s="61"/>
      <c r="E495" s="61"/>
      <c r="F495" s="104">
        <v>0.16500000000000001</v>
      </c>
      <c r="G495" s="104">
        <v>0.18</v>
      </c>
      <c r="H495" s="105"/>
      <c r="I495" s="105"/>
      <c r="J495" s="59"/>
      <c r="K495" s="59"/>
      <c r="L495" s="36"/>
      <c r="M495" s="76"/>
      <c r="N495" s="81">
        <f>E495*(F495*J495+G495*K495+H495*L495+I495*M495)</f>
        <v>0</v>
      </c>
      <c r="O495" s="77"/>
    </row>
    <row r="496" spans="1:15" ht="45" hidden="1" customHeight="1" outlineLevel="1">
      <c r="A496" s="38"/>
      <c r="B496" s="53" t="s">
        <v>790</v>
      </c>
      <c r="C496" s="50"/>
      <c r="D496" s="61"/>
      <c r="E496" s="61">
        <f>E497</f>
        <v>0</v>
      </c>
      <c r="F496" s="102"/>
      <c r="G496" s="99"/>
      <c r="H496" s="99"/>
      <c r="I496" s="99"/>
      <c r="J496" s="50"/>
      <c r="K496" s="50"/>
      <c r="L496" s="50"/>
      <c r="M496" s="51"/>
      <c r="N496" s="81">
        <f>N497</f>
        <v>0</v>
      </c>
      <c r="O496" s="77"/>
    </row>
    <row r="497" spans="1:15" ht="15" hidden="1" customHeight="1" outlineLevel="1">
      <c r="A497" s="42"/>
      <c r="B497" s="47" t="s">
        <v>796</v>
      </c>
      <c r="C497" s="34"/>
      <c r="D497" s="61"/>
      <c r="E497" s="61">
        <f>SUM(E498:E501)</f>
        <v>0</v>
      </c>
      <c r="F497" s="100"/>
      <c r="G497" s="100"/>
      <c r="H497" s="100"/>
      <c r="I497" s="100"/>
      <c r="J497" s="34"/>
      <c r="K497" s="34"/>
      <c r="L497" s="34"/>
      <c r="M497" s="34"/>
      <c r="N497" s="81">
        <f>SUM(N498:N501)</f>
        <v>0</v>
      </c>
      <c r="O497" s="73"/>
    </row>
    <row r="498" spans="1:15" ht="15" hidden="1" customHeight="1" outlineLevel="1">
      <c r="A498" s="35"/>
      <c r="B498" s="35" t="s">
        <v>792</v>
      </c>
      <c r="C498" s="34" t="s">
        <v>750</v>
      </c>
      <c r="D498" s="61"/>
      <c r="E498" s="61"/>
      <c r="F498" s="107">
        <v>4.4999999999999998E-2</v>
      </c>
      <c r="G498" s="107">
        <v>4.4999999999999998E-2</v>
      </c>
      <c r="H498" s="108"/>
      <c r="I498" s="108"/>
      <c r="J498" s="59"/>
      <c r="K498" s="59"/>
      <c r="L498" s="80"/>
      <c r="M498" s="80"/>
      <c r="N498" s="81">
        <f>E498*(F498*J498+G498*K498+H498*L498+I498*M498)</f>
        <v>0</v>
      </c>
      <c r="O498" s="75"/>
    </row>
    <row r="499" spans="1:15" ht="15" hidden="1" customHeight="1" outlineLevel="1">
      <c r="A499" s="35"/>
      <c r="B499" s="35" t="s">
        <v>793</v>
      </c>
      <c r="C499" s="34" t="s">
        <v>750</v>
      </c>
      <c r="D499" s="61"/>
      <c r="E499" s="61"/>
      <c r="F499" s="107">
        <v>3.3000000000000002E-2</v>
      </c>
      <c r="G499" s="107">
        <v>3.3000000000000002E-2</v>
      </c>
      <c r="H499" s="108"/>
      <c r="I499" s="108"/>
      <c r="J499" s="59"/>
      <c r="K499" s="59"/>
      <c r="L499" s="80"/>
      <c r="M499" s="80"/>
      <c r="N499" s="81">
        <f>E499*(F499*J499+G499*K499+H499*L499+I499*M499)</f>
        <v>0</v>
      </c>
      <c r="O499" s="75"/>
    </row>
    <row r="500" spans="1:15" ht="15" hidden="1" customHeight="1" outlineLevel="1">
      <c r="A500" s="35"/>
      <c r="B500" s="35" t="s">
        <v>794</v>
      </c>
      <c r="C500" s="34" t="s">
        <v>750</v>
      </c>
      <c r="D500" s="61"/>
      <c r="E500" s="61"/>
      <c r="F500" s="107">
        <v>2.6000000000000002E-2</v>
      </c>
      <c r="G500" s="107">
        <v>2.6000000000000002E-2</v>
      </c>
      <c r="H500" s="108"/>
      <c r="I500" s="108"/>
      <c r="J500" s="59"/>
      <c r="K500" s="59"/>
      <c r="L500" s="80"/>
      <c r="M500" s="80"/>
      <c r="N500" s="81">
        <f>E500*(F500*J500+G500*K500+H500*L500+I500*M500)</f>
        <v>0</v>
      </c>
      <c r="O500" s="75"/>
    </row>
    <row r="501" spans="1:15" ht="15" hidden="1" customHeight="1" outlineLevel="1">
      <c r="A501" s="35"/>
      <c r="B501" s="35" t="s">
        <v>795</v>
      </c>
      <c r="C501" s="34" t="s">
        <v>750</v>
      </c>
      <c r="D501" s="61"/>
      <c r="E501" s="61"/>
      <c r="F501" s="107">
        <v>0.01</v>
      </c>
      <c r="G501" s="107">
        <v>0.01</v>
      </c>
      <c r="H501" s="108"/>
      <c r="I501" s="108"/>
      <c r="J501" s="59"/>
      <c r="K501" s="59"/>
      <c r="L501" s="80"/>
      <c r="M501" s="80"/>
      <c r="N501" s="81">
        <f>E501*(F501*J501+G501*K501+H501*L501+I501*M501)</f>
        <v>0</v>
      </c>
      <c r="O501" s="75"/>
    </row>
    <row r="502" spans="1:15" ht="25.5" hidden="1" customHeight="1" collapsed="1">
      <c r="A502" s="1639" t="s">
        <v>810</v>
      </c>
      <c r="B502" s="1640"/>
      <c r="C502" s="31" t="s">
        <v>746</v>
      </c>
      <c r="D502" s="61">
        <f>D503</f>
        <v>0</v>
      </c>
      <c r="E502" s="61">
        <f>E506</f>
        <v>0</v>
      </c>
      <c r="F502" s="95"/>
      <c r="G502" s="95"/>
      <c r="H502" s="95"/>
      <c r="I502" s="95"/>
      <c r="J502" s="85"/>
      <c r="K502" s="85"/>
      <c r="L502" s="85"/>
      <c r="M502" s="85"/>
      <c r="N502" s="81">
        <f>N503+N506</f>
        <v>0</v>
      </c>
      <c r="O502" s="45"/>
    </row>
    <row r="503" spans="1:15" hidden="1">
      <c r="A503" s="1637" t="s">
        <v>802</v>
      </c>
      <c r="B503" s="1638"/>
      <c r="C503" s="31" t="s">
        <v>746</v>
      </c>
      <c r="D503" s="61">
        <f>D504</f>
        <v>0</v>
      </c>
      <c r="E503" s="61"/>
      <c r="F503" s="96">
        <f>F504</f>
        <v>2.1</v>
      </c>
      <c r="G503" s="96">
        <f>G504</f>
        <v>2.1</v>
      </c>
      <c r="H503" s="99"/>
      <c r="I503" s="99"/>
      <c r="J503" s="50"/>
      <c r="K503" s="50"/>
      <c r="L503" s="50"/>
      <c r="M503" s="50"/>
      <c r="N503" s="81">
        <f>SUM(N504:N505)</f>
        <v>0</v>
      </c>
      <c r="O503" s="45"/>
    </row>
    <row r="504" spans="1:15" ht="15" hidden="1" customHeight="1" outlineLevel="1">
      <c r="A504" s="82"/>
      <c r="B504" s="82" t="s">
        <v>800</v>
      </c>
      <c r="C504" s="31" t="s">
        <v>746</v>
      </c>
      <c r="D504" s="61"/>
      <c r="E504" s="61"/>
      <c r="F504" s="90">
        <v>2.1</v>
      </c>
      <c r="G504" s="91">
        <v>2.1</v>
      </c>
      <c r="H504" s="98"/>
      <c r="I504" s="98"/>
      <c r="J504" s="59"/>
      <c r="K504" s="59"/>
      <c r="L504" s="45"/>
      <c r="M504" s="45"/>
      <c r="N504" s="81">
        <f>D504*(F504*J504+G504*K504+H504*L504+I504*M504)</f>
        <v>0</v>
      </c>
      <c r="O504" s="73"/>
    </row>
    <row r="505" spans="1:15" ht="15" hidden="1" customHeight="1" outlineLevel="1">
      <c r="A505" s="43"/>
      <c r="B505" s="89" t="s">
        <v>801</v>
      </c>
      <c r="C505" s="44" t="s">
        <v>748</v>
      </c>
      <c r="D505" s="61"/>
      <c r="E505" s="61"/>
      <c r="F505" s="97"/>
      <c r="G505" s="98"/>
      <c r="H505" s="98"/>
      <c r="I505" s="98"/>
      <c r="J505" s="45"/>
      <c r="K505" s="45"/>
      <c r="L505" s="45"/>
      <c r="M505" s="45"/>
      <c r="N505" s="81"/>
      <c r="O505" s="73"/>
    </row>
    <row r="506" spans="1:15" ht="15" hidden="1" customHeight="1" collapsed="1">
      <c r="A506" s="1637" t="s">
        <v>749</v>
      </c>
      <c r="B506" s="1638"/>
      <c r="C506" s="50"/>
      <c r="D506" s="61"/>
      <c r="E506" s="61">
        <f>E508+E507</f>
        <v>0</v>
      </c>
      <c r="F506" s="99"/>
      <c r="G506" s="99"/>
      <c r="H506" s="99"/>
      <c r="I506" s="99"/>
      <c r="J506" s="50"/>
      <c r="K506" s="50"/>
      <c r="L506" s="50"/>
      <c r="M506" s="50"/>
      <c r="N506" s="81">
        <f>N507+N508</f>
        <v>0</v>
      </c>
      <c r="O506" s="73"/>
    </row>
    <row r="507" spans="1:15" ht="15" hidden="1" customHeight="1" outlineLevel="1">
      <c r="A507" s="33"/>
      <c r="B507" s="89" t="s">
        <v>804</v>
      </c>
      <c r="C507" s="32" t="s">
        <v>748</v>
      </c>
      <c r="D507" s="61"/>
      <c r="E507" s="61"/>
      <c r="F507" s="100"/>
      <c r="G507" s="100"/>
      <c r="H507" s="100"/>
      <c r="I507" s="100"/>
      <c r="J507" s="59"/>
      <c r="K507" s="59"/>
      <c r="L507" s="59"/>
      <c r="M507" s="59"/>
      <c r="N507" s="81"/>
      <c r="O507" s="73"/>
    </row>
    <row r="508" spans="1:15" ht="45" hidden="1" customHeight="1" outlineLevel="1">
      <c r="A508" s="38"/>
      <c r="B508" s="53" t="s">
        <v>790</v>
      </c>
      <c r="C508" s="50"/>
      <c r="D508" s="61"/>
      <c r="E508" s="61">
        <f>E509</f>
        <v>0</v>
      </c>
      <c r="F508" s="102"/>
      <c r="G508" s="99"/>
      <c r="H508" s="99"/>
      <c r="I508" s="99"/>
      <c r="J508" s="50"/>
      <c r="K508" s="50"/>
      <c r="L508" s="50"/>
      <c r="M508" s="51"/>
      <c r="N508" s="81">
        <f>N509</f>
        <v>0</v>
      </c>
      <c r="O508" s="73"/>
    </row>
    <row r="509" spans="1:15" ht="15" hidden="1" customHeight="1" outlineLevel="1">
      <c r="A509" s="42"/>
      <c r="B509" s="47" t="s">
        <v>796</v>
      </c>
      <c r="C509" s="34"/>
      <c r="D509" s="61"/>
      <c r="E509" s="61">
        <f>SUM(E510:E513)</f>
        <v>0</v>
      </c>
      <c r="F509" s="100"/>
      <c r="G509" s="100"/>
      <c r="H509" s="100"/>
      <c r="I509" s="100"/>
      <c r="J509" s="34"/>
      <c r="K509" s="34"/>
      <c r="L509" s="34"/>
      <c r="M509" s="34"/>
      <c r="N509" s="81">
        <f>SUM(N510:N513)</f>
        <v>0</v>
      </c>
      <c r="O509" s="73"/>
    </row>
    <row r="510" spans="1:15" ht="15" hidden="1" customHeight="1" outlineLevel="1">
      <c r="A510" s="35"/>
      <c r="B510" s="35" t="s">
        <v>792</v>
      </c>
      <c r="C510" s="34" t="s">
        <v>750</v>
      </c>
      <c r="D510" s="61"/>
      <c r="E510" s="61"/>
      <c r="F510" s="107">
        <v>4.4999999999999998E-2</v>
      </c>
      <c r="G510" s="107">
        <v>4.4999999999999998E-2</v>
      </c>
      <c r="H510" s="108"/>
      <c r="I510" s="108"/>
      <c r="J510" s="59"/>
      <c r="K510" s="59"/>
      <c r="L510" s="80"/>
      <c r="M510" s="80"/>
      <c r="N510" s="81">
        <f>E510*(F510*J510+G510*K510+H510*L510+I510*M510)</f>
        <v>0</v>
      </c>
      <c r="O510" s="75"/>
    </row>
    <row r="511" spans="1:15" ht="15" hidden="1" customHeight="1" outlineLevel="1">
      <c r="A511" s="35"/>
      <c r="B511" s="35" t="s">
        <v>793</v>
      </c>
      <c r="C511" s="34" t="s">
        <v>750</v>
      </c>
      <c r="D511" s="61"/>
      <c r="E511" s="61"/>
      <c r="F511" s="107">
        <v>3.3000000000000002E-2</v>
      </c>
      <c r="G511" s="107">
        <v>3.3000000000000002E-2</v>
      </c>
      <c r="H511" s="108"/>
      <c r="I511" s="108"/>
      <c r="J511" s="59"/>
      <c r="K511" s="59"/>
      <c r="L511" s="80"/>
      <c r="M511" s="80"/>
      <c r="N511" s="81">
        <f>E511*(F511*J511+G511*K511+H511*L511+I511*M511)</f>
        <v>0</v>
      </c>
      <c r="O511" s="75"/>
    </row>
    <row r="512" spans="1:15" ht="15" hidden="1" customHeight="1" outlineLevel="1">
      <c r="A512" s="35"/>
      <c r="B512" s="35" t="s">
        <v>794</v>
      </c>
      <c r="C512" s="34" t="s">
        <v>750</v>
      </c>
      <c r="D512" s="61"/>
      <c r="E512" s="61"/>
      <c r="F512" s="107">
        <v>2.6000000000000002E-2</v>
      </c>
      <c r="G512" s="107">
        <v>2.6000000000000002E-2</v>
      </c>
      <c r="H512" s="108"/>
      <c r="I512" s="108"/>
      <c r="J512" s="59"/>
      <c r="K512" s="59"/>
      <c r="L512" s="80"/>
      <c r="M512" s="80"/>
      <c r="N512" s="81">
        <f>E512*(F512*J512+G512*K512+H512*L512+I512*M512)</f>
        <v>0</v>
      </c>
      <c r="O512" s="75"/>
    </row>
    <row r="513" spans="1:15" ht="15" hidden="1" customHeight="1" outlineLevel="1">
      <c r="A513" s="35"/>
      <c r="B513" s="35" t="s">
        <v>795</v>
      </c>
      <c r="C513" s="34" t="s">
        <v>750</v>
      </c>
      <c r="D513" s="61"/>
      <c r="E513" s="61"/>
      <c r="F513" s="107">
        <v>0.01</v>
      </c>
      <c r="G513" s="107">
        <v>0.01</v>
      </c>
      <c r="H513" s="108"/>
      <c r="I513" s="108"/>
      <c r="J513" s="59"/>
      <c r="K513" s="59"/>
      <c r="L513" s="80"/>
      <c r="M513" s="80"/>
      <c r="N513" s="81">
        <f>E513*(F513*J513+G513*K513+H513*L513+I513*M513)</f>
        <v>0</v>
      </c>
      <c r="O513" s="45"/>
    </row>
    <row r="514" spans="1:15" ht="25.5" hidden="1" customHeight="1" collapsed="1">
      <c r="A514" s="1639" t="s">
        <v>811</v>
      </c>
      <c r="B514" s="1640"/>
      <c r="C514" s="31" t="s">
        <v>746</v>
      </c>
      <c r="D514" s="61">
        <f>D515</f>
        <v>0</v>
      </c>
      <c r="E514" s="61">
        <f>E518</f>
        <v>0</v>
      </c>
      <c r="F514" s="95"/>
      <c r="G514" s="95"/>
      <c r="H514" s="95"/>
      <c r="I514" s="95"/>
      <c r="J514" s="85"/>
      <c r="K514" s="85"/>
      <c r="L514" s="85"/>
      <c r="M514" s="85"/>
      <c r="N514" s="81">
        <f>N515+N518</f>
        <v>0</v>
      </c>
      <c r="O514" s="45"/>
    </row>
    <row r="515" spans="1:15" hidden="1">
      <c r="A515" s="1637" t="s">
        <v>802</v>
      </c>
      <c r="B515" s="1638"/>
      <c r="C515" s="31" t="s">
        <v>746</v>
      </c>
      <c r="D515" s="61">
        <f>D516</f>
        <v>0</v>
      </c>
      <c r="E515" s="61"/>
      <c r="F515" s="96">
        <f>F516</f>
        <v>2.71</v>
      </c>
      <c r="G515" s="96">
        <f>G516</f>
        <v>2.71</v>
      </c>
      <c r="H515" s="99"/>
      <c r="I515" s="99"/>
      <c r="J515" s="50"/>
      <c r="K515" s="50"/>
      <c r="L515" s="50"/>
      <c r="M515" s="50"/>
      <c r="N515" s="81">
        <f>SUM(N516:N517)</f>
        <v>0</v>
      </c>
      <c r="O515" s="45"/>
    </row>
    <row r="516" spans="1:15" ht="15" hidden="1" customHeight="1" outlineLevel="1">
      <c r="A516" s="82"/>
      <c r="B516" s="82" t="s">
        <v>800</v>
      </c>
      <c r="C516" s="31" t="s">
        <v>746</v>
      </c>
      <c r="D516" s="61"/>
      <c r="E516" s="61"/>
      <c r="F516" s="90">
        <v>2.71</v>
      </c>
      <c r="G516" s="91">
        <v>2.71</v>
      </c>
      <c r="H516" s="98"/>
      <c r="I516" s="98"/>
      <c r="J516" s="59"/>
      <c r="K516" s="59"/>
      <c r="L516" s="45"/>
      <c r="M516" s="45"/>
      <c r="N516" s="81">
        <f>D516*(F516*J516+G516*K516+H516*L516+I516*M516)</f>
        <v>0</v>
      </c>
      <c r="O516" s="73"/>
    </row>
    <row r="517" spans="1:15" ht="15" hidden="1" customHeight="1" outlineLevel="1">
      <c r="A517" s="43"/>
      <c r="B517" s="89" t="s">
        <v>801</v>
      </c>
      <c r="C517" s="44" t="s">
        <v>748</v>
      </c>
      <c r="D517" s="61"/>
      <c r="E517" s="61"/>
      <c r="F517" s="97"/>
      <c r="G517" s="98"/>
      <c r="H517" s="98"/>
      <c r="I517" s="98"/>
      <c r="J517" s="45"/>
      <c r="K517" s="45"/>
      <c r="L517" s="45"/>
      <c r="M517" s="45"/>
      <c r="N517" s="81"/>
      <c r="O517" s="73"/>
    </row>
    <row r="518" spans="1:15" ht="15" hidden="1" customHeight="1" collapsed="1">
      <c r="A518" s="1637" t="s">
        <v>749</v>
      </c>
      <c r="B518" s="1638"/>
      <c r="C518" s="50"/>
      <c r="D518" s="61"/>
      <c r="E518" s="61">
        <f>E520+E519</f>
        <v>0</v>
      </c>
      <c r="F518" s="99"/>
      <c r="G518" s="99"/>
      <c r="H518" s="99"/>
      <c r="I518" s="99"/>
      <c r="J518" s="50"/>
      <c r="K518" s="50"/>
      <c r="L518" s="50"/>
      <c r="M518" s="50"/>
      <c r="N518" s="81">
        <f>N519+N520</f>
        <v>0</v>
      </c>
      <c r="O518" s="73"/>
    </row>
    <row r="519" spans="1:15" ht="15" hidden="1" customHeight="1" outlineLevel="1">
      <c r="A519" s="33"/>
      <c r="B519" s="89" t="s">
        <v>804</v>
      </c>
      <c r="C519" s="32" t="s">
        <v>748</v>
      </c>
      <c r="D519" s="61"/>
      <c r="E519" s="61"/>
      <c r="F519" s="100"/>
      <c r="G519" s="100"/>
      <c r="H519" s="100"/>
      <c r="I519" s="100"/>
      <c r="J519" s="59"/>
      <c r="K519" s="59"/>
      <c r="L519" s="59"/>
      <c r="M519" s="59"/>
      <c r="N519" s="81"/>
      <c r="O519" s="73"/>
    </row>
    <row r="520" spans="1:15" ht="45" hidden="1" customHeight="1" outlineLevel="1">
      <c r="A520" s="38"/>
      <c r="B520" s="53" t="s">
        <v>790</v>
      </c>
      <c r="C520" s="50"/>
      <c r="D520" s="61"/>
      <c r="E520" s="61">
        <f>E521</f>
        <v>0</v>
      </c>
      <c r="F520" s="102"/>
      <c r="G520" s="99"/>
      <c r="H520" s="99"/>
      <c r="I520" s="99"/>
      <c r="J520" s="50"/>
      <c r="K520" s="50"/>
      <c r="L520" s="50"/>
      <c r="M520" s="51"/>
      <c r="N520" s="81">
        <f>N521</f>
        <v>0</v>
      </c>
      <c r="O520" s="73"/>
    </row>
    <row r="521" spans="1:15" ht="15" hidden="1" customHeight="1" outlineLevel="1">
      <c r="A521" s="42"/>
      <c r="B521" s="47" t="s">
        <v>796</v>
      </c>
      <c r="C521" s="34"/>
      <c r="D521" s="61"/>
      <c r="E521" s="61">
        <f>SUM(E522:E525)</f>
        <v>0</v>
      </c>
      <c r="F521" s="100"/>
      <c r="G521" s="100"/>
      <c r="H521" s="100"/>
      <c r="I521" s="100"/>
      <c r="J521" s="34"/>
      <c r="K521" s="34"/>
      <c r="L521" s="34"/>
      <c r="M521" s="34"/>
      <c r="N521" s="81">
        <f>SUM(N522:N525)</f>
        <v>0</v>
      </c>
      <c r="O521" s="73"/>
    </row>
    <row r="522" spans="1:15" ht="15" hidden="1" customHeight="1" outlineLevel="1">
      <c r="A522" s="35"/>
      <c r="B522" s="35" t="s">
        <v>792</v>
      </c>
      <c r="C522" s="34" t="s">
        <v>750</v>
      </c>
      <c r="D522" s="61"/>
      <c r="E522" s="61"/>
      <c r="F522" s="107">
        <v>4.4999999999999998E-2</v>
      </c>
      <c r="G522" s="107">
        <v>4.4999999999999998E-2</v>
      </c>
      <c r="H522" s="108"/>
      <c r="I522" s="108"/>
      <c r="J522" s="59"/>
      <c r="K522" s="59"/>
      <c r="L522" s="80"/>
      <c r="M522" s="80"/>
      <c r="N522" s="81">
        <f>E522*(F522*J522+G522*K522+H522*L522+I522*M522)</f>
        <v>0</v>
      </c>
      <c r="O522" s="73"/>
    </row>
    <row r="523" spans="1:15" ht="15" hidden="1" customHeight="1" outlineLevel="1">
      <c r="A523" s="35"/>
      <c r="B523" s="35" t="s">
        <v>793</v>
      </c>
      <c r="C523" s="34" t="s">
        <v>750</v>
      </c>
      <c r="D523" s="61"/>
      <c r="E523" s="61"/>
      <c r="F523" s="107">
        <v>3.3000000000000002E-2</v>
      </c>
      <c r="G523" s="107">
        <v>3.3000000000000002E-2</v>
      </c>
      <c r="H523" s="108"/>
      <c r="I523" s="108"/>
      <c r="J523" s="59"/>
      <c r="K523" s="59"/>
      <c r="L523" s="80"/>
      <c r="M523" s="80"/>
      <c r="N523" s="81">
        <f>E523*(F523*J523+G523*K523+H523*L523+I523*M523)</f>
        <v>0</v>
      </c>
      <c r="O523" s="73"/>
    </row>
    <row r="524" spans="1:15" ht="15" hidden="1" customHeight="1" outlineLevel="1">
      <c r="A524" s="35"/>
      <c r="B524" s="35" t="s">
        <v>794</v>
      </c>
      <c r="C524" s="34" t="s">
        <v>750</v>
      </c>
      <c r="D524" s="61"/>
      <c r="E524" s="61"/>
      <c r="F524" s="107">
        <v>2.6000000000000002E-2</v>
      </c>
      <c r="G524" s="107">
        <v>2.6000000000000002E-2</v>
      </c>
      <c r="H524" s="108"/>
      <c r="I524" s="108"/>
      <c r="J524" s="59"/>
      <c r="K524" s="59"/>
      <c r="L524" s="80"/>
      <c r="M524" s="80"/>
      <c r="N524" s="81">
        <f>E524*(F524*J524+G524*K524+H524*L524+I524*M524)</f>
        <v>0</v>
      </c>
      <c r="O524" s="73"/>
    </row>
    <row r="525" spans="1:15" ht="15" hidden="1" customHeight="1" outlineLevel="1">
      <c r="A525" s="35"/>
      <c r="B525" s="35" t="s">
        <v>795</v>
      </c>
      <c r="C525" s="34" t="s">
        <v>750</v>
      </c>
      <c r="D525" s="61"/>
      <c r="E525" s="61"/>
      <c r="F525" s="107">
        <v>0.01</v>
      </c>
      <c r="G525" s="107">
        <v>0.01</v>
      </c>
      <c r="H525" s="108"/>
      <c r="I525" s="108"/>
      <c r="J525" s="59"/>
      <c r="K525" s="59"/>
      <c r="L525" s="80"/>
      <c r="M525" s="80"/>
      <c r="N525" s="81">
        <f>E525*(F525*J525+G525*K525+H525*L525+I525*M525)</f>
        <v>0</v>
      </c>
      <c r="O525" s="73"/>
    </row>
    <row r="526" spans="1:15" collapsed="1">
      <c r="A526" s="1645" t="s">
        <v>773</v>
      </c>
      <c r="B526" s="1646"/>
      <c r="C526" s="46" t="s">
        <v>799</v>
      </c>
      <c r="D526" s="61">
        <f>D527+D549+D553</f>
        <v>68</v>
      </c>
      <c r="E526" s="61">
        <f>E527+E549+E553</f>
        <v>0</v>
      </c>
      <c r="F526" s="94"/>
      <c r="G526" s="94"/>
      <c r="H526" s="94"/>
      <c r="I526" s="94"/>
      <c r="J526" s="46"/>
      <c r="K526" s="46"/>
      <c r="L526" s="46"/>
      <c r="M526" s="46"/>
      <c r="N526" s="81">
        <f>N527+N549+N553</f>
        <v>1370.88</v>
      </c>
      <c r="O526" s="73"/>
    </row>
    <row r="527" spans="1:15" ht="29.25" hidden="1" customHeight="1">
      <c r="A527" s="1639" t="s">
        <v>774</v>
      </c>
      <c r="B527" s="1640"/>
      <c r="C527" s="31" t="s">
        <v>746</v>
      </c>
      <c r="D527" s="61">
        <f>D528</f>
        <v>0</v>
      </c>
      <c r="E527" s="61">
        <f>E531</f>
        <v>0</v>
      </c>
      <c r="F527" s="95"/>
      <c r="G527" s="95"/>
      <c r="H527" s="95"/>
      <c r="I527" s="95"/>
      <c r="J527" s="85"/>
      <c r="K527" s="85"/>
      <c r="L527" s="85"/>
      <c r="M527" s="85"/>
      <c r="N527" s="81">
        <f>N528+N531</f>
        <v>0</v>
      </c>
      <c r="O527" s="73"/>
    </row>
    <row r="528" spans="1:15" hidden="1">
      <c r="A528" s="1637" t="s">
        <v>802</v>
      </c>
      <c r="B528" s="1638"/>
      <c r="C528" s="31" t="s">
        <v>746</v>
      </c>
      <c r="D528" s="61">
        <f>D529</f>
        <v>0</v>
      </c>
      <c r="E528" s="85"/>
      <c r="F528" s="96">
        <f>F529</f>
        <v>1.4</v>
      </c>
      <c r="G528" s="96">
        <f>G529</f>
        <v>1.4</v>
      </c>
      <c r="H528" s="99"/>
      <c r="I528" s="99"/>
      <c r="J528" s="50"/>
      <c r="K528" s="50"/>
      <c r="L528" s="50"/>
      <c r="M528" s="50"/>
      <c r="N528" s="81">
        <f>SUM(N529:N530)</f>
        <v>0</v>
      </c>
      <c r="O528" s="45"/>
    </row>
    <row r="529" spans="1:15" ht="15" hidden="1" customHeight="1" outlineLevel="1">
      <c r="A529" s="82"/>
      <c r="B529" s="82" t="s">
        <v>800</v>
      </c>
      <c r="C529" s="31" t="s">
        <v>746</v>
      </c>
      <c r="D529" s="83"/>
      <c r="E529" s="85"/>
      <c r="F529" s="90">
        <v>1.4</v>
      </c>
      <c r="G529" s="91">
        <v>1.4</v>
      </c>
      <c r="H529" s="98"/>
      <c r="I529" s="98"/>
      <c r="J529" s="59"/>
      <c r="K529" s="59"/>
      <c r="L529" s="45"/>
      <c r="M529" s="45"/>
      <c r="N529" s="71">
        <f>D529*(F529*J529+G529*K529+H529*L529+I529*M529)</f>
        <v>0</v>
      </c>
      <c r="O529" s="45"/>
    </row>
    <row r="530" spans="1:15" ht="15" hidden="1" customHeight="1" outlineLevel="1">
      <c r="A530" s="43"/>
      <c r="B530" s="89" t="s">
        <v>801</v>
      </c>
      <c r="C530" s="44" t="s">
        <v>748</v>
      </c>
      <c r="D530" s="84"/>
      <c r="E530" s="85"/>
      <c r="F530" s="97"/>
      <c r="G530" s="98"/>
      <c r="H530" s="98"/>
      <c r="I530" s="98"/>
      <c r="J530" s="45"/>
      <c r="K530" s="45"/>
      <c r="L530" s="45"/>
      <c r="M530" s="45"/>
      <c r="N530" s="67"/>
      <c r="O530" s="45"/>
    </row>
    <row r="531" spans="1:15" ht="15" hidden="1" customHeight="1" collapsed="1">
      <c r="A531" s="1637" t="s">
        <v>749</v>
      </c>
      <c r="B531" s="1638"/>
      <c r="C531" s="50"/>
      <c r="D531" s="50"/>
      <c r="E531" s="61">
        <f>E533+E543+E532</f>
        <v>0</v>
      </c>
      <c r="F531" s="99"/>
      <c r="G531" s="99"/>
      <c r="H531" s="99"/>
      <c r="I531" s="99"/>
      <c r="J531" s="50"/>
      <c r="K531" s="50"/>
      <c r="L531" s="50"/>
      <c r="M531" s="50"/>
      <c r="N531" s="81">
        <f>N532+N533+N543</f>
        <v>0</v>
      </c>
      <c r="O531" s="88"/>
    </row>
    <row r="532" spans="1:15" ht="15" hidden="1" customHeight="1" outlineLevel="1">
      <c r="A532" s="33"/>
      <c r="B532" s="89" t="s">
        <v>803</v>
      </c>
      <c r="C532" s="32" t="s">
        <v>748</v>
      </c>
      <c r="D532" s="39"/>
      <c r="E532" s="48"/>
      <c r="F532" s="105"/>
      <c r="G532" s="105"/>
      <c r="H532" s="105"/>
      <c r="I532" s="105"/>
      <c r="J532" s="59"/>
      <c r="K532" s="59"/>
      <c r="L532" s="36"/>
      <c r="M532" s="76"/>
      <c r="N532" s="72"/>
      <c r="O532" s="73"/>
    </row>
    <row r="533" spans="1:15" ht="15" hidden="1" customHeight="1" outlineLevel="1">
      <c r="A533" s="33"/>
      <c r="B533" s="47" t="s">
        <v>796</v>
      </c>
      <c r="C533" s="39"/>
      <c r="D533" s="39"/>
      <c r="E533" s="62">
        <f>E534+E537+E540</f>
        <v>0</v>
      </c>
      <c r="F533" s="105"/>
      <c r="G533" s="105"/>
      <c r="H533" s="105"/>
      <c r="I533" s="105"/>
      <c r="J533" s="39"/>
      <c r="K533" s="39"/>
      <c r="L533" s="39"/>
      <c r="M533" s="63"/>
      <c r="N533" s="68">
        <f>N534+N537+N540</f>
        <v>0</v>
      </c>
      <c r="O533" s="78"/>
    </row>
    <row r="534" spans="1:15" ht="15" hidden="1" customHeight="1" outlineLevel="1">
      <c r="A534" s="33"/>
      <c r="B534" s="53" t="s">
        <v>785</v>
      </c>
      <c r="C534" s="50"/>
      <c r="D534" s="50"/>
      <c r="E534" s="61">
        <f>SUM(E535:E536)</f>
        <v>0</v>
      </c>
      <c r="F534" s="102"/>
      <c r="G534" s="99"/>
      <c r="H534" s="99"/>
      <c r="I534" s="99"/>
      <c r="J534" s="50"/>
      <c r="K534" s="50"/>
      <c r="L534" s="50"/>
      <c r="M534" s="51"/>
      <c r="N534" s="69">
        <f>SUM(N535:N536)</f>
        <v>0</v>
      </c>
      <c r="O534" s="79"/>
    </row>
    <row r="535" spans="1:15" ht="15" hidden="1" customHeight="1" outlineLevel="1">
      <c r="A535" s="33"/>
      <c r="B535" s="35" t="s">
        <v>786</v>
      </c>
      <c r="C535" s="34" t="s">
        <v>750</v>
      </c>
      <c r="D535" s="39"/>
      <c r="E535" s="48"/>
      <c r="F535" s="104">
        <v>0.11</v>
      </c>
      <c r="G535" s="104">
        <v>0.12</v>
      </c>
      <c r="H535" s="105"/>
      <c r="I535" s="106"/>
      <c r="J535" s="59"/>
      <c r="K535" s="59"/>
      <c r="L535" s="76"/>
      <c r="M535" s="76"/>
      <c r="N535" s="71">
        <f>E535*(F535*J535+G535*K535+H535*L535+I535*M535)</f>
        <v>0</v>
      </c>
      <c r="O535" s="77"/>
    </row>
    <row r="536" spans="1:15" ht="15" hidden="1" customHeight="1" outlineLevel="1">
      <c r="A536" s="33"/>
      <c r="B536" s="33" t="s">
        <v>787</v>
      </c>
      <c r="C536" s="34" t="s">
        <v>750</v>
      </c>
      <c r="D536" s="39"/>
      <c r="E536" s="48"/>
      <c r="F536" s="104">
        <v>0.33</v>
      </c>
      <c r="G536" s="104">
        <v>0.36</v>
      </c>
      <c r="H536" s="105"/>
      <c r="I536" s="105"/>
      <c r="J536" s="59"/>
      <c r="K536" s="59"/>
      <c r="L536" s="36"/>
      <c r="M536" s="76"/>
      <c r="N536" s="71">
        <f>E536*(F536*J536+G536*K536+H536*L536+I536*M536)</f>
        <v>0</v>
      </c>
      <c r="O536" s="77"/>
    </row>
    <row r="537" spans="1:15" ht="15" hidden="1" customHeight="1" outlineLevel="1">
      <c r="A537" s="33"/>
      <c r="B537" s="53" t="s">
        <v>788</v>
      </c>
      <c r="C537" s="50"/>
      <c r="D537" s="50"/>
      <c r="E537" s="61">
        <f>SUM(E538:E539)</f>
        <v>0</v>
      </c>
      <c r="F537" s="102"/>
      <c r="G537" s="99"/>
      <c r="H537" s="99"/>
      <c r="I537" s="99"/>
      <c r="J537" s="50"/>
      <c r="K537" s="50"/>
      <c r="L537" s="50"/>
      <c r="M537" s="51"/>
      <c r="N537" s="69">
        <f>SUM(N538:N539)</f>
        <v>0</v>
      </c>
      <c r="O537" s="79"/>
    </row>
    <row r="538" spans="1:15" ht="15" hidden="1" customHeight="1" outlineLevel="1">
      <c r="A538" s="33"/>
      <c r="B538" s="35" t="s">
        <v>786</v>
      </c>
      <c r="C538" s="34" t="s">
        <v>750</v>
      </c>
      <c r="D538" s="39"/>
      <c r="E538" s="48"/>
      <c r="F538" s="104">
        <v>7.6999999999999999E-2</v>
      </c>
      <c r="G538" s="104">
        <v>8.3999999999999991E-2</v>
      </c>
      <c r="H538" s="105"/>
      <c r="I538" s="106"/>
      <c r="J538" s="59"/>
      <c r="K538" s="59"/>
      <c r="L538" s="76"/>
      <c r="M538" s="76"/>
      <c r="N538" s="71">
        <f>E538*(F538*J538+G538*K538+H538*L538+I538*M538)</f>
        <v>0</v>
      </c>
      <c r="O538" s="77"/>
    </row>
    <row r="539" spans="1:15" ht="15" hidden="1" customHeight="1" outlineLevel="1">
      <c r="A539" s="33"/>
      <c r="B539" s="33" t="s">
        <v>787</v>
      </c>
      <c r="C539" s="34" t="s">
        <v>750</v>
      </c>
      <c r="D539" s="39"/>
      <c r="E539" s="48"/>
      <c r="F539" s="104">
        <v>0.22</v>
      </c>
      <c r="G539" s="104">
        <v>0.24</v>
      </c>
      <c r="H539" s="105"/>
      <c r="I539" s="105"/>
      <c r="J539" s="59"/>
      <c r="K539" s="59"/>
      <c r="L539" s="36"/>
      <c r="M539" s="76"/>
      <c r="N539" s="71">
        <f>E539*(F539*J539+G539*K539+H539*L539+I539*M539)</f>
        <v>0</v>
      </c>
      <c r="O539" s="77"/>
    </row>
    <row r="540" spans="1:15" ht="15" hidden="1" customHeight="1" outlineLevel="1">
      <c r="A540" s="33"/>
      <c r="B540" s="53" t="s">
        <v>789</v>
      </c>
      <c r="C540" s="50"/>
      <c r="D540" s="50"/>
      <c r="E540" s="61">
        <f>SUM(E541:E542)</f>
        <v>0</v>
      </c>
      <c r="F540" s="102"/>
      <c r="G540" s="99"/>
      <c r="H540" s="99"/>
      <c r="I540" s="99"/>
      <c r="J540" s="50"/>
      <c r="K540" s="50"/>
      <c r="L540" s="50"/>
      <c r="M540" s="51"/>
      <c r="N540" s="69">
        <f>SUM(N541:N542)</f>
        <v>0</v>
      </c>
      <c r="O540" s="79"/>
    </row>
    <row r="541" spans="1:15" ht="15" hidden="1" customHeight="1" outlineLevel="1">
      <c r="A541" s="33"/>
      <c r="B541" s="35" t="s">
        <v>786</v>
      </c>
      <c r="C541" s="34" t="s">
        <v>750</v>
      </c>
      <c r="D541" s="39"/>
      <c r="E541" s="48"/>
      <c r="F541" s="104">
        <v>5.5E-2</v>
      </c>
      <c r="G541" s="104">
        <v>0.06</v>
      </c>
      <c r="H541" s="105"/>
      <c r="I541" s="106"/>
      <c r="J541" s="59"/>
      <c r="K541" s="59"/>
      <c r="L541" s="76"/>
      <c r="M541" s="76"/>
      <c r="N541" s="71">
        <f>E541*(F541*J541+G541*K541+H541*L541+I541*M541)</f>
        <v>0</v>
      </c>
      <c r="O541" s="77"/>
    </row>
    <row r="542" spans="1:15" ht="15" hidden="1" customHeight="1" outlineLevel="1">
      <c r="A542" s="33"/>
      <c r="B542" s="33" t="s">
        <v>787</v>
      </c>
      <c r="C542" s="34" t="s">
        <v>750</v>
      </c>
      <c r="D542" s="39"/>
      <c r="E542" s="48"/>
      <c r="F542" s="104">
        <v>0.16500000000000001</v>
      </c>
      <c r="G542" s="104">
        <v>0.18</v>
      </c>
      <c r="H542" s="105"/>
      <c r="I542" s="105"/>
      <c r="J542" s="59"/>
      <c r="K542" s="59"/>
      <c r="L542" s="36"/>
      <c r="M542" s="76"/>
      <c r="N542" s="71">
        <f>E542*(F542*J542+G542*K542+H542*L542+I542*M542)</f>
        <v>0</v>
      </c>
      <c r="O542" s="77"/>
    </row>
    <row r="543" spans="1:15" ht="45" hidden="1" customHeight="1" outlineLevel="1">
      <c r="A543" s="38"/>
      <c r="B543" s="53" t="s">
        <v>790</v>
      </c>
      <c r="C543" s="50"/>
      <c r="D543" s="50"/>
      <c r="E543" s="61">
        <f>E544</f>
        <v>0</v>
      </c>
      <c r="F543" s="102"/>
      <c r="G543" s="99"/>
      <c r="H543" s="99"/>
      <c r="I543" s="99"/>
      <c r="J543" s="50"/>
      <c r="K543" s="50"/>
      <c r="L543" s="50"/>
      <c r="M543" s="51"/>
      <c r="N543" s="70">
        <f>N544</f>
        <v>0</v>
      </c>
      <c r="O543" s="77"/>
    </row>
    <row r="544" spans="1:15" ht="15" hidden="1" customHeight="1" outlineLevel="1">
      <c r="A544" s="42"/>
      <c r="B544" s="47" t="s">
        <v>796</v>
      </c>
      <c r="C544" s="34"/>
      <c r="D544" s="34"/>
      <c r="E544" s="60">
        <f>SUM(E545:E548)</f>
        <v>0</v>
      </c>
      <c r="F544" s="100"/>
      <c r="G544" s="100"/>
      <c r="H544" s="100"/>
      <c r="I544" s="100"/>
      <c r="J544" s="34"/>
      <c r="K544" s="34"/>
      <c r="L544" s="34"/>
      <c r="M544" s="34"/>
      <c r="N544" s="71">
        <f>SUM(N545:N548)</f>
        <v>0</v>
      </c>
      <c r="O544" s="73"/>
    </row>
    <row r="545" spans="1:15" ht="15" hidden="1" customHeight="1" outlineLevel="1">
      <c r="A545" s="35"/>
      <c r="B545" s="35" t="s">
        <v>792</v>
      </c>
      <c r="C545" s="34" t="s">
        <v>750</v>
      </c>
      <c r="D545" s="34"/>
      <c r="E545" s="41"/>
      <c r="F545" s="107">
        <v>4.4999999999999998E-2</v>
      </c>
      <c r="G545" s="107">
        <v>4.4999999999999998E-2</v>
      </c>
      <c r="H545" s="108"/>
      <c r="I545" s="108"/>
      <c r="J545" s="59"/>
      <c r="K545" s="59"/>
      <c r="L545" s="80"/>
      <c r="M545" s="80"/>
      <c r="N545" s="71">
        <f>E545*(F545*J545+G545*K545+H545*L545+I545*M545)</f>
        <v>0</v>
      </c>
      <c r="O545" s="75"/>
    </row>
    <row r="546" spans="1:15" ht="15" hidden="1" customHeight="1" outlineLevel="1">
      <c r="A546" s="35"/>
      <c r="B546" s="35" t="s">
        <v>793</v>
      </c>
      <c r="C546" s="34" t="s">
        <v>750</v>
      </c>
      <c r="D546" s="34"/>
      <c r="E546" s="41"/>
      <c r="F546" s="107">
        <v>3.3000000000000002E-2</v>
      </c>
      <c r="G546" s="107">
        <v>3.3000000000000002E-2</v>
      </c>
      <c r="H546" s="108"/>
      <c r="I546" s="108"/>
      <c r="J546" s="59"/>
      <c r="K546" s="59"/>
      <c r="L546" s="80"/>
      <c r="M546" s="80"/>
      <c r="N546" s="71">
        <f>E546*(F546*J546+G546*K546+H546*L546+I546*M546)</f>
        <v>0</v>
      </c>
      <c r="O546" s="75"/>
    </row>
    <row r="547" spans="1:15" ht="15" hidden="1" customHeight="1" outlineLevel="1">
      <c r="A547" s="35"/>
      <c r="B547" s="35" t="s">
        <v>794</v>
      </c>
      <c r="C547" s="34" t="s">
        <v>750</v>
      </c>
      <c r="D547" s="34"/>
      <c r="E547" s="41"/>
      <c r="F547" s="107">
        <v>2.6000000000000002E-2</v>
      </c>
      <c r="G547" s="107">
        <v>2.6000000000000002E-2</v>
      </c>
      <c r="H547" s="108"/>
      <c r="I547" s="108"/>
      <c r="J547" s="59"/>
      <c r="K547" s="59"/>
      <c r="L547" s="80"/>
      <c r="M547" s="80"/>
      <c r="N547" s="71">
        <f>E547*(F547*J547+G547*K547+H547*L547+I547*M547)</f>
        <v>0</v>
      </c>
      <c r="O547" s="75"/>
    </row>
    <row r="548" spans="1:15" ht="15" hidden="1" customHeight="1" outlineLevel="1">
      <c r="A548" s="35"/>
      <c r="B548" s="35" t="s">
        <v>795</v>
      </c>
      <c r="C548" s="34" t="s">
        <v>750</v>
      </c>
      <c r="D548" s="34"/>
      <c r="E548" s="41"/>
      <c r="F548" s="107">
        <v>0.01</v>
      </c>
      <c r="G548" s="107">
        <v>0.01</v>
      </c>
      <c r="H548" s="108"/>
      <c r="I548" s="108"/>
      <c r="J548" s="59"/>
      <c r="K548" s="59"/>
      <c r="L548" s="80"/>
      <c r="M548" s="80"/>
      <c r="N548" s="71">
        <f>E548*(F548*J548+G548*K548+H548*L548+I548*M548)</f>
        <v>0</v>
      </c>
      <c r="O548" s="75"/>
    </row>
    <row r="549" spans="1:15" ht="18" hidden="1" customHeight="1" collapsed="1">
      <c r="A549" s="1639" t="s">
        <v>775</v>
      </c>
      <c r="B549" s="1640"/>
      <c r="C549" s="31" t="s">
        <v>746</v>
      </c>
      <c r="D549" s="61">
        <f>D550</f>
        <v>0</v>
      </c>
      <c r="E549" s="85"/>
      <c r="F549" s="95"/>
      <c r="G549" s="95"/>
      <c r="H549" s="95"/>
      <c r="I549" s="95"/>
      <c r="J549" s="85"/>
      <c r="K549" s="85"/>
      <c r="L549" s="85"/>
      <c r="M549" s="85"/>
      <c r="N549" s="81">
        <f>N550</f>
        <v>0</v>
      </c>
      <c r="O549" s="45"/>
    </row>
    <row r="550" spans="1:15" ht="18" hidden="1" customHeight="1">
      <c r="A550" s="1637" t="s">
        <v>802</v>
      </c>
      <c r="B550" s="1638"/>
      <c r="C550" s="31" t="s">
        <v>746</v>
      </c>
      <c r="D550" s="61">
        <f>D551</f>
        <v>0</v>
      </c>
      <c r="E550" s="85"/>
      <c r="F550" s="96">
        <f>F551</f>
        <v>0.6</v>
      </c>
      <c r="G550" s="96">
        <f>G551</f>
        <v>0.6</v>
      </c>
      <c r="H550" s="99"/>
      <c r="I550" s="99"/>
      <c r="J550" s="50"/>
      <c r="K550" s="50"/>
      <c r="L550" s="50"/>
      <c r="M550" s="50"/>
      <c r="N550" s="81">
        <f>SUM(N551:N552)</f>
        <v>0</v>
      </c>
      <c r="O550" s="45"/>
    </row>
    <row r="551" spans="1:15" ht="18" hidden="1" customHeight="1" outlineLevel="1">
      <c r="A551" s="82"/>
      <c r="B551" s="82" t="s">
        <v>800</v>
      </c>
      <c r="C551" s="31" t="s">
        <v>746</v>
      </c>
      <c r="D551" s="83"/>
      <c r="E551" s="85"/>
      <c r="F551" s="90">
        <v>0.6</v>
      </c>
      <c r="G551" s="91">
        <v>0.6</v>
      </c>
      <c r="H551" s="98"/>
      <c r="I551" s="98"/>
      <c r="J551" s="59"/>
      <c r="K551" s="59"/>
      <c r="L551" s="45"/>
      <c r="M551" s="45"/>
      <c r="N551" s="71">
        <f>D551*(F551*J551+G551*K551+H551*L551+I551*M551)</f>
        <v>0</v>
      </c>
      <c r="O551" s="45"/>
    </row>
    <row r="552" spans="1:15" ht="18" hidden="1" customHeight="1" outlineLevel="1">
      <c r="A552" s="43"/>
      <c r="B552" s="89" t="s">
        <v>801</v>
      </c>
      <c r="C552" s="44" t="s">
        <v>748</v>
      </c>
      <c r="D552" s="84"/>
      <c r="E552" s="85"/>
      <c r="F552" s="97"/>
      <c r="G552" s="98"/>
      <c r="H552" s="98"/>
      <c r="I552" s="98"/>
      <c r="J552" s="45"/>
      <c r="K552" s="45"/>
      <c r="L552" s="45"/>
      <c r="M552" s="45"/>
      <c r="N552" s="67"/>
      <c r="O552" s="45"/>
    </row>
    <row r="553" spans="1:15" ht="29.25" customHeight="1" collapsed="1">
      <c r="A553" s="1639" t="s">
        <v>805</v>
      </c>
      <c r="B553" s="1640"/>
      <c r="C553" s="31" t="s">
        <v>746</v>
      </c>
      <c r="D553" s="1047">
        <f>D554</f>
        <v>68</v>
      </c>
      <c r="E553" s="61">
        <f>E557</f>
        <v>0</v>
      </c>
      <c r="F553" s="95"/>
      <c r="G553" s="95"/>
      <c r="H553" s="95"/>
      <c r="I553" s="95"/>
      <c r="J553" s="85"/>
      <c r="K553" s="85"/>
      <c r="L553" s="85"/>
      <c r="M553" s="85"/>
      <c r="N553" s="81">
        <f>N554+N557</f>
        <v>1370.88</v>
      </c>
      <c r="O553" s="45"/>
    </row>
    <row r="554" spans="1:15">
      <c r="A554" s="1637" t="s">
        <v>802</v>
      </c>
      <c r="B554" s="1638"/>
      <c r="C554" s="31" t="s">
        <v>746</v>
      </c>
      <c r="D554" s="1047">
        <f>D555</f>
        <v>68</v>
      </c>
      <c r="E554" s="85"/>
      <c r="F554" s="96">
        <f>F555</f>
        <v>1.68</v>
      </c>
      <c r="G554" s="96">
        <f>G555</f>
        <v>1.68</v>
      </c>
      <c r="H554" s="99"/>
      <c r="I554" s="99"/>
      <c r="J554" s="50"/>
      <c r="K554" s="50"/>
      <c r="L554" s="50"/>
      <c r="M554" s="50"/>
      <c r="N554" s="81">
        <f>SUM(N555:N556)</f>
        <v>1370.88</v>
      </c>
      <c r="O554" s="45"/>
    </row>
    <row r="555" spans="1:15" ht="15" customHeight="1" outlineLevel="1">
      <c r="A555" s="82"/>
      <c r="B555" s="82" t="s">
        <v>800</v>
      </c>
      <c r="C555" s="31" t="s">
        <v>746</v>
      </c>
      <c r="D555" s="1046">
        <v>68</v>
      </c>
      <c r="E555" s="85"/>
      <c r="F555" s="90">
        <v>1.68</v>
      </c>
      <c r="G555" s="91">
        <v>1.68</v>
      </c>
      <c r="H555" s="98"/>
      <c r="I555" s="98"/>
      <c r="J555" s="59">
        <v>6</v>
      </c>
      <c r="K555" s="59">
        <v>6</v>
      </c>
      <c r="L555" s="45"/>
      <c r="M555" s="45"/>
      <c r="N555" s="71">
        <f>D555*(F555*J555+G555*K555+H555*L555+I555*M555)</f>
        <v>1370.88</v>
      </c>
      <c r="O555" s="45"/>
    </row>
    <row r="556" spans="1:15" ht="15" customHeight="1" outlineLevel="1">
      <c r="A556" s="43"/>
      <c r="B556" s="89" t="s">
        <v>801</v>
      </c>
      <c r="C556" s="44" t="s">
        <v>748</v>
      </c>
      <c r="D556" s="84"/>
      <c r="E556" s="85"/>
      <c r="F556" s="97"/>
      <c r="G556" s="98"/>
      <c r="H556" s="98"/>
      <c r="I556" s="98"/>
      <c r="J556" s="45"/>
      <c r="K556" s="45"/>
      <c r="L556" s="45"/>
      <c r="M556" s="45"/>
      <c r="N556" s="67"/>
      <c r="O556" s="45"/>
    </row>
    <row r="557" spans="1:15" ht="15" hidden="1" customHeight="1">
      <c r="A557" s="1637" t="s">
        <v>749</v>
      </c>
      <c r="B557" s="1638"/>
      <c r="C557" s="50"/>
      <c r="D557" s="50"/>
      <c r="E557" s="61">
        <f>E559+E569+E558</f>
        <v>0</v>
      </c>
      <c r="F557" s="99"/>
      <c r="G557" s="99"/>
      <c r="H557" s="99"/>
      <c r="I557" s="99"/>
      <c r="J557" s="50"/>
      <c r="K557" s="50"/>
      <c r="L557" s="50"/>
      <c r="M557" s="50"/>
      <c r="N557" s="81">
        <f>N558+N559+N569</f>
        <v>0</v>
      </c>
      <c r="O557" s="88"/>
    </row>
    <row r="558" spans="1:15" ht="15" hidden="1" customHeight="1" outlineLevel="1">
      <c r="A558" s="33"/>
      <c r="B558" s="89" t="s">
        <v>803</v>
      </c>
      <c r="C558" s="32" t="s">
        <v>748</v>
      </c>
      <c r="D558" s="39"/>
      <c r="E558" s="48"/>
      <c r="F558" s="105"/>
      <c r="G558" s="105"/>
      <c r="H558" s="105"/>
      <c r="I558" s="105"/>
      <c r="J558" s="59"/>
      <c r="K558" s="59"/>
      <c r="L558" s="36"/>
      <c r="M558" s="76"/>
      <c r="N558" s="72"/>
      <c r="O558" s="73"/>
    </row>
    <row r="559" spans="1:15" ht="15" hidden="1" customHeight="1" outlineLevel="1">
      <c r="A559" s="33"/>
      <c r="B559" s="47" t="s">
        <v>796</v>
      </c>
      <c r="C559" s="39"/>
      <c r="D559" s="39"/>
      <c r="E559" s="62">
        <f>E560+E563+E566</f>
        <v>0</v>
      </c>
      <c r="F559" s="105"/>
      <c r="G559" s="105"/>
      <c r="H559" s="105"/>
      <c r="I559" s="105"/>
      <c r="J559" s="39"/>
      <c r="K559" s="39"/>
      <c r="L559" s="39"/>
      <c r="M559" s="63"/>
      <c r="N559" s="68">
        <f>N560+N563+N566</f>
        <v>0</v>
      </c>
      <c r="O559" s="78"/>
    </row>
    <row r="560" spans="1:15" ht="15" hidden="1" customHeight="1" outlineLevel="1">
      <c r="A560" s="33"/>
      <c r="B560" s="53" t="s">
        <v>785</v>
      </c>
      <c r="C560" s="50"/>
      <c r="D560" s="50"/>
      <c r="E560" s="61">
        <f>SUM(E561:E562)</f>
        <v>0</v>
      </c>
      <c r="F560" s="102"/>
      <c r="G560" s="99"/>
      <c r="H560" s="99"/>
      <c r="I560" s="99"/>
      <c r="J560" s="50"/>
      <c r="K560" s="50"/>
      <c r="L560" s="50"/>
      <c r="M560" s="51"/>
      <c r="N560" s="69">
        <f>SUM(N561:N562)</f>
        <v>0</v>
      </c>
      <c r="O560" s="79"/>
    </row>
    <row r="561" spans="1:15" ht="15" hidden="1" customHeight="1" outlineLevel="1">
      <c r="A561" s="33"/>
      <c r="B561" s="35" t="s">
        <v>786</v>
      </c>
      <c r="C561" s="34" t="s">
        <v>750</v>
      </c>
      <c r="D561" s="39"/>
      <c r="E561" s="48"/>
      <c r="F561" s="104">
        <v>0.11</v>
      </c>
      <c r="G561" s="104">
        <v>0.12</v>
      </c>
      <c r="H561" s="105"/>
      <c r="I561" s="106"/>
      <c r="J561" s="59"/>
      <c r="K561" s="59"/>
      <c r="L561" s="76"/>
      <c r="M561" s="76"/>
      <c r="N561" s="71">
        <f>E561*(F561*J561+G561*K561+H561*L561+I561*M561)</f>
        <v>0</v>
      </c>
      <c r="O561" s="77"/>
    </row>
    <row r="562" spans="1:15" ht="15" hidden="1" customHeight="1" outlineLevel="1">
      <c r="A562" s="33"/>
      <c r="B562" s="33" t="s">
        <v>787</v>
      </c>
      <c r="C562" s="34" t="s">
        <v>750</v>
      </c>
      <c r="D562" s="39"/>
      <c r="E562" s="48"/>
      <c r="F562" s="104">
        <v>0.33</v>
      </c>
      <c r="G562" s="104">
        <v>0.36</v>
      </c>
      <c r="H562" s="105"/>
      <c r="I562" s="105"/>
      <c r="J562" s="59"/>
      <c r="K562" s="59"/>
      <c r="L562" s="36"/>
      <c r="M562" s="76"/>
      <c r="N562" s="71">
        <f>E562*(F562*J562+G562*K562+H562*L562+I562*M562)</f>
        <v>0</v>
      </c>
      <c r="O562" s="77"/>
    </row>
    <row r="563" spans="1:15" ht="15" hidden="1" customHeight="1" outlineLevel="1">
      <c r="A563" s="33"/>
      <c r="B563" s="53" t="s">
        <v>788</v>
      </c>
      <c r="C563" s="50"/>
      <c r="D563" s="50"/>
      <c r="E563" s="61">
        <f>SUM(E564:E565)</f>
        <v>0</v>
      </c>
      <c r="F563" s="102"/>
      <c r="G563" s="99"/>
      <c r="H563" s="99"/>
      <c r="I563" s="99"/>
      <c r="J563" s="50"/>
      <c r="K563" s="50"/>
      <c r="L563" s="50"/>
      <c r="M563" s="51"/>
      <c r="N563" s="69">
        <f>SUM(N564:N565)</f>
        <v>0</v>
      </c>
      <c r="O563" s="79"/>
    </row>
    <row r="564" spans="1:15" ht="15" hidden="1" customHeight="1" outlineLevel="1">
      <c r="A564" s="33"/>
      <c r="B564" s="35" t="s">
        <v>786</v>
      </c>
      <c r="C564" s="34" t="s">
        <v>750</v>
      </c>
      <c r="D564" s="39"/>
      <c r="E564" s="48"/>
      <c r="F564" s="104">
        <v>7.6999999999999999E-2</v>
      </c>
      <c r="G564" s="104">
        <v>8.3999999999999991E-2</v>
      </c>
      <c r="H564" s="105"/>
      <c r="I564" s="106"/>
      <c r="J564" s="59"/>
      <c r="K564" s="59"/>
      <c r="L564" s="76"/>
      <c r="M564" s="76"/>
      <c r="N564" s="71">
        <f>E564*(F564*J564+G564*K564+H564*L564+I564*M564)</f>
        <v>0</v>
      </c>
      <c r="O564" s="77"/>
    </row>
    <row r="565" spans="1:15" ht="15" hidden="1" customHeight="1" outlineLevel="1">
      <c r="A565" s="33"/>
      <c r="B565" s="33" t="s">
        <v>787</v>
      </c>
      <c r="C565" s="34" t="s">
        <v>750</v>
      </c>
      <c r="D565" s="39"/>
      <c r="E565" s="48"/>
      <c r="F565" s="104">
        <v>0.22</v>
      </c>
      <c r="G565" s="104">
        <v>0.24</v>
      </c>
      <c r="H565" s="105"/>
      <c r="I565" s="105"/>
      <c r="J565" s="59"/>
      <c r="K565" s="59"/>
      <c r="L565" s="36"/>
      <c r="M565" s="76"/>
      <c r="N565" s="71">
        <f>E565*(F565*J565+G565*K565+H565*L565+I565*M565)</f>
        <v>0</v>
      </c>
      <c r="O565" s="77"/>
    </row>
    <row r="566" spans="1:15" ht="15" hidden="1" customHeight="1" outlineLevel="1">
      <c r="A566" s="33"/>
      <c r="B566" s="53" t="s">
        <v>789</v>
      </c>
      <c r="C566" s="50"/>
      <c r="D566" s="50"/>
      <c r="E566" s="61">
        <f>SUM(E567:E568)</f>
        <v>0</v>
      </c>
      <c r="F566" s="102"/>
      <c r="G566" s="99"/>
      <c r="H566" s="99"/>
      <c r="I566" s="99"/>
      <c r="J566" s="50"/>
      <c r="K566" s="50"/>
      <c r="L566" s="50"/>
      <c r="M566" s="51"/>
      <c r="N566" s="69">
        <f>SUM(N567:N568)</f>
        <v>0</v>
      </c>
      <c r="O566" s="79"/>
    </row>
    <row r="567" spans="1:15" ht="15" hidden="1" customHeight="1" outlineLevel="1">
      <c r="A567" s="33"/>
      <c r="B567" s="35" t="s">
        <v>786</v>
      </c>
      <c r="C567" s="34" t="s">
        <v>750</v>
      </c>
      <c r="D567" s="39"/>
      <c r="E567" s="48"/>
      <c r="F567" s="104">
        <v>5.5E-2</v>
      </c>
      <c r="G567" s="104">
        <v>0.06</v>
      </c>
      <c r="H567" s="105"/>
      <c r="I567" s="106"/>
      <c r="J567" s="59"/>
      <c r="K567" s="59"/>
      <c r="L567" s="76"/>
      <c r="M567" s="76"/>
      <c r="N567" s="71">
        <f>E567*(F567*J567+G567*K567+H567*L567+I567*M567)</f>
        <v>0</v>
      </c>
      <c r="O567" s="77"/>
    </row>
    <row r="568" spans="1:15" ht="15" hidden="1" customHeight="1" outlineLevel="1">
      <c r="A568" s="33"/>
      <c r="B568" s="33" t="s">
        <v>787</v>
      </c>
      <c r="C568" s="34" t="s">
        <v>750</v>
      </c>
      <c r="D568" s="39"/>
      <c r="E568" s="48"/>
      <c r="F568" s="104">
        <v>0.16500000000000001</v>
      </c>
      <c r="G568" s="104">
        <v>0.18</v>
      </c>
      <c r="H568" s="105"/>
      <c r="I568" s="105"/>
      <c r="J568" s="59"/>
      <c r="K568" s="59"/>
      <c r="L568" s="36"/>
      <c r="M568" s="76"/>
      <c r="N568" s="71">
        <f>E568*(F568*J568+G568*K568+H568*L568+I568*M568)</f>
        <v>0</v>
      </c>
      <c r="O568" s="77"/>
    </row>
    <row r="569" spans="1:15" ht="45" hidden="1" customHeight="1" outlineLevel="1">
      <c r="A569" s="38"/>
      <c r="B569" s="53" t="s">
        <v>790</v>
      </c>
      <c r="C569" s="50"/>
      <c r="D569" s="50"/>
      <c r="E569" s="61">
        <f>E570</f>
        <v>0</v>
      </c>
      <c r="F569" s="102"/>
      <c r="G569" s="99"/>
      <c r="H569" s="99"/>
      <c r="I569" s="99"/>
      <c r="J569" s="50"/>
      <c r="K569" s="50"/>
      <c r="L569" s="50"/>
      <c r="M569" s="51"/>
      <c r="N569" s="70">
        <f>N570</f>
        <v>0</v>
      </c>
      <c r="O569" s="77"/>
    </row>
    <row r="570" spans="1:15" ht="15" hidden="1" customHeight="1" outlineLevel="1">
      <c r="A570" s="42"/>
      <c r="B570" s="47" t="s">
        <v>796</v>
      </c>
      <c r="C570" s="34"/>
      <c r="D570" s="34"/>
      <c r="E570" s="60">
        <f>SUM(E571:E574)</f>
        <v>0</v>
      </c>
      <c r="F570" s="100"/>
      <c r="G570" s="100"/>
      <c r="H570" s="100"/>
      <c r="I570" s="100"/>
      <c r="J570" s="34"/>
      <c r="K570" s="34"/>
      <c r="L570" s="34"/>
      <c r="M570" s="34"/>
      <c r="N570" s="71">
        <f>SUM(N571:N574)</f>
        <v>0</v>
      </c>
      <c r="O570" s="73"/>
    </row>
    <row r="571" spans="1:15" ht="15" hidden="1" customHeight="1" outlineLevel="1">
      <c r="A571" s="35"/>
      <c r="B571" s="35" t="s">
        <v>792</v>
      </c>
      <c r="C571" s="34" t="s">
        <v>750</v>
      </c>
      <c r="D571" s="34"/>
      <c r="E571" s="41"/>
      <c r="F571" s="107">
        <v>4.4999999999999998E-2</v>
      </c>
      <c r="G571" s="107">
        <v>4.4999999999999998E-2</v>
      </c>
      <c r="H571" s="108"/>
      <c r="I571" s="108"/>
      <c r="J571" s="59"/>
      <c r="K571" s="59"/>
      <c r="L571" s="80"/>
      <c r="M571" s="80"/>
      <c r="N571" s="71">
        <f>E571*(F571*J571+G571*K571+H571*L571+I571*M571)</f>
        <v>0</v>
      </c>
      <c r="O571" s="75"/>
    </row>
    <row r="572" spans="1:15" ht="15" hidden="1" customHeight="1" outlineLevel="1">
      <c r="A572" s="35"/>
      <c r="B572" s="35" t="s">
        <v>793</v>
      </c>
      <c r="C572" s="34" t="s">
        <v>750</v>
      </c>
      <c r="D572" s="34"/>
      <c r="E572" s="41"/>
      <c r="F572" s="107">
        <v>3.3000000000000002E-2</v>
      </c>
      <c r="G572" s="107">
        <v>3.3000000000000002E-2</v>
      </c>
      <c r="H572" s="108"/>
      <c r="I572" s="108"/>
      <c r="J572" s="59"/>
      <c r="K572" s="59"/>
      <c r="L572" s="80"/>
      <c r="M572" s="80"/>
      <c r="N572" s="71">
        <f>E572*(F572*J572+G572*K572+H572*L572+I572*M572)</f>
        <v>0</v>
      </c>
      <c r="O572" s="75"/>
    </row>
    <row r="573" spans="1:15" ht="15" hidden="1" customHeight="1" outlineLevel="1">
      <c r="A573" s="35"/>
      <c r="B573" s="35" t="s">
        <v>794</v>
      </c>
      <c r="C573" s="34" t="s">
        <v>750</v>
      </c>
      <c r="D573" s="34"/>
      <c r="E573" s="41"/>
      <c r="F573" s="107">
        <v>2.6000000000000002E-2</v>
      </c>
      <c r="G573" s="107">
        <v>2.6000000000000002E-2</v>
      </c>
      <c r="H573" s="108"/>
      <c r="I573" s="108"/>
      <c r="J573" s="59"/>
      <c r="K573" s="59"/>
      <c r="L573" s="80"/>
      <c r="M573" s="80"/>
      <c r="N573" s="71">
        <f>E573*(F573*J573+G573*K573+H573*L573+I573*M573)</f>
        <v>0</v>
      </c>
      <c r="O573" s="75"/>
    </row>
    <row r="574" spans="1:15" ht="15" hidden="1" customHeight="1" outlineLevel="1">
      <c r="A574" s="35"/>
      <c r="B574" s="35" t="s">
        <v>795</v>
      </c>
      <c r="C574" s="34" t="s">
        <v>750</v>
      </c>
      <c r="D574" s="34"/>
      <c r="E574" s="41"/>
      <c r="F574" s="107">
        <v>0.01</v>
      </c>
      <c r="G574" s="107">
        <v>0.01</v>
      </c>
      <c r="H574" s="108"/>
      <c r="I574" s="108"/>
      <c r="J574" s="59"/>
      <c r="K574" s="59"/>
      <c r="L574" s="80"/>
      <c r="M574" s="80"/>
      <c r="N574" s="71">
        <f>E574*(F574*J574+G574*K574+H574*L574+I574*M574)</f>
        <v>0</v>
      </c>
      <c r="O574" s="75"/>
    </row>
    <row r="575" spans="1:15" ht="15" customHeight="1" collapsed="1">
      <c r="A575" s="1645" t="s">
        <v>806</v>
      </c>
      <c r="B575" s="1646"/>
      <c r="C575" s="46" t="s">
        <v>750</v>
      </c>
      <c r="D575" s="31"/>
      <c r="E575" s="61">
        <f>SUM(E576:E577)</f>
        <v>0</v>
      </c>
      <c r="F575" s="95"/>
      <c r="G575" s="95"/>
      <c r="H575" s="93"/>
      <c r="I575" s="93"/>
      <c r="J575" s="93"/>
      <c r="K575" s="93"/>
      <c r="L575" s="93"/>
      <c r="M575" s="93"/>
      <c r="N575" s="81">
        <f>SUM(N576:N577)</f>
        <v>0</v>
      </c>
      <c r="O575" s="74"/>
    </row>
    <row r="576" spans="1:15" ht="15" hidden="1" customHeight="1" outlineLevel="1">
      <c r="A576" s="1643" t="s">
        <v>776</v>
      </c>
      <c r="B576" s="1644"/>
      <c r="C576" s="31" t="s">
        <v>750</v>
      </c>
      <c r="D576" s="31"/>
      <c r="E576" s="112"/>
      <c r="F576" s="93">
        <v>0.01</v>
      </c>
      <c r="G576" s="93">
        <v>0.01</v>
      </c>
      <c r="H576" s="93"/>
      <c r="I576" s="93"/>
      <c r="J576" s="112">
        <v>2</v>
      </c>
      <c r="K576" s="112">
        <v>2</v>
      </c>
      <c r="L576" s="31"/>
      <c r="M576" s="31"/>
      <c r="N576" s="81">
        <f>(E576*F576*J576)+(E576*G576*K576)</f>
        <v>0</v>
      </c>
      <c r="O576" s="74"/>
    </row>
    <row r="577" spans="1:17" ht="15" hidden="1" customHeight="1" outlineLevel="1">
      <c r="A577" s="1643" t="s">
        <v>777</v>
      </c>
      <c r="B577" s="1644"/>
      <c r="C577" s="31" t="s">
        <v>750</v>
      </c>
      <c r="D577" s="31"/>
      <c r="E577" s="112"/>
      <c r="F577" s="93">
        <v>0.03</v>
      </c>
      <c r="G577" s="93">
        <v>0.03</v>
      </c>
      <c r="H577" s="93"/>
      <c r="I577" s="93"/>
      <c r="J577" s="112">
        <v>2</v>
      </c>
      <c r="K577" s="112">
        <v>2</v>
      </c>
      <c r="L577" s="31"/>
      <c r="M577" s="31"/>
      <c r="N577" s="81">
        <f>(E577*F577*J577)+(E577*G577*K577)</f>
        <v>0</v>
      </c>
      <c r="O577" s="74"/>
    </row>
    <row r="578" spans="1:17" ht="15" customHeight="1" collapsed="1">
      <c r="A578" s="1645" t="s">
        <v>807</v>
      </c>
      <c r="B578" s="1646"/>
      <c r="C578" s="46" t="s">
        <v>778</v>
      </c>
      <c r="D578" s="61">
        <f>SUM(D579:D584)</f>
        <v>0</v>
      </c>
      <c r="E578" s="31"/>
      <c r="F578" s="31"/>
      <c r="G578" s="31"/>
      <c r="H578" s="31"/>
      <c r="I578" s="31"/>
      <c r="J578" s="31"/>
      <c r="K578" s="31"/>
      <c r="L578" s="31"/>
      <c r="M578" s="31"/>
      <c r="N578" s="81">
        <f>SUM(N579:N584)</f>
        <v>0</v>
      </c>
      <c r="O578" s="74"/>
    </row>
    <row r="579" spans="1:17" ht="15" hidden="1" customHeight="1" outlineLevel="1">
      <c r="A579" s="1641" t="s">
        <v>779</v>
      </c>
      <c r="B579" s="1642"/>
      <c r="C579" s="31" t="s">
        <v>778</v>
      </c>
      <c r="D579" s="112"/>
      <c r="E579" s="31"/>
      <c r="F579" s="93">
        <v>1.4</v>
      </c>
      <c r="G579" s="93">
        <v>1.4</v>
      </c>
      <c r="H579" s="93"/>
      <c r="I579" s="93"/>
      <c r="J579" s="112">
        <v>6</v>
      </c>
      <c r="K579" s="112">
        <v>6</v>
      </c>
      <c r="L579" s="31"/>
      <c r="M579" s="31"/>
      <c r="N579" s="117">
        <f t="shared" ref="N579:N584" si="0">D579*F579*J579</f>
        <v>0</v>
      </c>
      <c r="O579" s="74"/>
    </row>
    <row r="580" spans="1:17" ht="15" hidden="1" customHeight="1" outlineLevel="1">
      <c r="A580" s="1641" t="s">
        <v>780</v>
      </c>
      <c r="B580" s="1642"/>
      <c r="C580" s="31" t="s">
        <v>778</v>
      </c>
      <c r="D580" s="112"/>
      <c r="E580" s="31"/>
      <c r="F580" s="93">
        <v>0.08</v>
      </c>
      <c r="G580" s="93">
        <v>0.08</v>
      </c>
      <c r="H580" s="93"/>
      <c r="I580" s="93"/>
      <c r="J580" s="112">
        <v>6</v>
      </c>
      <c r="K580" s="112">
        <v>6</v>
      </c>
      <c r="L580" s="31"/>
      <c r="M580" s="31"/>
      <c r="N580" s="117">
        <f t="shared" si="0"/>
        <v>0</v>
      </c>
      <c r="O580" s="74"/>
    </row>
    <row r="581" spans="1:17" ht="15" hidden="1" customHeight="1" outlineLevel="1">
      <c r="A581" s="1641" t="s">
        <v>781</v>
      </c>
      <c r="B581" s="1642"/>
      <c r="C581" s="31" t="s">
        <v>778</v>
      </c>
      <c r="D581" s="112"/>
      <c r="E581" s="31"/>
      <c r="F581" s="93">
        <v>2.1</v>
      </c>
      <c r="G581" s="93">
        <v>2.1</v>
      </c>
      <c r="H581" s="93"/>
      <c r="I581" s="93"/>
      <c r="J581" s="112">
        <v>6</v>
      </c>
      <c r="K581" s="112">
        <v>6</v>
      </c>
      <c r="L581" s="31"/>
      <c r="M581" s="31"/>
      <c r="N581" s="117">
        <f t="shared" si="0"/>
        <v>0</v>
      </c>
      <c r="O581" s="74"/>
    </row>
    <row r="582" spans="1:17" ht="15" hidden="1" customHeight="1" outlineLevel="1">
      <c r="A582" s="1641" t="s">
        <v>782</v>
      </c>
      <c r="B582" s="1642"/>
      <c r="C582" s="31" t="s">
        <v>778</v>
      </c>
      <c r="D582" s="112"/>
      <c r="E582" s="31"/>
      <c r="F582" s="93">
        <v>0.15</v>
      </c>
      <c r="G582" s="93">
        <v>0.15</v>
      </c>
      <c r="H582" s="93"/>
      <c r="I582" s="93"/>
      <c r="J582" s="112">
        <v>4</v>
      </c>
      <c r="K582" s="112">
        <v>3</v>
      </c>
      <c r="L582" s="31"/>
      <c r="M582" s="31"/>
      <c r="N582" s="117">
        <f t="shared" si="0"/>
        <v>0</v>
      </c>
      <c r="O582" s="74"/>
    </row>
    <row r="583" spans="1:17" ht="15" hidden="1" customHeight="1" outlineLevel="1">
      <c r="A583" s="1641" t="s">
        <v>783</v>
      </c>
      <c r="B583" s="1642"/>
      <c r="C583" s="31" t="s">
        <v>778</v>
      </c>
      <c r="D583" s="112"/>
      <c r="E583" s="31"/>
      <c r="F583" s="93">
        <v>0.5</v>
      </c>
      <c r="G583" s="93">
        <v>0.5</v>
      </c>
      <c r="H583" s="93"/>
      <c r="I583" s="93"/>
      <c r="J583" s="112">
        <v>6</v>
      </c>
      <c r="K583" s="112">
        <v>6</v>
      </c>
      <c r="L583" s="31"/>
      <c r="M583" s="31"/>
      <c r="N583" s="117">
        <f t="shared" si="0"/>
        <v>0</v>
      </c>
      <c r="O583" s="74"/>
    </row>
    <row r="584" spans="1:17" ht="15" hidden="1" customHeight="1" outlineLevel="1">
      <c r="A584" s="1641" t="s">
        <v>784</v>
      </c>
      <c r="B584" s="1642"/>
      <c r="C584" s="31" t="s">
        <v>778</v>
      </c>
      <c r="D584" s="112"/>
      <c r="E584" s="31"/>
      <c r="F584" s="93">
        <v>0.01</v>
      </c>
      <c r="G584" s="93">
        <v>0.01</v>
      </c>
      <c r="H584" s="93"/>
      <c r="I584" s="93"/>
      <c r="J584" s="112"/>
      <c r="K584" s="112"/>
      <c r="L584" s="31"/>
      <c r="M584" s="31"/>
      <c r="N584" s="117">
        <f t="shared" si="0"/>
        <v>0</v>
      </c>
      <c r="O584" s="74"/>
    </row>
    <row r="585" spans="1:17" collapsed="1">
      <c r="A585" s="1637" t="s">
        <v>812</v>
      </c>
      <c r="B585" s="1638"/>
      <c r="C585" s="46" t="s">
        <v>799</v>
      </c>
      <c r="D585" s="1047">
        <f>D8+D112+D216+D320+D526</f>
        <v>396</v>
      </c>
      <c r="E585" s="61">
        <f>E8+E112+E216+E320+E526</f>
        <v>0</v>
      </c>
      <c r="F585" s="114"/>
      <c r="G585" s="114"/>
      <c r="H585" s="114"/>
      <c r="I585" s="114"/>
      <c r="J585" s="114"/>
      <c r="K585" s="114"/>
      <c r="L585" s="114"/>
      <c r="M585" s="114"/>
      <c r="N585" s="81">
        <f>N8+N112+N216+N320+N526+N575+N578</f>
        <v>8030</v>
      </c>
      <c r="O585" s="81">
        <f>O8+O112+O216+O320+O526+O575+O578</f>
        <v>0</v>
      </c>
    </row>
    <row r="586" spans="1:17" ht="18.75">
      <c r="A586" s="1637" t="s">
        <v>813</v>
      </c>
      <c r="B586" s="1638"/>
      <c r="C586" s="46" t="s">
        <v>799</v>
      </c>
      <c r="D586" s="114"/>
      <c r="E586" s="114"/>
      <c r="F586" s="114"/>
      <c r="G586" s="114"/>
      <c r="H586" s="114"/>
      <c r="I586" s="114"/>
      <c r="J586" s="114"/>
      <c r="K586" s="114"/>
      <c r="L586" s="114"/>
      <c r="M586" s="114"/>
      <c r="N586" s="81">
        <f>N585/1000</f>
        <v>8.0299999999999994</v>
      </c>
      <c r="O586" s="81">
        <f>O585/1000</f>
        <v>0</v>
      </c>
      <c r="P586" s="1075">
        <f>'ПП-М(Красн)'!N118</f>
        <v>8.0299999999999994</v>
      </c>
      <c r="Q586" s="1076"/>
    </row>
    <row r="587" spans="1:17" ht="23.25" customHeight="1">
      <c r="A587" s="1637" t="s">
        <v>809</v>
      </c>
      <c r="B587" s="1638"/>
      <c r="C587" s="113"/>
      <c r="D587" s="114"/>
      <c r="E587" s="114"/>
      <c r="F587" s="96">
        <f>IF(D585&gt;0,(D10*F10+D47*F47+D69*F69+D91*F91+D114*F114+D151*F151+D173*F173+D195*F195+D218*F218+D255*F255+D277*F277+D299*F299+D322*F322+D359*F359+D396*F396+D418*F418+D435*F435+D452*F452+D469*F469+D481*F481+D515*F515+D528*F528+D550*F550+D554*F554)/D585,0)</f>
        <v>2.7916666666666665</v>
      </c>
      <c r="G587" s="96">
        <f>IF(D585&gt;0,(D10*H10+D114*H114+D218*H218+D322*H322+D359*H359+D418*H418+D435*H435+D452*H452)/D585,0)</f>
        <v>0</v>
      </c>
      <c r="H587" s="114"/>
      <c r="I587" s="114"/>
      <c r="J587" s="114"/>
      <c r="K587" s="114"/>
      <c r="L587" s="114"/>
      <c r="M587" s="114"/>
      <c r="N587" s="114"/>
      <c r="O587" s="115"/>
    </row>
    <row r="588" spans="1:17">
      <c r="A588" s="1664" t="s">
        <v>808</v>
      </c>
      <c r="B588" s="1664"/>
      <c r="C588" s="85"/>
      <c r="D588" s="85"/>
      <c r="E588" s="85"/>
      <c r="F588" s="96">
        <f>IF(D585&gt;0,(D10*(F10+H10)+D47*F47+D69*F69+D91*F91+D114*(F114+H114)+D151*F151+D173*F173+D195*F195+D218*(F218+H218)+D255*F255+D277*F277+D299*F299+D322*(F322+H322)+D359*(F359+H359)+D396*F396+D418*(F418+H418)+D435*(F435+H435)+D452*(F452+H452)+D469*F469+D481*F481+D515*F515+D528*F528+D550*F550+D554*F554)/D585,0)</f>
        <v>2.7916666666666665</v>
      </c>
      <c r="G588" s="85"/>
      <c r="H588" s="95"/>
      <c r="I588" s="95"/>
      <c r="J588" s="85"/>
      <c r="K588" s="85"/>
      <c r="L588" s="85"/>
      <c r="M588" s="85"/>
      <c r="N588" s="116"/>
      <c r="O588" s="116"/>
    </row>
    <row r="589" spans="1:17" hidden="1">
      <c r="A589" s="289"/>
      <c r="B589" s="307" t="s">
        <v>1227</v>
      </c>
      <c r="C589" s="31"/>
      <c r="D589" s="31"/>
      <c r="E589" s="31"/>
      <c r="F589" s="31"/>
      <c r="G589" s="31"/>
      <c r="H589" s="45"/>
      <c r="I589" s="45"/>
      <c r="J589" s="31"/>
      <c r="K589" s="31"/>
      <c r="L589" s="31"/>
      <c r="M589" s="31"/>
      <c r="N589" s="31"/>
      <c r="O589" s="45"/>
    </row>
    <row r="590" spans="1:17" ht="15" hidden="1" customHeight="1">
      <c r="A590" s="1538" t="s">
        <v>740</v>
      </c>
      <c r="B590" s="1538"/>
      <c r="C590" s="1538" t="s">
        <v>729</v>
      </c>
      <c r="D590" s="1535" t="s">
        <v>741</v>
      </c>
      <c r="E590" s="1535" t="s">
        <v>20</v>
      </c>
      <c r="F590" s="1650" t="s">
        <v>21</v>
      </c>
      <c r="G590" s="1651"/>
      <c r="H590" s="1652"/>
      <c r="I590" s="1653"/>
      <c r="J590" s="1656" t="s">
        <v>647</v>
      </c>
      <c r="K590" s="1657"/>
      <c r="L590" s="1652"/>
      <c r="M590" s="1653"/>
      <c r="N590" s="1647" t="s">
        <v>22</v>
      </c>
      <c r="O590" s="1648"/>
    </row>
    <row r="591" spans="1:17" hidden="1">
      <c r="A591" s="1538"/>
      <c r="B591" s="1538"/>
      <c r="C591" s="1538"/>
      <c r="D591" s="1535"/>
      <c r="E591" s="1535"/>
      <c r="F591" s="1650"/>
      <c r="G591" s="1651"/>
      <c r="H591" s="1654"/>
      <c r="I591" s="1655"/>
      <c r="J591" s="1658"/>
      <c r="K591" s="1659"/>
      <c r="L591" s="1654"/>
      <c r="M591" s="1655"/>
      <c r="N591" s="1647"/>
      <c r="O591" s="1649"/>
    </row>
    <row r="592" spans="1:17" ht="51" hidden="1" customHeight="1">
      <c r="A592" s="1538"/>
      <c r="B592" s="1538"/>
      <c r="C592" s="1538"/>
      <c r="D592" s="1535"/>
      <c r="E592" s="1535"/>
      <c r="F592" s="239" t="str">
        <f>F6</f>
        <v>с 01.01.-30.06.</v>
      </c>
      <c r="G592" s="239" t="str">
        <f>G6</f>
        <v>с 01.07.-31.12.</v>
      </c>
      <c r="H592" s="324"/>
      <c r="I592" s="325"/>
      <c r="J592" s="239" t="str">
        <f>J6</f>
        <v>с 01.01.-30.06.</v>
      </c>
      <c r="K592" s="239" t="str">
        <f>K6</f>
        <v>с 01.07.-31.12.</v>
      </c>
      <c r="L592" s="324"/>
      <c r="M592" s="325"/>
      <c r="N592" s="1647"/>
      <c r="O592" s="1649"/>
    </row>
    <row r="593" spans="1:15" ht="30" hidden="1" customHeight="1">
      <c r="A593" s="1645" t="s">
        <v>745</v>
      </c>
      <c r="B593" s="1646"/>
      <c r="C593" s="46" t="s">
        <v>799</v>
      </c>
      <c r="D593" s="61">
        <f>D594+D598+D602+D606</f>
        <v>0</v>
      </c>
      <c r="E593" s="31"/>
      <c r="F593" s="94"/>
      <c r="G593" s="310"/>
      <c r="H593" s="326"/>
      <c r="I593" s="327"/>
      <c r="J593" s="317"/>
      <c r="K593" s="46"/>
      <c r="L593" s="326"/>
      <c r="M593" s="327"/>
      <c r="N593" s="344">
        <f>N594+N598+N602+N606</f>
        <v>0</v>
      </c>
      <c r="O593" s="350"/>
    </row>
    <row r="594" spans="1:15" hidden="1">
      <c r="A594" s="1663" t="s">
        <v>747</v>
      </c>
      <c r="B594" s="1663"/>
      <c r="C594" s="31" t="s">
        <v>746</v>
      </c>
      <c r="D594" s="61">
        <f>D595</f>
        <v>0</v>
      </c>
      <c r="E594" s="31"/>
      <c r="F594" s="95"/>
      <c r="G594" s="311"/>
      <c r="H594" s="328"/>
      <c r="I594" s="329"/>
      <c r="J594" s="318"/>
      <c r="K594" s="85"/>
      <c r="L594" s="328"/>
      <c r="M594" s="329"/>
      <c r="N594" s="345">
        <f>N595</f>
        <v>0</v>
      </c>
      <c r="O594" s="350"/>
    </row>
    <row r="595" spans="1:15" ht="15" hidden="1" customHeight="1">
      <c r="A595" s="1637" t="s">
        <v>802</v>
      </c>
      <c r="B595" s="1638"/>
      <c r="C595" s="31" t="s">
        <v>746</v>
      </c>
      <c r="D595" s="61">
        <f>D596</f>
        <v>0</v>
      </c>
      <c r="E595" s="31"/>
      <c r="F595" s="96">
        <f>F596</f>
        <v>6.96</v>
      </c>
      <c r="G595" s="312">
        <f>G596</f>
        <v>6.96</v>
      </c>
      <c r="H595" s="330"/>
      <c r="I595" s="331"/>
      <c r="J595" s="50"/>
      <c r="K595" s="50"/>
      <c r="L595" s="330"/>
      <c r="M595" s="331"/>
      <c r="N595" s="345">
        <f>SUM(N596:N597)</f>
        <v>0</v>
      </c>
      <c r="O595" s="350"/>
    </row>
    <row r="596" spans="1:15" ht="15" hidden="1" customHeight="1" outlineLevel="1">
      <c r="A596" s="82"/>
      <c r="B596" s="82" t="s">
        <v>800</v>
      </c>
      <c r="C596" s="31" t="s">
        <v>746</v>
      </c>
      <c r="D596" s="83"/>
      <c r="E596" s="31"/>
      <c r="F596" s="308">
        <v>6.96</v>
      </c>
      <c r="G596" s="314">
        <v>6.96</v>
      </c>
      <c r="H596" s="332"/>
      <c r="I596" s="333"/>
      <c r="J596" s="319"/>
      <c r="K596" s="59"/>
      <c r="L596" s="332"/>
      <c r="M596" s="333"/>
      <c r="N596" s="346">
        <f>D596*(F596*J596+G596*K596)</f>
        <v>0</v>
      </c>
      <c r="O596" s="350"/>
    </row>
    <row r="597" spans="1:15" ht="15" hidden="1" customHeight="1" outlineLevel="1">
      <c r="A597" s="43"/>
      <c r="B597" s="89" t="s">
        <v>801</v>
      </c>
      <c r="C597" s="44" t="s">
        <v>748</v>
      </c>
      <c r="D597" s="84"/>
      <c r="E597" s="31"/>
      <c r="F597" s="97"/>
      <c r="G597" s="313"/>
      <c r="H597" s="332"/>
      <c r="I597" s="333"/>
      <c r="J597" s="320"/>
      <c r="K597" s="45"/>
      <c r="L597" s="332"/>
      <c r="M597" s="333"/>
      <c r="N597" s="347"/>
      <c r="O597" s="350"/>
    </row>
    <row r="598" spans="1:15" hidden="1">
      <c r="A598" s="1663" t="s">
        <v>751</v>
      </c>
      <c r="B598" s="1663"/>
      <c r="C598" s="31" t="s">
        <v>746</v>
      </c>
      <c r="D598" s="61">
        <f>D599</f>
        <v>0</v>
      </c>
      <c r="E598" s="31"/>
      <c r="F598" s="95"/>
      <c r="G598" s="311"/>
      <c r="H598" s="328"/>
      <c r="I598" s="329"/>
      <c r="J598" s="318"/>
      <c r="K598" s="85"/>
      <c r="L598" s="328"/>
      <c r="M598" s="329"/>
      <c r="N598" s="345">
        <f>N599</f>
        <v>0</v>
      </c>
      <c r="O598" s="350"/>
    </row>
    <row r="599" spans="1:15" ht="15" hidden="1" customHeight="1">
      <c r="A599" s="1637" t="s">
        <v>802</v>
      </c>
      <c r="B599" s="1638"/>
      <c r="C599" s="31" t="s">
        <v>746</v>
      </c>
      <c r="D599" s="61">
        <f>D600</f>
        <v>0</v>
      </c>
      <c r="E599" s="31"/>
      <c r="F599" s="96">
        <f>F600</f>
        <v>5.58</v>
      </c>
      <c r="G599" s="312">
        <f>G600</f>
        <v>5.58</v>
      </c>
      <c r="H599" s="334"/>
      <c r="I599" s="335"/>
      <c r="J599" s="50"/>
      <c r="K599" s="50"/>
      <c r="L599" s="334"/>
      <c r="M599" s="335"/>
      <c r="N599" s="345">
        <f>SUM(N600:N601)</f>
        <v>0</v>
      </c>
      <c r="O599" s="350"/>
    </row>
    <row r="600" spans="1:15" ht="15" hidden="1" customHeight="1" outlineLevel="1">
      <c r="A600" s="82"/>
      <c r="B600" s="82" t="s">
        <v>800</v>
      </c>
      <c r="C600" s="31" t="s">
        <v>746</v>
      </c>
      <c r="D600" s="83"/>
      <c r="E600" s="31"/>
      <c r="F600" s="308">
        <v>5.58</v>
      </c>
      <c r="G600" s="314">
        <v>5.58</v>
      </c>
      <c r="H600" s="332"/>
      <c r="I600" s="333"/>
      <c r="J600" s="319"/>
      <c r="K600" s="59"/>
      <c r="L600" s="332"/>
      <c r="M600" s="333"/>
      <c r="N600" s="346">
        <f>D600*(F600*J600+G600*K600)</f>
        <v>0</v>
      </c>
      <c r="O600" s="350"/>
    </row>
    <row r="601" spans="1:15" ht="15" hidden="1" customHeight="1" outlineLevel="1">
      <c r="A601" s="43"/>
      <c r="B601" s="89" t="s">
        <v>801</v>
      </c>
      <c r="C601" s="44" t="s">
        <v>748</v>
      </c>
      <c r="D601" s="84"/>
      <c r="E601" s="31"/>
      <c r="F601" s="97"/>
      <c r="G601" s="313"/>
      <c r="H601" s="332"/>
      <c r="I601" s="333"/>
      <c r="J601" s="320"/>
      <c r="K601" s="45"/>
      <c r="L601" s="332"/>
      <c r="M601" s="333"/>
      <c r="N601" s="347"/>
      <c r="O601" s="350"/>
    </row>
    <row r="602" spans="1:15" hidden="1">
      <c r="A602" s="1662" t="s">
        <v>752</v>
      </c>
      <c r="B602" s="1662"/>
      <c r="C602" s="31" t="s">
        <v>746</v>
      </c>
      <c r="D602" s="61">
        <f>D603</f>
        <v>0</v>
      </c>
      <c r="E602" s="31"/>
      <c r="F602" s="95"/>
      <c r="G602" s="311"/>
      <c r="H602" s="328"/>
      <c r="I602" s="329"/>
      <c r="J602" s="318"/>
      <c r="K602" s="85"/>
      <c r="L602" s="328"/>
      <c r="M602" s="329"/>
      <c r="N602" s="345">
        <f>N603</f>
        <v>0</v>
      </c>
      <c r="O602" s="350"/>
    </row>
    <row r="603" spans="1:15" ht="15" hidden="1" customHeight="1">
      <c r="A603" s="1637" t="s">
        <v>802</v>
      </c>
      <c r="B603" s="1638"/>
      <c r="C603" s="31" t="s">
        <v>746</v>
      </c>
      <c r="D603" s="61">
        <f>D604</f>
        <v>0</v>
      </c>
      <c r="E603" s="31"/>
      <c r="F603" s="96">
        <f>F604</f>
        <v>4.58</v>
      </c>
      <c r="G603" s="312">
        <f>G604</f>
        <v>4.58</v>
      </c>
      <c r="H603" s="334"/>
      <c r="I603" s="335"/>
      <c r="J603" s="50"/>
      <c r="K603" s="50"/>
      <c r="L603" s="334"/>
      <c r="M603" s="335"/>
      <c r="N603" s="345">
        <f>SUM(N604:N605)</f>
        <v>0</v>
      </c>
      <c r="O603" s="350"/>
    </row>
    <row r="604" spans="1:15" ht="15" hidden="1" customHeight="1" outlineLevel="1">
      <c r="A604" s="82"/>
      <c r="B604" s="82" t="s">
        <v>800</v>
      </c>
      <c r="C604" s="31" t="s">
        <v>746</v>
      </c>
      <c r="D604" s="83"/>
      <c r="E604" s="31"/>
      <c r="F604" s="308">
        <v>4.58</v>
      </c>
      <c r="G604" s="314">
        <v>4.58</v>
      </c>
      <c r="H604" s="332"/>
      <c r="I604" s="333"/>
      <c r="J604" s="319"/>
      <c r="K604" s="59"/>
      <c r="L604" s="332"/>
      <c r="M604" s="333"/>
      <c r="N604" s="346">
        <f>D604*(F604*J604+G604*K604)</f>
        <v>0</v>
      </c>
      <c r="O604" s="350"/>
    </row>
    <row r="605" spans="1:15" ht="15" hidden="1" customHeight="1" outlineLevel="1">
      <c r="A605" s="43"/>
      <c r="B605" s="89" t="s">
        <v>801</v>
      </c>
      <c r="C605" s="44" t="s">
        <v>748</v>
      </c>
      <c r="D605" s="84"/>
      <c r="E605" s="31"/>
      <c r="F605" s="97"/>
      <c r="G605" s="313"/>
      <c r="H605" s="332"/>
      <c r="I605" s="333"/>
      <c r="J605" s="320"/>
      <c r="K605" s="45"/>
      <c r="L605" s="332"/>
      <c r="M605" s="333"/>
      <c r="N605" s="347"/>
      <c r="O605" s="350"/>
    </row>
    <row r="606" spans="1:15" ht="26.25" hidden="1" customHeight="1">
      <c r="A606" s="1662" t="s">
        <v>753</v>
      </c>
      <c r="B606" s="1662"/>
      <c r="C606" s="31" t="s">
        <v>746</v>
      </c>
      <c r="D606" s="61">
        <f>D607</f>
        <v>0</v>
      </c>
      <c r="E606" s="31"/>
      <c r="F606" s="95"/>
      <c r="G606" s="311"/>
      <c r="H606" s="328"/>
      <c r="I606" s="329"/>
      <c r="J606" s="318"/>
      <c r="K606" s="85"/>
      <c r="L606" s="328"/>
      <c r="M606" s="329"/>
      <c r="N606" s="345">
        <f>N607</f>
        <v>0</v>
      </c>
      <c r="O606" s="350"/>
    </row>
    <row r="607" spans="1:15" hidden="1">
      <c r="A607" s="1637" t="s">
        <v>802</v>
      </c>
      <c r="B607" s="1638"/>
      <c r="C607" s="31" t="s">
        <v>746</v>
      </c>
      <c r="D607" s="61">
        <f>D608</f>
        <v>0</v>
      </c>
      <c r="E607" s="85"/>
      <c r="F607" s="96">
        <f>F608</f>
        <v>3.02</v>
      </c>
      <c r="G607" s="312">
        <f>G608</f>
        <v>3.02</v>
      </c>
      <c r="H607" s="334"/>
      <c r="I607" s="335"/>
      <c r="J607" s="50"/>
      <c r="K607" s="50"/>
      <c r="L607" s="334"/>
      <c r="M607" s="335"/>
      <c r="N607" s="345">
        <f>SUM(N608:N609)</f>
        <v>0</v>
      </c>
      <c r="O607" s="350"/>
    </row>
    <row r="608" spans="1:15" ht="15" hidden="1" customHeight="1" outlineLevel="1">
      <c r="A608" s="82"/>
      <c r="B608" s="82" t="s">
        <v>800</v>
      </c>
      <c r="C608" s="31" t="s">
        <v>746</v>
      </c>
      <c r="D608" s="83"/>
      <c r="E608" s="85"/>
      <c r="F608" s="308">
        <v>3.02</v>
      </c>
      <c r="G608" s="314">
        <v>3.02</v>
      </c>
      <c r="H608" s="332"/>
      <c r="I608" s="333"/>
      <c r="J608" s="319"/>
      <c r="K608" s="59"/>
      <c r="L608" s="332"/>
      <c r="M608" s="333"/>
      <c r="N608" s="346">
        <f>D608*(F608*J608+G608*K608)</f>
        <v>0</v>
      </c>
      <c r="O608" s="350"/>
    </row>
    <row r="609" spans="1:15" ht="15" hidden="1" customHeight="1" outlineLevel="1">
      <c r="A609" s="43"/>
      <c r="B609" s="89" t="s">
        <v>801</v>
      </c>
      <c r="C609" s="44" t="s">
        <v>748</v>
      </c>
      <c r="D609" s="84"/>
      <c r="E609" s="85"/>
      <c r="F609" s="97"/>
      <c r="G609" s="313"/>
      <c r="H609" s="332"/>
      <c r="I609" s="333"/>
      <c r="J609" s="320"/>
      <c r="K609" s="45"/>
      <c r="L609" s="332"/>
      <c r="M609" s="333"/>
      <c r="N609" s="347"/>
      <c r="O609" s="350"/>
    </row>
    <row r="610" spans="1:15" ht="24.75" hidden="1" customHeight="1">
      <c r="A610" s="1645" t="s">
        <v>754</v>
      </c>
      <c r="B610" s="1646"/>
      <c r="C610" s="46" t="s">
        <v>799</v>
      </c>
      <c r="D610" s="86">
        <f>D611+D615+D619+D623</f>
        <v>0</v>
      </c>
      <c r="E610" s="85"/>
      <c r="F610" s="94"/>
      <c r="G610" s="310"/>
      <c r="H610" s="326"/>
      <c r="I610" s="327"/>
      <c r="J610" s="317"/>
      <c r="K610" s="46"/>
      <c r="L610" s="326"/>
      <c r="M610" s="327"/>
      <c r="N610" s="344">
        <f>N611+N615+N619+N623</f>
        <v>0</v>
      </c>
      <c r="O610" s="350"/>
    </row>
    <row r="611" spans="1:15" hidden="1">
      <c r="A611" s="1663" t="s">
        <v>755</v>
      </c>
      <c r="B611" s="1663"/>
      <c r="C611" s="31" t="s">
        <v>746</v>
      </c>
      <c r="D611" s="61">
        <f>D612</f>
        <v>0</v>
      </c>
      <c r="E611" s="85"/>
      <c r="F611" s="95"/>
      <c r="G611" s="311"/>
      <c r="H611" s="328"/>
      <c r="I611" s="329"/>
      <c r="J611" s="318"/>
      <c r="K611" s="85"/>
      <c r="L611" s="328"/>
      <c r="M611" s="329"/>
      <c r="N611" s="345">
        <f>N612</f>
        <v>0</v>
      </c>
      <c r="O611" s="350"/>
    </row>
    <row r="612" spans="1:15" ht="15" hidden="1" customHeight="1">
      <c r="A612" s="1637" t="s">
        <v>802</v>
      </c>
      <c r="B612" s="1638"/>
      <c r="C612" s="31" t="s">
        <v>746</v>
      </c>
      <c r="D612" s="61">
        <f>D613</f>
        <v>0</v>
      </c>
      <c r="E612" s="85"/>
      <c r="F612" s="96">
        <f>F613</f>
        <v>5.3</v>
      </c>
      <c r="G612" s="312">
        <f>G613</f>
        <v>5.3</v>
      </c>
      <c r="H612" s="330"/>
      <c r="I612" s="331"/>
      <c r="J612" s="50"/>
      <c r="K612" s="50"/>
      <c r="L612" s="330"/>
      <c r="M612" s="331"/>
      <c r="N612" s="345">
        <f>SUM(N613:N614)</f>
        <v>0</v>
      </c>
      <c r="O612" s="350"/>
    </row>
    <row r="613" spans="1:15" ht="15" hidden="1" customHeight="1" outlineLevel="1">
      <c r="A613" s="82"/>
      <c r="B613" s="82" t="s">
        <v>800</v>
      </c>
      <c r="C613" s="31" t="s">
        <v>746</v>
      </c>
      <c r="D613" s="83"/>
      <c r="E613" s="85"/>
      <c r="F613" s="308">
        <v>5.3</v>
      </c>
      <c r="G613" s="314">
        <v>5.3</v>
      </c>
      <c r="H613" s="332"/>
      <c r="I613" s="333"/>
      <c r="J613" s="319"/>
      <c r="K613" s="59"/>
      <c r="L613" s="332"/>
      <c r="M613" s="333"/>
      <c r="N613" s="346">
        <f>D613*(F613*J613+G613*K613)</f>
        <v>0</v>
      </c>
      <c r="O613" s="350"/>
    </row>
    <row r="614" spans="1:15" ht="15" hidden="1" customHeight="1" outlineLevel="1">
      <c r="A614" s="43"/>
      <c r="B614" s="89" t="s">
        <v>801</v>
      </c>
      <c r="C614" s="44" t="s">
        <v>748</v>
      </c>
      <c r="D614" s="84"/>
      <c r="E614" s="85"/>
      <c r="F614" s="97"/>
      <c r="G614" s="313"/>
      <c r="H614" s="332"/>
      <c r="I614" s="333"/>
      <c r="J614" s="320"/>
      <c r="K614" s="45"/>
      <c r="L614" s="332"/>
      <c r="M614" s="333"/>
      <c r="N614" s="347"/>
      <c r="O614" s="350"/>
    </row>
    <row r="615" spans="1:15" hidden="1">
      <c r="A615" s="1660" t="s">
        <v>756</v>
      </c>
      <c r="B615" s="1661"/>
      <c r="C615" s="31" t="s">
        <v>746</v>
      </c>
      <c r="D615" s="61">
        <f>D616</f>
        <v>0</v>
      </c>
      <c r="E615" s="85"/>
      <c r="F615" s="95"/>
      <c r="G615" s="311"/>
      <c r="H615" s="328"/>
      <c r="I615" s="329"/>
      <c r="J615" s="318"/>
      <c r="K615" s="85"/>
      <c r="L615" s="328"/>
      <c r="M615" s="329"/>
      <c r="N615" s="345">
        <f>N616</f>
        <v>0</v>
      </c>
      <c r="O615" s="350"/>
    </row>
    <row r="616" spans="1:15" hidden="1">
      <c r="A616" s="1637" t="s">
        <v>802</v>
      </c>
      <c r="B616" s="1638"/>
      <c r="C616" s="31" t="s">
        <v>746</v>
      </c>
      <c r="D616" s="61">
        <f>D617</f>
        <v>0</v>
      </c>
      <c r="E616" s="85"/>
      <c r="F616" s="96">
        <f>F617</f>
        <v>4.5199999999999996</v>
      </c>
      <c r="G616" s="312">
        <f>G617</f>
        <v>4.5199999999999996</v>
      </c>
      <c r="H616" s="336"/>
      <c r="I616" s="337"/>
      <c r="J616" s="50"/>
      <c r="K616" s="50"/>
      <c r="L616" s="336"/>
      <c r="M616" s="337"/>
      <c r="N616" s="345">
        <f>SUM(N617:N618)</f>
        <v>0</v>
      </c>
      <c r="O616" s="350"/>
    </row>
    <row r="617" spans="1:15" ht="15" hidden="1" customHeight="1" outlineLevel="1">
      <c r="A617" s="82"/>
      <c r="B617" s="82" t="s">
        <v>800</v>
      </c>
      <c r="C617" s="31" t="s">
        <v>746</v>
      </c>
      <c r="D617" s="83"/>
      <c r="E617" s="85"/>
      <c r="F617" s="308">
        <v>4.5199999999999996</v>
      </c>
      <c r="G617" s="314">
        <v>4.5199999999999996</v>
      </c>
      <c r="H617" s="332"/>
      <c r="I617" s="333"/>
      <c r="J617" s="319"/>
      <c r="K617" s="59"/>
      <c r="L617" s="332"/>
      <c r="M617" s="333"/>
      <c r="N617" s="346">
        <f>D617*(F617*J617+G617*K617)</f>
        <v>0</v>
      </c>
      <c r="O617" s="350"/>
    </row>
    <row r="618" spans="1:15" ht="15" hidden="1" customHeight="1" outlineLevel="1">
      <c r="A618" s="43"/>
      <c r="B618" s="89" t="s">
        <v>801</v>
      </c>
      <c r="C618" s="44" t="s">
        <v>748</v>
      </c>
      <c r="D618" s="84"/>
      <c r="E618" s="85"/>
      <c r="F618" s="97"/>
      <c r="G618" s="313"/>
      <c r="H618" s="332"/>
      <c r="I618" s="333"/>
      <c r="J618" s="320"/>
      <c r="K618" s="45"/>
      <c r="L618" s="332"/>
      <c r="M618" s="333"/>
      <c r="N618" s="347"/>
      <c r="O618" s="350"/>
    </row>
    <row r="619" spans="1:15" ht="15" hidden="1" customHeight="1">
      <c r="A619" s="1639" t="s">
        <v>757</v>
      </c>
      <c r="B619" s="1640"/>
      <c r="C619" s="31" t="s">
        <v>746</v>
      </c>
      <c r="D619" s="61">
        <f>D620</f>
        <v>0</v>
      </c>
      <c r="E619" s="85"/>
      <c r="F619" s="95"/>
      <c r="G619" s="311"/>
      <c r="H619" s="328"/>
      <c r="I619" s="329"/>
      <c r="J619" s="318"/>
      <c r="K619" s="85"/>
      <c r="L619" s="328"/>
      <c r="M619" s="329"/>
      <c r="N619" s="345">
        <f>N620</f>
        <v>0</v>
      </c>
      <c r="O619" s="350"/>
    </row>
    <row r="620" spans="1:15" ht="15" hidden="1" customHeight="1">
      <c r="A620" s="1637" t="s">
        <v>802</v>
      </c>
      <c r="B620" s="1638"/>
      <c r="C620" s="31" t="s">
        <v>746</v>
      </c>
      <c r="D620" s="61">
        <f>D621</f>
        <v>0</v>
      </c>
      <c r="E620" s="85"/>
      <c r="F620" s="96">
        <f>F621</f>
        <v>4</v>
      </c>
      <c r="G620" s="312">
        <f>G621</f>
        <v>4</v>
      </c>
      <c r="H620" s="336"/>
      <c r="I620" s="337"/>
      <c r="J620" s="50"/>
      <c r="K620" s="50"/>
      <c r="L620" s="336"/>
      <c r="M620" s="337"/>
      <c r="N620" s="345">
        <f>SUM(N621:N622)</f>
        <v>0</v>
      </c>
      <c r="O620" s="350"/>
    </row>
    <row r="621" spans="1:15" ht="15" hidden="1" customHeight="1" outlineLevel="1">
      <c r="A621" s="82"/>
      <c r="B621" s="82" t="s">
        <v>800</v>
      </c>
      <c r="C621" s="31" t="s">
        <v>746</v>
      </c>
      <c r="D621" s="83"/>
      <c r="E621" s="85"/>
      <c r="F621" s="308">
        <v>4</v>
      </c>
      <c r="G621" s="314">
        <v>4</v>
      </c>
      <c r="H621" s="332"/>
      <c r="I621" s="333"/>
      <c r="J621" s="319"/>
      <c r="K621" s="59"/>
      <c r="L621" s="332"/>
      <c r="M621" s="333"/>
      <c r="N621" s="346">
        <f>D621*(F621*J621+G621*K621)</f>
        <v>0</v>
      </c>
      <c r="O621" s="350"/>
    </row>
    <row r="622" spans="1:15" ht="15" hidden="1" customHeight="1" outlineLevel="1">
      <c r="A622" s="43"/>
      <c r="B622" s="89" t="s">
        <v>801</v>
      </c>
      <c r="C622" s="44" t="s">
        <v>748</v>
      </c>
      <c r="D622" s="84"/>
      <c r="E622" s="85"/>
      <c r="F622" s="97"/>
      <c r="G622" s="313"/>
      <c r="H622" s="332"/>
      <c r="I622" s="333"/>
      <c r="J622" s="320"/>
      <c r="K622" s="45"/>
      <c r="L622" s="332"/>
      <c r="M622" s="333"/>
      <c r="N622" s="347"/>
      <c r="O622" s="350"/>
    </row>
    <row r="623" spans="1:15" ht="25.5" hidden="1" customHeight="1">
      <c r="A623" s="1639" t="s">
        <v>758</v>
      </c>
      <c r="B623" s="1640"/>
      <c r="C623" s="31" t="s">
        <v>746</v>
      </c>
      <c r="D623" s="61">
        <f>D624</f>
        <v>0</v>
      </c>
      <c r="E623" s="85"/>
      <c r="F623" s="95"/>
      <c r="G623" s="311"/>
      <c r="H623" s="328"/>
      <c r="I623" s="329"/>
      <c r="J623" s="318"/>
      <c r="K623" s="85"/>
      <c r="L623" s="328"/>
      <c r="M623" s="329"/>
      <c r="N623" s="345">
        <f>N624</f>
        <v>0</v>
      </c>
      <c r="O623" s="350"/>
    </row>
    <row r="624" spans="1:15" hidden="1">
      <c r="A624" s="1637" t="s">
        <v>802</v>
      </c>
      <c r="B624" s="1638"/>
      <c r="C624" s="31" t="s">
        <v>746</v>
      </c>
      <c r="D624" s="61">
        <f>D625</f>
        <v>0</v>
      </c>
      <c r="E624" s="85"/>
      <c r="F624" s="96">
        <f>F625</f>
        <v>3.09</v>
      </c>
      <c r="G624" s="312">
        <f>G625</f>
        <v>3.09</v>
      </c>
      <c r="H624" s="336"/>
      <c r="I624" s="337"/>
      <c r="J624" s="50"/>
      <c r="K624" s="50"/>
      <c r="L624" s="336"/>
      <c r="M624" s="337"/>
      <c r="N624" s="345">
        <f>SUM(N625:N626)</f>
        <v>0</v>
      </c>
      <c r="O624" s="350"/>
    </row>
    <row r="625" spans="1:15" ht="15" hidden="1" customHeight="1" outlineLevel="1">
      <c r="A625" s="82"/>
      <c r="B625" s="82" t="s">
        <v>800</v>
      </c>
      <c r="C625" s="31" t="s">
        <v>746</v>
      </c>
      <c r="D625" s="83"/>
      <c r="E625" s="85"/>
      <c r="F625" s="308">
        <v>3.09</v>
      </c>
      <c r="G625" s="314">
        <v>3.09</v>
      </c>
      <c r="H625" s="332"/>
      <c r="I625" s="333"/>
      <c r="J625" s="319"/>
      <c r="K625" s="59"/>
      <c r="L625" s="332"/>
      <c r="M625" s="333"/>
      <c r="N625" s="346">
        <f>D625*(F625*J625+G625*K625)</f>
        <v>0</v>
      </c>
      <c r="O625" s="350"/>
    </row>
    <row r="626" spans="1:15" ht="15" hidden="1" customHeight="1" outlineLevel="1">
      <c r="A626" s="43"/>
      <c r="B626" s="89" t="s">
        <v>801</v>
      </c>
      <c r="C626" s="44" t="s">
        <v>748</v>
      </c>
      <c r="D626" s="84"/>
      <c r="E626" s="85"/>
      <c r="F626" s="97"/>
      <c r="G626" s="313"/>
      <c r="H626" s="332"/>
      <c r="I626" s="333"/>
      <c r="J626" s="320"/>
      <c r="K626" s="45"/>
      <c r="L626" s="332"/>
      <c r="M626" s="333"/>
      <c r="N626" s="347"/>
      <c r="O626" s="350"/>
    </row>
    <row r="627" spans="1:15" ht="25.5" hidden="1" customHeight="1">
      <c r="A627" s="1645" t="s">
        <v>759</v>
      </c>
      <c r="B627" s="1646"/>
      <c r="C627" s="46" t="s">
        <v>799</v>
      </c>
      <c r="D627" s="86">
        <f>D628+D632+D636+D640</f>
        <v>0</v>
      </c>
      <c r="E627" s="85"/>
      <c r="F627" s="94"/>
      <c r="G627" s="310"/>
      <c r="H627" s="326"/>
      <c r="I627" s="327"/>
      <c r="J627" s="317"/>
      <c r="K627" s="46"/>
      <c r="L627" s="326"/>
      <c r="M627" s="327"/>
      <c r="N627" s="344">
        <f>N628+N632+N636+N640</f>
        <v>0</v>
      </c>
      <c r="O627" s="350"/>
    </row>
    <row r="628" spans="1:15" ht="15" hidden="1" customHeight="1">
      <c r="A628" s="1660" t="s">
        <v>760</v>
      </c>
      <c r="B628" s="1661"/>
      <c r="C628" s="31" t="s">
        <v>746</v>
      </c>
      <c r="D628" s="61">
        <f>D629</f>
        <v>0</v>
      </c>
      <c r="E628" s="85"/>
      <c r="F628" s="95"/>
      <c r="G628" s="311"/>
      <c r="H628" s="328"/>
      <c r="I628" s="329"/>
      <c r="J628" s="318"/>
      <c r="K628" s="85"/>
      <c r="L628" s="328"/>
      <c r="M628" s="329"/>
      <c r="N628" s="345">
        <f>N629</f>
        <v>0</v>
      </c>
      <c r="O628" s="350"/>
    </row>
    <row r="629" spans="1:15" ht="15" hidden="1" customHeight="1">
      <c r="A629" s="1637" t="s">
        <v>802</v>
      </c>
      <c r="B629" s="1638"/>
      <c r="C629" s="31" t="s">
        <v>746</v>
      </c>
      <c r="D629" s="61">
        <f>D630</f>
        <v>0</v>
      </c>
      <c r="E629" s="85"/>
      <c r="F629" s="96">
        <f>F630</f>
        <v>2.83</v>
      </c>
      <c r="G629" s="312">
        <f>G630</f>
        <v>8.83</v>
      </c>
      <c r="H629" s="330"/>
      <c r="I629" s="331"/>
      <c r="J629" s="50"/>
      <c r="K629" s="50"/>
      <c r="L629" s="330"/>
      <c r="M629" s="331"/>
      <c r="N629" s="345">
        <f>SUM(N630:N631)</f>
        <v>0</v>
      </c>
      <c r="O629" s="350"/>
    </row>
    <row r="630" spans="1:15" ht="15" hidden="1" customHeight="1" outlineLevel="1">
      <c r="A630" s="82"/>
      <c r="B630" s="82" t="s">
        <v>800</v>
      </c>
      <c r="C630" s="31" t="s">
        <v>746</v>
      </c>
      <c r="D630" s="83"/>
      <c r="E630" s="85"/>
      <c r="F630" s="308">
        <v>2.83</v>
      </c>
      <c r="G630" s="314">
        <v>8.83</v>
      </c>
      <c r="H630" s="332"/>
      <c r="I630" s="333"/>
      <c r="J630" s="319"/>
      <c r="K630" s="59"/>
      <c r="L630" s="332"/>
      <c r="M630" s="333"/>
      <c r="N630" s="346">
        <f>D630*(F630*J630+G630*K630)</f>
        <v>0</v>
      </c>
      <c r="O630" s="350"/>
    </row>
    <row r="631" spans="1:15" ht="15" hidden="1" customHeight="1" outlineLevel="1">
      <c r="A631" s="43"/>
      <c r="B631" s="89" t="s">
        <v>801</v>
      </c>
      <c r="C631" s="44" t="s">
        <v>748</v>
      </c>
      <c r="D631" s="84"/>
      <c r="E631" s="85"/>
      <c r="F631" s="97"/>
      <c r="G631" s="313"/>
      <c r="H631" s="332"/>
      <c r="I631" s="333"/>
      <c r="J631" s="320"/>
      <c r="K631" s="45"/>
      <c r="L631" s="332"/>
      <c r="M631" s="333"/>
      <c r="N631" s="347"/>
      <c r="O631" s="350"/>
    </row>
    <row r="632" spans="1:15" hidden="1">
      <c r="A632" s="1660" t="s">
        <v>761</v>
      </c>
      <c r="B632" s="1661"/>
      <c r="C632" s="31" t="s">
        <v>746</v>
      </c>
      <c r="D632" s="61">
        <f>D633</f>
        <v>0</v>
      </c>
      <c r="E632" s="85"/>
      <c r="F632" s="95"/>
      <c r="G632" s="311"/>
      <c r="H632" s="328"/>
      <c r="I632" s="329"/>
      <c r="J632" s="318"/>
      <c r="K632" s="85"/>
      <c r="L632" s="328"/>
      <c r="M632" s="329"/>
      <c r="N632" s="345">
        <f>N633</f>
        <v>0</v>
      </c>
      <c r="O632" s="350"/>
    </row>
    <row r="633" spans="1:15" hidden="1">
      <c r="A633" s="1637" t="s">
        <v>802</v>
      </c>
      <c r="B633" s="1638"/>
      <c r="C633" s="31" t="s">
        <v>746</v>
      </c>
      <c r="D633" s="61">
        <f>D634</f>
        <v>0</v>
      </c>
      <c r="E633" s="85"/>
      <c r="F633" s="96">
        <f>F634</f>
        <v>2.38</v>
      </c>
      <c r="G633" s="312">
        <f>G634</f>
        <v>2.38</v>
      </c>
      <c r="H633" s="336"/>
      <c r="I633" s="337"/>
      <c r="J633" s="50"/>
      <c r="K633" s="50"/>
      <c r="L633" s="336"/>
      <c r="M633" s="337"/>
      <c r="N633" s="345">
        <f>SUM(N634:N635)</f>
        <v>0</v>
      </c>
      <c r="O633" s="350"/>
    </row>
    <row r="634" spans="1:15" ht="15" hidden="1" customHeight="1" outlineLevel="1">
      <c r="A634" s="82"/>
      <c r="B634" s="82" t="s">
        <v>800</v>
      </c>
      <c r="C634" s="31" t="s">
        <v>746</v>
      </c>
      <c r="D634" s="83"/>
      <c r="E634" s="85"/>
      <c r="F634" s="308">
        <v>2.38</v>
      </c>
      <c r="G634" s="314">
        <v>2.38</v>
      </c>
      <c r="H634" s="332"/>
      <c r="I634" s="333"/>
      <c r="J634" s="319"/>
      <c r="K634" s="59"/>
      <c r="L634" s="332"/>
      <c r="M634" s="333"/>
      <c r="N634" s="346">
        <f>D634*(F634*J634+G634*K634)</f>
        <v>0</v>
      </c>
      <c r="O634" s="350"/>
    </row>
    <row r="635" spans="1:15" ht="15" hidden="1" customHeight="1" outlineLevel="1">
      <c r="A635" s="43"/>
      <c r="B635" s="89" t="s">
        <v>801</v>
      </c>
      <c r="C635" s="44" t="s">
        <v>748</v>
      </c>
      <c r="D635" s="84"/>
      <c r="E635" s="85"/>
      <c r="F635" s="97"/>
      <c r="G635" s="313"/>
      <c r="H635" s="332"/>
      <c r="I635" s="333"/>
      <c r="J635" s="320"/>
      <c r="K635" s="45"/>
      <c r="L635" s="332"/>
      <c r="M635" s="333"/>
      <c r="N635" s="347"/>
      <c r="O635" s="350"/>
    </row>
    <row r="636" spans="1:15" ht="15" hidden="1" customHeight="1">
      <c r="A636" s="1639" t="s">
        <v>762</v>
      </c>
      <c r="B636" s="1640"/>
      <c r="C636" s="31" t="s">
        <v>746</v>
      </c>
      <c r="D636" s="61">
        <f>D637</f>
        <v>0</v>
      </c>
      <c r="E636" s="85"/>
      <c r="F636" s="95"/>
      <c r="G636" s="311"/>
      <c r="H636" s="328"/>
      <c r="I636" s="329"/>
      <c r="J636" s="318"/>
      <c r="K636" s="85"/>
      <c r="L636" s="328"/>
      <c r="M636" s="329"/>
      <c r="N636" s="345">
        <f>N637</f>
        <v>0</v>
      </c>
      <c r="O636" s="350"/>
    </row>
    <row r="637" spans="1:15" hidden="1">
      <c r="A637" s="1637" t="s">
        <v>802</v>
      </c>
      <c r="B637" s="1638"/>
      <c r="C637" s="31" t="s">
        <v>746</v>
      </c>
      <c r="D637" s="61">
        <f>D638</f>
        <v>0</v>
      </c>
      <c r="E637" s="85"/>
      <c r="F637" s="96">
        <f>F638</f>
        <v>2.15</v>
      </c>
      <c r="G637" s="312">
        <f>G638</f>
        <v>2.15</v>
      </c>
      <c r="H637" s="336"/>
      <c r="I637" s="337"/>
      <c r="J637" s="50"/>
      <c r="K637" s="50"/>
      <c r="L637" s="336"/>
      <c r="M637" s="337"/>
      <c r="N637" s="345">
        <f>SUM(N638:N639)</f>
        <v>0</v>
      </c>
      <c r="O637" s="350"/>
    </row>
    <row r="638" spans="1:15" ht="15" hidden="1" customHeight="1" outlineLevel="1">
      <c r="A638" s="82"/>
      <c r="B638" s="82" t="s">
        <v>800</v>
      </c>
      <c r="C638" s="31" t="s">
        <v>746</v>
      </c>
      <c r="D638" s="83"/>
      <c r="E638" s="85"/>
      <c r="F638" s="308">
        <v>2.15</v>
      </c>
      <c r="G638" s="314">
        <v>2.15</v>
      </c>
      <c r="H638" s="332"/>
      <c r="I638" s="333"/>
      <c r="J638" s="319"/>
      <c r="K638" s="59"/>
      <c r="L638" s="332"/>
      <c r="M638" s="333"/>
      <c r="N638" s="346">
        <f>D638*(F638*J638+G638*K638)</f>
        <v>0</v>
      </c>
      <c r="O638" s="350"/>
    </row>
    <row r="639" spans="1:15" ht="15" hidden="1" customHeight="1" outlineLevel="1">
      <c r="A639" s="43"/>
      <c r="B639" s="89" t="s">
        <v>801</v>
      </c>
      <c r="C639" s="44" t="s">
        <v>748</v>
      </c>
      <c r="D639" s="84"/>
      <c r="E639" s="85"/>
      <c r="F639" s="97"/>
      <c r="G639" s="313"/>
      <c r="H639" s="332"/>
      <c r="I639" s="333"/>
      <c r="J639" s="320"/>
      <c r="K639" s="45"/>
      <c r="L639" s="332"/>
      <c r="M639" s="333"/>
      <c r="N639" s="347"/>
      <c r="O639" s="350"/>
    </row>
    <row r="640" spans="1:15" ht="25.5" hidden="1" customHeight="1">
      <c r="A640" s="1639" t="s">
        <v>763</v>
      </c>
      <c r="B640" s="1640"/>
      <c r="C640" s="31" t="s">
        <v>746</v>
      </c>
      <c r="D640" s="61">
        <f>D641</f>
        <v>0</v>
      </c>
      <c r="E640" s="85"/>
      <c r="F640" s="95"/>
      <c r="G640" s="311"/>
      <c r="H640" s="328"/>
      <c r="I640" s="329"/>
      <c r="J640" s="318"/>
      <c r="K640" s="85"/>
      <c r="L640" s="328"/>
      <c r="M640" s="329"/>
      <c r="N640" s="345">
        <f>N641</f>
        <v>0</v>
      </c>
      <c r="O640" s="350"/>
    </row>
    <row r="641" spans="1:15" hidden="1">
      <c r="A641" s="1637" t="s">
        <v>802</v>
      </c>
      <c r="B641" s="1638"/>
      <c r="C641" s="31" t="s">
        <v>746</v>
      </c>
      <c r="D641" s="61">
        <f>D642</f>
        <v>0</v>
      </c>
      <c r="E641" s="85"/>
      <c r="F641" s="96">
        <f>F642</f>
        <v>2.04</v>
      </c>
      <c r="G641" s="312">
        <f>G642</f>
        <v>2.04</v>
      </c>
      <c r="H641" s="336"/>
      <c r="I641" s="337"/>
      <c r="J641" s="50"/>
      <c r="K641" s="50"/>
      <c r="L641" s="336"/>
      <c r="M641" s="337"/>
      <c r="N641" s="345">
        <f>SUM(N642:N643)</f>
        <v>0</v>
      </c>
      <c r="O641" s="350"/>
    </row>
    <row r="642" spans="1:15" ht="15" hidden="1" customHeight="1" outlineLevel="1">
      <c r="A642" s="82"/>
      <c r="B642" s="82" t="s">
        <v>800</v>
      </c>
      <c r="C642" s="31" t="s">
        <v>746</v>
      </c>
      <c r="D642" s="83"/>
      <c r="E642" s="85"/>
      <c r="F642" s="308">
        <v>2.04</v>
      </c>
      <c r="G642" s="314">
        <v>2.04</v>
      </c>
      <c r="H642" s="332"/>
      <c r="I642" s="333"/>
      <c r="J642" s="319"/>
      <c r="K642" s="59"/>
      <c r="L642" s="332"/>
      <c r="M642" s="333"/>
      <c r="N642" s="346">
        <f>D642*(F642*J642+G642*K642)</f>
        <v>0</v>
      </c>
      <c r="O642" s="350"/>
    </row>
    <row r="643" spans="1:15" ht="15" hidden="1" customHeight="1" outlineLevel="1">
      <c r="A643" s="43"/>
      <c r="B643" s="89" t="s">
        <v>801</v>
      </c>
      <c r="C643" s="44" t="s">
        <v>748</v>
      </c>
      <c r="D643" s="84"/>
      <c r="E643" s="85"/>
      <c r="F643" s="97"/>
      <c r="G643" s="313"/>
      <c r="H643" s="332"/>
      <c r="I643" s="333"/>
      <c r="J643" s="320"/>
      <c r="K643" s="45"/>
      <c r="L643" s="332"/>
      <c r="M643" s="333"/>
      <c r="N643" s="347"/>
      <c r="O643" s="350"/>
    </row>
    <row r="644" spans="1:15" hidden="1">
      <c r="A644" s="1645" t="s">
        <v>764</v>
      </c>
      <c r="B644" s="1646"/>
      <c r="C644" s="46" t="s">
        <v>799</v>
      </c>
      <c r="D644" s="86">
        <f>D645+D649+D653+D657+D661+D665+D669+D673+D677+D681</f>
        <v>0</v>
      </c>
      <c r="E644" s="85"/>
      <c r="F644" s="94"/>
      <c r="G644" s="310"/>
      <c r="H644" s="326"/>
      <c r="I644" s="327"/>
      <c r="J644" s="317"/>
      <c r="K644" s="46"/>
      <c r="L644" s="326"/>
      <c r="M644" s="327"/>
      <c r="N644" s="348">
        <f>N645+N649+N653+N657+N661+N665+N669+N673+N677+N681</f>
        <v>0</v>
      </c>
      <c r="O644" s="350"/>
    </row>
    <row r="645" spans="1:15" hidden="1">
      <c r="A645" s="1639" t="s">
        <v>765</v>
      </c>
      <c r="B645" s="1640"/>
      <c r="C645" s="31" t="s">
        <v>746</v>
      </c>
      <c r="D645" s="61">
        <f>D646</f>
        <v>0</v>
      </c>
      <c r="E645" s="85"/>
      <c r="F645" s="95"/>
      <c r="G645" s="311"/>
      <c r="H645" s="328"/>
      <c r="I645" s="329"/>
      <c r="J645" s="318"/>
      <c r="K645" s="85"/>
      <c r="L645" s="328"/>
      <c r="M645" s="329"/>
      <c r="N645" s="345">
        <f>N646</f>
        <v>0</v>
      </c>
      <c r="O645" s="350"/>
    </row>
    <row r="646" spans="1:15" hidden="1">
      <c r="A646" s="1637" t="s">
        <v>802</v>
      </c>
      <c r="B646" s="1638"/>
      <c r="C646" s="31" t="s">
        <v>746</v>
      </c>
      <c r="D646" s="61">
        <f>D647</f>
        <v>0</v>
      </c>
      <c r="E646" s="85"/>
      <c r="F646" s="96">
        <f>F647</f>
        <v>5.2</v>
      </c>
      <c r="G646" s="312">
        <f>G647</f>
        <v>5.2</v>
      </c>
      <c r="H646" s="330"/>
      <c r="I646" s="331"/>
      <c r="J646" s="50"/>
      <c r="K646" s="50"/>
      <c r="L646" s="330"/>
      <c r="M646" s="331"/>
      <c r="N646" s="345">
        <f>SUM(N647:N648)</f>
        <v>0</v>
      </c>
      <c r="O646" s="350"/>
    </row>
    <row r="647" spans="1:15" ht="15" hidden="1" customHeight="1" outlineLevel="1">
      <c r="A647" s="82"/>
      <c r="B647" s="82" t="s">
        <v>800</v>
      </c>
      <c r="C647" s="31" t="s">
        <v>746</v>
      </c>
      <c r="D647" s="83"/>
      <c r="E647" s="85"/>
      <c r="F647" s="308">
        <v>5.2</v>
      </c>
      <c r="G647" s="314">
        <v>5.2</v>
      </c>
      <c r="H647" s="332"/>
      <c r="I647" s="333"/>
      <c r="J647" s="319"/>
      <c r="K647" s="59"/>
      <c r="L647" s="332"/>
      <c r="M647" s="333"/>
      <c r="N647" s="346">
        <f>D647*(F647*J647+G647*K647)</f>
        <v>0</v>
      </c>
      <c r="O647" s="350"/>
    </row>
    <row r="648" spans="1:15" ht="15" hidden="1" customHeight="1" outlineLevel="1">
      <c r="A648" s="43"/>
      <c r="B648" s="89" t="s">
        <v>801</v>
      </c>
      <c r="C648" s="44" t="s">
        <v>748</v>
      </c>
      <c r="D648" s="84"/>
      <c r="E648" s="85"/>
      <c r="F648" s="97"/>
      <c r="G648" s="313"/>
      <c r="H648" s="332"/>
      <c r="I648" s="333"/>
      <c r="J648" s="320"/>
      <c r="K648" s="45"/>
      <c r="L648" s="332"/>
      <c r="M648" s="333"/>
      <c r="N648" s="347"/>
      <c r="O648" s="350"/>
    </row>
    <row r="649" spans="1:15" ht="26.25" hidden="1" customHeight="1">
      <c r="A649" s="1639" t="s">
        <v>766</v>
      </c>
      <c r="B649" s="1640"/>
      <c r="C649" s="31" t="s">
        <v>746</v>
      </c>
      <c r="D649" s="61">
        <f>D650</f>
        <v>0</v>
      </c>
      <c r="E649" s="85"/>
      <c r="F649" s="95"/>
      <c r="G649" s="311"/>
      <c r="H649" s="328"/>
      <c r="I649" s="329"/>
      <c r="J649" s="318"/>
      <c r="K649" s="85"/>
      <c r="L649" s="328"/>
      <c r="M649" s="329"/>
      <c r="N649" s="345">
        <f>N650</f>
        <v>0</v>
      </c>
      <c r="O649" s="350"/>
    </row>
    <row r="650" spans="1:15" hidden="1">
      <c r="A650" s="1637" t="s">
        <v>802</v>
      </c>
      <c r="B650" s="1638"/>
      <c r="C650" s="31" t="s">
        <v>746</v>
      </c>
      <c r="D650" s="61">
        <f>D651</f>
        <v>0</v>
      </c>
      <c r="E650" s="85"/>
      <c r="F650" s="96">
        <f>F651</f>
        <v>4.7300000000000004</v>
      </c>
      <c r="G650" s="312">
        <f>G651</f>
        <v>4.7300000000000004</v>
      </c>
      <c r="H650" s="330"/>
      <c r="I650" s="331"/>
      <c r="J650" s="50"/>
      <c r="K650" s="50"/>
      <c r="L650" s="330"/>
      <c r="M650" s="331"/>
      <c r="N650" s="345">
        <f>SUM(N651:N652)</f>
        <v>0</v>
      </c>
      <c r="O650" s="350"/>
    </row>
    <row r="651" spans="1:15" ht="15" hidden="1" customHeight="1" outlineLevel="1">
      <c r="A651" s="82"/>
      <c r="B651" s="82" t="s">
        <v>800</v>
      </c>
      <c r="C651" s="31" t="s">
        <v>746</v>
      </c>
      <c r="D651" s="83"/>
      <c r="E651" s="85"/>
      <c r="F651" s="308">
        <v>4.7300000000000004</v>
      </c>
      <c r="G651" s="314">
        <v>4.7300000000000004</v>
      </c>
      <c r="H651" s="332"/>
      <c r="I651" s="333"/>
      <c r="J651" s="319"/>
      <c r="K651" s="59"/>
      <c r="L651" s="332"/>
      <c r="M651" s="333"/>
      <c r="N651" s="346">
        <f>D651*(F651*J651+G651*K651)</f>
        <v>0</v>
      </c>
      <c r="O651" s="350"/>
    </row>
    <row r="652" spans="1:15" ht="15" hidden="1" customHeight="1" outlineLevel="1">
      <c r="A652" s="43"/>
      <c r="B652" s="89" t="s">
        <v>801</v>
      </c>
      <c r="C652" s="44" t="s">
        <v>748</v>
      </c>
      <c r="D652" s="84"/>
      <c r="E652" s="85"/>
      <c r="F652" s="97"/>
      <c r="G652" s="313"/>
      <c r="H652" s="332"/>
      <c r="I652" s="333"/>
      <c r="J652" s="320"/>
      <c r="K652" s="45"/>
      <c r="L652" s="332"/>
      <c r="M652" s="333"/>
      <c r="N652" s="347"/>
      <c r="O652" s="350"/>
    </row>
    <row r="653" spans="1:15" ht="25.5" hidden="1" customHeight="1">
      <c r="A653" s="1639" t="s">
        <v>767</v>
      </c>
      <c r="B653" s="1640"/>
      <c r="C653" s="31" t="s">
        <v>746</v>
      </c>
      <c r="D653" s="61">
        <f>D654</f>
        <v>0</v>
      </c>
      <c r="E653" s="85"/>
      <c r="F653" s="95"/>
      <c r="G653" s="311"/>
      <c r="H653" s="328"/>
      <c r="I653" s="329"/>
      <c r="J653" s="318"/>
      <c r="K653" s="85"/>
      <c r="L653" s="328"/>
      <c r="M653" s="329"/>
      <c r="N653" s="345">
        <f>N654</f>
        <v>0</v>
      </c>
      <c r="O653" s="350"/>
    </row>
    <row r="654" spans="1:15" hidden="1">
      <c r="A654" s="1637" t="s">
        <v>802</v>
      </c>
      <c r="B654" s="1638"/>
      <c r="C654" s="31" t="s">
        <v>746</v>
      </c>
      <c r="D654" s="61">
        <f>D655</f>
        <v>0</v>
      </c>
      <c r="E654" s="85"/>
      <c r="F654" s="96">
        <f>F655</f>
        <v>4.4400000000000004</v>
      </c>
      <c r="G654" s="312">
        <f>G655</f>
        <v>4.4400000000000004</v>
      </c>
      <c r="H654" s="336"/>
      <c r="I654" s="337"/>
      <c r="J654" s="50"/>
      <c r="K654" s="50"/>
      <c r="L654" s="336"/>
      <c r="M654" s="337"/>
      <c r="N654" s="345">
        <f>SUM(N655:N656)</f>
        <v>0</v>
      </c>
      <c r="O654" s="350"/>
    </row>
    <row r="655" spans="1:15" ht="15" hidden="1" customHeight="1" outlineLevel="1">
      <c r="A655" s="82"/>
      <c r="B655" s="82" t="s">
        <v>800</v>
      </c>
      <c r="C655" s="31" t="s">
        <v>746</v>
      </c>
      <c r="D655" s="83"/>
      <c r="E655" s="85"/>
      <c r="F655" s="308">
        <v>4.4400000000000004</v>
      </c>
      <c r="G655" s="314">
        <v>4.4400000000000004</v>
      </c>
      <c r="H655" s="332"/>
      <c r="I655" s="333"/>
      <c r="J655" s="319"/>
      <c r="K655" s="59"/>
      <c r="L655" s="332"/>
      <c r="M655" s="333"/>
      <c r="N655" s="346">
        <f>D655*(F655*J655+G655*K655)</f>
        <v>0</v>
      </c>
      <c r="O655" s="350"/>
    </row>
    <row r="656" spans="1:15" ht="15" hidden="1" customHeight="1" outlineLevel="1">
      <c r="A656" s="43"/>
      <c r="B656" s="89" t="s">
        <v>801</v>
      </c>
      <c r="C656" s="44" t="s">
        <v>748</v>
      </c>
      <c r="D656" s="84"/>
      <c r="E656" s="85"/>
      <c r="F656" s="97"/>
      <c r="G656" s="313"/>
      <c r="H656" s="332"/>
      <c r="I656" s="333"/>
      <c r="J656" s="320"/>
      <c r="K656" s="45"/>
      <c r="L656" s="332"/>
      <c r="M656" s="333"/>
      <c r="N656" s="347"/>
      <c r="O656" s="350"/>
    </row>
    <row r="657" spans="1:15" ht="25.5" hidden="1" customHeight="1">
      <c r="A657" s="1639" t="s">
        <v>768</v>
      </c>
      <c r="B657" s="1640"/>
      <c r="C657" s="31" t="s">
        <v>746</v>
      </c>
      <c r="D657" s="61">
        <f>D658</f>
        <v>0</v>
      </c>
      <c r="E657" s="85"/>
      <c r="F657" s="95"/>
      <c r="G657" s="311"/>
      <c r="H657" s="328"/>
      <c r="I657" s="329"/>
      <c r="J657" s="318"/>
      <c r="K657" s="85"/>
      <c r="L657" s="328"/>
      <c r="M657" s="329"/>
      <c r="N657" s="345">
        <f>N658</f>
        <v>0</v>
      </c>
      <c r="O657" s="350"/>
    </row>
    <row r="658" spans="1:15" hidden="1">
      <c r="A658" s="1637" t="s">
        <v>802</v>
      </c>
      <c r="B658" s="1638"/>
      <c r="C658" s="31" t="s">
        <v>746</v>
      </c>
      <c r="D658" s="61">
        <f>D659</f>
        <v>0</v>
      </c>
      <c r="E658" s="85"/>
      <c r="F658" s="96">
        <f>F659</f>
        <v>4.2</v>
      </c>
      <c r="G658" s="312">
        <f>G659</f>
        <v>4.2</v>
      </c>
      <c r="H658" s="330"/>
      <c r="I658" s="331"/>
      <c r="J658" s="50"/>
      <c r="K658" s="50"/>
      <c r="L658" s="330"/>
      <c r="M658" s="331"/>
      <c r="N658" s="345">
        <f>SUM(N659:N660)</f>
        <v>0</v>
      </c>
      <c r="O658" s="350"/>
    </row>
    <row r="659" spans="1:15" ht="15" hidden="1" customHeight="1" outlineLevel="1">
      <c r="A659" s="82"/>
      <c r="B659" s="82" t="s">
        <v>800</v>
      </c>
      <c r="C659" s="31" t="s">
        <v>746</v>
      </c>
      <c r="D659" s="83"/>
      <c r="E659" s="85"/>
      <c r="F659" s="308">
        <v>4.2</v>
      </c>
      <c r="G659" s="314">
        <v>4.2</v>
      </c>
      <c r="H659" s="332"/>
      <c r="I659" s="333"/>
      <c r="J659" s="319"/>
      <c r="K659" s="59"/>
      <c r="L659" s="332"/>
      <c r="M659" s="333"/>
      <c r="N659" s="346">
        <f>D659*(F659*J659+G659*K659)</f>
        <v>0</v>
      </c>
      <c r="O659" s="350"/>
    </row>
    <row r="660" spans="1:15" ht="17.25" hidden="1" customHeight="1" outlineLevel="1">
      <c r="A660" s="43"/>
      <c r="B660" s="89" t="s">
        <v>801</v>
      </c>
      <c r="C660" s="44" t="s">
        <v>748</v>
      </c>
      <c r="D660" s="84"/>
      <c r="E660" s="85"/>
      <c r="F660" s="97"/>
      <c r="G660" s="313"/>
      <c r="H660" s="332"/>
      <c r="I660" s="333"/>
      <c r="J660" s="320"/>
      <c r="K660" s="45"/>
      <c r="L660" s="332"/>
      <c r="M660" s="333"/>
      <c r="N660" s="347"/>
      <c r="O660" s="350"/>
    </row>
    <row r="661" spans="1:15" ht="17.25" hidden="1" customHeight="1">
      <c r="A661" s="1639" t="s">
        <v>769</v>
      </c>
      <c r="B661" s="1640"/>
      <c r="C661" s="31" t="s">
        <v>746</v>
      </c>
      <c r="D661" s="61">
        <f>D662</f>
        <v>0</v>
      </c>
      <c r="E661" s="85"/>
      <c r="F661" s="95"/>
      <c r="G661" s="311"/>
      <c r="H661" s="328"/>
      <c r="I661" s="329"/>
      <c r="J661" s="318"/>
      <c r="K661" s="85"/>
      <c r="L661" s="328"/>
      <c r="M661" s="329"/>
      <c r="N661" s="345">
        <f>N662</f>
        <v>0</v>
      </c>
      <c r="O661" s="350"/>
    </row>
    <row r="662" spans="1:15" ht="17.25" hidden="1" customHeight="1">
      <c r="A662" s="1637" t="s">
        <v>802</v>
      </c>
      <c r="B662" s="1638"/>
      <c r="C662" s="31" t="s">
        <v>746</v>
      </c>
      <c r="D662" s="61">
        <f>D663</f>
        <v>0</v>
      </c>
      <c r="E662" s="85"/>
      <c r="F662" s="96">
        <f>F663</f>
        <v>2.63</v>
      </c>
      <c r="G662" s="312">
        <f>G663</f>
        <v>2.63</v>
      </c>
      <c r="H662" s="330"/>
      <c r="I662" s="331"/>
      <c r="J662" s="50"/>
      <c r="K662" s="50"/>
      <c r="L662" s="330"/>
      <c r="M662" s="331"/>
      <c r="N662" s="345">
        <f>SUM(N663:N664)</f>
        <v>0</v>
      </c>
      <c r="O662" s="350"/>
    </row>
    <row r="663" spans="1:15" ht="17.25" hidden="1" customHeight="1" outlineLevel="1">
      <c r="A663" s="82"/>
      <c r="B663" s="82" t="s">
        <v>800</v>
      </c>
      <c r="C663" s="31" t="s">
        <v>746</v>
      </c>
      <c r="D663" s="83"/>
      <c r="E663" s="85"/>
      <c r="F663" s="308">
        <v>2.63</v>
      </c>
      <c r="G663" s="314">
        <v>2.63</v>
      </c>
      <c r="H663" s="332"/>
      <c r="I663" s="333"/>
      <c r="J663" s="319"/>
      <c r="K663" s="59"/>
      <c r="L663" s="332"/>
      <c r="M663" s="333"/>
      <c r="N663" s="346">
        <f>D663*(F663*J663+G663*K663)</f>
        <v>0</v>
      </c>
      <c r="O663" s="350"/>
    </row>
    <row r="664" spans="1:15" ht="17.25" hidden="1" customHeight="1" outlineLevel="1">
      <c r="A664" s="43"/>
      <c r="B664" s="89" t="s">
        <v>801</v>
      </c>
      <c r="C664" s="44" t="s">
        <v>748</v>
      </c>
      <c r="D664" s="84"/>
      <c r="E664" s="85"/>
      <c r="F664" s="97"/>
      <c r="G664" s="313"/>
      <c r="H664" s="332"/>
      <c r="I664" s="333"/>
      <c r="J664" s="320"/>
      <c r="K664" s="45"/>
      <c r="L664" s="332"/>
      <c r="M664" s="333"/>
      <c r="N664" s="347"/>
      <c r="O664" s="350"/>
    </row>
    <row r="665" spans="1:15" hidden="1">
      <c r="A665" s="1639" t="s">
        <v>770</v>
      </c>
      <c r="B665" s="1640"/>
      <c r="C665" s="31" t="s">
        <v>746</v>
      </c>
      <c r="D665" s="61">
        <f>D666</f>
        <v>0</v>
      </c>
      <c r="E665" s="85"/>
      <c r="F665" s="95"/>
      <c r="G665" s="311"/>
      <c r="H665" s="328"/>
      <c r="I665" s="329"/>
      <c r="J665" s="318"/>
      <c r="K665" s="85"/>
      <c r="L665" s="328"/>
      <c r="M665" s="329"/>
      <c r="N665" s="345">
        <f>N666</f>
        <v>0</v>
      </c>
      <c r="O665" s="350"/>
    </row>
    <row r="666" spans="1:15" hidden="1">
      <c r="A666" s="1637" t="s">
        <v>802</v>
      </c>
      <c r="B666" s="1638"/>
      <c r="C666" s="31" t="s">
        <v>746</v>
      </c>
      <c r="D666" s="61">
        <f>D667</f>
        <v>0</v>
      </c>
      <c r="E666" s="85"/>
      <c r="F666" s="96">
        <f>F667</f>
        <v>1.58</v>
      </c>
      <c r="G666" s="312">
        <f>G667</f>
        <v>1.58</v>
      </c>
      <c r="H666" s="330"/>
      <c r="I666" s="331"/>
      <c r="J666" s="50"/>
      <c r="K666" s="50"/>
      <c r="L666" s="330"/>
      <c r="M666" s="331"/>
      <c r="N666" s="345">
        <f>SUM(N667:N668)</f>
        <v>0</v>
      </c>
      <c r="O666" s="350"/>
    </row>
    <row r="667" spans="1:15" ht="15" hidden="1" customHeight="1" outlineLevel="1">
      <c r="A667" s="82"/>
      <c r="B667" s="82" t="s">
        <v>800</v>
      </c>
      <c r="C667" s="31" t="s">
        <v>746</v>
      </c>
      <c r="D667" s="83"/>
      <c r="E667" s="85"/>
      <c r="F667" s="308">
        <v>1.58</v>
      </c>
      <c r="G667" s="314">
        <v>1.58</v>
      </c>
      <c r="H667" s="332"/>
      <c r="I667" s="333"/>
      <c r="J667" s="319"/>
      <c r="K667" s="59"/>
      <c r="L667" s="332"/>
      <c r="M667" s="333"/>
      <c r="N667" s="346">
        <f>D667*(F667*J667+G667*K667)</f>
        <v>0</v>
      </c>
      <c r="O667" s="350"/>
    </row>
    <row r="668" spans="1:15" ht="17.25" hidden="1" customHeight="1" outlineLevel="1">
      <c r="A668" s="43"/>
      <c r="B668" s="89" t="s">
        <v>801</v>
      </c>
      <c r="C668" s="44" t="s">
        <v>748</v>
      </c>
      <c r="D668" s="84"/>
      <c r="E668" s="85"/>
      <c r="F668" s="97"/>
      <c r="G668" s="313"/>
      <c r="H668" s="332"/>
      <c r="I668" s="333"/>
      <c r="J668" s="320"/>
      <c r="K668" s="45"/>
      <c r="L668" s="332"/>
      <c r="M668" s="333"/>
      <c r="N668" s="347"/>
      <c r="O668" s="350"/>
    </row>
    <row r="669" spans="1:15" ht="25.5" hidden="1" customHeight="1">
      <c r="A669" s="1639" t="s">
        <v>771</v>
      </c>
      <c r="B669" s="1640"/>
      <c r="C669" s="31" t="s">
        <v>746</v>
      </c>
      <c r="D669" s="61">
        <f>D670</f>
        <v>0</v>
      </c>
      <c r="E669" s="85"/>
      <c r="F669" s="95"/>
      <c r="G669" s="311"/>
      <c r="H669" s="328"/>
      <c r="I669" s="329"/>
      <c r="J669" s="318"/>
      <c r="K669" s="85"/>
      <c r="L669" s="328"/>
      <c r="M669" s="329"/>
      <c r="N669" s="345">
        <f>N670</f>
        <v>0</v>
      </c>
      <c r="O669" s="350"/>
    </row>
    <row r="670" spans="1:15" hidden="1">
      <c r="A670" s="1637" t="s">
        <v>802</v>
      </c>
      <c r="B670" s="1638"/>
      <c r="C670" s="31" t="s">
        <v>746</v>
      </c>
      <c r="D670" s="61">
        <f>D671</f>
        <v>0</v>
      </c>
      <c r="E670" s="85"/>
      <c r="F670" s="96">
        <f>F671</f>
        <v>1.23</v>
      </c>
      <c r="G670" s="312">
        <f>G671</f>
        <v>1.23</v>
      </c>
      <c r="H670" s="336"/>
      <c r="I670" s="337"/>
      <c r="J670" s="50"/>
      <c r="K670" s="50"/>
      <c r="L670" s="336"/>
      <c r="M670" s="337"/>
      <c r="N670" s="345">
        <f>SUM(N671:N672)</f>
        <v>0</v>
      </c>
      <c r="O670" s="350"/>
    </row>
    <row r="671" spans="1:15" ht="15" hidden="1" customHeight="1" outlineLevel="1">
      <c r="A671" s="82"/>
      <c r="B671" s="82" t="s">
        <v>800</v>
      </c>
      <c r="C671" s="31" t="s">
        <v>746</v>
      </c>
      <c r="D671" s="83"/>
      <c r="E671" s="85"/>
      <c r="F671" s="308">
        <v>1.23</v>
      </c>
      <c r="G671" s="314">
        <v>1.23</v>
      </c>
      <c r="H671" s="332"/>
      <c r="I671" s="333"/>
      <c r="J671" s="319"/>
      <c r="K671" s="59"/>
      <c r="L671" s="332"/>
      <c r="M671" s="333"/>
      <c r="N671" s="346">
        <f>D671*(F671*J671+G671*K671)</f>
        <v>0</v>
      </c>
      <c r="O671" s="350"/>
    </row>
    <row r="672" spans="1:15" ht="15" hidden="1" customHeight="1" outlineLevel="1">
      <c r="A672" s="43"/>
      <c r="B672" s="89" t="s">
        <v>801</v>
      </c>
      <c r="C672" s="44" t="s">
        <v>748</v>
      </c>
      <c r="D672" s="84"/>
      <c r="E672" s="85"/>
      <c r="F672" s="97"/>
      <c r="G672" s="313"/>
      <c r="H672" s="332"/>
      <c r="I672" s="333"/>
      <c r="J672" s="320"/>
      <c r="K672" s="45"/>
      <c r="L672" s="332"/>
      <c r="M672" s="333"/>
      <c r="N672" s="347"/>
      <c r="O672" s="350"/>
    </row>
    <row r="673" spans="1:15" ht="27.75" hidden="1" customHeight="1">
      <c r="A673" s="1639" t="s">
        <v>772</v>
      </c>
      <c r="B673" s="1640"/>
      <c r="C673" s="31" t="s">
        <v>746</v>
      </c>
      <c r="D673" s="61">
        <f>D674</f>
        <v>0</v>
      </c>
      <c r="E673" s="85"/>
      <c r="F673" s="95"/>
      <c r="G673" s="311"/>
      <c r="H673" s="328"/>
      <c r="I673" s="329"/>
      <c r="J673" s="318"/>
      <c r="K673" s="85"/>
      <c r="L673" s="328"/>
      <c r="M673" s="329"/>
      <c r="N673" s="345">
        <f>N674</f>
        <v>0</v>
      </c>
      <c r="O673" s="350"/>
    </row>
    <row r="674" spans="1:15" hidden="1">
      <c r="A674" s="1637" t="s">
        <v>802</v>
      </c>
      <c r="B674" s="1638"/>
      <c r="C674" s="31" t="s">
        <v>746</v>
      </c>
      <c r="D674" s="61">
        <f>D675</f>
        <v>0</v>
      </c>
      <c r="E674" s="85"/>
      <c r="F674" s="96">
        <f>F675</f>
        <v>1.58</v>
      </c>
      <c r="G674" s="312">
        <f>G675</f>
        <v>1.58</v>
      </c>
      <c r="H674" s="336"/>
      <c r="I674" s="337"/>
      <c r="J674" s="50"/>
      <c r="K674" s="50"/>
      <c r="L674" s="336"/>
      <c r="M674" s="337"/>
      <c r="N674" s="345">
        <f>SUM(N675:N676)</f>
        <v>0</v>
      </c>
      <c r="O674" s="350"/>
    </row>
    <row r="675" spans="1:15" ht="15" hidden="1" customHeight="1" outlineLevel="1">
      <c r="A675" s="82"/>
      <c r="B675" s="82" t="s">
        <v>800</v>
      </c>
      <c r="C675" s="31" t="s">
        <v>746</v>
      </c>
      <c r="D675" s="83"/>
      <c r="E675" s="85"/>
      <c r="F675" s="308">
        <v>1.58</v>
      </c>
      <c r="G675" s="314">
        <v>1.58</v>
      </c>
      <c r="H675" s="332"/>
      <c r="I675" s="333"/>
      <c r="J675" s="319"/>
      <c r="K675" s="59"/>
      <c r="L675" s="332"/>
      <c r="M675" s="333"/>
      <c r="N675" s="346">
        <f>D675*(F675*J675+G675*K675)</f>
        <v>0</v>
      </c>
      <c r="O675" s="350"/>
    </row>
    <row r="676" spans="1:15" ht="15" hidden="1" customHeight="1" outlineLevel="1">
      <c r="A676" s="43"/>
      <c r="B676" s="89" t="s">
        <v>801</v>
      </c>
      <c r="C676" s="44" t="s">
        <v>748</v>
      </c>
      <c r="D676" s="84"/>
      <c r="E676" s="85"/>
      <c r="F676" s="97"/>
      <c r="G676" s="313"/>
      <c r="H676" s="332"/>
      <c r="I676" s="333"/>
      <c r="J676" s="320"/>
      <c r="K676" s="45"/>
      <c r="L676" s="332"/>
      <c r="M676" s="333"/>
      <c r="N676" s="347"/>
      <c r="O676" s="350"/>
    </row>
    <row r="677" spans="1:15" ht="25.5" hidden="1" customHeight="1">
      <c r="A677" s="1639" t="s">
        <v>810</v>
      </c>
      <c r="B677" s="1640"/>
      <c r="C677" s="31" t="s">
        <v>746</v>
      </c>
      <c r="D677" s="61">
        <f>D678</f>
        <v>0</v>
      </c>
      <c r="E677" s="85"/>
      <c r="F677" s="95"/>
      <c r="G677" s="311"/>
      <c r="H677" s="328"/>
      <c r="I677" s="329"/>
      <c r="J677" s="318"/>
      <c r="K677" s="85"/>
      <c r="L677" s="328"/>
      <c r="M677" s="329"/>
      <c r="N677" s="345">
        <f>N678</f>
        <v>0</v>
      </c>
      <c r="O677" s="350"/>
    </row>
    <row r="678" spans="1:15" hidden="1">
      <c r="A678" s="1637" t="s">
        <v>802</v>
      </c>
      <c r="B678" s="1638"/>
      <c r="C678" s="31" t="s">
        <v>746</v>
      </c>
      <c r="D678" s="61">
        <f>D679</f>
        <v>0</v>
      </c>
      <c r="E678" s="85"/>
      <c r="F678" s="96">
        <f>F679</f>
        <v>2.1</v>
      </c>
      <c r="G678" s="312">
        <f>G679</f>
        <v>2.1</v>
      </c>
      <c r="H678" s="336"/>
      <c r="I678" s="337"/>
      <c r="J678" s="50"/>
      <c r="K678" s="50"/>
      <c r="L678" s="336"/>
      <c r="M678" s="337"/>
      <c r="N678" s="345">
        <f>SUM(N679:N680)</f>
        <v>0</v>
      </c>
      <c r="O678" s="350"/>
    </row>
    <row r="679" spans="1:15" ht="15" hidden="1" customHeight="1" outlineLevel="1">
      <c r="A679" s="82"/>
      <c r="B679" s="82" t="s">
        <v>800</v>
      </c>
      <c r="C679" s="31" t="s">
        <v>746</v>
      </c>
      <c r="D679" s="83"/>
      <c r="E679" s="85"/>
      <c r="F679" s="308">
        <v>2.1</v>
      </c>
      <c r="G679" s="314">
        <v>2.1</v>
      </c>
      <c r="H679" s="332"/>
      <c r="I679" s="333"/>
      <c r="J679" s="319"/>
      <c r="K679" s="59"/>
      <c r="L679" s="332"/>
      <c r="M679" s="333"/>
      <c r="N679" s="346">
        <f>D679*(F679*J679+G679*K679)</f>
        <v>0</v>
      </c>
      <c r="O679" s="350"/>
    </row>
    <row r="680" spans="1:15" ht="15" hidden="1" customHeight="1" outlineLevel="1">
      <c r="A680" s="43"/>
      <c r="B680" s="89" t="s">
        <v>801</v>
      </c>
      <c r="C680" s="44" t="s">
        <v>748</v>
      </c>
      <c r="D680" s="84"/>
      <c r="E680" s="85"/>
      <c r="F680" s="97"/>
      <c r="G680" s="313"/>
      <c r="H680" s="332"/>
      <c r="I680" s="333"/>
      <c r="J680" s="320"/>
      <c r="K680" s="45"/>
      <c r="L680" s="332"/>
      <c r="M680" s="333"/>
      <c r="N680" s="347"/>
      <c r="O680" s="350"/>
    </row>
    <row r="681" spans="1:15" ht="25.5" hidden="1" customHeight="1">
      <c r="A681" s="1639" t="s">
        <v>811</v>
      </c>
      <c r="B681" s="1640"/>
      <c r="C681" s="31" t="s">
        <v>746</v>
      </c>
      <c r="D681" s="61">
        <f>D682</f>
        <v>0</v>
      </c>
      <c r="E681" s="85"/>
      <c r="F681" s="95"/>
      <c r="G681" s="311"/>
      <c r="H681" s="328"/>
      <c r="I681" s="329"/>
      <c r="J681" s="318"/>
      <c r="K681" s="85"/>
      <c r="L681" s="328"/>
      <c r="M681" s="329"/>
      <c r="N681" s="345">
        <f>N682</f>
        <v>0</v>
      </c>
      <c r="O681" s="350"/>
    </row>
    <row r="682" spans="1:15" hidden="1">
      <c r="A682" s="1637" t="s">
        <v>802</v>
      </c>
      <c r="B682" s="1638"/>
      <c r="C682" s="31" t="s">
        <v>746</v>
      </c>
      <c r="D682" s="61">
        <f>D683</f>
        <v>0</v>
      </c>
      <c r="E682" s="85"/>
      <c r="F682" s="96">
        <f>F683</f>
        <v>2.71</v>
      </c>
      <c r="G682" s="312">
        <f>G683</f>
        <v>2.71</v>
      </c>
      <c r="H682" s="336"/>
      <c r="I682" s="337"/>
      <c r="J682" s="50"/>
      <c r="K682" s="50"/>
      <c r="L682" s="336"/>
      <c r="M682" s="337"/>
      <c r="N682" s="345">
        <f>SUM(N683:N684)</f>
        <v>0</v>
      </c>
      <c r="O682" s="350"/>
    </row>
    <row r="683" spans="1:15" ht="15" hidden="1" customHeight="1" outlineLevel="1">
      <c r="A683" s="82"/>
      <c r="B683" s="82" t="s">
        <v>800</v>
      </c>
      <c r="C683" s="31" t="s">
        <v>746</v>
      </c>
      <c r="D683" s="83"/>
      <c r="E683" s="85"/>
      <c r="F683" s="308">
        <v>2.71</v>
      </c>
      <c r="G683" s="314">
        <v>2.71</v>
      </c>
      <c r="H683" s="332"/>
      <c r="I683" s="333"/>
      <c r="J683" s="319"/>
      <c r="K683" s="59"/>
      <c r="L683" s="332"/>
      <c r="M683" s="333"/>
      <c r="N683" s="346">
        <f>D683*(F683*J683+G683*K683)</f>
        <v>0</v>
      </c>
      <c r="O683" s="350"/>
    </row>
    <row r="684" spans="1:15" ht="15" hidden="1" customHeight="1" outlineLevel="1">
      <c r="A684" s="43"/>
      <c r="B684" s="89" t="s">
        <v>801</v>
      </c>
      <c r="C684" s="44" t="s">
        <v>748</v>
      </c>
      <c r="D684" s="84"/>
      <c r="E684" s="85"/>
      <c r="F684" s="97"/>
      <c r="G684" s="313"/>
      <c r="H684" s="332"/>
      <c r="I684" s="333"/>
      <c r="J684" s="320"/>
      <c r="K684" s="45"/>
      <c r="L684" s="332"/>
      <c r="M684" s="333"/>
      <c r="N684" s="347"/>
      <c r="O684" s="350"/>
    </row>
    <row r="685" spans="1:15" ht="27.75" hidden="1" customHeight="1">
      <c r="A685" s="1645" t="s">
        <v>16</v>
      </c>
      <c r="B685" s="1646"/>
      <c r="C685" s="46" t="s">
        <v>799</v>
      </c>
      <c r="D685" s="86">
        <f>D686+D690+D694</f>
        <v>0</v>
      </c>
      <c r="E685" s="85"/>
      <c r="F685" s="94"/>
      <c r="G685" s="310"/>
      <c r="H685" s="326"/>
      <c r="I685" s="327"/>
      <c r="J685" s="317"/>
      <c r="K685" s="46"/>
      <c r="L685" s="326"/>
      <c r="M685" s="327"/>
      <c r="N685" s="348">
        <f>N686+N690+N694</f>
        <v>0</v>
      </c>
      <c r="O685" s="350"/>
    </row>
    <row r="686" spans="1:15" ht="29.25" hidden="1" customHeight="1">
      <c r="A686" s="1639" t="s">
        <v>17</v>
      </c>
      <c r="B686" s="1640"/>
      <c r="C686" s="31" t="s">
        <v>746</v>
      </c>
      <c r="D686" s="61">
        <f>D687</f>
        <v>0</v>
      </c>
      <c r="E686" s="85"/>
      <c r="F686" s="95"/>
      <c r="G686" s="311"/>
      <c r="H686" s="328"/>
      <c r="I686" s="329"/>
      <c r="J686" s="318"/>
      <c r="K686" s="85"/>
      <c r="L686" s="328"/>
      <c r="M686" s="329"/>
      <c r="N686" s="345">
        <f>N687</f>
        <v>0</v>
      </c>
      <c r="O686" s="350"/>
    </row>
    <row r="687" spans="1:15" hidden="1">
      <c r="A687" s="1637" t="s">
        <v>802</v>
      </c>
      <c r="B687" s="1638"/>
      <c r="C687" s="31" t="s">
        <v>746</v>
      </c>
      <c r="D687" s="61">
        <f>D688</f>
        <v>0</v>
      </c>
      <c r="E687" s="85"/>
      <c r="F687" s="96">
        <f>F688</f>
        <v>6.96</v>
      </c>
      <c r="G687" s="312">
        <f>G688</f>
        <v>6.96</v>
      </c>
      <c r="H687" s="336"/>
      <c r="I687" s="337"/>
      <c r="J687" s="50"/>
      <c r="K687" s="50"/>
      <c r="L687" s="336"/>
      <c r="M687" s="337"/>
      <c r="N687" s="345">
        <f>SUM(N688:N689)</f>
        <v>0</v>
      </c>
      <c r="O687" s="350"/>
    </row>
    <row r="688" spans="1:15" ht="15" hidden="1" customHeight="1" outlineLevel="1">
      <c r="A688" s="82"/>
      <c r="B688" s="82" t="s">
        <v>800</v>
      </c>
      <c r="C688" s="31" t="s">
        <v>746</v>
      </c>
      <c r="D688" s="83"/>
      <c r="E688" s="85"/>
      <c r="F688" s="308">
        <v>6.96</v>
      </c>
      <c r="G688" s="314">
        <v>6.96</v>
      </c>
      <c r="H688" s="332"/>
      <c r="I688" s="333"/>
      <c r="J688" s="319"/>
      <c r="K688" s="59"/>
      <c r="L688" s="332"/>
      <c r="M688" s="333"/>
      <c r="N688" s="346">
        <f>D688*(F688*J688+G688*K688)</f>
        <v>0</v>
      </c>
      <c r="O688" s="350"/>
    </row>
    <row r="689" spans="1:15" ht="15" hidden="1" customHeight="1" outlineLevel="1">
      <c r="A689" s="43"/>
      <c r="B689" s="89" t="s">
        <v>801</v>
      </c>
      <c r="C689" s="44" t="s">
        <v>748</v>
      </c>
      <c r="D689" s="84"/>
      <c r="E689" s="85"/>
      <c r="F689" s="97"/>
      <c r="G689" s="313"/>
      <c r="H689" s="332"/>
      <c r="I689" s="333"/>
      <c r="J689" s="320"/>
      <c r="K689" s="45"/>
      <c r="L689" s="332"/>
      <c r="M689" s="333"/>
      <c r="N689" s="347"/>
      <c r="O689" s="350"/>
    </row>
    <row r="690" spans="1:15" ht="18" hidden="1" customHeight="1">
      <c r="A690" s="1639" t="s">
        <v>18</v>
      </c>
      <c r="B690" s="1640"/>
      <c r="C690" s="31" t="s">
        <v>746</v>
      </c>
      <c r="D690" s="61">
        <f>D691</f>
        <v>0</v>
      </c>
      <c r="E690" s="85"/>
      <c r="F690" s="95"/>
      <c r="G690" s="311"/>
      <c r="H690" s="328"/>
      <c r="I690" s="329"/>
      <c r="J690" s="318"/>
      <c r="K690" s="85"/>
      <c r="L690" s="328"/>
      <c r="M690" s="329"/>
      <c r="N690" s="345">
        <f>N691</f>
        <v>0</v>
      </c>
      <c r="O690" s="350"/>
    </row>
    <row r="691" spans="1:15" ht="18" hidden="1" customHeight="1">
      <c r="A691" s="1637" t="s">
        <v>802</v>
      </c>
      <c r="B691" s="1638"/>
      <c r="C691" s="31" t="s">
        <v>746</v>
      </c>
      <c r="D691" s="61">
        <f>D692</f>
        <v>0</v>
      </c>
      <c r="E691" s="85"/>
      <c r="F691" s="96">
        <f>F692</f>
        <v>5.3</v>
      </c>
      <c r="G691" s="312">
        <f>G692</f>
        <v>5.3</v>
      </c>
      <c r="H691" s="336"/>
      <c r="I691" s="337"/>
      <c r="J691" s="50"/>
      <c r="K691" s="50"/>
      <c r="L691" s="336"/>
      <c r="M691" s="337"/>
      <c r="N691" s="345">
        <f>SUM(N692:N693)</f>
        <v>0</v>
      </c>
      <c r="O691" s="350"/>
    </row>
    <row r="692" spans="1:15" ht="18" hidden="1" customHeight="1" outlineLevel="1">
      <c r="A692" s="82"/>
      <c r="B692" s="82" t="s">
        <v>800</v>
      </c>
      <c r="C692" s="31" t="s">
        <v>746</v>
      </c>
      <c r="D692" s="83"/>
      <c r="E692" s="85"/>
      <c r="F692" s="308">
        <v>5.3</v>
      </c>
      <c r="G692" s="314">
        <v>5.3</v>
      </c>
      <c r="H692" s="332"/>
      <c r="I692" s="333"/>
      <c r="J692" s="319"/>
      <c r="K692" s="59"/>
      <c r="L692" s="332"/>
      <c r="M692" s="333"/>
      <c r="N692" s="346">
        <f>D692*(F692*J692+G692*K692)</f>
        <v>0</v>
      </c>
      <c r="O692" s="350"/>
    </row>
    <row r="693" spans="1:15" ht="18" hidden="1" customHeight="1" outlineLevel="1">
      <c r="A693" s="43"/>
      <c r="B693" s="89" t="s">
        <v>801</v>
      </c>
      <c r="C693" s="44" t="s">
        <v>748</v>
      </c>
      <c r="D693" s="84"/>
      <c r="E693" s="85"/>
      <c r="F693" s="97"/>
      <c r="G693" s="313"/>
      <c r="H693" s="332"/>
      <c r="I693" s="333"/>
      <c r="J693" s="320"/>
      <c r="K693" s="45"/>
      <c r="L693" s="332"/>
      <c r="M693" s="333"/>
      <c r="N693" s="347"/>
      <c r="O693" s="350"/>
    </row>
    <row r="694" spans="1:15" ht="20.25" hidden="1" customHeight="1">
      <c r="A694" s="1639" t="s">
        <v>19</v>
      </c>
      <c r="B694" s="1640"/>
      <c r="C694" s="31" t="s">
        <v>746</v>
      </c>
      <c r="D694" s="61">
        <f>D695</f>
        <v>0</v>
      </c>
      <c r="E694" s="85"/>
      <c r="F694" s="95"/>
      <c r="G694" s="311"/>
      <c r="H694" s="328"/>
      <c r="I694" s="329"/>
      <c r="J694" s="318"/>
      <c r="K694" s="85"/>
      <c r="L694" s="328"/>
      <c r="M694" s="329"/>
      <c r="N694" s="345">
        <f>N695</f>
        <v>0</v>
      </c>
      <c r="O694" s="350"/>
    </row>
    <row r="695" spans="1:15" hidden="1">
      <c r="A695" s="1637" t="s">
        <v>802</v>
      </c>
      <c r="B695" s="1638"/>
      <c r="C695" s="31" t="s">
        <v>746</v>
      </c>
      <c r="D695" s="61">
        <f>D696</f>
        <v>0</v>
      </c>
      <c r="E695" s="85"/>
      <c r="F695" s="96">
        <f>F696</f>
        <v>2.83</v>
      </c>
      <c r="G695" s="312">
        <f>G696</f>
        <v>1.8</v>
      </c>
      <c r="H695" s="336"/>
      <c r="I695" s="337"/>
      <c r="J695" s="50"/>
      <c r="K695" s="50"/>
      <c r="L695" s="336"/>
      <c r="M695" s="337"/>
      <c r="N695" s="345">
        <f>SUM(N696:N697)</f>
        <v>0</v>
      </c>
      <c r="O695" s="350"/>
    </row>
    <row r="696" spans="1:15" ht="15" hidden="1" customHeight="1" outlineLevel="1">
      <c r="A696" s="82"/>
      <c r="B696" s="82" t="s">
        <v>800</v>
      </c>
      <c r="C696" s="31" t="s">
        <v>746</v>
      </c>
      <c r="D696" s="83"/>
      <c r="E696" s="85"/>
      <c r="F696" s="308">
        <v>2.83</v>
      </c>
      <c r="G696" s="314">
        <v>1.8</v>
      </c>
      <c r="H696" s="332"/>
      <c r="I696" s="333"/>
      <c r="J696" s="319"/>
      <c r="K696" s="59"/>
      <c r="L696" s="332"/>
      <c r="M696" s="333"/>
      <c r="N696" s="346">
        <f>D696*(F696*J696+G696*K696)</f>
        <v>0</v>
      </c>
      <c r="O696" s="350"/>
    </row>
    <row r="697" spans="1:15" ht="15" hidden="1" customHeight="1" outlineLevel="1">
      <c r="A697" s="43"/>
      <c r="B697" s="89" t="s">
        <v>801</v>
      </c>
      <c r="C697" s="44" t="s">
        <v>748</v>
      </c>
      <c r="D697" s="84"/>
      <c r="E697" s="85"/>
      <c r="F697" s="97"/>
      <c r="G697" s="313"/>
      <c r="H697" s="332"/>
      <c r="I697" s="333"/>
      <c r="J697" s="320"/>
      <c r="K697" s="45"/>
      <c r="L697" s="332"/>
      <c r="M697" s="333"/>
      <c r="N697" s="347"/>
      <c r="O697" s="350"/>
    </row>
    <row r="698" spans="1:15" ht="15" hidden="1" customHeight="1">
      <c r="A698" s="1645" t="s">
        <v>806</v>
      </c>
      <c r="B698" s="1646"/>
      <c r="C698" s="46" t="s">
        <v>750</v>
      </c>
      <c r="D698" s="31"/>
      <c r="E698" s="85"/>
      <c r="F698" s="95"/>
      <c r="G698" s="311"/>
      <c r="H698" s="332"/>
      <c r="I698" s="333"/>
      <c r="J698" s="321"/>
      <c r="K698" s="93"/>
      <c r="L698" s="332"/>
      <c r="M698" s="333"/>
      <c r="N698" s="345">
        <f>SUM(N699:N700)</f>
        <v>0</v>
      </c>
      <c r="O698" s="350"/>
    </row>
    <row r="699" spans="1:15" ht="15" hidden="1" customHeight="1" outlineLevel="1">
      <c r="A699" s="1643" t="s">
        <v>776</v>
      </c>
      <c r="B699" s="1644"/>
      <c r="C699" s="31" t="s">
        <v>750</v>
      </c>
      <c r="D699" s="31"/>
      <c r="E699" s="85"/>
      <c r="F699" s="93">
        <v>0.01</v>
      </c>
      <c r="G699" s="315">
        <v>0.01</v>
      </c>
      <c r="H699" s="332"/>
      <c r="I699" s="333"/>
      <c r="J699" s="322"/>
      <c r="K699" s="112"/>
      <c r="L699" s="332"/>
      <c r="M699" s="333"/>
      <c r="N699" s="345">
        <f>(E699*F699*J699)+(E699*G699*K699)</f>
        <v>0</v>
      </c>
      <c r="O699" s="350"/>
    </row>
    <row r="700" spans="1:15" ht="15" hidden="1" customHeight="1" outlineLevel="1">
      <c r="A700" s="1643" t="s">
        <v>777</v>
      </c>
      <c r="B700" s="1644"/>
      <c r="C700" s="31" t="s">
        <v>750</v>
      </c>
      <c r="D700" s="31"/>
      <c r="E700" s="85"/>
      <c r="F700" s="93">
        <v>0.03</v>
      </c>
      <c r="G700" s="315">
        <v>0.03</v>
      </c>
      <c r="H700" s="332"/>
      <c r="I700" s="333"/>
      <c r="J700" s="322"/>
      <c r="K700" s="112"/>
      <c r="L700" s="332"/>
      <c r="M700" s="333"/>
      <c r="N700" s="345">
        <f>(E700*F700*J700)+(E700*G700*K700)</f>
        <v>0</v>
      </c>
      <c r="O700" s="350"/>
    </row>
    <row r="701" spans="1:15" ht="15" hidden="1" customHeight="1">
      <c r="A701" s="1645" t="s">
        <v>807</v>
      </c>
      <c r="B701" s="1646"/>
      <c r="C701" s="46" t="s">
        <v>778</v>
      </c>
      <c r="D701" s="61">
        <f>SUM(D702:D707)</f>
        <v>0</v>
      </c>
      <c r="E701" s="85"/>
      <c r="F701" s="31"/>
      <c r="G701" s="289"/>
      <c r="H701" s="338"/>
      <c r="I701" s="339"/>
      <c r="J701" s="290"/>
      <c r="K701" s="31"/>
      <c r="L701" s="338"/>
      <c r="M701" s="339"/>
      <c r="N701" s="345">
        <f>SUM(N702:N707)</f>
        <v>0</v>
      </c>
      <c r="O701" s="350"/>
    </row>
    <row r="702" spans="1:15" ht="15" hidden="1" customHeight="1" outlineLevel="1">
      <c r="A702" s="1641" t="s">
        <v>779</v>
      </c>
      <c r="B702" s="1642"/>
      <c r="C702" s="31" t="s">
        <v>778</v>
      </c>
      <c r="D702" s="112"/>
      <c r="E702" s="85"/>
      <c r="F702" s="93">
        <v>1.4</v>
      </c>
      <c r="G702" s="315">
        <v>1.4</v>
      </c>
      <c r="H702" s="332"/>
      <c r="I702" s="333"/>
      <c r="J702" s="322"/>
      <c r="K702" s="112"/>
      <c r="L702" s="332"/>
      <c r="M702" s="333"/>
      <c r="N702" s="349">
        <f t="shared" ref="N702:N707" si="1">D702*F702*J702</f>
        <v>0</v>
      </c>
      <c r="O702" s="350"/>
    </row>
    <row r="703" spans="1:15" ht="15" hidden="1" customHeight="1" outlineLevel="1">
      <c r="A703" s="1641" t="s">
        <v>780</v>
      </c>
      <c r="B703" s="1642"/>
      <c r="C703" s="31" t="s">
        <v>778</v>
      </c>
      <c r="D703" s="112"/>
      <c r="E703" s="85"/>
      <c r="F703" s="93">
        <v>0.08</v>
      </c>
      <c r="G703" s="315">
        <v>0.08</v>
      </c>
      <c r="H703" s="332"/>
      <c r="I703" s="333"/>
      <c r="J703" s="322"/>
      <c r="K703" s="112"/>
      <c r="L703" s="332"/>
      <c r="M703" s="333"/>
      <c r="N703" s="349">
        <f t="shared" si="1"/>
        <v>0</v>
      </c>
      <c r="O703" s="350"/>
    </row>
    <row r="704" spans="1:15" ht="15" hidden="1" customHeight="1" outlineLevel="1">
      <c r="A704" s="1641" t="s">
        <v>781</v>
      </c>
      <c r="B704" s="1642"/>
      <c r="C704" s="31" t="s">
        <v>778</v>
      </c>
      <c r="D704" s="112"/>
      <c r="E704" s="85"/>
      <c r="F704" s="93">
        <v>2.1</v>
      </c>
      <c r="G704" s="315">
        <v>2.1</v>
      </c>
      <c r="H704" s="332"/>
      <c r="I704" s="333"/>
      <c r="J704" s="322"/>
      <c r="K704" s="112"/>
      <c r="L704" s="332"/>
      <c r="M704" s="333"/>
      <c r="N704" s="349">
        <f t="shared" si="1"/>
        <v>0</v>
      </c>
      <c r="O704" s="350"/>
    </row>
    <row r="705" spans="1:15" ht="15" hidden="1" customHeight="1" outlineLevel="1">
      <c r="A705" s="1641" t="s">
        <v>782</v>
      </c>
      <c r="B705" s="1642"/>
      <c r="C705" s="31" t="s">
        <v>778</v>
      </c>
      <c r="D705" s="112"/>
      <c r="E705" s="85"/>
      <c r="F705" s="93">
        <v>0.15</v>
      </c>
      <c r="G705" s="315">
        <v>0.15</v>
      </c>
      <c r="H705" s="332"/>
      <c r="I705" s="333"/>
      <c r="J705" s="322"/>
      <c r="K705" s="112"/>
      <c r="L705" s="332"/>
      <c r="M705" s="333"/>
      <c r="N705" s="349">
        <f t="shared" si="1"/>
        <v>0</v>
      </c>
      <c r="O705" s="350"/>
    </row>
    <row r="706" spans="1:15" ht="15" hidden="1" customHeight="1" outlineLevel="1">
      <c r="A706" s="1641" t="s">
        <v>783</v>
      </c>
      <c r="B706" s="1642"/>
      <c r="C706" s="31" t="s">
        <v>778</v>
      </c>
      <c r="D706" s="112"/>
      <c r="E706" s="85"/>
      <c r="F706" s="93">
        <v>0.5</v>
      </c>
      <c r="G706" s="315">
        <v>0.5</v>
      </c>
      <c r="H706" s="332"/>
      <c r="I706" s="333"/>
      <c r="J706" s="322"/>
      <c r="K706" s="112"/>
      <c r="L706" s="332"/>
      <c r="M706" s="333"/>
      <c r="N706" s="349">
        <f t="shared" si="1"/>
        <v>0</v>
      </c>
      <c r="O706" s="350"/>
    </row>
    <row r="707" spans="1:15" ht="15" hidden="1" customHeight="1" outlineLevel="1">
      <c r="A707" s="1641" t="s">
        <v>784</v>
      </c>
      <c r="B707" s="1642"/>
      <c r="C707" s="31" t="s">
        <v>778</v>
      </c>
      <c r="D707" s="112"/>
      <c r="E707" s="85"/>
      <c r="F707" s="93">
        <v>0.01</v>
      </c>
      <c r="G707" s="315">
        <v>0.01</v>
      </c>
      <c r="H707" s="332"/>
      <c r="I707" s="333"/>
      <c r="J707" s="322"/>
      <c r="K707" s="112"/>
      <c r="L707" s="332"/>
      <c r="M707" s="333"/>
      <c r="N707" s="349">
        <f t="shared" si="1"/>
        <v>0</v>
      </c>
      <c r="O707" s="350"/>
    </row>
    <row r="708" spans="1:15" hidden="1">
      <c r="A708" s="1637" t="s">
        <v>812</v>
      </c>
      <c r="B708" s="1638"/>
      <c r="C708" s="46" t="s">
        <v>799</v>
      </c>
      <c r="D708" s="61">
        <f>D593+D610+D627+D644+D685</f>
        <v>0</v>
      </c>
      <c r="E708" s="85"/>
      <c r="F708" s="114"/>
      <c r="G708" s="316"/>
      <c r="H708" s="340"/>
      <c r="I708" s="341"/>
      <c r="J708" s="323"/>
      <c r="K708" s="114"/>
      <c r="L708" s="340"/>
      <c r="M708" s="341"/>
      <c r="N708" s="348">
        <f>N593+N610+N627+N644+N685+N698+N701</f>
        <v>0</v>
      </c>
      <c r="O708" s="350"/>
    </row>
    <row r="709" spans="1:15" hidden="1">
      <c r="A709" s="1637" t="s">
        <v>813</v>
      </c>
      <c r="B709" s="1638"/>
      <c r="C709" s="46" t="s">
        <v>799</v>
      </c>
      <c r="D709" s="114"/>
      <c r="E709" s="85"/>
      <c r="F709" s="114"/>
      <c r="G709" s="316"/>
      <c r="H709" s="340"/>
      <c r="I709" s="341"/>
      <c r="J709" s="323"/>
      <c r="K709" s="114"/>
      <c r="L709" s="340"/>
      <c r="M709" s="341"/>
      <c r="N709" s="348">
        <f>N708/1000</f>
        <v>0</v>
      </c>
      <c r="O709" s="350"/>
    </row>
    <row r="710" spans="1:15" ht="23.25" hidden="1" customHeight="1">
      <c r="A710" s="1637" t="s">
        <v>809</v>
      </c>
      <c r="B710" s="1638"/>
      <c r="C710" s="113"/>
      <c r="D710" s="114"/>
      <c r="E710" s="85"/>
      <c r="F710" s="96">
        <f>IF(D708&gt;0,(D595*F595+D599*F599+D603*F603+D607*F607+D612*F612+D616*F616+D620*F620+D624*F624+D629*F629+D633*F633+D637*F637+D641*F641+D646*F646+D650*F650+D654*F654+D658*F658+D662*F662+D666*F666+D670*F670+D674*F674+D682*F682+D687*F687+D691*F691+D695*F695)/D708,0)</f>
        <v>0</v>
      </c>
      <c r="G710" s="312">
        <f>IF(D708&gt;0,(D595*H595+D612*H612+D629*H629+D646*H646+D650*H650+D658*H658+D662*H662+D666*H666)/D708,0)</f>
        <v>0</v>
      </c>
      <c r="H710" s="342"/>
      <c r="I710" s="343"/>
      <c r="J710" s="323"/>
      <c r="K710" s="114"/>
      <c r="L710" s="342"/>
      <c r="M710" s="343"/>
      <c r="N710" s="316"/>
      <c r="O710" s="351"/>
    </row>
    <row r="712" spans="1:15">
      <c r="E712" t="s">
        <v>1614</v>
      </c>
      <c r="F712"/>
      <c r="G712"/>
      <c r="H712"/>
      <c r="N712" s="65">
        <v>1.1170639999999992</v>
      </c>
    </row>
    <row r="713" spans="1:15">
      <c r="E713" t="s">
        <v>1615</v>
      </c>
      <c r="F713"/>
      <c r="G713"/>
      <c r="H713"/>
      <c r="N713" s="65">
        <f>N712/2</f>
        <v>0.55853199999999958</v>
      </c>
    </row>
    <row r="714" spans="1:15">
      <c r="E714" t="s">
        <v>1616</v>
      </c>
      <c r="F714"/>
      <c r="G714"/>
      <c r="H714"/>
    </row>
    <row r="715" spans="1:15">
      <c r="E715" t="s">
        <v>1617</v>
      </c>
      <c r="F715"/>
      <c r="G715"/>
      <c r="H715"/>
    </row>
  </sheetData>
  <mergeCells count="184">
    <mergeCell ref="A709:B709"/>
    <mergeCell ref="A710:B710"/>
    <mergeCell ref="A691:B691"/>
    <mergeCell ref="A694:B694"/>
    <mergeCell ref="A703:B703"/>
    <mergeCell ref="A704:B704"/>
    <mergeCell ref="A705:B705"/>
    <mergeCell ref="A706:B706"/>
    <mergeCell ref="A701:B701"/>
    <mergeCell ref="A702:B702"/>
    <mergeCell ref="A707:B707"/>
    <mergeCell ref="A708:B708"/>
    <mergeCell ref="A699:B699"/>
    <mergeCell ref="A700:B700"/>
    <mergeCell ref="A695:B695"/>
    <mergeCell ref="A698:B698"/>
    <mergeCell ref="A669:B669"/>
    <mergeCell ref="A670:B670"/>
    <mergeCell ref="A687:B687"/>
    <mergeCell ref="A690:B690"/>
    <mergeCell ref="A677:B677"/>
    <mergeCell ref="A678:B678"/>
    <mergeCell ref="A681:B681"/>
    <mergeCell ref="A682:B682"/>
    <mergeCell ref="A685:B685"/>
    <mergeCell ref="A686:B686"/>
    <mergeCell ref="A673:B673"/>
    <mergeCell ref="A674:B674"/>
    <mergeCell ref="A653:B653"/>
    <mergeCell ref="A654:B654"/>
    <mergeCell ref="A657:B657"/>
    <mergeCell ref="A658:B658"/>
    <mergeCell ref="A661:B661"/>
    <mergeCell ref="A662:B662"/>
    <mergeCell ref="A665:B665"/>
    <mergeCell ref="A666:B666"/>
    <mergeCell ref="A650:B650"/>
    <mergeCell ref="A629:B629"/>
    <mergeCell ref="A632:B632"/>
    <mergeCell ref="A633:B633"/>
    <mergeCell ref="A636:B636"/>
    <mergeCell ref="A637:B637"/>
    <mergeCell ref="A640:B640"/>
    <mergeCell ref="A641:B641"/>
    <mergeCell ref="A644:B644"/>
    <mergeCell ref="A645:B645"/>
    <mergeCell ref="A649:B649"/>
    <mergeCell ref="A623:B623"/>
    <mergeCell ref="A624:B624"/>
    <mergeCell ref="A627:B627"/>
    <mergeCell ref="A628:B628"/>
    <mergeCell ref="A603:B603"/>
    <mergeCell ref="A606:B606"/>
    <mergeCell ref="J590:K591"/>
    <mergeCell ref="L590:M591"/>
    <mergeCell ref="A595:B595"/>
    <mergeCell ref="A598:B598"/>
    <mergeCell ref="A599:B599"/>
    <mergeCell ref="A602:B602"/>
    <mergeCell ref="A593:B593"/>
    <mergeCell ref="A594:B594"/>
    <mergeCell ref="A646:B646"/>
    <mergeCell ref="A615:B615"/>
    <mergeCell ref="A616:B616"/>
    <mergeCell ref="A619:B619"/>
    <mergeCell ref="A620:B620"/>
    <mergeCell ref="A607:B607"/>
    <mergeCell ref="A610:B610"/>
    <mergeCell ref="A611:B611"/>
    <mergeCell ref="A612:B612"/>
    <mergeCell ref="A578:B578"/>
    <mergeCell ref="A581:B581"/>
    <mergeCell ref="A582:B582"/>
    <mergeCell ref="A575:B575"/>
    <mergeCell ref="A576:B576"/>
    <mergeCell ref="A579:B579"/>
    <mergeCell ref="A580:B580"/>
    <mergeCell ref="N590:N592"/>
    <mergeCell ref="O590:O592"/>
    <mergeCell ref="F590:G591"/>
    <mergeCell ref="H590:I591"/>
    <mergeCell ref="D590:D592"/>
    <mergeCell ref="E590:E592"/>
    <mergeCell ref="A583:B583"/>
    <mergeCell ref="A584:B584"/>
    <mergeCell ref="A585:B585"/>
    <mergeCell ref="A586:B586"/>
    <mergeCell ref="A587:B587"/>
    <mergeCell ref="A588:B588"/>
    <mergeCell ref="A590:B592"/>
    <mergeCell ref="C590:C592"/>
    <mergeCell ref="A527:B527"/>
    <mergeCell ref="A528:B528"/>
    <mergeCell ref="A531:B531"/>
    <mergeCell ref="A549:B549"/>
    <mergeCell ref="A554:B554"/>
    <mergeCell ref="A557:B557"/>
    <mergeCell ref="A550:B550"/>
    <mergeCell ref="A553:B553"/>
    <mergeCell ref="A577:B577"/>
    <mergeCell ref="A518:B518"/>
    <mergeCell ref="A526:B526"/>
    <mergeCell ref="A435:B435"/>
    <mergeCell ref="A438:B438"/>
    <mergeCell ref="A514:B514"/>
    <mergeCell ref="A515:B515"/>
    <mergeCell ref="A455:B455"/>
    <mergeCell ref="A468:B468"/>
    <mergeCell ref="A469:B469"/>
    <mergeCell ref="A472:B472"/>
    <mergeCell ref="A480:B480"/>
    <mergeCell ref="A481:B481"/>
    <mergeCell ref="A484:B484"/>
    <mergeCell ref="A502:B502"/>
    <mergeCell ref="A503:B503"/>
    <mergeCell ref="A506:B506"/>
    <mergeCell ref="A399:B399"/>
    <mergeCell ref="A221:B221"/>
    <mergeCell ref="A254:B254"/>
    <mergeCell ref="A255:B255"/>
    <mergeCell ref="A258:B258"/>
    <mergeCell ref="A320:B320"/>
    <mergeCell ref="A321:B321"/>
    <mergeCell ref="A451:B451"/>
    <mergeCell ref="A452:B452"/>
    <mergeCell ref="A322:B322"/>
    <mergeCell ref="A325:B325"/>
    <mergeCell ref="A417:B417"/>
    <mergeCell ref="A418:B418"/>
    <mergeCell ref="A421:B421"/>
    <mergeCell ref="A434:B434"/>
    <mergeCell ref="A362:B362"/>
    <mergeCell ref="A395:B395"/>
    <mergeCell ref="A358:B358"/>
    <mergeCell ref="A359:B359"/>
    <mergeCell ref="A276:B276"/>
    <mergeCell ref="A277:B277"/>
    <mergeCell ref="A280:B280"/>
    <mergeCell ref="A298:B298"/>
    <mergeCell ref="A299:B299"/>
    <mergeCell ref="A302:B302"/>
    <mergeCell ref="A396:B396"/>
    <mergeCell ref="A218:B218"/>
    <mergeCell ref="A114:B114"/>
    <mergeCell ref="A117:B117"/>
    <mergeCell ref="A150:B150"/>
    <mergeCell ref="A151:B151"/>
    <mergeCell ref="A173:B173"/>
    <mergeCell ref="A176:B176"/>
    <mergeCell ref="A194:B194"/>
    <mergeCell ref="A195:B195"/>
    <mergeCell ref="A198:B198"/>
    <mergeCell ref="A216:B216"/>
    <mergeCell ref="A154:B154"/>
    <mergeCell ref="A172:B172"/>
    <mergeCell ref="A72:B72"/>
    <mergeCell ref="A90:B90"/>
    <mergeCell ref="A91:B91"/>
    <mergeCell ref="A94:B94"/>
    <mergeCell ref="A112:B112"/>
    <mergeCell ref="A113:B113"/>
    <mergeCell ref="A217:B217"/>
    <mergeCell ref="A68:B68"/>
    <mergeCell ref="A69:B69"/>
    <mergeCell ref="A50:B50"/>
    <mergeCell ref="A1:O1"/>
    <mergeCell ref="A3:O3"/>
    <mergeCell ref="A4:B6"/>
    <mergeCell ref="C4:C6"/>
    <mergeCell ref="D4:D6"/>
    <mergeCell ref="E4:E6"/>
    <mergeCell ref="F4:G5"/>
    <mergeCell ref="H4:I5"/>
    <mergeCell ref="J4:K5"/>
    <mergeCell ref="L4:M5"/>
    <mergeCell ref="N4:N6"/>
    <mergeCell ref="O4:O6"/>
    <mergeCell ref="A7:B7"/>
    <mergeCell ref="A8:B8"/>
    <mergeCell ref="A9:B9"/>
    <mergeCell ref="A10:B10"/>
    <mergeCell ref="A13:B13"/>
    <mergeCell ref="A46:B46"/>
    <mergeCell ref="A47:B47"/>
  </mergeCells>
  <phoneticPr fontId="101" type="noConversion"/>
  <pageMargins left="0.78740157480314965" right="0" top="0.98425196850393704" bottom="0" header="0" footer="0"/>
  <pageSetup paperSize="9" scale="66"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pageSetUpPr fitToPage="1"/>
  </sheetPr>
  <dimension ref="A1:AD21"/>
  <sheetViews>
    <sheetView view="pageBreakPreview" zoomScale="75" zoomScaleSheetLayoutView="75" workbookViewId="0">
      <selection activeCell="B13" sqref="B13"/>
    </sheetView>
  </sheetViews>
  <sheetFormatPr defaultRowHeight="15"/>
  <cols>
    <col min="1" max="1" width="5.42578125" style="29" customWidth="1"/>
    <col min="2" max="2" width="33.7109375" style="29" customWidth="1"/>
    <col min="3" max="3" width="12" style="139" customWidth="1"/>
    <col min="4" max="4" width="18.28515625" style="29" customWidth="1"/>
    <col min="5" max="5" width="13.28515625" style="29" customWidth="1"/>
    <col min="6" max="6" width="14.28515625" style="29" customWidth="1"/>
    <col min="7" max="18" width="12.5703125" style="29" customWidth="1"/>
    <col min="19" max="19" width="12.5703125" style="29" hidden="1" customWidth="1"/>
    <col min="20" max="28" width="12.42578125" style="29" hidden="1" customWidth="1"/>
    <col min="29" max="29" width="17.85546875" style="29" customWidth="1"/>
    <col min="30" max="16384" width="9.140625" style="29"/>
  </cols>
  <sheetData>
    <row r="1" spans="1:30" ht="28.5" customHeight="1">
      <c r="A1" s="1536" t="s">
        <v>582</v>
      </c>
      <c r="B1" s="1536"/>
      <c r="C1" s="1536"/>
      <c r="D1" s="1536"/>
      <c r="E1" s="1536"/>
      <c r="F1" s="1536"/>
      <c r="G1" s="1536"/>
      <c r="H1" s="1536"/>
      <c r="I1" s="1536"/>
      <c r="J1" s="1536"/>
      <c r="K1" s="1536"/>
      <c r="L1" s="1536"/>
      <c r="M1" s="1536"/>
      <c r="N1" s="1536"/>
      <c r="O1" s="1536"/>
      <c r="P1" s="1536"/>
      <c r="Q1" s="1536"/>
      <c r="R1" s="1536"/>
      <c r="S1" s="1536"/>
      <c r="T1" s="1536"/>
      <c r="U1" s="1536"/>
      <c r="V1" s="1536"/>
      <c r="W1" s="1536"/>
      <c r="X1" s="1536"/>
      <c r="Y1" s="1536"/>
      <c r="Z1" s="1536"/>
      <c r="AA1" s="1536"/>
      <c r="AB1" s="1536"/>
      <c r="AC1" s="1536"/>
    </row>
    <row r="2" spans="1:30" s="141" customFormat="1">
      <c r="A2" s="140"/>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row>
    <row r="3" spans="1:30" s="141" customFormat="1">
      <c r="A3" s="1686" t="str">
        <f>CONCATENATE(ПАС!B56,"  (",ПАС!C52,"  ",ПАС!C51,")")</f>
        <v>ООО "Ромист"   (Омутинское   Омутинский муниципальный район)</v>
      </c>
      <c r="B3" s="1686"/>
      <c r="C3" s="1686"/>
      <c r="D3" s="1686"/>
      <c r="E3" s="1686"/>
      <c r="F3" s="1686"/>
      <c r="G3" s="1686"/>
      <c r="H3" s="1686"/>
      <c r="I3" s="1686"/>
      <c r="J3" s="1686"/>
      <c r="K3" s="1686"/>
      <c r="L3" s="1686"/>
      <c r="M3" s="1686"/>
      <c r="N3" s="1686"/>
      <c r="O3" s="1686"/>
      <c r="P3" s="1686"/>
      <c r="Q3" s="1686"/>
      <c r="R3" s="1686"/>
      <c r="S3" s="1686"/>
      <c r="T3" s="1686"/>
      <c r="U3" s="1686"/>
      <c r="V3" s="1686"/>
      <c r="W3" s="1686"/>
      <c r="X3" s="1686"/>
      <c r="Y3" s="1686"/>
      <c r="Z3" s="1686"/>
      <c r="AA3" s="1686"/>
      <c r="AB3" s="1686"/>
      <c r="AC3" s="1686"/>
    </row>
    <row r="4" spans="1:30" ht="15" customHeight="1">
      <c r="A4" s="1535" t="s">
        <v>860</v>
      </c>
      <c r="B4" s="1535" t="s">
        <v>1703</v>
      </c>
      <c r="C4" s="1535" t="s">
        <v>815</v>
      </c>
      <c r="D4" s="1535" t="s">
        <v>861</v>
      </c>
      <c r="E4" s="1683" t="s">
        <v>885</v>
      </c>
      <c r="F4" s="1684"/>
      <c r="G4" s="1684"/>
      <c r="H4" s="1684"/>
      <c r="I4" s="1684"/>
      <c r="J4" s="1684"/>
      <c r="K4" s="1685"/>
      <c r="L4" s="1683" t="s">
        <v>884</v>
      </c>
      <c r="M4" s="1684"/>
      <c r="N4" s="1684"/>
      <c r="O4" s="1684"/>
      <c r="P4" s="1684"/>
      <c r="Q4" s="1684"/>
      <c r="R4" s="1685"/>
      <c r="S4" s="1683" t="s">
        <v>876</v>
      </c>
      <c r="T4" s="1684"/>
      <c r="U4" s="1684"/>
      <c r="V4" s="1684"/>
      <c r="W4" s="1685"/>
      <c r="X4" s="1683" t="s">
        <v>1103</v>
      </c>
      <c r="Y4" s="1684"/>
      <c r="Z4" s="1684"/>
      <c r="AA4" s="1684"/>
      <c r="AB4" s="1685"/>
      <c r="AC4" s="1535" t="s">
        <v>1255</v>
      </c>
    </row>
    <row r="5" spans="1:30" s="199" customFormat="1" ht="48" customHeight="1">
      <c r="A5" s="1535"/>
      <c r="B5" s="1535"/>
      <c r="C5" s="1535"/>
      <c r="D5" s="1535"/>
      <c r="E5" s="1331" t="s">
        <v>1794</v>
      </c>
      <c r="F5" s="1353" t="s">
        <v>1973</v>
      </c>
      <c r="G5" s="1353" t="s">
        <v>1929</v>
      </c>
      <c r="H5" s="1353" t="s">
        <v>1931</v>
      </c>
      <c r="I5" s="1353" t="s">
        <v>1932</v>
      </c>
      <c r="J5" s="1353" t="s">
        <v>1933</v>
      </c>
      <c r="K5" s="1353" t="s">
        <v>1930</v>
      </c>
      <c r="L5" s="867" t="s">
        <v>1794</v>
      </c>
      <c r="M5" s="867" t="s">
        <v>1974</v>
      </c>
      <c r="N5" s="867" t="s">
        <v>1929</v>
      </c>
      <c r="O5" s="867" t="s">
        <v>1931</v>
      </c>
      <c r="P5" s="867" t="s">
        <v>1932</v>
      </c>
      <c r="Q5" s="867" t="s">
        <v>1933</v>
      </c>
      <c r="R5" s="867" t="s">
        <v>1930</v>
      </c>
      <c r="S5" s="32" t="s">
        <v>1069</v>
      </c>
      <c r="T5" s="32" t="s">
        <v>1088</v>
      </c>
      <c r="U5" s="32" t="s">
        <v>1017</v>
      </c>
      <c r="V5" s="32" t="s">
        <v>454</v>
      </c>
      <c r="W5" s="32" t="s">
        <v>455</v>
      </c>
      <c r="X5" s="32" t="s">
        <v>1069</v>
      </c>
      <c r="Y5" s="32" t="s">
        <v>1088</v>
      </c>
      <c r="Z5" s="32" t="s">
        <v>1017</v>
      </c>
      <c r="AA5" s="32" t="s">
        <v>454</v>
      </c>
      <c r="AB5" s="32" t="s">
        <v>455</v>
      </c>
      <c r="AC5" s="1535"/>
    </row>
    <row r="6" spans="1:30" s="368" customFormat="1" ht="25.5" customHeight="1">
      <c r="A6" s="353">
        <v>1</v>
      </c>
      <c r="B6" s="353">
        <v>2</v>
      </c>
      <c r="C6" s="353">
        <v>3</v>
      </c>
      <c r="D6" s="353">
        <v>4</v>
      </c>
      <c r="E6" s="353">
        <v>5</v>
      </c>
      <c r="F6" s="353">
        <v>6</v>
      </c>
      <c r="G6" s="353">
        <v>7</v>
      </c>
      <c r="H6" s="353">
        <v>8</v>
      </c>
      <c r="I6" s="353">
        <v>9</v>
      </c>
      <c r="J6" s="353">
        <v>10</v>
      </c>
      <c r="K6" s="353">
        <v>11</v>
      </c>
      <c r="L6" s="353">
        <v>12</v>
      </c>
      <c r="M6" s="353">
        <v>13</v>
      </c>
      <c r="N6" s="353">
        <v>14</v>
      </c>
      <c r="O6" s="353">
        <v>15</v>
      </c>
      <c r="P6" s="353">
        <v>16</v>
      </c>
      <c r="Q6" s="353">
        <v>17</v>
      </c>
      <c r="R6" s="353">
        <v>18</v>
      </c>
      <c r="S6" s="353">
        <v>15</v>
      </c>
      <c r="T6" s="353">
        <v>16</v>
      </c>
      <c r="U6" s="353">
        <v>17</v>
      </c>
      <c r="V6" s="353">
        <v>18</v>
      </c>
      <c r="W6" s="353">
        <v>19</v>
      </c>
      <c r="X6" s="353">
        <v>20</v>
      </c>
      <c r="Y6" s="353">
        <v>21</v>
      </c>
      <c r="Z6" s="353">
        <v>22</v>
      </c>
      <c r="AA6" s="353">
        <v>23</v>
      </c>
      <c r="AB6" s="353">
        <v>24</v>
      </c>
      <c r="AC6" s="353">
        <v>19</v>
      </c>
    </row>
    <row r="7" spans="1:30">
      <c r="A7" s="32">
        <v>1</v>
      </c>
      <c r="B7" s="1332" t="s">
        <v>53</v>
      </c>
      <c r="C7" s="32" t="s">
        <v>1144</v>
      </c>
      <c r="D7" s="1342" t="s">
        <v>1923</v>
      </c>
      <c r="E7" s="1343">
        <v>377</v>
      </c>
      <c r="F7" s="404">
        <v>377</v>
      </c>
      <c r="G7" s="404">
        <v>377</v>
      </c>
      <c r="H7" s="404">
        <v>377</v>
      </c>
      <c r="I7" s="404">
        <v>377</v>
      </c>
      <c r="J7" s="404">
        <v>377</v>
      </c>
      <c r="K7" s="404">
        <v>377</v>
      </c>
      <c r="L7" s="27">
        <v>377</v>
      </c>
      <c r="M7" s="27">
        <v>377</v>
      </c>
      <c r="N7" s="27">
        <v>377</v>
      </c>
      <c r="O7" s="27">
        <v>377</v>
      </c>
      <c r="P7" s="27">
        <v>377</v>
      </c>
      <c r="Q7" s="27">
        <v>377</v>
      </c>
      <c r="R7" s="27">
        <v>377</v>
      </c>
      <c r="S7" s="405"/>
      <c r="T7" s="405"/>
      <c r="U7" s="405"/>
      <c r="V7" s="405"/>
      <c r="W7" s="405"/>
      <c r="X7" s="405"/>
      <c r="Y7" s="405"/>
      <c r="Z7" s="405"/>
      <c r="AA7" s="405"/>
      <c r="AB7" s="405"/>
      <c r="AC7" s="405"/>
    </row>
    <row r="8" spans="1:30" ht="25.5">
      <c r="A8" s="32">
        <v>2</v>
      </c>
      <c r="B8" s="1332" t="s">
        <v>54</v>
      </c>
      <c r="C8" s="32" t="s">
        <v>1144</v>
      </c>
      <c r="D8" s="1342" t="s">
        <v>1924</v>
      </c>
      <c r="E8" s="1343">
        <v>378</v>
      </c>
      <c r="F8" s="404">
        <v>378</v>
      </c>
      <c r="G8" s="404">
        <v>378</v>
      </c>
      <c r="H8" s="404">
        <v>378</v>
      </c>
      <c r="I8" s="404">
        <v>378</v>
      </c>
      <c r="J8" s="404">
        <v>378</v>
      </c>
      <c r="K8" s="404">
        <v>378</v>
      </c>
      <c r="L8" s="404">
        <f t="shared" ref="L8:M8" si="0">378-30.33</f>
        <v>347.67</v>
      </c>
      <c r="M8" s="404">
        <f t="shared" si="0"/>
        <v>347.67</v>
      </c>
      <c r="N8" s="404">
        <f>378-30.33</f>
        <v>347.67</v>
      </c>
      <c r="O8" s="404">
        <f t="shared" ref="O8:R8" si="1">378-30.33</f>
        <v>347.67</v>
      </c>
      <c r="P8" s="404">
        <f t="shared" si="1"/>
        <v>347.67</v>
      </c>
      <c r="Q8" s="404">
        <f t="shared" si="1"/>
        <v>347.67</v>
      </c>
      <c r="R8" s="404">
        <f t="shared" si="1"/>
        <v>347.67</v>
      </c>
      <c r="S8" s="405"/>
      <c r="T8" s="405"/>
      <c r="U8" s="405"/>
      <c r="V8" s="405"/>
      <c r="W8" s="405"/>
      <c r="X8" s="405"/>
      <c r="Y8" s="405"/>
      <c r="Z8" s="405"/>
      <c r="AA8" s="405"/>
      <c r="AB8" s="405"/>
      <c r="AC8" s="405"/>
    </row>
    <row r="9" spans="1:30" ht="27" customHeight="1">
      <c r="A9" s="32">
        <v>3</v>
      </c>
      <c r="B9" s="1332" t="s">
        <v>55</v>
      </c>
      <c r="C9" s="32" t="s">
        <v>1144</v>
      </c>
      <c r="D9" s="1342" t="s">
        <v>1894</v>
      </c>
      <c r="E9" s="1343">
        <v>14</v>
      </c>
      <c r="F9" s="404">
        <v>14</v>
      </c>
      <c r="G9" s="404">
        <v>14</v>
      </c>
      <c r="H9" s="404">
        <v>14</v>
      </c>
      <c r="I9" s="404">
        <v>14</v>
      </c>
      <c r="J9" s="404">
        <v>14</v>
      </c>
      <c r="K9" s="404">
        <v>14</v>
      </c>
      <c r="L9" s="27">
        <v>14</v>
      </c>
      <c r="M9" s="27">
        <v>14</v>
      </c>
      <c r="N9" s="27">
        <v>14</v>
      </c>
      <c r="O9" s="27">
        <v>14</v>
      </c>
      <c r="P9" s="27">
        <v>14</v>
      </c>
      <c r="Q9" s="27">
        <v>14</v>
      </c>
      <c r="R9" s="27">
        <v>14</v>
      </c>
      <c r="S9" s="405"/>
      <c r="T9" s="405"/>
      <c r="U9" s="405"/>
      <c r="V9" s="405"/>
      <c r="W9" s="405"/>
      <c r="X9" s="405"/>
      <c r="Y9" s="405"/>
      <c r="Z9" s="405"/>
      <c r="AA9" s="405"/>
      <c r="AB9" s="405"/>
      <c r="AC9" s="405"/>
    </row>
    <row r="10" spans="1:30" ht="27" customHeight="1">
      <c r="A10" s="1354"/>
      <c r="B10" s="1332" t="s">
        <v>1968</v>
      </c>
      <c r="C10" s="1354" t="s">
        <v>1969</v>
      </c>
      <c r="D10" s="1342"/>
      <c r="E10" s="1343">
        <v>46</v>
      </c>
      <c r="F10" s="404">
        <v>46</v>
      </c>
      <c r="G10" s="404">
        <v>46</v>
      </c>
      <c r="H10" s="404">
        <v>46</v>
      </c>
      <c r="I10" s="404">
        <v>46</v>
      </c>
      <c r="J10" s="404">
        <v>46</v>
      </c>
      <c r="K10" s="404">
        <v>46</v>
      </c>
      <c r="L10" s="404">
        <f t="shared" ref="L10:M10" si="2">46-6</f>
        <v>40</v>
      </c>
      <c r="M10" s="404">
        <f t="shared" si="2"/>
        <v>40</v>
      </c>
      <c r="N10" s="404">
        <f>46-6</f>
        <v>40</v>
      </c>
      <c r="O10" s="404">
        <f t="shared" ref="O10:R10" si="3">46-6</f>
        <v>40</v>
      </c>
      <c r="P10" s="404">
        <f t="shared" si="3"/>
        <v>40</v>
      </c>
      <c r="Q10" s="404">
        <f t="shared" si="3"/>
        <v>40</v>
      </c>
      <c r="R10" s="404">
        <f t="shared" si="3"/>
        <v>40</v>
      </c>
      <c r="S10" s="405"/>
      <c r="T10" s="405"/>
      <c r="U10" s="405"/>
      <c r="V10" s="405"/>
      <c r="W10" s="405"/>
      <c r="X10" s="405"/>
      <c r="Y10" s="405"/>
      <c r="Z10" s="405"/>
      <c r="AA10" s="405"/>
      <c r="AB10" s="405"/>
      <c r="AC10" s="405"/>
    </row>
    <row r="11" spans="1:30" ht="27" customHeight="1">
      <c r="A11" s="1351"/>
      <c r="B11" s="1332" t="s">
        <v>1953</v>
      </c>
      <c r="C11" s="1353" t="s">
        <v>1962</v>
      </c>
      <c r="D11" s="1342" t="s">
        <v>1955</v>
      </c>
      <c r="E11" s="1343">
        <v>31</v>
      </c>
      <c r="F11" s="404">
        <v>31</v>
      </c>
      <c r="G11" s="404">
        <v>31</v>
      </c>
      <c r="H11" s="404">
        <v>31</v>
      </c>
      <c r="I11" s="404">
        <v>31</v>
      </c>
      <c r="J11" s="404">
        <v>31</v>
      </c>
      <c r="K11" s="404">
        <v>31</v>
      </c>
      <c r="L11" s="404">
        <f t="shared" ref="L11:M11" si="4">31-9</f>
        <v>22</v>
      </c>
      <c r="M11" s="404">
        <f t="shared" si="4"/>
        <v>22</v>
      </c>
      <c r="N11" s="404">
        <f>31-9</f>
        <v>22</v>
      </c>
      <c r="O11" s="404">
        <f t="shared" ref="O11:R11" si="5">31-9</f>
        <v>22</v>
      </c>
      <c r="P11" s="404">
        <f t="shared" si="5"/>
        <v>22</v>
      </c>
      <c r="Q11" s="404">
        <f t="shared" si="5"/>
        <v>22</v>
      </c>
      <c r="R11" s="404">
        <f t="shared" si="5"/>
        <v>22</v>
      </c>
      <c r="S11" s="405"/>
      <c r="T11" s="405"/>
      <c r="U11" s="405"/>
      <c r="V11" s="405"/>
      <c r="W11" s="405"/>
      <c r="X11" s="405"/>
      <c r="Y11" s="405"/>
      <c r="Z11" s="405"/>
      <c r="AA11" s="405"/>
      <c r="AB11" s="405"/>
      <c r="AC11" s="405"/>
    </row>
    <row r="12" spans="1:30" ht="27" customHeight="1">
      <c r="A12" s="1353"/>
      <c r="B12" s="1332" t="s">
        <v>1961</v>
      </c>
      <c r="C12" s="1353" t="s">
        <v>1963</v>
      </c>
      <c r="D12" s="1342" t="s">
        <v>1901</v>
      </c>
      <c r="E12" s="1343">
        <v>65</v>
      </c>
      <c r="F12" s="404">
        <v>65</v>
      </c>
      <c r="G12" s="404">
        <v>65</v>
      </c>
      <c r="H12" s="404">
        <v>65</v>
      </c>
      <c r="I12" s="404">
        <v>65</v>
      </c>
      <c r="J12" s="404">
        <v>65</v>
      </c>
      <c r="K12" s="404">
        <v>65</v>
      </c>
      <c r="L12" s="404">
        <f t="shared" ref="L12:M12" si="6">65-15</f>
        <v>50</v>
      </c>
      <c r="M12" s="404">
        <f t="shared" si="6"/>
        <v>50</v>
      </c>
      <c r="N12" s="404">
        <f>65-15</f>
        <v>50</v>
      </c>
      <c r="O12" s="404">
        <f t="shared" ref="O12:R12" si="7">65-15</f>
        <v>50</v>
      </c>
      <c r="P12" s="404">
        <f t="shared" si="7"/>
        <v>50</v>
      </c>
      <c r="Q12" s="404">
        <f t="shared" si="7"/>
        <v>50</v>
      </c>
      <c r="R12" s="404">
        <f t="shared" si="7"/>
        <v>50</v>
      </c>
      <c r="S12" s="405"/>
      <c r="T12" s="405"/>
      <c r="U12" s="405"/>
      <c r="V12" s="405"/>
      <c r="W12" s="405"/>
      <c r="X12" s="405"/>
      <c r="Y12" s="405"/>
      <c r="Z12" s="405"/>
      <c r="AA12" s="405"/>
      <c r="AB12" s="405"/>
      <c r="AC12" s="405"/>
    </row>
    <row r="13" spans="1:30" ht="26.25" customHeight="1">
      <c r="A13" s="32">
        <v>4</v>
      </c>
      <c r="B13" s="1332" t="s">
        <v>56</v>
      </c>
      <c r="C13" s="32" t="s">
        <v>1144</v>
      </c>
      <c r="D13" s="1342" t="s">
        <v>1923</v>
      </c>
      <c r="E13" s="1343">
        <v>335</v>
      </c>
      <c r="F13" s="404">
        <v>335</v>
      </c>
      <c r="G13" s="404">
        <v>335</v>
      </c>
      <c r="H13" s="404">
        <v>335</v>
      </c>
      <c r="I13" s="404">
        <v>335</v>
      </c>
      <c r="J13" s="404">
        <v>335</v>
      </c>
      <c r="K13" s="404">
        <v>335</v>
      </c>
      <c r="L13" s="404">
        <f t="shared" ref="L13:M13" si="8">335-30.6699</f>
        <v>304.33010000000002</v>
      </c>
      <c r="M13" s="404">
        <f t="shared" si="8"/>
        <v>304.33010000000002</v>
      </c>
      <c r="N13" s="404">
        <f>335-30.6699</f>
        <v>304.33010000000002</v>
      </c>
      <c r="O13" s="404">
        <f t="shared" ref="O13:R13" si="9">335-30.6699</f>
        <v>304.33010000000002</v>
      </c>
      <c r="P13" s="404">
        <f t="shared" si="9"/>
        <v>304.33010000000002</v>
      </c>
      <c r="Q13" s="404">
        <f t="shared" si="9"/>
        <v>304.33010000000002</v>
      </c>
      <c r="R13" s="404">
        <f t="shared" si="9"/>
        <v>304.33010000000002</v>
      </c>
      <c r="S13" s="405"/>
      <c r="T13" s="405"/>
      <c r="U13" s="405"/>
      <c r="V13" s="405"/>
      <c r="W13" s="405"/>
      <c r="X13" s="405"/>
      <c r="Y13" s="405"/>
      <c r="Z13" s="405"/>
      <c r="AA13" s="405"/>
      <c r="AB13" s="405"/>
      <c r="AC13" s="405"/>
    </row>
    <row r="14" spans="1:30" ht="17.25" customHeight="1">
      <c r="A14" s="32" t="s">
        <v>878</v>
      </c>
      <c r="B14" s="238" t="s">
        <v>879</v>
      </c>
      <c r="C14" s="32" t="s">
        <v>1144</v>
      </c>
      <c r="D14" s="118"/>
      <c r="E14" s="404">
        <f t="shared" ref="E14:AB14" si="10">SUM(E7:E13)</f>
        <v>1246</v>
      </c>
      <c r="F14" s="404">
        <f t="shared" si="10"/>
        <v>1246</v>
      </c>
      <c r="G14" s="404">
        <f t="shared" si="10"/>
        <v>1246</v>
      </c>
      <c r="H14" s="404">
        <f>SUM(H7:H13)</f>
        <v>1246</v>
      </c>
      <c r="I14" s="404">
        <f>SUM(I7:I13)</f>
        <v>1246</v>
      </c>
      <c r="J14" s="404">
        <f t="shared" si="10"/>
        <v>1246</v>
      </c>
      <c r="K14" s="404">
        <f t="shared" si="10"/>
        <v>1246</v>
      </c>
      <c r="L14" s="404">
        <f t="shared" si="10"/>
        <v>1155.0001000000002</v>
      </c>
      <c r="M14" s="404">
        <f t="shared" si="10"/>
        <v>1155.0001000000002</v>
      </c>
      <c r="N14" s="404">
        <f t="shared" si="10"/>
        <v>1155.0001000000002</v>
      </c>
      <c r="O14" s="404">
        <f>SUM(O7:O13)</f>
        <v>1155.0001000000002</v>
      </c>
      <c r="P14" s="404">
        <f>SUM(P7:P13)</f>
        <v>1155.0001000000002</v>
      </c>
      <c r="Q14" s="404">
        <f t="shared" si="10"/>
        <v>1155.0001000000002</v>
      </c>
      <c r="R14" s="404">
        <f t="shared" si="10"/>
        <v>1155.0001000000002</v>
      </c>
      <c r="S14" s="404">
        <f t="shared" si="10"/>
        <v>0</v>
      </c>
      <c r="T14" s="404">
        <f t="shared" si="10"/>
        <v>0</v>
      </c>
      <c r="U14" s="404">
        <f t="shared" si="10"/>
        <v>0</v>
      </c>
      <c r="V14" s="404">
        <f t="shared" si="10"/>
        <v>0</v>
      </c>
      <c r="W14" s="404">
        <f t="shared" si="10"/>
        <v>0</v>
      </c>
      <c r="X14" s="404">
        <f t="shared" si="10"/>
        <v>0</v>
      </c>
      <c r="Y14" s="404">
        <f t="shared" si="10"/>
        <v>0</v>
      </c>
      <c r="Z14" s="404">
        <f t="shared" si="10"/>
        <v>0</v>
      </c>
      <c r="AA14" s="404">
        <f t="shared" si="10"/>
        <v>0</v>
      </c>
      <c r="AB14" s="404">
        <f t="shared" si="10"/>
        <v>0</v>
      </c>
      <c r="AC14" s="406"/>
    </row>
    <row r="15" spans="1:30" ht="17.25" customHeight="1">
      <c r="A15" s="32"/>
      <c r="B15" s="238" t="s">
        <v>880</v>
      </c>
      <c r="C15" s="32" t="s">
        <v>456</v>
      </c>
      <c r="D15" s="118"/>
      <c r="E15" s="404">
        <f>E14/1000</f>
        <v>1.246</v>
      </c>
      <c r="F15" s="404">
        <f t="shared" ref="F15:AB15" si="11">F14/1000</f>
        <v>1.246</v>
      </c>
      <c r="G15" s="404">
        <f t="shared" si="11"/>
        <v>1.246</v>
      </c>
      <c r="H15" s="404">
        <f>H14/1000</f>
        <v>1.246</v>
      </c>
      <c r="I15" s="404">
        <f>I14/1000</f>
        <v>1.246</v>
      </c>
      <c r="J15" s="404">
        <f>J14/1000</f>
        <v>1.246</v>
      </c>
      <c r="K15" s="404">
        <f>K14/1000</f>
        <v>1.246</v>
      </c>
      <c r="L15" s="404">
        <f t="shared" si="11"/>
        <v>1.1550001000000003</v>
      </c>
      <c r="M15" s="404">
        <f t="shared" si="11"/>
        <v>1.1550001000000003</v>
      </c>
      <c r="N15" s="404">
        <f t="shared" si="11"/>
        <v>1.1550001000000003</v>
      </c>
      <c r="O15" s="404">
        <f>O14/1000</f>
        <v>1.1550001000000003</v>
      </c>
      <c r="P15" s="404">
        <f>P14/1000</f>
        <v>1.1550001000000003</v>
      </c>
      <c r="Q15" s="404">
        <f>Q14/1000</f>
        <v>1.1550001000000003</v>
      </c>
      <c r="R15" s="404">
        <f>R14/1000</f>
        <v>1.1550001000000003</v>
      </c>
      <c r="S15" s="404">
        <f t="shared" si="11"/>
        <v>0</v>
      </c>
      <c r="T15" s="404">
        <f t="shared" si="11"/>
        <v>0</v>
      </c>
      <c r="U15" s="404">
        <f t="shared" si="11"/>
        <v>0</v>
      </c>
      <c r="V15" s="404">
        <f t="shared" si="11"/>
        <v>0</v>
      </c>
      <c r="W15" s="404">
        <f t="shared" si="11"/>
        <v>0</v>
      </c>
      <c r="X15" s="404">
        <f t="shared" si="11"/>
        <v>0</v>
      </c>
      <c r="Y15" s="404">
        <f t="shared" si="11"/>
        <v>0</v>
      </c>
      <c r="Z15" s="404">
        <f t="shared" si="11"/>
        <v>0</v>
      </c>
      <c r="AA15" s="404">
        <f t="shared" si="11"/>
        <v>0</v>
      </c>
      <c r="AB15" s="404">
        <f t="shared" si="11"/>
        <v>0</v>
      </c>
      <c r="AC15" s="406"/>
      <c r="AD15" s="962"/>
    </row>
    <row r="16" spans="1:30" ht="28.5" customHeight="1">
      <c r="A16" s="32"/>
      <c r="B16" s="189" t="s">
        <v>881</v>
      </c>
      <c r="C16" s="32" t="s">
        <v>839</v>
      </c>
      <c r="D16" s="118"/>
      <c r="E16" s="118"/>
      <c r="F16" s="118"/>
      <c r="G16" s="118"/>
      <c r="H16" s="871"/>
      <c r="I16" s="871"/>
      <c r="J16" s="118"/>
      <c r="K16" s="118"/>
      <c r="L16" s="187">
        <f t="shared" ref="L16:AB16" si="12">COUNTA(L7:L13)</f>
        <v>7</v>
      </c>
      <c r="M16" s="187">
        <f t="shared" si="12"/>
        <v>7</v>
      </c>
      <c r="N16" s="187">
        <f t="shared" si="12"/>
        <v>7</v>
      </c>
      <c r="O16" s="187">
        <f>COUNTA(O7:O13)</f>
        <v>7</v>
      </c>
      <c r="P16" s="187">
        <f>COUNTA(P7:P13)</f>
        <v>7</v>
      </c>
      <c r="Q16" s="187">
        <f t="shared" si="12"/>
        <v>7</v>
      </c>
      <c r="R16" s="187">
        <f t="shared" si="12"/>
        <v>7</v>
      </c>
      <c r="S16" s="187">
        <f t="shared" si="12"/>
        <v>0</v>
      </c>
      <c r="T16" s="187">
        <f t="shared" si="12"/>
        <v>0</v>
      </c>
      <c r="U16" s="187">
        <f t="shared" si="12"/>
        <v>0</v>
      </c>
      <c r="V16" s="187">
        <f t="shared" si="12"/>
        <v>0</v>
      </c>
      <c r="W16" s="187">
        <f t="shared" si="12"/>
        <v>0</v>
      </c>
      <c r="X16" s="187">
        <f t="shared" si="12"/>
        <v>0</v>
      </c>
      <c r="Y16" s="187">
        <f t="shared" si="12"/>
        <v>0</v>
      </c>
      <c r="Z16" s="187">
        <f t="shared" si="12"/>
        <v>0</v>
      </c>
      <c r="AA16" s="187">
        <f t="shared" si="12"/>
        <v>0</v>
      </c>
      <c r="AB16" s="187">
        <f t="shared" si="12"/>
        <v>0</v>
      </c>
      <c r="AC16" s="85"/>
    </row>
    <row r="18" spans="2:14" ht="15.75">
      <c r="B18" t="s">
        <v>1614</v>
      </c>
      <c r="C18"/>
      <c r="D18"/>
      <c r="E18"/>
      <c r="L18" s="1084">
        <f>'ПП-М(Красн)'!K119</f>
        <v>1.1299999999999999</v>
      </c>
      <c r="M18" s="1084">
        <f>'ПП-М(Красн)'!L119</f>
        <v>1.141</v>
      </c>
      <c r="N18" s="1244">
        <f>'ПП-М(Красн)'!N119</f>
        <v>1.155</v>
      </c>
    </row>
    <row r="19" spans="2:14">
      <c r="B19" t="s">
        <v>1615</v>
      </c>
      <c r="C19"/>
      <c r="D19"/>
      <c r="E19"/>
      <c r="N19" s="1077">
        <f>(N18-O15)*1000</f>
        <v>-1.0000000028043132E-4</v>
      </c>
    </row>
    <row r="20" spans="2:14">
      <c r="B20" t="s">
        <v>1616</v>
      </c>
      <c r="C20"/>
      <c r="D20"/>
      <c r="E20"/>
    </row>
    <row r="21" spans="2:14">
      <c r="B21" t="s">
        <v>1617</v>
      </c>
      <c r="C21"/>
      <c r="D21"/>
      <c r="E21"/>
    </row>
  </sheetData>
  <mergeCells count="11">
    <mergeCell ref="S4:W4"/>
    <mergeCell ref="X4:AB4"/>
    <mergeCell ref="AC4:AC5"/>
    <mergeCell ref="A1:AC1"/>
    <mergeCell ref="A3:AC3"/>
    <mergeCell ref="A4:A5"/>
    <mergeCell ref="B4:B5"/>
    <mergeCell ref="C4:C5"/>
    <mergeCell ref="D4:D5"/>
    <mergeCell ref="E4:K4"/>
    <mergeCell ref="L4:R4"/>
  </mergeCells>
  <phoneticPr fontId="101" type="noConversion"/>
  <pageMargins left="0.23622047244094491" right="0.23622047244094491" top="0.94488188976377963" bottom="0.74803149606299213" header="0.31496062992125984" footer="0.31496062992125984"/>
  <pageSetup paperSize="9" scale="53"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pageSetUpPr fitToPage="1"/>
  </sheetPr>
  <dimension ref="A1:AD18"/>
  <sheetViews>
    <sheetView view="pageBreakPreview" zoomScale="75" zoomScaleSheetLayoutView="75" workbookViewId="0">
      <selection activeCell="B10" sqref="B10"/>
    </sheetView>
  </sheetViews>
  <sheetFormatPr defaultRowHeight="15"/>
  <cols>
    <col min="1" max="1" width="5.42578125" style="29" customWidth="1"/>
    <col min="2" max="2" width="33.7109375" style="29" customWidth="1"/>
    <col min="3" max="3" width="12" style="139" customWidth="1"/>
    <col min="4" max="4" width="18.28515625" style="29" customWidth="1"/>
    <col min="5" max="18" width="12" style="29" customWidth="1"/>
    <col min="19" max="28" width="12" style="29" hidden="1" customWidth="1"/>
    <col min="29" max="29" width="15.42578125" style="29" customWidth="1"/>
    <col min="30" max="16384" width="9.140625" style="29"/>
  </cols>
  <sheetData>
    <row r="1" spans="1:30" ht="28.5" customHeight="1">
      <c r="A1" s="1536" t="s">
        <v>583</v>
      </c>
      <c r="B1" s="1536"/>
      <c r="C1" s="1536"/>
      <c r="D1" s="1536"/>
      <c r="E1" s="1536"/>
      <c r="F1" s="1536"/>
      <c r="G1" s="1536"/>
      <c r="H1" s="1536"/>
      <c r="I1" s="1536"/>
      <c r="J1" s="1536"/>
      <c r="K1" s="1536"/>
      <c r="L1" s="1536"/>
      <c r="M1" s="1536"/>
      <c r="N1" s="1536"/>
      <c r="O1" s="1536"/>
      <c r="P1" s="1536"/>
      <c r="Q1" s="1536"/>
      <c r="R1" s="1536"/>
      <c r="S1" s="1536"/>
      <c r="T1" s="1536"/>
      <c r="U1" s="1536"/>
      <c r="V1" s="1536"/>
      <c r="W1" s="1536"/>
      <c r="X1" s="1536"/>
      <c r="Y1" s="1536"/>
      <c r="Z1" s="1536"/>
      <c r="AA1" s="1536"/>
      <c r="AB1" s="1536"/>
      <c r="AC1" s="1536"/>
    </row>
    <row r="2" spans="1:30" s="141" customFormat="1" ht="21.75" customHeight="1">
      <c r="A2" s="140"/>
      <c r="B2" s="140"/>
      <c r="C2" s="140"/>
      <c r="D2" s="140"/>
      <c r="E2" s="140"/>
      <c r="F2" s="140"/>
      <c r="G2" s="140"/>
      <c r="H2" s="140"/>
      <c r="I2" s="140"/>
      <c r="J2" s="140"/>
      <c r="K2" s="140"/>
      <c r="L2" s="140"/>
      <c r="M2" s="140"/>
    </row>
    <row r="3" spans="1:30" ht="15.75" customHeight="1">
      <c r="A3" s="1686" t="str">
        <f>CONCATENATE(ПАС!B56,"  (",ПАС!C52,"  ",ПАС!C51,")")</f>
        <v>ООО "Ромист"   (Омутинское   Омутинский муниципальный район)</v>
      </c>
      <c r="B3" s="1686"/>
      <c r="C3" s="1686"/>
      <c r="D3" s="1686"/>
      <c r="E3" s="1686"/>
      <c r="F3" s="1686"/>
      <c r="G3" s="1686"/>
      <c r="H3" s="1686"/>
      <c r="I3" s="1686"/>
      <c r="J3" s="1686"/>
      <c r="K3" s="1686"/>
      <c r="L3" s="1686"/>
      <c r="M3" s="1686"/>
      <c r="N3" s="1686"/>
      <c r="O3" s="1686"/>
      <c r="P3" s="1686"/>
      <c r="Q3" s="1686"/>
      <c r="R3" s="1686"/>
      <c r="S3" s="1686"/>
      <c r="T3" s="1686"/>
      <c r="U3" s="1686"/>
      <c r="V3" s="1686"/>
      <c r="W3" s="1686"/>
      <c r="X3" s="1686"/>
      <c r="Y3" s="1686"/>
      <c r="Z3" s="1686"/>
      <c r="AA3" s="1686"/>
      <c r="AB3" s="1686"/>
      <c r="AC3" s="1686"/>
    </row>
    <row r="4" spans="1:30" ht="15" customHeight="1">
      <c r="A4" s="1535" t="s">
        <v>860</v>
      </c>
      <c r="B4" s="1535" t="s">
        <v>1250</v>
      </c>
      <c r="C4" s="1535" t="s">
        <v>815</v>
      </c>
      <c r="D4" s="1535" t="s">
        <v>861</v>
      </c>
      <c r="E4" s="1683" t="s">
        <v>885</v>
      </c>
      <c r="F4" s="1684"/>
      <c r="G4" s="1684"/>
      <c r="H4" s="1684"/>
      <c r="I4" s="1684"/>
      <c r="J4" s="1684"/>
      <c r="K4" s="1685"/>
      <c r="L4" s="1683" t="s">
        <v>884</v>
      </c>
      <c r="M4" s="1684"/>
      <c r="N4" s="1684"/>
      <c r="O4" s="1684"/>
      <c r="P4" s="1684"/>
      <c r="Q4" s="1684"/>
      <c r="R4" s="1685"/>
      <c r="S4" s="1683" t="s">
        <v>876</v>
      </c>
      <c r="T4" s="1684"/>
      <c r="U4" s="1684"/>
      <c r="V4" s="1684"/>
      <c r="W4" s="1685"/>
      <c r="X4" s="1683" t="s">
        <v>1103</v>
      </c>
      <c r="Y4" s="1684"/>
      <c r="Z4" s="1684"/>
      <c r="AA4" s="1684"/>
      <c r="AB4" s="1685"/>
      <c r="AC4" s="1535" t="s">
        <v>877</v>
      </c>
    </row>
    <row r="5" spans="1:30" ht="38.25">
      <c r="A5" s="1535"/>
      <c r="B5" s="1535"/>
      <c r="C5" s="1535"/>
      <c r="D5" s="1535"/>
      <c r="E5" s="1333" t="s">
        <v>1794</v>
      </c>
      <c r="F5" s="867" t="s">
        <v>1973</v>
      </c>
      <c r="G5" s="867" t="s">
        <v>1929</v>
      </c>
      <c r="H5" s="867" t="s">
        <v>1931</v>
      </c>
      <c r="I5" s="867" t="s">
        <v>1932</v>
      </c>
      <c r="J5" s="867" t="s">
        <v>1933</v>
      </c>
      <c r="K5" s="867" t="s">
        <v>1930</v>
      </c>
      <c r="L5" s="867" t="s">
        <v>1794</v>
      </c>
      <c r="M5" s="867" t="s">
        <v>1973</v>
      </c>
      <c r="N5" s="867" t="s">
        <v>1929</v>
      </c>
      <c r="O5" s="867" t="s">
        <v>1931</v>
      </c>
      <c r="P5" s="867" t="s">
        <v>1932</v>
      </c>
      <c r="Q5" s="867" t="s">
        <v>1933</v>
      </c>
      <c r="R5" s="867" t="s">
        <v>1930</v>
      </c>
      <c r="S5" s="32" t="s">
        <v>1069</v>
      </c>
      <c r="T5" s="32" t="s">
        <v>1088</v>
      </c>
      <c r="U5" s="32" t="s">
        <v>1017</v>
      </c>
      <c r="V5" s="32" t="s">
        <v>454</v>
      </c>
      <c r="W5" s="32" t="s">
        <v>455</v>
      </c>
      <c r="X5" s="32" t="s">
        <v>1069</v>
      </c>
      <c r="Y5" s="32" t="s">
        <v>1088</v>
      </c>
      <c r="Z5" s="32" t="s">
        <v>1017</v>
      </c>
      <c r="AA5" s="32" t="s">
        <v>454</v>
      </c>
      <c r="AB5" s="32" t="s">
        <v>455</v>
      </c>
      <c r="AC5" s="1535"/>
    </row>
    <row r="6" spans="1:30">
      <c r="A6" s="32">
        <v>1</v>
      </c>
      <c r="B6" s="32">
        <v>2</v>
      </c>
      <c r="C6" s="32">
        <v>3</v>
      </c>
      <c r="D6" s="32">
        <v>4</v>
      </c>
      <c r="E6" s="32">
        <v>5</v>
      </c>
      <c r="F6" s="32">
        <v>6</v>
      </c>
      <c r="G6" s="867">
        <v>7</v>
      </c>
      <c r="H6" s="867">
        <v>8</v>
      </c>
      <c r="I6" s="32">
        <v>9</v>
      </c>
      <c r="J6" s="32">
        <v>10</v>
      </c>
      <c r="K6" s="32">
        <v>11</v>
      </c>
      <c r="L6" s="32">
        <v>12</v>
      </c>
      <c r="M6" s="32">
        <v>13</v>
      </c>
      <c r="N6" s="32">
        <v>14</v>
      </c>
      <c r="O6" s="867">
        <v>15</v>
      </c>
      <c r="P6" s="867">
        <v>16</v>
      </c>
      <c r="Q6" s="32">
        <v>17</v>
      </c>
      <c r="R6" s="32">
        <v>18</v>
      </c>
      <c r="S6" s="32">
        <v>15</v>
      </c>
      <c r="T6" s="32">
        <v>16</v>
      </c>
      <c r="U6" s="32">
        <v>17</v>
      </c>
      <c r="V6" s="32">
        <v>18</v>
      </c>
      <c r="W6" s="32">
        <v>19</v>
      </c>
      <c r="X6" s="32">
        <v>20</v>
      </c>
      <c r="Y6" s="32">
        <v>21</v>
      </c>
      <c r="Z6" s="32">
        <v>22</v>
      </c>
      <c r="AA6" s="32">
        <v>23</v>
      </c>
      <c r="AB6" s="32">
        <v>24</v>
      </c>
      <c r="AC6" s="32">
        <v>19</v>
      </c>
    </row>
    <row r="7" spans="1:30">
      <c r="A7" s="1357">
        <v>1</v>
      </c>
      <c r="B7" s="1360" t="s">
        <v>1983</v>
      </c>
      <c r="C7" s="1357" t="s">
        <v>1984</v>
      </c>
      <c r="D7" s="1357"/>
      <c r="E7" s="1359">
        <v>145</v>
      </c>
      <c r="F7" s="1357">
        <v>145</v>
      </c>
      <c r="G7" s="1357">
        <v>145</v>
      </c>
      <c r="H7" s="1357">
        <v>145</v>
      </c>
      <c r="I7" s="1357">
        <v>145</v>
      </c>
      <c r="J7" s="1357">
        <v>145</v>
      </c>
      <c r="K7" s="1357">
        <v>145</v>
      </c>
      <c r="L7" s="1357">
        <v>145</v>
      </c>
      <c r="M7" s="1357">
        <v>145</v>
      </c>
      <c r="N7" s="1357">
        <v>145</v>
      </c>
      <c r="O7" s="1357">
        <v>145</v>
      </c>
      <c r="P7" s="1357">
        <v>145</v>
      </c>
      <c r="Q7" s="1357">
        <v>145</v>
      </c>
      <c r="R7" s="1357">
        <v>145</v>
      </c>
      <c r="S7" s="1357"/>
      <c r="T7" s="1357"/>
      <c r="U7" s="1357"/>
      <c r="V7" s="1357"/>
      <c r="W7" s="1357"/>
      <c r="X7" s="1357"/>
      <c r="Y7" s="1357"/>
      <c r="Z7" s="1357"/>
      <c r="AA7" s="1357"/>
      <c r="AB7" s="1357"/>
      <c r="AC7" s="1357"/>
    </row>
    <row r="8" spans="1:30" ht="15.75" customHeight="1">
      <c r="A8" s="32">
        <v>2</v>
      </c>
      <c r="B8" s="1332" t="s">
        <v>1982</v>
      </c>
      <c r="C8" s="32" t="s">
        <v>1028</v>
      </c>
      <c r="D8" s="553"/>
      <c r="E8" s="1344">
        <v>669</v>
      </c>
      <c r="F8" s="134">
        <v>669</v>
      </c>
      <c r="G8" s="134">
        <v>669</v>
      </c>
      <c r="H8" s="134">
        <v>669</v>
      </c>
      <c r="I8" s="134">
        <v>669</v>
      </c>
      <c r="J8" s="134">
        <v>669</v>
      </c>
      <c r="K8" s="134">
        <v>669</v>
      </c>
      <c r="L8" s="134">
        <v>669</v>
      </c>
      <c r="M8" s="134">
        <v>669</v>
      </c>
      <c r="N8" s="134">
        <v>669</v>
      </c>
      <c r="O8" s="134">
        <v>669</v>
      </c>
      <c r="P8" s="134">
        <v>669</v>
      </c>
      <c r="Q8" s="134">
        <v>669</v>
      </c>
      <c r="R8" s="134">
        <v>669</v>
      </c>
      <c r="S8" s="192"/>
      <c r="T8" s="192"/>
      <c r="U8" s="192"/>
      <c r="V8" s="192"/>
      <c r="W8" s="192"/>
      <c r="X8" s="192"/>
      <c r="Y8" s="192"/>
      <c r="Z8" s="192"/>
      <c r="AA8" s="192"/>
      <c r="AB8" s="192"/>
      <c r="AC8" s="192"/>
    </row>
    <row r="9" spans="1:30" ht="15.75" customHeight="1">
      <c r="A9" s="32">
        <v>3</v>
      </c>
      <c r="B9" s="1332" t="s">
        <v>57</v>
      </c>
      <c r="C9" s="32" t="s">
        <v>1144</v>
      </c>
      <c r="D9" s="553"/>
      <c r="E9" s="1344">
        <v>235</v>
      </c>
      <c r="F9" s="134">
        <v>235</v>
      </c>
      <c r="G9" s="134">
        <v>235</v>
      </c>
      <c r="H9" s="134">
        <v>235</v>
      </c>
      <c r="I9" s="134">
        <v>235</v>
      </c>
      <c r="J9" s="134">
        <v>235</v>
      </c>
      <c r="K9" s="134">
        <v>235</v>
      </c>
      <c r="L9" s="134">
        <v>235</v>
      </c>
      <c r="M9" s="134">
        <v>235</v>
      </c>
      <c r="N9" s="134">
        <v>235</v>
      </c>
      <c r="O9" s="134">
        <v>235</v>
      </c>
      <c r="P9" s="134">
        <v>235</v>
      </c>
      <c r="Q9" s="134">
        <v>235</v>
      </c>
      <c r="R9" s="134">
        <v>235</v>
      </c>
      <c r="S9" s="192"/>
      <c r="T9" s="192"/>
      <c r="U9" s="192"/>
      <c r="V9" s="192"/>
      <c r="W9" s="192"/>
      <c r="X9" s="192"/>
      <c r="Y9" s="192"/>
      <c r="Z9" s="192"/>
      <c r="AA9" s="192"/>
      <c r="AB9" s="192"/>
      <c r="AC9" s="192"/>
    </row>
    <row r="10" spans="1:30" ht="15.75" customHeight="1">
      <c r="A10" s="32">
        <v>4</v>
      </c>
      <c r="B10" s="1332" t="s">
        <v>58</v>
      </c>
      <c r="C10" s="32" t="s">
        <v>1144</v>
      </c>
      <c r="D10" s="553"/>
      <c r="E10" s="1344">
        <v>6</v>
      </c>
      <c r="F10" s="134">
        <v>6</v>
      </c>
      <c r="G10" s="134">
        <v>6</v>
      </c>
      <c r="H10" s="134">
        <v>6</v>
      </c>
      <c r="I10" s="134">
        <v>6</v>
      </c>
      <c r="J10" s="134">
        <v>6</v>
      </c>
      <c r="K10" s="134">
        <v>6</v>
      </c>
      <c r="L10" s="134">
        <v>6</v>
      </c>
      <c r="M10" s="134">
        <v>6</v>
      </c>
      <c r="N10" s="134">
        <v>6</v>
      </c>
      <c r="O10" s="134">
        <v>6</v>
      </c>
      <c r="P10" s="134">
        <v>6</v>
      </c>
      <c r="Q10" s="134">
        <v>6</v>
      </c>
      <c r="R10" s="134">
        <v>6</v>
      </c>
      <c r="S10" s="192"/>
      <c r="T10" s="192"/>
      <c r="U10" s="192"/>
      <c r="V10" s="192"/>
      <c r="W10" s="192"/>
      <c r="X10" s="192"/>
      <c r="Y10" s="192"/>
      <c r="Z10" s="192"/>
      <c r="AA10" s="192"/>
      <c r="AB10" s="192"/>
      <c r="AC10" s="192"/>
    </row>
    <row r="11" spans="1:30" ht="17.25" customHeight="1">
      <c r="A11" s="32"/>
      <c r="B11" s="238" t="s">
        <v>882</v>
      </c>
      <c r="C11" s="32" t="s">
        <v>1144</v>
      </c>
      <c r="D11" s="118"/>
      <c r="E11" s="134">
        <f t="shared" ref="E11:AB11" si="0">SUM(E8:E10)</f>
        <v>910</v>
      </c>
      <c r="F11" s="134">
        <f t="shared" si="0"/>
        <v>910</v>
      </c>
      <c r="G11" s="134">
        <f>SUM(G8:G10)</f>
        <v>910</v>
      </c>
      <c r="H11" s="134">
        <f>SUM(H8:H10)</f>
        <v>910</v>
      </c>
      <c r="I11" s="134">
        <f t="shared" si="0"/>
        <v>910</v>
      </c>
      <c r="J11" s="134">
        <f t="shared" si="0"/>
        <v>910</v>
      </c>
      <c r="K11" s="134">
        <f t="shared" si="0"/>
        <v>910</v>
      </c>
      <c r="L11" s="134">
        <f t="shared" si="0"/>
        <v>910</v>
      </c>
      <c r="M11" s="134">
        <f t="shared" si="0"/>
        <v>910</v>
      </c>
      <c r="N11" s="134">
        <f t="shared" si="0"/>
        <v>910</v>
      </c>
      <c r="O11" s="134">
        <f>SUM(O8:O10)</f>
        <v>910</v>
      </c>
      <c r="P11" s="134">
        <f>SUM(P8:P10)</f>
        <v>910</v>
      </c>
      <c r="Q11" s="134">
        <f t="shared" si="0"/>
        <v>910</v>
      </c>
      <c r="R11" s="134">
        <f t="shared" si="0"/>
        <v>910</v>
      </c>
      <c r="S11" s="134">
        <f t="shared" si="0"/>
        <v>0</v>
      </c>
      <c r="T11" s="134">
        <f t="shared" si="0"/>
        <v>0</v>
      </c>
      <c r="U11" s="134">
        <f t="shared" si="0"/>
        <v>0</v>
      </c>
      <c r="V11" s="134">
        <f t="shared" si="0"/>
        <v>0</v>
      </c>
      <c r="W11" s="134">
        <f t="shared" si="0"/>
        <v>0</v>
      </c>
      <c r="X11" s="134">
        <f t="shared" si="0"/>
        <v>0</v>
      </c>
      <c r="Y11" s="134">
        <f t="shared" si="0"/>
        <v>0</v>
      </c>
      <c r="Z11" s="134">
        <f t="shared" si="0"/>
        <v>0</v>
      </c>
      <c r="AA11" s="134">
        <f t="shared" si="0"/>
        <v>0</v>
      </c>
      <c r="AB11" s="134">
        <f t="shared" si="0"/>
        <v>0</v>
      </c>
      <c r="AC11" s="369"/>
    </row>
    <row r="12" spans="1:30" ht="17.25" customHeight="1">
      <c r="A12" s="32"/>
      <c r="B12" s="238" t="s">
        <v>880</v>
      </c>
      <c r="C12" s="32" t="s">
        <v>456</v>
      </c>
      <c r="D12" s="118"/>
      <c r="E12" s="583">
        <f>E11/1000</f>
        <v>0.91</v>
      </c>
      <c r="F12" s="583">
        <f t="shared" ref="F12:AB12" si="1">F11/1000</f>
        <v>0.91</v>
      </c>
      <c r="G12" s="583">
        <f>G11/1000</f>
        <v>0.91</v>
      </c>
      <c r="H12" s="583">
        <f>H11/1000</f>
        <v>0.91</v>
      </c>
      <c r="I12" s="583">
        <f t="shared" si="1"/>
        <v>0.91</v>
      </c>
      <c r="J12" s="583">
        <f>J11/1000</f>
        <v>0.91</v>
      </c>
      <c r="K12" s="583">
        <f>K11/1000</f>
        <v>0.91</v>
      </c>
      <c r="L12" s="583">
        <f t="shared" si="1"/>
        <v>0.91</v>
      </c>
      <c r="M12" s="583">
        <f t="shared" si="1"/>
        <v>0.91</v>
      </c>
      <c r="N12" s="583">
        <f t="shared" si="1"/>
        <v>0.91</v>
      </c>
      <c r="O12" s="583">
        <f>O11/1000</f>
        <v>0.91</v>
      </c>
      <c r="P12" s="583">
        <f>P11/1000</f>
        <v>0.91</v>
      </c>
      <c r="Q12" s="583">
        <f t="shared" si="1"/>
        <v>0.91</v>
      </c>
      <c r="R12" s="583">
        <f t="shared" si="1"/>
        <v>0.91</v>
      </c>
      <c r="S12" s="134">
        <f t="shared" si="1"/>
        <v>0</v>
      </c>
      <c r="T12" s="134">
        <f t="shared" si="1"/>
        <v>0</v>
      </c>
      <c r="U12" s="134">
        <f t="shared" si="1"/>
        <v>0</v>
      </c>
      <c r="V12" s="134">
        <f t="shared" si="1"/>
        <v>0</v>
      </c>
      <c r="W12" s="134">
        <f t="shared" si="1"/>
        <v>0</v>
      </c>
      <c r="X12" s="134">
        <f t="shared" si="1"/>
        <v>0</v>
      </c>
      <c r="Y12" s="134">
        <f t="shared" si="1"/>
        <v>0</v>
      </c>
      <c r="Z12" s="134">
        <f t="shared" si="1"/>
        <v>0</v>
      </c>
      <c r="AA12" s="134">
        <f t="shared" si="1"/>
        <v>0</v>
      </c>
      <c r="AB12" s="134">
        <f t="shared" si="1"/>
        <v>0</v>
      </c>
      <c r="AC12" s="369"/>
      <c r="AD12" s="962"/>
    </row>
    <row r="13" spans="1:30">
      <c r="A13" s="32"/>
      <c r="B13" s="189" t="s">
        <v>883</v>
      </c>
      <c r="C13" s="32" t="s">
        <v>839</v>
      </c>
      <c r="D13" s="118"/>
      <c r="E13" s="118"/>
      <c r="F13" s="118"/>
      <c r="G13" s="871"/>
      <c r="H13" s="871"/>
      <c r="I13" s="118"/>
      <c r="J13" s="118"/>
      <c r="K13" s="118"/>
      <c r="L13" s="187">
        <f t="shared" ref="L13:AB13" si="2">COUNTA(L8:L10)</f>
        <v>3</v>
      </c>
      <c r="M13" s="187">
        <f t="shared" si="2"/>
        <v>3</v>
      </c>
      <c r="N13" s="187">
        <f t="shared" si="2"/>
        <v>3</v>
      </c>
      <c r="O13" s="187">
        <f>COUNTA(O8:O10)</f>
        <v>3</v>
      </c>
      <c r="P13" s="187">
        <f>COUNTA(P8:P10)</f>
        <v>3</v>
      </c>
      <c r="Q13" s="187">
        <f t="shared" si="2"/>
        <v>3</v>
      </c>
      <c r="R13" s="187">
        <f t="shared" si="2"/>
        <v>3</v>
      </c>
      <c r="S13" s="187">
        <f t="shared" si="2"/>
        <v>0</v>
      </c>
      <c r="T13" s="187">
        <f t="shared" si="2"/>
        <v>0</v>
      </c>
      <c r="U13" s="187">
        <f t="shared" si="2"/>
        <v>0</v>
      </c>
      <c r="V13" s="187">
        <f t="shared" si="2"/>
        <v>0</v>
      </c>
      <c r="W13" s="187">
        <f t="shared" si="2"/>
        <v>0</v>
      </c>
      <c r="X13" s="187">
        <f t="shared" si="2"/>
        <v>0</v>
      </c>
      <c r="Y13" s="187">
        <f t="shared" si="2"/>
        <v>0</v>
      </c>
      <c r="Z13" s="187">
        <f t="shared" si="2"/>
        <v>0</v>
      </c>
      <c r="AA13" s="187">
        <f t="shared" si="2"/>
        <v>0</v>
      </c>
      <c r="AB13" s="187">
        <f t="shared" si="2"/>
        <v>0</v>
      </c>
      <c r="AC13" s="369"/>
    </row>
    <row r="15" spans="1:30">
      <c r="B15" t="s">
        <v>1614</v>
      </c>
      <c r="D15" s="142"/>
      <c r="E15" s="142"/>
      <c r="F15" s="142"/>
      <c r="G15" s="142"/>
      <c r="H15" s="142"/>
      <c r="I15" s="142"/>
      <c r="J15" s="142"/>
      <c r="K15" s="142"/>
      <c r="L15" s="1085">
        <f>'ПП-М(Красн)'!K120</f>
        <v>0.82499999999999996</v>
      </c>
      <c r="M15" s="1085">
        <f>'ПП-М(Красн)'!L120</f>
        <v>0.86499999999999999</v>
      </c>
      <c r="N15" s="1085"/>
      <c r="O15" s="1085">
        <f>'ПП-М(Красн)'!N120</f>
        <v>0.91</v>
      </c>
      <c r="P15" s="1085">
        <f>'ПП-М(Красн)'!O120</f>
        <v>0.90956250000000005</v>
      </c>
      <c r="Q15" s="1085">
        <f>'ПП-М(Красн)'!P120</f>
        <v>0.90956250000000005</v>
      </c>
      <c r="R15" s="131"/>
    </row>
    <row r="16" spans="1:30">
      <c r="B16" t="s">
        <v>1615</v>
      </c>
    </row>
    <row r="17" spans="2:2">
      <c r="B17" t="s">
        <v>1616</v>
      </c>
    </row>
    <row r="18" spans="2:2">
      <c r="B18" t="s">
        <v>1617</v>
      </c>
    </row>
  </sheetData>
  <mergeCells count="11">
    <mergeCell ref="AC4:AC5"/>
    <mergeCell ref="A1:AC1"/>
    <mergeCell ref="A3:AC3"/>
    <mergeCell ref="A4:A5"/>
    <mergeCell ref="B4:B5"/>
    <mergeCell ref="C4:C5"/>
    <mergeCell ref="D4:D5"/>
    <mergeCell ref="E4:K4"/>
    <mergeCell ref="L4:R4"/>
    <mergeCell ref="S4:W4"/>
    <mergeCell ref="X4:AB4"/>
  </mergeCells>
  <phoneticPr fontId="101" type="noConversion"/>
  <pageMargins left="0.23622047244094491" right="0.23622047244094491" top="0.94488188976377963" bottom="0.74803149606299213" header="0.31496062992125984" footer="0.31496062992125984"/>
  <pageSetup paperSize="9" scale="56"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Q72"/>
  <sheetViews>
    <sheetView view="pageBreakPreview" zoomScale="70" zoomScaleNormal="70" zoomScaleSheetLayoutView="70" workbookViewId="0">
      <pane xSplit="3" ySplit="7" topLeftCell="D8" activePane="bottomRight" state="frozen"/>
      <selection activeCell="U27" sqref="U27"/>
      <selection pane="topRight" activeCell="U27" sqref="U27"/>
      <selection pane="bottomLeft" activeCell="U27" sqref="U27"/>
      <selection pane="bottomRight" activeCell="G15" sqref="G15"/>
    </sheetView>
  </sheetViews>
  <sheetFormatPr defaultColWidth="30" defaultRowHeight="14.25"/>
  <cols>
    <col min="1" max="1" width="8.7109375" style="1099" customWidth="1"/>
    <col min="2" max="2" width="38.5703125" style="1099" customWidth="1"/>
    <col min="3" max="3" width="27.7109375" style="1099" customWidth="1"/>
    <col min="4" max="4" width="20.7109375" style="1099" customWidth="1"/>
    <col min="5" max="5" width="11.7109375" style="1099" customWidth="1"/>
    <col min="6" max="6" width="10.85546875" style="1099" customWidth="1"/>
    <col min="7" max="7" width="10.42578125" style="1099" customWidth="1"/>
    <col min="8" max="8" width="12.85546875" style="1099" customWidth="1"/>
    <col min="9" max="9" width="15.85546875" style="1099" customWidth="1"/>
    <col min="10" max="10" width="12" style="1099" customWidth="1"/>
    <col min="11" max="12" width="14.140625" style="1099" customWidth="1"/>
    <col min="13" max="14" width="17" style="1099" customWidth="1"/>
    <col min="15" max="15" width="8.28515625" style="1099" hidden="1" customWidth="1"/>
    <col min="16" max="16" width="11.85546875" style="1099" customWidth="1"/>
    <col min="17" max="17" width="14.7109375" style="1099" hidden="1" customWidth="1"/>
    <col min="18" max="18" width="9" style="1099" customWidth="1"/>
    <col min="19" max="19" width="17.5703125" style="1099" customWidth="1"/>
    <col min="20" max="20" width="13.85546875" style="1099" customWidth="1"/>
    <col min="21" max="21" width="12.85546875" style="1099" hidden="1" customWidth="1"/>
    <col min="22" max="22" width="30.5703125" style="1099" customWidth="1"/>
    <col min="23" max="23" width="5.42578125" style="1099" customWidth="1"/>
    <col min="24" max="24" width="27.140625" style="1099" customWidth="1"/>
    <col min="25" max="25" width="8.28515625" style="1099" customWidth="1"/>
    <col min="26" max="26" width="36" style="1099" customWidth="1"/>
    <col min="27" max="27" width="13.28515625" style="1099" customWidth="1"/>
    <col min="28" max="28" width="10.42578125" style="1099" customWidth="1"/>
    <col min="29" max="30" width="11" style="1099" customWidth="1"/>
    <col min="31" max="31" width="6.28515625" style="1099" customWidth="1"/>
    <col min="32" max="32" width="10.7109375" style="1099" customWidth="1"/>
    <col min="33" max="33" width="14.140625" style="1099" customWidth="1"/>
    <col min="34" max="34" width="17" style="1099" customWidth="1"/>
    <col min="35" max="35" width="20.7109375" style="1099" customWidth="1"/>
    <col min="36" max="36" width="30.85546875" style="1099" customWidth="1"/>
    <col min="37" max="42" width="9.140625" style="1099" hidden="1" customWidth="1"/>
    <col min="43" max="43" width="27.42578125" style="1099" hidden="1" customWidth="1"/>
    <col min="44" max="47" width="9.140625" style="1099" hidden="1" customWidth="1"/>
    <col min="48" max="48" width="12" style="1099" hidden="1" customWidth="1"/>
    <col min="49" max="64" width="9.140625" style="1099" hidden="1" customWidth="1"/>
    <col min="65" max="66" width="9.140625" style="1099" customWidth="1"/>
    <col min="67" max="67" width="4.85546875" style="1099" customWidth="1"/>
    <col min="68" max="82" width="9.140625" style="1099" hidden="1" customWidth="1"/>
    <col min="83" max="83" width="9.140625" style="1099" customWidth="1"/>
    <col min="84" max="84" width="4.7109375" style="1099" customWidth="1"/>
    <col min="85" max="90" width="9.140625" style="1099" hidden="1" customWidth="1"/>
    <col min="91" max="91" width="9.140625" style="1099" customWidth="1"/>
    <col min="92" max="92" width="6.140625" style="1099" customWidth="1"/>
    <col min="93" max="98" width="9.140625" style="1099" hidden="1" customWidth="1"/>
    <col min="99" max="100" width="9.140625" style="1099" customWidth="1"/>
    <col min="101" max="101" width="4.85546875" style="1099" customWidth="1"/>
    <col min="102" max="106" width="9.140625" style="1099" hidden="1" customWidth="1"/>
    <col min="107" max="107" width="9.140625" style="1099" customWidth="1"/>
    <col min="108" max="108" width="6.42578125" style="1099" customWidth="1"/>
    <col min="109" max="114" width="9.140625" style="1099" hidden="1" customWidth="1"/>
    <col min="115" max="117" width="9.140625" style="1099" customWidth="1"/>
    <col min="118" max="118" width="1.42578125" style="1099" customWidth="1"/>
    <col min="119" max="129" width="9.140625" style="1099" hidden="1" customWidth="1"/>
    <col min="130" max="131" width="9.140625" style="1099" customWidth="1"/>
    <col min="132" max="132" width="32.28515625" style="1099" customWidth="1"/>
    <col min="133" max="133" width="14.28515625" style="1099" customWidth="1"/>
    <col min="134" max="134" width="15.42578125" style="1099" customWidth="1"/>
    <col min="135" max="137" width="9.140625" style="1099" customWidth="1"/>
    <col min="138" max="138" width="13.85546875" style="1099" customWidth="1"/>
    <col min="139" max="242" width="9.140625" style="1099" customWidth="1"/>
    <col min="243" max="243" width="6" style="1099" customWidth="1"/>
    <col min="244" max="244" width="30" style="1099" customWidth="1"/>
    <col min="245" max="245" width="6.5703125" style="1099" customWidth="1"/>
    <col min="246" max="246" width="14" style="1099" customWidth="1"/>
    <col min="247" max="247" width="12.140625" style="1099" customWidth="1"/>
    <col min="248" max="248" width="16.5703125" style="1099" customWidth="1"/>
    <col min="249" max="249" width="17" style="1099" customWidth="1"/>
    <col min="250" max="250" width="15.42578125" style="1099" customWidth="1"/>
    <col min="251" max="251" width="15.5703125" style="1099" customWidth="1"/>
    <col min="252" max="252" width="12.85546875" style="1099" customWidth="1"/>
    <col min="253" max="253" width="0" style="1099" hidden="1" customWidth="1"/>
    <col min="254" max="254" width="9.140625" style="1099" customWidth="1"/>
    <col min="255" max="255" width="5.5703125" style="1099" customWidth="1"/>
    <col min="256" max="16384" width="30" style="1099"/>
  </cols>
  <sheetData>
    <row r="1" spans="1:147">
      <c r="B1" s="30"/>
      <c r="C1" s="30"/>
      <c r="D1" s="30"/>
      <c r="E1" s="30"/>
      <c r="F1" s="30"/>
      <c r="G1" s="30"/>
      <c r="H1" s="30"/>
      <c r="I1" s="30"/>
      <c r="J1" s="30"/>
      <c r="K1" s="30"/>
      <c r="L1" s="637"/>
      <c r="M1" s="649"/>
      <c r="N1" s="649"/>
      <c r="O1" s="649"/>
      <c r="P1" s="649"/>
      <c r="Q1" s="649"/>
      <c r="R1" s="637"/>
      <c r="S1" s="1707"/>
      <c r="T1" s="1707"/>
      <c r="U1" s="1160"/>
    </row>
    <row r="2" spans="1:147" ht="15" hidden="1" customHeight="1">
      <c r="B2" s="30"/>
      <c r="C2" s="30"/>
      <c r="D2" s="30"/>
      <c r="E2" s="30"/>
      <c r="F2" s="30"/>
      <c r="G2" s="30"/>
      <c r="H2" s="30"/>
      <c r="I2" s="30"/>
      <c r="J2" s="30"/>
      <c r="K2" s="30"/>
      <c r="L2" s="637"/>
      <c r="M2" s="649"/>
      <c r="N2" s="649"/>
      <c r="O2" s="649"/>
      <c r="P2" s="649"/>
      <c r="Q2" s="649"/>
      <c r="R2" s="637"/>
      <c r="S2" s="1592"/>
      <c r="T2" s="1592"/>
      <c r="U2" s="1149"/>
    </row>
    <row r="3" spans="1:147" ht="19.5">
      <c r="A3" s="1706" t="s">
        <v>448</v>
      </c>
      <c r="B3" s="1706"/>
      <c r="C3" s="1706"/>
      <c r="D3" s="1706"/>
      <c r="E3" s="1706"/>
      <c r="F3" s="1706"/>
      <c r="G3" s="1706"/>
      <c r="H3" s="1706"/>
      <c r="I3" s="1706"/>
      <c r="J3" s="1706"/>
      <c r="K3" s="1706"/>
      <c r="L3" s="1706"/>
      <c r="M3" s="1706"/>
      <c r="N3" s="1706"/>
      <c r="O3" s="1706"/>
      <c r="P3" s="1706"/>
      <c r="Q3" s="1706"/>
      <c r="R3" s="1706"/>
      <c r="S3" s="1706"/>
      <c r="T3" s="1706"/>
      <c r="U3" s="1706"/>
      <c r="V3" s="1706"/>
    </row>
    <row r="4" spans="1:147" ht="19.5">
      <c r="A4" s="1706" t="s">
        <v>1704</v>
      </c>
      <c r="B4" s="1706"/>
      <c r="C4" s="1706"/>
      <c r="D4" s="1706"/>
      <c r="E4" s="1706"/>
      <c r="F4" s="1706"/>
      <c r="G4" s="1706"/>
      <c r="H4" s="1706"/>
      <c r="I4" s="1706"/>
      <c r="J4" s="1706"/>
      <c r="K4" s="1706"/>
      <c r="L4" s="1706"/>
      <c r="M4" s="1706"/>
      <c r="N4" s="1706"/>
      <c r="O4" s="1706"/>
      <c r="P4" s="1706"/>
      <c r="Q4" s="1706"/>
      <c r="R4" s="1706"/>
      <c r="S4" s="1706"/>
      <c r="T4" s="1706"/>
      <c r="U4" s="1706"/>
      <c r="V4" s="1706"/>
    </row>
    <row r="5" spans="1:147" ht="19.5" customHeight="1">
      <c r="A5" s="1591" t="str">
        <f>CONCATENATE(ПАС!B56,"  (",ПАС!C52,"  ",ПАС!C51,")")</f>
        <v>ООО "Ромист"   (Омутинское   Омутинский муниципальный район)</v>
      </c>
      <c r="B5" s="1591"/>
      <c r="C5" s="1591"/>
      <c r="D5" s="1591"/>
      <c r="E5" s="1591"/>
      <c r="F5" s="1591"/>
      <c r="G5" s="1591"/>
      <c r="H5" s="1591"/>
      <c r="I5" s="1591"/>
      <c r="J5" s="1591"/>
      <c r="K5" s="1591"/>
      <c r="L5" s="1591"/>
      <c r="M5" s="1591"/>
      <c r="N5" s="1591"/>
      <c r="O5" s="1591"/>
      <c r="P5" s="1591"/>
      <c r="Q5" s="1591"/>
      <c r="R5" s="1591"/>
      <c r="S5" s="1591"/>
      <c r="T5" s="1591"/>
      <c r="U5" s="1591"/>
      <c r="V5" s="1591"/>
    </row>
    <row r="6" spans="1:147" ht="82.5" customHeight="1">
      <c r="A6" s="1700" t="s">
        <v>721</v>
      </c>
      <c r="B6" s="1696" t="s">
        <v>645</v>
      </c>
      <c r="C6" s="1702" t="s">
        <v>1072</v>
      </c>
      <c r="D6" s="1704" t="s">
        <v>665</v>
      </c>
      <c r="E6" s="1708" t="s">
        <v>816</v>
      </c>
      <c r="F6" s="1709"/>
      <c r="G6" s="1694" t="s">
        <v>384</v>
      </c>
      <c r="H6" s="1694" t="s">
        <v>413</v>
      </c>
      <c r="I6" s="1694" t="s">
        <v>385</v>
      </c>
      <c r="J6" s="1694" t="s">
        <v>386</v>
      </c>
      <c r="K6" s="1694" t="s">
        <v>388</v>
      </c>
      <c r="L6" s="1696" t="s">
        <v>895</v>
      </c>
      <c r="M6" s="1696" t="s">
        <v>666</v>
      </c>
      <c r="N6" s="1694" t="s">
        <v>667</v>
      </c>
      <c r="O6" s="1694" t="s">
        <v>128</v>
      </c>
      <c r="P6" s="1694" t="s">
        <v>389</v>
      </c>
      <c r="Q6" s="1694" t="s">
        <v>1684</v>
      </c>
      <c r="R6" s="1694" t="s">
        <v>390</v>
      </c>
      <c r="S6" s="1696" t="s">
        <v>896</v>
      </c>
      <c r="T6" s="1696" t="s">
        <v>391</v>
      </c>
      <c r="U6" s="1147" t="s">
        <v>1073</v>
      </c>
      <c r="V6" s="1698" t="s">
        <v>646</v>
      </c>
      <c r="AG6" s="1100"/>
      <c r="AH6" s="1607"/>
      <c r="AI6" s="1607"/>
      <c r="AJ6" s="1607"/>
      <c r="AK6" s="1607"/>
      <c r="AL6" s="1607"/>
      <c r="AM6" s="1607"/>
      <c r="AN6" s="1607"/>
      <c r="AO6" s="1607"/>
      <c r="AP6" s="1152"/>
      <c r="AQ6" s="1152"/>
      <c r="AR6" s="1152"/>
      <c r="AS6" s="1152"/>
      <c r="AT6" s="1152"/>
      <c r="AU6" s="1152"/>
      <c r="AV6" s="1152"/>
      <c r="AW6" s="1152"/>
      <c r="AX6" s="1152"/>
      <c r="AY6" s="1152"/>
      <c r="AZ6" s="1152"/>
      <c r="BA6" s="1152"/>
      <c r="BB6" s="1152"/>
      <c r="BC6" s="1152"/>
      <c r="BD6" s="1152"/>
      <c r="BE6" s="1152"/>
      <c r="BF6" s="1152"/>
      <c r="BG6" s="1152"/>
      <c r="BH6" s="1152"/>
      <c r="BI6" s="1152"/>
      <c r="BJ6" s="1152"/>
      <c r="BK6" s="1152"/>
      <c r="BL6" s="1152"/>
      <c r="BM6" s="1606"/>
      <c r="BN6" s="1606"/>
      <c r="BO6" s="1606"/>
      <c r="BP6" s="1606"/>
      <c r="BQ6" s="1606"/>
      <c r="BR6" s="1606"/>
      <c r="BS6" s="1606"/>
      <c r="BT6" s="1606"/>
      <c r="BU6" s="1606"/>
      <c r="BV6" s="1606"/>
      <c r="BW6" s="1606"/>
      <c r="BX6" s="1606"/>
      <c r="BY6" s="1606"/>
      <c r="BZ6" s="1606"/>
      <c r="CA6" s="1606"/>
      <c r="CB6" s="1606"/>
      <c r="CC6" s="1606"/>
      <c r="CD6" s="1606"/>
      <c r="CE6" s="1606"/>
      <c r="CF6" s="1606"/>
      <c r="CG6" s="1606"/>
      <c r="CH6" s="1606"/>
      <c r="CI6" s="1606"/>
      <c r="CJ6" s="1606"/>
      <c r="CK6" s="1606"/>
      <c r="CL6" s="1606"/>
      <c r="CM6" s="1606"/>
      <c r="CN6" s="1606"/>
      <c r="CO6" s="1606"/>
      <c r="CP6" s="1606"/>
      <c r="CQ6" s="1606"/>
      <c r="CR6" s="1606"/>
      <c r="CS6" s="1606"/>
      <c r="CT6" s="1606"/>
      <c r="CU6" s="1606"/>
      <c r="CV6" s="1606"/>
      <c r="CW6" s="1606"/>
      <c r="CX6" s="1606"/>
      <c r="CY6" s="1606"/>
      <c r="CZ6" s="1606"/>
      <c r="DA6" s="1606"/>
      <c r="DB6" s="1606"/>
      <c r="DC6" s="1606"/>
      <c r="DD6" s="1606"/>
      <c r="DE6" s="1606"/>
      <c r="DF6" s="1606"/>
      <c r="DG6" s="1606"/>
      <c r="DH6" s="1606"/>
      <c r="DI6" s="1606"/>
      <c r="DJ6" s="1606"/>
      <c r="DK6" s="1606"/>
      <c r="DL6" s="1606"/>
      <c r="DM6" s="1606"/>
      <c r="DN6" s="1606"/>
      <c r="DO6" s="1606"/>
      <c r="DP6" s="1606"/>
      <c r="DQ6" s="1606"/>
      <c r="DR6" s="1606"/>
      <c r="DS6" s="1606"/>
      <c r="DT6" s="1606"/>
      <c r="DU6" s="1606"/>
      <c r="DV6" s="1606"/>
      <c r="DW6" s="1606"/>
      <c r="DX6" s="1606"/>
      <c r="DY6" s="1606"/>
    </row>
    <row r="7" spans="1:147" ht="31.5" customHeight="1">
      <c r="A7" s="1701"/>
      <c r="B7" s="1697"/>
      <c r="C7" s="1703"/>
      <c r="D7" s="1705"/>
      <c r="E7" s="608" t="s">
        <v>392</v>
      </c>
      <c r="F7" s="608" t="s">
        <v>393</v>
      </c>
      <c r="G7" s="1695"/>
      <c r="H7" s="1695"/>
      <c r="I7" s="1695"/>
      <c r="J7" s="1695"/>
      <c r="K7" s="1695"/>
      <c r="L7" s="1697"/>
      <c r="M7" s="1697"/>
      <c r="N7" s="1695"/>
      <c r="O7" s="1695"/>
      <c r="P7" s="1695"/>
      <c r="Q7" s="1695"/>
      <c r="R7" s="1695"/>
      <c r="S7" s="1697"/>
      <c r="T7" s="1697"/>
      <c r="U7" s="1147"/>
      <c r="V7" s="1699"/>
      <c r="AG7" s="1100"/>
      <c r="AH7" s="1151"/>
      <c r="AI7" s="1151"/>
      <c r="AJ7" s="1151"/>
      <c r="AK7" s="1151"/>
      <c r="AL7" s="1151"/>
      <c r="AM7" s="1151"/>
      <c r="AN7" s="1151"/>
      <c r="AO7" s="1151"/>
      <c r="AP7" s="1152"/>
      <c r="AQ7" s="1152"/>
      <c r="AR7" s="1152"/>
      <c r="AS7" s="1152"/>
      <c r="AT7" s="1152"/>
      <c r="AU7" s="1152"/>
      <c r="AV7" s="1152"/>
      <c r="AW7" s="1152"/>
      <c r="AX7" s="1152"/>
      <c r="AY7" s="1152"/>
      <c r="AZ7" s="1152"/>
      <c r="BA7" s="1152"/>
      <c r="BB7" s="1152"/>
      <c r="BC7" s="1152"/>
      <c r="BD7" s="1152"/>
      <c r="BE7" s="1152"/>
      <c r="BF7" s="1152"/>
      <c r="BG7" s="1152"/>
      <c r="BH7" s="1152"/>
      <c r="BI7" s="1152"/>
      <c r="BJ7" s="1152"/>
      <c r="BK7" s="1152"/>
      <c r="BL7" s="1152"/>
      <c r="BM7" s="1150"/>
      <c r="BN7" s="1150"/>
      <c r="BO7" s="1150"/>
      <c r="BP7" s="1150"/>
      <c r="BQ7" s="1150"/>
      <c r="BR7" s="1150"/>
      <c r="BS7" s="1150"/>
      <c r="BT7" s="1150"/>
      <c r="BU7" s="1150"/>
      <c r="BV7" s="1150"/>
      <c r="BW7" s="1150"/>
      <c r="BX7" s="1150"/>
      <c r="BY7" s="1150"/>
      <c r="BZ7" s="1150"/>
      <c r="CA7" s="1150"/>
      <c r="CB7" s="1150"/>
      <c r="CC7" s="1150"/>
      <c r="CD7" s="1150"/>
      <c r="CE7" s="1150"/>
      <c r="CF7" s="1150"/>
      <c r="CG7" s="1150"/>
      <c r="CH7" s="1150"/>
      <c r="CI7" s="1150"/>
      <c r="CJ7" s="1150"/>
      <c r="CK7" s="1150"/>
      <c r="CL7" s="1150"/>
      <c r="CM7" s="1150"/>
      <c r="CN7" s="1150"/>
      <c r="CO7" s="1150"/>
      <c r="CP7" s="1150"/>
      <c r="CQ7" s="1150"/>
      <c r="CR7" s="1150"/>
      <c r="CS7" s="1150"/>
      <c r="CT7" s="1150"/>
      <c r="CU7" s="1150"/>
      <c r="CV7" s="1150"/>
      <c r="CW7" s="1150"/>
      <c r="CX7" s="1150"/>
      <c r="CY7" s="1150"/>
      <c r="CZ7" s="1150"/>
      <c r="DA7" s="1150"/>
      <c r="DB7" s="1150"/>
      <c r="DC7" s="1150"/>
      <c r="DD7" s="1150"/>
      <c r="DE7" s="1150"/>
      <c r="DF7" s="1150"/>
      <c r="DG7" s="1150"/>
      <c r="DH7" s="1150"/>
      <c r="DI7" s="1150"/>
      <c r="DJ7" s="1150"/>
      <c r="DK7" s="1150"/>
      <c r="DL7" s="1150"/>
      <c r="DM7" s="1150"/>
      <c r="DN7" s="1150"/>
      <c r="DO7" s="1150"/>
      <c r="DP7" s="1150"/>
      <c r="DQ7" s="1150"/>
      <c r="DR7" s="1150"/>
      <c r="DS7" s="1150"/>
      <c r="DT7" s="1150"/>
      <c r="DU7" s="1150"/>
      <c r="DV7" s="1150"/>
      <c r="DW7" s="1150"/>
      <c r="DX7" s="1150"/>
      <c r="DY7" s="1150"/>
    </row>
    <row r="8" spans="1:147" ht="17.25" customHeight="1">
      <c r="A8" s="1163">
        <v>1</v>
      </c>
      <c r="B8" s="609">
        <v>2</v>
      </c>
      <c r="C8" s="609">
        <v>3</v>
      </c>
      <c r="D8" s="609">
        <v>4</v>
      </c>
      <c r="E8" s="1164">
        <v>5</v>
      </c>
      <c r="F8" s="1165">
        <v>6</v>
      </c>
      <c r="G8" s="610">
        <v>7</v>
      </c>
      <c r="H8" s="611">
        <v>8</v>
      </c>
      <c r="I8" s="611">
        <v>9</v>
      </c>
      <c r="J8" s="611">
        <v>10</v>
      </c>
      <c r="K8" s="611">
        <v>11</v>
      </c>
      <c r="L8" s="612">
        <v>12</v>
      </c>
      <c r="M8" s="612">
        <v>13</v>
      </c>
      <c r="N8" s="612">
        <v>14</v>
      </c>
      <c r="O8" s="612">
        <v>15</v>
      </c>
      <c r="P8" s="612">
        <v>15</v>
      </c>
      <c r="Q8" s="612">
        <v>17</v>
      </c>
      <c r="R8" s="611">
        <v>16</v>
      </c>
      <c r="S8" s="612">
        <v>17</v>
      </c>
      <c r="T8" s="612">
        <v>18</v>
      </c>
      <c r="U8" s="612"/>
      <c r="V8" s="612">
        <v>19</v>
      </c>
      <c r="AG8" s="1100"/>
      <c r="AH8" s="1607"/>
      <c r="AI8" s="1607"/>
      <c r="AJ8" s="1607"/>
      <c r="AK8" s="1607"/>
      <c r="AL8" s="1607"/>
      <c r="AM8" s="1607"/>
      <c r="AN8" s="1607"/>
      <c r="AO8" s="1607"/>
      <c r="AP8" s="1152"/>
      <c r="AQ8" s="1152"/>
      <c r="AR8" s="1152"/>
      <c r="AS8" s="1152"/>
      <c r="AT8" s="1152"/>
      <c r="AU8" s="1152"/>
      <c r="AV8" s="1152"/>
      <c r="AW8" s="1152"/>
      <c r="AX8" s="1152"/>
      <c r="AY8" s="1152"/>
      <c r="AZ8" s="1152"/>
      <c r="BA8" s="1152"/>
      <c r="BB8" s="1152"/>
      <c r="BC8" s="1152"/>
      <c r="BD8" s="1152"/>
      <c r="BE8" s="1152"/>
      <c r="BF8" s="1152"/>
      <c r="BG8" s="1152"/>
      <c r="BH8" s="1152"/>
      <c r="BI8" s="1152"/>
      <c r="BJ8" s="1152"/>
      <c r="BK8" s="1152"/>
      <c r="BL8" s="1152"/>
      <c r="BM8" s="1606"/>
      <c r="BN8" s="1606"/>
      <c r="BO8" s="1606"/>
      <c r="BP8" s="1606"/>
      <c r="BQ8" s="1606"/>
      <c r="BR8" s="1606"/>
      <c r="BS8" s="1606"/>
      <c r="BT8" s="1606"/>
      <c r="BU8" s="1606"/>
      <c r="BV8" s="1606"/>
      <c r="BW8" s="1606"/>
      <c r="BX8" s="1606"/>
      <c r="BY8" s="1606"/>
      <c r="BZ8" s="1606"/>
      <c r="CA8" s="1606"/>
      <c r="CB8" s="1606"/>
      <c r="CC8" s="1606"/>
      <c r="CD8" s="1606"/>
      <c r="CE8" s="1606"/>
      <c r="CF8" s="1606"/>
      <c r="CG8" s="1606"/>
      <c r="CH8" s="1606"/>
      <c r="CI8" s="1606"/>
      <c r="CJ8" s="1606"/>
      <c r="CK8" s="1606"/>
      <c r="CL8" s="1606"/>
      <c r="CM8" s="1606"/>
      <c r="CN8" s="1606"/>
      <c r="CO8" s="1606"/>
      <c r="CP8" s="1606"/>
      <c r="CQ8" s="1606"/>
      <c r="CR8" s="1606"/>
      <c r="CS8" s="1606"/>
      <c r="CT8" s="1606"/>
      <c r="CU8" s="1606"/>
      <c r="CV8" s="1606"/>
      <c r="CW8" s="1606"/>
      <c r="CX8" s="1606"/>
      <c r="CY8" s="1606"/>
      <c r="CZ8" s="1606"/>
      <c r="DA8" s="1606"/>
      <c r="DB8" s="1606"/>
      <c r="DC8" s="1606"/>
      <c r="DD8" s="1606"/>
      <c r="DE8" s="1606"/>
      <c r="DF8" s="1606"/>
      <c r="DG8" s="1606"/>
      <c r="DH8" s="1606"/>
      <c r="DI8" s="1606"/>
      <c r="DJ8" s="1606"/>
      <c r="DK8" s="1606"/>
      <c r="DL8" s="1606"/>
      <c r="DM8" s="1606"/>
      <c r="DN8" s="1606"/>
      <c r="DO8" s="1606"/>
      <c r="DP8" s="1606"/>
      <c r="DQ8" s="1606"/>
      <c r="DR8" s="1606"/>
      <c r="DS8" s="1606"/>
      <c r="DT8" s="1606"/>
      <c r="DU8" s="1606"/>
      <c r="DV8" s="1606"/>
      <c r="DW8" s="1606"/>
      <c r="DX8" s="1606"/>
      <c r="DY8" s="1606"/>
    </row>
    <row r="9" spans="1:147" ht="23.25" customHeight="1">
      <c r="A9" s="1166"/>
      <c r="B9" s="1167" t="s">
        <v>1685</v>
      </c>
      <c r="C9" s="1168"/>
      <c r="D9" s="1168"/>
      <c r="E9" s="1106"/>
      <c r="F9" s="1106"/>
      <c r="G9" s="1106"/>
      <c r="H9" s="1106"/>
      <c r="I9" s="1106"/>
      <c r="J9" s="1106"/>
      <c r="K9" s="1106"/>
      <c r="L9" s="1168"/>
      <c r="M9" s="1168"/>
      <c r="N9" s="1168"/>
      <c r="O9" s="1168"/>
      <c r="P9" s="1168"/>
      <c r="Q9" s="1168"/>
      <c r="R9" s="1168"/>
      <c r="S9" s="1168"/>
      <c r="T9" s="1168"/>
      <c r="U9" s="1168"/>
      <c r="V9" s="1169"/>
      <c r="AG9" s="1100"/>
      <c r="AH9" s="1607"/>
      <c r="AI9" s="1607"/>
      <c r="AJ9" s="1607"/>
      <c r="AK9" s="1607"/>
      <c r="AL9" s="1607"/>
      <c r="AM9" s="1607"/>
      <c r="AN9" s="1607"/>
      <c r="AO9" s="1607"/>
      <c r="AP9" s="1152"/>
      <c r="AQ9" s="1152"/>
      <c r="AR9" s="1152"/>
      <c r="AS9" s="1152"/>
      <c r="AT9" s="1152"/>
      <c r="AU9" s="1152"/>
      <c r="AV9" s="1152"/>
      <c r="AW9" s="1152"/>
      <c r="AX9" s="1152"/>
      <c r="AY9" s="1152"/>
      <c r="AZ9" s="1152"/>
      <c r="BA9" s="1152"/>
      <c r="BB9" s="1152"/>
      <c r="BC9" s="1152"/>
      <c r="BD9" s="1152"/>
      <c r="BE9" s="1152"/>
      <c r="BF9" s="1152"/>
      <c r="BG9" s="1152"/>
      <c r="BH9" s="1152"/>
      <c r="BI9" s="1152"/>
      <c r="BJ9" s="1152"/>
      <c r="BK9" s="1152"/>
      <c r="BL9" s="1152"/>
      <c r="BM9" s="1606"/>
      <c r="BN9" s="1606"/>
      <c r="BO9" s="1606"/>
      <c r="BP9" s="1606"/>
      <c r="BQ9" s="1606"/>
      <c r="BR9" s="1606"/>
      <c r="BS9" s="1606"/>
      <c r="BT9" s="1606"/>
      <c r="BU9" s="1606"/>
      <c r="BV9" s="1606"/>
      <c r="BW9" s="1606"/>
      <c r="BX9" s="1606"/>
      <c r="BY9" s="1606"/>
      <c r="BZ9" s="1606"/>
      <c r="CA9" s="1606"/>
      <c r="CB9" s="1606"/>
      <c r="CC9" s="1606"/>
      <c r="CD9" s="1606"/>
      <c r="CE9" s="1606"/>
      <c r="CF9" s="1606"/>
      <c r="CG9" s="1606"/>
      <c r="CH9" s="1606"/>
      <c r="CI9" s="1606"/>
      <c r="CJ9" s="1606"/>
      <c r="CK9" s="1606"/>
      <c r="CL9" s="1606"/>
      <c r="CM9" s="1606"/>
      <c r="CN9" s="1606"/>
      <c r="CO9" s="1606"/>
      <c r="CP9" s="1606"/>
      <c r="CQ9" s="1606"/>
      <c r="CR9" s="1606"/>
      <c r="CS9" s="1606"/>
      <c r="CT9" s="1606"/>
      <c r="CU9" s="1606"/>
      <c r="CV9" s="1606"/>
      <c r="CW9" s="1606"/>
      <c r="CX9" s="1606"/>
      <c r="CY9" s="1606"/>
      <c r="CZ9" s="1606"/>
      <c r="DA9" s="1606"/>
      <c r="DB9" s="1606"/>
      <c r="DC9" s="1606"/>
      <c r="DD9" s="1606"/>
      <c r="DE9" s="1606"/>
      <c r="DF9" s="1606"/>
      <c r="DG9" s="1606"/>
      <c r="DH9" s="1606"/>
      <c r="DI9" s="1606"/>
      <c r="DJ9" s="1606"/>
      <c r="DK9" s="1606"/>
      <c r="DL9" s="1606"/>
      <c r="DM9" s="1606"/>
      <c r="DN9" s="1606"/>
      <c r="DO9" s="1606"/>
      <c r="DP9" s="1606"/>
      <c r="DQ9" s="1606"/>
      <c r="DR9" s="1606"/>
      <c r="DS9" s="1606"/>
      <c r="DT9" s="1606"/>
      <c r="DU9" s="1606"/>
      <c r="DV9" s="1606"/>
      <c r="DW9" s="1606"/>
      <c r="DX9" s="1606"/>
      <c r="DY9" s="1606"/>
    </row>
    <row r="10" spans="1:147">
      <c r="A10" s="1183"/>
      <c r="B10" s="1184" t="s">
        <v>1226</v>
      </c>
      <c r="C10" s="1184"/>
      <c r="D10" s="1184"/>
      <c r="E10" s="1184"/>
      <c r="F10" s="1184"/>
      <c r="G10" s="1184"/>
      <c r="H10" s="1184"/>
      <c r="I10" s="1184"/>
      <c r="J10" s="1184"/>
      <c r="K10" s="1184"/>
      <c r="L10" s="1184"/>
      <c r="M10" s="1184"/>
      <c r="N10" s="1184"/>
      <c r="O10" s="1184"/>
      <c r="P10" s="1184"/>
      <c r="Q10" s="1184"/>
      <c r="R10" s="1184"/>
      <c r="S10" s="1184"/>
      <c r="T10" s="1184"/>
      <c r="U10" s="1184"/>
      <c r="V10" s="1184"/>
      <c r="AG10" s="1100"/>
      <c r="AH10" s="1607"/>
      <c r="AI10" s="1607"/>
      <c r="AJ10" s="1607"/>
      <c r="AK10" s="1607"/>
      <c r="AL10" s="1607"/>
      <c r="AM10" s="1607"/>
      <c r="AN10" s="1607"/>
      <c r="AO10" s="1607"/>
      <c r="AP10" s="1152"/>
      <c r="AQ10" s="1152"/>
      <c r="AR10" s="1152"/>
      <c r="AS10" s="1152"/>
      <c r="AT10" s="1152"/>
      <c r="AU10" s="1152"/>
      <c r="AV10" s="1152"/>
      <c r="AW10" s="1152"/>
      <c r="AX10" s="1152"/>
      <c r="AY10" s="1152"/>
      <c r="AZ10" s="1152"/>
      <c r="BA10" s="1152"/>
      <c r="BB10" s="1152"/>
      <c r="BC10" s="1152"/>
      <c r="BD10" s="1152"/>
      <c r="BE10" s="1152"/>
      <c r="BF10" s="1152"/>
      <c r="BG10" s="1152"/>
      <c r="BH10" s="1152"/>
      <c r="BI10" s="1152"/>
      <c r="BJ10" s="1152"/>
      <c r="BK10" s="1152"/>
      <c r="BL10" s="1152"/>
      <c r="BM10" s="1606"/>
      <c r="BN10" s="1606"/>
      <c r="BO10" s="1606"/>
      <c r="BP10" s="1606"/>
      <c r="BQ10" s="1606"/>
      <c r="BR10" s="1606"/>
      <c r="BS10" s="1606"/>
      <c r="BT10" s="1606"/>
      <c r="BU10" s="1606"/>
      <c r="BV10" s="1606"/>
      <c r="BW10" s="1606"/>
      <c r="BX10" s="1606"/>
      <c r="BY10" s="1606"/>
      <c r="BZ10" s="1606"/>
      <c r="CA10" s="1606"/>
      <c r="CB10" s="1606"/>
      <c r="CC10" s="1606"/>
      <c r="CD10" s="1606"/>
      <c r="CE10" s="1606"/>
      <c r="CF10" s="1606"/>
      <c r="CG10" s="1606"/>
      <c r="CH10" s="1606"/>
      <c r="CI10" s="1606"/>
      <c r="CJ10" s="1606"/>
      <c r="CK10" s="1606"/>
      <c r="CL10" s="1606"/>
      <c r="CM10" s="1606"/>
      <c r="CN10" s="1606"/>
      <c r="CO10" s="1606"/>
      <c r="CP10" s="1606"/>
      <c r="CQ10" s="1606"/>
      <c r="CR10" s="1606"/>
      <c r="CS10" s="1606"/>
      <c r="CT10" s="1606"/>
      <c r="CU10" s="1606"/>
      <c r="CV10" s="1606"/>
      <c r="CW10" s="1606"/>
      <c r="CX10" s="1606"/>
      <c r="CY10" s="1606"/>
      <c r="CZ10" s="1606"/>
      <c r="DA10" s="1606"/>
      <c r="DB10" s="1606"/>
      <c r="DC10" s="1606"/>
      <c r="DD10" s="1606"/>
      <c r="DE10" s="1606"/>
      <c r="DF10" s="1606"/>
      <c r="DG10" s="1606"/>
      <c r="DH10" s="1606"/>
      <c r="DI10" s="1606"/>
      <c r="DJ10" s="1606"/>
      <c r="DK10" s="1606"/>
      <c r="DL10" s="1606"/>
      <c r="DM10" s="1606"/>
      <c r="DN10" s="1606"/>
      <c r="DO10" s="1606"/>
      <c r="DP10" s="1606"/>
      <c r="DQ10" s="1606"/>
      <c r="DR10" s="1606"/>
      <c r="DS10" s="1606"/>
      <c r="DT10" s="1606"/>
      <c r="DU10" s="1606"/>
      <c r="DV10" s="1606"/>
      <c r="DW10" s="1606"/>
      <c r="DX10" s="1606"/>
      <c r="DY10" s="1606"/>
    </row>
    <row r="11" spans="1:147" ht="16.5">
      <c r="A11" s="1178" t="s">
        <v>897</v>
      </c>
      <c r="B11" s="691" t="s">
        <v>898</v>
      </c>
      <c r="C11" s="691"/>
      <c r="D11" s="691"/>
      <c r="E11" s="691"/>
      <c r="F11" s="691"/>
      <c r="G11" s="691"/>
      <c r="H11" s="691"/>
      <c r="I11" s="691"/>
      <c r="J11" s="691"/>
      <c r="K11" s="691"/>
      <c r="L11" s="691"/>
      <c r="M11" s="691"/>
      <c r="N11" s="691"/>
      <c r="O11" s="691"/>
      <c r="P11" s="691"/>
      <c r="Q11" s="691"/>
      <c r="R11" s="691"/>
      <c r="S11" s="691"/>
      <c r="T11" s="691"/>
      <c r="U11" s="691"/>
      <c r="V11" s="691"/>
      <c r="AG11" s="1100"/>
      <c r="AH11" s="1607"/>
      <c r="AI11" s="1607"/>
      <c r="AJ11" s="1607"/>
      <c r="AK11" s="1607"/>
      <c r="AL11" s="1607"/>
      <c r="AM11" s="1607"/>
      <c r="AN11" s="1607"/>
      <c r="AO11" s="1607"/>
      <c r="AP11" s="1154"/>
      <c r="AQ11" s="1154"/>
      <c r="AR11" s="1154"/>
      <c r="AS11" s="1154"/>
      <c r="AT11" s="1154"/>
      <c r="AU11" s="1154"/>
      <c r="AV11" s="1154"/>
      <c r="AW11" s="1154"/>
      <c r="AX11" s="1154"/>
      <c r="AY11" s="1154"/>
      <c r="AZ11" s="1154"/>
      <c r="BA11" s="1154"/>
      <c r="BB11" s="1154"/>
      <c r="BC11" s="1154"/>
      <c r="BD11" s="1154"/>
      <c r="BE11" s="1154"/>
      <c r="BF11" s="1154"/>
      <c r="BG11" s="1154"/>
      <c r="BH11" s="1154"/>
      <c r="BI11" s="1154"/>
      <c r="BJ11" s="1154"/>
      <c r="BK11" s="1154"/>
      <c r="BL11" s="1154"/>
      <c r="BM11" s="1606"/>
      <c r="BN11" s="1606"/>
      <c r="BO11" s="1606"/>
      <c r="BP11" s="1606"/>
      <c r="BQ11" s="1606"/>
      <c r="BR11" s="1606"/>
      <c r="BS11" s="1606"/>
      <c r="BT11" s="1606"/>
      <c r="BU11" s="1606"/>
      <c r="BV11" s="1606"/>
      <c r="BW11" s="1606"/>
      <c r="BX11" s="1606"/>
      <c r="BY11" s="1606"/>
      <c r="BZ11" s="1606"/>
      <c r="CA11" s="1606"/>
      <c r="CB11" s="1606"/>
      <c r="CC11" s="1606"/>
      <c r="CD11" s="1606"/>
      <c r="CE11" s="1606"/>
      <c r="CF11" s="1606"/>
      <c r="CG11" s="1606"/>
      <c r="CH11" s="1606"/>
      <c r="CI11" s="1606"/>
      <c r="CJ11" s="1606"/>
      <c r="CK11" s="1606"/>
      <c r="CL11" s="1606"/>
      <c r="CM11" s="1606"/>
      <c r="CN11" s="1606"/>
      <c r="CO11" s="1606"/>
      <c r="CP11" s="1606"/>
      <c r="CQ11" s="1606"/>
      <c r="CR11" s="1606"/>
      <c r="CS11" s="1606"/>
      <c r="CT11" s="1606"/>
      <c r="CU11" s="1606"/>
      <c r="CV11" s="1606"/>
      <c r="CW11" s="1606"/>
      <c r="CX11" s="1606"/>
      <c r="CY11" s="1606"/>
      <c r="CZ11" s="1606"/>
      <c r="DA11" s="1606"/>
      <c r="DB11" s="1606"/>
      <c r="DC11" s="1606"/>
      <c r="DD11" s="1606"/>
      <c r="DE11" s="1606"/>
      <c r="DF11" s="1606"/>
      <c r="DG11" s="1606"/>
      <c r="DH11" s="1606"/>
      <c r="DI11" s="1606"/>
      <c r="DJ11" s="1606"/>
      <c r="DK11" s="1606"/>
      <c r="DL11" s="1606"/>
      <c r="DM11" s="1606"/>
      <c r="DN11" s="1606"/>
      <c r="DO11" s="1606"/>
      <c r="DP11" s="1606"/>
      <c r="DQ11" s="1606"/>
      <c r="DR11" s="1606"/>
      <c r="DS11" s="1606"/>
      <c r="DT11" s="1606"/>
      <c r="DU11" s="1606"/>
      <c r="DV11" s="1606"/>
      <c r="DW11" s="1606"/>
      <c r="DX11" s="1606"/>
      <c r="DY11" s="1606"/>
      <c r="EK11" s="1110"/>
      <c r="EL11" s="1110"/>
      <c r="EM11" s="1110"/>
      <c r="EO11" s="1110"/>
      <c r="EP11" s="1110"/>
      <c r="EQ11" s="1110"/>
    </row>
    <row r="12" spans="1:147" s="1171" customFormat="1" ht="19.5">
      <c r="A12" s="1179"/>
      <c r="B12" s="680" t="s">
        <v>121</v>
      </c>
      <c r="C12" s="680" t="s">
        <v>122</v>
      </c>
      <c r="D12" s="680" t="s">
        <v>1282</v>
      </c>
      <c r="E12" s="669">
        <v>8</v>
      </c>
      <c r="F12" s="669"/>
      <c r="G12" s="669">
        <v>100</v>
      </c>
      <c r="H12" s="669">
        <v>25</v>
      </c>
      <c r="I12" s="669">
        <v>0.74</v>
      </c>
      <c r="J12" s="669">
        <v>0.82</v>
      </c>
      <c r="K12" s="670">
        <f>IF(E12&gt;0,(((G12*(H12/3600)*1000*9.81)/(1000*I12))/J12),0)</f>
        <v>11.226928147659857</v>
      </c>
      <c r="L12" s="669">
        <v>3.6259999999999999</v>
      </c>
      <c r="M12" s="669">
        <v>365</v>
      </c>
      <c r="N12" s="1188"/>
      <c r="O12" s="1188"/>
      <c r="P12" s="1188"/>
      <c r="Q12" s="691"/>
      <c r="R12" s="687">
        <v>0.85933403350233051</v>
      </c>
      <c r="S12" s="1189">
        <f>E12*K12*L12*M12*R12/1000</f>
        <v>102.148879367172</v>
      </c>
      <c r="T12" s="1189">
        <f>E12*H12*L12*M12*R12/1000</f>
        <v>227.46399999999988</v>
      </c>
      <c r="U12" s="671"/>
      <c r="V12" s="1170"/>
      <c r="AG12" s="1172"/>
      <c r="AH12" s="1692"/>
      <c r="AI12" s="1692"/>
      <c r="AJ12" s="1692"/>
      <c r="AK12" s="1692"/>
      <c r="AL12" s="1692"/>
      <c r="AM12" s="1692"/>
      <c r="AN12" s="1692"/>
      <c r="AO12" s="1692"/>
      <c r="AP12" s="1173"/>
      <c r="AQ12" s="1173"/>
      <c r="AR12" s="1173"/>
      <c r="AS12" s="1173"/>
      <c r="AT12" s="1173"/>
      <c r="AU12" s="1173"/>
      <c r="AV12" s="1173"/>
      <c r="AW12" s="1173"/>
      <c r="AX12" s="1173"/>
      <c r="AY12" s="1173"/>
      <c r="AZ12" s="1173"/>
      <c r="BA12" s="1173"/>
      <c r="BB12" s="1173"/>
      <c r="BC12" s="1173"/>
      <c r="BD12" s="1173"/>
      <c r="BE12" s="1173"/>
      <c r="BF12" s="1173"/>
      <c r="BG12" s="1173"/>
      <c r="BH12" s="1173"/>
      <c r="BI12" s="1173"/>
      <c r="BJ12" s="1173"/>
      <c r="BK12" s="1173"/>
      <c r="BL12" s="1173"/>
      <c r="BM12" s="1691"/>
      <c r="BN12" s="1691"/>
      <c r="BO12" s="1691"/>
      <c r="BP12" s="1691"/>
      <c r="BQ12" s="1691"/>
      <c r="BR12" s="1691"/>
      <c r="BS12" s="1691"/>
      <c r="BT12" s="1691"/>
      <c r="BU12" s="1691"/>
      <c r="BV12" s="1691"/>
      <c r="BW12" s="1691"/>
      <c r="BX12" s="1691"/>
      <c r="BY12" s="1691"/>
      <c r="BZ12" s="1691"/>
      <c r="CA12" s="1691"/>
      <c r="CB12" s="1691"/>
      <c r="CC12" s="1691"/>
      <c r="CD12" s="1691"/>
      <c r="CE12" s="1691"/>
      <c r="CF12" s="1691"/>
      <c r="CG12" s="1691"/>
      <c r="CH12" s="1691"/>
      <c r="CI12" s="1691"/>
      <c r="CJ12" s="1691"/>
      <c r="CK12" s="1691"/>
      <c r="CL12" s="1691"/>
      <c r="CM12" s="1691"/>
      <c r="CN12" s="1691"/>
      <c r="CO12" s="1691"/>
      <c r="CP12" s="1691"/>
      <c r="CQ12" s="1691"/>
      <c r="CR12" s="1691"/>
      <c r="CS12" s="1691"/>
      <c r="CT12" s="1691"/>
      <c r="CU12" s="1691"/>
      <c r="CV12" s="1691"/>
      <c r="CW12" s="1691"/>
      <c r="CX12" s="1691"/>
      <c r="CY12" s="1691"/>
      <c r="CZ12" s="1691"/>
      <c r="DA12" s="1691"/>
      <c r="DB12" s="1691"/>
      <c r="DC12" s="1691"/>
      <c r="DD12" s="1691"/>
      <c r="DE12" s="1691"/>
      <c r="DF12" s="1691"/>
      <c r="DG12" s="1691"/>
      <c r="DH12" s="1691"/>
      <c r="DI12" s="1691"/>
      <c r="DJ12" s="1691"/>
      <c r="DK12" s="1691"/>
      <c r="DL12" s="1691"/>
      <c r="DM12" s="1691"/>
      <c r="DN12" s="1691"/>
      <c r="DO12" s="1691"/>
      <c r="DP12" s="1691"/>
      <c r="DQ12" s="1691"/>
      <c r="DR12" s="1691"/>
      <c r="DS12" s="1691"/>
      <c r="DT12" s="1691"/>
      <c r="DU12" s="1691"/>
      <c r="DV12" s="1691"/>
      <c r="DW12" s="1691"/>
      <c r="DX12" s="1691"/>
      <c r="DY12" s="1691"/>
      <c r="EK12" s="1174"/>
      <c r="EL12" s="1174"/>
      <c r="EM12" s="1174"/>
      <c r="EO12" s="1174"/>
      <c r="EP12" s="1174"/>
      <c r="EQ12" s="1174"/>
    </row>
    <row r="13" spans="1:147" s="1171" customFormat="1" ht="19.5">
      <c r="A13" s="1179"/>
      <c r="B13" s="680" t="s">
        <v>1683</v>
      </c>
      <c r="C13" s="680" t="s">
        <v>1610</v>
      </c>
      <c r="D13" s="680" t="s">
        <v>1282</v>
      </c>
      <c r="E13" s="669">
        <v>1</v>
      </c>
      <c r="F13" s="669"/>
      <c r="G13" s="669">
        <v>70</v>
      </c>
      <c r="H13" s="669">
        <v>25</v>
      </c>
      <c r="I13" s="669">
        <v>0.74</v>
      </c>
      <c r="J13" s="669">
        <v>0.81</v>
      </c>
      <c r="K13" s="670">
        <f>IF(E13&gt;0,(((G13*(H13/3600)*1000*9.81)/(1000*I13))/J13),0)</f>
        <v>7.9558725392058722</v>
      </c>
      <c r="L13" s="669">
        <f>L12</f>
        <v>3.6259999999999999</v>
      </c>
      <c r="M13" s="669">
        <v>365</v>
      </c>
      <c r="N13" s="1188"/>
      <c r="O13" s="1188"/>
      <c r="P13" s="1188"/>
      <c r="Q13" s="691"/>
      <c r="R13" s="669">
        <f>R12</f>
        <v>0.85933403350233051</v>
      </c>
      <c r="S13" s="1189">
        <f>E13*K13*L13*M13*R13/1000</f>
        <v>9.0483729562896169</v>
      </c>
      <c r="T13" s="1189">
        <f>E13*H13*L13*M13*R13/1000</f>
        <v>28.432999999999986</v>
      </c>
      <c r="U13" s="671"/>
      <c r="V13" s="1170"/>
      <c r="AG13" s="1172"/>
      <c r="AH13" s="1692"/>
      <c r="AI13" s="1692"/>
      <c r="AJ13" s="1692"/>
      <c r="AK13" s="1692"/>
      <c r="AL13" s="1692"/>
      <c r="AM13" s="1692"/>
      <c r="AN13" s="1692"/>
      <c r="AO13" s="1692"/>
      <c r="AP13" s="1175"/>
      <c r="AQ13" s="1175"/>
      <c r="AR13" s="1175"/>
      <c r="AS13" s="1175"/>
      <c r="AT13" s="1175"/>
      <c r="AU13" s="1175"/>
      <c r="AV13" s="1175"/>
      <c r="AW13" s="1175"/>
      <c r="AX13" s="1175"/>
      <c r="AY13" s="1175"/>
      <c r="AZ13" s="1175"/>
      <c r="BA13" s="1175"/>
      <c r="BB13" s="1175"/>
      <c r="BC13" s="1175"/>
      <c r="BD13" s="1175"/>
      <c r="BE13" s="1175"/>
      <c r="BF13" s="1175"/>
      <c r="BG13" s="1175"/>
      <c r="BH13" s="1175"/>
      <c r="BI13" s="1175"/>
      <c r="BJ13" s="1175"/>
      <c r="BK13" s="1175"/>
      <c r="BL13" s="1175"/>
      <c r="BM13" s="1691"/>
      <c r="BN13" s="1691"/>
      <c r="BO13" s="1691"/>
      <c r="BP13" s="1691"/>
      <c r="BQ13" s="1691"/>
      <c r="BR13" s="1691"/>
      <c r="BS13" s="1691"/>
      <c r="BT13" s="1691"/>
      <c r="BU13" s="1691"/>
      <c r="BV13" s="1691"/>
      <c r="BW13" s="1691"/>
      <c r="BX13" s="1691"/>
      <c r="BY13" s="1691"/>
      <c r="BZ13" s="1691"/>
      <c r="CA13" s="1691"/>
      <c r="CB13" s="1691"/>
      <c r="CC13" s="1691"/>
      <c r="CD13" s="1691"/>
      <c r="CE13" s="1691"/>
      <c r="CF13" s="1691"/>
      <c r="CG13" s="1691"/>
      <c r="CH13" s="1691"/>
      <c r="CI13" s="1691"/>
      <c r="CJ13" s="1691"/>
      <c r="CK13" s="1691"/>
      <c r="CL13" s="1691"/>
      <c r="CM13" s="1691"/>
      <c r="CN13" s="1691"/>
      <c r="CO13" s="1691"/>
      <c r="CP13" s="1691"/>
      <c r="CQ13" s="1691"/>
      <c r="CR13" s="1691"/>
      <c r="CS13" s="1691"/>
      <c r="CT13" s="1691"/>
      <c r="CU13" s="1691"/>
      <c r="CV13" s="1691"/>
      <c r="CW13" s="1691"/>
      <c r="CX13" s="1691"/>
      <c r="CY13" s="1691"/>
      <c r="CZ13" s="1691"/>
      <c r="DA13" s="1691"/>
      <c r="DB13" s="1691"/>
      <c r="DC13" s="1691"/>
      <c r="DD13" s="1691"/>
      <c r="DE13" s="1691"/>
      <c r="DF13" s="1691"/>
      <c r="DG13" s="1691"/>
      <c r="DH13" s="1691"/>
      <c r="DI13" s="1691"/>
      <c r="DJ13" s="1691"/>
      <c r="DK13" s="1691"/>
      <c r="DL13" s="1691"/>
      <c r="DM13" s="1691"/>
      <c r="DN13" s="1691"/>
      <c r="DO13" s="1691"/>
      <c r="DP13" s="1691"/>
      <c r="DQ13" s="1691"/>
      <c r="DR13" s="1691"/>
      <c r="DS13" s="1691"/>
      <c r="DT13" s="1691"/>
      <c r="DU13" s="1691"/>
      <c r="DV13" s="1691"/>
      <c r="DW13" s="1691"/>
      <c r="DX13" s="1691"/>
      <c r="DY13" s="1691"/>
      <c r="EK13" s="1174"/>
      <c r="EL13" s="1174"/>
      <c r="EM13" s="1174"/>
      <c r="EO13" s="1174"/>
      <c r="EP13" s="1174"/>
      <c r="EQ13" s="1174"/>
    </row>
    <row r="14" spans="1:147" s="1171" customFormat="1" ht="19.5">
      <c r="A14" s="1180"/>
      <c r="B14" s="686" t="s">
        <v>1686</v>
      </c>
      <c r="C14" s="686"/>
      <c r="D14" s="680" t="s">
        <v>1282</v>
      </c>
      <c r="E14" s="669">
        <v>9</v>
      </c>
      <c r="F14" s="669"/>
      <c r="G14" s="669"/>
      <c r="H14" s="669"/>
      <c r="I14" s="669"/>
      <c r="J14" s="669"/>
      <c r="K14" s="687">
        <v>2.5</v>
      </c>
      <c r="L14" s="669">
        <v>24</v>
      </c>
      <c r="M14" s="687">
        <v>223</v>
      </c>
      <c r="N14" s="669">
        <v>-6.9</v>
      </c>
      <c r="O14" s="669">
        <v>50</v>
      </c>
      <c r="P14" s="687">
        <v>5</v>
      </c>
      <c r="Q14" s="670">
        <v>0</v>
      </c>
      <c r="R14" s="669">
        <v>1</v>
      </c>
      <c r="S14" s="1190">
        <f>E14*K14*L14*M14*R14/1000</f>
        <v>120.42</v>
      </c>
      <c r="T14" s="1191"/>
      <c r="U14" s="681"/>
      <c r="V14" s="675"/>
      <c r="W14" s="1176"/>
      <c r="AG14" s="1172"/>
      <c r="AH14" s="1693"/>
      <c r="AI14" s="1693"/>
      <c r="AJ14" s="1693"/>
      <c r="AK14" s="1693"/>
      <c r="AL14" s="1693"/>
      <c r="AM14" s="1693"/>
      <c r="AN14" s="1693"/>
      <c r="AO14" s="1693"/>
      <c r="AP14" s="1693"/>
      <c r="AQ14" s="1693"/>
      <c r="AR14" s="1693"/>
      <c r="AS14" s="1693"/>
      <c r="AT14" s="1693"/>
      <c r="AU14" s="1693"/>
      <c r="AV14" s="1693"/>
      <c r="AW14" s="1693"/>
      <c r="AX14" s="1693"/>
      <c r="AY14" s="1693"/>
      <c r="AZ14" s="1693"/>
      <c r="BA14" s="1693"/>
      <c r="BB14" s="1693"/>
      <c r="BC14" s="1693"/>
      <c r="BD14" s="1693"/>
      <c r="BE14" s="1693"/>
      <c r="BF14" s="1693"/>
      <c r="BG14" s="1693"/>
      <c r="BH14" s="1693"/>
      <c r="BI14" s="1693"/>
      <c r="BJ14" s="1693"/>
      <c r="BK14" s="1693"/>
      <c r="BL14" s="1177"/>
      <c r="BM14" s="1691"/>
      <c r="BN14" s="1691"/>
      <c r="BO14" s="1691"/>
      <c r="BP14" s="1691"/>
      <c r="BQ14" s="1691"/>
      <c r="BR14" s="1691"/>
      <c r="BS14" s="1691"/>
      <c r="BT14" s="1691"/>
      <c r="BU14" s="1691"/>
      <c r="BV14" s="1691"/>
      <c r="BW14" s="1691"/>
      <c r="BX14" s="1691"/>
      <c r="BY14" s="1691"/>
      <c r="BZ14" s="1691"/>
      <c r="CA14" s="1691"/>
      <c r="CB14" s="1691"/>
      <c r="CC14" s="1691"/>
      <c r="CD14" s="1691"/>
      <c r="CE14" s="1691"/>
      <c r="CF14" s="1691"/>
      <c r="CG14" s="1691"/>
      <c r="CH14" s="1691"/>
      <c r="CI14" s="1691"/>
      <c r="CJ14" s="1691"/>
      <c r="CK14" s="1691"/>
      <c r="CL14" s="1691"/>
      <c r="CM14" s="1691"/>
      <c r="CN14" s="1691"/>
      <c r="CO14" s="1691"/>
      <c r="CP14" s="1691"/>
      <c r="CQ14" s="1691"/>
      <c r="CR14" s="1691"/>
      <c r="CS14" s="1691"/>
      <c r="CT14" s="1691"/>
      <c r="CU14" s="1691"/>
      <c r="CV14" s="1691"/>
      <c r="CW14" s="1691"/>
      <c r="CX14" s="1691"/>
      <c r="CY14" s="1691"/>
      <c r="CZ14" s="1691"/>
      <c r="DA14" s="1691"/>
      <c r="DB14" s="1691"/>
      <c r="DC14" s="1691"/>
      <c r="DD14" s="1691"/>
      <c r="DE14" s="1691"/>
      <c r="DF14" s="1691"/>
      <c r="DG14" s="1691"/>
      <c r="DH14" s="1691"/>
      <c r="DI14" s="1691"/>
      <c r="DJ14" s="1691"/>
      <c r="DK14" s="1691"/>
      <c r="DL14" s="1691"/>
      <c r="DM14" s="1691"/>
      <c r="DN14" s="1691"/>
      <c r="DO14" s="1691"/>
      <c r="DP14" s="1691"/>
      <c r="DQ14" s="1691"/>
      <c r="DR14" s="1691"/>
      <c r="DS14" s="1691"/>
      <c r="DT14" s="1691"/>
      <c r="DU14" s="1691"/>
      <c r="DV14" s="1691"/>
      <c r="DW14" s="1691"/>
      <c r="DX14" s="1691"/>
      <c r="DY14" s="1691"/>
      <c r="EK14" s="1174"/>
      <c r="EL14" s="1174"/>
      <c r="EM14" s="1174"/>
      <c r="EO14" s="1174"/>
      <c r="EP14" s="1174"/>
      <c r="EQ14" s="1174"/>
    </row>
    <row r="15" spans="1:147" ht="19.5">
      <c r="A15" s="1178"/>
      <c r="B15" s="693" t="s">
        <v>899</v>
      </c>
      <c r="C15" s="672"/>
      <c r="D15" s="672"/>
      <c r="E15" s="673"/>
      <c r="F15" s="673"/>
      <c r="G15" s="673"/>
      <c r="H15" s="673"/>
      <c r="I15" s="673"/>
      <c r="J15" s="673"/>
      <c r="K15" s="673"/>
      <c r="L15" s="673"/>
      <c r="M15" s="673"/>
      <c r="N15" s="691"/>
      <c r="O15" s="691"/>
      <c r="P15" s="691"/>
      <c r="Q15" s="691"/>
      <c r="R15" s="673"/>
      <c r="S15" s="1189">
        <f>SUM(S12:S14)</f>
        <v>231.61725232346163</v>
      </c>
      <c r="T15" s="1189">
        <f>SUM(T12:T13)</f>
        <v>255.89699999999988</v>
      </c>
      <c r="U15" s="675"/>
      <c r="V15" s="675">
        <f>'ПП-М(Омут)'!N11</f>
        <v>228.31546582373224</v>
      </c>
      <c r="AG15" s="1100"/>
      <c r="AH15" s="1610"/>
      <c r="AI15" s="1610"/>
      <c r="AJ15" s="1610"/>
      <c r="AK15" s="1610"/>
      <c r="AL15" s="1610"/>
      <c r="AM15" s="1610"/>
      <c r="AN15" s="1610"/>
      <c r="AO15" s="1610"/>
      <c r="AP15" s="1610"/>
      <c r="AQ15" s="1610"/>
      <c r="AR15" s="1610"/>
      <c r="AS15" s="1610"/>
      <c r="AT15" s="1610"/>
      <c r="AU15" s="1610"/>
      <c r="AV15" s="1610"/>
      <c r="AW15" s="1610"/>
      <c r="AX15" s="1610"/>
      <c r="AY15" s="1610"/>
      <c r="AZ15" s="1610"/>
      <c r="BA15" s="1610"/>
      <c r="BB15" s="1610"/>
      <c r="BC15" s="1610"/>
      <c r="BD15" s="1610"/>
      <c r="BE15" s="1610"/>
      <c r="BF15" s="1610"/>
      <c r="BG15" s="1610"/>
      <c r="BH15" s="1610"/>
      <c r="BI15" s="1610"/>
      <c r="BJ15" s="1610"/>
      <c r="BK15" s="1610"/>
      <c r="BL15" s="1610"/>
      <c r="BM15" s="1606"/>
      <c r="BN15" s="1606"/>
      <c r="BO15" s="1606"/>
      <c r="BP15" s="1606"/>
      <c r="BQ15" s="1606"/>
      <c r="BR15" s="1606"/>
      <c r="BS15" s="1606"/>
      <c r="BT15" s="1606"/>
      <c r="BU15" s="1606"/>
      <c r="BV15" s="1606"/>
      <c r="BW15" s="1606"/>
      <c r="BX15" s="1606"/>
      <c r="BY15" s="1606"/>
      <c r="BZ15" s="1606"/>
      <c r="CA15" s="1606"/>
      <c r="CB15" s="1606"/>
      <c r="CC15" s="1606"/>
      <c r="CD15" s="1606"/>
      <c r="CE15" s="1606"/>
      <c r="CF15" s="1606"/>
      <c r="CG15" s="1606"/>
      <c r="CH15" s="1606"/>
      <c r="CI15" s="1606"/>
      <c r="CJ15" s="1606"/>
      <c r="CK15" s="1606"/>
      <c r="CL15" s="1606"/>
      <c r="CM15" s="1606"/>
      <c r="CN15" s="1606"/>
      <c r="CO15" s="1606"/>
      <c r="CP15" s="1606"/>
      <c r="CQ15" s="1606"/>
      <c r="CR15" s="1606"/>
      <c r="CS15" s="1606"/>
      <c r="CT15" s="1606"/>
      <c r="CU15" s="1606"/>
      <c r="CV15" s="1606"/>
      <c r="CW15" s="1606"/>
      <c r="CX15" s="1606"/>
      <c r="CY15" s="1606"/>
      <c r="CZ15" s="1606"/>
      <c r="DA15" s="1606"/>
      <c r="DB15" s="1606"/>
      <c r="DC15" s="1606"/>
      <c r="DD15" s="1606"/>
      <c r="DE15" s="1606"/>
      <c r="DF15" s="1606"/>
      <c r="DG15" s="1606"/>
      <c r="DH15" s="1606"/>
      <c r="DI15" s="1606"/>
      <c r="DJ15" s="1606"/>
      <c r="DK15" s="1606"/>
      <c r="DL15" s="1606"/>
      <c r="DM15" s="1606"/>
      <c r="DN15" s="1606"/>
      <c r="DO15" s="1606"/>
      <c r="DP15" s="1606"/>
      <c r="DQ15" s="1606"/>
      <c r="DR15" s="1606"/>
      <c r="DS15" s="1606"/>
      <c r="DT15" s="1606"/>
      <c r="DU15" s="1606"/>
      <c r="DV15" s="1606"/>
      <c r="DW15" s="1606"/>
      <c r="DX15" s="1606"/>
      <c r="DY15" s="1606"/>
      <c r="EK15" s="1110"/>
      <c r="EL15" s="1110"/>
      <c r="EM15" s="1110"/>
      <c r="EO15" s="1110"/>
      <c r="EP15" s="1110"/>
      <c r="EQ15" s="1110"/>
    </row>
    <row r="16" spans="1:147" ht="19.5">
      <c r="A16" s="1178" t="s">
        <v>900</v>
      </c>
      <c r="B16" s="691" t="s">
        <v>901</v>
      </c>
      <c r="C16" s="672"/>
      <c r="D16" s="672"/>
      <c r="E16" s="673"/>
      <c r="F16" s="673"/>
      <c r="G16" s="673"/>
      <c r="H16" s="673"/>
      <c r="I16" s="673"/>
      <c r="J16" s="673"/>
      <c r="K16" s="1181"/>
      <c r="L16" s="690"/>
      <c r="M16" s="691"/>
      <c r="N16" s="691"/>
      <c r="O16" s="691"/>
      <c r="P16" s="691"/>
      <c r="Q16" s="1185"/>
      <c r="R16" s="691"/>
      <c r="S16" s="1192"/>
      <c r="T16" s="1192"/>
      <c r="U16" s="691"/>
      <c r="V16" s="691"/>
      <c r="AG16" s="1100"/>
      <c r="AH16" s="1609"/>
      <c r="AI16" s="1609"/>
      <c r="AJ16" s="1609"/>
      <c r="AK16" s="1609"/>
      <c r="AL16" s="1609"/>
      <c r="AM16" s="1609"/>
      <c r="AN16" s="1609"/>
      <c r="AO16" s="1609"/>
      <c r="AP16" s="1609"/>
      <c r="AQ16" s="1609"/>
      <c r="AR16" s="1609"/>
      <c r="AS16" s="1609"/>
      <c r="AT16" s="1609"/>
      <c r="AU16" s="1609"/>
      <c r="AV16" s="1609"/>
      <c r="AW16" s="1609"/>
      <c r="AX16" s="1609"/>
      <c r="AY16" s="1609"/>
      <c r="AZ16" s="1609"/>
      <c r="BA16" s="1609"/>
      <c r="BB16" s="1609"/>
      <c r="BC16" s="1609"/>
      <c r="BD16" s="1609"/>
      <c r="BE16" s="1609"/>
      <c r="BF16" s="1609"/>
      <c r="BG16" s="1609"/>
      <c r="BH16" s="1609"/>
      <c r="BI16" s="1609"/>
      <c r="BJ16" s="1609"/>
      <c r="BK16" s="1609"/>
      <c r="BL16" s="1153"/>
      <c r="BM16" s="1606"/>
      <c r="BN16" s="1606"/>
      <c r="BO16" s="1606"/>
      <c r="BP16" s="1606"/>
      <c r="BQ16" s="1606"/>
      <c r="BR16" s="1606"/>
      <c r="BS16" s="1606"/>
      <c r="BT16" s="1606"/>
      <c r="BU16" s="1606"/>
      <c r="BV16" s="1606"/>
      <c r="BW16" s="1606"/>
      <c r="BX16" s="1606"/>
      <c r="BY16" s="1606"/>
      <c r="BZ16" s="1606"/>
      <c r="CA16" s="1606"/>
      <c r="CB16" s="1606"/>
      <c r="CC16" s="1606"/>
      <c r="CD16" s="1606"/>
      <c r="CE16" s="1606"/>
      <c r="CF16" s="1606"/>
      <c r="CG16" s="1606"/>
      <c r="CH16" s="1606"/>
      <c r="CI16" s="1606"/>
      <c r="CJ16" s="1606"/>
      <c r="CK16" s="1606"/>
      <c r="CL16" s="1606"/>
      <c r="CM16" s="1606"/>
      <c r="CN16" s="1606"/>
      <c r="CO16" s="1606"/>
      <c r="CP16" s="1606"/>
      <c r="CQ16" s="1606"/>
      <c r="CR16" s="1606"/>
      <c r="CS16" s="1606"/>
      <c r="CT16" s="1606"/>
      <c r="CU16" s="1606"/>
      <c r="CV16" s="1606"/>
      <c r="CW16" s="1606"/>
      <c r="CX16" s="1606"/>
      <c r="CY16" s="1606"/>
      <c r="CZ16" s="1606"/>
      <c r="DA16" s="1606"/>
      <c r="DB16" s="1606"/>
      <c r="DC16" s="1606"/>
      <c r="DD16" s="1606"/>
      <c r="DE16" s="1606"/>
      <c r="DF16" s="1606"/>
      <c r="DG16" s="1606"/>
      <c r="DH16" s="1606"/>
      <c r="DI16" s="1606"/>
      <c r="DJ16" s="1606"/>
      <c r="DK16" s="1606"/>
      <c r="DL16" s="1606"/>
      <c r="DM16" s="1606"/>
      <c r="DN16" s="1606"/>
      <c r="DO16" s="1606"/>
      <c r="DP16" s="1606"/>
      <c r="DQ16" s="1606"/>
      <c r="DR16" s="1606"/>
      <c r="DS16" s="1606"/>
      <c r="DT16" s="1606"/>
      <c r="DU16" s="1606"/>
      <c r="DV16" s="1606"/>
      <c r="DW16" s="1606"/>
      <c r="DX16" s="1606"/>
      <c r="DY16" s="1606"/>
      <c r="EK16" s="1110"/>
      <c r="EL16" s="1110"/>
      <c r="EM16" s="1110"/>
      <c r="EO16" s="1110"/>
      <c r="EP16" s="1110"/>
      <c r="EQ16" s="1110"/>
    </row>
    <row r="17" spans="1:147" ht="19.5">
      <c r="A17" s="1182"/>
      <c r="B17" s="680" t="s">
        <v>123</v>
      </c>
      <c r="C17" s="680"/>
      <c r="D17" s="680" t="s">
        <v>1282</v>
      </c>
      <c r="E17" s="669">
        <v>1</v>
      </c>
      <c r="F17" s="669"/>
      <c r="G17" s="669"/>
      <c r="H17" s="669"/>
      <c r="I17" s="669"/>
      <c r="J17" s="669"/>
      <c r="K17" s="670">
        <v>11</v>
      </c>
      <c r="L17" s="687">
        <v>24</v>
      </c>
      <c r="M17" s="669">
        <v>365</v>
      </c>
      <c r="N17" s="1188"/>
      <c r="O17" s="1188"/>
      <c r="P17" s="1188"/>
      <c r="Q17" s="691"/>
      <c r="R17" s="687">
        <v>0.60754825404599078</v>
      </c>
      <c r="S17" s="1189">
        <f>E17*K17*L17*M17*R17/1000</f>
        <v>58.543349759871674</v>
      </c>
      <c r="T17" s="1189">
        <f>E17*H17*L17*M17*R17/1000</f>
        <v>0</v>
      </c>
      <c r="U17" s="681"/>
      <c r="V17" s="1170"/>
      <c r="AG17" s="1100"/>
      <c r="AH17" s="1609"/>
      <c r="AI17" s="1609"/>
      <c r="AJ17" s="1609"/>
      <c r="AK17" s="1609"/>
      <c r="AL17" s="1609"/>
      <c r="AM17" s="1609"/>
      <c r="AN17" s="1609"/>
      <c r="AO17" s="1609"/>
      <c r="AP17" s="1609"/>
      <c r="AQ17" s="1609"/>
      <c r="AR17" s="1609"/>
      <c r="AS17" s="1609"/>
      <c r="AT17" s="1609"/>
      <c r="AU17" s="1609"/>
      <c r="AV17" s="1609"/>
      <c r="AW17" s="1609"/>
      <c r="AX17" s="1609"/>
      <c r="AY17" s="1609"/>
      <c r="AZ17" s="1609"/>
      <c r="BA17" s="1609"/>
      <c r="BB17" s="1609"/>
      <c r="BC17" s="1609"/>
      <c r="BD17" s="1609"/>
      <c r="BE17" s="1609"/>
      <c r="BF17" s="1609"/>
      <c r="BG17" s="1609"/>
      <c r="BH17" s="1609"/>
      <c r="BI17" s="1609"/>
      <c r="BJ17" s="1609"/>
      <c r="BK17" s="1609"/>
      <c r="BL17" s="1153"/>
      <c r="BM17" s="1606"/>
      <c r="BN17" s="1606"/>
      <c r="BO17" s="1606"/>
      <c r="BP17" s="1606"/>
      <c r="BQ17" s="1606"/>
      <c r="BR17" s="1606"/>
      <c r="BS17" s="1606"/>
      <c r="BT17" s="1606"/>
      <c r="BU17" s="1606"/>
      <c r="BV17" s="1606"/>
      <c r="BW17" s="1606"/>
      <c r="BX17" s="1606"/>
      <c r="BY17" s="1606"/>
      <c r="BZ17" s="1606"/>
      <c r="CA17" s="1606"/>
      <c r="CB17" s="1606"/>
      <c r="CC17" s="1606"/>
      <c r="CD17" s="1606"/>
      <c r="CE17" s="1606"/>
      <c r="CF17" s="1606"/>
      <c r="CG17" s="1606"/>
      <c r="CH17" s="1606"/>
      <c r="CI17" s="1606"/>
      <c r="CJ17" s="1606"/>
      <c r="CK17" s="1606"/>
      <c r="CL17" s="1606"/>
      <c r="CM17" s="1606"/>
      <c r="CN17" s="1606"/>
      <c r="CO17" s="1606"/>
      <c r="CP17" s="1606"/>
      <c r="CQ17" s="1606"/>
      <c r="CR17" s="1606"/>
      <c r="CS17" s="1606"/>
      <c r="CT17" s="1606"/>
      <c r="CU17" s="1606"/>
      <c r="CV17" s="1606"/>
      <c r="CW17" s="1606"/>
      <c r="CX17" s="1606"/>
      <c r="CY17" s="1606"/>
      <c r="CZ17" s="1606"/>
      <c r="DA17" s="1606"/>
      <c r="DB17" s="1606"/>
      <c r="DC17" s="1606"/>
      <c r="DD17" s="1606"/>
      <c r="DE17" s="1606"/>
      <c r="DF17" s="1606"/>
      <c r="DG17" s="1606"/>
      <c r="DH17" s="1606"/>
      <c r="DI17" s="1606"/>
      <c r="DJ17" s="1606"/>
      <c r="DK17" s="1606"/>
      <c r="DL17" s="1606"/>
      <c r="DM17" s="1606"/>
      <c r="DN17" s="1606"/>
      <c r="DO17" s="1606"/>
      <c r="DP17" s="1606"/>
      <c r="DQ17" s="1606"/>
      <c r="DR17" s="1606"/>
      <c r="DS17" s="1606"/>
      <c r="DT17" s="1606"/>
      <c r="DU17" s="1606"/>
      <c r="DV17" s="1606"/>
      <c r="DW17" s="1606"/>
      <c r="DX17" s="1606"/>
      <c r="DY17" s="1606"/>
      <c r="EK17" s="1110"/>
      <c r="EL17" s="1110"/>
      <c r="EM17" s="1110"/>
      <c r="EO17" s="1110"/>
      <c r="EP17" s="1110"/>
      <c r="EQ17" s="1110"/>
    </row>
    <row r="18" spans="1:147" ht="19.5">
      <c r="A18" s="1178"/>
      <c r="B18" s="680" t="s">
        <v>125</v>
      </c>
      <c r="C18" s="680" t="s">
        <v>127</v>
      </c>
      <c r="D18" s="680" t="s">
        <v>1282</v>
      </c>
      <c r="E18" s="1245">
        <v>2</v>
      </c>
      <c r="F18" s="669"/>
      <c r="G18" s="669"/>
      <c r="H18" s="669"/>
      <c r="I18" s="669"/>
      <c r="J18" s="669"/>
      <c r="K18" s="687">
        <v>12</v>
      </c>
      <c r="L18" s="669">
        <v>24</v>
      </c>
      <c r="M18" s="687">
        <v>223</v>
      </c>
      <c r="N18" s="669">
        <v>-6.9</v>
      </c>
      <c r="O18" s="669">
        <v>36</v>
      </c>
      <c r="P18" s="687">
        <v>19</v>
      </c>
      <c r="Q18" s="670">
        <f>IF(E18&gt;0,((E18*K18*L18*M18*R18*1000)/(M18*O18*(P18-N18))),0)</f>
        <v>617.76061776061783</v>
      </c>
      <c r="R18" s="669">
        <v>1</v>
      </c>
      <c r="S18" s="1190">
        <f>(((E18*K18))/1000)*24*M18*((P18-(-6.9))/(P18--35))</f>
        <v>61.607466666666667</v>
      </c>
      <c r="T18" s="1191"/>
      <c r="U18" s="681"/>
      <c r="V18" s="1170"/>
      <c r="W18" s="714"/>
      <c r="Y18" s="1110"/>
      <c r="Z18" s="1110"/>
      <c r="AA18" s="1110"/>
      <c r="AB18" s="1110"/>
      <c r="AC18" s="1110"/>
      <c r="AD18" s="1110"/>
      <c r="AE18" s="1110"/>
      <c r="AF18" s="1110"/>
      <c r="AG18" s="1100"/>
      <c r="AH18" s="1609"/>
      <c r="AI18" s="1609"/>
      <c r="AJ18" s="1609"/>
      <c r="AK18" s="1609"/>
      <c r="AL18" s="1609"/>
      <c r="AM18" s="1609"/>
      <c r="AN18" s="1609"/>
      <c r="AO18" s="1609"/>
      <c r="AP18" s="1609"/>
      <c r="AQ18" s="1609"/>
      <c r="AR18" s="1609"/>
      <c r="AS18" s="1609"/>
      <c r="AT18" s="1609"/>
      <c r="AU18" s="1609"/>
      <c r="AV18" s="1609"/>
      <c r="AW18" s="1609"/>
      <c r="AX18" s="1609"/>
      <c r="AY18" s="1609"/>
      <c r="AZ18" s="1609"/>
      <c r="BA18" s="1609"/>
      <c r="BB18" s="1609"/>
      <c r="BC18" s="1609"/>
      <c r="BD18" s="1609"/>
      <c r="BE18" s="1609"/>
      <c r="BF18" s="1609"/>
      <c r="BG18" s="1609"/>
      <c r="BH18" s="1609"/>
      <c r="BI18" s="1609"/>
      <c r="BJ18" s="1609"/>
      <c r="BK18" s="1609"/>
      <c r="BL18" s="1153"/>
      <c r="BM18" s="1606"/>
      <c r="BN18" s="1606"/>
      <c r="BO18" s="1606"/>
      <c r="BP18" s="1606"/>
      <c r="BQ18" s="1606"/>
      <c r="BR18" s="1606"/>
      <c r="BS18" s="1606"/>
      <c r="BT18" s="1606"/>
      <c r="BU18" s="1606"/>
      <c r="BV18" s="1606"/>
      <c r="BW18" s="1606"/>
      <c r="BX18" s="1606"/>
      <c r="BY18" s="1606"/>
      <c r="BZ18" s="1606"/>
      <c r="CA18" s="1606"/>
      <c r="CB18" s="1606"/>
      <c r="CC18" s="1606"/>
      <c r="CD18" s="1606"/>
      <c r="CE18" s="1606"/>
      <c r="CF18" s="1606"/>
      <c r="CG18" s="1606"/>
      <c r="CH18" s="1606"/>
      <c r="CI18" s="1606"/>
      <c r="CJ18" s="1606"/>
      <c r="CK18" s="1606"/>
      <c r="CL18" s="1606"/>
      <c r="CM18" s="1606"/>
      <c r="CN18" s="1606"/>
      <c r="CO18" s="1606"/>
      <c r="CP18" s="1606"/>
      <c r="CQ18" s="1606"/>
      <c r="CR18" s="1606"/>
      <c r="CS18" s="1606"/>
      <c r="CT18" s="1606"/>
      <c r="CU18" s="1606"/>
      <c r="CV18" s="1606"/>
      <c r="CW18" s="1606"/>
      <c r="CX18" s="1606"/>
      <c r="CY18" s="1606"/>
      <c r="CZ18" s="1606"/>
      <c r="DA18" s="1606"/>
      <c r="DB18" s="1606"/>
      <c r="DC18" s="1606"/>
      <c r="DD18" s="1606"/>
      <c r="DE18" s="1606"/>
      <c r="DF18" s="1606"/>
      <c r="DG18" s="1606"/>
      <c r="DH18" s="1606"/>
      <c r="DI18" s="1606"/>
      <c r="DJ18" s="1606"/>
      <c r="DK18" s="1606"/>
      <c r="DL18" s="1606"/>
      <c r="DM18" s="1606"/>
      <c r="DN18" s="1606"/>
      <c r="DO18" s="1606"/>
      <c r="DP18" s="1606"/>
      <c r="DQ18" s="1606"/>
      <c r="DR18" s="1606"/>
      <c r="DS18" s="1606"/>
      <c r="DT18" s="1606"/>
      <c r="DU18" s="1606"/>
      <c r="DV18" s="1606"/>
      <c r="DW18" s="1606"/>
      <c r="DX18" s="1606"/>
      <c r="DY18" s="1606"/>
      <c r="EK18" s="1110"/>
      <c r="EL18" s="1110"/>
      <c r="EM18" s="1110"/>
      <c r="EN18" s="1110"/>
      <c r="EO18" s="1110"/>
      <c r="EP18" s="1110"/>
      <c r="EQ18" s="1110"/>
    </row>
    <row r="19" spans="1:147" ht="19.5">
      <c r="A19" s="1178"/>
      <c r="B19" s="682" t="s">
        <v>902</v>
      </c>
      <c r="C19" s="672"/>
      <c r="D19" s="672"/>
      <c r="E19" s="673"/>
      <c r="F19" s="673"/>
      <c r="G19" s="673"/>
      <c r="H19" s="673"/>
      <c r="I19" s="673"/>
      <c r="J19" s="673"/>
      <c r="K19" s="672"/>
      <c r="L19" s="673"/>
      <c r="M19" s="673"/>
      <c r="N19" s="691"/>
      <c r="O19" s="691"/>
      <c r="P19" s="691"/>
      <c r="Q19" s="691"/>
      <c r="R19" s="673"/>
      <c r="S19" s="1189">
        <f>SUM(S17:S18)</f>
        <v>120.15081642653834</v>
      </c>
      <c r="T19" s="1189">
        <f>SUM(T17:T17)</f>
        <v>0</v>
      </c>
      <c r="U19" s="681"/>
      <c r="V19" s="675"/>
      <c r="AG19" s="1100"/>
      <c r="AH19" s="1607"/>
      <c r="AI19" s="1607"/>
      <c r="AJ19" s="1607"/>
      <c r="AK19" s="1607"/>
      <c r="AL19" s="1607"/>
      <c r="AM19" s="1607"/>
      <c r="AN19" s="1607"/>
      <c r="AO19" s="1607"/>
      <c r="AP19" s="1152"/>
      <c r="AQ19" s="1152"/>
      <c r="AR19" s="1152"/>
      <c r="AS19" s="1152"/>
      <c r="AT19" s="1152"/>
      <c r="AU19" s="1152"/>
      <c r="AV19" s="1152"/>
      <c r="AW19" s="1152"/>
      <c r="AX19" s="1152"/>
      <c r="AY19" s="1152"/>
      <c r="AZ19" s="1152"/>
      <c r="BA19" s="1152"/>
      <c r="BB19" s="1152"/>
      <c r="BC19" s="1152"/>
      <c r="BD19" s="1152"/>
      <c r="BE19" s="1152"/>
      <c r="BF19" s="1152"/>
      <c r="BG19" s="1152"/>
      <c r="BH19" s="1152"/>
      <c r="BI19" s="1152"/>
      <c r="BJ19" s="1152"/>
      <c r="BK19" s="1152"/>
      <c r="BL19" s="1152"/>
      <c r="BM19" s="1606"/>
      <c r="BN19" s="1606"/>
      <c r="BO19" s="1606"/>
      <c r="BP19" s="1606"/>
      <c r="BQ19" s="1606"/>
      <c r="BR19" s="1606"/>
      <c r="BS19" s="1606"/>
      <c r="BT19" s="1606"/>
      <c r="BU19" s="1606"/>
      <c r="BV19" s="1606"/>
      <c r="BW19" s="1606"/>
      <c r="BX19" s="1606"/>
      <c r="BY19" s="1606"/>
      <c r="BZ19" s="1606"/>
      <c r="CA19" s="1606"/>
      <c r="CB19" s="1606"/>
      <c r="CC19" s="1606"/>
      <c r="CD19" s="1606"/>
      <c r="CE19" s="1606"/>
      <c r="CF19" s="1606"/>
      <c r="CG19" s="1606"/>
      <c r="CH19" s="1606"/>
      <c r="CI19" s="1606"/>
      <c r="CJ19" s="1606"/>
      <c r="CK19" s="1606"/>
      <c r="CL19" s="1606"/>
      <c r="CM19" s="1606"/>
      <c r="CN19" s="1606"/>
      <c r="CO19" s="1606"/>
      <c r="CP19" s="1606"/>
      <c r="CQ19" s="1606"/>
      <c r="CR19" s="1606"/>
      <c r="CS19" s="1606"/>
      <c r="CT19" s="1606"/>
      <c r="CU19" s="1606"/>
      <c r="CV19" s="1606"/>
      <c r="CW19" s="1606"/>
      <c r="CX19" s="1606"/>
      <c r="CY19" s="1606"/>
      <c r="CZ19" s="1606"/>
      <c r="DA19" s="1606"/>
      <c r="DB19" s="1606"/>
      <c r="DC19" s="1606"/>
      <c r="DD19" s="1606"/>
      <c r="DE19" s="1606"/>
      <c r="DF19" s="1606"/>
      <c r="DG19" s="1606"/>
      <c r="DH19" s="1606"/>
      <c r="DI19" s="1606"/>
      <c r="DJ19" s="1606"/>
      <c r="DK19" s="1606"/>
      <c r="DL19" s="1606"/>
      <c r="DM19" s="1606"/>
      <c r="DN19" s="1606"/>
      <c r="DO19" s="1606"/>
      <c r="DP19" s="1606"/>
      <c r="DQ19" s="1606"/>
      <c r="DR19" s="1606"/>
      <c r="DS19" s="1606"/>
      <c r="DT19" s="1606"/>
      <c r="DU19" s="1606"/>
      <c r="DV19" s="1606"/>
      <c r="DW19" s="1606"/>
      <c r="DX19" s="1606"/>
      <c r="DY19" s="1606"/>
      <c r="EK19" s="1110"/>
      <c r="EL19" s="1110"/>
      <c r="EM19" s="1110"/>
      <c r="EO19" s="1110"/>
      <c r="EP19" s="1110"/>
      <c r="EQ19" s="1110"/>
    </row>
    <row r="20" spans="1:147" ht="19.5">
      <c r="A20" s="1178" t="s">
        <v>903</v>
      </c>
      <c r="B20" s="691" t="s">
        <v>724</v>
      </c>
      <c r="C20" s="672"/>
      <c r="D20" s="672"/>
      <c r="E20" s="673"/>
      <c r="F20" s="673"/>
      <c r="G20" s="673"/>
      <c r="H20" s="673"/>
      <c r="I20" s="673"/>
      <c r="J20" s="673"/>
      <c r="K20" s="1181"/>
      <c r="L20" s="690"/>
      <c r="M20" s="691"/>
      <c r="N20" s="691"/>
      <c r="O20" s="691"/>
      <c r="P20" s="691"/>
      <c r="Q20" s="1185"/>
      <c r="R20" s="691"/>
      <c r="S20" s="1192"/>
      <c r="T20" s="1192"/>
      <c r="U20" s="691"/>
      <c r="V20" s="691"/>
      <c r="AG20" s="1100"/>
      <c r="AH20" s="1607"/>
      <c r="AI20" s="1607"/>
      <c r="AJ20" s="1607"/>
      <c r="AK20" s="1607"/>
      <c r="AL20" s="1607"/>
      <c r="AM20" s="1607"/>
      <c r="AN20" s="1607"/>
      <c r="AO20" s="1607"/>
      <c r="AP20" s="1154"/>
      <c r="AQ20" s="1154"/>
      <c r="AR20" s="1154"/>
      <c r="AS20" s="1154"/>
      <c r="AT20" s="1154"/>
      <c r="AU20" s="1154"/>
      <c r="AV20" s="1154"/>
      <c r="AW20" s="1154"/>
      <c r="AX20" s="1154"/>
      <c r="AY20" s="1154"/>
      <c r="AZ20" s="1154"/>
      <c r="BA20" s="1154"/>
      <c r="BB20" s="1154"/>
      <c r="BC20" s="1154"/>
      <c r="BD20" s="1154"/>
      <c r="BE20" s="1154"/>
      <c r="BF20" s="1154"/>
      <c r="BG20" s="1154"/>
      <c r="BH20" s="1154"/>
      <c r="BI20" s="1154"/>
      <c r="BJ20" s="1154"/>
      <c r="BK20" s="1154"/>
      <c r="BL20" s="1154"/>
      <c r="BM20" s="1606"/>
      <c r="BN20" s="1606"/>
      <c r="BO20" s="1606"/>
      <c r="BP20" s="1606"/>
      <c r="BQ20" s="1606"/>
      <c r="BR20" s="1606"/>
      <c r="BS20" s="1606"/>
      <c r="BT20" s="1606"/>
      <c r="BU20" s="1606"/>
      <c r="BV20" s="1606"/>
      <c r="BW20" s="1606"/>
      <c r="BX20" s="1606"/>
      <c r="BY20" s="1606"/>
      <c r="BZ20" s="1606"/>
      <c r="CA20" s="1606"/>
      <c r="CB20" s="1606"/>
      <c r="CC20" s="1606"/>
      <c r="CD20" s="1606"/>
      <c r="CE20" s="1606"/>
      <c r="CF20" s="1606"/>
      <c r="CG20" s="1606"/>
      <c r="CH20" s="1606"/>
      <c r="CI20" s="1606"/>
      <c r="CJ20" s="1606"/>
      <c r="CK20" s="1606"/>
      <c r="CL20" s="1606"/>
      <c r="CM20" s="1606"/>
      <c r="CN20" s="1606"/>
      <c r="CO20" s="1606"/>
      <c r="CP20" s="1606"/>
      <c r="CQ20" s="1606"/>
      <c r="CR20" s="1606"/>
      <c r="CS20" s="1606"/>
      <c r="CT20" s="1606"/>
      <c r="CU20" s="1606"/>
      <c r="CV20" s="1606"/>
      <c r="CW20" s="1606"/>
      <c r="CX20" s="1606"/>
      <c r="CY20" s="1606"/>
      <c r="CZ20" s="1606"/>
      <c r="DA20" s="1606"/>
      <c r="DB20" s="1606"/>
      <c r="DC20" s="1606"/>
      <c r="DD20" s="1606"/>
      <c r="DE20" s="1606"/>
      <c r="DF20" s="1606"/>
      <c r="DG20" s="1606"/>
      <c r="DH20" s="1606"/>
      <c r="DI20" s="1606"/>
      <c r="DJ20" s="1606"/>
      <c r="DK20" s="1606"/>
      <c r="DL20" s="1606"/>
      <c r="DM20" s="1606"/>
      <c r="DN20" s="1606"/>
      <c r="DO20" s="1606"/>
      <c r="DP20" s="1606"/>
      <c r="DQ20" s="1606"/>
      <c r="DR20" s="1606"/>
      <c r="DS20" s="1606"/>
      <c r="DT20" s="1606"/>
      <c r="DU20" s="1606"/>
      <c r="DV20" s="1606"/>
      <c r="DW20" s="1606"/>
      <c r="DX20" s="1606"/>
      <c r="DY20" s="1606"/>
      <c r="EK20" s="1110"/>
      <c r="EL20" s="1110"/>
      <c r="EM20" s="1110"/>
      <c r="EO20" s="1110"/>
      <c r="EP20" s="1110"/>
      <c r="EQ20" s="1110"/>
    </row>
    <row r="21" spans="1:147" ht="19.5">
      <c r="A21" s="1182"/>
      <c r="B21" s="680" t="s">
        <v>124</v>
      </c>
      <c r="C21" s="692" t="s">
        <v>1687</v>
      </c>
      <c r="D21" s="680" t="s">
        <v>1282</v>
      </c>
      <c r="E21" s="669">
        <v>3</v>
      </c>
      <c r="F21" s="669"/>
      <c r="G21" s="669">
        <v>8</v>
      </c>
      <c r="H21" s="669">
        <v>160</v>
      </c>
      <c r="I21" s="669"/>
      <c r="J21" s="669"/>
      <c r="K21" s="670">
        <v>18.5</v>
      </c>
      <c r="L21" s="669">
        <v>24</v>
      </c>
      <c r="M21" s="669">
        <v>365</v>
      </c>
      <c r="N21" s="1188"/>
      <c r="O21" s="1188"/>
      <c r="P21" s="1188"/>
      <c r="Q21" s="691"/>
      <c r="R21" s="669">
        <v>5.6233352359208483E-2</v>
      </c>
      <c r="S21" s="1189">
        <f>E21*K21*L21*M21*R21/1000</f>
        <v>27.339531249999983</v>
      </c>
      <c r="T21" s="1189">
        <f>E21*H21*L21*M21*R21/1000</f>
        <v>236.44999999999982</v>
      </c>
      <c r="U21" s="682"/>
      <c r="V21" s="1170"/>
      <c r="AG21" s="1100"/>
      <c r="AH21" s="1607"/>
      <c r="AI21" s="1607"/>
      <c r="AJ21" s="1607"/>
      <c r="AK21" s="1607"/>
      <c r="AL21" s="1607"/>
      <c r="AM21" s="1607"/>
      <c r="AN21" s="1607"/>
      <c r="AO21" s="1607"/>
      <c r="AP21" s="1113"/>
      <c r="AQ21" s="1113"/>
      <c r="AR21" s="1113"/>
      <c r="AS21" s="1113"/>
      <c r="AT21" s="1113"/>
      <c r="AU21" s="1113"/>
      <c r="AV21" s="1113"/>
      <c r="AW21" s="1113"/>
      <c r="AX21" s="1113"/>
      <c r="AY21" s="1113"/>
      <c r="AZ21" s="1113"/>
      <c r="BA21" s="1113"/>
      <c r="BB21" s="1113"/>
      <c r="BC21" s="1113"/>
      <c r="BD21" s="1113"/>
      <c r="BE21" s="1113"/>
      <c r="BF21" s="1113"/>
      <c r="BG21" s="1113"/>
      <c r="BH21" s="1113"/>
      <c r="BI21" s="1113"/>
      <c r="BJ21" s="1113"/>
      <c r="BK21" s="1113"/>
      <c r="BL21" s="1113"/>
      <c r="BM21" s="1606"/>
      <c r="BN21" s="1606"/>
      <c r="BO21" s="1606"/>
      <c r="BP21" s="1606"/>
      <c r="BQ21" s="1606"/>
      <c r="BR21" s="1606"/>
      <c r="BS21" s="1606"/>
      <c r="BT21" s="1606"/>
      <c r="BU21" s="1606"/>
      <c r="BV21" s="1606"/>
      <c r="BW21" s="1606"/>
      <c r="BX21" s="1606"/>
      <c r="BY21" s="1606"/>
      <c r="BZ21" s="1606"/>
      <c r="CA21" s="1606"/>
      <c r="CB21" s="1606"/>
      <c r="CC21" s="1606"/>
      <c r="CD21" s="1606"/>
      <c r="CE21" s="1606"/>
      <c r="CF21" s="1606"/>
      <c r="CG21" s="1606"/>
      <c r="CH21" s="1606"/>
      <c r="CI21" s="1606"/>
      <c r="CJ21" s="1606"/>
      <c r="CK21" s="1606"/>
      <c r="CL21" s="1606"/>
      <c r="CM21" s="1606"/>
      <c r="CN21" s="1606"/>
      <c r="CO21" s="1606"/>
      <c r="CP21" s="1606"/>
      <c r="CQ21" s="1606"/>
      <c r="CR21" s="1606"/>
      <c r="CS21" s="1606"/>
      <c r="CT21" s="1606"/>
      <c r="CU21" s="1606"/>
      <c r="CV21" s="1606"/>
      <c r="CW21" s="1606"/>
      <c r="CX21" s="1606"/>
      <c r="CY21" s="1606"/>
      <c r="CZ21" s="1606"/>
      <c r="DA21" s="1606"/>
      <c r="DB21" s="1606"/>
      <c r="DC21" s="1606"/>
      <c r="DD21" s="1606"/>
      <c r="DE21" s="1606"/>
      <c r="DF21" s="1606"/>
      <c r="DG21" s="1606"/>
      <c r="DH21" s="1606"/>
      <c r="DI21" s="1606"/>
      <c r="DJ21" s="1606"/>
      <c r="DK21" s="1606"/>
      <c r="DL21" s="1606"/>
      <c r="DM21" s="1606"/>
      <c r="DN21" s="1606"/>
      <c r="DO21" s="1606"/>
      <c r="DP21" s="1606"/>
      <c r="DQ21" s="1606"/>
      <c r="DR21" s="1606"/>
      <c r="DS21" s="1606"/>
      <c r="DT21" s="1606"/>
      <c r="DU21" s="1606"/>
      <c r="DV21" s="1606"/>
      <c r="DW21" s="1606"/>
      <c r="DX21" s="1606"/>
      <c r="DY21" s="1606"/>
      <c r="EK21" s="1110"/>
      <c r="EL21" s="1110"/>
      <c r="EM21" s="1110"/>
      <c r="EO21" s="1110"/>
      <c r="EP21" s="1110"/>
      <c r="EQ21" s="1110"/>
    </row>
    <row r="22" spans="1:147" ht="19.5">
      <c r="A22" s="1178"/>
      <c r="B22" s="680" t="s">
        <v>125</v>
      </c>
      <c r="C22" s="680" t="s">
        <v>126</v>
      </c>
      <c r="D22" s="680" t="s">
        <v>1282</v>
      </c>
      <c r="E22" s="1245">
        <v>3</v>
      </c>
      <c r="F22" s="669"/>
      <c r="G22" s="669"/>
      <c r="H22" s="669"/>
      <c r="I22" s="669"/>
      <c r="J22" s="669"/>
      <c r="K22" s="687">
        <v>9</v>
      </c>
      <c r="L22" s="669">
        <v>24</v>
      </c>
      <c r="M22" s="687">
        <v>223</v>
      </c>
      <c r="N22" s="669">
        <v>-6.9</v>
      </c>
      <c r="O22" s="669">
        <v>36</v>
      </c>
      <c r="P22" s="687">
        <v>19</v>
      </c>
      <c r="Q22" s="670">
        <f>IF(E22&gt;0,((E22*K22*L22*M22*R22*1000)/(M22*O22*(P22-N22))),0)</f>
        <v>694.98069498069503</v>
      </c>
      <c r="R22" s="669">
        <v>1</v>
      </c>
      <c r="S22" s="1190">
        <f>(((E22*K22))/1000)*24*M22*((P22-(-6.9))/(P22--35))</f>
        <v>69.308399999999992</v>
      </c>
      <c r="T22" s="1191"/>
      <c r="U22" s="681"/>
      <c r="V22" s="1170"/>
      <c r="W22" s="714"/>
      <c r="AG22" s="1100"/>
      <c r="AH22" s="1153"/>
      <c r="AI22" s="1153"/>
      <c r="AJ22" s="1153"/>
      <c r="AK22" s="1153"/>
      <c r="AL22" s="1153"/>
      <c r="AM22" s="1153"/>
      <c r="AN22" s="1153"/>
      <c r="AO22" s="1153"/>
      <c r="AP22" s="1153"/>
      <c r="AQ22" s="1153"/>
      <c r="AR22" s="1153"/>
      <c r="AS22" s="1153"/>
      <c r="AT22" s="1153"/>
      <c r="AU22" s="1153"/>
      <c r="AV22" s="1153"/>
      <c r="AW22" s="1153"/>
      <c r="AX22" s="1153"/>
      <c r="AY22" s="1153"/>
      <c r="AZ22" s="1153"/>
      <c r="BA22" s="1153"/>
      <c r="BB22" s="1153"/>
      <c r="BC22" s="1153"/>
      <c r="BD22" s="1153"/>
      <c r="BE22" s="1153"/>
      <c r="BF22" s="1153"/>
      <c r="BG22" s="1153"/>
      <c r="BH22" s="1153"/>
      <c r="BI22" s="1153"/>
      <c r="BJ22" s="1153"/>
      <c r="BK22" s="1153"/>
      <c r="BL22" s="1153"/>
      <c r="BM22" s="1150"/>
      <c r="BN22" s="1150"/>
      <c r="BO22" s="1150"/>
      <c r="BP22" s="1150"/>
      <c r="BQ22" s="1150"/>
      <c r="BR22" s="1150"/>
      <c r="BS22" s="1150"/>
      <c r="BT22" s="1150"/>
      <c r="BU22" s="1150"/>
      <c r="BV22" s="1150"/>
      <c r="BW22" s="1150"/>
      <c r="BX22" s="1150"/>
      <c r="BY22" s="1150"/>
      <c r="BZ22" s="1150"/>
      <c r="CA22" s="1150"/>
      <c r="CB22" s="1150"/>
      <c r="CC22" s="1150"/>
      <c r="CD22" s="1150"/>
      <c r="CE22" s="1150"/>
      <c r="CF22" s="1150"/>
      <c r="CG22" s="1150"/>
      <c r="CH22" s="1150"/>
      <c r="CI22" s="1150"/>
      <c r="CJ22" s="1150"/>
      <c r="CK22" s="1150"/>
      <c r="CL22" s="1150"/>
      <c r="CM22" s="1150"/>
      <c r="CN22" s="1150"/>
      <c r="CO22" s="1150"/>
      <c r="CP22" s="1150"/>
      <c r="CQ22" s="1150"/>
      <c r="CR22" s="1150"/>
      <c r="CS22" s="1150"/>
      <c r="CT22" s="1150"/>
      <c r="CU22" s="1150"/>
      <c r="CV22" s="1150"/>
      <c r="CW22" s="1150"/>
      <c r="CX22" s="1150"/>
      <c r="CY22" s="1150"/>
      <c r="CZ22" s="1150"/>
      <c r="DA22" s="1150"/>
      <c r="DB22" s="1150"/>
      <c r="DC22" s="1150"/>
      <c r="DD22" s="1150"/>
      <c r="DE22" s="1150"/>
      <c r="DF22" s="1150"/>
      <c r="DG22" s="1150"/>
      <c r="DH22" s="1150"/>
      <c r="DI22" s="1150"/>
      <c r="DJ22" s="1150"/>
      <c r="DK22" s="1150"/>
      <c r="DL22" s="1150"/>
      <c r="DM22" s="1150"/>
      <c r="DN22" s="1150"/>
      <c r="DO22" s="1150"/>
      <c r="DP22" s="1150"/>
      <c r="DQ22" s="1150"/>
      <c r="DR22" s="1150"/>
      <c r="DS22" s="1150"/>
      <c r="DT22" s="1150"/>
      <c r="DU22" s="1150"/>
      <c r="DV22" s="1150"/>
      <c r="DW22" s="1150"/>
      <c r="DX22" s="1150"/>
      <c r="DY22" s="1150"/>
      <c r="EK22" s="1110"/>
      <c r="EL22" s="1110"/>
      <c r="EM22" s="1110"/>
      <c r="EO22" s="1110"/>
      <c r="EP22" s="1110"/>
      <c r="EQ22" s="1110"/>
    </row>
    <row r="23" spans="1:147" ht="19.5">
      <c r="A23" s="1178"/>
      <c r="B23" s="693" t="s">
        <v>904</v>
      </c>
      <c r="C23" s="672"/>
      <c r="D23" s="672"/>
      <c r="E23" s="673"/>
      <c r="F23" s="673"/>
      <c r="G23" s="673"/>
      <c r="H23" s="673"/>
      <c r="I23" s="673"/>
      <c r="J23" s="673"/>
      <c r="K23" s="673"/>
      <c r="L23" s="673"/>
      <c r="M23" s="673"/>
      <c r="N23" s="691"/>
      <c r="O23" s="691"/>
      <c r="P23" s="691"/>
      <c r="Q23" s="691"/>
      <c r="R23" s="673"/>
      <c r="S23" s="1189">
        <f>SUM(S21:S22)</f>
        <v>96.647931249999971</v>
      </c>
      <c r="T23" s="1189">
        <f>SUM(T21:T21)</f>
        <v>236.44999999999982</v>
      </c>
      <c r="U23" s="681"/>
      <c r="V23" s="675">
        <f>'ПП-М(Омут)'!N24</f>
        <v>208.86826582373223</v>
      </c>
      <c r="AG23" s="1100"/>
      <c r="AH23" s="1610"/>
      <c r="AI23" s="1610"/>
      <c r="AJ23" s="1610"/>
      <c r="AK23" s="1610"/>
      <c r="AL23" s="1610"/>
      <c r="AM23" s="1610"/>
      <c r="AN23" s="1610"/>
      <c r="AO23" s="1610"/>
      <c r="AP23" s="1610"/>
      <c r="AQ23" s="1610"/>
      <c r="AR23" s="1610"/>
      <c r="AS23" s="1610"/>
      <c r="AT23" s="1610"/>
      <c r="AU23" s="1610"/>
      <c r="AV23" s="1610"/>
      <c r="AW23" s="1610"/>
      <c r="AX23" s="1610"/>
      <c r="AY23" s="1610"/>
      <c r="AZ23" s="1610"/>
      <c r="BA23" s="1610"/>
      <c r="BB23" s="1610"/>
      <c r="BC23" s="1610"/>
      <c r="BD23" s="1610"/>
      <c r="BE23" s="1610"/>
      <c r="BF23" s="1610"/>
      <c r="BG23" s="1610"/>
      <c r="BH23" s="1610"/>
      <c r="BI23" s="1610"/>
      <c r="BJ23" s="1610"/>
      <c r="BK23" s="1610"/>
      <c r="BL23" s="1610"/>
      <c r="BM23" s="1606"/>
      <c r="BN23" s="1606"/>
      <c r="BO23" s="1606"/>
      <c r="BP23" s="1606"/>
      <c r="BQ23" s="1606"/>
      <c r="BR23" s="1606"/>
      <c r="BS23" s="1606"/>
      <c r="BT23" s="1606"/>
      <c r="BU23" s="1606"/>
      <c r="BV23" s="1606"/>
      <c r="BW23" s="1606"/>
      <c r="BX23" s="1606"/>
      <c r="BY23" s="1606"/>
      <c r="BZ23" s="1606"/>
      <c r="CA23" s="1606"/>
      <c r="CB23" s="1606"/>
      <c r="CC23" s="1606"/>
      <c r="CD23" s="1606"/>
      <c r="CE23" s="1606"/>
      <c r="CF23" s="1606"/>
      <c r="CG23" s="1606"/>
      <c r="CH23" s="1606"/>
      <c r="CI23" s="1606"/>
      <c r="CJ23" s="1606"/>
      <c r="CK23" s="1606"/>
      <c r="CL23" s="1606"/>
      <c r="CM23" s="1606"/>
      <c r="CN23" s="1606"/>
      <c r="CO23" s="1606"/>
      <c r="CP23" s="1606"/>
      <c r="CQ23" s="1606"/>
      <c r="CR23" s="1606"/>
      <c r="CS23" s="1606"/>
      <c r="CT23" s="1606"/>
      <c r="CU23" s="1606"/>
      <c r="CV23" s="1606"/>
      <c r="CW23" s="1606"/>
      <c r="CX23" s="1606"/>
      <c r="CY23" s="1606"/>
      <c r="CZ23" s="1606"/>
      <c r="DA23" s="1606"/>
      <c r="DB23" s="1606"/>
      <c r="DC23" s="1606"/>
      <c r="DD23" s="1606"/>
      <c r="DE23" s="1606"/>
      <c r="DF23" s="1606"/>
      <c r="DG23" s="1606"/>
      <c r="DH23" s="1606"/>
      <c r="DI23" s="1606"/>
      <c r="DJ23" s="1606"/>
      <c r="DK23" s="1606"/>
      <c r="DL23" s="1606"/>
      <c r="DM23" s="1606"/>
      <c r="DN23" s="1606"/>
      <c r="DO23" s="1606"/>
      <c r="DP23" s="1606"/>
      <c r="DQ23" s="1606"/>
      <c r="DR23" s="1606"/>
      <c r="DS23" s="1606"/>
      <c r="DT23" s="1606"/>
      <c r="DU23" s="1606"/>
      <c r="DV23" s="1606"/>
      <c r="DW23" s="1606"/>
      <c r="DX23" s="1606"/>
      <c r="DY23" s="1606"/>
      <c r="EK23" s="1110"/>
      <c r="EL23" s="1110"/>
      <c r="EM23" s="1110"/>
      <c r="EO23" s="1110"/>
      <c r="EP23" s="1110"/>
      <c r="EQ23" s="1110"/>
    </row>
    <row r="24" spans="1:147" ht="25.5">
      <c r="A24" s="1178" t="s">
        <v>905</v>
      </c>
      <c r="B24" s="597" t="s">
        <v>394</v>
      </c>
      <c r="C24" s="672"/>
      <c r="D24" s="672"/>
      <c r="E24" s="673"/>
      <c r="F24" s="673"/>
      <c r="G24" s="673"/>
      <c r="H24" s="673"/>
      <c r="I24" s="673"/>
      <c r="J24" s="673"/>
      <c r="K24" s="1181"/>
      <c r="L24" s="690"/>
      <c r="M24" s="690"/>
      <c r="N24" s="690"/>
      <c r="O24" s="690"/>
      <c r="P24" s="690"/>
      <c r="Q24" s="1186"/>
      <c r="R24" s="690"/>
      <c r="S24" s="1193"/>
      <c r="T24" s="1194"/>
      <c r="U24" s="681"/>
      <c r="V24" s="1186"/>
      <c r="AG24" s="1100"/>
      <c r="AH24" s="1609"/>
      <c r="AI24" s="1609"/>
      <c r="AJ24" s="1609"/>
      <c r="AK24" s="1609"/>
      <c r="AL24" s="1609"/>
      <c r="AM24" s="1609"/>
      <c r="AN24" s="1609"/>
      <c r="AO24" s="1609"/>
      <c r="AP24" s="1609"/>
      <c r="AQ24" s="1609"/>
      <c r="AR24" s="1609"/>
      <c r="AS24" s="1609"/>
      <c r="AT24" s="1609"/>
      <c r="AU24" s="1609"/>
      <c r="AV24" s="1609"/>
      <c r="AW24" s="1609"/>
      <c r="AX24" s="1609"/>
      <c r="AY24" s="1609"/>
      <c r="AZ24" s="1609"/>
      <c r="BA24" s="1609"/>
      <c r="BB24" s="1609"/>
      <c r="BC24" s="1609"/>
      <c r="BD24" s="1609"/>
      <c r="BE24" s="1609"/>
      <c r="BF24" s="1609"/>
      <c r="BG24" s="1609"/>
      <c r="BH24" s="1609"/>
      <c r="BI24" s="1609"/>
      <c r="BJ24" s="1609"/>
      <c r="BK24" s="1609"/>
      <c r="BL24" s="1153"/>
      <c r="BM24" s="1606"/>
      <c r="BN24" s="1606"/>
      <c r="BO24" s="1606"/>
      <c r="BP24" s="1606"/>
      <c r="BQ24" s="1606"/>
      <c r="BR24" s="1606"/>
      <c r="BS24" s="1606"/>
      <c r="BT24" s="1606"/>
      <c r="BU24" s="1606"/>
      <c r="BV24" s="1606"/>
      <c r="BW24" s="1606"/>
      <c r="BX24" s="1606"/>
      <c r="BY24" s="1606"/>
      <c r="BZ24" s="1606"/>
      <c r="CA24" s="1606"/>
      <c r="CB24" s="1606"/>
      <c r="CC24" s="1606"/>
      <c r="CD24" s="1606"/>
      <c r="CE24" s="1606"/>
      <c r="CF24" s="1606"/>
      <c r="CG24" s="1606"/>
      <c r="CH24" s="1606"/>
      <c r="CI24" s="1606"/>
      <c r="CJ24" s="1606"/>
      <c r="CK24" s="1606"/>
      <c r="CL24" s="1606"/>
      <c r="CM24" s="1606"/>
      <c r="CN24" s="1606"/>
      <c r="CO24" s="1606"/>
      <c r="CP24" s="1606"/>
      <c r="CQ24" s="1606"/>
      <c r="CR24" s="1606"/>
      <c r="CS24" s="1606"/>
      <c r="CT24" s="1606"/>
      <c r="CU24" s="1606"/>
      <c r="CV24" s="1606"/>
      <c r="CW24" s="1606"/>
      <c r="CX24" s="1606"/>
      <c r="CY24" s="1606"/>
      <c r="CZ24" s="1606"/>
      <c r="DA24" s="1606"/>
      <c r="DB24" s="1606"/>
      <c r="DC24" s="1606"/>
      <c r="DD24" s="1606"/>
      <c r="DE24" s="1606"/>
      <c r="DF24" s="1606"/>
      <c r="DG24" s="1606"/>
      <c r="DH24" s="1606"/>
      <c r="DI24" s="1606"/>
      <c r="DJ24" s="1606"/>
      <c r="DK24" s="1606"/>
      <c r="DL24" s="1606"/>
      <c r="DM24" s="1606"/>
      <c r="DN24" s="1606"/>
      <c r="DO24" s="1606"/>
      <c r="DP24" s="1606"/>
      <c r="DQ24" s="1606"/>
      <c r="DR24" s="1606"/>
      <c r="DS24" s="1606"/>
      <c r="DT24" s="1606"/>
      <c r="DU24" s="1606"/>
      <c r="DV24" s="1606"/>
      <c r="DW24" s="1606"/>
      <c r="DX24" s="1606"/>
      <c r="DY24" s="1606"/>
      <c r="EK24" s="1110"/>
      <c r="EL24" s="1110"/>
      <c r="EM24" s="1110"/>
      <c r="EO24" s="1110"/>
      <c r="EP24" s="1110"/>
      <c r="EQ24" s="1110"/>
    </row>
    <row r="25" spans="1:147" ht="19.5" hidden="1">
      <c r="A25" s="1178"/>
      <c r="B25" s="581"/>
      <c r="C25" s="581"/>
      <c r="D25" s="581"/>
      <c r="E25" s="581"/>
      <c r="F25" s="581"/>
      <c r="G25" s="581"/>
      <c r="H25" s="581"/>
      <c r="I25" s="581"/>
      <c r="J25" s="581"/>
      <c r="K25" s="581"/>
      <c r="L25" s="581"/>
      <c r="M25" s="581"/>
      <c r="N25" s="581"/>
      <c r="O25" s="581"/>
      <c r="P25" s="581"/>
      <c r="Q25" s="581"/>
      <c r="R25" s="581"/>
      <c r="S25" s="1195"/>
      <c r="T25" s="1191"/>
      <c r="U25" s="681"/>
      <c r="V25" s="1690"/>
      <c r="W25" s="714"/>
      <c r="AG25" s="1100"/>
      <c r="AH25" s="1153"/>
      <c r="AI25" s="1153"/>
      <c r="AJ25" s="1153"/>
      <c r="AK25" s="1153"/>
      <c r="AL25" s="1153"/>
      <c r="AM25" s="1153"/>
      <c r="AN25" s="1153"/>
      <c r="AO25" s="1153"/>
      <c r="AP25" s="1153"/>
      <c r="AQ25" s="1153"/>
      <c r="AR25" s="1153"/>
      <c r="AS25" s="1153"/>
      <c r="AT25" s="1153"/>
      <c r="AU25" s="1153"/>
      <c r="AV25" s="1153"/>
      <c r="AW25" s="1153"/>
      <c r="AX25" s="1153"/>
      <c r="AY25" s="1153"/>
      <c r="AZ25" s="1153"/>
      <c r="BA25" s="1153"/>
      <c r="BB25" s="1153"/>
      <c r="BC25" s="1153"/>
      <c r="BD25" s="1153"/>
      <c r="BE25" s="1153"/>
      <c r="BF25" s="1153"/>
      <c r="BG25" s="1153"/>
      <c r="BH25" s="1153"/>
      <c r="BI25" s="1153"/>
      <c r="BJ25" s="1153"/>
      <c r="BK25" s="1153"/>
      <c r="BL25" s="1153"/>
      <c r="BM25" s="1150"/>
      <c r="BN25" s="1150"/>
      <c r="BO25" s="1150"/>
      <c r="BP25" s="1150"/>
      <c r="BQ25" s="1150"/>
      <c r="BR25" s="1150"/>
      <c r="BS25" s="1150"/>
      <c r="BT25" s="1150"/>
      <c r="BU25" s="1150"/>
      <c r="BV25" s="1150"/>
      <c r="BW25" s="1150"/>
      <c r="BX25" s="1150"/>
      <c r="BY25" s="1150"/>
      <c r="BZ25" s="1150"/>
      <c r="CA25" s="1150"/>
      <c r="CB25" s="1150"/>
      <c r="CC25" s="1150"/>
      <c r="CD25" s="1150"/>
      <c r="CE25" s="1150"/>
      <c r="CF25" s="1150"/>
      <c r="CG25" s="1150"/>
      <c r="CH25" s="1150"/>
      <c r="CI25" s="1150"/>
      <c r="CJ25" s="1150"/>
      <c r="CK25" s="1150"/>
      <c r="CL25" s="1150"/>
      <c r="CM25" s="1150"/>
      <c r="CN25" s="1150"/>
      <c r="CO25" s="1150"/>
      <c r="CP25" s="1150"/>
      <c r="CQ25" s="1150"/>
      <c r="CR25" s="1150"/>
      <c r="CS25" s="1150"/>
      <c r="CT25" s="1150"/>
      <c r="CU25" s="1150"/>
      <c r="CV25" s="1150"/>
      <c r="CW25" s="1150"/>
      <c r="CX25" s="1150"/>
      <c r="CY25" s="1150"/>
      <c r="CZ25" s="1150"/>
      <c r="DA25" s="1150"/>
      <c r="DB25" s="1150"/>
      <c r="DC25" s="1150"/>
      <c r="DD25" s="1150"/>
      <c r="DE25" s="1150"/>
      <c r="DF25" s="1150"/>
      <c r="DG25" s="1150"/>
      <c r="DH25" s="1150"/>
      <c r="DI25" s="1150"/>
      <c r="DJ25" s="1150"/>
      <c r="DK25" s="1150"/>
      <c r="DL25" s="1150"/>
      <c r="DM25" s="1150"/>
      <c r="DN25" s="1150"/>
      <c r="DO25" s="1150"/>
      <c r="DP25" s="1150"/>
      <c r="DQ25" s="1150"/>
      <c r="DR25" s="1150"/>
      <c r="DS25" s="1150"/>
      <c r="DT25" s="1150"/>
      <c r="DU25" s="1150"/>
      <c r="DV25" s="1150"/>
      <c r="DW25" s="1150"/>
      <c r="DX25" s="1150"/>
      <c r="DY25" s="1150"/>
      <c r="EK25" s="1110"/>
      <c r="EL25" s="1110"/>
      <c r="EM25" s="1110"/>
      <c r="EO25" s="1110"/>
      <c r="EP25" s="1110"/>
      <c r="EQ25" s="1110"/>
    </row>
    <row r="26" spans="1:147" ht="19.5">
      <c r="A26" s="1178"/>
      <c r="B26" s="581"/>
      <c r="C26" s="581"/>
      <c r="D26" s="581"/>
      <c r="E26" s="581"/>
      <c r="F26" s="581"/>
      <c r="G26" s="581"/>
      <c r="H26" s="581"/>
      <c r="I26" s="581"/>
      <c r="J26" s="581"/>
      <c r="K26" s="581"/>
      <c r="L26" s="581"/>
      <c r="M26" s="581"/>
      <c r="N26" s="581"/>
      <c r="O26" s="581"/>
      <c r="P26" s="581"/>
      <c r="Q26" s="581"/>
      <c r="R26" s="581"/>
      <c r="S26" s="1195"/>
      <c r="T26" s="1191"/>
      <c r="U26" s="681"/>
      <c r="V26" s="1690"/>
      <c r="W26" s="714"/>
      <c r="Y26" s="1110"/>
      <c r="Z26" s="1110"/>
      <c r="AA26" s="1110"/>
      <c r="AB26" s="1110"/>
      <c r="AC26" s="1110"/>
      <c r="AD26" s="1110"/>
      <c r="AE26" s="1110"/>
      <c r="AF26" s="1110"/>
      <c r="AG26" s="1100"/>
      <c r="AH26" s="1609"/>
      <c r="AI26" s="1609"/>
      <c r="AJ26" s="1609"/>
      <c r="AK26" s="1609"/>
      <c r="AL26" s="1609"/>
      <c r="AM26" s="1609"/>
      <c r="AN26" s="1609"/>
      <c r="AO26" s="1609"/>
      <c r="AP26" s="1609"/>
      <c r="AQ26" s="1609"/>
      <c r="AR26" s="1609"/>
      <c r="AS26" s="1609"/>
      <c r="AT26" s="1609"/>
      <c r="AU26" s="1609"/>
      <c r="AV26" s="1609"/>
      <c r="AW26" s="1609"/>
      <c r="AX26" s="1609"/>
      <c r="AY26" s="1609"/>
      <c r="AZ26" s="1609"/>
      <c r="BA26" s="1609"/>
      <c r="BB26" s="1609"/>
      <c r="BC26" s="1609"/>
      <c r="BD26" s="1609"/>
      <c r="BE26" s="1609"/>
      <c r="BF26" s="1609"/>
      <c r="BG26" s="1609"/>
      <c r="BH26" s="1609"/>
      <c r="BI26" s="1609"/>
      <c r="BJ26" s="1609"/>
      <c r="BK26" s="1609"/>
      <c r="BL26" s="1153"/>
      <c r="BM26" s="1606"/>
      <c r="BN26" s="1606"/>
      <c r="BO26" s="1606"/>
      <c r="BP26" s="1606"/>
      <c r="BQ26" s="1606"/>
      <c r="BR26" s="1606"/>
      <c r="BS26" s="1606"/>
      <c r="BT26" s="1606"/>
      <c r="BU26" s="1606"/>
      <c r="BV26" s="1606"/>
      <c r="BW26" s="1606"/>
      <c r="BX26" s="1606"/>
      <c r="BY26" s="1606"/>
      <c r="BZ26" s="1606"/>
      <c r="CA26" s="1606"/>
      <c r="CB26" s="1606"/>
      <c r="CC26" s="1606"/>
      <c r="CD26" s="1606"/>
      <c r="CE26" s="1606"/>
      <c r="CF26" s="1606"/>
      <c r="CG26" s="1606"/>
      <c r="CH26" s="1606"/>
      <c r="CI26" s="1606"/>
      <c r="CJ26" s="1606"/>
      <c r="CK26" s="1606"/>
      <c r="CL26" s="1606"/>
      <c r="CM26" s="1606"/>
      <c r="CN26" s="1606"/>
      <c r="CO26" s="1606"/>
      <c r="CP26" s="1606"/>
      <c r="CQ26" s="1606"/>
      <c r="CR26" s="1606"/>
      <c r="CS26" s="1606"/>
      <c r="CT26" s="1606"/>
      <c r="CU26" s="1606"/>
      <c r="CV26" s="1606"/>
      <c r="CW26" s="1606"/>
      <c r="CX26" s="1606"/>
      <c r="CY26" s="1606"/>
      <c r="CZ26" s="1606"/>
      <c r="DA26" s="1606"/>
      <c r="DB26" s="1606"/>
      <c r="DC26" s="1606"/>
      <c r="DD26" s="1606"/>
      <c r="DE26" s="1606"/>
      <c r="DF26" s="1606"/>
      <c r="DG26" s="1606"/>
      <c r="DH26" s="1606"/>
      <c r="DI26" s="1606"/>
      <c r="DJ26" s="1606"/>
      <c r="DK26" s="1606"/>
      <c r="DL26" s="1606"/>
      <c r="DM26" s="1606"/>
      <c r="DN26" s="1606"/>
      <c r="DO26" s="1606"/>
      <c r="DP26" s="1606"/>
      <c r="DQ26" s="1606"/>
      <c r="DR26" s="1606"/>
      <c r="DS26" s="1606"/>
      <c r="DT26" s="1606"/>
      <c r="DU26" s="1606"/>
      <c r="DV26" s="1606"/>
      <c r="DW26" s="1606"/>
      <c r="DX26" s="1606"/>
      <c r="DY26" s="1606"/>
      <c r="EK26" s="1110"/>
      <c r="EL26" s="1110"/>
      <c r="EM26" s="1110"/>
      <c r="EN26" s="1110"/>
      <c r="EO26" s="1110"/>
      <c r="EP26" s="1110"/>
      <c r="EQ26" s="1110"/>
    </row>
    <row r="27" spans="1:147" ht="19.5">
      <c r="A27" s="1178"/>
      <c r="B27" s="595" t="s">
        <v>894</v>
      </c>
      <c r="C27" s="672"/>
      <c r="D27" s="672"/>
      <c r="E27" s="673"/>
      <c r="F27" s="673"/>
      <c r="G27" s="673"/>
      <c r="H27" s="673"/>
      <c r="I27" s="673"/>
      <c r="J27" s="673"/>
      <c r="K27" s="673"/>
      <c r="L27" s="673"/>
      <c r="M27" s="673"/>
      <c r="N27" s="673"/>
      <c r="O27" s="673"/>
      <c r="P27" s="673"/>
      <c r="Q27" s="697"/>
      <c r="R27" s="673"/>
      <c r="S27" s="1189">
        <f>SUM(S25:S26)</f>
        <v>0</v>
      </c>
      <c r="T27" s="1191"/>
      <c r="U27" s="681"/>
      <c r="V27" s="675"/>
      <c r="Y27" s="1611"/>
      <c r="Z27" s="1611"/>
      <c r="AA27" s="1611"/>
      <c r="AB27" s="1611"/>
      <c r="AC27" s="1611"/>
      <c r="AD27" s="1611"/>
      <c r="AE27" s="1611"/>
      <c r="AF27" s="1611"/>
      <c r="AG27" s="1155"/>
      <c r="AH27" s="1612"/>
      <c r="AI27" s="1612"/>
      <c r="AJ27" s="1612"/>
      <c r="AK27" s="1612"/>
      <c r="AL27" s="1612"/>
      <c r="AM27" s="1612"/>
      <c r="AN27" s="1612"/>
      <c r="AO27" s="1612"/>
      <c r="AP27" s="1612"/>
      <c r="AQ27" s="1612"/>
      <c r="AR27" s="1612"/>
      <c r="AS27" s="1612"/>
      <c r="AT27" s="1612"/>
      <c r="AU27" s="1612"/>
      <c r="AV27" s="1612"/>
      <c r="AW27" s="1612"/>
      <c r="AX27" s="1612"/>
      <c r="AY27" s="1612"/>
      <c r="AZ27" s="1612"/>
      <c r="BA27" s="1612"/>
      <c r="BB27" s="1612"/>
      <c r="BC27" s="1612"/>
      <c r="BD27" s="1612"/>
      <c r="BE27" s="1612"/>
      <c r="BF27" s="1612"/>
      <c r="BG27" s="1612"/>
      <c r="BH27" s="1612"/>
      <c r="BI27" s="1612"/>
      <c r="BJ27" s="1612"/>
      <c r="BK27" s="1612"/>
      <c r="BL27" s="1612"/>
      <c r="BM27" s="1613"/>
      <c r="BN27" s="1613"/>
      <c r="BO27" s="1613"/>
      <c r="BP27" s="1613"/>
      <c r="BQ27" s="1613"/>
      <c r="BR27" s="1613"/>
      <c r="BS27" s="1613"/>
      <c r="BT27" s="1613"/>
      <c r="BU27" s="1613"/>
      <c r="BV27" s="1613"/>
      <c r="BW27" s="1613"/>
      <c r="BX27" s="1613"/>
      <c r="BY27" s="1613"/>
      <c r="BZ27" s="1613"/>
      <c r="CA27" s="1613"/>
      <c r="CB27" s="1613"/>
      <c r="CC27" s="1613"/>
      <c r="CD27" s="1613"/>
      <c r="CE27" s="1606"/>
      <c r="CF27" s="1606"/>
      <c r="CG27" s="1606"/>
      <c r="CH27" s="1606"/>
      <c r="CI27" s="1606"/>
      <c r="CJ27" s="1606"/>
      <c r="CK27" s="1606"/>
      <c r="CL27" s="1606"/>
      <c r="CM27" s="1606"/>
      <c r="CN27" s="1606"/>
      <c r="CO27" s="1606"/>
      <c r="CP27" s="1606"/>
      <c r="CQ27" s="1606"/>
      <c r="CR27" s="1606"/>
      <c r="CS27" s="1606"/>
      <c r="CT27" s="1606"/>
      <c r="CU27" s="1606"/>
      <c r="CV27" s="1606"/>
      <c r="CW27" s="1606"/>
      <c r="CX27" s="1606"/>
      <c r="CY27" s="1606"/>
      <c r="CZ27" s="1606"/>
      <c r="DA27" s="1606"/>
      <c r="DB27" s="1606"/>
      <c r="DC27" s="1606"/>
      <c r="DD27" s="1606"/>
      <c r="DE27" s="1606"/>
      <c r="DF27" s="1606"/>
      <c r="DG27" s="1606"/>
      <c r="DH27" s="1606"/>
      <c r="DI27" s="1606"/>
      <c r="DJ27" s="1606"/>
      <c r="DK27" s="1606"/>
      <c r="DL27" s="1606"/>
      <c r="DM27" s="1606"/>
      <c r="DN27" s="1606"/>
      <c r="DO27" s="1606"/>
      <c r="DP27" s="1606"/>
      <c r="DQ27" s="1606"/>
      <c r="DR27" s="1606"/>
      <c r="DS27" s="1606"/>
      <c r="DT27" s="1606"/>
      <c r="DU27" s="1606"/>
      <c r="DV27" s="1606"/>
      <c r="DW27" s="1606"/>
      <c r="DX27" s="1606"/>
      <c r="DY27" s="1606"/>
      <c r="EE27" s="1110"/>
      <c r="EF27" s="1110"/>
      <c r="EG27" s="1110"/>
      <c r="EH27" s="1110"/>
      <c r="EI27" s="1110"/>
      <c r="EJ27" s="1110"/>
      <c r="EK27" s="1110"/>
      <c r="EL27" s="1110"/>
      <c r="EM27" s="1110"/>
      <c r="EN27" s="1110"/>
      <c r="EO27" s="1110"/>
      <c r="EP27" s="1110"/>
      <c r="EQ27" s="1110"/>
    </row>
    <row r="28" spans="1:147" ht="25.5">
      <c r="A28" s="1178" t="s">
        <v>395</v>
      </c>
      <c r="B28" s="119" t="s">
        <v>1680</v>
      </c>
      <c r="C28" s="690"/>
      <c r="D28" s="690"/>
      <c r="E28" s="673"/>
      <c r="F28" s="673"/>
      <c r="G28" s="673"/>
      <c r="H28" s="673"/>
      <c r="I28" s="673"/>
      <c r="J28" s="673"/>
      <c r="K28" s="681"/>
      <c r="L28" s="681"/>
      <c r="M28" s="681"/>
      <c r="N28" s="681"/>
      <c r="O28" s="681"/>
      <c r="P28" s="681"/>
      <c r="Q28" s="671"/>
      <c r="R28" s="681"/>
      <c r="S28" s="1190">
        <f>S27+S23+S19+S15</f>
        <v>448.41599999999994</v>
      </c>
      <c r="T28" s="1191"/>
      <c r="U28" s="1187"/>
      <c r="V28" s="682"/>
      <c r="Y28" s="1611"/>
      <c r="Z28" s="1611"/>
      <c r="AA28" s="1611"/>
      <c r="AB28" s="1611"/>
      <c r="AC28" s="1611"/>
      <c r="AD28" s="1611"/>
      <c r="AE28" s="1611"/>
      <c r="AF28" s="1611"/>
      <c r="AG28" s="1155"/>
      <c r="AH28" s="1612"/>
      <c r="AI28" s="1612"/>
      <c r="AJ28" s="1612"/>
      <c r="AK28" s="1612"/>
      <c r="AL28" s="1612"/>
      <c r="AM28" s="1612"/>
      <c r="AN28" s="1612"/>
      <c r="AO28" s="1612"/>
      <c r="AP28" s="1612"/>
      <c r="AQ28" s="1612"/>
      <c r="AR28" s="1612"/>
      <c r="AS28" s="1612"/>
      <c r="AT28" s="1612"/>
      <c r="AU28" s="1612"/>
      <c r="AV28" s="1612"/>
      <c r="AW28" s="1612"/>
      <c r="AX28" s="1612"/>
      <c r="AY28" s="1612"/>
      <c r="AZ28" s="1612"/>
      <c r="BA28" s="1612"/>
      <c r="BB28" s="1612"/>
      <c r="BC28" s="1612"/>
      <c r="BD28" s="1612"/>
      <c r="BE28" s="1612"/>
      <c r="BF28" s="1612"/>
      <c r="BG28" s="1612"/>
      <c r="BH28" s="1612"/>
      <c r="BI28" s="1612"/>
      <c r="BJ28" s="1612"/>
      <c r="BK28" s="1612"/>
      <c r="BL28" s="1612"/>
      <c r="BM28" s="1613"/>
      <c r="BN28" s="1613"/>
      <c r="BO28" s="1613"/>
      <c r="BP28" s="1613"/>
      <c r="BQ28" s="1613"/>
      <c r="BR28" s="1613"/>
      <c r="BS28" s="1613"/>
      <c r="BT28" s="1613"/>
      <c r="BU28" s="1613"/>
      <c r="BV28" s="1613"/>
      <c r="BW28" s="1613"/>
      <c r="BX28" s="1613"/>
      <c r="BY28" s="1613"/>
      <c r="BZ28" s="1613"/>
      <c r="CA28" s="1613"/>
      <c r="CB28" s="1613"/>
      <c r="CC28" s="1613"/>
      <c r="CD28" s="1613"/>
      <c r="CE28" s="1606"/>
      <c r="CF28" s="1606"/>
      <c r="CG28" s="1606"/>
      <c r="CH28" s="1606"/>
      <c r="CI28" s="1606"/>
      <c r="CJ28" s="1606"/>
      <c r="CK28" s="1606"/>
      <c r="CL28" s="1606"/>
      <c r="CM28" s="1606"/>
      <c r="CN28" s="1606"/>
      <c r="CO28" s="1606"/>
      <c r="CP28" s="1606"/>
      <c r="CQ28" s="1606"/>
      <c r="CR28" s="1606"/>
      <c r="CS28" s="1606"/>
      <c r="CT28" s="1606"/>
      <c r="CU28" s="1606"/>
      <c r="CV28" s="1606"/>
      <c r="CW28" s="1606"/>
      <c r="CX28" s="1606"/>
      <c r="CY28" s="1606"/>
      <c r="CZ28" s="1606"/>
      <c r="DA28" s="1606"/>
      <c r="DB28" s="1606"/>
      <c r="DC28" s="1606"/>
      <c r="DD28" s="1606"/>
      <c r="DE28" s="1606"/>
      <c r="DF28" s="1606"/>
      <c r="DG28" s="1606"/>
      <c r="DH28" s="1606"/>
      <c r="DI28" s="1606"/>
      <c r="DJ28" s="1606"/>
      <c r="DK28" s="1606"/>
      <c r="DL28" s="1606"/>
      <c r="DM28" s="1606"/>
      <c r="DN28" s="1606"/>
      <c r="DO28" s="1606"/>
      <c r="DP28" s="1606"/>
      <c r="DQ28" s="1606"/>
      <c r="DR28" s="1606"/>
      <c r="DS28" s="1606"/>
      <c r="DT28" s="1606"/>
      <c r="DU28" s="1606"/>
      <c r="DV28" s="1606"/>
      <c r="DW28" s="1606"/>
      <c r="DX28" s="1606"/>
      <c r="DY28" s="1606"/>
      <c r="EE28" s="1110"/>
      <c r="EF28" s="1110"/>
      <c r="EG28" s="1110"/>
      <c r="EH28" s="1110"/>
      <c r="EI28" s="1110"/>
      <c r="EJ28" s="1110"/>
      <c r="EK28" s="1110"/>
      <c r="EL28" s="1110"/>
      <c r="EM28" s="1110"/>
      <c r="EN28" s="1110"/>
      <c r="EO28" s="1110"/>
      <c r="EP28" s="1110"/>
      <c r="EQ28" s="1110"/>
    </row>
    <row r="29" spans="1:147" hidden="1">
      <c r="A29" s="1118"/>
      <c r="B29" s="1119" t="s">
        <v>1227</v>
      </c>
      <c r="C29" s="1119"/>
      <c r="D29" s="1119"/>
      <c r="E29" s="1120"/>
      <c r="F29" s="1120"/>
      <c r="G29" s="1120"/>
      <c r="H29" s="1120"/>
      <c r="I29" s="1120"/>
      <c r="J29" s="1120"/>
      <c r="K29" s="1119"/>
      <c r="L29" s="1119"/>
      <c r="M29" s="1119"/>
      <c r="N29" s="1119"/>
      <c r="O29" s="1119"/>
      <c r="P29" s="1119"/>
      <c r="Q29" s="1121"/>
      <c r="R29" s="1119"/>
      <c r="S29" s="1119"/>
      <c r="T29" s="1119"/>
      <c r="U29" s="1119"/>
      <c r="V29" s="1122"/>
      <c r="Y29" s="1123"/>
      <c r="Z29" s="1123"/>
      <c r="AA29" s="1123"/>
      <c r="AB29" s="1123"/>
      <c r="AC29" s="1123"/>
      <c r="AD29" s="1123"/>
      <c r="AE29" s="1123"/>
      <c r="AF29" s="1123"/>
      <c r="AG29" s="1123"/>
      <c r="AH29" s="1123"/>
      <c r="AI29" s="1123"/>
      <c r="AJ29" s="1123"/>
      <c r="AK29" s="1123"/>
      <c r="AL29" s="1123"/>
      <c r="AM29" s="1123"/>
      <c r="AN29" s="1123"/>
      <c r="AO29" s="1123"/>
      <c r="AP29" s="1123"/>
      <c r="AQ29" s="1123"/>
      <c r="AR29" s="1123"/>
      <c r="AS29" s="1123"/>
      <c r="AT29" s="1123"/>
      <c r="AU29" s="1123"/>
      <c r="AV29" s="1123"/>
      <c r="AW29" s="1123"/>
      <c r="AX29" s="1123"/>
      <c r="AY29" s="1123"/>
      <c r="AZ29" s="1123"/>
      <c r="BA29" s="1123"/>
      <c r="BB29" s="1123"/>
      <c r="BC29" s="1123"/>
      <c r="BD29" s="1123"/>
      <c r="BE29" s="1123"/>
      <c r="BF29" s="1123"/>
      <c r="BG29" s="1123"/>
      <c r="BH29" s="1123"/>
      <c r="BI29" s="1123"/>
      <c r="BJ29" s="1123"/>
      <c r="BK29" s="1123"/>
      <c r="BL29" s="1123"/>
      <c r="BM29" s="1124"/>
      <c r="BN29" s="1124"/>
      <c r="BO29" s="1124"/>
      <c r="BP29" s="1124"/>
      <c r="BQ29" s="1124"/>
      <c r="BR29" s="1124"/>
      <c r="BS29" s="1124"/>
      <c r="BT29" s="1124"/>
      <c r="BU29" s="1124"/>
      <c r="BV29" s="1124"/>
      <c r="BW29" s="1124"/>
      <c r="BX29" s="1124"/>
      <c r="BY29" s="1124"/>
      <c r="BZ29" s="1124"/>
      <c r="CA29" s="1124"/>
      <c r="CB29" s="1124"/>
      <c r="CC29" s="1124"/>
      <c r="CD29" s="1124"/>
      <c r="CE29" s="1124"/>
      <c r="CF29" s="1124"/>
      <c r="CG29" s="1124"/>
      <c r="CH29" s="1124"/>
      <c r="CI29" s="1124"/>
      <c r="CJ29" s="1124"/>
      <c r="CK29" s="1124"/>
      <c r="CL29" s="1124"/>
      <c r="CM29" s="1124"/>
      <c r="CN29" s="1124"/>
      <c r="CO29" s="1124"/>
      <c r="CP29" s="1124"/>
      <c r="CQ29" s="1124"/>
      <c r="CR29" s="1124"/>
      <c r="CS29" s="1124"/>
      <c r="CT29" s="1124"/>
      <c r="CU29" s="1124"/>
      <c r="CV29" s="1124"/>
      <c r="CW29" s="1124"/>
      <c r="CX29" s="1124"/>
      <c r="CY29" s="1124"/>
      <c r="CZ29" s="1124"/>
      <c r="DA29" s="1124"/>
      <c r="DB29" s="1124"/>
      <c r="DC29" s="1124"/>
      <c r="DD29" s="1124"/>
      <c r="DE29" s="1124"/>
      <c r="DF29" s="1124"/>
      <c r="DG29" s="1124"/>
      <c r="DH29" s="1124"/>
      <c r="DI29" s="1124"/>
      <c r="DJ29" s="1124"/>
      <c r="DK29" s="1124"/>
      <c r="DL29" s="1124"/>
      <c r="DM29" s="1124"/>
      <c r="DN29" s="1124"/>
      <c r="DO29" s="1124"/>
      <c r="DP29" s="1124"/>
      <c r="DQ29" s="1124"/>
      <c r="DR29" s="1124"/>
      <c r="DS29" s="1124"/>
      <c r="DT29" s="1124"/>
      <c r="DU29" s="1124"/>
      <c r="DV29" s="1124"/>
      <c r="DW29" s="1124"/>
      <c r="DX29" s="1124"/>
      <c r="DY29" s="1124"/>
    </row>
    <row r="30" spans="1:147" hidden="1">
      <c r="A30" s="1125" t="s">
        <v>897</v>
      </c>
      <c r="B30" s="579" t="s">
        <v>1229</v>
      </c>
      <c r="C30" s="579"/>
      <c r="D30" s="579"/>
      <c r="E30" s="602"/>
      <c r="F30" s="602"/>
      <c r="G30" s="602"/>
      <c r="H30" s="602"/>
      <c r="I30" s="602"/>
      <c r="J30" s="602"/>
      <c r="K30" s="579"/>
      <c r="L30" s="579"/>
      <c r="M30" s="579"/>
      <c r="N30" s="579"/>
      <c r="O30" s="579"/>
      <c r="P30" s="579"/>
      <c r="Q30" s="592"/>
      <c r="R30" s="579"/>
      <c r="S30" s="579"/>
      <c r="T30" s="579"/>
      <c r="U30" s="579"/>
      <c r="V30" s="580"/>
      <c r="Y30" s="1124"/>
      <c r="Z30" s="1124"/>
      <c r="AA30" s="1124"/>
      <c r="AB30" s="1124"/>
      <c r="AC30" s="1124"/>
      <c r="AD30" s="1124"/>
      <c r="AE30" s="1124"/>
      <c r="AF30" s="1124"/>
      <c r="AG30" s="1124"/>
      <c r="AH30" s="1124"/>
      <c r="AI30" s="1124"/>
      <c r="AJ30" s="1124"/>
      <c r="AK30" s="1124"/>
      <c r="AL30" s="1124"/>
      <c r="AM30" s="1124"/>
      <c r="AN30" s="1124"/>
      <c r="AO30" s="1124"/>
      <c r="AP30" s="1124"/>
      <c r="AQ30" s="1124"/>
      <c r="AR30" s="1124"/>
      <c r="AS30" s="1124"/>
      <c r="AT30" s="1124"/>
      <c r="AU30" s="1124"/>
      <c r="AV30" s="1124"/>
      <c r="AW30" s="1124"/>
      <c r="AX30" s="1124"/>
      <c r="AY30" s="1124"/>
      <c r="AZ30" s="1124"/>
      <c r="BA30" s="1124"/>
      <c r="BB30" s="1124"/>
      <c r="BC30" s="1124"/>
      <c r="BD30" s="1124"/>
      <c r="BE30" s="1124"/>
      <c r="BF30" s="1124"/>
      <c r="BG30" s="1124"/>
      <c r="BH30" s="1124"/>
      <c r="BI30" s="1124"/>
      <c r="BJ30" s="1124"/>
      <c r="BK30" s="1124"/>
      <c r="BL30" s="1124"/>
      <c r="BM30" s="1124"/>
      <c r="BN30" s="1124"/>
      <c r="BO30" s="1124"/>
      <c r="BP30" s="1124"/>
      <c r="BQ30" s="1124"/>
      <c r="BR30" s="1124"/>
      <c r="BS30" s="1124"/>
      <c r="BT30" s="1124"/>
      <c r="BU30" s="1124"/>
      <c r="BV30" s="1124"/>
      <c r="BW30" s="1124"/>
      <c r="BX30" s="1124"/>
      <c r="BY30" s="1124"/>
      <c r="BZ30" s="1124"/>
      <c r="CA30" s="1124"/>
      <c r="CB30" s="1124"/>
      <c r="CC30" s="1124"/>
      <c r="CD30" s="1124"/>
      <c r="CE30" s="1124"/>
      <c r="CF30" s="1124"/>
      <c r="CG30" s="1124"/>
      <c r="CH30" s="1124"/>
      <c r="CI30" s="1124"/>
      <c r="CJ30" s="1124"/>
      <c r="CK30" s="1124"/>
      <c r="CL30" s="1124"/>
      <c r="CM30" s="1124"/>
      <c r="CN30" s="1124"/>
      <c r="CO30" s="1124"/>
      <c r="CP30" s="1124"/>
      <c r="CQ30" s="1124"/>
      <c r="CR30" s="1124"/>
      <c r="CS30" s="1124"/>
      <c r="CT30" s="1124"/>
      <c r="CU30" s="1124"/>
      <c r="CV30" s="1124"/>
      <c r="CW30" s="1124"/>
      <c r="CX30" s="1124"/>
      <c r="CY30" s="1124"/>
      <c r="CZ30" s="1124"/>
      <c r="DA30" s="1124"/>
      <c r="DB30" s="1124"/>
      <c r="DC30" s="1124"/>
      <c r="DD30" s="1124"/>
      <c r="DE30" s="1124"/>
      <c r="DF30" s="1124"/>
      <c r="DG30" s="1124"/>
      <c r="DH30" s="1124"/>
      <c r="DI30" s="1124"/>
      <c r="DJ30" s="1124"/>
      <c r="DK30" s="1124"/>
      <c r="DL30" s="1124"/>
      <c r="DM30" s="1124"/>
      <c r="DN30" s="1124"/>
      <c r="DO30" s="1124"/>
      <c r="DP30" s="1124"/>
      <c r="DQ30" s="1124"/>
      <c r="DR30" s="1124"/>
      <c r="DS30" s="1124"/>
      <c r="DT30" s="1124"/>
      <c r="DU30" s="1124"/>
      <c r="DV30" s="1124"/>
      <c r="DW30" s="1124"/>
      <c r="DX30" s="1124"/>
      <c r="DY30" s="1124"/>
    </row>
    <row r="31" spans="1:147" hidden="1">
      <c r="A31" s="1126"/>
      <c r="B31" s="581"/>
      <c r="C31" s="581"/>
      <c r="D31" s="581"/>
      <c r="E31" s="179"/>
      <c r="F31" s="179"/>
      <c r="G31" s="179"/>
      <c r="H31" s="179"/>
      <c r="I31" s="179"/>
      <c r="J31" s="179"/>
      <c r="K31" s="582">
        <f>IF(E31&gt;0,(((G31*(H31/3600)*750*9.81)/(1000*I31))/J31),0)</f>
        <v>0</v>
      </c>
      <c r="L31" s="179"/>
      <c r="M31" s="179"/>
      <c r="N31" s="579"/>
      <c r="O31" s="579"/>
      <c r="P31" s="579"/>
      <c r="Q31" s="579"/>
      <c r="R31" s="179"/>
      <c r="S31" s="583">
        <f>E31*K31*L31*M31*R31/1000</f>
        <v>0</v>
      </c>
      <c r="T31" s="583"/>
      <c r="U31" s="584"/>
      <c r="V31" s="1127"/>
    </row>
    <row r="32" spans="1:147" hidden="1">
      <c r="A32" s="1126"/>
      <c r="B32" s="594"/>
      <c r="C32" s="581"/>
      <c r="D32" s="581"/>
      <c r="E32" s="179"/>
      <c r="F32" s="179"/>
      <c r="G32" s="179"/>
      <c r="H32" s="179"/>
      <c r="I32" s="179"/>
      <c r="J32" s="179"/>
      <c r="K32" s="582">
        <f>IF(E32&gt;0,(((G32*(H32/3600)*750*9.81)/(1000*I32))/J32),0)</f>
        <v>0</v>
      </c>
      <c r="L32" s="179"/>
      <c r="M32" s="179"/>
      <c r="N32" s="579"/>
      <c r="O32" s="579"/>
      <c r="P32" s="579"/>
      <c r="Q32" s="579"/>
      <c r="R32" s="179"/>
      <c r="S32" s="583">
        <f>E32*K32*L32*M32*R32/1000</f>
        <v>0</v>
      </c>
      <c r="T32" s="583"/>
      <c r="U32" s="584"/>
      <c r="V32" s="1127"/>
    </row>
    <row r="33" spans="1:129" hidden="1">
      <c r="A33" s="1126"/>
      <c r="B33" s="581"/>
      <c r="C33" s="581"/>
      <c r="D33" s="581"/>
      <c r="E33" s="179"/>
      <c r="F33" s="179"/>
      <c r="G33" s="179"/>
      <c r="H33" s="179"/>
      <c r="I33" s="179"/>
      <c r="J33" s="179"/>
      <c r="K33" s="582">
        <f>IF(E33&gt;0,(((G33*(H33/3600)*750*9.81)/(1000*I33))/J33),0)</f>
        <v>0</v>
      </c>
      <c r="L33" s="179"/>
      <c r="M33" s="179"/>
      <c r="N33" s="579"/>
      <c r="O33" s="579"/>
      <c r="P33" s="579"/>
      <c r="Q33" s="579"/>
      <c r="R33" s="179"/>
      <c r="S33" s="583">
        <f>E33*K33*L33*M33*R33/1000</f>
        <v>0</v>
      </c>
      <c r="T33" s="583"/>
      <c r="U33" s="584"/>
      <c r="V33" s="1127"/>
    </row>
    <row r="34" spans="1:129" hidden="1">
      <c r="A34" s="1126"/>
      <c r="B34" s="581"/>
      <c r="C34" s="581"/>
      <c r="D34" s="581"/>
      <c r="E34" s="179"/>
      <c r="F34" s="179"/>
      <c r="G34" s="179"/>
      <c r="H34" s="179"/>
      <c r="I34" s="179"/>
      <c r="J34" s="179"/>
      <c r="K34" s="582">
        <f>IF(E34&gt;0,(((G34*(H34/3600)*750*9.81)/(1000*I34))/J34),0)</f>
        <v>0</v>
      </c>
      <c r="L34" s="179"/>
      <c r="M34" s="179"/>
      <c r="N34" s="579"/>
      <c r="O34" s="579"/>
      <c r="P34" s="579"/>
      <c r="Q34" s="579"/>
      <c r="R34" s="179"/>
      <c r="S34" s="583">
        <f>E34*K34*L34*M34*R34/1000</f>
        <v>0</v>
      </c>
      <c r="T34" s="583"/>
      <c r="U34" s="584"/>
      <c r="V34" s="1127"/>
    </row>
    <row r="35" spans="1:129" hidden="1">
      <c r="A35" s="1126"/>
      <c r="B35" s="581"/>
      <c r="C35" s="585"/>
      <c r="D35" s="585"/>
      <c r="E35" s="179"/>
      <c r="F35" s="179"/>
      <c r="G35" s="179"/>
      <c r="H35" s="179"/>
      <c r="I35" s="179"/>
      <c r="J35" s="179"/>
      <c r="K35" s="582">
        <f>IF(E35&gt;0,(((G35*(H35/3600)*750*9.81)/(1000*I35))/J35),0)</f>
        <v>0</v>
      </c>
      <c r="L35" s="179"/>
      <c r="M35" s="179"/>
      <c r="N35" s="579"/>
      <c r="O35" s="579"/>
      <c r="P35" s="579"/>
      <c r="Q35" s="579"/>
      <c r="R35" s="179"/>
      <c r="S35" s="583">
        <f>E35*K35*L35*M35*R35/1000</f>
        <v>0</v>
      </c>
      <c r="T35" s="583"/>
      <c r="U35" s="584"/>
      <c r="V35" s="1127"/>
    </row>
    <row r="36" spans="1:129" hidden="1">
      <c r="A36" s="1125"/>
      <c r="B36" s="595" t="s">
        <v>1231</v>
      </c>
      <c r="C36" s="586"/>
      <c r="D36" s="586"/>
      <c r="E36" s="1161"/>
      <c r="F36" s="1161"/>
      <c r="G36" s="1161"/>
      <c r="H36" s="1161"/>
      <c r="I36" s="1161"/>
      <c r="J36" s="1161"/>
      <c r="K36" s="603"/>
      <c r="L36" s="1161"/>
      <c r="M36" s="1162"/>
      <c r="N36" s="579"/>
      <c r="O36" s="579"/>
      <c r="P36" s="579"/>
      <c r="Q36" s="579"/>
      <c r="R36" s="1161"/>
      <c r="S36" s="583">
        <f>SUM(S31:S35)</f>
        <v>0</v>
      </c>
      <c r="T36" s="583"/>
      <c r="U36" s="587"/>
      <c r="V36" s="587"/>
      <c r="AG36" s="1100"/>
      <c r="AH36" s="1607"/>
      <c r="AI36" s="1607"/>
      <c r="AJ36" s="1607"/>
      <c r="AK36" s="1607"/>
      <c r="AL36" s="1607"/>
      <c r="AM36" s="1607"/>
      <c r="AN36" s="1607"/>
      <c r="AO36" s="1607"/>
      <c r="AP36" s="1152"/>
      <c r="AQ36" s="1152"/>
      <c r="AR36" s="1152"/>
      <c r="AS36" s="1152"/>
      <c r="AT36" s="1152"/>
      <c r="AU36" s="1152"/>
      <c r="AV36" s="1152"/>
      <c r="AW36" s="1152"/>
      <c r="AX36" s="1152"/>
      <c r="AY36" s="1152"/>
      <c r="AZ36" s="1152"/>
      <c r="BA36" s="1152"/>
      <c r="BB36" s="1152"/>
      <c r="BC36" s="1152"/>
      <c r="BD36" s="1152"/>
      <c r="BE36" s="1152"/>
      <c r="BF36" s="1152"/>
      <c r="BG36" s="1152"/>
      <c r="BH36" s="1152"/>
      <c r="BI36" s="1152"/>
      <c r="BJ36" s="1152"/>
      <c r="BK36" s="1152"/>
      <c r="BL36" s="1152"/>
      <c r="BM36" s="1606"/>
      <c r="BN36" s="1606"/>
      <c r="BO36" s="1606"/>
      <c r="BP36" s="1606"/>
      <c r="BQ36" s="1606"/>
      <c r="BR36" s="1606"/>
      <c r="BS36" s="1606"/>
      <c r="BT36" s="1606"/>
      <c r="BU36" s="1606"/>
      <c r="BV36" s="1606"/>
      <c r="BW36" s="1606"/>
      <c r="BX36" s="1606"/>
      <c r="BY36" s="1606"/>
      <c r="BZ36" s="1606"/>
      <c r="CA36" s="1606"/>
      <c r="CB36" s="1606"/>
      <c r="CC36" s="1606"/>
      <c r="CD36" s="1606"/>
      <c r="CE36" s="1606"/>
      <c r="CF36" s="1606"/>
      <c r="CG36" s="1606"/>
      <c r="CH36" s="1606"/>
      <c r="CI36" s="1606"/>
      <c r="CJ36" s="1606"/>
      <c r="CK36" s="1606"/>
      <c r="CL36" s="1606"/>
      <c r="CM36" s="1606"/>
      <c r="CN36" s="1606"/>
      <c r="CO36" s="1606"/>
      <c r="CP36" s="1606"/>
      <c r="CQ36" s="1606"/>
      <c r="CR36" s="1606"/>
      <c r="CS36" s="1606"/>
      <c r="CT36" s="1606"/>
      <c r="CU36" s="1606"/>
      <c r="CV36" s="1606"/>
      <c r="CW36" s="1606"/>
      <c r="CX36" s="1606"/>
      <c r="CY36" s="1606"/>
      <c r="CZ36" s="1606"/>
      <c r="DA36" s="1606"/>
      <c r="DB36" s="1606"/>
      <c r="DC36" s="1606"/>
      <c r="DD36" s="1606"/>
      <c r="DE36" s="1606"/>
      <c r="DF36" s="1606"/>
      <c r="DG36" s="1606"/>
      <c r="DH36" s="1606"/>
      <c r="DI36" s="1606"/>
      <c r="DJ36" s="1606"/>
      <c r="DK36" s="1606"/>
      <c r="DL36" s="1606"/>
      <c r="DM36" s="1606"/>
      <c r="DN36" s="1606"/>
      <c r="DO36" s="1606"/>
      <c r="DP36" s="1606"/>
      <c r="DQ36" s="1606"/>
      <c r="DR36" s="1606"/>
      <c r="DS36" s="1606"/>
      <c r="DT36" s="1606"/>
      <c r="DU36" s="1606"/>
      <c r="DV36" s="1606"/>
      <c r="DW36" s="1606"/>
      <c r="DX36" s="1606"/>
      <c r="DY36" s="1606"/>
    </row>
    <row r="37" spans="1:129" hidden="1">
      <c r="A37" s="1125" t="s">
        <v>900</v>
      </c>
      <c r="B37" s="579" t="s">
        <v>1155</v>
      </c>
      <c r="C37" s="588"/>
      <c r="D37" s="588"/>
      <c r="E37" s="589"/>
      <c r="F37" s="589"/>
      <c r="G37" s="589"/>
      <c r="H37" s="589"/>
      <c r="I37" s="589"/>
      <c r="J37" s="589"/>
      <c r="K37" s="590"/>
      <c r="L37" s="591"/>
      <c r="M37" s="579"/>
      <c r="N37" s="579"/>
      <c r="O37" s="579"/>
      <c r="P37" s="579"/>
      <c r="Q37" s="592"/>
      <c r="R37" s="579"/>
      <c r="S37" s="579"/>
      <c r="T37" s="579"/>
      <c r="U37" s="579"/>
      <c r="V37" s="580"/>
      <c r="Y37" s="1607"/>
      <c r="Z37" s="1607"/>
      <c r="AA37" s="1607"/>
      <c r="AB37" s="1607"/>
      <c r="AC37" s="1607"/>
      <c r="AD37" s="1607"/>
      <c r="AE37" s="1607"/>
      <c r="AF37" s="1607"/>
      <c r="AG37" s="1100"/>
      <c r="AH37" s="1607"/>
      <c r="AI37" s="1607"/>
      <c r="AJ37" s="1607"/>
      <c r="AK37" s="1607"/>
      <c r="AL37" s="1607"/>
      <c r="AM37" s="1607"/>
      <c r="AN37" s="1607"/>
      <c r="AO37" s="1607"/>
      <c r="AP37" s="1152"/>
      <c r="AQ37" s="1152"/>
      <c r="AR37" s="1152"/>
      <c r="AS37" s="1152"/>
      <c r="AT37" s="1152"/>
      <c r="AU37" s="1152"/>
      <c r="AV37" s="1152"/>
      <c r="AW37" s="1152"/>
      <c r="AX37" s="1152"/>
      <c r="AY37" s="1152"/>
      <c r="AZ37" s="1152"/>
      <c r="BA37" s="1152"/>
      <c r="BB37" s="1152"/>
      <c r="BC37" s="1152"/>
      <c r="BD37" s="1152"/>
      <c r="BE37" s="1152"/>
      <c r="BF37" s="1152"/>
      <c r="BG37" s="1152"/>
      <c r="BH37" s="1152"/>
      <c r="BI37" s="1152"/>
      <c r="BJ37" s="1152"/>
      <c r="BK37" s="1152"/>
      <c r="BL37" s="1152"/>
      <c r="BM37" s="1606"/>
      <c r="BN37" s="1606"/>
      <c r="BO37" s="1606"/>
      <c r="BP37" s="1606"/>
      <c r="BQ37" s="1606"/>
      <c r="BR37" s="1606"/>
      <c r="BS37" s="1606"/>
      <c r="BT37" s="1606"/>
      <c r="BU37" s="1606"/>
      <c r="BV37" s="1606"/>
      <c r="BW37" s="1606"/>
      <c r="BX37" s="1606"/>
      <c r="BY37" s="1606"/>
      <c r="BZ37" s="1606"/>
      <c r="CA37" s="1606"/>
      <c r="CB37" s="1606"/>
      <c r="CC37" s="1606"/>
      <c r="CD37" s="1606"/>
      <c r="CE37" s="1606"/>
      <c r="CF37" s="1606"/>
      <c r="CG37" s="1606"/>
      <c r="CH37" s="1606"/>
      <c r="CI37" s="1606"/>
      <c r="CJ37" s="1606"/>
      <c r="CK37" s="1606"/>
      <c r="CL37" s="1606"/>
      <c r="CM37" s="1606"/>
      <c r="CN37" s="1606"/>
      <c r="CO37" s="1606"/>
      <c r="CP37" s="1606"/>
      <c r="CQ37" s="1606"/>
      <c r="CR37" s="1606"/>
      <c r="CS37" s="1606"/>
      <c r="CT37" s="1606"/>
      <c r="CU37" s="1606"/>
      <c r="CV37" s="1606"/>
      <c r="CW37" s="1606"/>
      <c r="CX37" s="1606"/>
      <c r="CY37" s="1606"/>
      <c r="CZ37" s="1606"/>
      <c r="DA37" s="1606"/>
      <c r="DB37" s="1606"/>
      <c r="DC37" s="1606"/>
      <c r="DD37" s="1606"/>
      <c r="DE37" s="1606"/>
      <c r="DF37" s="1606"/>
      <c r="DG37" s="1606"/>
      <c r="DH37" s="1606"/>
      <c r="DI37" s="1606"/>
      <c r="DJ37" s="1606"/>
      <c r="DK37" s="1606"/>
      <c r="DL37" s="1606"/>
      <c r="DM37" s="1606"/>
      <c r="DN37" s="1606"/>
      <c r="DO37" s="1606"/>
      <c r="DP37" s="1606"/>
      <c r="DQ37" s="1606"/>
      <c r="DR37" s="1606"/>
      <c r="DS37" s="1606"/>
      <c r="DT37" s="1606"/>
      <c r="DU37" s="1606"/>
      <c r="DV37" s="1606"/>
      <c r="DW37" s="1606"/>
      <c r="DX37" s="1606"/>
      <c r="DY37" s="1606"/>
    </row>
    <row r="38" spans="1:129" hidden="1">
      <c r="A38" s="1126"/>
      <c r="B38" s="601"/>
      <c r="C38" s="581"/>
      <c r="D38" s="581"/>
      <c r="E38" s="179"/>
      <c r="F38" s="179"/>
      <c r="G38" s="179"/>
      <c r="H38" s="179"/>
      <c r="I38" s="179"/>
      <c r="J38" s="179"/>
      <c r="K38" s="582">
        <f>IF(E38&gt;0,(((G38*(H38/3600)*750*9.81)/(1000*I38))/J38),0)</f>
        <v>0</v>
      </c>
      <c r="L38" s="179"/>
      <c r="M38" s="1148"/>
      <c r="N38" s="579"/>
      <c r="O38" s="579"/>
      <c r="P38" s="579"/>
      <c r="Q38" s="579"/>
      <c r="R38" s="179"/>
      <c r="S38" s="583">
        <f>E38*K38*L38*M38*R38/1000</f>
        <v>0</v>
      </c>
      <c r="T38" s="583"/>
      <c r="U38" s="1147"/>
      <c r="V38" s="1127"/>
      <c r="Y38" s="1607"/>
      <c r="Z38" s="1607"/>
      <c r="AA38" s="1607"/>
      <c r="AB38" s="1607"/>
      <c r="AC38" s="1607"/>
      <c r="AD38" s="1607"/>
      <c r="AE38" s="1607"/>
      <c r="AF38" s="1607"/>
      <c r="AG38" s="1100"/>
      <c r="AH38" s="1607"/>
      <c r="AI38" s="1607"/>
      <c r="AJ38" s="1607"/>
      <c r="AK38" s="1607"/>
      <c r="AL38" s="1607"/>
      <c r="AM38" s="1607"/>
      <c r="AN38" s="1607"/>
      <c r="AO38" s="1607"/>
      <c r="AP38" s="1152"/>
      <c r="AQ38" s="1152"/>
      <c r="AR38" s="1152"/>
      <c r="AS38" s="1152"/>
      <c r="AT38" s="1152"/>
      <c r="AU38" s="1152"/>
      <c r="AV38" s="1152"/>
      <c r="AW38" s="1152"/>
      <c r="AX38" s="1152"/>
      <c r="AY38" s="1152"/>
      <c r="AZ38" s="1152"/>
      <c r="BA38" s="1152"/>
      <c r="BB38" s="1152"/>
      <c r="BC38" s="1152"/>
      <c r="BD38" s="1152"/>
      <c r="BE38" s="1152"/>
      <c r="BF38" s="1152"/>
      <c r="BG38" s="1152"/>
      <c r="BH38" s="1152"/>
      <c r="BI38" s="1152"/>
      <c r="BJ38" s="1152"/>
      <c r="BK38" s="1152"/>
      <c r="BL38" s="1152"/>
      <c r="BM38" s="1606"/>
      <c r="BN38" s="1606"/>
      <c r="BO38" s="1606"/>
      <c r="BP38" s="1606"/>
      <c r="BQ38" s="1606"/>
      <c r="BR38" s="1606"/>
      <c r="BS38" s="1606"/>
      <c r="BT38" s="1606"/>
      <c r="BU38" s="1606"/>
      <c r="BV38" s="1606"/>
      <c r="BW38" s="1606"/>
      <c r="BX38" s="1606"/>
      <c r="BY38" s="1606"/>
      <c r="BZ38" s="1606"/>
      <c r="CA38" s="1606"/>
      <c r="CB38" s="1606"/>
      <c r="CC38" s="1606"/>
      <c r="CD38" s="1606"/>
      <c r="CE38" s="1606"/>
      <c r="CF38" s="1606"/>
      <c r="CG38" s="1606"/>
      <c r="CH38" s="1606"/>
      <c r="CI38" s="1606"/>
      <c r="CJ38" s="1606"/>
      <c r="CK38" s="1606"/>
      <c r="CL38" s="1606"/>
      <c r="CM38" s="1606"/>
      <c r="CN38" s="1606"/>
      <c r="CO38" s="1606"/>
      <c r="CP38" s="1606"/>
      <c r="CQ38" s="1606"/>
      <c r="CR38" s="1606"/>
      <c r="CS38" s="1606"/>
      <c r="CT38" s="1606"/>
      <c r="CU38" s="1606"/>
      <c r="CV38" s="1606"/>
      <c r="CW38" s="1606"/>
      <c r="CX38" s="1606"/>
      <c r="CY38" s="1606"/>
      <c r="CZ38" s="1606"/>
      <c r="DA38" s="1606"/>
      <c r="DB38" s="1606"/>
      <c r="DC38" s="1606"/>
      <c r="DD38" s="1606"/>
      <c r="DE38" s="1606"/>
      <c r="DF38" s="1606"/>
      <c r="DG38" s="1606"/>
      <c r="DH38" s="1606"/>
      <c r="DI38" s="1606"/>
      <c r="DJ38" s="1606"/>
      <c r="DK38" s="1606"/>
      <c r="DL38" s="1606"/>
      <c r="DM38" s="1606"/>
      <c r="DN38" s="1606"/>
      <c r="DO38" s="1606"/>
      <c r="DP38" s="1606"/>
      <c r="DQ38" s="1606"/>
      <c r="DR38" s="1606"/>
      <c r="DS38" s="1606"/>
      <c r="DT38" s="1606"/>
      <c r="DU38" s="1606"/>
      <c r="DV38" s="1606"/>
      <c r="DW38" s="1606"/>
      <c r="DX38" s="1606"/>
      <c r="DY38" s="1606"/>
    </row>
    <row r="39" spans="1:129" hidden="1">
      <c r="A39" s="1126"/>
      <c r="B39" s="581"/>
      <c r="C39" s="601"/>
      <c r="D39" s="601"/>
      <c r="E39" s="179"/>
      <c r="F39" s="179"/>
      <c r="G39" s="179"/>
      <c r="H39" s="179"/>
      <c r="I39" s="179"/>
      <c r="J39" s="179"/>
      <c r="K39" s="582">
        <f>IF(E39&gt;0,(((G39*(H39/3600)*750*9.81)/(1000*I39))/J39),0)</f>
        <v>0</v>
      </c>
      <c r="L39" s="179"/>
      <c r="M39" s="1148"/>
      <c r="N39" s="579"/>
      <c r="O39" s="579"/>
      <c r="P39" s="579"/>
      <c r="Q39" s="579"/>
      <c r="R39" s="179"/>
      <c r="S39" s="583">
        <f>E39*K39*L39*M39*R39/1000</f>
        <v>0</v>
      </c>
      <c r="T39" s="583"/>
      <c r="U39" s="1147"/>
      <c r="V39" s="1127"/>
      <c r="Y39" s="1607"/>
      <c r="Z39" s="1607"/>
      <c r="AA39" s="1607"/>
      <c r="AB39" s="1607"/>
      <c r="AC39" s="1607"/>
      <c r="AD39" s="1607"/>
      <c r="AE39" s="1607"/>
      <c r="AF39" s="1607"/>
      <c r="AG39" s="1100"/>
      <c r="AH39" s="1607"/>
      <c r="AI39" s="1607"/>
      <c r="AJ39" s="1607"/>
      <c r="AK39" s="1607"/>
      <c r="AL39" s="1607"/>
      <c r="AM39" s="1607"/>
      <c r="AN39" s="1607"/>
      <c r="AO39" s="1607"/>
      <c r="AP39" s="1154"/>
      <c r="AQ39" s="1154"/>
      <c r="AR39" s="1154"/>
      <c r="AS39" s="1154"/>
      <c r="AT39" s="1154"/>
      <c r="AU39" s="1154"/>
      <c r="AV39" s="1154"/>
      <c r="AW39" s="1154"/>
      <c r="AX39" s="1154"/>
      <c r="AY39" s="1154"/>
      <c r="AZ39" s="1154"/>
      <c r="BA39" s="1154"/>
      <c r="BB39" s="1154"/>
      <c r="BC39" s="1154"/>
      <c r="BD39" s="1154"/>
      <c r="BE39" s="1154"/>
      <c r="BF39" s="1154"/>
      <c r="BG39" s="1154"/>
      <c r="BH39" s="1154"/>
      <c r="BI39" s="1154"/>
      <c r="BJ39" s="1154"/>
      <c r="BK39" s="1154"/>
      <c r="BL39" s="1154"/>
      <c r="BM39" s="1606"/>
      <c r="BN39" s="1606"/>
      <c r="BO39" s="1606"/>
      <c r="BP39" s="1606"/>
      <c r="BQ39" s="1606"/>
      <c r="BR39" s="1606"/>
      <c r="BS39" s="1606"/>
      <c r="BT39" s="1606"/>
      <c r="BU39" s="1606"/>
      <c r="BV39" s="1606"/>
      <c r="BW39" s="1606"/>
      <c r="BX39" s="1606"/>
      <c r="BY39" s="1606"/>
      <c r="BZ39" s="1606"/>
      <c r="CA39" s="1606"/>
      <c r="CB39" s="1606"/>
      <c r="CC39" s="1606"/>
      <c r="CD39" s="1606"/>
      <c r="CE39" s="1606"/>
      <c r="CF39" s="1606"/>
      <c r="CG39" s="1606"/>
      <c r="CH39" s="1606"/>
      <c r="CI39" s="1606"/>
      <c r="CJ39" s="1606"/>
      <c r="CK39" s="1606"/>
      <c r="CL39" s="1606"/>
      <c r="CM39" s="1606"/>
      <c r="CN39" s="1606"/>
      <c r="CO39" s="1606"/>
      <c r="CP39" s="1606"/>
      <c r="CQ39" s="1606"/>
      <c r="CR39" s="1606"/>
      <c r="CS39" s="1606"/>
      <c r="CT39" s="1606"/>
      <c r="CU39" s="1606"/>
      <c r="CV39" s="1606"/>
      <c r="CW39" s="1606"/>
      <c r="CX39" s="1606"/>
      <c r="CY39" s="1606"/>
      <c r="CZ39" s="1606"/>
      <c r="DA39" s="1606"/>
      <c r="DB39" s="1606"/>
      <c r="DC39" s="1606"/>
      <c r="DD39" s="1606"/>
      <c r="DE39" s="1606"/>
      <c r="DF39" s="1606"/>
      <c r="DG39" s="1606"/>
      <c r="DH39" s="1606"/>
      <c r="DI39" s="1606"/>
      <c r="DJ39" s="1606"/>
      <c r="DK39" s="1606"/>
      <c r="DL39" s="1606"/>
      <c r="DM39" s="1606"/>
      <c r="DN39" s="1606"/>
      <c r="DO39" s="1606"/>
      <c r="DP39" s="1606"/>
      <c r="DQ39" s="1606"/>
      <c r="DR39" s="1606"/>
      <c r="DS39" s="1606"/>
      <c r="DT39" s="1606"/>
      <c r="DU39" s="1606"/>
      <c r="DV39" s="1606"/>
      <c r="DW39" s="1606"/>
      <c r="DX39" s="1606"/>
      <c r="DY39" s="1606"/>
    </row>
    <row r="40" spans="1:129" hidden="1">
      <c r="A40" s="1126"/>
      <c r="B40" s="581"/>
      <c r="C40" s="581"/>
      <c r="D40" s="581"/>
      <c r="E40" s="179"/>
      <c r="F40" s="179"/>
      <c r="G40" s="179"/>
      <c r="H40" s="179"/>
      <c r="I40" s="179"/>
      <c r="J40" s="179"/>
      <c r="K40" s="582">
        <f>IF(E40&gt;0,(((G40*(H40/3600)*750*9.81)/(1000*I40))/J40),0)</f>
        <v>0</v>
      </c>
      <c r="L40" s="179"/>
      <c r="M40" s="1148"/>
      <c r="N40" s="579"/>
      <c r="O40" s="579"/>
      <c r="P40" s="579"/>
      <c r="Q40" s="579"/>
      <c r="R40" s="179"/>
      <c r="S40" s="583">
        <f>E40*K40*L40*M40*R40/1000</f>
        <v>0</v>
      </c>
      <c r="T40" s="583"/>
      <c r="U40" s="1147"/>
      <c r="V40" s="1127"/>
      <c r="Y40" s="1607"/>
      <c r="Z40" s="1607"/>
      <c r="AA40" s="1607"/>
      <c r="AB40" s="1607"/>
      <c r="AC40" s="1607"/>
      <c r="AD40" s="1607"/>
      <c r="AE40" s="1607"/>
      <c r="AF40" s="1607"/>
      <c r="AG40" s="1100"/>
      <c r="AH40" s="1607"/>
      <c r="AI40" s="1607"/>
      <c r="AJ40" s="1607"/>
      <c r="AK40" s="1607"/>
      <c r="AL40" s="1607"/>
      <c r="AM40" s="1607"/>
      <c r="AN40" s="1607"/>
      <c r="AO40" s="1607"/>
      <c r="AP40" s="1113"/>
      <c r="AQ40" s="1113"/>
      <c r="AR40" s="1113"/>
      <c r="AS40" s="1113"/>
      <c r="AT40" s="1113"/>
      <c r="AU40" s="1113"/>
      <c r="AV40" s="1113"/>
      <c r="AW40" s="1113"/>
      <c r="AX40" s="1113"/>
      <c r="AY40" s="1113"/>
      <c r="AZ40" s="1113"/>
      <c r="BA40" s="1113"/>
      <c r="BB40" s="1113"/>
      <c r="BC40" s="1113"/>
      <c r="BD40" s="1113"/>
      <c r="BE40" s="1113"/>
      <c r="BF40" s="1113"/>
      <c r="BG40" s="1113"/>
      <c r="BH40" s="1113"/>
      <c r="BI40" s="1113"/>
      <c r="BJ40" s="1113"/>
      <c r="BK40" s="1113"/>
      <c r="BL40" s="1113"/>
      <c r="BM40" s="1606"/>
      <c r="BN40" s="1606"/>
      <c r="BO40" s="1606"/>
      <c r="BP40" s="1606"/>
      <c r="BQ40" s="1606"/>
      <c r="BR40" s="1606"/>
      <c r="BS40" s="1606"/>
      <c r="BT40" s="1606"/>
      <c r="BU40" s="1606"/>
      <c r="BV40" s="1606"/>
      <c r="BW40" s="1606"/>
      <c r="BX40" s="1606"/>
      <c r="BY40" s="1606"/>
      <c r="BZ40" s="1606"/>
      <c r="CA40" s="1606"/>
      <c r="CB40" s="1606"/>
      <c r="CC40" s="1606"/>
      <c r="CD40" s="1606"/>
      <c r="CE40" s="1606"/>
      <c r="CF40" s="1606"/>
      <c r="CG40" s="1606"/>
      <c r="CH40" s="1606"/>
      <c r="CI40" s="1606"/>
      <c r="CJ40" s="1606"/>
      <c r="CK40" s="1606"/>
      <c r="CL40" s="1606"/>
      <c r="CM40" s="1606"/>
      <c r="CN40" s="1606"/>
      <c r="CO40" s="1606"/>
      <c r="CP40" s="1606"/>
      <c r="CQ40" s="1606"/>
      <c r="CR40" s="1606"/>
      <c r="CS40" s="1606"/>
      <c r="CT40" s="1606"/>
      <c r="CU40" s="1606"/>
      <c r="CV40" s="1606"/>
      <c r="CW40" s="1606"/>
      <c r="CX40" s="1606"/>
      <c r="CY40" s="1606"/>
      <c r="CZ40" s="1606"/>
      <c r="DA40" s="1606"/>
      <c r="DB40" s="1606"/>
      <c r="DC40" s="1606"/>
      <c r="DD40" s="1606"/>
      <c r="DE40" s="1606"/>
      <c r="DF40" s="1606"/>
      <c r="DG40" s="1606"/>
      <c r="DH40" s="1606"/>
      <c r="DI40" s="1606"/>
      <c r="DJ40" s="1606"/>
      <c r="DK40" s="1606"/>
      <c r="DL40" s="1606"/>
      <c r="DM40" s="1606"/>
      <c r="DN40" s="1606"/>
      <c r="DO40" s="1606"/>
      <c r="DP40" s="1606"/>
      <c r="DQ40" s="1606"/>
      <c r="DR40" s="1606"/>
      <c r="DS40" s="1606"/>
      <c r="DT40" s="1606"/>
      <c r="DU40" s="1606"/>
      <c r="DV40" s="1606"/>
      <c r="DW40" s="1606"/>
      <c r="DX40" s="1606"/>
      <c r="DY40" s="1606"/>
    </row>
    <row r="41" spans="1:129" hidden="1">
      <c r="A41" s="1126"/>
      <c r="B41" s="581"/>
      <c r="C41" s="581"/>
      <c r="D41" s="581"/>
      <c r="E41" s="179"/>
      <c r="F41" s="179"/>
      <c r="G41" s="179"/>
      <c r="H41" s="179"/>
      <c r="I41" s="179"/>
      <c r="J41" s="179"/>
      <c r="K41" s="582">
        <f>IF(E41&gt;0,(((G41*(H41/3600)*750*9.81)/(1000*I41))/J41),0)</f>
        <v>0</v>
      </c>
      <c r="L41" s="179"/>
      <c r="M41" s="1148"/>
      <c r="N41" s="579"/>
      <c r="O41" s="579"/>
      <c r="P41" s="579"/>
      <c r="Q41" s="579"/>
      <c r="R41" s="179"/>
      <c r="S41" s="583">
        <f>E41*K41*L41*M41*R41/1000</f>
        <v>0</v>
      </c>
      <c r="T41" s="583"/>
      <c r="U41" s="1147"/>
      <c r="V41" s="1127"/>
      <c r="Y41" s="1607"/>
      <c r="Z41" s="1607"/>
      <c r="AA41" s="1607"/>
      <c r="AB41" s="1607"/>
      <c r="AC41" s="1607"/>
      <c r="AD41" s="1607"/>
      <c r="AE41" s="1607"/>
      <c r="AF41" s="1607"/>
      <c r="AG41" s="1100"/>
      <c r="AH41" s="1607"/>
      <c r="AI41" s="1607"/>
      <c r="AJ41" s="1607"/>
      <c r="AK41" s="1607"/>
      <c r="AL41" s="1607"/>
      <c r="AM41" s="1607"/>
      <c r="AN41" s="1607"/>
      <c r="AO41" s="1607"/>
      <c r="AP41" s="1152"/>
      <c r="AQ41" s="1152"/>
      <c r="AR41" s="1152"/>
      <c r="AS41" s="1152"/>
      <c r="AT41" s="1152"/>
      <c r="AU41" s="1152"/>
      <c r="AV41" s="1152"/>
      <c r="AW41" s="1152"/>
      <c r="AX41" s="1152"/>
      <c r="AY41" s="1152"/>
      <c r="AZ41" s="1152"/>
      <c r="BA41" s="1152"/>
      <c r="BB41" s="1152"/>
      <c r="BC41" s="1152"/>
      <c r="BD41" s="1152"/>
      <c r="BE41" s="1152"/>
      <c r="BF41" s="1152"/>
      <c r="BG41" s="1152"/>
      <c r="BH41" s="1152"/>
      <c r="BI41" s="1152"/>
      <c r="BJ41" s="1152"/>
      <c r="BK41" s="1152"/>
      <c r="BL41" s="1152"/>
      <c r="BM41" s="1606"/>
      <c r="BN41" s="1606"/>
      <c r="BO41" s="1606"/>
      <c r="BP41" s="1606"/>
      <c r="BQ41" s="1606"/>
      <c r="BR41" s="1606"/>
      <c r="BS41" s="1606"/>
      <c r="BT41" s="1606"/>
      <c r="BU41" s="1606"/>
      <c r="BV41" s="1606"/>
      <c r="BW41" s="1606"/>
      <c r="BX41" s="1606"/>
      <c r="BY41" s="1606"/>
      <c r="BZ41" s="1606"/>
      <c r="CA41" s="1606"/>
      <c r="CB41" s="1606"/>
      <c r="CC41" s="1606"/>
      <c r="CD41" s="1606"/>
      <c r="CE41" s="1606"/>
      <c r="CF41" s="1606"/>
      <c r="CG41" s="1606"/>
      <c r="CH41" s="1606"/>
      <c r="CI41" s="1606"/>
      <c r="CJ41" s="1606"/>
      <c r="CK41" s="1606"/>
      <c r="CL41" s="1606"/>
      <c r="CM41" s="1606"/>
      <c r="CN41" s="1606"/>
      <c r="CO41" s="1606"/>
      <c r="CP41" s="1606"/>
      <c r="CQ41" s="1606"/>
      <c r="CR41" s="1606"/>
      <c r="CS41" s="1606"/>
      <c r="CT41" s="1606"/>
      <c r="CU41" s="1606"/>
      <c r="CV41" s="1606"/>
      <c r="CW41" s="1606"/>
      <c r="CX41" s="1606"/>
      <c r="CY41" s="1606"/>
      <c r="CZ41" s="1606"/>
      <c r="DA41" s="1606"/>
      <c r="DB41" s="1606"/>
      <c r="DC41" s="1606"/>
      <c r="DD41" s="1606"/>
      <c r="DE41" s="1606"/>
      <c r="DF41" s="1606"/>
      <c r="DG41" s="1606"/>
      <c r="DH41" s="1606"/>
      <c r="DI41" s="1606"/>
      <c r="DJ41" s="1606"/>
      <c r="DK41" s="1606"/>
      <c r="DL41" s="1606"/>
      <c r="DM41" s="1606"/>
      <c r="DN41" s="1606"/>
      <c r="DO41" s="1606"/>
      <c r="DP41" s="1606"/>
      <c r="DQ41" s="1606"/>
      <c r="DR41" s="1606"/>
      <c r="DS41" s="1606"/>
      <c r="DT41" s="1606"/>
      <c r="DU41" s="1606"/>
      <c r="DV41" s="1606"/>
      <c r="DW41" s="1606"/>
      <c r="DX41" s="1606"/>
      <c r="DY41" s="1606"/>
    </row>
    <row r="42" spans="1:129" hidden="1">
      <c r="A42" s="1126"/>
      <c r="B42" s="581"/>
      <c r="C42" s="581"/>
      <c r="D42" s="581"/>
      <c r="E42" s="179"/>
      <c r="F42" s="179"/>
      <c r="G42" s="179"/>
      <c r="H42" s="179"/>
      <c r="I42" s="179"/>
      <c r="J42" s="179"/>
      <c r="K42" s="582">
        <f>IF(E42&gt;0,(((G42*(H42/3600)*750*9.81)/(1000*I42))/J42),0)</f>
        <v>0</v>
      </c>
      <c r="L42" s="179"/>
      <c r="M42" s="1148"/>
      <c r="N42" s="579"/>
      <c r="O42" s="579"/>
      <c r="P42" s="579"/>
      <c r="Q42" s="579"/>
      <c r="R42" s="179"/>
      <c r="S42" s="583">
        <f>E42*K42*L42*M42*R42/1000</f>
        <v>0</v>
      </c>
      <c r="T42" s="583"/>
      <c r="U42" s="1147"/>
      <c r="V42" s="1127"/>
      <c r="Y42" s="1607"/>
      <c r="Z42" s="1607"/>
      <c r="AA42" s="1607"/>
      <c r="AB42" s="1607"/>
      <c r="AC42" s="1607"/>
      <c r="AD42" s="1607"/>
      <c r="AE42" s="1607"/>
      <c r="AF42" s="1607"/>
      <c r="AG42" s="1100"/>
      <c r="AH42" s="1608"/>
      <c r="AI42" s="1608"/>
      <c r="AJ42" s="1608"/>
      <c r="AK42" s="1608"/>
      <c r="AL42" s="1608"/>
      <c r="AM42" s="1608"/>
      <c r="AN42" s="1608"/>
      <c r="AO42" s="1608"/>
      <c r="AP42" s="1608"/>
      <c r="AQ42" s="1608"/>
      <c r="AR42" s="1608"/>
      <c r="AS42" s="1608"/>
      <c r="AT42" s="1608"/>
      <c r="AU42" s="1608"/>
      <c r="AV42" s="1608"/>
      <c r="AW42" s="1608"/>
      <c r="AX42" s="1608"/>
      <c r="AY42" s="1608"/>
      <c r="AZ42" s="1608"/>
      <c r="BA42" s="1608"/>
      <c r="BB42" s="1608"/>
      <c r="BC42" s="1608"/>
      <c r="BD42" s="1608"/>
      <c r="BE42" s="1608"/>
      <c r="BF42" s="1608"/>
      <c r="BG42" s="1608"/>
      <c r="BH42" s="1608"/>
      <c r="BI42" s="1608"/>
      <c r="BJ42" s="1608"/>
      <c r="BK42" s="1608"/>
      <c r="BL42" s="1608"/>
      <c r="BM42" s="1606"/>
      <c r="BN42" s="1606"/>
      <c r="BO42" s="1606"/>
      <c r="BP42" s="1606"/>
      <c r="BQ42" s="1606"/>
      <c r="BR42" s="1606"/>
      <c r="BS42" s="1606"/>
      <c r="BT42" s="1606"/>
      <c r="BU42" s="1606"/>
      <c r="BV42" s="1606"/>
      <c r="BW42" s="1606"/>
      <c r="BX42" s="1606"/>
      <c r="BY42" s="1606"/>
      <c r="BZ42" s="1606"/>
      <c r="CA42" s="1606"/>
      <c r="CB42" s="1606"/>
      <c r="CC42" s="1606"/>
      <c r="CD42" s="1606"/>
      <c r="CE42" s="1606"/>
      <c r="CF42" s="1606"/>
      <c r="CG42" s="1606"/>
      <c r="CH42" s="1606"/>
      <c r="CI42" s="1606"/>
      <c r="CJ42" s="1606"/>
      <c r="CK42" s="1606"/>
      <c r="CL42" s="1606"/>
      <c r="CM42" s="1606"/>
      <c r="CN42" s="1606"/>
      <c r="CO42" s="1606"/>
      <c r="CP42" s="1606"/>
      <c r="CQ42" s="1606"/>
      <c r="CR42" s="1606"/>
      <c r="CS42" s="1606"/>
      <c r="CT42" s="1606"/>
      <c r="CU42" s="1606"/>
      <c r="CV42" s="1606"/>
      <c r="CW42" s="1606"/>
      <c r="CX42" s="1606"/>
      <c r="CY42" s="1606"/>
      <c r="CZ42" s="1606"/>
      <c r="DA42" s="1606"/>
      <c r="DB42" s="1606"/>
      <c r="DC42" s="1606"/>
      <c r="DD42" s="1606"/>
      <c r="DE42" s="1606"/>
      <c r="DF42" s="1606"/>
      <c r="DG42" s="1606"/>
      <c r="DH42" s="1606"/>
      <c r="DI42" s="1606"/>
      <c r="DJ42" s="1606"/>
      <c r="DK42" s="1606"/>
      <c r="DL42" s="1606"/>
      <c r="DM42" s="1606"/>
      <c r="DN42" s="1606"/>
      <c r="DO42" s="1606"/>
      <c r="DP42" s="1606"/>
      <c r="DQ42" s="1606"/>
      <c r="DR42" s="1606"/>
      <c r="DS42" s="1606"/>
      <c r="DT42" s="1606"/>
      <c r="DU42" s="1606"/>
      <c r="DV42" s="1606"/>
      <c r="DW42" s="1606"/>
      <c r="DX42" s="1606"/>
      <c r="DY42" s="1606"/>
    </row>
    <row r="43" spans="1:129" hidden="1">
      <c r="A43" s="1125"/>
      <c r="B43" s="1157" t="s">
        <v>1230</v>
      </c>
      <c r="C43" s="586"/>
      <c r="D43" s="586"/>
      <c r="E43" s="1161"/>
      <c r="F43" s="1161"/>
      <c r="G43" s="1161"/>
      <c r="H43" s="1161"/>
      <c r="I43" s="1161"/>
      <c r="J43" s="1161"/>
      <c r="K43" s="603"/>
      <c r="L43" s="1161"/>
      <c r="M43" s="1161"/>
      <c r="N43" s="579"/>
      <c r="O43" s="579"/>
      <c r="P43" s="579"/>
      <c r="Q43" s="579"/>
      <c r="R43" s="1161"/>
      <c r="S43" s="583">
        <f>SUM(S38:S42)</f>
        <v>0</v>
      </c>
      <c r="T43" s="583"/>
      <c r="U43" s="1156"/>
      <c r="V43" s="593"/>
      <c r="Y43" s="1607"/>
      <c r="Z43" s="1607"/>
      <c r="AA43" s="1607"/>
      <c r="AB43" s="1607"/>
      <c r="AC43" s="1607"/>
      <c r="AD43" s="1607"/>
      <c r="AE43" s="1607"/>
      <c r="AF43" s="1607"/>
      <c r="AG43" s="1100"/>
      <c r="AH43" s="1608"/>
      <c r="AI43" s="1608"/>
      <c r="AJ43" s="1608"/>
      <c r="AK43" s="1608"/>
      <c r="AL43" s="1608"/>
      <c r="AM43" s="1608"/>
      <c r="AN43" s="1608"/>
      <c r="AO43" s="1608"/>
      <c r="AP43" s="1608"/>
      <c r="AQ43" s="1608"/>
      <c r="AR43" s="1608"/>
      <c r="AS43" s="1608"/>
      <c r="AT43" s="1608"/>
      <c r="AU43" s="1608"/>
      <c r="AV43" s="1608"/>
      <c r="AW43" s="1608"/>
      <c r="AX43" s="1608"/>
      <c r="AY43" s="1608"/>
      <c r="AZ43" s="1608"/>
      <c r="BA43" s="1608"/>
      <c r="BB43" s="1608"/>
      <c r="BC43" s="1608"/>
      <c r="BD43" s="1608"/>
      <c r="BE43" s="1608"/>
      <c r="BF43" s="1608"/>
      <c r="BG43" s="1608"/>
      <c r="BH43" s="1608"/>
      <c r="BI43" s="1608"/>
      <c r="BJ43" s="1608"/>
      <c r="BK43" s="1608"/>
      <c r="BL43" s="1608"/>
      <c r="BM43" s="1606"/>
      <c r="BN43" s="1606"/>
      <c r="BO43" s="1606"/>
      <c r="BP43" s="1606"/>
      <c r="BQ43" s="1606"/>
      <c r="BR43" s="1606"/>
      <c r="BS43" s="1606"/>
      <c r="BT43" s="1606"/>
      <c r="BU43" s="1606"/>
      <c r="BV43" s="1606"/>
      <c r="BW43" s="1606"/>
      <c r="BX43" s="1606"/>
      <c r="BY43" s="1606"/>
      <c r="BZ43" s="1606"/>
      <c r="CA43" s="1606"/>
      <c r="CB43" s="1606"/>
      <c r="CC43" s="1606"/>
      <c r="CD43" s="1606"/>
      <c r="CE43" s="1606"/>
      <c r="CF43" s="1606"/>
      <c r="CG43" s="1606"/>
      <c r="CH43" s="1606"/>
      <c r="CI43" s="1606"/>
      <c r="CJ43" s="1606"/>
      <c r="CK43" s="1606"/>
      <c r="CL43" s="1606"/>
      <c r="CM43" s="1606"/>
      <c r="CN43" s="1606"/>
      <c r="CO43" s="1606"/>
      <c r="CP43" s="1606"/>
      <c r="CQ43" s="1606"/>
      <c r="CR43" s="1606"/>
      <c r="CS43" s="1606"/>
      <c r="CT43" s="1606"/>
      <c r="CU43" s="1606"/>
      <c r="CV43" s="1606"/>
      <c r="CW43" s="1606"/>
      <c r="CX43" s="1606"/>
      <c r="CY43" s="1606"/>
      <c r="CZ43" s="1606"/>
      <c r="DA43" s="1606"/>
      <c r="DB43" s="1606"/>
      <c r="DC43" s="1606"/>
      <c r="DD43" s="1606"/>
      <c r="DE43" s="1606"/>
      <c r="DF43" s="1606"/>
      <c r="DG43" s="1606"/>
      <c r="DH43" s="1606"/>
      <c r="DI43" s="1606"/>
      <c r="DJ43" s="1606"/>
      <c r="DK43" s="1606"/>
      <c r="DL43" s="1606"/>
      <c r="DM43" s="1606"/>
      <c r="DN43" s="1606"/>
      <c r="DO43" s="1606"/>
      <c r="DP43" s="1606"/>
      <c r="DQ43" s="1606"/>
      <c r="DR43" s="1606"/>
      <c r="DS43" s="1606"/>
      <c r="DT43" s="1606"/>
      <c r="DU43" s="1606"/>
      <c r="DV43" s="1606"/>
      <c r="DW43" s="1606"/>
      <c r="DX43" s="1606"/>
      <c r="DY43" s="1606"/>
    </row>
    <row r="44" spans="1:129" hidden="1">
      <c r="A44" s="1125" t="s">
        <v>903</v>
      </c>
      <c r="B44" s="579" t="s">
        <v>1183</v>
      </c>
      <c r="C44" s="588"/>
      <c r="D44" s="588"/>
      <c r="E44" s="589"/>
      <c r="F44" s="589"/>
      <c r="G44" s="589"/>
      <c r="H44" s="589"/>
      <c r="I44" s="589"/>
      <c r="J44" s="589"/>
      <c r="K44" s="590"/>
      <c r="L44" s="591"/>
      <c r="M44" s="579"/>
      <c r="N44" s="579"/>
      <c r="O44" s="579"/>
      <c r="P44" s="579"/>
      <c r="Q44" s="592"/>
      <c r="R44" s="579"/>
      <c r="S44" s="579"/>
      <c r="T44" s="579"/>
      <c r="U44" s="579"/>
      <c r="V44" s="580"/>
      <c r="Y44" s="1607"/>
      <c r="Z44" s="1607"/>
      <c r="AA44" s="1607"/>
      <c r="AB44" s="1607"/>
      <c r="AC44" s="1607"/>
      <c r="AD44" s="1607"/>
      <c r="AE44" s="1607"/>
      <c r="AF44" s="1607"/>
      <c r="AG44" s="1100"/>
      <c r="AH44" s="1608"/>
      <c r="AI44" s="1608"/>
      <c r="AJ44" s="1608"/>
      <c r="AK44" s="1608"/>
      <c r="AL44" s="1608"/>
      <c r="AM44" s="1608"/>
      <c r="AN44" s="1608"/>
      <c r="AO44" s="1608"/>
      <c r="AP44" s="1608"/>
      <c r="AQ44" s="1608"/>
      <c r="AR44" s="1608"/>
      <c r="AS44" s="1608"/>
      <c r="AT44" s="1608"/>
      <c r="AU44" s="1608"/>
      <c r="AV44" s="1608"/>
      <c r="AW44" s="1608"/>
      <c r="AX44" s="1608"/>
      <c r="AY44" s="1608"/>
      <c r="AZ44" s="1608"/>
      <c r="BA44" s="1608"/>
      <c r="BB44" s="1608"/>
      <c r="BC44" s="1608"/>
      <c r="BD44" s="1608"/>
      <c r="BE44" s="1608"/>
      <c r="BF44" s="1608"/>
      <c r="BG44" s="1608"/>
      <c r="BH44" s="1608"/>
      <c r="BI44" s="1608"/>
      <c r="BJ44" s="1608"/>
      <c r="BK44" s="1608"/>
      <c r="BL44" s="1608"/>
      <c r="BM44" s="1606"/>
      <c r="BN44" s="1606"/>
      <c r="BO44" s="1606"/>
      <c r="BP44" s="1606"/>
      <c r="BQ44" s="1606"/>
      <c r="BR44" s="1606"/>
      <c r="BS44" s="1606"/>
      <c r="BT44" s="1606"/>
      <c r="BU44" s="1606"/>
      <c r="BV44" s="1606"/>
      <c r="BW44" s="1606"/>
      <c r="BX44" s="1606"/>
      <c r="BY44" s="1606"/>
      <c r="BZ44" s="1606"/>
      <c r="CA44" s="1606"/>
      <c r="CB44" s="1606"/>
      <c r="CC44" s="1606"/>
      <c r="CD44" s="1606"/>
      <c r="CE44" s="1606"/>
      <c r="CF44" s="1606"/>
      <c r="CG44" s="1606"/>
      <c r="CH44" s="1606"/>
      <c r="CI44" s="1606"/>
      <c r="CJ44" s="1606"/>
      <c r="CK44" s="1606"/>
      <c r="CL44" s="1606"/>
      <c r="CM44" s="1606"/>
      <c r="CN44" s="1606"/>
      <c r="CO44" s="1606"/>
      <c r="CP44" s="1606"/>
      <c r="CQ44" s="1606"/>
      <c r="CR44" s="1606"/>
      <c r="CS44" s="1606"/>
      <c r="CT44" s="1606"/>
      <c r="CU44" s="1606"/>
      <c r="CV44" s="1606"/>
      <c r="CW44" s="1606"/>
      <c r="CX44" s="1606"/>
      <c r="CY44" s="1606"/>
      <c r="CZ44" s="1606"/>
      <c r="DA44" s="1606"/>
      <c r="DB44" s="1606"/>
      <c r="DC44" s="1606"/>
      <c r="DD44" s="1606"/>
      <c r="DE44" s="1606"/>
      <c r="DF44" s="1606"/>
      <c r="DG44" s="1606"/>
      <c r="DH44" s="1606"/>
      <c r="DI44" s="1606"/>
      <c r="DJ44" s="1606"/>
      <c r="DK44" s="1606"/>
      <c r="DL44" s="1606"/>
      <c r="DM44" s="1606"/>
      <c r="DN44" s="1606"/>
      <c r="DO44" s="1606"/>
      <c r="DP44" s="1606"/>
      <c r="DQ44" s="1606"/>
      <c r="DR44" s="1606"/>
      <c r="DS44" s="1606"/>
      <c r="DT44" s="1606"/>
      <c r="DU44" s="1606"/>
      <c r="DV44" s="1606"/>
      <c r="DW44" s="1606"/>
      <c r="DX44" s="1606"/>
      <c r="DY44" s="1606"/>
    </row>
    <row r="45" spans="1:129" hidden="1">
      <c r="A45" s="1126"/>
      <c r="B45" s="581"/>
      <c r="C45" s="581"/>
      <c r="D45" s="581"/>
      <c r="E45" s="179"/>
      <c r="F45" s="179"/>
      <c r="G45" s="179"/>
      <c r="H45" s="179"/>
      <c r="I45" s="179"/>
      <c r="J45" s="179"/>
      <c r="K45" s="582">
        <f>IF(E45&gt;0,(((G45*(H45/3600)*750*9.81)/(1000*I45))/J45),0)</f>
        <v>0</v>
      </c>
      <c r="L45" s="179"/>
      <c r="M45" s="179"/>
      <c r="N45" s="579"/>
      <c r="O45" s="579"/>
      <c r="P45" s="579"/>
      <c r="Q45" s="579"/>
      <c r="R45" s="179"/>
      <c r="S45" s="583">
        <f>E45*K45*L45*M45*R45/1000</f>
        <v>0</v>
      </c>
      <c r="T45" s="583"/>
      <c r="U45" s="1157"/>
      <c r="V45" s="1127"/>
      <c r="Y45" s="1607"/>
      <c r="Z45" s="1607"/>
      <c r="AA45" s="1607"/>
      <c r="AB45" s="1607"/>
      <c r="AC45" s="1607"/>
      <c r="AD45" s="1607"/>
      <c r="AE45" s="1607"/>
      <c r="AF45" s="1607"/>
      <c r="AG45" s="1100"/>
      <c r="AH45" s="1610"/>
      <c r="AI45" s="1610"/>
      <c r="AJ45" s="1610"/>
      <c r="AK45" s="1610"/>
      <c r="AL45" s="1610"/>
      <c r="AM45" s="1610"/>
      <c r="AN45" s="1610"/>
      <c r="AO45" s="1610"/>
      <c r="AP45" s="1610"/>
      <c r="AQ45" s="1610"/>
      <c r="AR45" s="1610"/>
      <c r="AS45" s="1610"/>
      <c r="AT45" s="1610"/>
      <c r="AU45" s="1610"/>
      <c r="AV45" s="1610"/>
      <c r="AW45" s="1610"/>
      <c r="AX45" s="1610"/>
      <c r="AY45" s="1610"/>
      <c r="AZ45" s="1610"/>
      <c r="BA45" s="1610"/>
      <c r="BB45" s="1610"/>
      <c r="BC45" s="1610"/>
      <c r="BD45" s="1610"/>
      <c r="BE45" s="1610"/>
      <c r="BF45" s="1610"/>
      <c r="BG45" s="1610"/>
      <c r="BH45" s="1610"/>
      <c r="BI45" s="1610"/>
      <c r="BJ45" s="1610"/>
      <c r="BK45" s="1610"/>
      <c r="BL45" s="1610"/>
      <c r="BM45" s="1606"/>
      <c r="BN45" s="1606"/>
      <c r="BO45" s="1606"/>
      <c r="BP45" s="1606"/>
      <c r="BQ45" s="1606"/>
      <c r="BR45" s="1606"/>
      <c r="BS45" s="1606"/>
      <c r="BT45" s="1606"/>
      <c r="BU45" s="1606"/>
      <c r="BV45" s="1606"/>
      <c r="BW45" s="1606"/>
      <c r="BX45" s="1606"/>
      <c r="BY45" s="1606"/>
      <c r="BZ45" s="1606"/>
      <c r="CA45" s="1606"/>
      <c r="CB45" s="1606"/>
      <c r="CC45" s="1606"/>
      <c r="CD45" s="1606"/>
      <c r="CE45" s="1606"/>
      <c r="CF45" s="1606"/>
      <c r="CG45" s="1606"/>
      <c r="CH45" s="1606"/>
      <c r="CI45" s="1606"/>
      <c r="CJ45" s="1606"/>
      <c r="CK45" s="1606"/>
      <c r="CL45" s="1606"/>
      <c r="CM45" s="1606"/>
      <c r="CN45" s="1606"/>
      <c r="CO45" s="1606"/>
      <c r="CP45" s="1606"/>
      <c r="CQ45" s="1606"/>
      <c r="CR45" s="1606"/>
      <c r="CS45" s="1606"/>
      <c r="CT45" s="1606"/>
      <c r="CU45" s="1606"/>
      <c r="CV45" s="1606"/>
      <c r="CW45" s="1606"/>
      <c r="CX45" s="1606"/>
      <c r="CY45" s="1606"/>
      <c r="CZ45" s="1606"/>
      <c r="DA45" s="1606"/>
      <c r="DB45" s="1606"/>
      <c r="DC45" s="1606"/>
      <c r="DD45" s="1606"/>
      <c r="DE45" s="1606"/>
      <c r="DF45" s="1606"/>
      <c r="DG45" s="1606"/>
      <c r="DH45" s="1606"/>
      <c r="DI45" s="1606"/>
      <c r="DJ45" s="1606"/>
      <c r="DK45" s="1606"/>
      <c r="DL45" s="1606"/>
      <c r="DM45" s="1606"/>
      <c r="DN45" s="1606"/>
      <c r="DO45" s="1606"/>
      <c r="DP45" s="1606"/>
      <c r="DQ45" s="1606"/>
      <c r="DR45" s="1606"/>
      <c r="DS45" s="1606"/>
      <c r="DT45" s="1606"/>
      <c r="DU45" s="1606"/>
      <c r="DV45" s="1606"/>
      <c r="DW45" s="1606"/>
      <c r="DX45" s="1606"/>
      <c r="DY45" s="1606"/>
    </row>
    <row r="46" spans="1:129" hidden="1">
      <c r="A46" s="1126"/>
      <c r="B46" s="581"/>
      <c r="C46" s="581"/>
      <c r="D46" s="581"/>
      <c r="E46" s="179"/>
      <c r="F46" s="179"/>
      <c r="G46" s="179"/>
      <c r="H46" s="179"/>
      <c r="I46" s="179"/>
      <c r="J46" s="179"/>
      <c r="K46" s="582">
        <f>IF(E46&gt;0,(((G46*(H46/3600)*750*9.81)/(1000*I46))/J46),0)</f>
        <v>0</v>
      </c>
      <c r="L46" s="179"/>
      <c r="M46" s="179"/>
      <c r="N46" s="579"/>
      <c r="O46" s="579"/>
      <c r="P46" s="579"/>
      <c r="Q46" s="579"/>
      <c r="R46" s="179"/>
      <c r="S46" s="583">
        <f>E46*K46*L46*M46*R46/1000</f>
        <v>0</v>
      </c>
      <c r="T46" s="583"/>
      <c r="U46" s="1157"/>
      <c r="V46" s="1127"/>
      <c r="Y46" s="1607"/>
      <c r="Z46" s="1607"/>
      <c r="AA46" s="1607"/>
      <c r="AB46" s="1607"/>
      <c r="AC46" s="1607"/>
      <c r="AD46" s="1607"/>
      <c r="AE46" s="1607"/>
      <c r="AF46" s="1607"/>
      <c r="AG46" s="1100"/>
      <c r="AH46" s="1609"/>
      <c r="AI46" s="1609"/>
      <c r="AJ46" s="1609"/>
      <c r="AK46" s="1609"/>
      <c r="AL46" s="1609"/>
      <c r="AM46" s="1609"/>
      <c r="AN46" s="1609"/>
      <c r="AO46" s="1609"/>
      <c r="AP46" s="1609"/>
      <c r="AQ46" s="1609"/>
      <c r="AR46" s="1609"/>
      <c r="AS46" s="1609"/>
      <c r="AT46" s="1609"/>
      <c r="AU46" s="1609"/>
      <c r="AV46" s="1609"/>
      <c r="AW46" s="1609"/>
      <c r="AX46" s="1609"/>
      <c r="AY46" s="1609"/>
      <c r="AZ46" s="1609"/>
      <c r="BA46" s="1609"/>
      <c r="BB46" s="1609"/>
      <c r="BC46" s="1609"/>
      <c r="BD46" s="1609"/>
      <c r="BE46" s="1609"/>
      <c r="BF46" s="1609"/>
      <c r="BG46" s="1609"/>
      <c r="BH46" s="1609"/>
      <c r="BI46" s="1609"/>
      <c r="BJ46" s="1609"/>
      <c r="BK46" s="1609"/>
      <c r="BL46" s="1153"/>
      <c r="BM46" s="1606"/>
      <c r="BN46" s="1606"/>
      <c r="BO46" s="1606"/>
      <c r="BP46" s="1606"/>
      <c r="BQ46" s="1606"/>
      <c r="BR46" s="1606"/>
      <c r="BS46" s="1606"/>
      <c r="BT46" s="1606"/>
      <c r="BU46" s="1606"/>
      <c r="BV46" s="1606"/>
      <c r="BW46" s="1606"/>
      <c r="BX46" s="1606"/>
      <c r="BY46" s="1606"/>
      <c r="BZ46" s="1606"/>
      <c r="CA46" s="1606"/>
      <c r="CB46" s="1606"/>
      <c r="CC46" s="1606"/>
      <c r="CD46" s="1606"/>
      <c r="CE46" s="1606"/>
      <c r="CF46" s="1606"/>
      <c r="CG46" s="1606"/>
      <c r="CH46" s="1606"/>
      <c r="CI46" s="1606"/>
      <c r="CJ46" s="1606"/>
      <c r="CK46" s="1606"/>
      <c r="CL46" s="1606"/>
      <c r="CM46" s="1606"/>
      <c r="CN46" s="1606"/>
      <c r="CO46" s="1606"/>
      <c r="CP46" s="1606"/>
      <c r="CQ46" s="1606"/>
      <c r="CR46" s="1606"/>
      <c r="CS46" s="1606"/>
      <c r="CT46" s="1606"/>
      <c r="CU46" s="1606"/>
      <c r="CV46" s="1606"/>
      <c r="CW46" s="1606"/>
      <c r="CX46" s="1606"/>
      <c r="CY46" s="1606"/>
      <c r="CZ46" s="1606"/>
      <c r="DA46" s="1606"/>
      <c r="DB46" s="1606"/>
      <c r="DC46" s="1606"/>
      <c r="DD46" s="1606"/>
      <c r="DE46" s="1606"/>
      <c r="DF46" s="1606"/>
      <c r="DG46" s="1606"/>
      <c r="DH46" s="1606"/>
      <c r="DI46" s="1606"/>
      <c r="DJ46" s="1606"/>
      <c r="DK46" s="1606"/>
      <c r="DL46" s="1606"/>
      <c r="DM46" s="1606"/>
      <c r="DN46" s="1606"/>
      <c r="DO46" s="1606"/>
      <c r="DP46" s="1606"/>
      <c r="DQ46" s="1606"/>
      <c r="DR46" s="1606"/>
      <c r="DS46" s="1606"/>
      <c r="DT46" s="1606"/>
      <c r="DU46" s="1606"/>
      <c r="DV46" s="1606"/>
      <c r="DW46" s="1606"/>
      <c r="DX46" s="1606"/>
      <c r="DY46" s="1606"/>
    </row>
    <row r="47" spans="1:129" hidden="1">
      <c r="A47" s="1126"/>
      <c r="B47" s="581"/>
      <c r="C47" s="581"/>
      <c r="D47" s="581"/>
      <c r="E47" s="179"/>
      <c r="F47" s="179"/>
      <c r="G47" s="179"/>
      <c r="H47" s="179"/>
      <c r="I47" s="179"/>
      <c r="J47" s="179"/>
      <c r="K47" s="582">
        <f>IF(E47&gt;0,(((G47*(H47/3600)*750*9.81)/(1000*I47))/J47),0)</f>
        <v>0</v>
      </c>
      <c r="L47" s="179"/>
      <c r="M47" s="179"/>
      <c r="N47" s="579"/>
      <c r="O47" s="579"/>
      <c r="P47" s="579"/>
      <c r="Q47" s="579"/>
      <c r="R47" s="179"/>
      <c r="S47" s="583">
        <f>E47*K47*L47*M47*R47/1000</f>
        <v>0</v>
      </c>
      <c r="T47" s="583"/>
      <c r="U47" s="1157"/>
      <c r="V47" s="1127"/>
      <c r="Y47" s="1607"/>
      <c r="Z47" s="1607"/>
      <c r="AA47" s="1607"/>
      <c r="AB47" s="1607"/>
      <c r="AC47" s="1607"/>
      <c r="AD47" s="1607"/>
      <c r="AE47" s="1607"/>
      <c r="AF47" s="1607"/>
      <c r="AG47" s="1100"/>
      <c r="AH47" s="1609"/>
      <c r="AI47" s="1609"/>
      <c r="AJ47" s="1609"/>
      <c r="AK47" s="1609"/>
      <c r="AL47" s="1609"/>
      <c r="AM47" s="1609"/>
      <c r="AN47" s="1609"/>
      <c r="AO47" s="1609"/>
      <c r="AP47" s="1609"/>
      <c r="AQ47" s="1609"/>
      <c r="AR47" s="1609"/>
      <c r="AS47" s="1609"/>
      <c r="AT47" s="1609"/>
      <c r="AU47" s="1609"/>
      <c r="AV47" s="1609"/>
      <c r="AW47" s="1609"/>
      <c r="AX47" s="1609"/>
      <c r="AY47" s="1609"/>
      <c r="AZ47" s="1609"/>
      <c r="BA47" s="1609"/>
      <c r="BB47" s="1609"/>
      <c r="BC47" s="1609"/>
      <c r="BD47" s="1609"/>
      <c r="BE47" s="1609"/>
      <c r="BF47" s="1609"/>
      <c r="BG47" s="1609"/>
      <c r="BH47" s="1609"/>
      <c r="BI47" s="1609"/>
      <c r="BJ47" s="1609"/>
      <c r="BK47" s="1609"/>
      <c r="BL47" s="1153"/>
      <c r="BM47" s="1606"/>
      <c r="BN47" s="1606"/>
      <c r="BO47" s="1606"/>
      <c r="BP47" s="1606"/>
      <c r="BQ47" s="1606"/>
      <c r="BR47" s="1606"/>
      <c r="BS47" s="1606"/>
      <c r="BT47" s="1606"/>
      <c r="BU47" s="1606"/>
      <c r="BV47" s="1606"/>
      <c r="BW47" s="1606"/>
      <c r="BX47" s="1606"/>
      <c r="BY47" s="1606"/>
      <c r="BZ47" s="1606"/>
      <c r="CA47" s="1606"/>
      <c r="CB47" s="1606"/>
      <c r="CC47" s="1606"/>
      <c r="CD47" s="1606"/>
      <c r="CE47" s="1606"/>
      <c r="CF47" s="1606"/>
      <c r="CG47" s="1606"/>
      <c r="CH47" s="1606"/>
      <c r="CI47" s="1606"/>
      <c r="CJ47" s="1606"/>
      <c r="CK47" s="1606"/>
      <c r="CL47" s="1606"/>
      <c r="CM47" s="1606"/>
      <c r="CN47" s="1606"/>
      <c r="CO47" s="1606"/>
      <c r="CP47" s="1606"/>
      <c r="CQ47" s="1606"/>
      <c r="CR47" s="1606"/>
      <c r="CS47" s="1606"/>
      <c r="CT47" s="1606"/>
      <c r="CU47" s="1606"/>
      <c r="CV47" s="1606"/>
      <c r="CW47" s="1606"/>
      <c r="CX47" s="1606"/>
      <c r="CY47" s="1606"/>
      <c r="CZ47" s="1606"/>
      <c r="DA47" s="1606"/>
      <c r="DB47" s="1606"/>
      <c r="DC47" s="1606"/>
      <c r="DD47" s="1606"/>
      <c r="DE47" s="1606"/>
      <c r="DF47" s="1606"/>
      <c r="DG47" s="1606"/>
      <c r="DH47" s="1606"/>
      <c r="DI47" s="1606"/>
      <c r="DJ47" s="1606"/>
      <c r="DK47" s="1606"/>
      <c r="DL47" s="1606"/>
      <c r="DM47" s="1606"/>
      <c r="DN47" s="1606"/>
      <c r="DO47" s="1606"/>
      <c r="DP47" s="1606"/>
      <c r="DQ47" s="1606"/>
      <c r="DR47" s="1606"/>
      <c r="DS47" s="1606"/>
      <c r="DT47" s="1606"/>
      <c r="DU47" s="1606"/>
      <c r="DV47" s="1606"/>
      <c r="DW47" s="1606"/>
      <c r="DX47" s="1606"/>
      <c r="DY47" s="1606"/>
    </row>
    <row r="48" spans="1:129" hidden="1">
      <c r="A48" s="1126"/>
      <c r="B48" s="581"/>
      <c r="C48" s="581"/>
      <c r="D48" s="581"/>
      <c r="E48" s="179"/>
      <c r="F48" s="179"/>
      <c r="G48" s="179"/>
      <c r="H48" s="179"/>
      <c r="I48" s="179"/>
      <c r="J48" s="179"/>
      <c r="K48" s="582">
        <f>IF(E48&gt;0,(((G48*(H48/3600)*750*9.81)/(1000*I48))/J48),0)</f>
        <v>0</v>
      </c>
      <c r="L48" s="179"/>
      <c r="M48" s="179"/>
      <c r="N48" s="579"/>
      <c r="O48" s="579"/>
      <c r="P48" s="579"/>
      <c r="Q48" s="579"/>
      <c r="R48" s="179"/>
      <c r="S48" s="583">
        <f>E48*K48*L48*M48*R48/1000</f>
        <v>0</v>
      </c>
      <c r="T48" s="583"/>
      <c r="U48" s="1157"/>
      <c r="V48" s="1127"/>
      <c r="Y48" s="1607"/>
      <c r="Z48" s="1607"/>
      <c r="AA48" s="1607"/>
      <c r="AB48" s="1607"/>
      <c r="AC48" s="1607"/>
      <c r="AD48" s="1607"/>
      <c r="AE48" s="1607"/>
      <c r="AF48" s="1607"/>
      <c r="AG48" s="1100"/>
      <c r="AH48" s="1609"/>
      <c r="AI48" s="1609"/>
      <c r="AJ48" s="1609"/>
      <c r="AK48" s="1609"/>
      <c r="AL48" s="1609"/>
      <c r="AM48" s="1609"/>
      <c r="AN48" s="1609"/>
      <c r="AO48" s="1609"/>
      <c r="AP48" s="1609"/>
      <c r="AQ48" s="1609"/>
      <c r="AR48" s="1609"/>
      <c r="AS48" s="1609"/>
      <c r="AT48" s="1609"/>
      <c r="AU48" s="1609"/>
      <c r="AV48" s="1609"/>
      <c r="AW48" s="1609"/>
      <c r="AX48" s="1609"/>
      <c r="AY48" s="1609"/>
      <c r="AZ48" s="1609"/>
      <c r="BA48" s="1609"/>
      <c r="BB48" s="1609"/>
      <c r="BC48" s="1609"/>
      <c r="BD48" s="1609"/>
      <c r="BE48" s="1609"/>
      <c r="BF48" s="1609"/>
      <c r="BG48" s="1609"/>
      <c r="BH48" s="1609"/>
      <c r="BI48" s="1609"/>
      <c r="BJ48" s="1609"/>
      <c r="BK48" s="1609"/>
      <c r="BL48" s="1153"/>
      <c r="BM48" s="1606"/>
      <c r="BN48" s="1606"/>
      <c r="BO48" s="1606"/>
      <c r="BP48" s="1606"/>
      <c r="BQ48" s="1606"/>
      <c r="BR48" s="1606"/>
      <c r="BS48" s="1606"/>
      <c r="BT48" s="1606"/>
      <c r="BU48" s="1606"/>
      <c r="BV48" s="1606"/>
      <c r="BW48" s="1606"/>
      <c r="BX48" s="1606"/>
      <c r="BY48" s="1606"/>
      <c r="BZ48" s="1606"/>
      <c r="CA48" s="1606"/>
      <c r="CB48" s="1606"/>
      <c r="CC48" s="1606"/>
      <c r="CD48" s="1606"/>
      <c r="CE48" s="1606"/>
      <c r="CF48" s="1606"/>
      <c r="CG48" s="1606"/>
      <c r="CH48" s="1606"/>
      <c r="CI48" s="1606"/>
      <c r="CJ48" s="1606"/>
      <c r="CK48" s="1606"/>
      <c r="CL48" s="1606"/>
      <c r="CM48" s="1606"/>
      <c r="CN48" s="1606"/>
      <c r="CO48" s="1606"/>
      <c r="CP48" s="1606"/>
      <c r="CQ48" s="1606"/>
      <c r="CR48" s="1606"/>
      <c r="CS48" s="1606"/>
      <c r="CT48" s="1606"/>
      <c r="CU48" s="1606"/>
      <c r="CV48" s="1606"/>
      <c r="CW48" s="1606"/>
      <c r="CX48" s="1606"/>
      <c r="CY48" s="1606"/>
      <c r="CZ48" s="1606"/>
      <c r="DA48" s="1606"/>
      <c r="DB48" s="1606"/>
      <c r="DC48" s="1606"/>
      <c r="DD48" s="1606"/>
      <c r="DE48" s="1606"/>
      <c r="DF48" s="1606"/>
      <c r="DG48" s="1606"/>
      <c r="DH48" s="1606"/>
      <c r="DI48" s="1606"/>
      <c r="DJ48" s="1606"/>
      <c r="DK48" s="1606"/>
      <c r="DL48" s="1606"/>
      <c r="DM48" s="1606"/>
      <c r="DN48" s="1606"/>
      <c r="DO48" s="1606"/>
      <c r="DP48" s="1606"/>
      <c r="DQ48" s="1606"/>
      <c r="DR48" s="1606"/>
      <c r="DS48" s="1606"/>
      <c r="DT48" s="1606"/>
      <c r="DU48" s="1606"/>
      <c r="DV48" s="1606"/>
      <c r="DW48" s="1606"/>
      <c r="DX48" s="1606"/>
      <c r="DY48" s="1606"/>
    </row>
    <row r="49" spans="1:129" hidden="1">
      <c r="A49" s="1126"/>
      <c r="B49" s="581"/>
      <c r="C49" s="581"/>
      <c r="D49" s="581"/>
      <c r="E49" s="179"/>
      <c r="F49" s="179"/>
      <c r="G49" s="179"/>
      <c r="H49" s="179"/>
      <c r="I49" s="179"/>
      <c r="J49" s="179"/>
      <c r="K49" s="582">
        <f>IF(E49&gt;0,(((G49*(H49/3600)*750*9.81)/(1000*I49))/J49),0)</f>
        <v>0</v>
      </c>
      <c r="L49" s="179"/>
      <c r="M49" s="179"/>
      <c r="N49" s="579"/>
      <c r="O49" s="579"/>
      <c r="P49" s="579"/>
      <c r="Q49" s="579"/>
      <c r="R49" s="179"/>
      <c r="S49" s="583">
        <f>E49*K49*L49*M49*R49/1000</f>
        <v>0</v>
      </c>
      <c r="T49" s="583"/>
      <c r="U49" s="1157"/>
      <c r="V49" s="1127"/>
      <c r="Y49" s="1611"/>
      <c r="Z49" s="1611"/>
      <c r="AA49" s="1611"/>
      <c r="AB49" s="1611"/>
      <c r="AC49" s="1611"/>
      <c r="AD49" s="1611"/>
      <c r="AE49" s="1611"/>
      <c r="AF49" s="1611"/>
      <c r="AG49" s="1155"/>
      <c r="AH49" s="1612"/>
      <c r="AI49" s="1612"/>
      <c r="AJ49" s="1612"/>
      <c r="AK49" s="1612"/>
      <c r="AL49" s="1612"/>
      <c r="AM49" s="1612"/>
      <c r="AN49" s="1612"/>
      <c r="AO49" s="1612"/>
      <c r="AP49" s="1612"/>
      <c r="AQ49" s="1612"/>
      <c r="AR49" s="1612"/>
      <c r="AS49" s="1612"/>
      <c r="AT49" s="1612"/>
      <c r="AU49" s="1612"/>
      <c r="AV49" s="1612"/>
      <c r="AW49" s="1612"/>
      <c r="AX49" s="1612"/>
      <c r="AY49" s="1612"/>
      <c r="AZ49" s="1612"/>
      <c r="BA49" s="1612"/>
      <c r="BB49" s="1612"/>
      <c r="BC49" s="1612"/>
      <c r="BD49" s="1612"/>
      <c r="BE49" s="1612"/>
      <c r="BF49" s="1612"/>
      <c r="BG49" s="1612"/>
      <c r="BH49" s="1612"/>
      <c r="BI49" s="1612"/>
      <c r="BJ49" s="1612"/>
      <c r="BK49" s="1612"/>
      <c r="BL49" s="1612"/>
      <c r="BM49" s="1613"/>
      <c r="BN49" s="1613"/>
      <c r="BO49" s="1613"/>
      <c r="BP49" s="1613"/>
      <c r="BQ49" s="1613"/>
      <c r="BR49" s="1613"/>
      <c r="BS49" s="1613"/>
      <c r="BT49" s="1613"/>
      <c r="BU49" s="1613"/>
      <c r="BV49" s="1613"/>
      <c r="BW49" s="1613"/>
      <c r="BX49" s="1613"/>
      <c r="BY49" s="1613"/>
      <c r="BZ49" s="1613"/>
      <c r="CA49" s="1613"/>
      <c r="CB49" s="1613"/>
      <c r="CC49" s="1613"/>
      <c r="CD49" s="1613"/>
      <c r="CE49" s="1606"/>
      <c r="CF49" s="1606"/>
      <c r="CG49" s="1606"/>
      <c r="CH49" s="1606"/>
      <c r="CI49" s="1606"/>
      <c r="CJ49" s="1606"/>
      <c r="CK49" s="1606"/>
      <c r="CL49" s="1606"/>
      <c r="CM49" s="1606"/>
      <c r="CN49" s="1606"/>
      <c r="CO49" s="1606"/>
      <c r="CP49" s="1606"/>
      <c r="CQ49" s="1606"/>
      <c r="CR49" s="1606"/>
      <c r="CS49" s="1606"/>
      <c r="CT49" s="1606"/>
      <c r="CU49" s="1606"/>
      <c r="CV49" s="1606"/>
      <c r="CW49" s="1606"/>
      <c r="CX49" s="1606"/>
      <c r="CY49" s="1606"/>
      <c r="CZ49" s="1606"/>
      <c r="DA49" s="1606"/>
      <c r="DB49" s="1606"/>
      <c r="DC49" s="1606"/>
      <c r="DD49" s="1606"/>
      <c r="DE49" s="1606"/>
      <c r="DF49" s="1606"/>
      <c r="DG49" s="1606"/>
      <c r="DH49" s="1606"/>
      <c r="DI49" s="1606"/>
      <c r="DJ49" s="1606"/>
      <c r="DK49" s="1606"/>
      <c r="DL49" s="1606"/>
      <c r="DM49" s="1606"/>
      <c r="DN49" s="1606"/>
      <c r="DO49" s="1606"/>
      <c r="DP49" s="1606"/>
      <c r="DQ49" s="1606"/>
      <c r="DR49" s="1606"/>
      <c r="DS49" s="1606"/>
      <c r="DT49" s="1606"/>
      <c r="DU49" s="1606"/>
      <c r="DV49" s="1606"/>
      <c r="DW49" s="1606"/>
      <c r="DX49" s="1606"/>
      <c r="DY49" s="1606"/>
    </row>
    <row r="50" spans="1:129" hidden="1">
      <c r="A50" s="1128"/>
      <c r="B50" s="604" t="s">
        <v>1232</v>
      </c>
      <c r="C50" s="586"/>
      <c r="D50" s="586"/>
      <c r="E50" s="1161"/>
      <c r="F50" s="1161"/>
      <c r="G50" s="1161"/>
      <c r="H50" s="1161"/>
      <c r="I50" s="1161"/>
      <c r="J50" s="1161"/>
      <c r="K50" s="603"/>
      <c r="L50" s="1161"/>
      <c r="M50" s="1161"/>
      <c r="N50" s="579"/>
      <c r="O50" s="579"/>
      <c r="P50" s="579"/>
      <c r="Q50" s="579"/>
      <c r="R50" s="1161"/>
      <c r="S50" s="596">
        <f>SUM(S45:S49)</f>
        <v>0</v>
      </c>
      <c r="T50" s="596"/>
      <c r="U50" s="1156"/>
      <c r="V50" s="1127"/>
      <c r="Y50" s="1611"/>
      <c r="Z50" s="1611"/>
      <c r="AA50" s="1611"/>
      <c r="AB50" s="1611"/>
      <c r="AC50" s="1611"/>
      <c r="AD50" s="1611"/>
      <c r="AE50" s="1611"/>
      <c r="AF50" s="1611"/>
      <c r="AG50" s="1155"/>
      <c r="AH50" s="1612"/>
      <c r="AI50" s="1612"/>
      <c r="AJ50" s="1612"/>
      <c r="AK50" s="1612"/>
      <c r="AL50" s="1612"/>
      <c r="AM50" s="1612"/>
      <c r="AN50" s="1612"/>
      <c r="AO50" s="1612"/>
      <c r="AP50" s="1612"/>
      <c r="AQ50" s="1612"/>
      <c r="AR50" s="1612"/>
      <c r="AS50" s="1612"/>
      <c r="AT50" s="1612"/>
      <c r="AU50" s="1612"/>
      <c r="AV50" s="1612"/>
      <c r="AW50" s="1612"/>
      <c r="AX50" s="1612"/>
      <c r="AY50" s="1612"/>
      <c r="AZ50" s="1612"/>
      <c r="BA50" s="1612"/>
      <c r="BB50" s="1612"/>
      <c r="BC50" s="1612"/>
      <c r="BD50" s="1612"/>
      <c r="BE50" s="1612"/>
      <c r="BF50" s="1612"/>
      <c r="BG50" s="1612"/>
      <c r="BH50" s="1612"/>
      <c r="BI50" s="1612"/>
      <c r="BJ50" s="1612"/>
      <c r="BK50" s="1612"/>
      <c r="BL50" s="1612"/>
      <c r="BM50" s="1613"/>
      <c r="BN50" s="1613"/>
      <c r="BO50" s="1613"/>
      <c r="BP50" s="1613"/>
      <c r="BQ50" s="1613"/>
      <c r="BR50" s="1613"/>
      <c r="BS50" s="1613"/>
      <c r="BT50" s="1613"/>
      <c r="BU50" s="1613"/>
      <c r="BV50" s="1613"/>
      <c r="BW50" s="1613"/>
      <c r="BX50" s="1613"/>
      <c r="BY50" s="1613"/>
      <c r="BZ50" s="1613"/>
      <c r="CA50" s="1613"/>
      <c r="CB50" s="1613"/>
      <c r="CC50" s="1613"/>
      <c r="CD50" s="1613"/>
      <c r="CE50" s="1606"/>
      <c r="CF50" s="1606"/>
      <c r="CG50" s="1606"/>
      <c r="CH50" s="1606"/>
      <c r="CI50" s="1606"/>
      <c r="CJ50" s="1606"/>
      <c r="CK50" s="1606"/>
      <c r="CL50" s="1606"/>
      <c r="CM50" s="1606"/>
      <c r="CN50" s="1606"/>
      <c r="CO50" s="1606"/>
      <c r="CP50" s="1606"/>
      <c r="CQ50" s="1606"/>
      <c r="CR50" s="1606"/>
      <c r="CS50" s="1606"/>
      <c r="CT50" s="1606"/>
      <c r="CU50" s="1606"/>
      <c r="CV50" s="1606"/>
      <c r="CW50" s="1606"/>
      <c r="CX50" s="1606"/>
      <c r="CY50" s="1606"/>
      <c r="CZ50" s="1606"/>
      <c r="DA50" s="1606"/>
      <c r="DB50" s="1606"/>
      <c r="DC50" s="1606"/>
      <c r="DD50" s="1606"/>
      <c r="DE50" s="1606"/>
      <c r="DF50" s="1606"/>
      <c r="DG50" s="1606"/>
      <c r="DH50" s="1606"/>
      <c r="DI50" s="1606"/>
      <c r="DJ50" s="1606"/>
      <c r="DK50" s="1606"/>
      <c r="DL50" s="1606"/>
      <c r="DM50" s="1606"/>
      <c r="DN50" s="1606"/>
      <c r="DO50" s="1606"/>
      <c r="DP50" s="1606"/>
      <c r="DQ50" s="1606"/>
      <c r="DR50" s="1606"/>
      <c r="DS50" s="1606"/>
      <c r="DT50" s="1606"/>
      <c r="DU50" s="1606"/>
      <c r="DV50" s="1606"/>
      <c r="DW50" s="1606"/>
      <c r="DX50" s="1606"/>
      <c r="DY50" s="1606"/>
    </row>
    <row r="51" spans="1:129" ht="25.5" hidden="1">
      <c r="A51" s="1128" t="s">
        <v>905</v>
      </c>
      <c r="B51" s="597" t="s">
        <v>394</v>
      </c>
      <c r="C51" s="588"/>
      <c r="D51" s="588"/>
      <c r="E51" s="589"/>
      <c r="F51" s="589"/>
      <c r="G51" s="589"/>
      <c r="H51" s="589"/>
      <c r="I51" s="589"/>
      <c r="J51" s="589"/>
      <c r="K51" s="590"/>
      <c r="L51" s="591"/>
      <c r="M51" s="598"/>
      <c r="N51" s="598"/>
      <c r="O51" s="598"/>
      <c r="P51" s="598"/>
      <c r="Q51" s="599"/>
      <c r="R51" s="598"/>
      <c r="S51" s="598"/>
      <c r="T51" s="598"/>
      <c r="U51" s="1156"/>
      <c r="V51" s="600"/>
      <c r="Y51" s="1123"/>
      <c r="Z51" s="1123"/>
      <c r="AA51" s="1123"/>
      <c r="AB51" s="1123"/>
      <c r="AC51" s="1123"/>
      <c r="AD51" s="1123"/>
      <c r="AE51" s="1123"/>
      <c r="AF51" s="1123"/>
      <c r="AG51" s="1123"/>
      <c r="AH51" s="1123"/>
      <c r="AI51" s="1123"/>
      <c r="AJ51" s="1123"/>
      <c r="AK51" s="1123"/>
      <c r="AL51" s="1123"/>
      <c r="AM51" s="1123"/>
      <c r="AN51" s="1123"/>
      <c r="AO51" s="1123"/>
      <c r="AP51" s="1123"/>
      <c r="AQ51" s="1123"/>
      <c r="AR51" s="1123"/>
      <c r="AS51" s="1123"/>
      <c r="AT51" s="1123"/>
      <c r="AU51" s="1123"/>
      <c r="AV51" s="1123"/>
      <c r="AW51" s="1123"/>
      <c r="AX51" s="1123"/>
      <c r="AY51" s="1123"/>
      <c r="AZ51" s="1123"/>
      <c r="BA51" s="1123"/>
      <c r="BB51" s="1123"/>
      <c r="BC51" s="1123"/>
      <c r="BD51" s="1123"/>
      <c r="BE51" s="1123"/>
      <c r="BF51" s="1123"/>
      <c r="BG51" s="1123"/>
      <c r="BH51" s="1123"/>
      <c r="BI51" s="1123"/>
      <c r="BJ51" s="1123"/>
      <c r="BK51" s="1123"/>
      <c r="BL51" s="1123"/>
      <c r="BM51" s="1124"/>
      <c r="BN51" s="1124"/>
      <c r="BO51" s="1124"/>
      <c r="BP51" s="1124"/>
      <c r="BQ51" s="1124"/>
      <c r="BR51" s="1124"/>
      <c r="BS51" s="1124"/>
      <c r="BT51" s="1124"/>
      <c r="BU51" s="1124"/>
      <c r="BV51" s="1124"/>
      <c r="BW51" s="1124"/>
      <c r="BX51" s="1124"/>
      <c r="BY51" s="1124"/>
      <c r="BZ51" s="1124"/>
      <c r="CA51" s="1124"/>
      <c r="CB51" s="1124"/>
      <c r="CC51" s="1124"/>
      <c r="CD51" s="1124"/>
      <c r="CE51" s="1124"/>
      <c r="CF51" s="1124"/>
      <c r="CG51" s="1124"/>
      <c r="CH51" s="1124"/>
      <c r="CI51" s="1124"/>
      <c r="CJ51" s="1124"/>
      <c r="CK51" s="1124"/>
      <c r="CL51" s="1124"/>
      <c r="CM51" s="1124"/>
      <c r="CN51" s="1124"/>
      <c r="CO51" s="1124"/>
      <c r="CP51" s="1124"/>
      <c r="CQ51" s="1124"/>
      <c r="CR51" s="1124"/>
      <c r="CS51" s="1124"/>
      <c r="CT51" s="1124"/>
      <c r="CU51" s="1124"/>
      <c r="CV51" s="1124"/>
      <c r="CW51" s="1124"/>
      <c r="CX51" s="1124"/>
      <c r="CY51" s="1124"/>
      <c r="CZ51" s="1124"/>
      <c r="DA51" s="1124"/>
      <c r="DB51" s="1124"/>
      <c r="DC51" s="1124"/>
      <c r="DD51" s="1124"/>
      <c r="DE51" s="1124"/>
      <c r="DF51" s="1124"/>
      <c r="DG51" s="1124"/>
      <c r="DH51" s="1124"/>
      <c r="DI51" s="1124"/>
      <c r="DJ51" s="1124"/>
      <c r="DK51" s="1124"/>
      <c r="DL51" s="1124"/>
      <c r="DM51" s="1124"/>
      <c r="DN51" s="1124"/>
      <c r="DO51" s="1124"/>
      <c r="DP51" s="1124"/>
      <c r="DQ51" s="1124"/>
      <c r="DR51" s="1124"/>
      <c r="DS51" s="1124"/>
      <c r="DT51" s="1124"/>
      <c r="DU51" s="1124"/>
      <c r="DV51" s="1124"/>
      <c r="DW51" s="1124"/>
      <c r="DX51" s="1124"/>
      <c r="DY51" s="1124"/>
    </row>
    <row r="52" spans="1:129" ht="15.75" hidden="1">
      <c r="A52" s="1128"/>
      <c r="B52" s="213"/>
      <c r="C52" s="213"/>
      <c r="D52" s="213"/>
      <c r="E52" s="179"/>
      <c r="F52" s="179"/>
      <c r="G52" s="579"/>
      <c r="H52" s="579"/>
      <c r="I52" s="579"/>
      <c r="J52" s="579"/>
      <c r="K52" s="179"/>
      <c r="L52" s="179"/>
      <c r="M52" s="179"/>
      <c r="N52" s="179"/>
      <c r="O52" s="179"/>
      <c r="P52" s="179"/>
      <c r="Q52" s="582">
        <f>IF(E52&gt;0,((E52*K52*L52*M52*R52*1000)/(M52*O52*(P52-N52))),0)</f>
        <v>0</v>
      </c>
      <c r="R52" s="179"/>
      <c r="S52" s="596">
        <f>E52*K52*L52*M52*R52/1000</f>
        <v>0</v>
      </c>
      <c r="T52" s="148"/>
      <c r="U52" s="1156"/>
      <c r="V52" s="593"/>
      <c r="Y52" s="1124"/>
      <c r="Z52" s="1124"/>
      <c r="AA52" s="1124"/>
      <c r="AB52" s="1124"/>
      <c r="AC52" s="1124"/>
      <c r="AD52" s="1124"/>
      <c r="AE52" s="1124"/>
      <c r="AF52" s="1124"/>
      <c r="AG52" s="1124"/>
      <c r="AH52" s="1124"/>
      <c r="AI52" s="1124"/>
      <c r="AJ52" s="1124"/>
      <c r="AK52" s="1124"/>
      <c r="AL52" s="1124"/>
      <c r="AM52" s="1124"/>
      <c r="AN52" s="1124"/>
      <c r="AO52" s="1124"/>
      <c r="AP52" s="1124"/>
      <c r="AQ52" s="1124"/>
      <c r="AR52" s="1124"/>
      <c r="AS52" s="1124"/>
      <c r="AT52" s="1124"/>
      <c r="AU52" s="1124"/>
      <c r="AV52" s="1124"/>
      <c r="AW52" s="1124"/>
      <c r="AX52" s="1124"/>
      <c r="AY52" s="1124"/>
      <c r="AZ52" s="1124"/>
      <c r="BA52" s="1124"/>
      <c r="BB52" s="1124"/>
      <c r="BC52" s="1124"/>
      <c r="BD52" s="1124"/>
      <c r="BE52" s="1124"/>
      <c r="BF52" s="1124"/>
      <c r="BG52" s="1124"/>
      <c r="BH52" s="1124"/>
      <c r="BI52" s="1124"/>
      <c r="BJ52" s="1124"/>
      <c r="BK52" s="1124"/>
      <c r="BL52" s="1124"/>
      <c r="BM52" s="1124"/>
      <c r="BN52" s="1124"/>
      <c r="BO52" s="1124"/>
      <c r="BP52" s="1124"/>
      <c r="BQ52" s="1124"/>
      <c r="BR52" s="1124"/>
      <c r="BS52" s="1124"/>
      <c r="BT52" s="1124"/>
      <c r="BU52" s="1124"/>
      <c r="BV52" s="1124"/>
      <c r="BW52" s="1124"/>
      <c r="BX52" s="1124"/>
      <c r="BY52" s="1124"/>
      <c r="BZ52" s="1124"/>
      <c r="CA52" s="1124"/>
      <c r="CB52" s="1124"/>
      <c r="CC52" s="1124"/>
      <c r="CD52" s="1124"/>
      <c r="CE52" s="1124"/>
      <c r="CF52" s="1124"/>
      <c r="CG52" s="1124"/>
      <c r="CH52" s="1124"/>
      <c r="CI52" s="1124"/>
      <c r="CJ52" s="1124"/>
      <c r="CK52" s="1124"/>
      <c r="CL52" s="1124"/>
      <c r="CM52" s="1124"/>
      <c r="CN52" s="1124"/>
      <c r="CO52" s="1124"/>
      <c r="CP52" s="1124"/>
      <c r="CQ52" s="1124"/>
      <c r="CR52" s="1124"/>
      <c r="CS52" s="1124"/>
      <c r="CT52" s="1124"/>
      <c r="CU52" s="1124"/>
      <c r="CV52" s="1124"/>
      <c r="CW52" s="1124"/>
      <c r="CX52" s="1124"/>
      <c r="CY52" s="1124"/>
      <c r="CZ52" s="1124"/>
      <c r="DA52" s="1124"/>
      <c r="DB52" s="1124"/>
      <c r="DC52" s="1124"/>
      <c r="DD52" s="1124"/>
      <c r="DE52" s="1124"/>
      <c r="DF52" s="1124"/>
      <c r="DG52" s="1124"/>
      <c r="DH52" s="1124"/>
      <c r="DI52" s="1124"/>
      <c r="DJ52" s="1124"/>
      <c r="DK52" s="1124"/>
      <c r="DL52" s="1124"/>
      <c r="DM52" s="1124"/>
      <c r="DN52" s="1124"/>
      <c r="DO52" s="1124"/>
      <c r="DP52" s="1124"/>
      <c r="DQ52" s="1124"/>
      <c r="DR52" s="1124"/>
      <c r="DS52" s="1124"/>
      <c r="DT52" s="1124"/>
      <c r="DU52" s="1124"/>
      <c r="DV52" s="1124"/>
      <c r="DW52" s="1124"/>
      <c r="DX52" s="1124"/>
      <c r="DY52" s="1124"/>
    </row>
    <row r="53" spans="1:129" ht="15.75" hidden="1">
      <c r="A53" s="1128"/>
      <c r="B53" s="213"/>
      <c r="C53" s="213"/>
      <c r="D53" s="213"/>
      <c r="E53" s="179"/>
      <c r="F53" s="179"/>
      <c r="G53" s="579"/>
      <c r="H53" s="579"/>
      <c r="I53" s="579"/>
      <c r="J53" s="579"/>
      <c r="K53" s="179"/>
      <c r="L53" s="179"/>
      <c r="M53" s="179"/>
      <c r="N53" s="179"/>
      <c r="O53" s="179"/>
      <c r="P53" s="179"/>
      <c r="Q53" s="582">
        <f>IF(E53&gt;0,((E53*K53*L53*M53*R53*1000)/(M53*O53*(P53-N53))),0)</f>
        <v>0</v>
      </c>
      <c r="R53" s="179"/>
      <c r="S53" s="596">
        <f>E53*K53*L53*M53*R53/1000</f>
        <v>0</v>
      </c>
      <c r="T53" s="148"/>
      <c r="U53" s="1156"/>
      <c r="V53" s="593"/>
    </row>
    <row r="54" spans="1:129" ht="15.75" hidden="1">
      <c r="A54" s="1128"/>
      <c r="B54" s="595" t="s">
        <v>894</v>
      </c>
      <c r="C54" s="586"/>
      <c r="D54" s="586"/>
      <c r="E54" s="1161"/>
      <c r="F54" s="1161"/>
      <c r="G54" s="1161"/>
      <c r="H54" s="1161"/>
      <c r="I54" s="1161"/>
      <c r="J54" s="1161"/>
      <c r="K54" s="603"/>
      <c r="L54" s="1161"/>
      <c r="M54" s="1161"/>
      <c r="N54" s="1161"/>
      <c r="O54" s="1161"/>
      <c r="P54" s="1161"/>
      <c r="Q54" s="603"/>
      <c r="R54" s="1161"/>
      <c r="S54" s="596">
        <f>SUM(S52:S53)</f>
        <v>0</v>
      </c>
      <c r="T54" s="148"/>
      <c r="U54" s="1156"/>
      <c r="V54" s="593"/>
    </row>
    <row r="55" spans="1:129" ht="25.5" hidden="1">
      <c r="A55" s="1129" t="s">
        <v>395</v>
      </c>
      <c r="B55" s="176" t="s">
        <v>1228</v>
      </c>
      <c r="C55" s="605"/>
      <c r="D55" s="605"/>
      <c r="E55" s="1158"/>
      <c r="F55" s="1158"/>
      <c r="G55" s="1158"/>
      <c r="H55" s="1158"/>
      <c r="I55" s="1158"/>
      <c r="J55" s="1158"/>
      <c r="K55" s="1159"/>
      <c r="L55" s="1159"/>
      <c r="M55" s="1159"/>
      <c r="N55" s="1159"/>
      <c r="O55" s="1159"/>
      <c r="P55" s="1159"/>
      <c r="Q55" s="606"/>
      <c r="R55" s="1159"/>
      <c r="S55" s="607">
        <f>S36+S43+S50+S52</f>
        <v>0</v>
      </c>
      <c r="T55" s="386"/>
      <c r="U55" s="415"/>
      <c r="V55" s="82"/>
    </row>
    <row r="57" spans="1:129" ht="15">
      <c r="A57" s="1143" t="s">
        <v>396</v>
      </c>
      <c r="B57" s="1144"/>
      <c r="C57" s="1144"/>
      <c r="D57" s="1144"/>
      <c r="E57" s="1144"/>
      <c r="F57" s="1144"/>
      <c r="G57" s="1144"/>
      <c r="H57" s="1144"/>
      <c r="I57" s="1144"/>
      <c r="J57" s="1144"/>
      <c r="K57" s="1144"/>
      <c r="L57" s="1144"/>
      <c r="M57" s="1144"/>
      <c r="N57" s="1144"/>
      <c r="O57" s="1144"/>
      <c r="P57" s="1144"/>
      <c r="Q57" s="1144"/>
      <c r="R57" s="1144"/>
      <c r="S57" s="1144"/>
      <c r="T57" s="1144"/>
      <c r="U57" s="1144"/>
      <c r="V57" s="1144"/>
    </row>
    <row r="58" spans="1:129" ht="15">
      <c r="A58" s="1143" t="s">
        <v>668</v>
      </c>
      <c r="B58" s="1144"/>
      <c r="C58" s="1144"/>
      <c r="D58" s="1144"/>
      <c r="E58" s="1144"/>
      <c r="F58" s="1144"/>
      <c r="G58" s="1144"/>
      <c r="H58" s="1144"/>
      <c r="I58" s="1144"/>
      <c r="J58" s="1144"/>
      <c r="K58" s="1144"/>
      <c r="L58" s="1144"/>
      <c r="M58" s="1144"/>
      <c r="N58" s="1144"/>
      <c r="O58" s="1144"/>
      <c r="P58" s="1144"/>
      <c r="Q58" s="1144"/>
      <c r="R58" s="1144"/>
      <c r="S58" s="1144"/>
      <c r="T58" s="1144"/>
      <c r="U58" s="1144"/>
      <c r="V58" s="1144"/>
    </row>
    <row r="59" spans="1:129" ht="15">
      <c r="A59" s="1687" t="s">
        <v>669</v>
      </c>
      <c r="B59" s="1687"/>
      <c r="C59" s="1687"/>
      <c r="D59" s="1687"/>
      <c r="E59" s="1687"/>
      <c r="F59" s="1687"/>
      <c r="G59" s="1687"/>
      <c r="H59" s="1687"/>
      <c r="I59" s="1687"/>
      <c r="J59" s="1687"/>
      <c r="K59" s="1687"/>
      <c r="L59" s="1687"/>
      <c r="M59" s="1687"/>
      <c r="N59" s="1687"/>
      <c r="O59" s="1687"/>
      <c r="P59" s="1687"/>
      <c r="Q59" s="1687"/>
      <c r="R59" s="1687"/>
      <c r="S59" s="1687"/>
      <c r="T59" s="1687"/>
      <c r="U59" s="1687"/>
      <c r="V59" s="1687"/>
    </row>
    <row r="60" spans="1:129" ht="15">
      <c r="A60" s="1687" t="s">
        <v>670</v>
      </c>
      <c r="B60" s="1687"/>
      <c r="C60" s="1687"/>
      <c r="D60" s="1687"/>
      <c r="E60" s="1687"/>
      <c r="F60" s="1687"/>
      <c r="G60" s="1687"/>
      <c r="H60" s="1687"/>
      <c r="I60" s="1687"/>
      <c r="J60" s="1687"/>
      <c r="K60" s="1687"/>
      <c r="L60" s="1687"/>
      <c r="M60" s="1687"/>
      <c r="N60" s="1687"/>
      <c r="O60" s="1687"/>
      <c r="P60" s="1687"/>
      <c r="Q60" s="1687"/>
      <c r="R60" s="1687"/>
      <c r="S60" s="1687"/>
      <c r="T60" s="1687"/>
      <c r="U60" s="1687"/>
      <c r="V60" s="1687"/>
    </row>
    <row r="61" spans="1:129" ht="15">
      <c r="A61" s="1687" t="s">
        <v>671</v>
      </c>
      <c r="B61" s="1687"/>
      <c r="C61" s="1687"/>
      <c r="D61" s="1687"/>
      <c r="E61" s="1687"/>
      <c r="F61" s="1687"/>
      <c r="G61" s="1687"/>
      <c r="H61" s="1687"/>
      <c r="I61" s="1687"/>
      <c r="J61" s="1687"/>
      <c r="K61" s="1687"/>
      <c r="L61" s="1687"/>
      <c r="M61" s="1687"/>
      <c r="N61" s="1687"/>
      <c r="O61" s="1687"/>
      <c r="P61" s="1687"/>
      <c r="Q61" s="1687"/>
      <c r="R61" s="1687"/>
      <c r="S61" s="1687"/>
      <c r="T61" s="1687"/>
      <c r="U61" s="1687"/>
      <c r="V61" s="1687"/>
    </row>
    <row r="62" spans="1:129" ht="15">
      <c r="A62" s="1687" t="s">
        <v>672</v>
      </c>
      <c r="B62" s="1687"/>
      <c r="C62" s="1687"/>
      <c r="D62" s="1687"/>
      <c r="E62" s="1687"/>
      <c r="F62" s="1687"/>
      <c r="G62" s="1687"/>
      <c r="H62" s="1687"/>
      <c r="I62" s="1687"/>
      <c r="J62" s="1687"/>
      <c r="K62" s="1687"/>
      <c r="L62" s="1687"/>
      <c r="M62" s="1687"/>
      <c r="N62" s="1687"/>
      <c r="O62" s="1687"/>
      <c r="P62" s="1687"/>
      <c r="Q62" s="1687"/>
      <c r="R62" s="1687"/>
      <c r="S62" s="1687"/>
      <c r="T62" s="1687"/>
      <c r="U62" s="1687"/>
      <c r="V62" s="1687"/>
    </row>
    <row r="72" ht="16.5" customHeight="1"/>
  </sheetData>
  <mergeCells count="291">
    <mergeCell ref="A6:A7"/>
    <mergeCell ref="B6:B7"/>
    <mergeCell ref="C6:C7"/>
    <mergeCell ref="D6:D7"/>
    <mergeCell ref="A4:V4"/>
    <mergeCell ref="S1:T1"/>
    <mergeCell ref="S2:T2"/>
    <mergeCell ref="A3:V3"/>
    <mergeCell ref="J6:J7"/>
    <mergeCell ref="K6:K7"/>
    <mergeCell ref="N6:N7"/>
    <mergeCell ref="O6:O7"/>
    <mergeCell ref="P6:P7"/>
    <mergeCell ref="Q6:Q7"/>
    <mergeCell ref="L6:L7"/>
    <mergeCell ref="M6:M7"/>
    <mergeCell ref="E6:F6"/>
    <mergeCell ref="G6:G7"/>
    <mergeCell ref="H6:H7"/>
    <mergeCell ref="I6:I7"/>
    <mergeCell ref="A5:V5"/>
    <mergeCell ref="AH6:AO6"/>
    <mergeCell ref="BM6:CD6"/>
    <mergeCell ref="CE6:CL6"/>
    <mergeCell ref="AH8:AO8"/>
    <mergeCell ref="BM8:CD8"/>
    <mergeCell ref="CE8:CL8"/>
    <mergeCell ref="R6:R7"/>
    <mergeCell ref="S6:S7"/>
    <mergeCell ref="T6:T7"/>
    <mergeCell ref="V6:V7"/>
    <mergeCell ref="DK6:DY6"/>
    <mergeCell ref="DK8:DY8"/>
    <mergeCell ref="DK9:DY9"/>
    <mergeCell ref="DC8:DJ8"/>
    <mergeCell ref="CM6:CT6"/>
    <mergeCell ref="CU6:DB6"/>
    <mergeCell ref="CU8:DB8"/>
    <mergeCell ref="DC6:DJ6"/>
    <mergeCell ref="CM8:CT8"/>
    <mergeCell ref="CM9:CT9"/>
    <mergeCell ref="CU9:DB9"/>
    <mergeCell ref="DC9:DJ9"/>
    <mergeCell ref="CU10:DB10"/>
    <mergeCell ref="DC10:DJ10"/>
    <mergeCell ref="DK10:DY10"/>
    <mergeCell ref="AH9:AO9"/>
    <mergeCell ref="BM9:CD9"/>
    <mergeCell ref="AH10:AO10"/>
    <mergeCell ref="BM10:CD10"/>
    <mergeCell ref="CE10:CL10"/>
    <mergeCell ref="CM10:CT10"/>
    <mergeCell ref="CE9:CL9"/>
    <mergeCell ref="AH11:AO11"/>
    <mergeCell ref="BM11:CD11"/>
    <mergeCell ref="CE11:CL11"/>
    <mergeCell ref="CM11:CT11"/>
    <mergeCell ref="CU11:DB11"/>
    <mergeCell ref="DC11:DJ11"/>
    <mergeCell ref="DK11:DY11"/>
    <mergeCell ref="AH12:AO12"/>
    <mergeCell ref="BM12:CD12"/>
    <mergeCell ref="DK13:DY13"/>
    <mergeCell ref="AH13:AO13"/>
    <mergeCell ref="BM13:CD13"/>
    <mergeCell ref="CE15:CL15"/>
    <mergeCell ref="CM15:CT15"/>
    <mergeCell ref="CU15:DB15"/>
    <mergeCell ref="DC15:DJ15"/>
    <mergeCell ref="DK15:DY15"/>
    <mergeCell ref="CE12:CL12"/>
    <mergeCell ref="CM12:CT12"/>
    <mergeCell ref="CU12:DB12"/>
    <mergeCell ref="DC12:DJ12"/>
    <mergeCell ref="CE13:CL13"/>
    <mergeCell ref="CM13:CT13"/>
    <mergeCell ref="CU13:DB13"/>
    <mergeCell ref="DC13:DJ13"/>
    <mergeCell ref="DK12:DY12"/>
    <mergeCell ref="AH14:BK14"/>
    <mergeCell ref="BM14:CD14"/>
    <mergeCell ref="CE14:CL14"/>
    <mergeCell ref="CM14:CT14"/>
    <mergeCell ref="CU14:DB14"/>
    <mergeCell ref="DC14:DJ14"/>
    <mergeCell ref="DK14:DY14"/>
    <mergeCell ref="DK17:DY17"/>
    <mergeCell ref="DK16:DY16"/>
    <mergeCell ref="AH15:BL15"/>
    <mergeCell ref="BM15:CD15"/>
    <mergeCell ref="AH17:BK17"/>
    <mergeCell ref="BM17:CD17"/>
    <mergeCell ref="CE17:CL17"/>
    <mergeCell ref="CM17:CT17"/>
    <mergeCell ref="CU17:DB17"/>
    <mergeCell ref="DC17:DJ17"/>
    <mergeCell ref="AH16:BK16"/>
    <mergeCell ref="BM16:CD16"/>
    <mergeCell ref="CE16:CL16"/>
    <mergeCell ref="CM16:CT16"/>
    <mergeCell ref="CU16:DB16"/>
    <mergeCell ref="DC16:DJ16"/>
    <mergeCell ref="CE21:CL21"/>
    <mergeCell ref="CM21:CT21"/>
    <mergeCell ref="CU21:DB21"/>
    <mergeCell ref="DC21:DJ21"/>
    <mergeCell ref="DK20:DY20"/>
    <mergeCell ref="DK21:DY21"/>
    <mergeCell ref="AH21:AO21"/>
    <mergeCell ref="BM21:CD21"/>
    <mergeCell ref="AH19:AO19"/>
    <mergeCell ref="BM19:CD19"/>
    <mergeCell ref="CE19:CL19"/>
    <mergeCell ref="CM19:CT19"/>
    <mergeCell ref="CU19:DB19"/>
    <mergeCell ref="DC19:DJ19"/>
    <mergeCell ref="DK19:DY19"/>
    <mergeCell ref="AH20:AO20"/>
    <mergeCell ref="BM20:CD20"/>
    <mergeCell ref="CE20:CL20"/>
    <mergeCell ref="CM20:CT20"/>
    <mergeCell ref="CU20:DB20"/>
    <mergeCell ref="DC20:DJ20"/>
    <mergeCell ref="CU24:DB24"/>
    <mergeCell ref="DC24:DJ24"/>
    <mergeCell ref="CM27:CT27"/>
    <mergeCell ref="DK23:DY23"/>
    <mergeCell ref="AH24:BK24"/>
    <mergeCell ref="BM24:CD24"/>
    <mergeCell ref="CE24:CL24"/>
    <mergeCell ref="CM24:CT24"/>
    <mergeCell ref="AH23:BL23"/>
    <mergeCell ref="BM23:CD23"/>
    <mergeCell ref="CE23:CL23"/>
    <mergeCell ref="CM23:CT23"/>
    <mergeCell ref="CU23:DB23"/>
    <mergeCell ref="DC23:DJ23"/>
    <mergeCell ref="DK24:DY24"/>
    <mergeCell ref="DC27:DJ27"/>
    <mergeCell ref="AH26:BK26"/>
    <mergeCell ref="Y28:AF28"/>
    <mergeCell ref="AH28:BL28"/>
    <mergeCell ref="BM28:CD28"/>
    <mergeCell ref="CM28:CT28"/>
    <mergeCell ref="CU28:DB28"/>
    <mergeCell ref="CU27:DB27"/>
    <mergeCell ref="DC26:DJ26"/>
    <mergeCell ref="DK27:DY27"/>
    <mergeCell ref="Y27:AF27"/>
    <mergeCell ref="AH27:BL27"/>
    <mergeCell ref="BM27:CD27"/>
    <mergeCell ref="CE27:CL27"/>
    <mergeCell ref="DK26:DY26"/>
    <mergeCell ref="BM26:CD26"/>
    <mergeCell ref="CE26:CL26"/>
    <mergeCell ref="CM26:CT26"/>
    <mergeCell ref="CU26:DB26"/>
    <mergeCell ref="DK28:DY28"/>
    <mergeCell ref="AH36:AO36"/>
    <mergeCell ref="BM36:CD36"/>
    <mergeCell ref="CE36:CL36"/>
    <mergeCell ref="CM36:CT36"/>
    <mergeCell ref="CU36:DB36"/>
    <mergeCell ref="DC36:DJ36"/>
    <mergeCell ref="DK36:DY36"/>
    <mergeCell ref="CE28:CL28"/>
    <mergeCell ref="DC28:DJ28"/>
    <mergeCell ref="CM38:CT38"/>
    <mergeCell ref="CU38:DB38"/>
    <mergeCell ref="DC38:DJ38"/>
    <mergeCell ref="DK38:DY38"/>
    <mergeCell ref="Y38:AF38"/>
    <mergeCell ref="AH38:AO38"/>
    <mergeCell ref="BM38:CD38"/>
    <mergeCell ref="CE38:CL38"/>
    <mergeCell ref="CM37:CT37"/>
    <mergeCell ref="CU37:DB37"/>
    <mergeCell ref="DC37:DJ37"/>
    <mergeCell ref="DK37:DY37"/>
    <mergeCell ref="Y37:AF37"/>
    <mergeCell ref="AH37:AO37"/>
    <mergeCell ref="BM37:CD37"/>
    <mergeCell ref="CE37:CL37"/>
    <mergeCell ref="CM40:CT40"/>
    <mergeCell ref="CU40:DB40"/>
    <mergeCell ref="DC40:DJ40"/>
    <mergeCell ref="DK40:DY40"/>
    <mergeCell ref="Y40:AF40"/>
    <mergeCell ref="AH40:AO40"/>
    <mergeCell ref="BM40:CD40"/>
    <mergeCell ref="CE40:CL40"/>
    <mergeCell ref="CM39:CT39"/>
    <mergeCell ref="CU39:DB39"/>
    <mergeCell ref="DC39:DJ39"/>
    <mergeCell ref="DK39:DY39"/>
    <mergeCell ref="Y39:AF39"/>
    <mergeCell ref="AH39:AO39"/>
    <mergeCell ref="BM39:CD39"/>
    <mergeCell ref="CE39:CL39"/>
    <mergeCell ref="CM42:CT42"/>
    <mergeCell ref="CU42:DB42"/>
    <mergeCell ref="DC42:DJ42"/>
    <mergeCell ref="DK42:DY42"/>
    <mergeCell ref="Y42:AF42"/>
    <mergeCell ref="AH42:BL42"/>
    <mergeCell ref="BM42:CD42"/>
    <mergeCell ref="CE42:CL42"/>
    <mergeCell ref="CM41:CT41"/>
    <mergeCell ref="CU41:DB41"/>
    <mergeCell ref="DC41:DJ41"/>
    <mergeCell ref="DK41:DY41"/>
    <mergeCell ref="Y41:AF41"/>
    <mergeCell ref="AH41:AO41"/>
    <mergeCell ref="BM41:CD41"/>
    <mergeCell ref="CE41:CL41"/>
    <mergeCell ref="CM44:CT44"/>
    <mergeCell ref="CU44:DB44"/>
    <mergeCell ref="DC44:DJ44"/>
    <mergeCell ref="DK44:DY44"/>
    <mergeCell ref="Y44:AF44"/>
    <mergeCell ref="AH44:BL44"/>
    <mergeCell ref="BM44:CD44"/>
    <mergeCell ref="CE44:CL44"/>
    <mergeCell ref="CM43:CT43"/>
    <mergeCell ref="CU43:DB43"/>
    <mergeCell ref="DC43:DJ43"/>
    <mergeCell ref="DK43:DY43"/>
    <mergeCell ref="Y43:AF43"/>
    <mergeCell ref="AH43:BL43"/>
    <mergeCell ref="BM43:CD43"/>
    <mergeCell ref="CE43:CL43"/>
    <mergeCell ref="CM46:CT46"/>
    <mergeCell ref="CU46:DB46"/>
    <mergeCell ref="DC46:DJ46"/>
    <mergeCell ref="DK46:DY46"/>
    <mergeCell ref="Y46:AF46"/>
    <mergeCell ref="AH46:BK46"/>
    <mergeCell ref="BM46:CD46"/>
    <mergeCell ref="CE46:CL46"/>
    <mergeCell ref="CM45:CT45"/>
    <mergeCell ref="CU45:DB45"/>
    <mergeCell ref="DC45:DJ45"/>
    <mergeCell ref="DK45:DY45"/>
    <mergeCell ref="Y45:AF45"/>
    <mergeCell ref="AH45:BL45"/>
    <mergeCell ref="BM45:CD45"/>
    <mergeCell ref="CE45:CL45"/>
    <mergeCell ref="CE48:CL48"/>
    <mergeCell ref="CM47:CT47"/>
    <mergeCell ref="CU47:DB47"/>
    <mergeCell ref="DC47:DJ47"/>
    <mergeCell ref="DK47:DY47"/>
    <mergeCell ref="Y47:AF47"/>
    <mergeCell ref="AH47:BK47"/>
    <mergeCell ref="BM47:CD47"/>
    <mergeCell ref="CE47:CL47"/>
    <mergeCell ref="A60:V60"/>
    <mergeCell ref="A61:V61"/>
    <mergeCell ref="A62:V62"/>
    <mergeCell ref="DC50:DJ50"/>
    <mergeCell ref="DK50:DY50"/>
    <mergeCell ref="Y50:AF50"/>
    <mergeCell ref="AH50:BL50"/>
    <mergeCell ref="BM50:CD50"/>
    <mergeCell ref="CE50:CL50"/>
    <mergeCell ref="CM50:CT50"/>
    <mergeCell ref="CU50:DB50"/>
    <mergeCell ref="AH18:BK18"/>
    <mergeCell ref="BM18:CD18"/>
    <mergeCell ref="CE18:CL18"/>
    <mergeCell ref="CM18:CT18"/>
    <mergeCell ref="CU18:DB18"/>
    <mergeCell ref="DC18:DJ18"/>
    <mergeCell ref="DK18:DY18"/>
    <mergeCell ref="A59:V59"/>
    <mergeCell ref="V25:V26"/>
    <mergeCell ref="CM49:CT49"/>
    <mergeCell ref="CU49:DB49"/>
    <mergeCell ref="DC49:DJ49"/>
    <mergeCell ref="DK49:DY49"/>
    <mergeCell ref="Y49:AF49"/>
    <mergeCell ref="AH49:BL49"/>
    <mergeCell ref="BM49:CD49"/>
    <mergeCell ref="CE49:CL49"/>
    <mergeCell ref="CM48:CT48"/>
    <mergeCell ref="CU48:DB48"/>
    <mergeCell ref="DC48:DJ48"/>
    <mergeCell ref="DK48:DY48"/>
    <mergeCell ref="Y48:AF48"/>
    <mergeCell ref="AH48:BK48"/>
    <mergeCell ref="BM48:CD48"/>
  </mergeCells>
  <phoneticPr fontId="101" type="noConversion"/>
  <printOptions horizontalCentered="1"/>
  <pageMargins left="0.23622047244094491" right="0.23622047244094491" top="0.94488188976377963" bottom="0.74803149606299213" header="0.31496062992125984" footer="0.31496062992125984"/>
  <pageSetup paperSize="9" scale="45"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C191"/>
  <sheetViews>
    <sheetView view="pageBreakPreview" zoomScale="90" zoomScaleNormal="100" zoomScaleSheetLayoutView="90" workbookViewId="0">
      <selection activeCell="U27" sqref="U27"/>
    </sheetView>
  </sheetViews>
  <sheetFormatPr defaultRowHeight="18.75"/>
  <cols>
    <col min="1" max="1" width="8.7109375" style="29" customWidth="1"/>
    <col min="2" max="2" width="35.140625" style="29" customWidth="1"/>
    <col min="3" max="3" width="12.28515625" style="29" customWidth="1"/>
    <col min="4" max="4" width="10.85546875" style="29" hidden="1" customWidth="1"/>
    <col min="5" max="5" width="8.85546875" style="29" hidden="1" customWidth="1"/>
    <col min="6" max="6" width="7.42578125" style="29" hidden="1" customWidth="1"/>
    <col min="7" max="7" width="8.140625" style="29" hidden="1" customWidth="1"/>
    <col min="8" max="8" width="12.140625" style="29" customWidth="1"/>
    <col min="9" max="12" width="12.28515625" style="29" customWidth="1"/>
    <col min="13" max="13" width="37" style="881" customWidth="1"/>
    <col min="14" max="14" width="16.5703125" style="29" customWidth="1"/>
    <col min="15" max="16" width="17" style="29" customWidth="1"/>
    <col min="17" max="17" width="15.42578125" style="29" customWidth="1"/>
    <col min="18" max="18" width="17.5703125" style="29" customWidth="1"/>
    <col min="19" max="19" width="17.85546875" style="29" customWidth="1"/>
    <col min="20" max="20" width="11.5703125" style="29" customWidth="1"/>
    <col min="21" max="21" width="14.5703125" style="29" customWidth="1"/>
    <col min="22" max="22" width="13.85546875" style="29" customWidth="1"/>
    <col min="23" max="23" width="12.85546875" style="29" hidden="1" customWidth="1"/>
    <col min="24" max="24" width="52.28515625" style="29" customWidth="1"/>
    <col min="25" max="25" width="5.42578125" style="29" customWidth="1"/>
    <col min="26" max="26" width="27.140625" style="29" customWidth="1"/>
    <col min="27" max="27" width="8.28515625" style="29" customWidth="1"/>
    <col min="28" max="28" width="36" style="29" customWidth="1"/>
    <col min="29" max="29" width="13.28515625" style="29" customWidth="1"/>
    <col min="30" max="30" width="10.42578125" style="29" customWidth="1"/>
    <col min="31" max="32" width="11" style="29" customWidth="1"/>
    <col min="33" max="33" width="6.28515625" style="29" customWidth="1"/>
    <col min="34" max="34" width="10.7109375" style="29" customWidth="1"/>
    <col min="35" max="35" width="14.140625" style="29" customWidth="1"/>
    <col min="36" max="36" width="17" style="29" customWidth="1"/>
    <col min="37" max="37" width="20.7109375" style="29" customWidth="1"/>
    <col min="38" max="38" width="30.85546875" style="29" customWidth="1"/>
    <col min="39" max="44" width="9.140625" style="29" hidden="1" customWidth="1"/>
    <col min="45" max="45" width="27.42578125" style="29" hidden="1" customWidth="1"/>
    <col min="46" max="49" width="9.140625" style="29" hidden="1" customWidth="1"/>
    <col min="50" max="50" width="12" style="29" hidden="1" customWidth="1"/>
    <col min="51" max="66" width="9.140625" style="29" hidden="1" customWidth="1"/>
    <col min="67" max="68" width="9.140625" style="29"/>
    <col min="69" max="69" width="4.85546875" style="29" customWidth="1"/>
    <col min="70" max="84" width="9.140625" style="29" hidden="1" customWidth="1"/>
    <col min="85" max="85" width="9.140625" style="29"/>
    <col min="86" max="86" width="4.7109375" style="29" customWidth="1"/>
    <col min="87" max="92" width="9.140625" style="29" hidden="1" customWidth="1"/>
    <col min="93" max="93" width="9.140625" style="29"/>
    <col min="94" max="94" width="6.140625" style="29" customWidth="1"/>
    <col min="95" max="100" width="9.140625" style="29" hidden="1" customWidth="1"/>
    <col min="101" max="102" width="9.140625" style="29"/>
    <col min="103" max="103" width="4.85546875" style="29" customWidth="1"/>
    <col min="104" max="108" width="9.140625" style="29" hidden="1" customWidth="1"/>
    <col min="109" max="109" width="9.140625" style="29"/>
    <col min="110" max="110" width="6.42578125" style="29" customWidth="1"/>
    <col min="111" max="116" width="9.140625" style="29" hidden="1" customWidth="1"/>
    <col min="117" max="119" width="9.140625" style="29"/>
    <col min="120" max="120" width="1.42578125" style="29" customWidth="1"/>
    <col min="121" max="131" width="9.140625" style="29" hidden="1" customWidth="1"/>
    <col min="132" max="133" width="9.140625" style="29"/>
    <col min="134" max="134" width="32.28515625" style="29" customWidth="1"/>
    <col min="135" max="135" width="14.28515625" style="29" customWidth="1"/>
    <col min="136" max="136" width="15.42578125" style="29" customWidth="1"/>
    <col min="137" max="139" width="9.140625" style="29"/>
    <col min="140" max="140" width="13.85546875" style="29" customWidth="1"/>
    <col min="141" max="244" width="9.140625" style="29"/>
    <col min="245" max="245" width="6" style="29" customWidth="1"/>
    <col min="246" max="246" width="30" style="29" customWidth="1"/>
    <col min="247" max="247" width="6.5703125" style="29" customWidth="1"/>
    <col min="248" max="248" width="14" style="29" customWidth="1"/>
    <col min="249" max="249" width="12.140625" style="29" customWidth="1"/>
    <col min="250" max="250" width="16.5703125" style="29" customWidth="1"/>
    <col min="251" max="251" width="17" style="29" customWidth="1"/>
    <col min="252" max="252" width="15.42578125" style="29" customWidth="1"/>
    <col min="253" max="253" width="15.5703125" style="29" customWidth="1"/>
    <col min="254" max="254" width="12.85546875" style="29" customWidth="1"/>
    <col min="255" max="255" width="0" style="29" hidden="1" customWidth="1"/>
    <col min="256" max="256" width="9.140625" style="29"/>
    <col min="257" max="257" width="5.5703125" style="29" customWidth="1"/>
    <col min="258" max="258" width="30" style="29" customWidth="1"/>
    <col min="259" max="259" width="6.5703125" style="29" customWidth="1"/>
    <col min="260" max="260" width="14" style="29" customWidth="1"/>
    <col min="261" max="261" width="12.140625" style="29" customWidth="1"/>
    <col min="262" max="262" width="16.5703125" style="29" customWidth="1"/>
    <col min="263" max="263" width="17" style="29" customWidth="1"/>
    <col min="264" max="264" width="15.42578125" style="29" customWidth="1"/>
    <col min="265" max="265" width="15.5703125" style="29" customWidth="1"/>
    <col min="266" max="267" width="12.85546875" style="29" customWidth="1"/>
    <col min="268" max="268" width="5.5703125" style="29" customWidth="1"/>
    <col min="269" max="269" width="30" style="29" customWidth="1"/>
    <col min="270" max="270" width="6.5703125" style="29" customWidth="1"/>
    <col min="271" max="271" width="14" style="29" customWidth="1"/>
    <col min="272" max="272" width="12.140625" style="29" customWidth="1"/>
    <col min="273" max="273" width="16.5703125" style="29" customWidth="1"/>
    <col min="274" max="274" width="17" style="29" customWidth="1"/>
    <col min="275" max="275" width="15.42578125" style="29" customWidth="1"/>
    <col min="276" max="276" width="15.5703125" style="29" customWidth="1"/>
    <col min="277" max="278" width="12.85546875" style="29" customWidth="1"/>
    <col min="279" max="500" width="9.140625" style="29"/>
    <col min="501" max="501" width="6" style="29" customWidth="1"/>
    <col min="502" max="502" width="30" style="29" customWidth="1"/>
    <col min="503" max="503" width="6.5703125" style="29" customWidth="1"/>
    <col min="504" max="504" width="14" style="29" customWidth="1"/>
    <col min="505" max="505" width="12.140625" style="29" customWidth="1"/>
    <col min="506" max="506" width="16.5703125" style="29" customWidth="1"/>
    <col min="507" max="507" width="17" style="29" customWidth="1"/>
    <col min="508" max="508" width="15.42578125" style="29" customWidth="1"/>
    <col min="509" max="509" width="15.5703125" style="29" customWidth="1"/>
    <col min="510" max="510" width="12.85546875" style="29" customWidth="1"/>
    <col min="511" max="511" width="0" style="29" hidden="1" customWidth="1"/>
    <col min="512" max="512" width="9.140625" style="29"/>
    <col min="513" max="513" width="5.5703125" style="29" customWidth="1"/>
    <col min="514" max="514" width="30" style="29" customWidth="1"/>
    <col min="515" max="515" width="6.5703125" style="29" customWidth="1"/>
    <col min="516" max="516" width="14" style="29" customWidth="1"/>
    <col min="517" max="517" width="12.140625" style="29" customWidth="1"/>
    <col min="518" max="518" width="16.5703125" style="29" customWidth="1"/>
    <col min="519" max="519" width="17" style="29" customWidth="1"/>
    <col min="520" max="520" width="15.42578125" style="29" customWidth="1"/>
    <col min="521" max="521" width="15.5703125" style="29" customWidth="1"/>
    <col min="522" max="523" width="12.85546875" style="29" customWidth="1"/>
    <col min="524" max="524" width="5.5703125" style="29" customWidth="1"/>
    <col min="525" max="525" width="30" style="29" customWidth="1"/>
    <col min="526" max="526" width="6.5703125" style="29" customWidth="1"/>
    <col min="527" max="527" width="14" style="29" customWidth="1"/>
    <col min="528" max="528" width="12.140625" style="29" customWidth="1"/>
    <col min="529" max="529" width="16.5703125" style="29" customWidth="1"/>
    <col min="530" max="530" width="17" style="29" customWidth="1"/>
    <col min="531" max="531" width="15.42578125" style="29" customWidth="1"/>
    <col min="532" max="532" width="15.5703125" style="29" customWidth="1"/>
    <col min="533" max="534" width="12.85546875" style="29" customWidth="1"/>
    <col min="535" max="756" width="9.140625" style="29"/>
    <col min="757" max="757" width="6" style="29" customWidth="1"/>
    <col min="758" max="758" width="30" style="29" customWidth="1"/>
    <col min="759" max="759" width="6.5703125" style="29" customWidth="1"/>
    <col min="760" max="760" width="14" style="29" customWidth="1"/>
    <col min="761" max="761" width="12.140625" style="29" customWidth="1"/>
    <col min="762" max="762" width="16.5703125" style="29" customWidth="1"/>
    <col min="763" max="763" width="17" style="29" customWidth="1"/>
    <col min="764" max="764" width="15.42578125" style="29" customWidth="1"/>
    <col min="765" max="765" width="15.5703125" style="29" customWidth="1"/>
    <col min="766" max="766" width="12.85546875" style="29" customWidth="1"/>
    <col min="767" max="767" width="0" style="29" hidden="1" customWidth="1"/>
    <col min="768" max="768" width="9.140625" style="29"/>
    <col min="769" max="769" width="5.5703125" style="29" customWidth="1"/>
    <col min="770" max="770" width="30" style="29" customWidth="1"/>
    <col min="771" max="771" width="6.5703125" style="29" customWidth="1"/>
    <col min="772" max="772" width="14" style="29" customWidth="1"/>
    <col min="773" max="773" width="12.140625" style="29" customWidth="1"/>
    <col min="774" max="774" width="16.5703125" style="29" customWidth="1"/>
    <col min="775" max="775" width="17" style="29" customWidth="1"/>
    <col min="776" max="776" width="15.42578125" style="29" customWidth="1"/>
    <col min="777" max="777" width="15.5703125" style="29" customWidth="1"/>
    <col min="778" max="779" width="12.85546875" style="29" customWidth="1"/>
    <col min="780" max="780" width="5.5703125" style="29" customWidth="1"/>
    <col min="781" max="781" width="30" style="29" customWidth="1"/>
    <col min="782" max="782" width="6.5703125" style="29" customWidth="1"/>
    <col min="783" max="783" width="14" style="29" customWidth="1"/>
    <col min="784" max="784" width="12.140625" style="29" customWidth="1"/>
    <col min="785" max="785" width="16.5703125" style="29" customWidth="1"/>
    <col min="786" max="786" width="17" style="29" customWidth="1"/>
    <col min="787" max="787" width="15.42578125" style="29" customWidth="1"/>
    <col min="788" max="788" width="15.5703125" style="29" customWidth="1"/>
    <col min="789" max="790" width="12.85546875" style="29" customWidth="1"/>
    <col min="791" max="1012" width="9.140625" style="29"/>
    <col min="1013" max="1013" width="6" style="29" customWidth="1"/>
    <col min="1014" max="1014" width="30" style="29" customWidth="1"/>
    <col min="1015" max="1015" width="6.5703125" style="29" customWidth="1"/>
    <col min="1016" max="1016" width="14" style="29" customWidth="1"/>
    <col min="1017" max="1017" width="12.140625" style="29" customWidth="1"/>
    <col min="1018" max="1018" width="16.5703125" style="29" customWidth="1"/>
    <col min="1019" max="1019" width="17" style="29" customWidth="1"/>
    <col min="1020" max="1020" width="15.42578125" style="29" customWidth="1"/>
    <col min="1021" max="1021" width="15.5703125" style="29" customWidth="1"/>
    <col min="1022" max="1022" width="12.85546875" style="29" customWidth="1"/>
    <col min="1023" max="1023" width="0" style="29" hidden="1" customWidth="1"/>
    <col min="1024" max="1024" width="9.140625" style="29"/>
    <col min="1025" max="1025" width="5.5703125" style="29" customWidth="1"/>
    <col min="1026" max="1026" width="30" style="29" customWidth="1"/>
    <col min="1027" max="1027" width="6.5703125" style="29" customWidth="1"/>
    <col min="1028" max="1028" width="14" style="29" customWidth="1"/>
    <col min="1029" max="1029" width="12.140625" style="29" customWidth="1"/>
    <col min="1030" max="1030" width="16.5703125" style="29" customWidth="1"/>
    <col min="1031" max="1031" width="17" style="29" customWidth="1"/>
    <col min="1032" max="1032" width="15.42578125" style="29" customWidth="1"/>
    <col min="1033" max="1033" width="15.5703125" style="29" customWidth="1"/>
    <col min="1034" max="1035" width="12.85546875" style="29" customWidth="1"/>
    <col min="1036" max="1036" width="5.5703125" style="29" customWidth="1"/>
    <col min="1037" max="1037" width="30" style="29" customWidth="1"/>
    <col min="1038" max="1038" width="6.5703125" style="29" customWidth="1"/>
    <col min="1039" max="1039" width="14" style="29" customWidth="1"/>
    <col min="1040" max="1040" width="12.140625" style="29" customWidth="1"/>
    <col min="1041" max="1041" width="16.5703125" style="29" customWidth="1"/>
    <col min="1042" max="1042" width="17" style="29" customWidth="1"/>
    <col min="1043" max="1043" width="15.42578125" style="29" customWidth="1"/>
    <col min="1044" max="1044" width="15.5703125" style="29" customWidth="1"/>
    <col min="1045" max="1046" width="12.85546875" style="29" customWidth="1"/>
    <col min="1047" max="1268" width="9.140625" style="29"/>
    <col min="1269" max="1269" width="6" style="29" customWidth="1"/>
    <col min="1270" max="1270" width="30" style="29" customWidth="1"/>
    <col min="1271" max="1271" width="6.5703125" style="29" customWidth="1"/>
    <col min="1272" max="1272" width="14" style="29" customWidth="1"/>
    <col min="1273" max="1273" width="12.140625" style="29" customWidth="1"/>
    <col min="1274" max="1274" width="16.5703125" style="29" customWidth="1"/>
    <col min="1275" max="1275" width="17" style="29" customWidth="1"/>
    <col min="1276" max="1276" width="15.42578125" style="29" customWidth="1"/>
    <col min="1277" max="1277" width="15.5703125" style="29" customWidth="1"/>
    <col min="1278" max="1278" width="12.85546875" style="29" customWidth="1"/>
    <col min="1279" max="1279" width="0" style="29" hidden="1" customWidth="1"/>
    <col min="1280" max="1280" width="9.140625" style="29"/>
    <col min="1281" max="1281" width="5.5703125" style="29" customWidth="1"/>
    <col min="1282" max="1282" width="30" style="29" customWidth="1"/>
    <col min="1283" max="1283" width="6.5703125" style="29" customWidth="1"/>
    <col min="1284" max="1284" width="14" style="29" customWidth="1"/>
    <col min="1285" max="1285" width="12.140625" style="29" customWidth="1"/>
    <col min="1286" max="1286" width="16.5703125" style="29" customWidth="1"/>
    <col min="1287" max="1287" width="17" style="29" customWidth="1"/>
    <col min="1288" max="1288" width="15.42578125" style="29" customWidth="1"/>
    <col min="1289" max="1289" width="15.5703125" style="29" customWidth="1"/>
    <col min="1290" max="1291" width="12.85546875" style="29" customWidth="1"/>
    <col min="1292" max="1292" width="5.5703125" style="29" customWidth="1"/>
    <col min="1293" max="1293" width="30" style="29" customWidth="1"/>
    <col min="1294" max="1294" width="6.5703125" style="29" customWidth="1"/>
    <col min="1295" max="1295" width="14" style="29" customWidth="1"/>
    <col min="1296" max="1296" width="12.140625" style="29" customWidth="1"/>
    <col min="1297" max="1297" width="16.5703125" style="29" customWidth="1"/>
    <col min="1298" max="1298" width="17" style="29" customWidth="1"/>
    <col min="1299" max="1299" width="15.42578125" style="29" customWidth="1"/>
    <col min="1300" max="1300" width="15.5703125" style="29" customWidth="1"/>
    <col min="1301" max="1302" width="12.85546875" style="29" customWidth="1"/>
    <col min="1303" max="1524" width="9.140625" style="29"/>
    <col min="1525" max="1525" width="6" style="29" customWidth="1"/>
    <col min="1526" max="1526" width="30" style="29" customWidth="1"/>
    <col min="1527" max="1527" width="6.5703125" style="29" customWidth="1"/>
    <col min="1528" max="1528" width="14" style="29" customWidth="1"/>
    <col min="1529" max="1529" width="12.140625" style="29" customWidth="1"/>
    <col min="1530" max="1530" width="16.5703125" style="29" customWidth="1"/>
    <col min="1531" max="1531" width="17" style="29" customWidth="1"/>
    <col min="1532" max="1532" width="15.42578125" style="29" customWidth="1"/>
    <col min="1533" max="1533" width="15.5703125" style="29" customWidth="1"/>
    <col min="1534" max="1534" width="12.85546875" style="29" customWidth="1"/>
    <col min="1535" max="1535" width="0" style="29" hidden="1" customWidth="1"/>
    <col min="1536" max="1536" width="9.140625" style="29"/>
    <col min="1537" max="1537" width="5.5703125" style="29" customWidth="1"/>
    <col min="1538" max="1538" width="30" style="29" customWidth="1"/>
    <col min="1539" max="1539" width="6.5703125" style="29" customWidth="1"/>
    <col min="1540" max="1540" width="14" style="29" customWidth="1"/>
    <col min="1541" max="1541" width="12.140625" style="29" customWidth="1"/>
    <col min="1542" max="1542" width="16.5703125" style="29" customWidth="1"/>
    <col min="1543" max="1543" width="17" style="29" customWidth="1"/>
    <col min="1544" max="1544" width="15.42578125" style="29" customWidth="1"/>
    <col min="1545" max="1545" width="15.5703125" style="29" customWidth="1"/>
    <col min="1546" max="1547" width="12.85546875" style="29" customWidth="1"/>
    <col min="1548" max="1548" width="5.5703125" style="29" customWidth="1"/>
    <col min="1549" max="1549" width="30" style="29" customWidth="1"/>
    <col min="1550" max="1550" width="6.5703125" style="29" customWidth="1"/>
    <col min="1551" max="1551" width="14" style="29" customWidth="1"/>
    <col min="1552" max="1552" width="12.140625" style="29" customWidth="1"/>
    <col min="1553" max="1553" width="16.5703125" style="29" customWidth="1"/>
    <col min="1554" max="1554" width="17" style="29" customWidth="1"/>
    <col min="1555" max="1555" width="15.42578125" style="29" customWidth="1"/>
    <col min="1556" max="1556" width="15.5703125" style="29" customWidth="1"/>
    <col min="1557" max="1558" width="12.85546875" style="29" customWidth="1"/>
    <col min="1559" max="1780" width="9.140625" style="29"/>
    <col min="1781" max="1781" width="6" style="29" customWidth="1"/>
    <col min="1782" max="1782" width="30" style="29" customWidth="1"/>
    <col min="1783" max="1783" width="6.5703125" style="29" customWidth="1"/>
    <col min="1784" max="1784" width="14" style="29" customWidth="1"/>
    <col min="1785" max="1785" width="12.140625" style="29" customWidth="1"/>
    <col min="1786" max="1786" width="16.5703125" style="29" customWidth="1"/>
    <col min="1787" max="1787" width="17" style="29" customWidth="1"/>
    <col min="1788" max="1788" width="15.42578125" style="29" customWidth="1"/>
    <col min="1789" max="1789" width="15.5703125" style="29" customWidth="1"/>
    <col min="1790" max="1790" width="12.85546875" style="29" customWidth="1"/>
    <col min="1791" max="1791" width="0" style="29" hidden="1" customWidth="1"/>
    <col min="1792" max="1792" width="9.140625" style="29"/>
    <col min="1793" max="1793" width="5.5703125" style="29" customWidth="1"/>
    <col min="1794" max="1794" width="30" style="29" customWidth="1"/>
    <col min="1795" max="1795" width="6.5703125" style="29" customWidth="1"/>
    <col min="1796" max="1796" width="14" style="29" customWidth="1"/>
    <col min="1797" max="1797" width="12.140625" style="29" customWidth="1"/>
    <col min="1798" max="1798" width="16.5703125" style="29" customWidth="1"/>
    <col min="1799" max="1799" width="17" style="29" customWidth="1"/>
    <col min="1800" max="1800" width="15.42578125" style="29" customWidth="1"/>
    <col min="1801" max="1801" width="15.5703125" style="29" customWidth="1"/>
    <col min="1802" max="1803" width="12.85546875" style="29" customWidth="1"/>
    <col min="1804" max="1804" width="5.5703125" style="29" customWidth="1"/>
    <col min="1805" max="1805" width="30" style="29" customWidth="1"/>
    <col min="1806" max="1806" width="6.5703125" style="29" customWidth="1"/>
    <col min="1807" max="1807" width="14" style="29" customWidth="1"/>
    <col min="1808" max="1808" width="12.140625" style="29" customWidth="1"/>
    <col min="1809" max="1809" width="16.5703125" style="29" customWidth="1"/>
    <col min="1810" max="1810" width="17" style="29" customWidth="1"/>
    <col min="1811" max="1811" width="15.42578125" style="29" customWidth="1"/>
    <col min="1812" max="1812" width="15.5703125" style="29" customWidth="1"/>
    <col min="1813" max="1814" width="12.85546875" style="29" customWidth="1"/>
    <col min="1815" max="2036" width="9.140625" style="29"/>
    <col min="2037" max="2037" width="6" style="29" customWidth="1"/>
    <col min="2038" max="2038" width="30" style="29" customWidth="1"/>
    <col min="2039" max="2039" width="6.5703125" style="29" customWidth="1"/>
    <col min="2040" max="2040" width="14" style="29" customWidth="1"/>
    <col min="2041" max="2041" width="12.140625" style="29" customWidth="1"/>
    <col min="2042" max="2042" width="16.5703125" style="29" customWidth="1"/>
    <col min="2043" max="2043" width="17" style="29" customWidth="1"/>
    <col min="2044" max="2044" width="15.42578125" style="29" customWidth="1"/>
    <col min="2045" max="2045" width="15.5703125" style="29" customWidth="1"/>
    <col min="2046" max="2046" width="12.85546875" style="29" customWidth="1"/>
    <col min="2047" max="2047" width="0" style="29" hidden="1" customWidth="1"/>
    <col min="2048" max="2048" width="9.140625" style="29"/>
    <col min="2049" max="2049" width="5.5703125" style="29" customWidth="1"/>
    <col min="2050" max="2050" width="30" style="29" customWidth="1"/>
    <col min="2051" max="2051" width="6.5703125" style="29" customWidth="1"/>
    <col min="2052" max="2052" width="14" style="29" customWidth="1"/>
    <col min="2053" max="2053" width="12.140625" style="29" customWidth="1"/>
    <col min="2054" max="2054" width="16.5703125" style="29" customWidth="1"/>
    <col min="2055" max="2055" width="17" style="29" customWidth="1"/>
    <col min="2056" max="2056" width="15.42578125" style="29" customWidth="1"/>
    <col min="2057" max="2057" width="15.5703125" style="29" customWidth="1"/>
    <col min="2058" max="2059" width="12.85546875" style="29" customWidth="1"/>
    <col min="2060" max="2060" width="5.5703125" style="29" customWidth="1"/>
    <col min="2061" max="2061" width="30" style="29" customWidth="1"/>
    <col min="2062" max="2062" width="6.5703125" style="29" customWidth="1"/>
    <col min="2063" max="2063" width="14" style="29" customWidth="1"/>
    <col min="2064" max="2064" width="12.140625" style="29" customWidth="1"/>
    <col min="2065" max="2065" width="16.5703125" style="29" customWidth="1"/>
    <col min="2066" max="2066" width="17" style="29" customWidth="1"/>
    <col min="2067" max="2067" width="15.42578125" style="29" customWidth="1"/>
    <col min="2068" max="2068" width="15.5703125" style="29" customWidth="1"/>
    <col min="2069" max="2070" width="12.85546875" style="29" customWidth="1"/>
    <col min="2071" max="2292" width="9.140625" style="29"/>
    <col min="2293" max="2293" width="6" style="29" customWidth="1"/>
    <col min="2294" max="2294" width="30" style="29" customWidth="1"/>
    <col min="2295" max="2295" width="6.5703125" style="29" customWidth="1"/>
    <col min="2296" max="2296" width="14" style="29" customWidth="1"/>
    <col min="2297" max="2297" width="12.140625" style="29" customWidth="1"/>
    <col min="2298" max="2298" width="16.5703125" style="29" customWidth="1"/>
    <col min="2299" max="2299" width="17" style="29" customWidth="1"/>
    <col min="2300" max="2300" width="15.42578125" style="29" customWidth="1"/>
    <col min="2301" max="2301" width="15.5703125" style="29" customWidth="1"/>
    <col min="2302" max="2302" width="12.85546875" style="29" customWidth="1"/>
    <col min="2303" max="2303" width="0" style="29" hidden="1" customWidth="1"/>
    <col min="2304" max="2304" width="9.140625" style="29"/>
    <col min="2305" max="2305" width="5.5703125" style="29" customWidth="1"/>
    <col min="2306" max="2306" width="30" style="29" customWidth="1"/>
    <col min="2307" max="2307" width="6.5703125" style="29" customWidth="1"/>
    <col min="2308" max="2308" width="14" style="29" customWidth="1"/>
    <col min="2309" max="2309" width="12.140625" style="29" customWidth="1"/>
    <col min="2310" max="2310" width="16.5703125" style="29" customWidth="1"/>
    <col min="2311" max="2311" width="17" style="29" customWidth="1"/>
    <col min="2312" max="2312" width="15.42578125" style="29" customWidth="1"/>
    <col min="2313" max="2313" width="15.5703125" style="29" customWidth="1"/>
    <col min="2314" max="2315" width="12.85546875" style="29" customWidth="1"/>
    <col min="2316" max="2316" width="5.5703125" style="29" customWidth="1"/>
    <col min="2317" max="2317" width="30" style="29" customWidth="1"/>
    <col min="2318" max="2318" width="6.5703125" style="29" customWidth="1"/>
    <col min="2319" max="2319" width="14" style="29" customWidth="1"/>
    <col min="2320" max="2320" width="12.140625" style="29" customWidth="1"/>
    <col min="2321" max="2321" width="16.5703125" style="29" customWidth="1"/>
    <col min="2322" max="2322" width="17" style="29" customWidth="1"/>
    <col min="2323" max="2323" width="15.42578125" style="29" customWidth="1"/>
    <col min="2324" max="2324" width="15.5703125" style="29" customWidth="1"/>
    <col min="2325" max="2326" width="12.85546875" style="29" customWidth="1"/>
    <col min="2327" max="2548" width="9.140625" style="29"/>
    <col min="2549" max="2549" width="6" style="29" customWidth="1"/>
    <col min="2550" max="2550" width="30" style="29" customWidth="1"/>
    <col min="2551" max="2551" width="6.5703125" style="29" customWidth="1"/>
    <col min="2552" max="2552" width="14" style="29" customWidth="1"/>
    <col min="2553" max="2553" width="12.140625" style="29" customWidth="1"/>
    <col min="2554" max="2554" width="16.5703125" style="29" customWidth="1"/>
    <col min="2555" max="2555" width="17" style="29" customWidth="1"/>
    <col min="2556" max="2556" width="15.42578125" style="29" customWidth="1"/>
    <col min="2557" max="2557" width="15.5703125" style="29" customWidth="1"/>
    <col min="2558" max="2558" width="12.85546875" style="29" customWidth="1"/>
    <col min="2559" max="2559" width="0" style="29" hidden="1" customWidth="1"/>
    <col min="2560" max="2560" width="9.140625" style="29"/>
    <col min="2561" max="2561" width="5.5703125" style="29" customWidth="1"/>
    <col min="2562" max="2562" width="30" style="29" customWidth="1"/>
    <col min="2563" max="2563" width="6.5703125" style="29" customWidth="1"/>
    <col min="2564" max="2564" width="14" style="29" customWidth="1"/>
    <col min="2565" max="2565" width="12.140625" style="29" customWidth="1"/>
    <col min="2566" max="2566" width="16.5703125" style="29" customWidth="1"/>
    <col min="2567" max="2567" width="17" style="29" customWidth="1"/>
    <col min="2568" max="2568" width="15.42578125" style="29" customWidth="1"/>
    <col min="2569" max="2569" width="15.5703125" style="29" customWidth="1"/>
    <col min="2570" max="2571" width="12.85546875" style="29" customWidth="1"/>
    <col min="2572" max="2572" width="5.5703125" style="29" customWidth="1"/>
    <col min="2573" max="2573" width="30" style="29" customWidth="1"/>
    <col min="2574" max="2574" width="6.5703125" style="29" customWidth="1"/>
    <col min="2575" max="2575" width="14" style="29" customWidth="1"/>
    <col min="2576" max="2576" width="12.140625" style="29" customWidth="1"/>
    <col min="2577" max="2577" width="16.5703125" style="29" customWidth="1"/>
    <col min="2578" max="2578" width="17" style="29" customWidth="1"/>
    <col min="2579" max="2579" width="15.42578125" style="29" customWidth="1"/>
    <col min="2580" max="2580" width="15.5703125" style="29" customWidth="1"/>
    <col min="2581" max="2582" width="12.85546875" style="29" customWidth="1"/>
    <col min="2583" max="2804" width="9.140625" style="29"/>
    <col min="2805" max="2805" width="6" style="29" customWidth="1"/>
    <col min="2806" max="2806" width="30" style="29" customWidth="1"/>
    <col min="2807" max="2807" width="6.5703125" style="29" customWidth="1"/>
    <col min="2808" max="2808" width="14" style="29" customWidth="1"/>
    <col min="2809" max="2809" width="12.140625" style="29" customWidth="1"/>
    <col min="2810" max="2810" width="16.5703125" style="29" customWidth="1"/>
    <col min="2811" max="2811" width="17" style="29" customWidth="1"/>
    <col min="2812" max="2812" width="15.42578125" style="29" customWidth="1"/>
    <col min="2813" max="2813" width="15.5703125" style="29" customWidth="1"/>
    <col min="2814" max="2814" width="12.85546875" style="29" customWidth="1"/>
    <col min="2815" max="2815" width="0" style="29" hidden="1" customWidth="1"/>
    <col min="2816" max="2816" width="9.140625" style="29"/>
    <col min="2817" max="2817" width="5.5703125" style="29" customWidth="1"/>
    <col min="2818" max="2818" width="30" style="29" customWidth="1"/>
    <col min="2819" max="2819" width="6.5703125" style="29" customWidth="1"/>
    <col min="2820" max="2820" width="14" style="29" customWidth="1"/>
    <col min="2821" max="2821" width="12.140625" style="29" customWidth="1"/>
    <col min="2822" max="2822" width="16.5703125" style="29" customWidth="1"/>
    <col min="2823" max="2823" width="17" style="29" customWidth="1"/>
    <col min="2824" max="2824" width="15.42578125" style="29" customWidth="1"/>
    <col min="2825" max="2825" width="15.5703125" style="29" customWidth="1"/>
    <col min="2826" max="2827" width="12.85546875" style="29" customWidth="1"/>
    <col min="2828" max="2828" width="5.5703125" style="29" customWidth="1"/>
    <col min="2829" max="2829" width="30" style="29" customWidth="1"/>
    <col min="2830" max="2830" width="6.5703125" style="29" customWidth="1"/>
    <col min="2831" max="2831" width="14" style="29" customWidth="1"/>
    <col min="2832" max="2832" width="12.140625" style="29" customWidth="1"/>
    <col min="2833" max="2833" width="16.5703125" style="29" customWidth="1"/>
    <col min="2834" max="2834" width="17" style="29" customWidth="1"/>
    <col min="2835" max="2835" width="15.42578125" style="29" customWidth="1"/>
    <col min="2836" max="2836" width="15.5703125" style="29" customWidth="1"/>
    <col min="2837" max="2838" width="12.85546875" style="29" customWidth="1"/>
    <col min="2839" max="3060" width="9.140625" style="29"/>
    <col min="3061" max="3061" width="6" style="29" customWidth="1"/>
    <col min="3062" max="3062" width="30" style="29" customWidth="1"/>
    <col min="3063" max="3063" width="6.5703125" style="29" customWidth="1"/>
    <col min="3064" max="3064" width="14" style="29" customWidth="1"/>
    <col min="3065" max="3065" width="12.140625" style="29" customWidth="1"/>
    <col min="3066" max="3066" width="16.5703125" style="29" customWidth="1"/>
    <col min="3067" max="3067" width="17" style="29" customWidth="1"/>
    <col min="3068" max="3068" width="15.42578125" style="29" customWidth="1"/>
    <col min="3069" max="3069" width="15.5703125" style="29" customWidth="1"/>
    <col min="3070" max="3070" width="12.85546875" style="29" customWidth="1"/>
    <col min="3071" max="3071" width="0" style="29" hidden="1" customWidth="1"/>
    <col min="3072" max="3072" width="9.140625" style="29"/>
    <col min="3073" max="3073" width="5.5703125" style="29" customWidth="1"/>
    <col min="3074" max="3074" width="30" style="29" customWidth="1"/>
    <col min="3075" max="3075" width="6.5703125" style="29" customWidth="1"/>
    <col min="3076" max="3076" width="14" style="29" customWidth="1"/>
    <col min="3077" max="3077" width="12.140625" style="29" customWidth="1"/>
    <col min="3078" max="3078" width="16.5703125" style="29" customWidth="1"/>
    <col min="3079" max="3079" width="17" style="29" customWidth="1"/>
    <col min="3080" max="3080" width="15.42578125" style="29" customWidth="1"/>
    <col min="3081" max="3081" width="15.5703125" style="29" customWidth="1"/>
    <col min="3082" max="3083" width="12.85546875" style="29" customWidth="1"/>
    <col min="3084" max="3084" width="5.5703125" style="29" customWidth="1"/>
    <col min="3085" max="3085" width="30" style="29" customWidth="1"/>
    <col min="3086" max="3086" width="6.5703125" style="29" customWidth="1"/>
    <col min="3087" max="3087" width="14" style="29" customWidth="1"/>
    <col min="3088" max="3088" width="12.140625" style="29" customWidth="1"/>
    <col min="3089" max="3089" width="16.5703125" style="29" customWidth="1"/>
    <col min="3090" max="3090" width="17" style="29" customWidth="1"/>
    <col min="3091" max="3091" width="15.42578125" style="29" customWidth="1"/>
    <col min="3092" max="3092" width="15.5703125" style="29" customWidth="1"/>
    <col min="3093" max="3094" width="12.85546875" style="29" customWidth="1"/>
    <col min="3095" max="3316" width="9.140625" style="29"/>
    <col min="3317" max="3317" width="6" style="29" customWidth="1"/>
    <col min="3318" max="3318" width="30" style="29" customWidth="1"/>
    <col min="3319" max="3319" width="6.5703125" style="29" customWidth="1"/>
    <col min="3320" max="3320" width="14" style="29" customWidth="1"/>
    <col min="3321" max="3321" width="12.140625" style="29" customWidth="1"/>
    <col min="3322" max="3322" width="16.5703125" style="29" customWidth="1"/>
    <col min="3323" max="3323" width="17" style="29" customWidth="1"/>
    <col min="3324" max="3324" width="15.42578125" style="29" customWidth="1"/>
    <col min="3325" max="3325" width="15.5703125" style="29" customWidth="1"/>
    <col min="3326" max="3326" width="12.85546875" style="29" customWidth="1"/>
    <col min="3327" max="3327" width="0" style="29" hidden="1" customWidth="1"/>
    <col min="3328" max="3328" width="9.140625" style="29"/>
    <col min="3329" max="3329" width="5.5703125" style="29" customWidth="1"/>
    <col min="3330" max="3330" width="30" style="29" customWidth="1"/>
    <col min="3331" max="3331" width="6.5703125" style="29" customWidth="1"/>
    <col min="3332" max="3332" width="14" style="29" customWidth="1"/>
    <col min="3333" max="3333" width="12.140625" style="29" customWidth="1"/>
    <col min="3334" max="3334" width="16.5703125" style="29" customWidth="1"/>
    <col min="3335" max="3335" width="17" style="29" customWidth="1"/>
    <col min="3336" max="3336" width="15.42578125" style="29" customWidth="1"/>
    <col min="3337" max="3337" width="15.5703125" style="29" customWidth="1"/>
    <col min="3338" max="3339" width="12.85546875" style="29" customWidth="1"/>
    <col min="3340" max="3340" width="5.5703125" style="29" customWidth="1"/>
    <col min="3341" max="3341" width="30" style="29" customWidth="1"/>
    <col min="3342" max="3342" width="6.5703125" style="29" customWidth="1"/>
    <col min="3343" max="3343" width="14" style="29" customWidth="1"/>
    <col min="3344" max="3344" width="12.140625" style="29" customWidth="1"/>
    <col min="3345" max="3345" width="16.5703125" style="29" customWidth="1"/>
    <col min="3346" max="3346" width="17" style="29" customWidth="1"/>
    <col min="3347" max="3347" width="15.42578125" style="29" customWidth="1"/>
    <col min="3348" max="3348" width="15.5703125" style="29" customWidth="1"/>
    <col min="3349" max="3350" width="12.85546875" style="29" customWidth="1"/>
    <col min="3351" max="3572" width="9.140625" style="29"/>
    <col min="3573" max="3573" width="6" style="29" customWidth="1"/>
    <col min="3574" max="3574" width="30" style="29" customWidth="1"/>
    <col min="3575" max="3575" width="6.5703125" style="29" customWidth="1"/>
    <col min="3576" max="3576" width="14" style="29" customWidth="1"/>
    <col min="3577" max="3577" width="12.140625" style="29" customWidth="1"/>
    <col min="3578" max="3578" width="16.5703125" style="29" customWidth="1"/>
    <col min="3579" max="3579" width="17" style="29" customWidth="1"/>
    <col min="3580" max="3580" width="15.42578125" style="29" customWidth="1"/>
    <col min="3581" max="3581" width="15.5703125" style="29" customWidth="1"/>
    <col min="3582" max="3582" width="12.85546875" style="29" customWidth="1"/>
    <col min="3583" max="3583" width="0" style="29" hidden="1" customWidth="1"/>
    <col min="3584" max="3584" width="9.140625" style="29"/>
    <col min="3585" max="3585" width="5.5703125" style="29" customWidth="1"/>
    <col min="3586" max="3586" width="30" style="29" customWidth="1"/>
    <col min="3587" max="3587" width="6.5703125" style="29" customWidth="1"/>
    <col min="3588" max="3588" width="14" style="29" customWidth="1"/>
    <col min="3589" max="3589" width="12.140625" style="29" customWidth="1"/>
    <col min="3590" max="3590" width="16.5703125" style="29" customWidth="1"/>
    <col min="3591" max="3591" width="17" style="29" customWidth="1"/>
    <col min="3592" max="3592" width="15.42578125" style="29" customWidth="1"/>
    <col min="3593" max="3593" width="15.5703125" style="29" customWidth="1"/>
    <col min="3594" max="3595" width="12.85546875" style="29" customWidth="1"/>
    <col min="3596" max="3596" width="5.5703125" style="29" customWidth="1"/>
    <col min="3597" max="3597" width="30" style="29" customWidth="1"/>
    <col min="3598" max="3598" width="6.5703125" style="29" customWidth="1"/>
    <col min="3599" max="3599" width="14" style="29" customWidth="1"/>
    <col min="3600" max="3600" width="12.140625" style="29" customWidth="1"/>
    <col min="3601" max="3601" width="16.5703125" style="29" customWidth="1"/>
    <col min="3602" max="3602" width="17" style="29" customWidth="1"/>
    <col min="3603" max="3603" width="15.42578125" style="29" customWidth="1"/>
    <col min="3604" max="3604" width="15.5703125" style="29" customWidth="1"/>
    <col min="3605" max="3606" width="12.85546875" style="29" customWidth="1"/>
    <col min="3607" max="3828" width="9.140625" style="29"/>
    <col min="3829" max="3829" width="6" style="29" customWidth="1"/>
    <col min="3830" max="3830" width="30" style="29" customWidth="1"/>
    <col min="3831" max="3831" width="6.5703125" style="29" customWidth="1"/>
    <col min="3832" max="3832" width="14" style="29" customWidth="1"/>
    <col min="3833" max="3833" width="12.140625" style="29" customWidth="1"/>
    <col min="3834" max="3834" width="16.5703125" style="29" customWidth="1"/>
    <col min="3835" max="3835" width="17" style="29" customWidth="1"/>
    <col min="3836" max="3836" width="15.42578125" style="29" customWidth="1"/>
    <col min="3837" max="3837" width="15.5703125" style="29" customWidth="1"/>
    <col min="3838" max="3838" width="12.85546875" style="29" customWidth="1"/>
    <col min="3839" max="3839" width="0" style="29" hidden="1" customWidth="1"/>
    <col min="3840" max="3840" width="9.140625" style="29"/>
    <col min="3841" max="3841" width="5.5703125" style="29" customWidth="1"/>
    <col min="3842" max="3842" width="30" style="29" customWidth="1"/>
    <col min="3843" max="3843" width="6.5703125" style="29" customWidth="1"/>
    <col min="3844" max="3844" width="14" style="29" customWidth="1"/>
    <col min="3845" max="3845" width="12.140625" style="29" customWidth="1"/>
    <col min="3846" max="3846" width="16.5703125" style="29" customWidth="1"/>
    <col min="3847" max="3847" width="17" style="29" customWidth="1"/>
    <col min="3848" max="3848" width="15.42578125" style="29" customWidth="1"/>
    <col min="3849" max="3849" width="15.5703125" style="29" customWidth="1"/>
    <col min="3850" max="3851" width="12.85546875" style="29" customWidth="1"/>
    <col min="3852" max="3852" width="5.5703125" style="29" customWidth="1"/>
    <col min="3853" max="3853" width="30" style="29" customWidth="1"/>
    <col min="3854" max="3854" width="6.5703125" style="29" customWidth="1"/>
    <col min="3855" max="3855" width="14" style="29" customWidth="1"/>
    <col min="3856" max="3856" width="12.140625" style="29" customWidth="1"/>
    <col min="3857" max="3857" width="16.5703125" style="29" customWidth="1"/>
    <col min="3858" max="3858" width="17" style="29" customWidth="1"/>
    <col min="3859" max="3859" width="15.42578125" style="29" customWidth="1"/>
    <col min="3860" max="3860" width="15.5703125" style="29" customWidth="1"/>
    <col min="3861" max="3862" width="12.85546875" style="29" customWidth="1"/>
    <col min="3863" max="4084" width="9.140625" style="29"/>
    <col min="4085" max="4085" width="6" style="29" customWidth="1"/>
    <col min="4086" max="4086" width="30" style="29" customWidth="1"/>
    <col min="4087" max="4087" width="6.5703125" style="29" customWidth="1"/>
    <col min="4088" max="4088" width="14" style="29" customWidth="1"/>
    <col min="4089" max="4089" width="12.140625" style="29" customWidth="1"/>
    <col min="4090" max="4090" width="16.5703125" style="29" customWidth="1"/>
    <col min="4091" max="4091" width="17" style="29" customWidth="1"/>
    <col min="4092" max="4092" width="15.42578125" style="29" customWidth="1"/>
    <col min="4093" max="4093" width="15.5703125" style="29" customWidth="1"/>
    <col min="4094" max="4094" width="12.85546875" style="29" customWidth="1"/>
    <col min="4095" max="4095" width="0" style="29" hidden="1" customWidth="1"/>
    <col min="4096" max="4096" width="9.140625" style="29"/>
    <col min="4097" max="4097" width="5.5703125" style="29" customWidth="1"/>
    <col min="4098" max="4098" width="30" style="29" customWidth="1"/>
    <col min="4099" max="4099" width="6.5703125" style="29" customWidth="1"/>
    <col min="4100" max="4100" width="14" style="29" customWidth="1"/>
    <col min="4101" max="4101" width="12.140625" style="29" customWidth="1"/>
    <col min="4102" max="4102" width="16.5703125" style="29" customWidth="1"/>
    <col min="4103" max="4103" width="17" style="29" customWidth="1"/>
    <col min="4104" max="4104" width="15.42578125" style="29" customWidth="1"/>
    <col min="4105" max="4105" width="15.5703125" style="29" customWidth="1"/>
    <col min="4106" max="4107" width="12.85546875" style="29" customWidth="1"/>
    <col min="4108" max="4108" width="5.5703125" style="29" customWidth="1"/>
    <col min="4109" max="4109" width="30" style="29" customWidth="1"/>
    <col min="4110" max="4110" width="6.5703125" style="29" customWidth="1"/>
    <col min="4111" max="4111" width="14" style="29" customWidth="1"/>
    <col min="4112" max="4112" width="12.140625" style="29" customWidth="1"/>
    <col min="4113" max="4113" width="16.5703125" style="29" customWidth="1"/>
    <col min="4114" max="4114" width="17" style="29" customWidth="1"/>
    <col min="4115" max="4115" width="15.42578125" style="29" customWidth="1"/>
    <col min="4116" max="4116" width="15.5703125" style="29" customWidth="1"/>
    <col min="4117" max="4118" width="12.85546875" style="29" customWidth="1"/>
    <col min="4119" max="4340" width="9.140625" style="29"/>
    <col min="4341" max="4341" width="6" style="29" customWidth="1"/>
    <col min="4342" max="4342" width="30" style="29" customWidth="1"/>
    <col min="4343" max="4343" width="6.5703125" style="29" customWidth="1"/>
    <col min="4344" max="4344" width="14" style="29" customWidth="1"/>
    <col min="4345" max="4345" width="12.140625" style="29" customWidth="1"/>
    <col min="4346" max="4346" width="16.5703125" style="29" customWidth="1"/>
    <col min="4347" max="4347" width="17" style="29" customWidth="1"/>
    <col min="4348" max="4348" width="15.42578125" style="29" customWidth="1"/>
    <col min="4349" max="4349" width="15.5703125" style="29" customWidth="1"/>
    <col min="4350" max="4350" width="12.85546875" style="29" customWidth="1"/>
    <col min="4351" max="4351" width="0" style="29" hidden="1" customWidth="1"/>
    <col min="4352" max="4352" width="9.140625" style="29"/>
    <col min="4353" max="4353" width="5.5703125" style="29" customWidth="1"/>
    <col min="4354" max="4354" width="30" style="29" customWidth="1"/>
    <col min="4355" max="4355" width="6.5703125" style="29" customWidth="1"/>
    <col min="4356" max="4356" width="14" style="29" customWidth="1"/>
    <col min="4357" max="4357" width="12.140625" style="29" customWidth="1"/>
    <col min="4358" max="4358" width="16.5703125" style="29" customWidth="1"/>
    <col min="4359" max="4359" width="17" style="29" customWidth="1"/>
    <col min="4360" max="4360" width="15.42578125" style="29" customWidth="1"/>
    <col min="4361" max="4361" width="15.5703125" style="29" customWidth="1"/>
    <col min="4362" max="4363" width="12.85546875" style="29" customWidth="1"/>
    <col min="4364" max="4364" width="5.5703125" style="29" customWidth="1"/>
    <col min="4365" max="4365" width="30" style="29" customWidth="1"/>
    <col min="4366" max="4366" width="6.5703125" style="29" customWidth="1"/>
    <col min="4367" max="4367" width="14" style="29" customWidth="1"/>
    <col min="4368" max="4368" width="12.140625" style="29" customWidth="1"/>
    <col min="4369" max="4369" width="16.5703125" style="29" customWidth="1"/>
    <col min="4370" max="4370" width="17" style="29" customWidth="1"/>
    <col min="4371" max="4371" width="15.42578125" style="29" customWidth="1"/>
    <col min="4372" max="4372" width="15.5703125" style="29" customWidth="1"/>
    <col min="4373" max="4374" width="12.85546875" style="29" customWidth="1"/>
    <col min="4375" max="4596" width="9.140625" style="29"/>
    <col min="4597" max="4597" width="6" style="29" customWidth="1"/>
    <col min="4598" max="4598" width="30" style="29" customWidth="1"/>
    <col min="4599" max="4599" width="6.5703125" style="29" customWidth="1"/>
    <col min="4600" max="4600" width="14" style="29" customWidth="1"/>
    <col min="4601" max="4601" width="12.140625" style="29" customWidth="1"/>
    <col min="4602" max="4602" width="16.5703125" style="29" customWidth="1"/>
    <col min="4603" max="4603" width="17" style="29" customWidth="1"/>
    <col min="4604" max="4604" width="15.42578125" style="29" customWidth="1"/>
    <col min="4605" max="4605" width="15.5703125" style="29" customWidth="1"/>
    <col min="4606" max="4606" width="12.85546875" style="29" customWidth="1"/>
    <col min="4607" max="4607" width="0" style="29" hidden="1" customWidth="1"/>
    <col min="4608" max="4608" width="9.140625" style="29"/>
    <col min="4609" max="4609" width="5.5703125" style="29" customWidth="1"/>
    <col min="4610" max="4610" width="30" style="29" customWidth="1"/>
    <col min="4611" max="4611" width="6.5703125" style="29" customWidth="1"/>
    <col min="4612" max="4612" width="14" style="29" customWidth="1"/>
    <col min="4613" max="4613" width="12.140625" style="29" customWidth="1"/>
    <col min="4614" max="4614" width="16.5703125" style="29" customWidth="1"/>
    <col min="4615" max="4615" width="17" style="29" customWidth="1"/>
    <col min="4616" max="4616" width="15.42578125" style="29" customWidth="1"/>
    <col min="4617" max="4617" width="15.5703125" style="29" customWidth="1"/>
    <col min="4618" max="4619" width="12.85546875" style="29" customWidth="1"/>
    <col min="4620" max="4620" width="5.5703125" style="29" customWidth="1"/>
    <col min="4621" max="4621" width="30" style="29" customWidth="1"/>
    <col min="4622" max="4622" width="6.5703125" style="29" customWidth="1"/>
    <col min="4623" max="4623" width="14" style="29" customWidth="1"/>
    <col min="4624" max="4624" width="12.140625" style="29" customWidth="1"/>
    <col min="4625" max="4625" width="16.5703125" style="29" customWidth="1"/>
    <col min="4626" max="4626" width="17" style="29" customWidth="1"/>
    <col min="4627" max="4627" width="15.42578125" style="29" customWidth="1"/>
    <col min="4628" max="4628" width="15.5703125" style="29" customWidth="1"/>
    <col min="4629" max="4630" width="12.85546875" style="29" customWidth="1"/>
    <col min="4631" max="4852" width="9.140625" style="29"/>
    <col min="4853" max="4853" width="6" style="29" customWidth="1"/>
    <col min="4854" max="4854" width="30" style="29" customWidth="1"/>
    <col min="4855" max="4855" width="6.5703125" style="29" customWidth="1"/>
    <col min="4856" max="4856" width="14" style="29" customWidth="1"/>
    <col min="4857" max="4857" width="12.140625" style="29" customWidth="1"/>
    <col min="4858" max="4858" width="16.5703125" style="29" customWidth="1"/>
    <col min="4859" max="4859" width="17" style="29" customWidth="1"/>
    <col min="4860" max="4860" width="15.42578125" style="29" customWidth="1"/>
    <col min="4861" max="4861" width="15.5703125" style="29" customWidth="1"/>
    <col min="4862" max="4862" width="12.85546875" style="29" customWidth="1"/>
    <col min="4863" max="4863" width="0" style="29" hidden="1" customWidth="1"/>
    <col min="4864" max="4864" width="9.140625" style="29"/>
    <col min="4865" max="4865" width="5.5703125" style="29" customWidth="1"/>
    <col min="4866" max="4866" width="30" style="29" customWidth="1"/>
    <col min="4867" max="4867" width="6.5703125" style="29" customWidth="1"/>
    <col min="4868" max="4868" width="14" style="29" customWidth="1"/>
    <col min="4869" max="4869" width="12.140625" style="29" customWidth="1"/>
    <col min="4870" max="4870" width="16.5703125" style="29" customWidth="1"/>
    <col min="4871" max="4871" width="17" style="29" customWidth="1"/>
    <col min="4872" max="4872" width="15.42578125" style="29" customWidth="1"/>
    <col min="4873" max="4873" width="15.5703125" style="29" customWidth="1"/>
    <col min="4874" max="4875" width="12.85546875" style="29" customWidth="1"/>
    <col min="4876" max="4876" width="5.5703125" style="29" customWidth="1"/>
    <col min="4877" max="4877" width="30" style="29" customWidth="1"/>
    <col min="4878" max="4878" width="6.5703125" style="29" customWidth="1"/>
    <col min="4879" max="4879" width="14" style="29" customWidth="1"/>
    <col min="4880" max="4880" width="12.140625" style="29" customWidth="1"/>
    <col min="4881" max="4881" width="16.5703125" style="29" customWidth="1"/>
    <col min="4882" max="4882" width="17" style="29" customWidth="1"/>
    <col min="4883" max="4883" width="15.42578125" style="29" customWidth="1"/>
    <col min="4884" max="4884" width="15.5703125" style="29" customWidth="1"/>
    <col min="4885" max="4886" width="12.85546875" style="29" customWidth="1"/>
    <col min="4887" max="5108" width="9.140625" style="29"/>
    <col min="5109" max="5109" width="6" style="29" customWidth="1"/>
    <col min="5110" max="5110" width="30" style="29" customWidth="1"/>
    <col min="5111" max="5111" width="6.5703125" style="29" customWidth="1"/>
    <col min="5112" max="5112" width="14" style="29" customWidth="1"/>
    <col min="5113" max="5113" width="12.140625" style="29" customWidth="1"/>
    <col min="5114" max="5114" width="16.5703125" style="29" customWidth="1"/>
    <col min="5115" max="5115" width="17" style="29" customWidth="1"/>
    <col min="5116" max="5116" width="15.42578125" style="29" customWidth="1"/>
    <col min="5117" max="5117" width="15.5703125" style="29" customWidth="1"/>
    <col min="5118" max="5118" width="12.85546875" style="29" customWidth="1"/>
    <col min="5119" max="5119" width="0" style="29" hidden="1" customWidth="1"/>
    <col min="5120" max="5120" width="9.140625" style="29"/>
    <col min="5121" max="5121" width="5.5703125" style="29" customWidth="1"/>
    <col min="5122" max="5122" width="30" style="29" customWidth="1"/>
    <col min="5123" max="5123" width="6.5703125" style="29" customWidth="1"/>
    <col min="5124" max="5124" width="14" style="29" customWidth="1"/>
    <col min="5125" max="5125" width="12.140625" style="29" customWidth="1"/>
    <col min="5126" max="5126" width="16.5703125" style="29" customWidth="1"/>
    <col min="5127" max="5127" width="17" style="29" customWidth="1"/>
    <col min="5128" max="5128" width="15.42578125" style="29" customWidth="1"/>
    <col min="5129" max="5129" width="15.5703125" style="29" customWidth="1"/>
    <col min="5130" max="5131" width="12.85546875" style="29" customWidth="1"/>
    <col min="5132" max="5132" width="5.5703125" style="29" customWidth="1"/>
    <col min="5133" max="5133" width="30" style="29" customWidth="1"/>
    <col min="5134" max="5134" width="6.5703125" style="29" customWidth="1"/>
    <col min="5135" max="5135" width="14" style="29" customWidth="1"/>
    <col min="5136" max="5136" width="12.140625" style="29" customWidth="1"/>
    <col min="5137" max="5137" width="16.5703125" style="29" customWidth="1"/>
    <col min="5138" max="5138" width="17" style="29" customWidth="1"/>
    <col min="5139" max="5139" width="15.42578125" style="29" customWidth="1"/>
    <col min="5140" max="5140" width="15.5703125" style="29" customWidth="1"/>
    <col min="5141" max="5142" width="12.85546875" style="29" customWidth="1"/>
    <col min="5143" max="5364" width="9.140625" style="29"/>
    <col min="5365" max="5365" width="6" style="29" customWidth="1"/>
    <col min="5366" max="5366" width="30" style="29" customWidth="1"/>
    <col min="5367" max="5367" width="6.5703125" style="29" customWidth="1"/>
    <col min="5368" max="5368" width="14" style="29" customWidth="1"/>
    <col min="5369" max="5369" width="12.140625" style="29" customWidth="1"/>
    <col min="5370" max="5370" width="16.5703125" style="29" customWidth="1"/>
    <col min="5371" max="5371" width="17" style="29" customWidth="1"/>
    <col min="5372" max="5372" width="15.42578125" style="29" customWidth="1"/>
    <col min="5373" max="5373" width="15.5703125" style="29" customWidth="1"/>
    <col min="5374" max="5374" width="12.85546875" style="29" customWidth="1"/>
    <col min="5375" max="5375" width="0" style="29" hidden="1" customWidth="1"/>
    <col min="5376" max="5376" width="9.140625" style="29"/>
    <col min="5377" max="5377" width="5.5703125" style="29" customWidth="1"/>
    <col min="5378" max="5378" width="30" style="29" customWidth="1"/>
    <col min="5379" max="5379" width="6.5703125" style="29" customWidth="1"/>
    <col min="5380" max="5380" width="14" style="29" customWidth="1"/>
    <col min="5381" max="5381" width="12.140625" style="29" customWidth="1"/>
    <col min="5382" max="5382" width="16.5703125" style="29" customWidth="1"/>
    <col min="5383" max="5383" width="17" style="29" customWidth="1"/>
    <col min="5384" max="5384" width="15.42578125" style="29" customWidth="1"/>
    <col min="5385" max="5385" width="15.5703125" style="29" customWidth="1"/>
    <col min="5386" max="5387" width="12.85546875" style="29" customWidth="1"/>
    <col min="5388" max="5388" width="5.5703125" style="29" customWidth="1"/>
    <col min="5389" max="5389" width="30" style="29" customWidth="1"/>
    <col min="5390" max="5390" width="6.5703125" style="29" customWidth="1"/>
    <col min="5391" max="5391" width="14" style="29" customWidth="1"/>
    <col min="5392" max="5392" width="12.140625" style="29" customWidth="1"/>
    <col min="5393" max="5393" width="16.5703125" style="29" customWidth="1"/>
    <col min="5394" max="5394" width="17" style="29" customWidth="1"/>
    <col min="5395" max="5395" width="15.42578125" style="29" customWidth="1"/>
    <col min="5396" max="5396" width="15.5703125" style="29" customWidth="1"/>
    <col min="5397" max="5398" width="12.85546875" style="29" customWidth="1"/>
    <col min="5399" max="5620" width="9.140625" style="29"/>
    <col min="5621" max="5621" width="6" style="29" customWidth="1"/>
    <col min="5622" max="5622" width="30" style="29" customWidth="1"/>
    <col min="5623" max="5623" width="6.5703125" style="29" customWidth="1"/>
    <col min="5624" max="5624" width="14" style="29" customWidth="1"/>
    <col min="5625" max="5625" width="12.140625" style="29" customWidth="1"/>
    <col min="5626" max="5626" width="16.5703125" style="29" customWidth="1"/>
    <col min="5627" max="5627" width="17" style="29" customWidth="1"/>
    <col min="5628" max="5628" width="15.42578125" style="29" customWidth="1"/>
    <col min="5629" max="5629" width="15.5703125" style="29" customWidth="1"/>
    <col min="5630" max="5630" width="12.85546875" style="29" customWidth="1"/>
    <col min="5631" max="5631" width="0" style="29" hidden="1" customWidth="1"/>
    <col min="5632" max="5632" width="9.140625" style="29"/>
    <col min="5633" max="5633" width="5.5703125" style="29" customWidth="1"/>
    <col min="5634" max="5634" width="30" style="29" customWidth="1"/>
    <col min="5635" max="5635" width="6.5703125" style="29" customWidth="1"/>
    <col min="5636" max="5636" width="14" style="29" customWidth="1"/>
    <col min="5637" max="5637" width="12.140625" style="29" customWidth="1"/>
    <col min="5638" max="5638" width="16.5703125" style="29" customWidth="1"/>
    <col min="5639" max="5639" width="17" style="29" customWidth="1"/>
    <col min="5640" max="5640" width="15.42578125" style="29" customWidth="1"/>
    <col min="5641" max="5641" width="15.5703125" style="29" customWidth="1"/>
    <col min="5642" max="5643" width="12.85546875" style="29" customWidth="1"/>
    <col min="5644" max="5644" width="5.5703125" style="29" customWidth="1"/>
    <col min="5645" max="5645" width="30" style="29" customWidth="1"/>
    <col min="5646" max="5646" width="6.5703125" style="29" customWidth="1"/>
    <col min="5647" max="5647" width="14" style="29" customWidth="1"/>
    <col min="5648" max="5648" width="12.140625" style="29" customWidth="1"/>
    <col min="5649" max="5649" width="16.5703125" style="29" customWidth="1"/>
    <col min="5650" max="5650" width="17" style="29" customWidth="1"/>
    <col min="5651" max="5651" width="15.42578125" style="29" customWidth="1"/>
    <col min="5652" max="5652" width="15.5703125" style="29" customWidth="1"/>
    <col min="5653" max="5654" width="12.85546875" style="29" customWidth="1"/>
    <col min="5655" max="5876" width="9.140625" style="29"/>
    <col min="5877" max="5877" width="6" style="29" customWidth="1"/>
    <col min="5878" max="5878" width="30" style="29" customWidth="1"/>
    <col min="5879" max="5879" width="6.5703125" style="29" customWidth="1"/>
    <col min="5880" max="5880" width="14" style="29" customWidth="1"/>
    <col min="5881" max="5881" width="12.140625" style="29" customWidth="1"/>
    <col min="5882" max="5882" width="16.5703125" style="29" customWidth="1"/>
    <col min="5883" max="5883" width="17" style="29" customWidth="1"/>
    <col min="5884" max="5884" width="15.42578125" style="29" customWidth="1"/>
    <col min="5885" max="5885" width="15.5703125" style="29" customWidth="1"/>
    <col min="5886" max="5886" width="12.85546875" style="29" customWidth="1"/>
    <col min="5887" max="5887" width="0" style="29" hidden="1" customWidth="1"/>
    <col min="5888" max="5888" width="9.140625" style="29"/>
    <col min="5889" max="5889" width="5.5703125" style="29" customWidth="1"/>
    <col min="5890" max="5890" width="30" style="29" customWidth="1"/>
    <col min="5891" max="5891" width="6.5703125" style="29" customWidth="1"/>
    <col min="5892" max="5892" width="14" style="29" customWidth="1"/>
    <col min="5893" max="5893" width="12.140625" style="29" customWidth="1"/>
    <col min="5894" max="5894" width="16.5703125" style="29" customWidth="1"/>
    <col min="5895" max="5895" width="17" style="29" customWidth="1"/>
    <col min="5896" max="5896" width="15.42578125" style="29" customWidth="1"/>
    <col min="5897" max="5897" width="15.5703125" style="29" customWidth="1"/>
    <col min="5898" max="5899" width="12.85546875" style="29" customWidth="1"/>
    <col min="5900" max="5900" width="5.5703125" style="29" customWidth="1"/>
    <col min="5901" max="5901" width="30" style="29" customWidth="1"/>
    <col min="5902" max="5902" width="6.5703125" style="29" customWidth="1"/>
    <col min="5903" max="5903" width="14" style="29" customWidth="1"/>
    <col min="5904" max="5904" width="12.140625" style="29" customWidth="1"/>
    <col min="5905" max="5905" width="16.5703125" style="29" customWidth="1"/>
    <col min="5906" max="5906" width="17" style="29" customWidth="1"/>
    <col min="5907" max="5907" width="15.42578125" style="29" customWidth="1"/>
    <col min="5908" max="5908" width="15.5703125" style="29" customWidth="1"/>
    <col min="5909" max="5910" width="12.85546875" style="29" customWidth="1"/>
    <col min="5911" max="6132" width="9.140625" style="29"/>
    <col min="6133" max="6133" width="6" style="29" customWidth="1"/>
    <col min="6134" max="6134" width="30" style="29" customWidth="1"/>
    <col min="6135" max="6135" width="6.5703125" style="29" customWidth="1"/>
    <col min="6136" max="6136" width="14" style="29" customWidth="1"/>
    <col min="6137" max="6137" width="12.140625" style="29" customWidth="1"/>
    <col min="6138" max="6138" width="16.5703125" style="29" customWidth="1"/>
    <col min="6139" max="6139" width="17" style="29" customWidth="1"/>
    <col min="6140" max="6140" width="15.42578125" style="29" customWidth="1"/>
    <col min="6141" max="6141" width="15.5703125" style="29" customWidth="1"/>
    <col min="6142" max="6142" width="12.85546875" style="29" customWidth="1"/>
    <col min="6143" max="6143" width="0" style="29" hidden="1" customWidth="1"/>
    <col min="6144" max="6144" width="9.140625" style="29"/>
    <col min="6145" max="6145" width="5.5703125" style="29" customWidth="1"/>
    <col min="6146" max="6146" width="30" style="29" customWidth="1"/>
    <col min="6147" max="6147" width="6.5703125" style="29" customWidth="1"/>
    <col min="6148" max="6148" width="14" style="29" customWidth="1"/>
    <col min="6149" max="6149" width="12.140625" style="29" customWidth="1"/>
    <col min="6150" max="6150" width="16.5703125" style="29" customWidth="1"/>
    <col min="6151" max="6151" width="17" style="29" customWidth="1"/>
    <col min="6152" max="6152" width="15.42578125" style="29" customWidth="1"/>
    <col min="6153" max="6153" width="15.5703125" style="29" customWidth="1"/>
    <col min="6154" max="6155" width="12.85546875" style="29" customWidth="1"/>
    <col min="6156" max="6156" width="5.5703125" style="29" customWidth="1"/>
    <col min="6157" max="6157" width="30" style="29" customWidth="1"/>
    <col min="6158" max="6158" width="6.5703125" style="29" customWidth="1"/>
    <col min="6159" max="6159" width="14" style="29" customWidth="1"/>
    <col min="6160" max="6160" width="12.140625" style="29" customWidth="1"/>
    <col min="6161" max="6161" width="16.5703125" style="29" customWidth="1"/>
    <col min="6162" max="6162" width="17" style="29" customWidth="1"/>
    <col min="6163" max="6163" width="15.42578125" style="29" customWidth="1"/>
    <col min="6164" max="6164" width="15.5703125" style="29" customWidth="1"/>
    <col min="6165" max="6166" width="12.85546875" style="29" customWidth="1"/>
    <col min="6167" max="6388" width="9.140625" style="29"/>
    <col min="6389" max="6389" width="6" style="29" customWidth="1"/>
    <col min="6390" max="6390" width="30" style="29" customWidth="1"/>
    <col min="6391" max="6391" width="6.5703125" style="29" customWidth="1"/>
    <col min="6392" max="6392" width="14" style="29" customWidth="1"/>
    <col min="6393" max="6393" width="12.140625" style="29" customWidth="1"/>
    <col min="6394" max="6394" width="16.5703125" style="29" customWidth="1"/>
    <col min="6395" max="6395" width="17" style="29" customWidth="1"/>
    <col min="6396" max="6396" width="15.42578125" style="29" customWidth="1"/>
    <col min="6397" max="6397" width="15.5703125" style="29" customWidth="1"/>
    <col min="6398" max="6398" width="12.85546875" style="29" customWidth="1"/>
    <col min="6399" max="6399" width="0" style="29" hidden="1" customWidth="1"/>
    <col min="6400" max="6400" width="9.140625" style="29"/>
    <col min="6401" max="6401" width="5.5703125" style="29" customWidth="1"/>
    <col min="6402" max="6402" width="30" style="29" customWidth="1"/>
    <col min="6403" max="6403" width="6.5703125" style="29" customWidth="1"/>
    <col min="6404" max="6404" width="14" style="29" customWidth="1"/>
    <col min="6405" max="6405" width="12.140625" style="29" customWidth="1"/>
    <col min="6406" max="6406" width="16.5703125" style="29" customWidth="1"/>
    <col min="6407" max="6407" width="17" style="29" customWidth="1"/>
    <col min="6408" max="6408" width="15.42578125" style="29" customWidth="1"/>
    <col min="6409" max="6409" width="15.5703125" style="29" customWidth="1"/>
    <col min="6410" max="6411" width="12.85546875" style="29" customWidth="1"/>
    <col min="6412" max="6412" width="5.5703125" style="29" customWidth="1"/>
    <col min="6413" max="6413" width="30" style="29" customWidth="1"/>
    <col min="6414" max="6414" width="6.5703125" style="29" customWidth="1"/>
    <col min="6415" max="6415" width="14" style="29" customWidth="1"/>
    <col min="6416" max="6416" width="12.140625" style="29" customWidth="1"/>
    <col min="6417" max="6417" width="16.5703125" style="29" customWidth="1"/>
    <col min="6418" max="6418" width="17" style="29" customWidth="1"/>
    <col min="6419" max="6419" width="15.42578125" style="29" customWidth="1"/>
    <col min="6420" max="6420" width="15.5703125" style="29" customWidth="1"/>
    <col min="6421" max="6422" width="12.85546875" style="29" customWidth="1"/>
    <col min="6423" max="6644" width="9.140625" style="29"/>
    <col min="6645" max="6645" width="6" style="29" customWidth="1"/>
    <col min="6646" max="6646" width="30" style="29" customWidth="1"/>
    <col min="6647" max="6647" width="6.5703125" style="29" customWidth="1"/>
    <col min="6648" max="6648" width="14" style="29" customWidth="1"/>
    <col min="6649" max="6649" width="12.140625" style="29" customWidth="1"/>
    <col min="6650" max="6650" width="16.5703125" style="29" customWidth="1"/>
    <col min="6651" max="6651" width="17" style="29" customWidth="1"/>
    <col min="6652" max="6652" width="15.42578125" style="29" customWidth="1"/>
    <col min="6653" max="6653" width="15.5703125" style="29" customWidth="1"/>
    <col min="6654" max="6654" width="12.85546875" style="29" customWidth="1"/>
    <col min="6655" max="6655" width="0" style="29" hidden="1" customWidth="1"/>
    <col min="6656" max="6656" width="9.140625" style="29"/>
    <col min="6657" max="6657" width="5.5703125" style="29" customWidth="1"/>
    <col min="6658" max="6658" width="30" style="29" customWidth="1"/>
    <col min="6659" max="6659" width="6.5703125" style="29" customWidth="1"/>
    <col min="6660" max="6660" width="14" style="29" customWidth="1"/>
    <col min="6661" max="6661" width="12.140625" style="29" customWidth="1"/>
    <col min="6662" max="6662" width="16.5703125" style="29" customWidth="1"/>
    <col min="6663" max="6663" width="17" style="29" customWidth="1"/>
    <col min="6664" max="6664" width="15.42578125" style="29" customWidth="1"/>
    <col min="6665" max="6665" width="15.5703125" style="29" customWidth="1"/>
    <col min="6666" max="6667" width="12.85546875" style="29" customWidth="1"/>
    <col min="6668" max="6668" width="5.5703125" style="29" customWidth="1"/>
    <col min="6669" max="6669" width="30" style="29" customWidth="1"/>
    <col min="6670" max="6670" width="6.5703125" style="29" customWidth="1"/>
    <col min="6671" max="6671" width="14" style="29" customWidth="1"/>
    <col min="6672" max="6672" width="12.140625" style="29" customWidth="1"/>
    <col min="6673" max="6673" width="16.5703125" style="29" customWidth="1"/>
    <col min="6674" max="6674" width="17" style="29" customWidth="1"/>
    <col min="6675" max="6675" width="15.42578125" style="29" customWidth="1"/>
    <col min="6676" max="6676" width="15.5703125" style="29" customWidth="1"/>
    <col min="6677" max="6678" width="12.85546875" style="29" customWidth="1"/>
    <col min="6679" max="6900" width="9.140625" style="29"/>
    <col min="6901" max="6901" width="6" style="29" customWidth="1"/>
    <col min="6902" max="6902" width="30" style="29" customWidth="1"/>
    <col min="6903" max="6903" width="6.5703125" style="29" customWidth="1"/>
    <col min="6904" max="6904" width="14" style="29" customWidth="1"/>
    <col min="6905" max="6905" width="12.140625" style="29" customWidth="1"/>
    <col min="6906" max="6906" width="16.5703125" style="29" customWidth="1"/>
    <col min="6907" max="6907" width="17" style="29" customWidth="1"/>
    <col min="6908" max="6908" width="15.42578125" style="29" customWidth="1"/>
    <col min="6909" max="6909" width="15.5703125" style="29" customWidth="1"/>
    <col min="6910" max="6910" width="12.85546875" style="29" customWidth="1"/>
    <col min="6911" max="6911" width="0" style="29" hidden="1" customWidth="1"/>
    <col min="6912" max="6912" width="9.140625" style="29"/>
    <col min="6913" max="6913" width="5.5703125" style="29" customWidth="1"/>
    <col min="6914" max="6914" width="30" style="29" customWidth="1"/>
    <col min="6915" max="6915" width="6.5703125" style="29" customWidth="1"/>
    <col min="6916" max="6916" width="14" style="29" customWidth="1"/>
    <col min="6917" max="6917" width="12.140625" style="29" customWidth="1"/>
    <col min="6918" max="6918" width="16.5703125" style="29" customWidth="1"/>
    <col min="6919" max="6919" width="17" style="29" customWidth="1"/>
    <col min="6920" max="6920" width="15.42578125" style="29" customWidth="1"/>
    <col min="6921" max="6921" width="15.5703125" style="29" customWidth="1"/>
    <col min="6922" max="6923" width="12.85546875" style="29" customWidth="1"/>
    <col min="6924" max="6924" width="5.5703125" style="29" customWidth="1"/>
    <col min="6925" max="6925" width="30" style="29" customWidth="1"/>
    <col min="6926" max="6926" width="6.5703125" style="29" customWidth="1"/>
    <col min="6927" max="6927" width="14" style="29" customWidth="1"/>
    <col min="6928" max="6928" width="12.140625" style="29" customWidth="1"/>
    <col min="6929" max="6929" width="16.5703125" style="29" customWidth="1"/>
    <col min="6930" max="6930" width="17" style="29" customWidth="1"/>
    <col min="6931" max="6931" width="15.42578125" style="29" customWidth="1"/>
    <col min="6932" max="6932" width="15.5703125" style="29" customWidth="1"/>
    <col min="6933" max="6934" width="12.85546875" style="29" customWidth="1"/>
    <col min="6935" max="7156" width="9.140625" style="29"/>
    <col min="7157" max="7157" width="6" style="29" customWidth="1"/>
    <col min="7158" max="7158" width="30" style="29" customWidth="1"/>
    <col min="7159" max="7159" width="6.5703125" style="29" customWidth="1"/>
    <col min="7160" max="7160" width="14" style="29" customWidth="1"/>
    <col min="7161" max="7161" width="12.140625" style="29" customWidth="1"/>
    <col min="7162" max="7162" width="16.5703125" style="29" customWidth="1"/>
    <col min="7163" max="7163" width="17" style="29" customWidth="1"/>
    <col min="7164" max="7164" width="15.42578125" style="29" customWidth="1"/>
    <col min="7165" max="7165" width="15.5703125" style="29" customWidth="1"/>
    <col min="7166" max="7166" width="12.85546875" style="29" customWidth="1"/>
    <col min="7167" max="7167" width="0" style="29" hidden="1" customWidth="1"/>
    <col min="7168" max="7168" width="9.140625" style="29"/>
    <col min="7169" max="7169" width="5.5703125" style="29" customWidth="1"/>
    <col min="7170" max="7170" width="30" style="29" customWidth="1"/>
    <col min="7171" max="7171" width="6.5703125" style="29" customWidth="1"/>
    <col min="7172" max="7172" width="14" style="29" customWidth="1"/>
    <col min="7173" max="7173" width="12.140625" style="29" customWidth="1"/>
    <col min="7174" max="7174" width="16.5703125" style="29" customWidth="1"/>
    <col min="7175" max="7175" width="17" style="29" customWidth="1"/>
    <col min="7176" max="7176" width="15.42578125" style="29" customWidth="1"/>
    <col min="7177" max="7177" width="15.5703125" style="29" customWidth="1"/>
    <col min="7178" max="7179" width="12.85546875" style="29" customWidth="1"/>
    <col min="7180" max="7180" width="5.5703125" style="29" customWidth="1"/>
    <col min="7181" max="7181" width="30" style="29" customWidth="1"/>
    <col min="7182" max="7182" width="6.5703125" style="29" customWidth="1"/>
    <col min="7183" max="7183" width="14" style="29" customWidth="1"/>
    <col min="7184" max="7184" width="12.140625" style="29" customWidth="1"/>
    <col min="7185" max="7185" width="16.5703125" style="29" customWidth="1"/>
    <col min="7186" max="7186" width="17" style="29" customWidth="1"/>
    <col min="7187" max="7187" width="15.42578125" style="29" customWidth="1"/>
    <col min="7188" max="7188" width="15.5703125" style="29" customWidth="1"/>
    <col min="7189" max="7190" width="12.85546875" style="29" customWidth="1"/>
    <col min="7191" max="7412" width="9.140625" style="29"/>
    <col min="7413" max="7413" width="6" style="29" customWidth="1"/>
    <col min="7414" max="7414" width="30" style="29" customWidth="1"/>
    <col min="7415" max="7415" width="6.5703125" style="29" customWidth="1"/>
    <col min="7416" max="7416" width="14" style="29" customWidth="1"/>
    <col min="7417" max="7417" width="12.140625" style="29" customWidth="1"/>
    <col min="7418" max="7418" width="16.5703125" style="29" customWidth="1"/>
    <col min="7419" max="7419" width="17" style="29" customWidth="1"/>
    <col min="7420" max="7420" width="15.42578125" style="29" customWidth="1"/>
    <col min="7421" max="7421" width="15.5703125" style="29" customWidth="1"/>
    <col min="7422" max="7422" width="12.85546875" style="29" customWidth="1"/>
    <col min="7423" max="7423" width="0" style="29" hidden="1" customWidth="1"/>
    <col min="7424" max="7424" width="9.140625" style="29"/>
    <col min="7425" max="7425" width="5.5703125" style="29" customWidth="1"/>
    <col min="7426" max="7426" width="30" style="29" customWidth="1"/>
    <col min="7427" max="7427" width="6.5703125" style="29" customWidth="1"/>
    <col min="7428" max="7428" width="14" style="29" customWidth="1"/>
    <col min="7429" max="7429" width="12.140625" style="29" customWidth="1"/>
    <col min="7430" max="7430" width="16.5703125" style="29" customWidth="1"/>
    <col min="7431" max="7431" width="17" style="29" customWidth="1"/>
    <col min="7432" max="7432" width="15.42578125" style="29" customWidth="1"/>
    <col min="7433" max="7433" width="15.5703125" style="29" customWidth="1"/>
    <col min="7434" max="7435" width="12.85546875" style="29" customWidth="1"/>
    <col min="7436" max="7436" width="5.5703125" style="29" customWidth="1"/>
    <col min="7437" max="7437" width="30" style="29" customWidth="1"/>
    <col min="7438" max="7438" width="6.5703125" style="29" customWidth="1"/>
    <col min="7439" max="7439" width="14" style="29" customWidth="1"/>
    <col min="7440" max="7440" width="12.140625" style="29" customWidth="1"/>
    <col min="7441" max="7441" width="16.5703125" style="29" customWidth="1"/>
    <col min="7442" max="7442" width="17" style="29" customWidth="1"/>
    <col min="7443" max="7443" width="15.42578125" style="29" customWidth="1"/>
    <col min="7444" max="7444" width="15.5703125" style="29" customWidth="1"/>
    <col min="7445" max="7446" width="12.85546875" style="29" customWidth="1"/>
    <col min="7447" max="7668" width="9.140625" style="29"/>
    <col min="7669" max="7669" width="6" style="29" customWidth="1"/>
    <col min="7670" max="7670" width="30" style="29" customWidth="1"/>
    <col min="7671" max="7671" width="6.5703125" style="29" customWidth="1"/>
    <col min="7672" max="7672" width="14" style="29" customWidth="1"/>
    <col min="7673" max="7673" width="12.140625" style="29" customWidth="1"/>
    <col min="7674" max="7674" width="16.5703125" style="29" customWidth="1"/>
    <col min="7675" max="7675" width="17" style="29" customWidth="1"/>
    <col min="7676" max="7676" width="15.42578125" style="29" customWidth="1"/>
    <col min="7677" max="7677" width="15.5703125" style="29" customWidth="1"/>
    <col min="7678" max="7678" width="12.85546875" style="29" customWidth="1"/>
    <col min="7679" max="7679" width="0" style="29" hidden="1" customWidth="1"/>
    <col min="7680" max="7680" width="9.140625" style="29"/>
    <col min="7681" max="7681" width="5.5703125" style="29" customWidth="1"/>
    <col min="7682" max="7682" width="30" style="29" customWidth="1"/>
    <col min="7683" max="7683" width="6.5703125" style="29" customWidth="1"/>
    <col min="7684" max="7684" width="14" style="29" customWidth="1"/>
    <col min="7685" max="7685" width="12.140625" style="29" customWidth="1"/>
    <col min="7686" max="7686" width="16.5703125" style="29" customWidth="1"/>
    <col min="7687" max="7687" width="17" style="29" customWidth="1"/>
    <col min="7688" max="7688" width="15.42578125" style="29" customWidth="1"/>
    <col min="7689" max="7689" width="15.5703125" style="29" customWidth="1"/>
    <col min="7690" max="7691" width="12.85546875" style="29" customWidth="1"/>
    <col min="7692" max="7692" width="5.5703125" style="29" customWidth="1"/>
    <col min="7693" max="7693" width="30" style="29" customWidth="1"/>
    <col min="7694" max="7694" width="6.5703125" style="29" customWidth="1"/>
    <col min="7695" max="7695" width="14" style="29" customWidth="1"/>
    <col min="7696" max="7696" width="12.140625" style="29" customWidth="1"/>
    <col min="7697" max="7697" width="16.5703125" style="29" customWidth="1"/>
    <col min="7698" max="7698" width="17" style="29" customWidth="1"/>
    <col min="7699" max="7699" width="15.42578125" style="29" customWidth="1"/>
    <col min="7700" max="7700" width="15.5703125" style="29" customWidth="1"/>
    <col min="7701" max="7702" width="12.85546875" style="29" customWidth="1"/>
    <col min="7703" max="7924" width="9.140625" style="29"/>
    <col min="7925" max="7925" width="6" style="29" customWidth="1"/>
    <col min="7926" max="7926" width="30" style="29" customWidth="1"/>
    <col min="7927" max="7927" width="6.5703125" style="29" customWidth="1"/>
    <col min="7928" max="7928" width="14" style="29" customWidth="1"/>
    <col min="7929" max="7929" width="12.140625" style="29" customWidth="1"/>
    <col min="7930" max="7930" width="16.5703125" style="29" customWidth="1"/>
    <col min="7931" max="7931" width="17" style="29" customWidth="1"/>
    <col min="7932" max="7932" width="15.42578125" style="29" customWidth="1"/>
    <col min="7933" max="7933" width="15.5703125" style="29" customWidth="1"/>
    <col min="7934" max="7934" width="12.85546875" style="29" customWidth="1"/>
    <col min="7935" max="7935" width="0" style="29" hidden="1" customWidth="1"/>
    <col min="7936" max="7936" width="9.140625" style="29"/>
    <col min="7937" max="7937" width="5.5703125" style="29" customWidth="1"/>
    <col min="7938" max="7938" width="30" style="29" customWidth="1"/>
    <col min="7939" max="7939" width="6.5703125" style="29" customWidth="1"/>
    <col min="7940" max="7940" width="14" style="29" customWidth="1"/>
    <col min="7941" max="7941" width="12.140625" style="29" customWidth="1"/>
    <col min="7942" max="7942" width="16.5703125" style="29" customWidth="1"/>
    <col min="7943" max="7943" width="17" style="29" customWidth="1"/>
    <col min="7944" max="7944" width="15.42578125" style="29" customWidth="1"/>
    <col min="7945" max="7945" width="15.5703125" style="29" customWidth="1"/>
    <col min="7946" max="7947" width="12.85546875" style="29" customWidth="1"/>
    <col min="7948" max="7948" width="5.5703125" style="29" customWidth="1"/>
    <col min="7949" max="7949" width="30" style="29" customWidth="1"/>
    <col min="7950" max="7950" width="6.5703125" style="29" customWidth="1"/>
    <col min="7951" max="7951" width="14" style="29" customWidth="1"/>
    <col min="7952" max="7952" width="12.140625" style="29" customWidth="1"/>
    <col min="7953" max="7953" width="16.5703125" style="29" customWidth="1"/>
    <col min="7954" max="7954" width="17" style="29" customWidth="1"/>
    <col min="7955" max="7955" width="15.42578125" style="29" customWidth="1"/>
    <col min="7956" max="7956" width="15.5703125" style="29" customWidth="1"/>
    <col min="7957" max="7958" width="12.85546875" style="29" customWidth="1"/>
    <col min="7959" max="8180" width="9.140625" style="29"/>
    <col min="8181" max="8181" width="6" style="29" customWidth="1"/>
    <col min="8182" max="8182" width="30" style="29" customWidth="1"/>
    <col min="8183" max="8183" width="6.5703125" style="29" customWidth="1"/>
    <col min="8184" max="8184" width="14" style="29" customWidth="1"/>
    <col min="8185" max="8185" width="12.140625" style="29" customWidth="1"/>
    <col min="8186" max="8186" width="16.5703125" style="29" customWidth="1"/>
    <col min="8187" max="8187" width="17" style="29" customWidth="1"/>
    <col min="8188" max="8188" width="15.42578125" style="29" customWidth="1"/>
    <col min="8189" max="8189" width="15.5703125" style="29" customWidth="1"/>
    <col min="8190" max="8190" width="12.85546875" style="29" customWidth="1"/>
    <col min="8191" max="8191" width="0" style="29" hidden="1" customWidth="1"/>
    <col min="8192" max="8192" width="9.140625" style="29"/>
    <col min="8193" max="8193" width="5.5703125" style="29" customWidth="1"/>
    <col min="8194" max="8194" width="30" style="29" customWidth="1"/>
    <col min="8195" max="8195" width="6.5703125" style="29" customWidth="1"/>
    <col min="8196" max="8196" width="14" style="29" customWidth="1"/>
    <col min="8197" max="8197" width="12.140625" style="29" customWidth="1"/>
    <col min="8198" max="8198" width="16.5703125" style="29" customWidth="1"/>
    <col min="8199" max="8199" width="17" style="29" customWidth="1"/>
    <col min="8200" max="8200" width="15.42578125" style="29" customWidth="1"/>
    <col min="8201" max="8201" width="15.5703125" style="29" customWidth="1"/>
    <col min="8202" max="8203" width="12.85546875" style="29" customWidth="1"/>
    <col min="8204" max="8204" width="5.5703125" style="29" customWidth="1"/>
    <col min="8205" max="8205" width="30" style="29" customWidth="1"/>
    <col min="8206" max="8206" width="6.5703125" style="29" customWidth="1"/>
    <col min="8207" max="8207" width="14" style="29" customWidth="1"/>
    <col min="8208" max="8208" width="12.140625" style="29" customWidth="1"/>
    <col min="8209" max="8209" width="16.5703125" style="29" customWidth="1"/>
    <col min="8210" max="8210" width="17" style="29" customWidth="1"/>
    <col min="8211" max="8211" width="15.42578125" style="29" customWidth="1"/>
    <col min="8212" max="8212" width="15.5703125" style="29" customWidth="1"/>
    <col min="8213" max="8214" width="12.85546875" style="29" customWidth="1"/>
    <col min="8215" max="8436" width="9.140625" style="29"/>
    <col min="8437" max="8437" width="6" style="29" customWidth="1"/>
    <col min="8438" max="8438" width="30" style="29" customWidth="1"/>
    <col min="8439" max="8439" width="6.5703125" style="29" customWidth="1"/>
    <col min="8440" max="8440" width="14" style="29" customWidth="1"/>
    <col min="8441" max="8441" width="12.140625" style="29" customWidth="1"/>
    <col min="8442" max="8442" width="16.5703125" style="29" customWidth="1"/>
    <col min="8443" max="8443" width="17" style="29" customWidth="1"/>
    <col min="8444" max="8444" width="15.42578125" style="29" customWidth="1"/>
    <col min="8445" max="8445" width="15.5703125" style="29" customWidth="1"/>
    <col min="8446" max="8446" width="12.85546875" style="29" customWidth="1"/>
    <col min="8447" max="8447" width="0" style="29" hidden="1" customWidth="1"/>
    <col min="8448" max="8448" width="9.140625" style="29"/>
    <col min="8449" max="8449" width="5.5703125" style="29" customWidth="1"/>
    <col min="8450" max="8450" width="30" style="29" customWidth="1"/>
    <col min="8451" max="8451" width="6.5703125" style="29" customWidth="1"/>
    <col min="8452" max="8452" width="14" style="29" customWidth="1"/>
    <col min="8453" max="8453" width="12.140625" style="29" customWidth="1"/>
    <col min="8454" max="8454" width="16.5703125" style="29" customWidth="1"/>
    <col min="8455" max="8455" width="17" style="29" customWidth="1"/>
    <col min="8456" max="8456" width="15.42578125" style="29" customWidth="1"/>
    <col min="8457" max="8457" width="15.5703125" style="29" customWidth="1"/>
    <col min="8458" max="8459" width="12.85546875" style="29" customWidth="1"/>
    <col min="8460" max="8460" width="5.5703125" style="29" customWidth="1"/>
    <col min="8461" max="8461" width="30" style="29" customWidth="1"/>
    <col min="8462" max="8462" width="6.5703125" style="29" customWidth="1"/>
    <col min="8463" max="8463" width="14" style="29" customWidth="1"/>
    <col min="8464" max="8464" width="12.140625" style="29" customWidth="1"/>
    <col min="8465" max="8465" width="16.5703125" style="29" customWidth="1"/>
    <col min="8466" max="8466" width="17" style="29" customWidth="1"/>
    <col min="8467" max="8467" width="15.42578125" style="29" customWidth="1"/>
    <col min="8468" max="8468" width="15.5703125" style="29" customWidth="1"/>
    <col min="8469" max="8470" width="12.85546875" style="29" customWidth="1"/>
    <col min="8471" max="8692" width="9.140625" style="29"/>
    <col min="8693" max="8693" width="6" style="29" customWidth="1"/>
    <col min="8694" max="8694" width="30" style="29" customWidth="1"/>
    <col min="8695" max="8695" width="6.5703125" style="29" customWidth="1"/>
    <col min="8696" max="8696" width="14" style="29" customWidth="1"/>
    <col min="8697" max="8697" width="12.140625" style="29" customWidth="1"/>
    <col min="8698" max="8698" width="16.5703125" style="29" customWidth="1"/>
    <col min="8699" max="8699" width="17" style="29" customWidth="1"/>
    <col min="8700" max="8700" width="15.42578125" style="29" customWidth="1"/>
    <col min="8701" max="8701" width="15.5703125" style="29" customWidth="1"/>
    <col min="8702" max="8702" width="12.85546875" style="29" customWidth="1"/>
    <col min="8703" max="8703" width="0" style="29" hidden="1" customWidth="1"/>
    <col min="8704" max="8704" width="9.140625" style="29"/>
    <col min="8705" max="8705" width="5.5703125" style="29" customWidth="1"/>
    <col min="8706" max="8706" width="30" style="29" customWidth="1"/>
    <col min="8707" max="8707" width="6.5703125" style="29" customWidth="1"/>
    <col min="8708" max="8708" width="14" style="29" customWidth="1"/>
    <col min="8709" max="8709" width="12.140625" style="29" customWidth="1"/>
    <col min="8710" max="8710" width="16.5703125" style="29" customWidth="1"/>
    <col min="8711" max="8711" width="17" style="29" customWidth="1"/>
    <col min="8712" max="8712" width="15.42578125" style="29" customWidth="1"/>
    <col min="8713" max="8713" width="15.5703125" style="29" customWidth="1"/>
    <col min="8714" max="8715" width="12.85546875" style="29" customWidth="1"/>
    <col min="8716" max="8716" width="5.5703125" style="29" customWidth="1"/>
    <col min="8717" max="8717" width="30" style="29" customWidth="1"/>
    <col min="8718" max="8718" width="6.5703125" style="29" customWidth="1"/>
    <col min="8719" max="8719" width="14" style="29" customWidth="1"/>
    <col min="8720" max="8720" width="12.140625" style="29" customWidth="1"/>
    <col min="8721" max="8721" width="16.5703125" style="29" customWidth="1"/>
    <col min="8722" max="8722" width="17" style="29" customWidth="1"/>
    <col min="8723" max="8723" width="15.42578125" style="29" customWidth="1"/>
    <col min="8724" max="8724" width="15.5703125" style="29" customWidth="1"/>
    <col min="8725" max="8726" width="12.85546875" style="29" customWidth="1"/>
    <col min="8727" max="8948" width="9.140625" style="29"/>
    <col min="8949" max="8949" width="6" style="29" customWidth="1"/>
    <col min="8950" max="8950" width="30" style="29" customWidth="1"/>
    <col min="8951" max="8951" width="6.5703125" style="29" customWidth="1"/>
    <col min="8952" max="8952" width="14" style="29" customWidth="1"/>
    <col min="8953" max="8953" width="12.140625" style="29" customWidth="1"/>
    <col min="8954" max="8954" width="16.5703125" style="29" customWidth="1"/>
    <col min="8955" max="8955" width="17" style="29" customWidth="1"/>
    <col min="8956" max="8956" width="15.42578125" style="29" customWidth="1"/>
    <col min="8957" max="8957" width="15.5703125" style="29" customWidth="1"/>
    <col min="8958" max="8958" width="12.85546875" style="29" customWidth="1"/>
    <col min="8959" max="8959" width="0" style="29" hidden="1" customWidth="1"/>
    <col min="8960" max="8960" width="9.140625" style="29"/>
    <col min="8961" max="8961" width="5.5703125" style="29" customWidth="1"/>
    <col min="8962" max="8962" width="30" style="29" customWidth="1"/>
    <col min="8963" max="8963" width="6.5703125" style="29" customWidth="1"/>
    <col min="8964" max="8964" width="14" style="29" customWidth="1"/>
    <col min="8965" max="8965" width="12.140625" style="29" customWidth="1"/>
    <col min="8966" max="8966" width="16.5703125" style="29" customWidth="1"/>
    <col min="8967" max="8967" width="17" style="29" customWidth="1"/>
    <col min="8968" max="8968" width="15.42578125" style="29" customWidth="1"/>
    <col min="8969" max="8969" width="15.5703125" style="29" customWidth="1"/>
    <col min="8970" max="8971" width="12.85546875" style="29" customWidth="1"/>
    <col min="8972" max="8972" width="5.5703125" style="29" customWidth="1"/>
    <col min="8973" max="8973" width="30" style="29" customWidth="1"/>
    <col min="8974" max="8974" width="6.5703125" style="29" customWidth="1"/>
    <col min="8975" max="8975" width="14" style="29" customWidth="1"/>
    <col min="8976" max="8976" width="12.140625" style="29" customWidth="1"/>
    <col min="8977" max="8977" width="16.5703125" style="29" customWidth="1"/>
    <col min="8978" max="8978" width="17" style="29" customWidth="1"/>
    <col min="8979" max="8979" width="15.42578125" style="29" customWidth="1"/>
    <col min="8980" max="8980" width="15.5703125" style="29" customWidth="1"/>
    <col min="8981" max="8982" width="12.85546875" style="29" customWidth="1"/>
    <col min="8983" max="9204" width="9.140625" style="29"/>
    <col min="9205" max="9205" width="6" style="29" customWidth="1"/>
    <col min="9206" max="9206" width="30" style="29" customWidth="1"/>
    <col min="9207" max="9207" width="6.5703125" style="29" customWidth="1"/>
    <col min="9208" max="9208" width="14" style="29" customWidth="1"/>
    <col min="9209" max="9209" width="12.140625" style="29" customWidth="1"/>
    <col min="9210" max="9210" width="16.5703125" style="29" customWidth="1"/>
    <col min="9211" max="9211" width="17" style="29" customWidth="1"/>
    <col min="9212" max="9212" width="15.42578125" style="29" customWidth="1"/>
    <col min="9213" max="9213" width="15.5703125" style="29" customWidth="1"/>
    <col min="9214" max="9214" width="12.85546875" style="29" customWidth="1"/>
    <col min="9215" max="9215" width="0" style="29" hidden="1" customWidth="1"/>
    <col min="9216" max="9216" width="9.140625" style="29"/>
    <col min="9217" max="9217" width="5.5703125" style="29" customWidth="1"/>
    <col min="9218" max="9218" width="30" style="29" customWidth="1"/>
    <col min="9219" max="9219" width="6.5703125" style="29" customWidth="1"/>
    <col min="9220" max="9220" width="14" style="29" customWidth="1"/>
    <col min="9221" max="9221" width="12.140625" style="29" customWidth="1"/>
    <col min="9222" max="9222" width="16.5703125" style="29" customWidth="1"/>
    <col min="9223" max="9223" width="17" style="29" customWidth="1"/>
    <col min="9224" max="9224" width="15.42578125" style="29" customWidth="1"/>
    <col min="9225" max="9225" width="15.5703125" style="29" customWidth="1"/>
    <col min="9226" max="9227" width="12.85546875" style="29" customWidth="1"/>
    <col min="9228" max="9228" width="5.5703125" style="29" customWidth="1"/>
    <col min="9229" max="9229" width="30" style="29" customWidth="1"/>
    <col min="9230" max="9230" width="6.5703125" style="29" customWidth="1"/>
    <col min="9231" max="9231" width="14" style="29" customWidth="1"/>
    <col min="9232" max="9232" width="12.140625" style="29" customWidth="1"/>
    <col min="9233" max="9233" width="16.5703125" style="29" customWidth="1"/>
    <col min="9234" max="9234" width="17" style="29" customWidth="1"/>
    <col min="9235" max="9235" width="15.42578125" style="29" customWidth="1"/>
    <col min="9236" max="9236" width="15.5703125" style="29" customWidth="1"/>
    <col min="9237" max="9238" width="12.85546875" style="29" customWidth="1"/>
    <col min="9239" max="9460" width="9.140625" style="29"/>
    <col min="9461" max="9461" width="6" style="29" customWidth="1"/>
    <col min="9462" max="9462" width="30" style="29" customWidth="1"/>
    <col min="9463" max="9463" width="6.5703125" style="29" customWidth="1"/>
    <col min="9464" max="9464" width="14" style="29" customWidth="1"/>
    <col min="9465" max="9465" width="12.140625" style="29" customWidth="1"/>
    <col min="9466" max="9466" width="16.5703125" style="29" customWidth="1"/>
    <col min="9467" max="9467" width="17" style="29" customWidth="1"/>
    <col min="9468" max="9468" width="15.42578125" style="29" customWidth="1"/>
    <col min="9469" max="9469" width="15.5703125" style="29" customWidth="1"/>
    <col min="9470" max="9470" width="12.85546875" style="29" customWidth="1"/>
    <col min="9471" max="9471" width="0" style="29" hidden="1" customWidth="1"/>
    <col min="9472" max="9472" width="9.140625" style="29"/>
    <col min="9473" max="9473" width="5.5703125" style="29" customWidth="1"/>
    <col min="9474" max="9474" width="30" style="29" customWidth="1"/>
    <col min="9475" max="9475" width="6.5703125" style="29" customWidth="1"/>
    <col min="9476" max="9476" width="14" style="29" customWidth="1"/>
    <col min="9477" max="9477" width="12.140625" style="29" customWidth="1"/>
    <col min="9478" max="9478" width="16.5703125" style="29" customWidth="1"/>
    <col min="9479" max="9479" width="17" style="29" customWidth="1"/>
    <col min="9480" max="9480" width="15.42578125" style="29" customWidth="1"/>
    <col min="9481" max="9481" width="15.5703125" style="29" customWidth="1"/>
    <col min="9482" max="9483" width="12.85546875" style="29" customWidth="1"/>
    <col min="9484" max="9484" width="5.5703125" style="29" customWidth="1"/>
    <col min="9485" max="9485" width="30" style="29" customWidth="1"/>
    <col min="9486" max="9486" width="6.5703125" style="29" customWidth="1"/>
    <col min="9487" max="9487" width="14" style="29" customWidth="1"/>
    <col min="9488" max="9488" width="12.140625" style="29" customWidth="1"/>
    <col min="9489" max="9489" width="16.5703125" style="29" customWidth="1"/>
    <col min="9490" max="9490" width="17" style="29" customWidth="1"/>
    <col min="9491" max="9491" width="15.42578125" style="29" customWidth="1"/>
    <col min="9492" max="9492" width="15.5703125" style="29" customWidth="1"/>
    <col min="9493" max="9494" width="12.85546875" style="29" customWidth="1"/>
    <col min="9495" max="9716" width="9.140625" style="29"/>
    <col min="9717" max="9717" width="6" style="29" customWidth="1"/>
    <col min="9718" max="9718" width="30" style="29" customWidth="1"/>
    <col min="9719" max="9719" width="6.5703125" style="29" customWidth="1"/>
    <col min="9720" max="9720" width="14" style="29" customWidth="1"/>
    <col min="9721" max="9721" width="12.140625" style="29" customWidth="1"/>
    <col min="9722" max="9722" width="16.5703125" style="29" customWidth="1"/>
    <col min="9723" max="9723" width="17" style="29" customWidth="1"/>
    <col min="9724" max="9724" width="15.42578125" style="29" customWidth="1"/>
    <col min="9725" max="9725" width="15.5703125" style="29" customWidth="1"/>
    <col min="9726" max="9726" width="12.85546875" style="29" customWidth="1"/>
    <col min="9727" max="9727" width="0" style="29" hidden="1" customWidth="1"/>
    <col min="9728" max="9728" width="9.140625" style="29"/>
    <col min="9729" max="9729" width="5.5703125" style="29" customWidth="1"/>
    <col min="9730" max="9730" width="30" style="29" customWidth="1"/>
    <col min="9731" max="9731" width="6.5703125" style="29" customWidth="1"/>
    <col min="9732" max="9732" width="14" style="29" customWidth="1"/>
    <col min="9733" max="9733" width="12.140625" style="29" customWidth="1"/>
    <col min="9734" max="9734" width="16.5703125" style="29" customWidth="1"/>
    <col min="9735" max="9735" width="17" style="29" customWidth="1"/>
    <col min="9736" max="9736" width="15.42578125" style="29" customWidth="1"/>
    <col min="9737" max="9737" width="15.5703125" style="29" customWidth="1"/>
    <col min="9738" max="9739" width="12.85546875" style="29" customWidth="1"/>
    <col min="9740" max="9740" width="5.5703125" style="29" customWidth="1"/>
    <col min="9741" max="9741" width="30" style="29" customWidth="1"/>
    <col min="9742" max="9742" width="6.5703125" style="29" customWidth="1"/>
    <col min="9743" max="9743" width="14" style="29" customWidth="1"/>
    <col min="9744" max="9744" width="12.140625" style="29" customWidth="1"/>
    <col min="9745" max="9745" width="16.5703125" style="29" customWidth="1"/>
    <col min="9746" max="9746" width="17" style="29" customWidth="1"/>
    <col min="9747" max="9747" width="15.42578125" style="29" customWidth="1"/>
    <col min="9748" max="9748" width="15.5703125" style="29" customWidth="1"/>
    <col min="9749" max="9750" width="12.85546875" style="29" customWidth="1"/>
    <col min="9751" max="9972" width="9.140625" style="29"/>
    <col min="9973" max="9973" width="6" style="29" customWidth="1"/>
    <col min="9974" max="9974" width="30" style="29" customWidth="1"/>
    <col min="9975" max="9975" width="6.5703125" style="29" customWidth="1"/>
    <col min="9976" max="9976" width="14" style="29" customWidth="1"/>
    <col min="9977" max="9977" width="12.140625" style="29" customWidth="1"/>
    <col min="9978" max="9978" width="16.5703125" style="29" customWidth="1"/>
    <col min="9979" max="9979" width="17" style="29" customWidth="1"/>
    <col min="9980" max="9980" width="15.42578125" style="29" customWidth="1"/>
    <col min="9981" max="9981" width="15.5703125" style="29" customWidth="1"/>
    <col min="9982" max="9982" width="12.85546875" style="29" customWidth="1"/>
    <col min="9983" max="9983" width="0" style="29" hidden="1" customWidth="1"/>
    <col min="9984" max="9984" width="9.140625" style="29"/>
    <col min="9985" max="9985" width="5.5703125" style="29" customWidth="1"/>
    <col min="9986" max="9986" width="30" style="29" customWidth="1"/>
    <col min="9987" max="9987" width="6.5703125" style="29" customWidth="1"/>
    <col min="9988" max="9988" width="14" style="29" customWidth="1"/>
    <col min="9989" max="9989" width="12.140625" style="29" customWidth="1"/>
    <col min="9990" max="9990" width="16.5703125" style="29" customWidth="1"/>
    <col min="9991" max="9991" width="17" style="29" customWidth="1"/>
    <col min="9992" max="9992" width="15.42578125" style="29" customWidth="1"/>
    <col min="9993" max="9993" width="15.5703125" style="29" customWidth="1"/>
    <col min="9994" max="9995" width="12.85546875" style="29" customWidth="1"/>
    <col min="9996" max="9996" width="5.5703125" style="29" customWidth="1"/>
    <col min="9997" max="9997" width="30" style="29" customWidth="1"/>
    <col min="9998" max="9998" width="6.5703125" style="29" customWidth="1"/>
    <col min="9999" max="9999" width="14" style="29" customWidth="1"/>
    <col min="10000" max="10000" width="12.140625" style="29" customWidth="1"/>
    <col min="10001" max="10001" width="16.5703125" style="29" customWidth="1"/>
    <col min="10002" max="10002" width="17" style="29" customWidth="1"/>
    <col min="10003" max="10003" width="15.42578125" style="29" customWidth="1"/>
    <col min="10004" max="10004" width="15.5703125" style="29" customWidth="1"/>
    <col min="10005" max="10006" width="12.85546875" style="29" customWidth="1"/>
    <col min="10007" max="10228" width="9.140625" style="29"/>
    <col min="10229" max="10229" width="6" style="29" customWidth="1"/>
    <col min="10230" max="10230" width="30" style="29" customWidth="1"/>
    <col min="10231" max="10231" width="6.5703125" style="29" customWidth="1"/>
    <col min="10232" max="10232" width="14" style="29" customWidth="1"/>
    <col min="10233" max="10233" width="12.140625" style="29" customWidth="1"/>
    <col min="10234" max="10234" width="16.5703125" style="29" customWidth="1"/>
    <col min="10235" max="10235" width="17" style="29" customWidth="1"/>
    <col min="10236" max="10236" width="15.42578125" style="29" customWidth="1"/>
    <col min="10237" max="10237" width="15.5703125" style="29" customWidth="1"/>
    <col min="10238" max="10238" width="12.85546875" style="29" customWidth="1"/>
    <col min="10239" max="10239" width="0" style="29" hidden="1" customWidth="1"/>
    <col min="10240" max="10240" width="9.140625" style="29"/>
    <col min="10241" max="10241" width="5.5703125" style="29" customWidth="1"/>
    <col min="10242" max="10242" width="30" style="29" customWidth="1"/>
    <col min="10243" max="10243" width="6.5703125" style="29" customWidth="1"/>
    <col min="10244" max="10244" width="14" style="29" customWidth="1"/>
    <col min="10245" max="10245" width="12.140625" style="29" customWidth="1"/>
    <col min="10246" max="10246" width="16.5703125" style="29" customWidth="1"/>
    <col min="10247" max="10247" width="17" style="29" customWidth="1"/>
    <col min="10248" max="10248" width="15.42578125" style="29" customWidth="1"/>
    <col min="10249" max="10249" width="15.5703125" style="29" customWidth="1"/>
    <col min="10250" max="10251" width="12.85546875" style="29" customWidth="1"/>
    <col min="10252" max="10252" width="5.5703125" style="29" customWidth="1"/>
    <col min="10253" max="10253" width="30" style="29" customWidth="1"/>
    <col min="10254" max="10254" width="6.5703125" style="29" customWidth="1"/>
    <col min="10255" max="10255" width="14" style="29" customWidth="1"/>
    <col min="10256" max="10256" width="12.140625" style="29" customWidth="1"/>
    <col min="10257" max="10257" width="16.5703125" style="29" customWidth="1"/>
    <col min="10258" max="10258" width="17" style="29" customWidth="1"/>
    <col min="10259" max="10259" width="15.42578125" style="29" customWidth="1"/>
    <col min="10260" max="10260" width="15.5703125" style="29" customWidth="1"/>
    <col min="10261" max="10262" width="12.85546875" style="29" customWidth="1"/>
    <col min="10263" max="10484" width="9.140625" style="29"/>
    <col min="10485" max="10485" width="6" style="29" customWidth="1"/>
    <col min="10486" max="10486" width="30" style="29" customWidth="1"/>
    <col min="10487" max="10487" width="6.5703125" style="29" customWidth="1"/>
    <col min="10488" max="10488" width="14" style="29" customWidth="1"/>
    <col min="10489" max="10489" width="12.140625" style="29" customWidth="1"/>
    <col min="10490" max="10490" width="16.5703125" style="29" customWidth="1"/>
    <col min="10491" max="10491" width="17" style="29" customWidth="1"/>
    <col min="10492" max="10492" width="15.42578125" style="29" customWidth="1"/>
    <col min="10493" max="10493" width="15.5703125" style="29" customWidth="1"/>
    <col min="10494" max="10494" width="12.85546875" style="29" customWidth="1"/>
    <col min="10495" max="10495" width="0" style="29" hidden="1" customWidth="1"/>
    <col min="10496" max="10496" width="9.140625" style="29"/>
    <col min="10497" max="10497" width="5.5703125" style="29" customWidth="1"/>
    <col min="10498" max="10498" width="30" style="29" customWidth="1"/>
    <col min="10499" max="10499" width="6.5703125" style="29" customWidth="1"/>
    <col min="10500" max="10500" width="14" style="29" customWidth="1"/>
    <col min="10501" max="10501" width="12.140625" style="29" customWidth="1"/>
    <col min="10502" max="10502" width="16.5703125" style="29" customWidth="1"/>
    <col min="10503" max="10503" width="17" style="29" customWidth="1"/>
    <col min="10504" max="10504" width="15.42578125" style="29" customWidth="1"/>
    <col min="10505" max="10505" width="15.5703125" style="29" customWidth="1"/>
    <col min="10506" max="10507" width="12.85546875" style="29" customWidth="1"/>
    <col min="10508" max="10508" width="5.5703125" style="29" customWidth="1"/>
    <col min="10509" max="10509" width="30" style="29" customWidth="1"/>
    <col min="10510" max="10510" width="6.5703125" style="29" customWidth="1"/>
    <col min="10511" max="10511" width="14" style="29" customWidth="1"/>
    <col min="10512" max="10512" width="12.140625" style="29" customWidth="1"/>
    <col min="10513" max="10513" width="16.5703125" style="29" customWidth="1"/>
    <col min="10514" max="10514" width="17" style="29" customWidth="1"/>
    <col min="10515" max="10515" width="15.42578125" style="29" customWidth="1"/>
    <col min="10516" max="10516" width="15.5703125" style="29" customWidth="1"/>
    <col min="10517" max="10518" width="12.85546875" style="29" customWidth="1"/>
    <col min="10519" max="10740" width="9.140625" style="29"/>
    <col min="10741" max="10741" width="6" style="29" customWidth="1"/>
    <col min="10742" max="10742" width="30" style="29" customWidth="1"/>
    <col min="10743" max="10743" width="6.5703125" style="29" customWidth="1"/>
    <col min="10744" max="10744" width="14" style="29" customWidth="1"/>
    <col min="10745" max="10745" width="12.140625" style="29" customWidth="1"/>
    <col min="10746" max="10746" width="16.5703125" style="29" customWidth="1"/>
    <col min="10747" max="10747" width="17" style="29" customWidth="1"/>
    <col min="10748" max="10748" width="15.42578125" style="29" customWidth="1"/>
    <col min="10749" max="10749" width="15.5703125" style="29" customWidth="1"/>
    <col min="10750" max="10750" width="12.85546875" style="29" customWidth="1"/>
    <col min="10751" max="10751" width="0" style="29" hidden="1" customWidth="1"/>
    <col min="10752" max="10752" width="9.140625" style="29"/>
    <col min="10753" max="10753" width="5.5703125" style="29" customWidth="1"/>
    <col min="10754" max="10754" width="30" style="29" customWidth="1"/>
    <col min="10755" max="10755" width="6.5703125" style="29" customWidth="1"/>
    <col min="10756" max="10756" width="14" style="29" customWidth="1"/>
    <col min="10757" max="10757" width="12.140625" style="29" customWidth="1"/>
    <col min="10758" max="10758" width="16.5703125" style="29" customWidth="1"/>
    <col min="10759" max="10759" width="17" style="29" customWidth="1"/>
    <col min="10760" max="10760" width="15.42578125" style="29" customWidth="1"/>
    <col min="10761" max="10761" width="15.5703125" style="29" customWidth="1"/>
    <col min="10762" max="10763" width="12.85546875" style="29" customWidth="1"/>
    <col min="10764" max="10764" width="5.5703125" style="29" customWidth="1"/>
    <col min="10765" max="10765" width="30" style="29" customWidth="1"/>
    <col min="10766" max="10766" width="6.5703125" style="29" customWidth="1"/>
    <col min="10767" max="10767" width="14" style="29" customWidth="1"/>
    <col min="10768" max="10768" width="12.140625" style="29" customWidth="1"/>
    <col min="10769" max="10769" width="16.5703125" style="29" customWidth="1"/>
    <col min="10770" max="10770" width="17" style="29" customWidth="1"/>
    <col min="10771" max="10771" width="15.42578125" style="29" customWidth="1"/>
    <col min="10772" max="10772" width="15.5703125" style="29" customWidth="1"/>
    <col min="10773" max="10774" width="12.85546875" style="29" customWidth="1"/>
    <col min="10775" max="10996" width="9.140625" style="29"/>
    <col min="10997" max="10997" width="6" style="29" customWidth="1"/>
    <col min="10998" max="10998" width="30" style="29" customWidth="1"/>
    <col min="10999" max="10999" width="6.5703125" style="29" customWidth="1"/>
    <col min="11000" max="11000" width="14" style="29" customWidth="1"/>
    <col min="11001" max="11001" width="12.140625" style="29" customWidth="1"/>
    <col min="11002" max="11002" width="16.5703125" style="29" customWidth="1"/>
    <col min="11003" max="11003" width="17" style="29" customWidth="1"/>
    <col min="11004" max="11004" width="15.42578125" style="29" customWidth="1"/>
    <col min="11005" max="11005" width="15.5703125" style="29" customWidth="1"/>
    <col min="11006" max="11006" width="12.85546875" style="29" customWidth="1"/>
    <col min="11007" max="11007" width="0" style="29" hidden="1" customWidth="1"/>
    <col min="11008" max="11008" width="9.140625" style="29"/>
    <col min="11009" max="11009" width="5.5703125" style="29" customWidth="1"/>
    <col min="11010" max="11010" width="30" style="29" customWidth="1"/>
    <col min="11011" max="11011" width="6.5703125" style="29" customWidth="1"/>
    <col min="11012" max="11012" width="14" style="29" customWidth="1"/>
    <col min="11013" max="11013" width="12.140625" style="29" customWidth="1"/>
    <col min="11014" max="11014" width="16.5703125" style="29" customWidth="1"/>
    <col min="11015" max="11015" width="17" style="29" customWidth="1"/>
    <col min="11016" max="11016" width="15.42578125" style="29" customWidth="1"/>
    <col min="11017" max="11017" width="15.5703125" style="29" customWidth="1"/>
    <col min="11018" max="11019" width="12.85546875" style="29" customWidth="1"/>
    <col min="11020" max="11020" width="5.5703125" style="29" customWidth="1"/>
    <col min="11021" max="11021" width="30" style="29" customWidth="1"/>
    <col min="11022" max="11022" width="6.5703125" style="29" customWidth="1"/>
    <col min="11023" max="11023" width="14" style="29" customWidth="1"/>
    <col min="11024" max="11024" width="12.140625" style="29" customWidth="1"/>
    <col min="11025" max="11025" width="16.5703125" style="29" customWidth="1"/>
    <col min="11026" max="11026" width="17" style="29" customWidth="1"/>
    <col min="11027" max="11027" width="15.42578125" style="29" customWidth="1"/>
    <col min="11028" max="11028" width="15.5703125" style="29" customWidth="1"/>
    <col min="11029" max="11030" width="12.85546875" style="29" customWidth="1"/>
    <col min="11031" max="11252" width="9.140625" style="29"/>
    <col min="11253" max="11253" width="6" style="29" customWidth="1"/>
    <col min="11254" max="11254" width="30" style="29" customWidth="1"/>
    <col min="11255" max="11255" width="6.5703125" style="29" customWidth="1"/>
    <col min="11256" max="11256" width="14" style="29" customWidth="1"/>
    <col min="11257" max="11257" width="12.140625" style="29" customWidth="1"/>
    <col min="11258" max="11258" width="16.5703125" style="29" customWidth="1"/>
    <col min="11259" max="11259" width="17" style="29" customWidth="1"/>
    <col min="11260" max="11260" width="15.42578125" style="29" customWidth="1"/>
    <col min="11261" max="11261" width="15.5703125" style="29" customWidth="1"/>
    <col min="11262" max="11262" width="12.85546875" style="29" customWidth="1"/>
    <col min="11263" max="11263" width="0" style="29" hidden="1" customWidth="1"/>
    <col min="11264" max="11264" width="9.140625" style="29"/>
    <col min="11265" max="11265" width="5.5703125" style="29" customWidth="1"/>
    <col min="11266" max="11266" width="30" style="29" customWidth="1"/>
    <col min="11267" max="11267" width="6.5703125" style="29" customWidth="1"/>
    <col min="11268" max="11268" width="14" style="29" customWidth="1"/>
    <col min="11269" max="11269" width="12.140625" style="29" customWidth="1"/>
    <col min="11270" max="11270" width="16.5703125" style="29" customWidth="1"/>
    <col min="11271" max="11271" width="17" style="29" customWidth="1"/>
    <col min="11272" max="11272" width="15.42578125" style="29" customWidth="1"/>
    <col min="11273" max="11273" width="15.5703125" style="29" customWidth="1"/>
    <col min="11274" max="11275" width="12.85546875" style="29" customWidth="1"/>
    <col min="11276" max="11276" width="5.5703125" style="29" customWidth="1"/>
    <col min="11277" max="11277" width="30" style="29" customWidth="1"/>
    <col min="11278" max="11278" width="6.5703125" style="29" customWidth="1"/>
    <col min="11279" max="11279" width="14" style="29" customWidth="1"/>
    <col min="11280" max="11280" width="12.140625" style="29" customWidth="1"/>
    <col min="11281" max="11281" width="16.5703125" style="29" customWidth="1"/>
    <col min="11282" max="11282" width="17" style="29" customWidth="1"/>
    <col min="11283" max="11283" width="15.42578125" style="29" customWidth="1"/>
    <col min="11284" max="11284" width="15.5703125" style="29" customWidth="1"/>
    <col min="11285" max="11286" width="12.85546875" style="29" customWidth="1"/>
    <col min="11287" max="11508" width="9.140625" style="29"/>
    <col min="11509" max="11509" width="6" style="29" customWidth="1"/>
    <col min="11510" max="11510" width="30" style="29" customWidth="1"/>
    <col min="11511" max="11511" width="6.5703125" style="29" customWidth="1"/>
    <col min="11512" max="11512" width="14" style="29" customWidth="1"/>
    <col min="11513" max="11513" width="12.140625" style="29" customWidth="1"/>
    <col min="11514" max="11514" width="16.5703125" style="29" customWidth="1"/>
    <col min="11515" max="11515" width="17" style="29" customWidth="1"/>
    <col min="11516" max="11516" width="15.42578125" style="29" customWidth="1"/>
    <col min="11517" max="11517" width="15.5703125" style="29" customWidth="1"/>
    <col min="11518" max="11518" width="12.85546875" style="29" customWidth="1"/>
    <col min="11519" max="11519" width="0" style="29" hidden="1" customWidth="1"/>
    <col min="11520" max="11520" width="9.140625" style="29"/>
    <col min="11521" max="11521" width="5.5703125" style="29" customWidth="1"/>
    <col min="11522" max="11522" width="30" style="29" customWidth="1"/>
    <col min="11523" max="11523" width="6.5703125" style="29" customWidth="1"/>
    <col min="11524" max="11524" width="14" style="29" customWidth="1"/>
    <col min="11525" max="11525" width="12.140625" style="29" customWidth="1"/>
    <col min="11526" max="11526" width="16.5703125" style="29" customWidth="1"/>
    <col min="11527" max="11527" width="17" style="29" customWidth="1"/>
    <col min="11528" max="11528" width="15.42578125" style="29" customWidth="1"/>
    <col min="11529" max="11529" width="15.5703125" style="29" customWidth="1"/>
    <col min="11530" max="11531" width="12.85546875" style="29" customWidth="1"/>
    <col min="11532" max="11532" width="5.5703125" style="29" customWidth="1"/>
    <col min="11533" max="11533" width="30" style="29" customWidth="1"/>
    <col min="11534" max="11534" width="6.5703125" style="29" customWidth="1"/>
    <col min="11535" max="11535" width="14" style="29" customWidth="1"/>
    <col min="11536" max="11536" width="12.140625" style="29" customWidth="1"/>
    <col min="11537" max="11537" width="16.5703125" style="29" customWidth="1"/>
    <col min="11538" max="11538" width="17" style="29" customWidth="1"/>
    <col min="11539" max="11539" width="15.42578125" style="29" customWidth="1"/>
    <col min="11540" max="11540" width="15.5703125" style="29" customWidth="1"/>
    <col min="11541" max="11542" width="12.85546875" style="29" customWidth="1"/>
    <col min="11543" max="11764" width="9.140625" style="29"/>
    <col min="11765" max="11765" width="6" style="29" customWidth="1"/>
    <col min="11766" max="11766" width="30" style="29" customWidth="1"/>
    <col min="11767" max="11767" width="6.5703125" style="29" customWidth="1"/>
    <col min="11768" max="11768" width="14" style="29" customWidth="1"/>
    <col min="11769" max="11769" width="12.140625" style="29" customWidth="1"/>
    <col min="11770" max="11770" width="16.5703125" style="29" customWidth="1"/>
    <col min="11771" max="11771" width="17" style="29" customWidth="1"/>
    <col min="11772" max="11772" width="15.42578125" style="29" customWidth="1"/>
    <col min="11773" max="11773" width="15.5703125" style="29" customWidth="1"/>
    <col min="11774" max="11774" width="12.85546875" style="29" customWidth="1"/>
    <col min="11775" max="11775" width="0" style="29" hidden="1" customWidth="1"/>
    <col min="11776" max="11776" width="9.140625" style="29"/>
    <col min="11777" max="11777" width="5.5703125" style="29" customWidth="1"/>
    <col min="11778" max="11778" width="30" style="29" customWidth="1"/>
    <col min="11779" max="11779" width="6.5703125" style="29" customWidth="1"/>
    <col min="11780" max="11780" width="14" style="29" customWidth="1"/>
    <col min="11781" max="11781" width="12.140625" style="29" customWidth="1"/>
    <col min="11782" max="11782" width="16.5703125" style="29" customWidth="1"/>
    <col min="11783" max="11783" width="17" style="29" customWidth="1"/>
    <col min="11784" max="11784" width="15.42578125" style="29" customWidth="1"/>
    <col min="11785" max="11785" width="15.5703125" style="29" customWidth="1"/>
    <col min="11786" max="11787" width="12.85546875" style="29" customWidth="1"/>
    <col min="11788" max="11788" width="5.5703125" style="29" customWidth="1"/>
    <col min="11789" max="11789" width="30" style="29" customWidth="1"/>
    <col min="11790" max="11790" width="6.5703125" style="29" customWidth="1"/>
    <col min="11791" max="11791" width="14" style="29" customWidth="1"/>
    <col min="11792" max="11792" width="12.140625" style="29" customWidth="1"/>
    <col min="11793" max="11793" width="16.5703125" style="29" customWidth="1"/>
    <col min="11794" max="11794" width="17" style="29" customWidth="1"/>
    <col min="11795" max="11795" width="15.42578125" style="29" customWidth="1"/>
    <col min="11796" max="11796" width="15.5703125" style="29" customWidth="1"/>
    <col min="11797" max="11798" width="12.85546875" style="29" customWidth="1"/>
    <col min="11799" max="12020" width="9.140625" style="29"/>
    <col min="12021" max="12021" width="6" style="29" customWidth="1"/>
    <col min="12022" max="12022" width="30" style="29" customWidth="1"/>
    <col min="12023" max="12023" width="6.5703125" style="29" customWidth="1"/>
    <col min="12024" max="12024" width="14" style="29" customWidth="1"/>
    <col min="12025" max="12025" width="12.140625" style="29" customWidth="1"/>
    <col min="12026" max="12026" width="16.5703125" style="29" customWidth="1"/>
    <col min="12027" max="12027" width="17" style="29" customWidth="1"/>
    <col min="12028" max="12028" width="15.42578125" style="29" customWidth="1"/>
    <col min="12029" max="12029" width="15.5703125" style="29" customWidth="1"/>
    <col min="12030" max="12030" width="12.85546875" style="29" customWidth="1"/>
    <col min="12031" max="12031" width="0" style="29" hidden="1" customWidth="1"/>
    <col min="12032" max="12032" width="9.140625" style="29"/>
    <col min="12033" max="12033" width="5.5703125" style="29" customWidth="1"/>
    <col min="12034" max="12034" width="30" style="29" customWidth="1"/>
    <col min="12035" max="12035" width="6.5703125" style="29" customWidth="1"/>
    <col min="12036" max="12036" width="14" style="29" customWidth="1"/>
    <col min="12037" max="12037" width="12.140625" style="29" customWidth="1"/>
    <col min="12038" max="12038" width="16.5703125" style="29" customWidth="1"/>
    <col min="12039" max="12039" width="17" style="29" customWidth="1"/>
    <col min="12040" max="12040" width="15.42578125" style="29" customWidth="1"/>
    <col min="12041" max="12041" width="15.5703125" style="29" customWidth="1"/>
    <col min="12042" max="12043" width="12.85546875" style="29" customWidth="1"/>
    <col min="12044" max="12044" width="5.5703125" style="29" customWidth="1"/>
    <col min="12045" max="12045" width="30" style="29" customWidth="1"/>
    <col min="12046" max="12046" width="6.5703125" style="29" customWidth="1"/>
    <col min="12047" max="12047" width="14" style="29" customWidth="1"/>
    <col min="12048" max="12048" width="12.140625" style="29" customWidth="1"/>
    <col min="12049" max="12049" width="16.5703125" style="29" customWidth="1"/>
    <col min="12050" max="12050" width="17" style="29" customWidth="1"/>
    <col min="12051" max="12051" width="15.42578125" style="29" customWidth="1"/>
    <col min="12052" max="12052" width="15.5703125" style="29" customWidth="1"/>
    <col min="12053" max="12054" width="12.85546875" style="29" customWidth="1"/>
    <col min="12055" max="12276" width="9.140625" style="29"/>
    <col min="12277" max="12277" width="6" style="29" customWidth="1"/>
    <col min="12278" max="12278" width="30" style="29" customWidth="1"/>
    <col min="12279" max="12279" width="6.5703125" style="29" customWidth="1"/>
    <col min="12280" max="12280" width="14" style="29" customWidth="1"/>
    <col min="12281" max="12281" width="12.140625" style="29" customWidth="1"/>
    <col min="12282" max="12282" width="16.5703125" style="29" customWidth="1"/>
    <col min="12283" max="12283" width="17" style="29" customWidth="1"/>
    <col min="12284" max="12284" width="15.42578125" style="29" customWidth="1"/>
    <col min="12285" max="12285" width="15.5703125" style="29" customWidth="1"/>
    <col min="12286" max="12286" width="12.85546875" style="29" customWidth="1"/>
    <col min="12287" max="12287" width="0" style="29" hidden="1" customWidth="1"/>
    <col min="12288" max="12288" width="9.140625" style="29"/>
    <col min="12289" max="12289" width="5.5703125" style="29" customWidth="1"/>
    <col min="12290" max="12290" width="30" style="29" customWidth="1"/>
    <col min="12291" max="12291" width="6.5703125" style="29" customWidth="1"/>
    <col min="12292" max="12292" width="14" style="29" customWidth="1"/>
    <col min="12293" max="12293" width="12.140625" style="29" customWidth="1"/>
    <col min="12294" max="12294" width="16.5703125" style="29" customWidth="1"/>
    <col min="12295" max="12295" width="17" style="29" customWidth="1"/>
    <col min="12296" max="12296" width="15.42578125" style="29" customWidth="1"/>
    <col min="12297" max="12297" width="15.5703125" style="29" customWidth="1"/>
    <col min="12298" max="12299" width="12.85546875" style="29" customWidth="1"/>
    <col min="12300" max="12300" width="5.5703125" style="29" customWidth="1"/>
    <col min="12301" max="12301" width="30" style="29" customWidth="1"/>
    <col min="12302" max="12302" width="6.5703125" style="29" customWidth="1"/>
    <col min="12303" max="12303" width="14" style="29" customWidth="1"/>
    <col min="12304" max="12304" width="12.140625" style="29" customWidth="1"/>
    <col min="12305" max="12305" width="16.5703125" style="29" customWidth="1"/>
    <col min="12306" max="12306" width="17" style="29" customWidth="1"/>
    <col min="12307" max="12307" width="15.42578125" style="29" customWidth="1"/>
    <col min="12308" max="12308" width="15.5703125" style="29" customWidth="1"/>
    <col min="12309" max="12310" width="12.85546875" style="29" customWidth="1"/>
    <col min="12311" max="12532" width="9.140625" style="29"/>
    <col min="12533" max="12533" width="6" style="29" customWidth="1"/>
    <col min="12534" max="12534" width="30" style="29" customWidth="1"/>
    <col min="12535" max="12535" width="6.5703125" style="29" customWidth="1"/>
    <col min="12536" max="12536" width="14" style="29" customWidth="1"/>
    <col min="12537" max="12537" width="12.140625" style="29" customWidth="1"/>
    <col min="12538" max="12538" width="16.5703125" style="29" customWidth="1"/>
    <col min="12539" max="12539" width="17" style="29" customWidth="1"/>
    <col min="12540" max="12540" width="15.42578125" style="29" customWidth="1"/>
    <col min="12541" max="12541" width="15.5703125" style="29" customWidth="1"/>
    <col min="12542" max="12542" width="12.85546875" style="29" customWidth="1"/>
    <col min="12543" max="12543" width="0" style="29" hidden="1" customWidth="1"/>
    <col min="12544" max="12544" width="9.140625" style="29"/>
    <col min="12545" max="12545" width="5.5703125" style="29" customWidth="1"/>
    <col min="12546" max="12546" width="30" style="29" customWidth="1"/>
    <col min="12547" max="12547" width="6.5703125" style="29" customWidth="1"/>
    <col min="12548" max="12548" width="14" style="29" customWidth="1"/>
    <col min="12549" max="12549" width="12.140625" style="29" customWidth="1"/>
    <col min="12550" max="12550" width="16.5703125" style="29" customWidth="1"/>
    <col min="12551" max="12551" width="17" style="29" customWidth="1"/>
    <col min="12552" max="12552" width="15.42578125" style="29" customWidth="1"/>
    <col min="12553" max="12553" width="15.5703125" style="29" customWidth="1"/>
    <col min="12554" max="12555" width="12.85546875" style="29" customWidth="1"/>
    <col min="12556" max="12556" width="5.5703125" style="29" customWidth="1"/>
    <col min="12557" max="12557" width="30" style="29" customWidth="1"/>
    <col min="12558" max="12558" width="6.5703125" style="29" customWidth="1"/>
    <col min="12559" max="12559" width="14" style="29" customWidth="1"/>
    <col min="12560" max="12560" width="12.140625" style="29" customWidth="1"/>
    <col min="12561" max="12561" width="16.5703125" style="29" customWidth="1"/>
    <col min="12562" max="12562" width="17" style="29" customWidth="1"/>
    <col min="12563" max="12563" width="15.42578125" style="29" customWidth="1"/>
    <col min="12564" max="12564" width="15.5703125" style="29" customWidth="1"/>
    <col min="12565" max="12566" width="12.85546875" style="29" customWidth="1"/>
    <col min="12567" max="12788" width="9.140625" style="29"/>
    <col min="12789" max="12789" width="6" style="29" customWidth="1"/>
    <col min="12790" max="12790" width="30" style="29" customWidth="1"/>
    <col min="12791" max="12791" width="6.5703125" style="29" customWidth="1"/>
    <col min="12792" max="12792" width="14" style="29" customWidth="1"/>
    <col min="12793" max="12793" width="12.140625" style="29" customWidth="1"/>
    <col min="12794" max="12794" width="16.5703125" style="29" customWidth="1"/>
    <col min="12795" max="12795" width="17" style="29" customWidth="1"/>
    <col min="12796" max="12796" width="15.42578125" style="29" customWidth="1"/>
    <col min="12797" max="12797" width="15.5703125" style="29" customWidth="1"/>
    <col min="12798" max="12798" width="12.85546875" style="29" customWidth="1"/>
    <col min="12799" max="12799" width="0" style="29" hidden="1" customWidth="1"/>
    <col min="12800" max="12800" width="9.140625" style="29"/>
    <col min="12801" max="12801" width="5.5703125" style="29" customWidth="1"/>
    <col min="12802" max="12802" width="30" style="29" customWidth="1"/>
    <col min="12803" max="12803" width="6.5703125" style="29" customWidth="1"/>
    <col min="12804" max="12804" width="14" style="29" customWidth="1"/>
    <col min="12805" max="12805" width="12.140625" style="29" customWidth="1"/>
    <col min="12806" max="12806" width="16.5703125" style="29" customWidth="1"/>
    <col min="12807" max="12807" width="17" style="29" customWidth="1"/>
    <col min="12808" max="12808" width="15.42578125" style="29" customWidth="1"/>
    <col min="12809" max="12809" width="15.5703125" style="29" customWidth="1"/>
    <col min="12810" max="12811" width="12.85546875" style="29" customWidth="1"/>
    <col min="12812" max="12812" width="5.5703125" style="29" customWidth="1"/>
    <col min="12813" max="12813" width="30" style="29" customWidth="1"/>
    <col min="12814" max="12814" width="6.5703125" style="29" customWidth="1"/>
    <col min="12815" max="12815" width="14" style="29" customWidth="1"/>
    <col min="12816" max="12816" width="12.140625" style="29" customWidth="1"/>
    <col min="12817" max="12817" width="16.5703125" style="29" customWidth="1"/>
    <col min="12818" max="12818" width="17" style="29" customWidth="1"/>
    <col min="12819" max="12819" width="15.42578125" style="29" customWidth="1"/>
    <col min="12820" max="12820" width="15.5703125" style="29" customWidth="1"/>
    <col min="12821" max="12822" width="12.85546875" style="29" customWidth="1"/>
    <col min="12823" max="13044" width="9.140625" style="29"/>
    <col min="13045" max="13045" width="6" style="29" customWidth="1"/>
    <col min="13046" max="13046" width="30" style="29" customWidth="1"/>
    <col min="13047" max="13047" width="6.5703125" style="29" customWidth="1"/>
    <col min="13048" max="13048" width="14" style="29" customWidth="1"/>
    <col min="13049" max="13049" width="12.140625" style="29" customWidth="1"/>
    <col min="13050" max="13050" width="16.5703125" style="29" customWidth="1"/>
    <col min="13051" max="13051" width="17" style="29" customWidth="1"/>
    <col min="13052" max="13052" width="15.42578125" style="29" customWidth="1"/>
    <col min="13053" max="13053" width="15.5703125" style="29" customWidth="1"/>
    <col min="13054" max="13054" width="12.85546875" style="29" customWidth="1"/>
    <col min="13055" max="13055" width="0" style="29" hidden="1" customWidth="1"/>
    <col min="13056" max="13056" width="9.140625" style="29"/>
    <col min="13057" max="13057" width="5.5703125" style="29" customWidth="1"/>
    <col min="13058" max="13058" width="30" style="29" customWidth="1"/>
    <col min="13059" max="13059" width="6.5703125" style="29" customWidth="1"/>
    <col min="13060" max="13060" width="14" style="29" customWidth="1"/>
    <col min="13061" max="13061" width="12.140625" style="29" customWidth="1"/>
    <col min="13062" max="13062" width="16.5703125" style="29" customWidth="1"/>
    <col min="13063" max="13063" width="17" style="29" customWidth="1"/>
    <col min="13064" max="13064" width="15.42578125" style="29" customWidth="1"/>
    <col min="13065" max="13065" width="15.5703125" style="29" customWidth="1"/>
    <col min="13066" max="13067" width="12.85546875" style="29" customWidth="1"/>
    <col min="13068" max="13068" width="5.5703125" style="29" customWidth="1"/>
    <col min="13069" max="13069" width="30" style="29" customWidth="1"/>
    <col min="13070" max="13070" width="6.5703125" style="29" customWidth="1"/>
    <col min="13071" max="13071" width="14" style="29" customWidth="1"/>
    <col min="13072" max="13072" width="12.140625" style="29" customWidth="1"/>
    <col min="13073" max="13073" width="16.5703125" style="29" customWidth="1"/>
    <col min="13074" max="13074" width="17" style="29" customWidth="1"/>
    <col min="13075" max="13075" width="15.42578125" style="29" customWidth="1"/>
    <col min="13076" max="13076" width="15.5703125" style="29" customWidth="1"/>
    <col min="13077" max="13078" width="12.85546875" style="29" customWidth="1"/>
    <col min="13079" max="13300" width="9.140625" style="29"/>
    <col min="13301" max="13301" width="6" style="29" customWidth="1"/>
    <col min="13302" max="13302" width="30" style="29" customWidth="1"/>
    <col min="13303" max="13303" width="6.5703125" style="29" customWidth="1"/>
    <col min="13304" max="13304" width="14" style="29" customWidth="1"/>
    <col min="13305" max="13305" width="12.140625" style="29" customWidth="1"/>
    <col min="13306" max="13306" width="16.5703125" style="29" customWidth="1"/>
    <col min="13307" max="13307" width="17" style="29" customWidth="1"/>
    <col min="13308" max="13308" width="15.42578125" style="29" customWidth="1"/>
    <col min="13309" max="13309" width="15.5703125" style="29" customWidth="1"/>
    <col min="13310" max="13310" width="12.85546875" style="29" customWidth="1"/>
    <col min="13311" max="13311" width="0" style="29" hidden="1" customWidth="1"/>
    <col min="13312" max="13312" width="9.140625" style="29"/>
    <col min="13313" max="13313" width="5.5703125" style="29" customWidth="1"/>
    <col min="13314" max="13314" width="30" style="29" customWidth="1"/>
    <col min="13315" max="13315" width="6.5703125" style="29" customWidth="1"/>
    <col min="13316" max="13316" width="14" style="29" customWidth="1"/>
    <col min="13317" max="13317" width="12.140625" style="29" customWidth="1"/>
    <col min="13318" max="13318" width="16.5703125" style="29" customWidth="1"/>
    <col min="13319" max="13319" width="17" style="29" customWidth="1"/>
    <col min="13320" max="13320" width="15.42578125" style="29" customWidth="1"/>
    <col min="13321" max="13321" width="15.5703125" style="29" customWidth="1"/>
    <col min="13322" max="13323" width="12.85546875" style="29" customWidth="1"/>
    <col min="13324" max="13324" width="5.5703125" style="29" customWidth="1"/>
    <col min="13325" max="13325" width="30" style="29" customWidth="1"/>
    <col min="13326" max="13326" width="6.5703125" style="29" customWidth="1"/>
    <col min="13327" max="13327" width="14" style="29" customWidth="1"/>
    <col min="13328" max="13328" width="12.140625" style="29" customWidth="1"/>
    <col min="13329" max="13329" width="16.5703125" style="29" customWidth="1"/>
    <col min="13330" max="13330" width="17" style="29" customWidth="1"/>
    <col min="13331" max="13331" width="15.42578125" style="29" customWidth="1"/>
    <col min="13332" max="13332" width="15.5703125" style="29" customWidth="1"/>
    <col min="13333" max="13334" width="12.85546875" style="29" customWidth="1"/>
    <col min="13335" max="13556" width="9.140625" style="29"/>
    <col min="13557" max="13557" width="6" style="29" customWidth="1"/>
    <col min="13558" max="13558" width="30" style="29" customWidth="1"/>
    <col min="13559" max="13559" width="6.5703125" style="29" customWidth="1"/>
    <col min="13560" max="13560" width="14" style="29" customWidth="1"/>
    <col min="13561" max="13561" width="12.140625" style="29" customWidth="1"/>
    <col min="13562" max="13562" width="16.5703125" style="29" customWidth="1"/>
    <col min="13563" max="13563" width="17" style="29" customWidth="1"/>
    <col min="13564" max="13564" width="15.42578125" style="29" customWidth="1"/>
    <col min="13565" max="13565" width="15.5703125" style="29" customWidth="1"/>
    <col min="13566" max="13566" width="12.85546875" style="29" customWidth="1"/>
    <col min="13567" max="13567" width="0" style="29" hidden="1" customWidth="1"/>
    <col min="13568" max="13568" width="9.140625" style="29"/>
    <col min="13569" max="13569" width="5.5703125" style="29" customWidth="1"/>
    <col min="13570" max="13570" width="30" style="29" customWidth="1"/>
    <col min="13571" max="13571" width="6.5703125" style="29" customWidth="1"/>
    <col min="13572" max="13572" width="14" style="29" customWidth="1"/>
    <col min="13573" max="13573" width="12.140625" style="29" customWidth="1"/>
    <col min="13574" max="13574" width="16.5703125" style="29" customWidth="1"/>
    <col min="13575" max="13575" width="17" style="29" customWidth="1"/>
    <col min="13576" max="13576" width="15.42578125" style="29" customWidth="1"/>
    <col min="13577" max="13577" width="15.5703125" style="29" customWidth="1"/>
    <col min="13578" max="13579" width="12.85546875" style="29" customWidth="1"/>
    <col min="13580" max="13580" width="5.5703125" style="29" customWidth="1"/>
    <col min="13581" max="13581" width="30" style="29" customWidth="1"/>
    <col min="13582" max="13582" width="6.5703125" style="29" customWidth="1"/>
    <col min="13583" max="13583" width="14" style="29" customWidth="1"/>
    <col min="13584" max="13584" width="12.140625" style="29" customWidth="1"/>
    <col min="13585" max="13585" width="16.5703125" style="29" customWidth="1"/>
    <col min="13586" max="13586" width="17" style="29" customWidth="1"/>
    <col min="13587" max="13587" width="15.42578125" style="29" customWidth="1"/>
    <col min="13588" max="13588" width="15.5703125" style="29" customWidth="1"/>
    <col min="13589" max="13590" width="12.85546875" style="29" customWidth="1"/>
    <col min="13591" max="13812" width="9.140625" style="29"/>
    <col min="13813" max="13813" width="6" style="29" customWidth="1"/>
    <col min="13814" max="13814" width="30" style="29" customWidth="1"/>
    <col min="13815" max="13815" width="6.5703125" style="29" customWidth="1"/>
    <col min="13816" max="13816" width="14" style="29" customWidth="1"/>
    <col min="13817" max="13817" width="12.140625" style="29" customWidth="1"/>
    <col min="13818" max="13818" width="16.5703125" style="29" customWidth="1"/>
    <col min="13819" max="13819" width="17" style="29" customWidth="1"/>
    <col min="13820" max="13820" width="15.42578125" style="29" customWidth="1"/>
    <col min="13821" max="13821" width="15.5703125" style="29" customWidth="1"/>
    <col min="13822" max="13822" width="12.85546875" style="29" customWidth="1"/>
    <col min="13823" max="13823" width="0" style="29" hidden="1" customWidth="1"/>
    <col min="13824" max="13824" width="9.140625" style="29"/>
    <col min="13825" max="13825" width="5.5703125" style="29" customWidth="1"/>
    <col min="13826" max="13826" width="30" style="29" customWidth="1"/>
    <col min="13827" max="13827" width="6.5703125" style="29" customWidth="1"/>
    <col min="13828" max="13828" width="14" style="29" customWidth="1"/>
    <col min="13829" max="13829" width="12.140625" style="29" customWidth="1"/>
    <col min="13830" max="13830" width="16.5703125" style="29" customWidth="1"/>
    <col min="13831" max="13831" width="17" style="29" customWidth="1"/>
    <col min="13832" max="13832" width="15.42578125" style="29" customWidth="1"/>
    <col min="13833" max="13833" width="15.5703125" style="29" customWidth="1"/>
    <col min="13834" max="13835" width="12.85546875" style="29" customWidth="1"/>
    <col min="13836" max="13836" width="5.5703125" style="29" customWidth="1"/>
    <col min="13837" max="13837" width="30" style="29" customWidth="1"/>
    <col min="13838" max="13838" width="6.5703125" style="29" customWidth="1"/>
    <col min="13839" max="13839" width="14" style="29" customWidth="1"/>
    <col min="13840" max="13840" width="12.140625" style="29" customWidth="1"/>
    <col min="13841" max="13841" width="16.5703125" style="29" customWidth="1"/>
    <col min="13842" max="13842" width="17" style="29" customWidth="1"/>
    <col min="13843" max="13843" width="15.42578125" style="29" customWidth="1"/>
    <col min="13844" max="13844" width="15.5703125" style="29" customWidth="1"/>
    <col min="13845" max="13846" width="12.85546875" style="29" customWidth="1"/>
    <col min="13847" max="14068" width="9.140625" style="29"/>
    <col min="14069" max="14069" width="6" style="29" customWidth="1"/>
    <col min="14070" max="14070" width="30" style="29" customWidth="1"/>
    <col min="14071" max="14071" width="6.5703125" style="29" customWidth="1"/>
    <col min="14072" max="14072" width="14" style="29" customWidth="1"/>
    <col min="14073" max="14073" width="12.140625" style="29" customWidth="1"/>
    <col min="14074" max="14074" width="16.5703125" style="29" customWidth="1"/>
    <col min="14075" max="14075" width="17" style="29" customWidth="1"/>
    <col min="14076" max="14076" width="15.42578125" style="29" customWidth="1"/>
    <col min="14077" max="14077" width="15.5703125" style="29" customWidth="1"/>
    <col min="14078" max="14078" width="12.85546875" style="29" customWidth="1"/>
    <col min="14079" max="14079" width="0" style="29" hidden="1" customWidth="1"/>
    <col min="14080" max="14080" width="9.140625" style="29"/>
    <col min="14081" max="14081" width="5.5703125" style="29" customWidth="1"/>
    <col min="14082" max="14082" width="30" style="29" customWidth="1"/>
    <col min="14083" max="14083" width="6.5703125" style="29" customWidth="1"/>
    <col min="14084" max="14084" width="14" style="29" customWidth="1"/>
    <col min="14085" max="14085" width="12.140625" style="29" customWidth="1"/>
    <col min="14086" max="14086" width="16.5703125" style="29" customWidth="1"/>
    <col min="14087" max="14087" width="17" style="29" customWidth="1"/>
    <col min="14088" max="14088" width="15.42578125" style="29" customWidth="1"/>
    <col min="14089" max="14089" width="15.5703125" style="29" customWidth="1"/>
    <col min="14090" max="14091" width="12.85546875" style="29" customWidth="1"/>
    <col min="14092" max="14092" width="5.5703125" style="29" customWidth="1"/>
    <col min="14093" max="14093" width="30" style="29" customWidth="1"/>
    <col min="14094" max="14094" width="6.5703125" style="29" customWidth="1"/>
    <col min="14095" max="14095" width="14" style="29" customWidth="1"/>
    <col min="14096" max="14096" width="12.140625" style="29" customWidth="1"/>
    <col min="14097" max="14097" width="16.5703125" style="29" customWidth="1"/>
    <col min="14098" max="14098" width="17" style="29" customWidth="1"/>
    <col min="14099" max="14099" width="15.42578125" style="29" customWidth="1"/>
    <col min="14100" max="14100" width="15.5703125" style="29" customWidth="1"/>
    <col min="14101" max="14102" width="12.85546875" style="29" customWidth="1"/>
    <col min="14103" max="14324" width="9.140625" style="29"/>
    <col min="14325" max="14325" width="6" style="29" customWidth="1"/>
    <col min="14326" max="14326" width="30" style="29" customWidth="1"/>
    <col min="14327" max="14327" width="6.5703125" style="29" customWidth="1"/>
    <col min="14328" max="14328" width="14" style="29" customWidth="1"/>
    <col min="14329" max="14329" width="12.140625" style="29" customWidth="1"/>
    <col min="14330" max="14330" width="16.5703125" style="29" customWidth="1"/>
    <col min="14331" max="14331" width="17" style="29" customWidth="1"/>
    <col min="14332" max="14332" width="15.42578125" style="29" customWidth="1"/>
    <col min="14333" max="14333" width="15.5703125" style="29" customWidth="1"/>
    <col min="14334" max="14334" width="12.85546875" style="29" customWidth="1"/>
    <col min="14335" max="14335" width="0" style="29" hidden="1" customWidth="1"/>
    <col min="14336" max="14336" width="9.140625" style="29"/>
    <col min="14337" max="14337" width="5.5703125" style="29" customWidth="1"/>
    <col min="14338" max="14338" width="30" style="29" customWidth="1"/>
    <col min="14339" max="14339" width="6.5703125" style="29" customWidth="1"/>
    <col min="14340" max="14340" width="14" style="29" customWidth="1"/>
    <col min="14341" max="14341" width="12.140625" style="29" customWidth="1"/>
    <col min="14342" max="14342" width="16.5703125" style="29" customWidth="1"/>
    <col min="14343" max="14343" width="17" style="29" customWidth="1"/>
    <col min="14344" max="14344" width="15.42578125" style="29" customWidth="1"/>
    <col min="14345" max="14345" width="15.5703125" style="29" customWidth="1"/>
    <col min="14346" max="14347" width="12.85546875" style="29" customWidth="1"/>
    <col min="14348" max="14348" width="5.5703125" style="29" customWidth="1"/>
    <col min="14349" max="14349" width="30" style="29" customWidth="1"/>
    <col min="14350" max="14350" width="6.5703125" style="29" customWidth="1"/>
    <col min="14351" max="14351" width="14" style="29" customWidth="1"/>
    <col min="14352" max="14352" width="12.140625" style="29" customWidth="1"/>
    <col min="14353" max="14353" width="16.5703125" style="29" customWidth="1"/>
    <col min="14354" max="14354" width="17" style="29" customWidth="1"/>
    <col min="14355" max="14355" width="15.42578125" style="29" customWidth="1"/>
    <col min="14356" max="14356" width="15.5703125" style="29" customWidth="1"/>
    <col min="14357" max="14358" width="12.85546875" style="29" customWidth="1"/>
    <col min="14359" max="14580" width="9.140625" style="29"/>
    <col min="14581" max="14581" width="6" style="29" customWidth="1"/>
    <col min="14582" max="14582" width="30" style="29" customWidth="1"/>
    <col min="14583" max="14583" width="6.5703125" style="29" customWidth="1"/>
    <col min="14584" max="14584" width="14" style="29" customWidth="1"/>
    <col min="14585" max="14585" width="12.140625" style="29" customWidth="1"/>
    <col min="14586" max="14586" width="16.5703125" style="29" customWidth="1"/>
    <col min="14587" max="14587" width="17" style="29" customWidth="1"/>
    <col min="14588" max="14588" width="15.42578125" style="29" customWidth="1"/>
    <col min="14589" max="14589" width="15.5703125" style="29" customWidth="1"/>
    <col min="14590" max="14590" width="12.85546875" style="29" customWidth="1"/>
    <col min="14591" max="14591" width="0" style="29" hidden="1" customWidth="1"/>
    <col min="14592" max="14592" width="9.140625" style="29"/>
    <col min="14593" max="14593" width="5.5703125" style="29" customWidth="1"/>
    <col min="14594" max="14594" width="30" style="29" customWidth="1"/>
    <col min="14595" max="14595" width="6.5703125" style="29" customWidth="1"/>
    <col min="14596" max="14596" width="14" style="29" customWidth="1"/>
    <col min="14597" max="14597" width="12.140625" style="29" customWidth="1"/>
    <col min="14598" max="14598" width="16.5703125" style="29" customWidth="1"/>
    <col min="14599" max="14599" width="17" style="29" customWidth="1"/>
    <col min="14600" max="14600" width="15.42578125" style="29" customWidth="1"/>
    <col min="14601" max="14601" width="15.5703125" style="29" customWidth="1"/>
    <col min="14602" max="14603" width="12.85546875" style="29" customWidth="1"/>
    <col min="14604" max="14604" width="5.5703125" style="29" customWidth="1"/>
    <col min="14605" max="14605" width="30" style="29" customWidth="1"/>
    <col min="14606" max="14606" width="6.5703125" style="29" customWidth="1"/>
    <col min="14607" max="14607" width="14" style="29" customWidth="1"/>
    <col min="14608" max="14608" width="12.140625" style="29" customWidth="1"/>
    <col min="14609" max="14609" width="16.5703125" style="29" customWidth="1"/>
    <col min="14610" max="14610" width="17" style="29" customWidth="1"/>
    <col min="14611" max="14611" width="15.42578125" style="29" customWidth="1"/>
    <col min="14612" max="14612" width="15.5703125" style="29" customWidth="1"/>
    <col min="14613" max="14614" width="12.85546875" style="29" customWidth="1"/>
    <col min="14615" max="14836" width="9.140625" style="29"/>
    <col min="14837" max="14837" width="6" style="29" customWidth="1"/>
    <col min="14838" max="14838" width="30" style="29" customWidth="1"/>
    <col min="14839" max="14839" width="6.5703125" style="29" customWidth="1"/>
    <col min="14840" max="14840" width="14" style="29" customWidth="1"/>
    <col min="14841" max="14841" width="12.140625" style="29" customWidth="1"/>
    <col min="14842" max="14842" width="16.5703125" style="29" customWidth="1"/>
    <col min="14843" max="14843" width="17" style="29" customWidth="1"/>
    <col min="14844" max="14844" width="15.42578125" style="29" customWidth="1"/>
    <col min="14845" max="14845" width="15.5703125" style="29" customWidth="1"/>
    <col min="14846" max="14846" width="12.85546875" style="29" customWidth="1"/>
    <col min="14847" max="14847" width="0" style="29" hidden="1" customWidth="1"/>
    <col min="14848" max="14848" width="9.140625" style="29"/>
    <col min="14849" max="14849" width="5.5703125" style="29" customWidth="1"/>
    <col min="14850" max="14850" width="30" style="29" customWidth="1"/>
    <col min="14851" max="14851" width="6.5703125" style="29" customWidth="1"/>
    <col min="14852" max="14852" width="14" style="29" customWidth="1"/>
    <col min="14853" max="14853" width="12.140625" style="29" customWidth="1"/>
    <col min="14854" max="14854" width="16.5703125" style="29" customWidth="1"/>
    <col min="14855" max="14855" width="17" style="29" customWidth="1"/>
    <col min="14856" max="14856" width="15.42578125" style="29" customWidth="1"/>
    <col min="14857" max="14857" width="15.5703125" style="29" customWidth="1"/>
    <col min="14858" max="14859" width="12.85546875" style="29" customWidth="1"/>
    <col min="14860" max="14860" width="5.5703125" style="29" customWidth="1"/>
    <col min="14861" max="14861" width="30" style="29" customWidth="1"/>
    <col min="14862" max="14862" width="6.5703125" style="29" customWidth="1"/>
    <col min="14863" max="14863" width="14" style="29" customWidth="1"/>
    <col min="14864" max="14864" width="12.140625" style="29" customWidth="1"/>
    <col min="14865" max="14865" width="16.5703125" style="29" customWidth="1"/>
    <col min="14866" max="14866" width="17" style="29" customWidth="1"/>
    <col min="14867" max="14867" width="15.42578125" style="29" customWidth="1"/>
    <col min="14868" max="14868" width="15.5703125" style="29" customWidth="1"/>
    <col min="14869" max="14870" width="12.85546875" style="29" customWidth="1"/>
    <col min="14871" max="15092" width="9.140625" style="29"/>
    <col min="15093" max="15093" width="6" style="29" customWidth="1"/>
    <col min="15094" max="15094" width="30" style="29" customWidth="1"/>
    <col min="15095" max="15095" width="6.5703125" style="29" customWidth="1"/>
    <col min="15096" max="15096" width="14" style="29" customWidth="1"/>
    <col min="15097" max="15097" width="12.140625" style="29" customWidth="1"/>
    <col min="15098" max="15098" width="16.5703125" style="29" customWidth="1"/>
    <col min="15099" max="15099" width="17" style="29" customWidth="1"/>
    <col min="15100" max="15100" width="15.42578125" style="29" customWidth="1"/>
    <col min="15101" max="15101" width="15.5703125" style="29" customWidth="1"/>
    <col min="15102" max="15102" width="12.85546875" style="29" customWidth="1"/>
    <col min="15103" max="15103" width="0" style="29" hidden="1" customWidth="1"/>
    <col min="15104" max="15104" width="9.140625" style="29"/>
    <col min="15105" max="15105" width="5.5703125" style="29" customWidth="1"/>
    <col min="15106" max="15106" width="30" style="29" customWidth="1"/>
    <col min="15107" max="15107" width="6.5703125" style="29" customWidth="1"/>
    <col min="15108" max="15108" width="14" style="29" customWidth="1"/>
    <col min="15109" max="15109" width="12.140625" style="29" customWidth="1"/>
    <col min="15110" max="15110" width="16.5703125" style="29" customWidth="1"/>
    <col min="15111" max="15111" width="17" style="29" customWidth="1"/>
    <col min="15112" max="15112" width="15.42578125" style="29" customWidth="1"/>
    <col min="15113" max="15113" width="15.5703125" style="29" customWidth="1"/>
    <col min="15114" max="15115" width="12.85546875" style="29" customWidth="1"/>
    <col min="15116" max="15116" width="5.5703125" style="29" customWidth="1"/>
    <col min="15117" max="15117" width="30" style="29" customWidth="1"/>
    <col min="15118" max="15118" width="6.5703125" style="29" customWidth="1"/>
    <col min="15119" max="15119" width="14" style="29" customWidth="1"/>
    <col min="15120" max="15120" width="12.140625" style="29" customWidth="1"/>
    <col min="15121" max="15121" width="16.5703125" style="29" customWidth="1"/>
    <col min="15122" max="15122" width="17" style="29" customWidth="1"/>
    <col min="15123" max="15123" width="15.42578125" style="29" customWidth="1"/>
    <col min="15124" max="15124" width="15.5703125" style="29" customWidth="1"/>
    <col min="15125" max="15126" width="12.85546875" style="29" customWidth="1"/>
    <col min="15127" max="15348" width="9.140625" style="29"/>
    <col min="15349" max="15349" width="6" style="29" customWidth="1"/>
    <col min="15350" max="15350" width="30" style="29" customWidth="1"/>
    <col min="15351" max="15351" width="6.5703125" style="29" customWidth="1"/>
    <col min="15352" max="15352" width="14" style="29" customWidth="1"/>
    <col min="15353" max="15353" width="12.140625" style="29" customWidth="1"/>
    <col min="15354" max="15354" width="16.5703125" style="29" customWidth="1"/>
    <col min="15355" max="15355" width="17" style="29" customWidth="1"/>
    <col min="15356" max="15356" width="15.42578125" style="29" customWidth="1"/>
    <col min="15357" max="15357" width="15.5703125" style="29" customWidth="1"/>
    <col min="15358" max="15358" width="12.85546875" style="29" customWidth="1"/>
    <col min="15359" max="15359" width="0" style="29" hidden="1" customWidth="1"/>
    <col min="15360" max="15360" width="9.140625" style="29"/>
    <col min="15361" max="15361" width="5.5703125" style="29" customWidth="1"/>
    <col min="15362" max="15362" width="30" style="29" customWidth="1"/>
    <col min="15363" max="15363" width="6.5703125" style="29" customWidth="1"/>
    <col min="15364" max="15364" width="14" style="29" customWidth="1"/>
    <col min="15365" max="15365" width="12.140625" style="29" customWidth="1"/>
    <col min="15366" max="15366" width="16.5703125" style="29" customWidth="1"/>
    <col min="15367" max="15367" width="17" style="29" customWidth="1"/>
    <col min="15368" max="15368" width="15.42578125" style="29" customWidth="1"/>
    <col min="15369" max="15369" width="15.5703125" style="29" customWidth="1"/>
    <col min="15370" max="15371" width="12.85546875" style="29" customWidth="1"/>
    <col min="15372" max="15372" width="5.5703125" style="29" customWidth="1"/>
    <col min="15373" max="15373" width="30" style="29" customWidth="1"/>
    <col min="15374" max="15374" width="6.5703125" style="29" customWidth="1"/>
    <col min="15375" max="15375" width="14" style="29" customWidth="1"/>
    <col min="15376" max="15376" width="12.140625" style="29" customWidth="1"/>
    <col min="15377" max="15377" width="16.5703125" style="29" customWidth="1"/>
    <col min="15378" max="15378" width="17" style="29" customWidth="1"/>
    <col min="15379" max="15379" width="15.42578125" style="29" customWidth="1"/>
    <col min="15380" max="15380" width="15.5703125" style="29" customWidth="1"/>
    <col min="15381" max="15382" width="12.85546875" style="29" customWidth="1"/>
    <col min="15383" max="15604" width="9.140625" style="29"/>
    <col min="15605" max="15605" width="6" style="29" customWidth="1"/>
    <col min="15606" max="15606" width="30" style="29" customWidth="1"/>
    <col min="15607" max="15607" width="6.5703125" style="29" customWidth="1"/>
    <col min="15608" max="15608" width="14" style="29" customWidth="1"/>
    <col min="15609" max="15609" width="12.140625" style="29" customWidth="1"/>
    <col min="15610" max="15610" width="16.5703125" style="29" customWidth="1"/>
    <col min="15611" max="15611" width="17" style="29" customWidth="1"/>
    <col min="15612" max="15612" width="15.42578125" style="29" customWidth="1"/>
    <col min="15613" max="15613" width="15.5703125" style="29" customWidth="1"/>
    <col min="15614" max="15614" width="12.85546875" style="29" customWidth="1"/>
    <col min="15615" max="15615" width="0" style="29" hidden="1" customWidth="1"/>
    <col min="15616" max="15616" width="9.140625" style="29"/>
    <col min="15617" max="15617" width="5.5703125" style="29" customWidth="1"/>
    <col min="15618" max="15618" width="30" style="29" customWidth="1"/>
    <col min="15619" max="15619" width="6.5703125" style="29" customWidth="1"/>
    <col min="15620" max="15620" width="14" style="29" customWidth="1"/>
    <col min="15621" max="15621" width="12.140625" style="29" customWidth="1"/>
    <col min="15622" max="15622" width="16.5703125" style="29" customWidth="1"/>
    <col min="15623" max="15623" width="17" style="29" customWidth="1"/>
    <col min="15624" max="15624" width="15.42578125" style="29" customWidth="1"/>
    <col min="15625" max="15625" width="15.5703125" style="29" customWidth="1"/>
    <col min="15626" max="15627" width="12.85546875" style="29" customWidth="1"/>
    <col min="15628" max="15628" width="5.5703125" style="29" customWidth="1"/>
    <col min="15629" max="15629" width="30" style="29" customWidth="1"/>
    <col min="15630" max="15630" width="6.5703125" style="29" customWidth="1"/>
    <col min="15631" max="15631" width="14" style="29" customWidth="1"/>
    <col min="15632" max="15632" width="12.140625" style="29" customWidth="1"/>
    <col min="15633" max="15633" width="16.5703125" style="29" customWidth="1"/>
    <col min="15634" max="15634" width="17" style="29" customWidth="1"/>
    <col min="15635" max="15635" width="15.42578125" style="29" customWidth="1"/>
    <col min="15636" max="15636" width="15.5703125" style="29" customWidth="1"/>
    <col min="15637" max="15638" width="12.85546875" style="29" customWidth="1"/>
    <col min="15639" max="15860" width="9.140625" style="29"/>
    <col min="15861" max="15861" width="6" style="29" customWidth="1"/>
    <col min="15862" max="15862" width="30" style="29" customWidth="1"/>
    <col min="15863" max="15863" width="6.5703125" style="29" customWidth="1"/>
    <col min="15864" max="15864" width="14" style="29" customWidth="1"/>
    <col min="15865" max="15865" width="12.140625" style="29" customWidth="1"/>
    <col min="15866" max="15866" width="16.5703125" style="29" customWidth="1"/>
    <col min="15867" max="15867" width="17" style="29" customWidth="1"/>
    <col min="15868" max="15868" width="15.42578125" style="29" customWidth="1"/>
    <col min="15869" max="15869" width="15.5703125" style="29" customWidth="1"/>
    <col min="15870" max="15870" width="12.85546875" style="29" customWidth="1"/>
    <col min="15871" max="15871" width="0" style="29" hidden="1" customWidth="1"/>
    <col min="15872" max="15872" width="9.140625" style="29"/>
    <col min="15873" max="15873" width="5.5703125" style="29" customWidth="1"/>
    <col min="15874" max="15874" width="30" style="29" customWidth="1"/>
    <col min="15875" max="15875" width="6.5703125" style="29" customWidth="1"/>
    <col min="15876" max="15876" width="14" style="29" customWidth="1"/>
    <col min="15877" max="15877" width="12.140625" style="29" customWidth="1"/>
    <col min="15878" max="15878" width="16.5703125" style="29" customWidth="1"/>
    <col min="15879" max="15879" width="17" style="29" customWidth="1"/>
    <col min="15880" max="15880" width="15.42578125" style="29" customWidth="1"/>
    <col min="15881" max="15881" width="15.5703125" style="29" customWidth="1"/>
    <col min="15882" max="15883" width="12.85546875" style="29" customWidth="1"/>
    <col min="15884" max="15884" width="5.5703125" style="29" customWidth="1"/>
    <col min="15885" max="15885" width="30" style="29" customWidth="1"/>
    <col min="15886" max="15886" width="6.5703125" style="29" customWidth="1"/>
    <col min="15887" max="15887" width="14" style="29" customWidth="1"/>
    <col min="15888" max="15888" width="12.140625" style="29" customWidth="1"/>
    <col min="15889" max="15889" width="16.5703125" style="29" customWidth="1"/>
    <col min="15890" max="15890" width="17" style="29" customWidth="1"/>
    <col min="15891" max="15891" width="15.42578125" style="29" customWidth="1"/>
    <col min="15892" max="15892" width="15.5703125" style="29" customWidth="1"/>
    <col min="15893" max="15894" width="12.85546875" style="29" customWidth="1"/>
    <col min="15895" max="16116" width="9.140625" style="29"/>
    <col min="16117" max="16117" width="6" style="29" customWidth="1"/>
    <col min="16118" max="16118" width="30" style="29" customWidth="1"/>
    <col min="16119" max="16119" width="6.5703125" style="29" customWidth="1"/>
    <col min="16120" max="16120" width="14" style="29" customWidth="1"/>
    <col min="16121" max="16121" width="12.140625" style="29" customWidth="1"/>
    <col min="16122" max="16122" width="16.5703125" style="29" customWidth="1"/>
    <col min="16123" max="16123" width="17" style="29" customWidth="1"/>
    <col min="16124" max="16124" width="15.42578125" style="29" customWidth="1"/>
    <col min="16125" max="16125" width="15.5703125" style="29" customWidth="1"/>
    <col min="16126" max="16126" width="12.85546875" style="29" customWidth="1"/>
    <col min="16127" max="16127" width="0" style="29" hidden="1" customWidth="1"/>
    <col min="16128" max="16128" width="9.140625" style="29"/>
    <col min="16129" max="16129" width="5.5703125" style="29" customWidth="1"/>
    <col min="16130" max="16130" width="30" style="29" customWidth="1"/>
    <col min="16131" max="16131" width="6.5703125" style="29" customWidth="1"/>
    <col min="16132" max="16132" width="14" style="29" customWidth="1"/>
    <col min="16133" max="16133" width="12.140625" style="29" customWidth="1"/>
    <col min="16134" max="16134" width="16.5703125" style="29" customWidth="1"/>
    <col min="16135" max="16135" width="17" style="29" customWidth="1"/>
    <col min="16136" max="16136" width="15.42578125" style="29" customWidth="1"/>
    <col min="16137" max="16137" width="15.5703125" style="29" customWidth="1"/>
    <col min="16138" max="16139" width="12.85546875" style="29" customWidth="1"/>
    <col min="16140" max="16140" width="5.5703125" style="29" customWidth="1"/>
    <col min="16141" max="16141" width="30" style="29" customWidth="1"/>
    <col min="16142" max="16142" width="6.5703125" style="29" customWidth="1"/>
    <col min="16143" max="16143" width="14" style="29" customWidth="1"/>
    <col min="16144" max="16144" width="12.140625" style="29" customWidth="1"/>
    <col min="16145" max="16145" width="16.5703125" style="29" customWidth="1"/>
    <col min="16146" max="16146" width="17" style="29" customWidth="1"/>
    <col min="16147" max="16147" width="15.42578125" style="29" customWidth="1"/>
    <col min="16148" max="16148" width="15.5703125" style="29" customWidth="1"/>
    <col min="16149" max="16150" width="12.85546875" style="29" customWidth="1"/>
    <col min="16151" max="16384" width="9.140625" style="29"/>
  </cols>
  <sheetData>
    <row r="1" spans="1:237" ht="18">
      <c r="B1" s="744"/>
      <c r="C1" s="744"/>
      <c r="D1" s="744"/>
      <c r="E1" s="744"/>
      <c r="F1" s="744"/>
      <c r="G1" s="744"/>
      <c r="H1" s="744"/>
      <c r="I1" s="744"/>
      <c r="J1" s="744"/>
      <c r="K1" s="744"/>
      <c r="L1" s="744"/>
      <c r="M1" s="899"/>
      <c r="N1" s="900"/>
      <c r="O1" s="901"/>
      <c r="P1" s="901"/>
      <c r="Q1" s="901"/>
      <c r="R1" s="901"/>
      <c r="S1" s="901"/>
      <c r="T1" s="900"/>
      <c r="U1" s="1618"/>
      <c r="V1" s="1618"/>
      <c r="W1" s="902"/>
    </row>
    <row r="2" spans="1:237" ht="18">
      <c r="B2" s="744"/>
      <c r="C2" s="744"/>
      <c r="D2" s="744"/>
      <c r="E2" s="744"/>
      <c r="F2" s="744"/>
      <c r="G2" s="744"/>
      <c r="H2" s="744"/>
      <c r="I2" s="744"/>
      <c r="J2" s="744"/>
      <c r="K2" s="744"/>
      <c r="L2" s="744"/>
      <c r="M2" s="899"/>
      <c r="N2" s="900"/>
      <c r="O2" s="901"/>
      <c r="P2" s="901"/>
      <c r="Q2" s="901"/>
      <c r="R2" s="901"/>
      <c r="S2" s="901"/>
      <c r="T2" s="900"/>
      <c r="U2" s="1619"/>
      <c r="V2" s="1619"/>
      <c r="W2" s="903"/>
    </row>
    <row r="3" spans="1:237" ht="18">
      <c r="A3" s="1718" t="s">
        <v>448</v>
      </c>
      <c r="B3" s="1718"/>
      <c r="C3" s="1718"/>
      <c r="D3" s="1718"/>
      <c r="E3" s="1718"/>
      <c r="F3" s="1718"/>
      <c r="G3" s="1718"/>
      <c r="H3" s="1718"/>
      <c r="I3" s="1718"/>
      <c r="J3" s="1718"/>
      <c r="K3" s="1718"/>
      <c r="L3" s="1718"/>
      <c r="M3" s="904"/>
      <c r="N3" s="905"/>
      <c r="O3" s="905"/>
      <c r="P3" s="905"/>
      <c r="Q3" s="905"/>
      <c r="R3" s="905"/>
      <c r="S3" s="905"/>
      <c r="T3" s="905"/>
      <c r="U3" s="905"/>
      <c r="V3" s="905"/>
      <c r="W3" s="905"/>
      <c r="X3" s="905"/>
    </row>
    <row r="4" spans="1:237" hidden="1">
      <c r="A4" s="931"/>
      <c r="B4" s="931"/>
      <c r="C4" s="931"/>
      <c r="D4" s="931"/>
      <c r="E4" s="931"/>
      <c r="F4" s="931"/>
      <c r="G4" s="931"/>
      <c r="H4" s="931"/>
      <c r="I4" s="931"/>
      <c r="J4" s="931"/>
      <c r="K4" s="931"/>
      <c r="L4" s="931"/>
      <c r="P4" s="906"/>
    </row>
    <row r="5" spans="1:237" hidden="1">
      <c r="A5" s="931"/>
      <c r="B5" s="931"/>
      <c r="C5" s="931"/>
      <c r="D5" s="931"/>
      <c r="E5" s="931"/>
      <c r="F5" s="931"/>
      <c r="G5" s="931"/>
      <c r="H5" s="931"/>
      <c r="I5" s="931"/>
      <c r="J5" s="931"/>
      <c r="K5" s="931"/>
      <c r="L5" s="931"/>
    </row>
    <row r="6" spans="1:237" s="907" customFormat="1">
      <c r="A6" s="1719" t="s">
        <v>396</v>
      </c>
      <c r="B6" s="1719"/>
      <c r="C6" s="1719"/>
      <c r="D6" s="1719"/>
      <c r="E6" s="1719"/>
      <c r="F6" s="1719"/>
      <c r="G6" s="1719"/>
      <c r="H6" s="1719"/>
      <c r="I6" s="1719"/>
      <c r="J6" s="1719"/>
      <c r="K6" s="1719"/>
      <c r="L6" s="1719"/>
      <c r="M6" s="881"/>
    </row>
    <row r="7" spans="1:237" s="907" customFormat="1" ht="21.75" customHeight="1">
      <c r="A7" s="1719" t="s">
        <v>668</v>
      </c>
      <c r="B7" s="1719"/>
      <c r="C7" s="1719"/>
      <c r="D7" s="1719"/>
      <c r="E7" s="1719"/>
      <c r="F7" s="1719"/>
      <c r="G7" s="1719"/>
      <c r="H7" s="1719"/>
      <c r="I7" s="1719"/>
      <c r="J7" s="1719"/>
      <c r="K7" s="1719"/>
      <c r="L7" s="1719"/>
      <c r="M7" s="881"/>
    </row>
    <row r="8" spans="1:237" ht="8.25" customHeight="1">
      <c r="A8" s="1717"/>
      <c r="B8" s="1717"/>
      <c r="C8" s="1717"/>
      <c r="D8" s="1717"/>
      <c r="E8" s="1717"/>
      <c r="F8" s="1717"/>
      <c r="G8" s="1717"/>
      <c r="H8" s="1717"/>
      <c r="I8" s="1717"/>
      <c r="J8" s="1717"/>
      <c r="K8" s="1717"/>
      <c r="L8" s="1717"/>
    </row>
    <row r="9" spans="1:237">
      <c r="A9" s="1710" t="s">
        <v>397</v>
      </c>
      <c r="B9" s="1710"/>
      <c r="C9" s="1710"/>
      <c r="D9" s="1710"/>
      <c r="E9" s="1710"/>
      <c r="F9" s="1710"/>
      <c r="G9" s="1710"/>
      <c r="H9" s="1710"/>
      <c r="I9" s="1710"/>
      <c r="J9" s="1710"/>
      <c r="K9" s="1710"/>
      <c r="L9" s="1710"/>
      <c r="M9" s="894"/>
    </row>
    <row r="10" spans="1:237" ht="13.5" customHeight="1">
      <c r="A10" s="931"/>
      <c r="B10" s="931"/>
      <c r="C10" s="931"/>
      <c r="D10" s="931"/>
      <c r="E10" s="931"/>
      <c r="F10" s="931"/>
      <c r="G10" s="931"/>
      <c r="H10" s="931"/>
      <c r="I10" s="931"/>
      <c r="J10" s="931"/>
      <c r="K10" s="931"/>
      <c r="L10" s="931"/>
    </row>
    <row r="11" spans="1:237" ht="22.5" customHeight="1">
      <c r="A11" s="1711" t="s">
        <v>721</v>
      </c>
      <c r="B11" s="1711" t="s">
        <v>398</v>
      </c>
      <c r="C11" s="1715" t="s">
        <v>1025</v>
      </c>
      <c r="D11" s="1713">
        <v>2016</v>
      </c>
      <c r="E11" s="1714"/>
      <c r="F11" s="1713">
        <v>2017</v>
      </c>
      <c r="G11" s="1714"/>
      <c r="H11" s="932">
        <v>2018</v>
      </c>
      <c r="I11" s="932">
        <v>2019</v>
      </c>
      <c r="J11" s="932">
        <v>2020</v>
      </c>
      <c r="K11" s="932">
        <v>2021</v>
      </c>
      <c r="L11" s="932">
        <v>2022</v>
      </c>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row>
    <row r="12" spans="1:237">
      <c r="A12" s="1712"/>
      <c r="B12" s="1712"/>
      <c r="C12" s="1716"/>
      <c r="D12" s="933" t="s">
        <v>1167</v>
      </c>
      <c r="E12" s="933" t="s">
        <v>1168</v>
      </c>
      <c r="F12" s="933" t="s">
        <v>1167</v>
      </c>
      <c r="G12" s="933" t="s">
        <v>1169</v>
      </c>
      <c r="H12" s="934" t="s">
        <v>1167</v>
      </c>
      <c r="I12" s="934" t="s">
        <v>1167</v>
      </c>
      <c r="J12" s="934" t="s">
        <v>1167</v>
      </c>
      <c r="K12" s="934" t="s">
        <v>1167</v>
      </c>
      <c r="L12" s="934" t="s">
        <v>1167</v>
      </c>
    </row>
    <row r="13" spans="1:237">
      <c r="A13" s="935">
        <v>1</v>
      </c>
      <c r="B13" s="936">
        <v>2</v>
      </c>
      <c r="C13" s="937" t="s">
        <v>928</v>
      </c>
      <c r="D13" s="938">
        <v>4</v>
      </c>
      <c r="E13" s="937" t="s">
        <v>1259</v>
      </c>
      <c r="F13" s="937" t="s">
        <v>1263</v>
      </c>
      <c r="G13" s="937" t="s">
        <v>1260</v>
      </c>
      <c r="H13" s="937" t="s">
        <v>984</v>
      </c>
      <c r="I13" s="937" t="s">
        <v>1259</v>
      </c>
      <c r="J13" s="937" t="s">
        <v>1263</v>
      </c>
      <c r="K13" s="937" t="s">
        <v>1260</v>
      </c>
      <c r="L13" s="937" t="s">
        <v>1264</v>
      </c>
    </row>
    <row r="14" spans="1:237" s="908" customFormat="1">
      <c r="A14" s="939"/>
      <c r="B14" s="940" t="s">
        <v>1226</v>
      </c>
      <c r="C14" s="941"/>
      <c r="D14" s="942"/>
      <c r="E14" s="943"/>
      <c r="F14" s="943"/>
      <c r="G14" s="943"/>
      <c r="H14" s="943">
        <f>H15+H37+H59+H81</f>
        <v>448.41599999999994</v>
      </c>
      <c r="I14" s="943">
        <f>I15+I37+I59+I81</f>
        <v>448.41599999999994</v>
      </c>
      <c r="J14" s="943">
        <f>J15+J37+J59+J81</f>
        <v>448.41599999999994</v>
      </c>
      <c r="K14" s="943">
        <f>K15+K37+K59+K81</f>
        <v>448.41599999999994</v>
      </c>
      <c r="L14" s="943">
        <f>L15+L37+L59+L81</f>
        <v>448.41599999999994</v>
      </c>
      <c r="M14" s="890"/>
    </row>
    <row r="15" spans="1:237">
      <c r="A15" s="935" t="s">
        <v>917</v>
      </c>
      <c r="B15" s="944" t="s">
        <v>898</v>
      </c>
      <c r="C15" s="937"/>
      <c r="D15" s="945"/>
      <c r="E15" s="946"/>
      <c r="F15" s="946"/>
      <c r="G15" s="946"/>
      <c r="H15" s="946">
        <f>H21*1000</f>
        <v>231.61725232346163</v>
      </c>
      <c r="I15" s="946">
        <f t="shared" ref="I15:L15" si="0">I21*1000</f>
        <v>231.61725232346163</v>
      </c>
      <c r="J15" s="946">
        <f t="shared" si="0"/>
        <v>231.61725232346163</v>
      </c>
      <c r="K15" s="946">
        <f t="shared" si="0"/>
        <v>231.61725232346163</v>
      </c>
      <c r="L15" s="946">
        <f t="shared" si="0"/>
        <v>231.61725232346163</v>
      </c>
      <c r="EK15" s="385"/>
      <c r="EL15" s="385"/>
    </row>
    <row r="16" spans="1:237">
      <c r="A16" s="937"/>
      <c r="B16" s="947" t="s">
        <v>399</v>
      </c>
      <c r="C16" s="936"/>
      <c r="D16" s="946"/>
      <c r="E16" s="946"/>
      <c r="F16" s="946"/>
      <c r="G16" s="946"/>
      <c r="H16" s="946"/>
      <c r="I16" s="946"/>
      <c r="J16" s="946"/>
      <c r="K16" s="946"/>
      <c r="L16" s="946"/>
      <c r="EK16" s="385"/>
      <c r="EL16" s="385"/>
    </row>
    <row r="17" spans="1:142">
      <c r="A17" s="937"/>
      <c r="B17" s="947" t="s">
        <v>400</v>
      </c>
      <c r="C17" s="934" t="s">
        <v>401</v>
      </c>
      <c r="D17" s="948">
        <f>D18+D24</f>
        <v>0.498</v>
      </c>
      <c r="E17" s="948">
        <f t="shared" ref="E17:K17" si="1">E18+E24</f>
        <v>0.27700000000000002</v>
      </c>
      <c r="F17" s="948">
        <f t="shared" si="1"/>
        <v>0.498</v>
      </c>
      <c r="G17" s="948">
        <f t="shared" si="1"/>
        <v>0.498</v>
      </c>
      <c r="H17" s="948">
        <f t="shared" si="1"/>
        <v>0.23161725232346161</v>
      </c>
      <c r="I17" s="948">
        <f>I18+I24</f>
        <v>0.23161725232346161</v>
      </c>
      <c r="J17" s="948">
        <f>J18+J24</f>
        <v>0.23161725232346161</v>
      </c>
      <c r="K17" s="948">
        <f t="shared" si="1"/>
        <v>0.23161725232346161</v>
      </c>
      <c r="L17" s="948">
        <f>L18+L24</f>
        <v>0.23161725232346161</v>
      </c>
      <c r="M17" s="894"/>
      <c r="EK17" s="385"/>
      <c r="EL17" s="385"/>
    </row>
    <row r="18" spans="1:142" ht="22.5">
      <c r="A18" s="937"/>
      <c r="B18" s="949" t="s">
        <v>402</v>
      </c>
      <c r="C18" s="934" t="s">
        <v>401</v>
      </c>
      <c r="D18" s="950">
        <f>SUM(D19:D23)</f>
        <v>0.498</v>
      </c>
      <c r="E18" s="950">
        <f t="shared" ref="E18:L18" si="2">SUM(E19:E23)</f>
        <v>0.27700000000000002</v>
      </c>
      <c r="F18" s="950">
        <f t="shared" si="2"/>
        <v>0.498</v>
      </c>
      <c r="G18" s="950">
        <f t="shared" si="2"/>
        <v>0.498</v>
      </c>
      <c r="H18" s="950">
        <f t="shared" si="2"/>
        <v>0.23161725232346161</v>
      </c>
      <c r="I18" s="950">
        <f>SUM(I19:I23)</f>
        <v>0.23161725232346161</v>
      </c>
      <c r="J18" s="950">
        <f>SUM(J19:J23)</f>
        <v>0.23161725232346161</v>
      </c>
      <c r="K18" s="950">
        <f t="shared" si="2"/>
        <v>0.23161725232346161</v>
      </c>
      <c r="L18" s="950">
        <f t="shared" si="2"/>
        <v>0.23161725232346161</v>
      </c>
      <c r="EK18" s="385"/>
      <c r="EL18" s="385"/>
    </row>
    <row r="19" spans="1:142">
      <c r="A19" s="937"/>
      <c r="B19" s="947" t="s">
        <v>403</v>
      </c>
      <c r="C19" s="934" t="s">
        <v>401</v>
      </c>
      <c r="D19" s="946"/>
      <c r="E19" s="946"/>
      <c r="F19" s="946"/>
      <c r="G19" s="946"/>
      <c r="H19" s="946"/>
      <c r="I19" s="946"/>
      <c r="J19" s="946"/>
      <c r="K19" s="946"/>
      <c r="L19" s="946"/>
      <c r="EK19" s="385"/>
      <c r="EL19" s="385"/>
    </row>
    <row r="20" spans="1:142">
      <c r="A20" s="937"/>
      <c r="B20" s="947" t="s">
        <v>404</v>
      </c>
      <c r="C20" s="934" t="s">
        <v>401</v>
      </c>
      <c r="D20" s="946"/>
      <c r="E20" s="946"/>
      <c r="F20" s="946"/>
      <c r="G20" s="946"/>
      <c r="H20" s="946"/>
      <c r="I20" s="946"/>
      <c r="J20" s="946"/>
      <c r="K20" s="946"/>
      <c r="L20" s="946"/>
      <c r="EK20" s="385"/>
      <c r="EL20" s="385"/>
    </row>
    <row r="21" spans="1:142">
      <c r="A21" s="937"/>
      <c r="B21" s="947" t="s">
        <v>405</v>
      </c>
      <c r="C21" s="934" t="s">
        <v>401</v>
      </c>
      <c r="D21" s="946">
        <v>0.498</v>
      </c>
      <c r="E21" s="946">
        <v>0.27700000000000002</v>
      </c>
      <c r="F21" s="946">
        <v>0.498</v>
      </c>
      <c r="G21" s="946">
        <v>0.498</v>
      </c>
      <c r="H21" s="946">
        <f>'Эл-Омут'!S15/1000</f>
        <v>0.23161725232346161</v>
      </c>
      <c r="I21" s="946">
        <f>H21</f>
        <v>0.23161725232346161</v>
      </c>
      <c r="J21" s="946">
        <f t="shared" ref="J21:L21" si="3">I21</f>
        <v>0.23161725232346161</v>
      </c>
      <c r="K21" s="946">
        <f t="shared" si="3"/>
        <v>0.23161725232346161</v>
      </c>
      <c r="L21" s="946">
        <f t="shared" si="3"/>
        <v>0.23161725232346161</v>
      </c>
      <c r="N21" s="930"/>
      <c r="EK21" s="385"/>
      <c r="EL21" s="385"/>
    </row>
    <row r="22" spans="1:142">
      <c r="A22" s="937"/>
      <c r="B22" s="947" t="s">
        <v>406</v>
      </c>
      <c r="C22" s="934" t="s">
        <v>401</v>
      </c>
      <c r="D22" s="946"/>
      <c r="E22" s="946"/>
      <c r="F22" s="946"/>
      <c r="G22" s="946"/>
      <c r="H22" s="946"/>
      <c r="I22" s="946"/>
      <c r="J22" s="946"/>
      <c r="K22" s="946"/>
      <c r="L22" s="946"/>
      <c r="EK22" s="385"/>
      <c r="EL22" s="385"/>
    </row>
    <row r="23" spans="1:142">
      <c r="A23" s="937"/>
      <c r="B23" s="949" t="s">
        <v>407</v>
      </c>
      <c r="C23" s="934" t="s">
        <v>401</v>
      </c>
      <c r="D23" s="946"/>
      <c r="E23" s="946"/>
      <c r="F23" s="946"/>
      <c r="G23" s="946"/>
      <c r="H23" s="946"/>
      <c r="I23" s="946"/>
      <c r="J23" s="946"/>
      <c r="K23" s="946"/>
      <c r="L23" s="946"/>
      <c r="EK23" s="385"/>
      <c r="EL23" s="385"/>
    </row>
    <row r="24" spans="1:142" ht="22.5">
      <c r="A24" s="937"/>
      <c r="B24" s="951" t="s">
        <v>408</v>
      </c>
      <c r="C24" s="952" t="s">
        <v>401</v>
      </c>
      <c r="D24" s="948">
        <f>D31</f>
        <v>0</v>
      </c>
      <c r="E24" s="948">
        <f t="shared" ref="E24:K24" si="4">E31</f>
        <v>0</v>
      </c>
      <c r="F24" s="948">
        <f t="shared" si="4"/>
        <v>0</v>
      </c>
      <c r="G24" s="948">
        <f t="shared" si="4"/>
        <v>0</v>
      </c>
      <c r="H24" s="948">
        <f t="shared" si="4"/>
        <v>0</v>
      </c>
      <c r="I24" s="948">
        <f>I31</f>
        <v>0</v>
      </c>
      <c r="J24" s="948">
        <f>J31</f>
        <v>0</v>
      </c>
      <c r="K24" s="948">
        <f t="shared" si="4"/>
        <v>0</v>
      </c>
      <c r="L24" s="948">
        <f>L31</f>
        <v>0</v>
      </c>
      <c r="EK24" s="385"/>
      <c r="EL24" s="385"/>
    </row>
    <row r="25" spans="1:142">
      <c r="A25" s="937"/>
      <c r="B25" s="947" t="s">
        <v>409</v>
      </c>
      <c r="C25" s="934" t="s">
        <v>410</v>
      </c>
      <c r="D25" s="950">
        <f>SUM(D26:D29)</f>
        <v>0</v>
      </c>
      <c r="E25" s="950">
        <f t="shared" ref="E25:L25" si="5">SUM(E26:E29)</f>
        <v>0</v>
      </c>
      <c r="F25" s="950">
        <f t="shared" si="5"/>
        <v>0</v>
      </c>
      <c r="G25" s="950">
        <f t="shared" si="5"/>
        <v>0</v>
      </c>
      <c r="H25" s="950">
        <f t="shared" si="5"/>
        <v>0</v>
      </c>
      <c r="I25" s="950">
        <f>SUM(I26:I29)</f>
        <v>0</v>
      </c>
      <c r="J25" s="950">
        <f>SUM(J26:J29)</f>
        <v>0</v>
      </c>
      <c r="K25" s="950">
        <f t="shared" si="5"/>
        <v>0</v>
      </c>
      <c r="L25" s="950">
        <f t="shared" si="5"/>
        <v>0</v>
      </c>
      <c r="EK25" s="385"/>
      <c r="EL25" s="385"/>
    </row>
    <row r="26" spans="1:142" hidden="1">
      <c r="A26" s="937"/>
      <c r="B26" s="947" t="s">
        <v>403</v>
      </c>
      <c r="C26" s="934" t="s">
        <v>410</v>
      </c>
      <c r="D26" s="946"/>
      <c r="E26" s="946"/>
      <c r="F26" s="946"/>
      <c r="G26" s="946"/>
      <c r="H26" s="946"/>
      <c r="I26" s="946"/>
      <c r="J26" s="946"/>
      <c r="K26" s="946"/>
      <c r="L26" s="946"/>
      <c r="EK26" s="385"/>
      <c r="EL26" s="385"/>
    </row>
    <row r="27" spans="1:142" hidden="1">
      <c r="A27" s="937"/>
      <c r="B27" s="947" t="s">
        <v>404</v>
      </c>
      <c r="C27" s="934" t="s">
        <v>410</v>
      </c>
      <c r="D27" s="946"/>
      <c r="E27" s="946"/>
      <c r="F27" s="946"/>
      <c r="G27" s="946"/>
      <c r="H27" s="946"/>
      <c r="I27" s="946"/>
      <c r="J27" s="946"/>
      <c r="K27" s="946"/>
      <c r="L27" s="946"/>
      <c r="EK27" s="385"/>
      <c r="EL27" s="385"/>
    </row>
    <row r="28" spans="1:142" hidden="1">
      <c r="A28" s="937"/>
      <c r="B28" s="947" t="s">
        <v>405</v>
      </c>
      <c r="C28" s="934" t="s">
        <v>410</v>
      </c>
      <c r="D28" s="946"/>
      <c r="E28" s="946"/>
      <c r="F28" s="946"/>
      <c r="G28" s="946"/>
      <c r="H28" s="946"/>
      <c r="I28" s="946"/>
      <c r="J28" s="946"/>
      <c r="K28" s="946"/>
      <c r="L28" s="946"/>
      <c r="EK28" s="385"/>
      <c r="EL28" s="385"/>
    </row>
    <row r="29" spans="1:142" hidden="1">
      <c r="A29" s="937"/>
      <c r="B29" s="947" t="s">
        <v>406</v>
      </c>
      <c r="C29" s="934" t="s">
        <v>410</v>
      </c>
      <c r="D29" s="946"/>
      <c r="E29" s="946"/>
      <c r="F29" s="946"/>
      <c r="G29" s="946"/>
      <c r="H29" s="946"/>
      <c r="I29" s="946"/>
      <c r="J29" s="946"/>
      <c r="K29" s="946"/>
      <c r="L29" s="946"/>
      <c r="EK29" s="385"/>
      <c r="EL29" s="385"/>
    </row>
    <row r="30" spans="1:142" ht="22.5" hidden="1">
      <c r="A30" s="937"/>
      <c r="B30" s="951" t="s">
        <v>411</v>
      </c>
      <c r="C30" s="952" t="s">
        <v>410</v>
      </c>
      <c r="D30" s="953"/>
      <c r="E30" s="953"/>
      <c r="F30" s="953"/>
      <c r="G30" s="953"/>
      <c r="H30" s="953"/>
      <c r="I30" s="953"/>
      <c r="J30" s="953"/>
      <c r="K30" s="953"/>
      <c r="L30" s="953"/>
      <c r="EK30" s="385"/>
      <c r="EL30" s="385"/>
    </row>
    <row r="31" spans="1:142" ht="22.5">
      <c r="A31" s="937"/>
      <c r="B31" s="949" t="s">
        <v>412</v>
      </c>
      <c r="C31" s="934" t="s">
        <v>401</v>
      </c>
      <c r="D31" s="950">
        <f>SUM(D32:D35)</f>
        <v>0</v>
      </c>
      <c r="E31" s="950">
        <f t="shared" ref="E31:L31" si="6">SUM(E32:E35)</f>
        <v>0</v>
      </c>
      <c r="F31" s="950">
        <f t="shared" si="6"/>
        <v>0</v>
      </c>
      <c r="G31" s="950">
        <f t="shared" si="6"/>
        <v>0</v>
      </c>
      <c r="H31" s="950">
        <f t="shared" si="6"/>
        <v>0</v>
      </c>
      <c r="I31" s="950">
        <f>SUM(I32:I35)</f>
        <v>0</v>
      </c>
      <c r="J31" s="950">
        <f>SUM(J32:J35)</f>
        <v>0</v>
      </c>
      <c r="K31" s="950">
        <f t="shared" si="6"/>
        <v>0</v>
      </c>
      <c r="L31" s="950">
        <f t="shared" si="6"/>
        <v>0</v>
      </c>
      <c r="EK31" s="385"/>
      <c r="EL31" s="385"/>
    </row>
    <row r="32" spans="1:142" hidden="1">
      <c r="A32" s="937"/>
      <c r="B32" s="947" t="s">
        <v>403</v>
      </c>
      <c r="C32" s="934" t="s">
        <v>401</v>
      </c>
      <c r="D32" s="946"/>
      <c r="E32" s="946"/>
      <c r="F32" s="946"/>
      <c r="G32" s="946"/>
      <c r="H32" s="946"/>
      <c r="I32" s="946"/>
      <c r="J32" s="946"/>
      <c r="K32" s="946"/>
      <c r="L32" s="946"/>
      <c r="EK32" s="385"/>
      <c r="EL32" s="385"/>
    </row>
    <row r="33" spans="1:142" hidden="1">
      <c r="A33" s="937"/>
      <c r="B33" s="947" t="s">
        <v>404</v>
      </c>
      <c r="C33" s="934" t="s">
        <v>401</v>
      </c>
      <c r="D33" s="946"/>
      <c r="E33" s="946"/>
      <c r="F33" s="946"/>
      <c r="G33" s="946"/>
      <c r="H33" s="946"/>
      <c r="I33" s="946"/>
      <c r="J33" s="946"/>
      <c r="K33" s="946"/>
      <c r="L33" s="946"/>
      <c r="EK33" s="385"/>
      <c r="EL33" s="385"/>
    </row>
    <row r="34" spans="1:142" hidden="1">
      <c r="A34" s="937"/>
      <c r="B34" s="947" t="s">
        <v>405</v>
      </c>
      <c r="C34" s="934" t="s">
        <v>401</v>
      </c>
      <c r="D34" s="946"/>
      <c r="E34" s="946"/>
      <c r="F34" s="946"/>
      <c r="G34" s="946"/>
      <c r="H34" s="946"/>
      <c r="I34" s="946"/>
      <c r="J34" s="946"/>
      <c r="K34" s="946"/>
      <c r="L34" s="946"/>
      <c r="EK34" s="385"/>
      <c r="EL34" s="385"/>
    </row>
    <row r="35" spans="1:142" hidden="1">
      <c r="A35" s="937"/>
      <c r="B35" s="947" t="s">
        <v>406</v>
      </c>
      <c r="C35" s="934" t="s">
        <v>401</v>
      </c>
      <c r="D35" s="946"/>
      <c r="E35" s="946"/>
      <c r="F35" s="946"/>
      <c r="G35" s="946"/>
      <c r="H35" s="946"/>
      <c r="I35" s="946"/>
      <c r="J35" s="946"/>
      <c r="K35" s="946"/>
      <c r="L35" s="946"/>
      <c r="EK35" s="385"/>
      <c r="EL35" s="385"/>
    </row>
    <row r="36" spans="1:142" ht="22.5" hidden="1">
      <c r="A36" s="937"/>
      <c r="B36" s="951" t="s">
        <v>411</v>
      </c>
      <c r="C36" s="952" t="s">
        <v>401</v>
      </c>
      <c r="D36" s="953"/>
      <c r="E36" s="953"/>
      <c r="F36" s="953"/>
      <c r="G36" s="953"/>
      <c r="H36" s="953"/>
      <c r="I36" s="953"/>
      <c r="J36" s="953"/>
      <c r="K36" s="953"/>
      <c r="L36" s="953"/>
      <c r="EK36" s="385"/>
      <c r="EL36" s="385"/>
    </row>
    <row r="37" spans="1:142">
      <c r="A37" s="935" t="s">
        <v>1262</v>
      </c>
      <c r="B37" s="954" t="s">
        <v>901</v>
      </c>
      <c r="C37" s="937"/>
      <c r="D37" s="945"/>
      <c r="E37" s="946"/>
      <c r="F37" s="946"/>
      <c r="G37" s="946"/>
      <c r="H37" s="946">
        <f>H43*1000</f>
        <v>120.15081642653834</v>
      </c>
      <c r="I37" s="946">
        <f t="shared" ref="I37:L37" si="7">I43*1000</f>
        <v>120.15081642653834</v>
      </c>
      <c r="J37" s="946">
        <f t="shared" si="7"/>
        <v>120.15081642653834</v>
      </c>
      <c r="K37" s="946">
        <f t="shared" si="7"/>
        <v>120.15081642653834</v>
      </c>
      <c r="L37" s="946">
        <f t="shared" si="7"/>
        <v>120.15081642653834</v>
      </c>
      <c r="EK37" s="385"/>
      <c r="EL37" s="385"/>
    </row>
    <row r="38" spans="1:142">
      <c r="A38" s="937"/>
      <c r="B38" s="947" t="s">
        <v>399</v>
      </c>
      <c r="C38" s="936"/>
      <c r="D38" s="946"/>
      <c r="E38" s="946"/>
      <c r="F38" s="946"/>
      <c r="G38" s="946"/>
      <c r="H38" s="946"/>
      <c r="I38" s="946"/>
      <c r="J38" s="946"/>
      <c r="K38" s="946"/>
      <c r="L38" s="946"/>
      <c r="EK38" s="385"/>
      <c r="EL38" s="385"/>
    </row>
    <row r="39" spans="1:142">
      <c r="A39" s="937"/>
      <c r="B39" s="947" t="s">
        <v>400</v>
      </c>
      <c r="C39" s="934" t="s">
        <v>401</v>
      </c>
      <c r="D39" s="948">
        <f>D40+D46</f>
        <v>0</v>
      </c>
      <c r="E39" s="948">
        <f t="shared" ref="E39:K39" si="8">E40+E46</f>
        <v>0</v>
      </c>
      <c r="F39" s="948">
        <f t="shared" si="8"/>
        <v>0</v>
      </c>
      <c r="G39" s="948">
        <f t="shared" si="8"/>
        <v>0</v>
      </c>
      <c r="H39" s="948">
        <f t="shared" si="8"/>
        <v>0.12015081642653834</v>
      </c>
      <c r="I39" s="948">
        <f>I40+I46</f>
        <v>0.12015081642653834</v>
      </c>
      <c r="J39" s="948">
        <f>J40+J46</f>
        <v>0.12015081642653834</v>
      </c>
      <c r="K39" s="948">
        <f t="shared" si="8"/>
        <v>0.12015081642653834</v>
      </c>
      <c r="L39" s="948">
        <f>L40+L46</f>
        <v>0.12015081642653834</v>
      </c>
      <c r="M39" s="894"/>
      <c r="EK39" s="385"/>
      <c r="EL39" s="385"/>
    </row>
    <row r="40" spans="1:142" ht="22.5">
      <c r="A40" s="937"/>
      <c r="B40" s="949" t="s">
        <v>402</v>
      </c>
      <c r="C40" s="934" t="s">
        <v>401</v>
      </c>
      <c r="D40" s="950">
        <f>SUM(D41:D45)</f>
        <v>0</v>
      </c>
      <c r="E40" s="950">
        <f t="shared" ref="E40:L40" si="9">SUM(E41:E45)</f>
        <v>0</v>
      </c>
      <c r="F40" s="950">
        <f t="shared" si="9"/>
        <v>0</v>
      </c>
      <c r="G40" s="950">
        <f t="shared" si="9"/>
        <v>0</v>
      </c>
      <c r="H40" s="950">
        <f t="shared" si="9"/>
        <v>0.12015081642653834</v>
      </c>
      <c r="I40" s="950">
        <f>SUM(I41:I45)</f>
        <v>0.12015081642653834</v>
      </c>
      <c r="J40" s="950">
        <f>SUM(J41:J45)</f>
        <v>0.12015081642653834</v>
      </c>
      <c r="K40" s="950">
        <f t="shared" si="9"/>
        <v>0.12015081642653834</v>
      </c>
      <c r="L40" s="950">
        <f t="shared" si="9"/>
        <v>0.12015081642653834</v>
      </c>
      <c r="EK40" s="385"/>
      <c r="EL40" s="385"/>
    </row>
    <row r="41" spans="1:142">
      <c r="A41" s="937"/>
      <c r="B41" s="947" t="s">
        <v>403</v>
      </c>
      <c r="C41" s="934" t="s">
        <v>401</v>
      </c>
      <c r="D41" s="946"/>
      <c r="E41" s="946"/>
      <c r="F41" s="946"/>
      <c r="G41" s="946"/>
      <c r="H41" s="946"/>
      <c r="I41" s="946"/>
      <c r="J41" s="946"/>
      <c r="K41" s="946"/>
      <c r="L41" s="946"/>
    </row>
    <row r="42" spans="1:142">
      <c r="A42" s="937"/>
      <c r="B42" s="947" t="s">
        <v>404</v>
      </c>
      <c r="C42" s="934" t="s">
        <v>401</v>
      </c>
      <c r="D42" s="946"/>
      <c r="E42" s="946"/>
      <c r="F42" s="946"/>
      <c r="G42" s="946"/>
      <c r="H42" s="946"/>
      <c r="I42" s="946"/>
      <c r="J42" s="946"/>
      <c r="K42" s="946"/>
      <c r="L42" s="946"/>
    </row>
    <row r="43" spans="1:142">
      <c r="A43" s="937"/>
      <c r="B43" s="947" t="s">
        <v>405</v>
      </c>
      <c r="C43" s="934" t="s">
        <v>401</v>
      </c>
      <c r="D43" s="946"/>
      <c r="E43" s="946"/>
      <c r="F43" s="946"/>
      <c r="G43" s="946"/>
      <c r="H43" s="946">
        <f>'Эл-Омут'!S19/1000</f>
        <v>0.12015081642653834</v>
      </c>
      <c r="I43" s="946">
        <f>H43</f>
        <v>0.12015081642653834</v>
      </c>
      <c r="J43" s="946">
        <f t="shared" ref="J43:L43" si="10">I43</f>
        <v>0.12015081642653834</v>
      </c>
      <c r="K43" s="946">
        <f t="shared" si="10"/>
        <v>0.12015081642653834</v>
      </c>
      <c r="L43" s="946">
        <f t="shared" si="10"/>
        <v>0.12015081642653834</v>
      </c>
    </row>
    <row r="44" spans="1:142">
      <c r="A44" s="937"/>
      <c r="B44" s="947" t="s">
        <v>406</v>
      </c>
      <c r="C44" s="934" t="s">
        <v>401</v>
      </c>
      <c r="D44" s="946"/>
      <c r="E44" s="946"/>
      <c r="F44" s="946"/>
      <c r="G44" s="946"/>
      <c r="H44" s="946"/>
      <c r="I44" s="946"/>
      <c r="J44" s="946"/>
      <c r="K44" s="946"/>
      <c r="L44" s="946"/>
    </row>
    <row r="45" spans="1:142">
      <c r="A45" s="937"/>
      <c r="B45" s="949" t="s">
        <v>407</v>
      </c>
      <c r="C45" s="934" t="s">
        <v>401</v>
      </c>
      <c r="D45" s="946"/>
      <c r="E45" s="946"/>
      <c r="F45" s="946"/>
      <c r="G45" s="946"/>
      <c r="H45" s="946"/>
      <c r="I45" s="946"/>
      <c r="J45" s="946"/>
      <c r="K45" s="946"/>
      <c r="L45" s="946"/>
    </row>
    <row r="46" spans="1:142" ht="22.5">
      <c r="A46" s="937"/>
      <c r="B46" s="949" t="s">
        <v>408</v>
      </c>
      <c r="C46" s="934" t="s">
        <v>401</v>
      </c>
      <c r="D46" s="948">
        <f>D53</f>
        <v>0</v>
      </c>
      <c r="E46" s="948">
        <f t="shared" ref="E46:K46" si="11">E53</f>
        <v>0</v>
      </c>
      <c r="F46" s="948">
        <f t="shared" si="11"/>
        <v>0</v>
      </c>
      <c r="G46" s="948">
        <f t="shared" si="11"/>
        <v>0</v>
      </c>
      <c r="H46" s="948">
        <f t="shared" si="11"/>
        <v>0</v>
      </c>
      <c r="I46" s="948">
        <f>I53</f>
        <v>0</v>
      </c>
      <c r="J46" s="948">
        <f>J53</f>
        <v>0</v>
      </c>
      <c r="K46" s="948">
        <f t="shared" si="11"/>
        <v>0</v>
      </c>
      <c r="L46" s="948">
        <f>L53</f>
        <v>0</v>
      </c>
    </row>
    <row r="47" spans="1:142">
      <c r="A47" s="937"/>
      <c r="B47" s="947" t="s">
        <v>409</v>
      </c>
      <c r="C47" s="934" t="s">
        <v>410</v>
      </c>
      <c r="D47" s="950">
        <f>SUM(D48:D51)</f>
        <v>0</v>
      </c>
      <c r="E47" s="950">
        <f t="shared" ref="E47:L47" si="12">SUM(E48:E51)</f>
        <v>0</v>
      </c>
      <c r="F47" s="950">
        <f t="shared" si="12"/>
        <v>0</v>
      </c>
      <c r="G47" s="950">
        <f t="shared" si="12"/>
        <v>0</v>
      </c>
      <c r="H47" s="950">
        <f t="shared" si="12"/>
        <v>0</v>
      </c>
      <c r="I47" s="950">
        <f>SUM(I48:I51)</f>
        <v>0</v>
      </c>
      <c r="J47" s="950">
        <f>SUM(J48:J51)</f>
        <v>0</v>
      </c>
      <c r="K47" s="950">
        <f t="shared" si="12"/>
        <v>0</v>
      </c>
      <c r="L47" s="950">
        <f t="shared" si="12"/>
        <v>0</v>
      </c>
    </row>
    <row r="48" spans="1:142" hidden="1">
      <c r="A48" s="937"/>
      <c r="B48" s="947" t="s">
        <v>403</v>
      </c>
      <c r="C48" s="934" t="s">
        <v>410</v>
      </c>
      <c r="D48" s="946"/>
      <c r="E48" s="946"/>
      <c r="F48" s="946"/>
      <c r="G48" s="946"/>
      <c r="H48" s="946"/>
      <c r="I48" s="946"/>
      <c r="J48" s="946"/>
      <c r="K48" s="946"/>
      <c r="L48" s="946"/>
    </row>
    <row r="49" spans="1:13" hidden="1">
      <c r="A49" s="937"/>
      <c r="B49" s="947" t="s">
        <v>404</v>
      </c>
      <c r="C49" s="934" t="s">
        <v>410</v>
      </c>
      <c r="D49" s="946"/>
      <c r="E49" s="946"/>
      <c r="F49" s="946"/>
      <c r="G49" s="946"/>
      <c r="H49" s="946"/>
      <c r="I49" s="946"/>
      <c r="J49" s="946"/>
      <c r="K49" s="946"/>
      <c r="L49" s="946"/>
    </row>
    <row r="50" spans="1:13" hidden="1">
      <c r="A50" s="937"/>
      <c r="B50" s="947" t="s">
        <v>405</v>
      </c>
      <c r="C50" s="934" t="s">
        <v>410</v>
      </c>
      <c r="D50" s="946"/>
      <c r="E50" s="946"/>
      <c r="F50" s="946"/>
      <c r="G50" s="946"/>
      <c r="H50" s="946"/>
      <c r="I50" s="946"/>
      <c r="J50" s="946"/>
      <c r="K50" s="946"/>
      <c r="L50" s="946"/>
    </row>
    <row r="51" spans="1:13" hidden="1">
      <c r="A51" s="937"/>
      <c r="B51" s="947" t="s">
        <v>406</v>
      </c>
      <c r="C51" s="934" t="s">
        <v>410</v>
      </c>
      <c r="D51" s="946"/>
      <c r="E51" s="946"/>
      <c r="F51" s="946"/>
      <c r="G51" s="946"/>
      <c r="H51" s="946"/>
      <c r="I51" s="946"/>
      <c r="J51" s="946"/>
      <c r="K51" s="946"/>
      <c r="L51" s="946"/>
    </row>
    <row r="52" spans="1:13" ht="22.5" hidden="1">
      <c r="A52" s="937"/>
      <c r="B52" s="949" t="s">
        <v>411</v>
      </c>
      <c r="C52" s="934" t="s">
        <v>410</v>
      </c>
      <c r="D52" s="953"/>
      <c r="E52" s="953"/>
      <c r="F52" s="953"/>
      <c r="G52" s="953"/>
      <c r="H52" s="953"/>
      <c r="I52" s="953"/>
      <c r="J52" s="953"/>
      <c r="K52" s="953"/>
      <c r="L52" s="953"/>
    </row>
    <row r="53" spans="1:13" ht="22.5">
      <c r="A53" s="937"/>
      <c r="B53" s="949" t="s">
        <v>412</v>
      </c>
      <c r="C53" s="934" t="s">
        <v>401</v>
      </c>
      <c r="D53" s="950">
        <f>SUM(D54:D57)</f>
        <v>0</v>
      </c>
      <c r="E53" s="950">
        <f t="shared" ref="E53:L53" si="13">SUM(E54:E57)</f>
        <v>0</v>
      </c>
      <c r="F53" s="950">
        <f t="shared" si="13"/>
        <v>0</v>
      </c>
      <c r="G53" s="950">
        <f t="shared" si="13"/>
        <v>0</v>
      </c>
      <c r="H53" s="950">
        <f t="shared" si="13"/>
        <v>0</v>
      </c>
      <c r="I53" s="950">
        <f>SUM(I54:I57)</f>
        <v>0</v>
      </c>
      <c r="J53" s="950">
        <f>SUM(J54:J57)</f>
        <v>0</v>
      </c>
      <c r="K53" s="950">
        <f t="shared" si="13"/>
        <v>0</v>
      </c>
      <c r="L53" s="950">
        <f t="shared" si="13"/>
        <v>0</v>
      </c>
    </row>
    <row r="54" spans="1:13" hidden="1">
      <c r="A54" s="937"/>
      <c r="B54" s="947" t="s">
        <v>403</v>
      </c>
      <c r="C54" s="934" t="s">
        <v>401</v>
      </c>
      <c r="D54" s="946"/>
      <c r="E54" s="946"/>
      <c r="F54" s="946"/>
      <c r="G54" s="946"/>
      <c r="H54" s="946"/>
      <c r="I54" s="946"/>
      <c r="J54" s="946"/>
      <c r="K54" s="946"/>
      <c r="L54" s="946"/>
    </row>
    <row r="55" spans="1:13" hidden="1">
      <c r="A55" s="937"/>
      <c r="B55" s="947" t="s">
        <v>404</v>
      </c>
      <c r="C55" s="934" t="s">
        <v>401</v>
      </c>
      <c r="D55" s="946"/>
      <c r="E55" s="946"/>
      <c r="F55" s="946"/>
      <c r="G55" s="946"/>
      <c r="H55" s="946"/>
      <c r="I55" s="946"/>
      <c r="J55" s="946"/>
      <c r="K55" s="946"/>
      <c r="L55" s="946"/>
    </row>
    <row r="56" spans="1:13" hidden="1">
      <c r="A56" s="937"/>
      <c r="B56" s="947" t="s">
        <v>405</v>
      </c>
      <c r="C56" s="934" t="s">
        <v>401</v>
      </c>
      <c r="D56" s="946"/>
      <c r="E56" s="946"/>
      <c r="F56" s="946"/>
      <c r="G56" s="946"/>
      <c r="H56" s="946"/>
      <c r="I56" s="946"/>
      <c r="J56" s="946"/>
      <c r="K56" s="946"/>
      <c r="L56" s="946"/>
    </row>
    <row r="57" spans="1:13" hidden="1">
      <c r="A57" s="937"/>
      <c r="B57" s="947" t="s">
        <v>406</v>
      </c>
      <c r="C57" s="934" t="s">
        <v>401</v>
      </c>
      <c r="D57" s="946"/>
      <c r="E57" s="946"/>
      <c r="F57" s="946"/>
      <c r="G57" s="946"/>
      <c r="H57" s="946"/>
      <c r="I57" s="946"/>
      <c r="J57" s="946"/>
      <c r="K57" s="946"/>
      <c r="L57" s="946"/>
    </row>
    <row r="58" spans="1:13" ht="22.5" hidden="1">
      <c r="A58" s="937"/>
      <c r="B58" s="949" t="s">
        <v>411</v>
      </c>
      <c r="C58" s="934" t="s">
        <v>401</v>
      </c>
      <c r="D58" s="953"/>
      <c r="E58" s="953"/>
      <c r="F58" s="953"/>
      <c r="G58" s="953"/>
      <c r="H58" s="953"/>
      <c r="I58" s="953"/>
      <c r="J58" s="953"/>
      <c r="K58" s="953"/>
      <c r="L58" s="953"/>
    </row>
    <row r="59" spans="1:13">
      <c r="A59" s="935" t="s">
        <v>928</v>
      </c>
      <c r="B59" s="954" t="s">
        <v>724</v>
      </c>
      <c r="C59" s="937"/>
      <c r="D59" s="945"/>
      <c r="E59" s="946"/>
      <c r="F59" s="946"/>
      <c r="G59" s="946"/>
      <c r="H59" s="946">
        <f>H65*1000</f>
        <v>96.647931249999971</v>
      </c>
      <c r="I59" s="946">
        <f t="shared" ref="I59:L59" si="14">I65*1000</f>
        <v>96.647931249999971</v>
      </c>
      <c r="J59" s="946">
        <f t="shared" si="14"/>
        <v>96.647931249999971</v>
      </c>
      <c r="K59" s="946">
        <f t="shared" si="14"/>
        <v>96.647931249999971</v>
      </c>
      <c r="L59" s="946">
        <f t="shared" si="14"/>
        <v>96.647931249999971</v>
      </c>
    </row>
    <row r="60" spans="1:13">
      <c r="A60" s="937"/>
      <c r="B60" s="947" t="s">
        <v>399</v>
      </c>
      <c r="C60" s="936"/>
      <c r="D60" s="946"/>
      <c r="E60" s="946"/>
      <c r="F60" s="946"/>
      <c r="G60" s="946"/>
      <c r="H60" s="946"/>
      <c r="I60" s="946"/>
      <c r="J60" s="946"/>
      <c r="K60" s="946"/>
      <c r="L60" s="946"/>
    </row>
    <row r="61" spans="1:13">
      <c r="A61" s="937"/>
      <c r="B61" s="947" t="s">
        <v>400</v>
      </c>
      <c r="C61" s="934" t="s">
        <v>401</v>
      </c>
      <c r="D61" s="948">
        <f>D62+D68</f>
        <v>0</v>
      </c>
      <c r="E61" s="948">
        <f t="shared" ref="E61:K61" si="15">E62+E68</f>
        <v>0</v>
      </c>
      <c r="F61" s="948">
        <f t="shared" si="15"/>
        <v>0</v>
      </c>
      <c r="G61" s="948">
        <f t="shared" si="15"/>
        <v>0</v>
      </c>
      <c r="H61" s="948">
        <f t="shared" si="15"/>
        <v>9.6647931249999972E-2</v>
      </c>
      <c r="I61" s="948">
        <f>I62+I68</f>
        <v>9.6647931249999972E-2</v>
      </c>
      <c r="J61" s="948">
        <f>J62+J68</f>
        <v>9.6647931249999972E-2</v>
      </c>
      <c r="K61" s="948">
        <f t="shared" si="15"/>
        <v>9.6647931249999972E-2</v>
      </c>
      <c r="L61" s="948">
        <f>L62+L68</f>
        <v>9.6647931249999972E-2</v>
      </c>
      <c r="M61" s="894"/>
    </row>
    <row r="62" spans="1:13" ht="22.5">
      <c r="A62" s="937"/>
      <c r="B62" s="949" t="s">
        <v>402</v>
      </c>
      <c r="C62" s="934" t="s">
        <v>401</v>
      </c>
      <c r="D62" s="950">
        <f>SUM(D63:D67)</f>
        <v>0</v>
      </c>
      <c r="E62" s="950">
        <f t="shared" ref="E62:L62" si="16">SUM(E63:E67)</f>
        <v>0</v>
      </c>
      <c r="F62" s="950">
        <f t="shared" si="16"/>
        <v>0</v>
      </c>
      <c r="G62" s="950">
        <f t="shared" si="16"/>
        <v>0</v>
      </c>
      <c r="H62" s="950">
        <f t="shared" si="16"/>
        <v>9.6647931249999972E-2</v>
      </c>
      <c r="I62" s="950">
        <f>SUM(I63:I67)</f>
        <v>9.6647931249999972E-2</v>
      </c>
      <c r="J62" s="950">
        <f>SUM(J63:J67)</f>
        <v>9.6647931249999972E-2</v>
      </c>
      <c r="K62" s="950">
        <f t="shared" si="16"/>
        <v>9.6647931249999972E-2</v>
      </c>
      <c r="L62" s="950">
        <f t="shared" si="16"/>
        <v>9.6647931249999972E-2</v>
      </c>
    </row>
    <row r="63" spans="1:13">
      <c r="A63" s="937"/>
      <c r="B63" s="947" t="s">
        <v>403</v>
      </c>
      <c r="C63" s="934" t="s">
        <v>401</v>
      </c>
      <c r="D63" s="946"/>
      <c r="E63" s="946"/>
      <c r="F63" s="946"/>
      <c r="G63" s="946"/>
      <c r="H63" s="946"/>
      <c r="I63" s="946"/>
      <c r="J63" s="946"/>
      <c r="K63" s="946"/>
      <c r="L63" s="946"/>
    </row>
    <row r="64" spans="1:13">
      <c r="A64" s="937"/>
      <c r="B64" s="947" t="s">
        <v>404</v>
      </c>
      <c r="C64" s="934" t="s">
        <v>401</v>
      </c>
      <c r="D64" s="946"/>
      <c r="E64" s="946"/>
      <c r="F64" s="946"/>
      <c r="G64" s="946"/>
      <c r="H64" s="946"/>
      <c r="I64" s="946"/>
      <c r="J64" s="946"/>
      <c r="K64" s="946"/>
      <c r="L64" s="946"/>
    </row>
    <row r="65" spans="1:12">
      <c r="A65" s="937"/>
      <c r="B65" s="947" t="s">
        <v>405</v>
      </c>
      <c r="C65" s="934" t="s">
        <v>401</v>
      </c>
      <c r="D65" s="946"/>
      <c r="E65" s="946"/>
      <c r="F65" s="946"/>
      <c r="G65" s="946"/>
      <c r="H65" s="946">
        <f>'Эл-Омут'!S23/1000</f>
        <v>9.6647931249999972E-2</v>
      </c>
      <c r="I65" s="946">
        <f>H65</f>
        <v>9.6647931249999972E-2</v>
      </c>
      <c r="J65" s="946">
        <f t="shared" ref="J65:L65" si="17">I65</f>
        <v>9.6647931249999972E-2</v>
      </c>
      <c r="K65" s="946">
        <f t="shared" si="17"/>
        <v>9.6647931249999972E-2</v>
      </c>
      <c r="L65" s="946">
        <f t="shared" si="17"/>
        <v>9.6647931249999972E-2</v>
      </c>
    </row>
    <row r="66" spans="1:12">
      <c r="A66" s="937"/>
      <c r="B66" s="947" t="s">
        <v>406</v>
      </c>
      <c r="C66" s="934" t="s">
        <v>401</v>
      </c>
      <c r="D66" s="946"/>
      <c r="E66" s="946"/>
      <c r="F66" s="946"/>
      <c r="G66" s="946"/>
      <c r="H66" s="946"/>
      <c r="I66" s="946"/>
      <c r="J66" s="946"/>
      <c r="K66" s="946"/>
      <c r="L66" s="946"/>
    </row>
    <row r="67" spans="1:12">
      <c r="A67" s="937"/>
      <c r="B67" s="949" t="s">
        <v>407</v>
      </c>
      <c r="C67" s="934" t="s">
        <v>401</v>
      </c>
      <c r="D67" s="946"/>
      <c r="E67" s="946"/>
      <c r="F67" s="946"/>
      <c r="G67" s="946"/>
      <c r="H67" s="946"/>
      <c r="I67" s="946"/>
      <c r="J67" s="946"/>
      <c r="K67" s="946"/>
      <c r="L67" s="946"/>
    </row>
    <row r="68" spans="1:12" ht="22.5">
      <c r="A68" s="937"/>
      <c r="B68" s="949" t="s">
        <v>408</v>
      </c>
      <c r="C68" s="934" t="s">
        <v>401</v>
      </c>
      <c r="D68" s="948">
        <f>D75</f>
        <v>0</v>
      </c>
      <c r="E68" s="948">
        <f t="shared" ref="E68:K68" si="18">E75</f>
        <v>0</v>
      </c>
      <c r="F68" s="948">
        <f t="shared" si="18"/>
        <v>0</v>
      </c>
      <c r="G68" s="948">
        <f t="shared" si="18"/>
        <v>0</v>
      </c>
      <c r="H68" s="948">
        <f t="shared" si="18"/>
        <v>0</v>
      </c>
      <c r="I68" s="948">
        <f>I75</f>
        <v>0</v>
      </c>
      <c r="J68" s="948">
        <f>J75</f>
        <v>0</v>
      </c>
      <c r="K68" s="948">
        <f t="shared" si="18"/>
        <v>0</v>
      </c>
      <c r="L68" s="948">
        <f>L75</f>
        <v>0</v>
      </c>
    </row>
    <row r="69" spans="1:12">
      <c r="A69" s="937"/>
      <c r="B69" s="947" t="s">
        <v>409</v>
      </c>
      <c r="C69" s="934" t="s">
        <v>410</v>
      </c>
      <c r="D69" s="950">
        <f>SUM(D70:D73)</f>
        <v>0</v>
      </c>
      <c r="E69" s="950">
        <f t="shared" ref="E69:L69" si="19">SUM(E70:E73)</f>
        <v>0</v>
      </c>
      <c r="F69" s="950">
        <f t="shared" si="19"/>
        <v>0</v>
      </c>
      <c r="G69" s="950">
        <f t="shared" si="19"/>
        <v>0</v>
      </c>
      <c r="H69" s="950">
        <f t="shared" si="19"/>
        <v>0</v>
      </c>
      <c r="I69" s="950">
        <f>SUM(I70:I73)</f>
        <v>0</v>
      </c>
      <c r="J69" s="950">
        <f>SUM(J70:J73)</f>
        <v>0</v>
      </c>
      <c r="K69" s="950">
        <f t="shared" si="19"/>
        <v>0</v>
      </c>
      <c r="L69" s="950">
        <f t="shared" si="19"/>
        <v>0</v>
      </c>
    </row>
    <row r="70" spans="1:12" hidden="1">
      <c r="A70" s="937"/>
      <c r="B70" s="947" t="s">
        <v>403</v>
      </c>
      <c r="C70" s="934" t="s">
        <v>410</v>
      </c>
      <c r="D70" s="946"/>
      <c r="E70" s="946"/>
      <c r="F70" s="946"/>
      <c r="G70" s="946"/>
      <c r="H70" s="946"/>
      <c r="I70" s="946"/>
      <c r="J70" s="946"/>
      <c r="K70" s="946"/>
      <c r="L70" s="946"/>
    </row>
    <row r="71" spans="1:12" hidden="1">
      <c r="A71" s="937"/>
      <c r="B71" s="947" t="s">
        <v>404</v>
      </c>
      <c r="C71" s="934" t="s">
        <v>410</v>
      </c>
      <c r="D71" s="946"/>
      <c r="E71" s="946"/>
      <c r="F71" s="946"/>
      <c r="G71" s="946"/>
      <c r="H71" s="946"/>
      <c r="I71" s="946"/>
      <c r="J71" s="946"/>
      <c r="K71" s="946"/>
      <c r="L71" s="946"/>
    </row>
    <row r="72" spans="1:12" hidden="1">
      <c r="A72" s="937"/>
      <c r="B72" s="947" t="s">
        <v>405</v>
      </c>
      <c r="C72" s="934" t="s">
        <v>410</v>
      </c>
      <c r="D72" s="946"/>
      <c r="E72" s="946"/>
      <c r="F72" s="946"/>
      <c r="G72" s="946"/>
      <c r="H72" s="946"/>
      <c r="I72" s="946"/>
      <c r="J72" s="946"/>
      <c r="K72" s="946"/>
      <c r="L72" s="946"/>
    </row>
    <row r="73" spans="1:12" hidden="1">
      <c r="A73" s="937"/>
      <c r="B73" s="947" t="s">
        <v>406</v>
      </c>
      <c r="C73" s="934" t="s">
        <v>410</v>
      </c>
      <c r="D73" s="946"/>
      <c r="E73" s="946"/>
      <c r="F73" s="946"/>
      <c r="G73" s="946"/>
      <c r="H73" s="946"/>
      <c r="I73" s="946"/>
      <c r="J73" s="946"/>
      <c r="K73" s="946"/>
      <c r="L73" s="946"/>
    </row>
    <row r="74" spans="1:12" ht="22.5" hidden="1">
      <c r="A74" s="937"/>
      <c r="B74" s="949" t="s">
        <v>411</v>
      </c>
      <c r="C74" s="934" t="s">
        <v>410</v>
      </c>
      <c r="D74" s="953"/>
      <c r="E74" s="953"/>
      <c r="F74" s="953"/>
      <c r="G74" s="953"/>
      <c r="H74" s="953"/>
      <c r="I74" s="953"/>
      <c r="J74" s="953"/>
      <c r="K74" s="953"/>
      <c r="L74" s="953"/>
    </row>
    <row r="75" spans="1:12" ht="22.5">
      <c r="A75" s="937"/>
      <c r="B75" s="949" t="s">
        <v>412</v>
      </c>
      <c r="C75" s="934" t="s">
        <v>401</v>
      </c>
      <c r="D75" s="950">
        <f>SUM(D76:D79)</f>
        <v>0</v>
      </c>
      <c r="E75" s="950">
        <f t="shared" ref="E75:L75" si="20">SUM(E76:E79)</f>
        <v>0</v>
      </c>
      <c r="F75" s="950">
        <f t="shared" si="20"/>
        <v>0</v>
      </c>
      <c r="G75" s="950">
        <f t="shared" si="20"/>
        <v>0</v>
      </c>
      <c r="H75" s="950">
        <f t="shared" si="20"/>
        <v>0</v>
      </c>
      <c r="I75" s="950">
        <f>SUM(I76:I79)</f>
        <v>0</v>
      </c>
      <c r="J75" s="950">
        <f>SUM(J76:J79)</f>
        <v>0</v>
      </c>
      <c r="K75" s="950">
        <f t="shared" si="20"/>
        <v>0</v>
      </c>
      <c r="L75" s="950">
        <f t="shared" si="20"/>
        <v>0</v>
      </c>
    </row>
    <row r="76" spans="1:12" hidden="1">
      <c r="A76" s="937"/>
      <c r="B76" s="947" t="s">
        <v>403</v>
      </c>
      <c r="C76" s="934" t="s">
        <v>401</v>
      </c>
      <c r="D76" s="946"/>
      <c r="E76" s="946"/>
      <c r="F76" s="946"/>
      <c r="G76" s="946"/>
      <c r="H76" s="946"/>
      <c r="I76" s="946"/>
      <c r="J76" s="946"/>
      <c r="K76" s="946"/>
      <c r="L76" s="946"/>
    </row>
    <row r="77" spans="1:12" hidden="1">
      <c r="A77" s="937"/>
      <c r="B77" s="947" t="s">
        <v>404</v>
      </c>
      <c r="C77" s="934" t="s">
        <v>401</v>
      </c>
      <c r="D77" s="946"/>
      <c r="E77" s="946"/>
      <c r="F77" s="946"/>
      <c r="G77" s="946"/>
      <c r="H77" s="946"/>
      <c r="I77" s="946"/>
      <c r="J77" s="946"/>
      <c r="K77" s="946"/>
      <c r="L77" s="946"/>
    </row>
    <row r="78" spans="1:12" hidden="1">
      <c r="A78" s="937"/>
      <c r="B78" s="947" t="s">
        <v>405</v>
      </c>
      <c r="C78" s="934" t="s">
        <v>401</v>
      </c>
      <c r="D78" s="946"/>
      <c r="E78" s="946"/>
      <c r="F78" s="946"/>
      <c r="G78" s="946"/>
      <c r="H78" s="946"/>
      <c r="I78" s="946"/>
      <c r="J78" s="946"/>
      <c r="K78" s="946"/>
      <c r="L78" s="946"/>
    </row>
    <row r="79" spans="1:12" hidden="1">
      <c r="A79" s="937"/>
      <c r="B79" s="947" t="s">
        <v>406</v>
      </c>
      <c r="C79" s="934" t="s">
        <v>401</v>
      </c>
      <c r="D79" s="946"/>
      <c r="E79" s="946"/>
      <c r="F79" s="946"/>
      <c r="G79" s="946"/>
      <c r="H79" s="946"/>
      <c r="I79" s="946"/>
      <c r="J79" s="946"/>
      <c r="K79" s="946"/>
      <c r="L79" s="946"/>
    </row>
    <row r="80" spans="1:12" ht="22.5" hidden="1">
      <c r="A80" s="937"/>
      <c r="B80" s="949" t="s">
        <v>411</v>
      </c>
      <c r="C80" s="934" t="s">
        <v>401</v>
      </c>
      <c r="D80" s="953"/>
      <c r="E80" s="953"/>
      <c r="F80" s="953"/>
      <c r="G80" s="953"/>
      <c r="H80" s="953"/>
      <c r="I80" s="953"/>
      <c r="J80" s="953"/>
      <c r="K80" s="953"/>
      <c r="L80" s="953"/>
    </row>
    <row r="81" spans="1:13" ht="22.5">
      <c r="A81" s="935" t="s">
        <v>984</v>
      </c>
      <c r="B81" s="955" t="s">
        <v>394</v>
      </c>
      <c r="C81" s="937"/>
      <c r="D81" s="945"/>
      <c r="E81" s="946"/>
      <c r="F81" s="946"/>
      <c r="G81" s="946"/>
      <c r="H81" s="946">
        <f>[129]Эл!Q35/1000</f>
        <v>0</v>
      </c>
      <c r="I81" s="946">
        <f>[129]Эл!R35/1000</f>
        <v>0</v>
      </c>
      <c r="J81" s="946">
        <f>[129]Эл!S35/1000</f>
        <v>0</v>
      </c>
      <c r="K81" s="946">
        <f>[129]Эл!Q94/1000</f>
        <v>0</v>
      </c>
      <c r="L81" s="946">
        <f>[129]Эл!Q153/1000</f>
        <v>0</v>
      </c>
    </row>
    <row r="82" spans="1:13" hidden="1">
      <c r="A82" s="937"/>
      <c r="B82" s="947" t="s">
        <v>399</v>
      </c>
      <c r="C82" s="936"/>
      <c r="D82" s="946"/>
      <c r="E82" s="946"/>
      <c r="F82" s="946"/>
      <c r="G82" s="946"/>
      <c r="H82" s="946"/>
      <c r="I82" s="946"/>
      <c r="J82" s="946"/>
      <c r="K82" s="946"/>
      <c r="L82" s="946"/>
    </row>
    <row r="83" spans="1:13" hidden="1">
      <c r="A83" s="937"/>
      <c r="B83" s="947" t="s">
        <v>400</v>
      </c>
      <c r="C83" s="934" t="s">
        <v>401</v>
      </c>
      <c r="D83" s="948">
        <f>D84+D90</f>
        <v>0</v>
      </c>
      <c r="E83" s="948">
        <f t="shared" ref="E83:K83" si="21">E84+E90</f>
        <v>0</v>
      </c>
      <c r="F83" s="948">
        <f t="shared" si="21"/>
        <v>0</v>
      </c>
      <c r="G83" s="948">
        <f t="shared" si="21"/>
        <v>0</v>
      </c>
      <c r="H83" s="948">
        <f t="shared" si="21"/>
        <v>0</v>
      </c>
      <c r="I83" s="948">
        <f>I84+I90</f>
        <v>0</v>
      </c>
      <c r="J83" s="948">
        <f>J84+J90</f>
        <v>0</v>
      </c>
      <c r="K83" s="948">
        <f t="shared" si="21"/>
        <v>0</v>
      </c>
      <c r="L83" s="948">
        <f>L84+L90</f>
        <v>0</v>
      </c>
      <c r="M83" s="894"/>
    </row>
    <row r="84" spans="1:13" ht="22.5" hidden="1">
      <c r="A84" s="937"/>
      <c r="B84" s="949" t="s">
        <v>402</v>
      </c>
      <c r="C84" s="934" t="s">
        <v>401</v>
      </c>
      <c r="D84" s="950">
        <f>SUM(D85:D89)</f>
        <v>0</v>
      </c>
      <c r="E84" s="950">
        <f t="shared" ref="E84:L84" si="22">SUM(E85:E89)</f>
        <v>0</v>
      </c>
      <c r="F84" s="950">
        <f t="shared" si="22"/>
        <v>0</v>
      </c>
      <c r="G84" s="950">
        <f t="shared" si="22"/>
        <v>0</v>
      </c>
      <c r="H84" s="950">
        <f t="shared" si="22"/>
        <v>0</v>
      </c>
      <c r="I84" s="950">
        <f>SUM(I85:I89)</f>
        <v>0</v>
      </c>
      <c r="J84" s="950">
        <f>SUM(J85:J89)</f>
        <v>0</v>
      </c>
      <c r="K84" s="950">
        <f t="shared" si="22"/>
        <v>0</v>
      </c>
      <c r="L84" s="950">
        <f t="shared" si="22"/>
        <v>0</v>
      </c>
    </row>
    <row r="85" spans="1:13" hidden="1">
      <c r="A85" s="937"/>
      <c r="B85" s="947" t="s">
        <v>403</v>
      </c>
      <c r="C85" s="934" t="s">
        <v>401</v>
      </c>
      <c r="D85" s="946"/>
      <c r="E85" s="946"/>
      <c r="F85" s="946"/>
      <c r="G85" s="946"/>
      <c r="H85" s="946"/>
      <c r="I85" s="946"/>
      <c r="J85" s="946"/>
      <c r="K85" s="946"/>
      <c r="L85" s="946"/>
    </row>
    <row r="86" spans="1:13" hidden="1">
      <c r="A86" s="937"/>
      <c r="B86" s="947" t="s">
        <v>404</v>
      </c>
      <c r="C86" s="934" t="s">
        <v>401</v>
      </c>
      <c r="D86" s="946"/>
      <c r="E86" s="946"/>
      <c r="F86" s="946"/>
      <c r="G86" s="946"/>
      <c r="H86" s="946"/>
      <c r="I86" s="946"/>
      <c r="J86" s="946"/>
      <c r="K86" s="946"/>
      <c r="L86" s="946"/>
    </row>
    <row r="87" spans="1:13" hidden="1">
      <c r="A87" s="937"/>
      <c r="B87" s="947" t="s">
        <v>405</v>
      </c>
      <c r="C87" s="934" t="s">
        <v>401</v>
      </c>
      <c r="D87" s="946"/>
      <c r="E87" s="946"/>
      <c r="F87" s="946"/>
      <c r="G87" s="946"/>
      <c r="H87" s="946"/>
      <c r="I87" s="946"/>
      <c r="J87" s="946"/>
      <c r="K87" s="946"/>
      <c r="L87" s="946"/>
    </row>
    <row r="88" spans="1:13" hidden="1">
      <c r="A88" s="937"/>
      <c r="B88" s="947" t="s">
        <v>406</v>
      </c>
      <c r="C88" s="934" t="s">
        <v>401</v>
      </c>
      <c r="D88" s="946"/>
      <c r="E88" s="946"/>
      <c r="F88" s="946"/>
      <c r="G88" s="946"/>
      <c r="H88" s="946"/>
      <c r="I88" s="946"/>
      <c r="J88" s="946"/>
      <c r="K88" s="946"/>
      <c r="L88" s="946"/>
    </row>
    <row r="89" spans="1:13" hidden="1">
      <c r="A89" s="937"/>
      <c r="B89" s="949" t="s">
        <v>407</v>
      </c>
      <c r="C89" s="934" t="s">
        <v>401</v>
      </c>
      <c r="D89" s="946"/>
      <c r="E89" s="946"/>
      <c r="F89" s="946"/>
      <c r="G89" s="946"/>
      <c r="H89" s="946"/>
      <c r="I89" s="946"/>
      <c r="J89" s="946"/>
      <c r="K89" s="946"/>
      <c r="L89" s="946"/>
    </row>
    <row r="90" spans="1:13" ht="22.5" hidden="1">
      <c r="A90" s="937"/>
      <c r="B90" s="949" t="s">
        <v>408</v>
      </c>
      <c r="C90" s="934" t="s">
        <v>401</v>
      </c>
      <c r="D90" s="948">
        <f>D97</f>
        <v>0</v>
      </c>
      <c r="E90" s="948">
        <f t="shared" ref="E90:K90" si="23">E97</f>
        <v>0</v>
      </c>
      <c r="F90" s="948">
        <f t="shared" si="23"/>
        <v>0</v>
      </c>
      <c r="G90" s="948">
        <f t="shared" si="23"/>
        <v>0</v>
      </c>
      <c r="H90" s="948">
        <f t="shared" si="23"/>
        <v>0</v>
      </c>
      <c r="I90" s="948">
        <f>I97</f>
        <v>0</v>
      </c>
      <c r="J90" s="948">
        <f>J97</f>
        <v>0</v>
      </c>
      <c r="K90" s="948">
        <f t="shared" si="23"/>
        <v>0</v>
      </c>
      <c r="L90" s="948">
        <f>L97</f>
        <v>0</v>
      </c>
    </row>
    <row r="91" spans="1:13" hidden="1">
      <c r="A91" s="937"/>
      <c r="B91" s="947" t="s">
        <v>409</v>
      </c>
      <c r="C91" s="934" t="s">
        <v>410</v>
      </c>
      <c r="D91" s="950">
        <f>SUM(D92:D95)</f>
        <v>0</v>
      </c>
      <c r="E91" s="950">
        <f t="shared" ref="E91:L91" si="24">SUM(E92:E95)</f>
        <v>0</v>
      </c>
      <c r="F91" s="950">
        <f t="shared" si="24"/>
        <v>0</v>
      </c>
      <c r="G91" s="950">
        <f t="shared" si="24"/>
        <v>0</v>
      </c>
      <c r="H91" s="950">
        <f t="shared" si="24"/>
        <v>0</v>
      </c>
      <c r="I91" s="950">
        <f>SUM(I92:I95)</f>
        <v>0</v>
      </c>
      <c r="J91" s="950">
        <f>SUM(J92:J95)</f>
        <v>0</v>
      </c>
      <c r="K91" s="950">
        <f t="shared" si="24"/>
        <v>0</v>
      </c>
      <c r="L91" s="950">
        <f t="shared" si="24"/>
        <v>0</v>
      </c>
    </row>
    <row r="92" spans="1:13" hidden="1">
      <c r="A92" s="937"/>
      <c r="B92" s="947" t="s">
        <v>403</v>
      </c>
      <c r="C92" s="934" t="s">
        <v>410</v>
      </c>
      <c r="D92" s="946"/>
      <c r="E92" s="946"/>
      <c r="F92" s="946"/>
      <c r="G92" s="946"/>
      <c r="H92" s="946"/>
      <c r="I92" s="946"/>
      <c r="J92" s="946"/>
      <c r="K92" s="946"/>
      <c r="L92" s="946"/>
    </row>
    <row r="93" spans="1:13" hidden="1">
      <c r="A93" s="937"/>
      <c r="B93" s="947" t="s">
        <v>404</v>
      </c>
      <c r="C93" s="934" t="s">
        <v>410</v>
      </c>
      <c r="D93" s="946"/>
      <c r="E93" s="946"/>
      <c r="F93" s="946"/>
      <c r="G93" s="946"/>
      <c r="H93" s="946"/>
      <c r="I93" s="946"/>
      <c r="J93" s="946"/>
      <c r="K93" s="946"/>
      <c r="L93" s="946"/>
    </row>
    <row r="94" spans="1:13" hidden="1">
      <c r="A94" s="937"/>
      <c r="B94" s="947" t="s">
        <v>405</v>
      </c>
      <c r="C94" s="934" t="s">
        <v>410</v>
      </c>
      <c r="D94" s="946"/>
      <c r="E94" s="946"/>
      <c r="F94" s="946"/>
      <c r="G94" s="946"/>
      <c r="H94" s="946"/>
      <c r="I94" s="946"/>
      <c r="J94" s="946"/>
      <c r="K94" s="946"/>
      <c r="L94" s="946"/>
    </row>
    <row r="95" spans="1:13" hidden="1">
      <c r="A95" s="937"/>
      <c r="B95" s="947" t="s">
        <v>406</v>
      </c>
      <c r="C95" s="934" t="s">
        <v>410</v>
      </c>
      <c r="D95" s="946"/>
      <c r="E95" s="946"/>
      <c r="F95" s="946"/>
      <c r="G95" s="946"/>
      <c r="H95" s="946"/>
      <c r="I95" s="946"/>
      <c r="J95" s="946"/>
      <c r="K95" s="946"/>
      <c r="L95" s="946"/>
    </row>
    <row r="96" spans="1:13" ht="22.5" hidden="1">
      <c r="A96" s="937"/>
      <c r="B96" s="949" t="s">
        <v>411</v>
      </c>
      <c r="C96" s="934" t="s">
        <v>410</v>
      </c>
      <c r="D96" s="953"/>
      <c r="E96" s="953"/>
      <c r="F96" s="953"/>
      <c r="G96" s="953"/>
      <c r="H96" s="953"/>
      <c r="I96" s="953"/>
      <c r="J96" s="953"/>
      <c r="K96" s="953"/>
      <c r="L96" s="953"/>
    </row>
    <row r="97" spans="1:13" ht="22.5" hidden="1">
      <c r="A97" s="937"/>
      <c r="B97" s="949" t="s">
        <v>412</v>
      </c>
      <c r="C97" s="934" t="s">
        <v>401</v>
      </c>
      <c r="D97" s="950">
        <f>SUM(D98:D101)</f>
        <v>0</v>
      </c>
      <c r="E97" s="950">
        <f t="shared" ref="E97:K97" si="25">SUM(E98:E101)</f>
        <v>0</v>
      </c>
      <c r="F97" s="950">
        <f t="shared" si="25"/>
        <v>0</v>
      </c>
      <c r="G97" s="950">
        <f t="shared" si="25"/>
        <v>0</v>
      </c>
      <c r="H97" s="950">
        <f t="shared" si="25"/>
        <v>0</v>
      </c>
      <c r="I97" s="950">
        <f>SUM(I98:I101)</f>
        <v>0</v>
      </c>
      <c r="J97" s="950">
        <f>SUM(J98:J101)</f>
        <v>0</v>
      </c>
      <c r="K97" s="950">
        <f t="shared" si="25"/>
        <v>0</v>
      </c>
      <c r="L97" s="950">
        <f>SUM(L98:L101)</f>
        <v>0</v>
      </c>
    </row>
    <row r="98" spans="1:13" hidden="1">
      <c r="A98" s="937"/>
      <c r="B98" s="947" t="s">
        <v>403</v>
      </c>
      <c r="C98" s="934" t="s">
        <v>401</v>
      </c>
      <c r="D98" s="946"/>
      <c r="E98" s="946"/>
      <c r="F98" s="946"/>
      <c r="G98" s="946"/>
      <c r="H98" s="946"/>
      <c r="I98" s="946"/>
      <c r="J98" s="946"/>
      <c r="K98" s="946"/>
      <c r="L98" s="946"/>
    </row>
    <row r="99" spans="1:13" hidden="1">
      <c r="A99" s="937"/>
      <c r="B99" s="947" t="s">
        <v>404</v>
      </c>
      <c r="C99" s="934" t="s">
        <v>401</v>
      </c>
      <c r="D99" s="946"/>
      <c r="E99" s="946"/>
      <c r="F99" s="946"/>
      <c r="G99" s="946"/>
      <c r="H99" s="946"/>
      <c r="I99" s="946"/>
      <c r="J99" s="946"/>
      <c r="K99" s="946"/>
      <c r="L99" s="946"/>
    </row>
    <row r="100" spans="1:13" hidden="1">
      <c r="A100" s="937"/>
      <c r="B100" s="947" t="s">
        <v>405</v>
      </c>
      <c r="C100" s="934" t="s">
        <v>401</v>
      </c>
      <c r="D100" s="946"/>
      <c r="E100" s="946"/>
      <c r="F100" s="946"/>
      <c r="G100" s="946"/>
      <c r="H100" s="946"/>
      <c r="I100" s="946"/>
      <c r="J100" s="946"/>
      <c r="K100" s="946"/>
      <c r="L100" s="946"/>
    </row>
    <row r="101" spans="1:13" hidden="1">
      <c r="A101" s="937"/>
      <c r="B101" s="947" t="s">
        <v>406</v>
      </c>
      <c r="C101" s="934" t="s">
        <v>401</v>
      </c>
      <c r="D101" s="946"/>
      <c r="E101" s="946"/>
      <c r="F101" s="946"/>
      <c r="G101" s="946"/>
      <c r="H101" s="946"/>
      <c r="J101" s="946"/>
      <c r="K101" s="946"/>
      <c r="L101" s="946"/>
    </row>
    <row r="102" spans="1:13" ht="22.5" hidden="1">
      <c r="A102" s="937"/>
      <c r="B102" s="949" t="s">
        <v>411</v>
      </c>
      <c r="C102" s="934" t="s">
        <v>401</v>
      </c>
      <c r="D102" s="953"/>
      <c r="E102" s="953"/>
      <c r="F102" s="953"/>
      <c r="G102" s="953"/>
      <c r="H102" s="953"/>
      <c r="I102" s="953"/>
      <c r="J102" s="953"/>
      <c r="K102" s="953"/>
      <c r="L102" s="953"/>
    </row>
    <row r="103" spans="1:13" s="908" customFormat="1">
      <c r="A103" s="927"/>
      <c r="B103" s="928"/>
      <c r="C103" s="928"/>
      <c r="D103" s="928"/>
      <c r="E103" s="928"/>
      <c r="F103" s="928"/>
      <c r="G103" s="928"/>
      <c r="H103" s="928"/>
      <c r="I103" s="928"/>
      <c r="J103" s="928"/>
      <c r="K103" s="928"/>
      <c r="L103" s="928"/>
      <c r="M103" s="928"/>
    </row>
    <row r="104" spans="1:13">
      <c r="A104" s="927"/>
      <c r="B104" s="141"/>
      <c r="C104" s="141"/>
      <c r="D104" s="141"/>
      <c r="E104" s="141"/>
      <c r="F104" s="141"/>
      <c r="G104" s="141"/>
      <c r="H104" s="141"/>
      <c r="I104" s="141"/>
      <c r="J104" s="141"/>
      <c r="K104" s="141"/>
      <c r="L104" s="141"/>
      <c r="M104" s="141"/>
    </row>
    <row r="105" spans="1:13">
      <c r="A105" s="927"/>
      <c r="B105" s="141"/>
      <c r="C105" s="141"/>
      <c r="D105" s="141"/>
      <c r="E105" s="141"/>
      <c r="F105" s="141"/>
      <c r="G105" s="141"/>
      <c r="H105" s="141"/>
      <c r="I105" s="141"/>
      <c r="J105" s="141"/>
      <c r="K105" s="141"/>
      <c r="L105" s="141"/>
      <c r="M105" s="141"/>
    </row>
    <row r="106" spans="1:13">
      <c r="A106" s="929"/>
      <c r="B106" s="141"/>
      <c r="C106" s="141"/>
      <c r="D106" s="141"/>
      <c r="E106" s="141"/>
      <c r="F106" s="141"/>
      <c r="G106" s="141"/>
      <c r="H106" s="141"/>
      <c r="I106" s="141"/>
      <c r="J106" s="141"/>
      <c r="K106" s="141"/>
      <c r="L106" s="141"/>
      <c r="M106" s="141"/>
    </row>
    <row r="107" spans="1:13">
      <c r="A107" s="927"/>
      <c r="B107" s="141"/>
      <c r="C107" s="141"/>
      <c r="D107" s="141"/>
      <c r="E107" s="141"/>
      <c r="F107" s="141"/>
      <c r="G107" s="141"/>
      <c r="H107" s="141"/>
      <c r="I107" s="141"/>
      <c r="J107" s="141"/>
      <c r="K107" s="141"/>
      <c r="L107" s="141"/>
      <c r="M107" s="141"/>
    </row>
    <row r="108" spans="1:13">
      <c r="A108" s="927"/>
      <c r="B108" s="141"/>
      <c r="C108" s="141"/>
      <c r="D108" s="141"/>
      <c r="E108" s="141"/>
      <c r="F108" s="141"/>
      <c r="G108" s="141"/>
      <c r="H108" s="141"/>
      <c r="I108" s="141"/>
      <c r="J108" s="141"/>
      <c r="K108" s="141"/>
      <c r="L108" s="141"/>
      <c r="M108" s="141"/>
    </row>
    <row r="109" spans="1:13">
      <c r="A109" s="927"/>
      <c r="B109" s="141"/>
      <c r="C109" s="141"/>
      <c r="D109" s="141"/>
      <c r="E109" s="141"/>
      <c r="F109" s="141"/>
      <c r="G109" s="141"/>
      <c r="H109" s="141"/>
      <c r="I109" s="141"/>
      <c r="J109" s="141"/>
      <c r="K109" s="141"/>
      <c r="L109" s="141"/>
      <c r="M109" s="141"/>
    </row>
    <row r="110" spans="1:13">
      <c r="A110" s="927"/>
      <c r="B110" s="141"/>
      <c r="C110" s="141"/>
      <c r="D110" s="141"/>
      <c r="E110" s="141"/>
      <c r="F110" s="141"/>
      <c r="G110" s="141"/>
      <c r="H110" s="141"/>
      <c r="I110" s="141"/>
      <c r="J110" s="141"/>
      <c r="K110" s="141"/>
      <c r="L110" s="141"/>
      <c r="M110" s="141"/>
    </row>
    <row r="111" spans="1:13">
      <c r="A111" s="927"/>
      <c r="B111" s="141"/>
      <c r="C111" s="141"/>
      <c r="D111" s="141"/>
      <c r="E111" s="141"/>
      <c r="F111" s="141"/>
      <c r="G111" s="141"/>
      <c r="H111" s="141"/>
      <c r="I111" s="141"/>
      <c r="J111" s="141"/>
      <c r="K111" s="141"/>
      <c r="L111" s="141"/>
      <c r="M111" s="141"/>
    </row>
    <row r="112" spans="1:13">
      <c r="A112" s="927"/>
      <c r="B112" s="141"/>
      <c r="C112" s="141"/>
      <c r="D112" s="141"/>
      <c r="E112" s="141"/>
      <c r="F112" s="141"/>
      <c r="G112" s="141"/>
      <c r="H112" s="141"/>
      <c r="I112" s="141"/>
      <c r="J112" s="141"/>
      <c r="K112" s="141"/>
      <c r="L112" s="141"/>
      <c r="M112" s="141"/>
    </row>
    <row r="113" spans="1:13">
      <c r="A113" s="927"/>
      <c r="B113" s="141"/>
      <c r="C113" s="141"/>
      <c r="D113" s="141"/>
      <c r="E113" s="141"/>
      <c r="F113" s="141"/>
      <c r="G113" s="141"/>
      <c r="H113" s="141"/>
      <c r="I113" s="141"/>
      <c r="J113" s="141"/>
      <c r="K113" s="141"/>
      <c r="L113" s="141"/>
      <c r="M113" s="141"/>
    </row>
    <row r="114" spans="1:13">
      <c r="A114" s="927"/>
      <c r="B114" s="141"/>
      <c r="C114" s="141"/>
      <c r="D114" s="141"/>
      <c r="E114" s="141"/>
      <c r="F114" s="141"/>
      <c r="G114" s="141"/>
      <c r="H114" s="141"/>
      <c r="I114" s="141"/>
      <c r="J114" s="141"/>
      <c r="K114" s="141"/>
      <c r="L114" s="141"/>
      <c r="M114" s="141"/>
    </row>
    <row r="115" spans="1:13">
      <c r="A115" s="927"/>
      <c r="B115" s="141"/>
      <c r="C115" s="141"/>
      <c r="D115" s="141"/>
      <c r="E115" s="141"/>
      <c r="F115" s="141"/>
      <c r="G115" s="141"/>
      <c r="H115" s="141"/>
      <c r="I115" s="141"/>
      <c r="J115" s="141"/>
      <c r="K115" s="141"/>
      <c r="L115" s="141"/>
      <c r="M115" s="141"/>
    </row>
    <row r="116" spans="1:13">
      <c r="A116" s="927"/>
      <c r="B116" s="141"/>
      <c r="C116" s="141"/>
      <c r="D116" s="141"/>
      <c r="E116" s="141"/>
      <c r="F116" s="141"/>
      <c r="G116" s="141"/>
      <c r="H116" s="141"/>
      <c r="I116" s="141"/>
      <c r="J116" s="141"/>
      <c r="K116" s="141"/>
      <c r="L116" s="141"/>
      <c r="M116" s="141"/>
    </row>
    <row r="117" spans="1:13">
      <c r="A117" s="927"/>
      <c r="B117" s="141"/>
      <c r="C117" s="141"/>
      <c r="D117" s="141"/>
      <c r="E117" s="141"/>
      <c r="F117" s="141"/>
      <c r="G117" s="141"/>
      <c r="H117" s="141"/>
      <c r="I117" s="141"/>
      <c r="J117" s="141"/>
      <c r="K117" s="141"/>
      <c r="L117" s="141"/>
      <c r="M117" s="141"/>
    </row>
    <row r="118" spans="1:13">
      <c r="A118" s="927"/>
      <c r="B118" s="141"/>
      <c r="C118" s="141"/>
      <c r="D118" s="141"/>
      <c r="E118" s="141"/>
      <c r="F118" s="141"/>
      <c r="G118" s="141"/>
      <c r="H118" s="141"/>
      <c r="I118" s="141"/>
      <c r="J118" s="141"/>
      <c r="K118" s="141"/>
      <c r="L118" s="141"/>
      <c r="M118" s="141"/>
    </row>
    <row r="119" spans="1:13">
      <c r="A119" s="927"/>
      <c r="B119" s="141"/>
      <c r="C119" s="141"/>
      <c r="D119" s="141"/>
      <c r="E119" s="141"/>
      <c r="F119" s="141"/>
      <c r="G119" s="141"/>
      <c r="H119" s="141"/>
      <c r="I119" s="141"/>
      <c r="J119" s="141"/>
      <c r="K119" s="141"/>
      <c r="L119" s="141"/>
      <c r="M119" s="141"/>
    </row>
    <row r="120" spans="1:13">
      <c r="A120" s="927"/>
      <c r="B120" s="141"/>
      <c r="C120" s="141"/>
      <c r="D120" s="141"/>
      <c r="E120" s="141"/>
      <c r="F120" s="141"/>
      <c r="G120" s="141"/>
      <c r="H120" s="141"/>
      <c r="I120" s="141"/>
      <c r="J120" s="141"/>
      <c r="K120" s="141"/>
      <c r="L120" s="141"/>
      <c r="M120" s="141"/>
    </row>
    <row r="121" spans="1:13">
      <c r="A121" s="927"/>
      <c r="B121" s="141"/>
      <c r="C121" s="141"/>
      <c r="D121" s="141"/>
      <c r="E121" s="141"/>
      <c r="F121" s="141"/>
      <c r="G121" s="141"/>
      <c r="H121" s="141"/>
      <c r="I121" s="141"/>
      <c r="J121" s="141"/>
      <c r="K121" s="141"/>
      <c r="L121" s="141"/>
      <c r="M121" s="141"/>
    </row>
    <row r="122" spans="1:13">
      <c r="A122" s="927"/>
      <c r="B122" s="141"/>
      <c r="C122" s="141"/>
      <c r="D122" s="141"/>
      <c r="E122" s="141"/>
      <c r="F122" s="141"/>
      <c r="G122" s="141"/>
      <c r="H122" s="141"/>
      <c r="I122" s="141"/>
      <c r="J122" s="141"/>
      <c r="K122" s="141"/>
      <c r="L122" s="141"/>
      <c r="M122" s="141"/>
    </row>
    <row r="123" spans="1:13">
      <c r="A123" s="927"/>
      <c r="B123" s="141"/>
      <c r="C123" s="141"/>
      <c r="D123" s="141"/>
      <c r="E123" s="141"/>
      <c r="F123" s="141"/>
      <c r="G123" s="141"/>
      <c r="H123" s="141"/>
      <c r="I123" s="141"/>
      <c r="J123" s="141"/>
      <c r="K123" s="141"/>
      <c r="L123" s="141"/>
      <c r="M123" s="141"/>
    </row>
    <row r="124" spans="1:13">
      <c r="A124" s="927"/>
      <c r="B124" s="141"/>
      <c r="C124" s="141"/>
      <c r="D124" s="141"/>
      <c r="E124" s="141"/>
      <c r="F124" s="141"/>
      <c r="G124" s="141"/>
      <c r="H124" s="141"/>
      <c r="I124" s="141"/>
      <c r="J124" s="141"/>
      <c r="K124" s="141"/>
      <c r="L124" s="141"/>
      <c r="M124" s="141"/>
    </row>
    <row r="125" spans="1:13">
      <c r="A125" s="927"/>
      <c r="B125" s="141"/>
      <c r="C125" s="141"/>
      <c r="D125" s="141"/>
      <c r="E125" s="141"/>
      <c r="F125" s="141"/>
      <c r="G125" s="141"/>
      <c r="H125" s="141"/>
      <c r="I125" s="141"/>
      <c r="J125" s="141"/>
      <c r="K125" s="141"/>
      <c r="L125" s="141"/>
      <c r="M125" s="141"/>
    </row>
    <row r="126" spans="1:13">
      <c r="A126" s="927"/>
      <c r="B126" s="141"/>
      <c r="C126" s="141"/>
      <c r="D126" s="141"/>
      <c r="E126" s="141"/>
      <c r="F126" s="141"/>
      <c r="G126" s="141"/>
      <c r="H126" s="141"/>
      <c r="I126" s="141"/>
      <c r="J126" s="141"/>
      <c r="K126" s="141"/>
      <c r="L126" s="141"/>
      <c r="M126" s="141"/>
    </row>
    <row r="127" spans="1:13">
      <c r="A127" s="927"/>
      <c r="B127" s="141"/>
      <c r="C127" s="141"/>
      <c r="D127" s="141"/>
      <c r="E127" s="141"/>
      <c r="F127" s="141"/>
      <c r="G127" s="141"/>
      <c r="H127" s="141"/>
      <c r="I127" s="141"/>
      <c r="J127" s="141"/>
      <c r="K127" s="141"/>
      <c r="L127" s="141"/>
      <c r="M127" s="141"/>
    </row>
    <row r="128" spans="1:13">
      <c r="A128" s="929"/>
      <c r="B128" s="141"/>
      <c r="C128" s="141"/>
      <c r="D128" s="141"/>
      <c r="E128" s="141"/>
      <c r="F128" s="141"/>
      <c r="G128" s="141"/>
      <c r="H128" s="141"/>
      <c r="I128" s="141"/>
      <c r="J128" s="141"/>
      <c r="K128" s="141"/>
      <c r="L128" s="141"/>
      <c r="M128" s="141"/>
    </row>
    <row r="129" spans="1:13">
      <c r="A129" s="927"/>
      <c r="B129" s="141"/>
      <c r="C129" s="141"/>
      <c r="D129" s="141"/>
      <c r="E129" s="141"/>
      <c r="F129" s="141"/>
      <c r="G129" s="141"/>
      <c r="H129" s="141"/>
      <c r="I129" s="141"/>
      <c r="J129" s="141"/>
      <c r="K129" s="141"/>
      <c r="L129" s="141"/>
      <c r="M129" s="141"/>
    </row>
    <row r="130" spans="1:13">
      <c r="A130" s="927"/>
      <c r="B130" s="141"/>
      <c r="C130" s="141"/>
      <c r="D130" s="141"/>
      <c r="E130" s="141"/>
      <c r="F130" s="141"/>
      <c r="G130" s="141"/>
      <c r="H130" s="141"/>
      <c r="I130" s="141"/>
      <c r="J130" s="141"/>
      <c r="K130" s="141"/>
      <c r="L130" s="141"/>
      <c r="M130" s="141"/>
    </row>
    <row r="131" spans="1:13">
      <c r="A131" s="927"/>
      <c r="B131" s="141"/>
      <c r="C131" s="141"/>
      <c r="D131" s="141"/>
      <c r="E131" s="141"/>
      <c r="F131" s="141"/>
      <c r="G131" s="141"/>
      <c r="H131" s="141"/>
      <c r="I131" s="141"/>
      <c r="J131" s="141"/>
      <c r="K131" s="141"/>
      <c r="L131" s="141"/>
      <c r="M131" s="141"/>
    </row>
    <row r="132" spans="1:13">
      <c r="A132" s="927"/>
      <c r="B132" s="141"/>
      <c r="C132" s="141"/>
      <c r="D132" s="141"/>
      <c r="E132" s="141"/>
      <c r="F132" s="141"/>
      <c r="G132" s="141"/>
      <c r="H132" s="141"/>
      <c r="I132" s="141"/>
      <c r="J132" s="141"/>
      <c r="K132" s="141"/>
      <c r="L132" s="141"/>
      <c r="M132" s="141"/>
    </row>
    <row r="133" spans="1:13">
      <c r="A133" s="927"/>
      <c r="B133" s="141"/>
      <c r="C133" s="141"/>
      <c r="D133" s="141"/>
      <c r="E133" s="141"/>
      <c r="F133" s="141"/>
      <c r="G133" s="141"/>
      <c r="H133" s="141"/>
      <c r="I133" s="141"/>
      <c r="J133" s="141"/>
      <c r="K133" s="141"/>
      <c r="L133" s="141"/>
      <c r="M133" s="141"/>
    </row>
    <row r="134" spans="1:13">
      <c r="A134" s="927"/>
      <c r="B134" s="141"/>
      <c r="C134" s="141"/>
      <c r="D134" s="141"/>
      <c r="E134" s="141"/>
      <c r="F134" s="141"/>
      <c r="G134" s="141"/>
      <c r="H134" s="141"/>
      <c r="I134" s="141"/>
      <c r="J134" s="141"/>
      <c r="K134" s="141"/>
      <c r="L134" s="141"/>
      <c r="M134" s="141"/>
    </row>
    <row r="135" spans="1:13">
      <c r="A135" s="927"/>
      <c r="B135" s="141"/>
      <c r="C135" s="141"/>
      <c r="D135" s="141"/>
      <c r="E135" s="141"/>
      <c r="F135" s="141"/>
      <c r="G135" s="141"/>
      <c r="H135" s="141"/>
      <c r="I135" s="141"/>
      <c r="J135" s="141"/>
      <c r="K135" s="141"/>
      <c r="L135" s="141"/>
      <c r="M135" s="141"/>
    </row>
    <row r="136" spans="1:13">
      <c r="A136" s="927"/>
      <c r="B136" s="141"/>
      <c r="C136" s="141"/>
      <c r="D136" s="141"/>
      <c r="E136" s="141"/>
      <c r="F136" s="141"/>
      <c r="G136" s="141"/>
      <c r="H136" s="141"/>
      <c r="I136" s="141"/>
      <c r="J136" s="141"/>
      <c r="K136" s="141"/>
      <c r="L136" s="141"/>
      <c r="M136" s="141"/>
    </row>
    <row r="137" spans="1:13">
      <c r="A137" s="927"/>
      <c r="B137" s="141"/>
      <c r="C137" s="141"/>
      <c r="D137" s="141"/>
      <c r="E137" s="141"/>
      <c r="F137" s="141"/>
      <c r="G137" s="141"/>
      <c r="H137" s="141"/>
      <c r="I137" s="141"/>
      <c r="J137" s="141"/>
      <c r="K137" s="141"/>
      <c r="L137" s="141"/>
      <c r="M137" s="141"/>
    </row>
    <row r="138" spans="1:13">
      <c r="A138" s="927"/>
      <c r="B138" s="141"/>
      <c r="C138" s="141"/>
      <c r="D138" s="141"/>
      <c r="E138" s="141"/>
      <c r="F138" s="141"/>
      <c r="G138" s="141"/>
      <c r="H138" s="141"/>
      <c r="I138" s="141"/>
      <c r="J138" s="141"/>
      <c r="K138" s="141"/>
      <c r="L138" s="141"/>
      <c r="M138" s="141"/>
    </row>
    <row r="139" spans="1:13">
      <c r="A139" s="927"/>
      <c r="B139" s="141"/>
      <c r="C139" s="141"/>
      <c r="D139" s="141"/>
      <c r="E139" s="141"/>
      <c r="F139" s="141"/>
      <c r="G139" s="141"/>
      <c r="H139" s="141"/>
      <c r="I139" s="141"/>
      <c r="J139" s="141"/>
      <c r="K139" s="141"/>
      <c r="L139" s="141"/>
      <c r="M139" s="141"/>
    </row>
    <row r="140" spans="1:13">
      <c r="A140" s="927"/>
      <c r="B140" s="141"/>
      <c r="C140" s="141"/>
      <c r="D140" s="141"/>
      <c r="E140" s="141"/>
      <c r="F140" s="141"/>
      <c r="G140" s="141"/>
      <c r="H140" s="141"/>
      <c r="I140" s="141"/>
      <c r="J140" s="141"/>
      <c r="K140" s="141"/>
      <c r="L140" s="141"/>
      <c r="M140" s="141"/>
    </row>
    <row r="141" spans="1:13">
      <c r="A141" s="927"/>
      <c r="B141" s="141"/>
      <c r="C141" s="141"/>
      <c r="D141" s="141"/>
      <c r="E141" s="141"/>
      <c r="F141" s="141"/>
      <c r="G141" s="141"/>
      <c r="H141" s="141"/>
      <c r="I141" s="141"/>
      <c r="J141" s="141"/>
      <c r="K141" s="141"/>
      <c r="L141" s="141"/>
      <c r="M141" s="141"/>
    </row>
    <row r="142" spans="1:13">
      <c r="A142" s="927"/>
      <c r="B142" s="141"/>
      <c r="C142" s="141"/>
      <c r="D142" s="141"/>
      <c r="E142" s="141"/>
      <c r="F142" s="141"/>
      <c r="G142" s="141"/>
      <c r="H142" s="141"/>
      <c r="I142" s="141"/>
      <c r="J142" s="141"/>
      <c r="K142" s="141"/>
      <c r="L142" s="141"/>
      <c r="M142" s="141"/>
    </row>
    <row r="143" spans="1:13">
      <c r="A143" s="927"/>
      <c r="B143" s="141"/>
      <c r="C143" s="141"/>
      <c r="D143" s="141"/>
      <c r="E143" s="141"/>
      <c r="F143" s="141"/>
      <c r="G143" s="141"/>
      <c r="H143" s="141"/>
      <c r="I143" s="141"/>
      <c r="J143" s="141"/>
      <c r="K143" s="141"/>
      <c r="L143" s="141"/>
      <c r="M143" s="141"/>
    </row>
    <row r="144" spans="1:13">
      <c r="A144" s="927"/>
      <c r="B144" s="141"/>
      <c r="C144" s="141"/>
      <c r="D144" s="141"/>
      <c r="E144" s="141"/>
      <c r="F144" s="141"/>
      <c r="G144" s="141"/>
      <c r="H144" s="141"/>
      <c r="I144" s="141"/>
      <c r="J144" s="141"/>
      <c r="K144" s="141"/>
      <c r="L144" s="141"/>
      <c r="M144" s="141"/>
    </row>
    <row r="145" spans="1:13">
      <c r="A145" s="927"/>
      <c r="B145" s="141"/>
      <c r="C145" s="141"/>
      <c r="D145" s="141"/>
      <c r="E145" s="141"/>
      <c r="F145" s="141"/>
      <c r="G145" s="141"/>
      <c r="H145" s="141"/>
      <c r="I145" s="141"/>
      <c r="J145" s="141"/>
      <c r="K145" s="141"/>
      <c r="L145" s="141"/>
      <c r="M145" s="141"/>
    </row>
    <row r="146" spans="1:13">
      <c r="A146" s="927"/>
      <c r="B146" s="141"/>
      <c r="C146" s="141"/>
      <c r="D146" s="141"/>
      <c r="E146" s="141"/>
      <c r="F146" s="141"/>
      <c r="G146" s="141"/>
      <c r="H146" s="141"/>
      <c r="I146" s="141"/>
      <c r="J146" s="141"/>
      <c r="K146" s="141"/>
      <c r="L146" s="141"/>
      <c r="M146" s="141"/>
    </row>
    <row r="147" spans="1:13">
      <c r="A147" s="927"/>
      <c r="B147" s="141"/>
      <c r="C147" s="141"/>
      <c r="D147" s="141"/>
      <c r="E147" s="141"/>
      <c r="F147" s="141"/>
      <c r="G147" s="141"/>
      <c r="H147" s="141"/>
      <c r="I147" s="141"/>
      <c r="J147" s="141"/>
      <c r="K147" s="141"/>
      <c r="L147" s="141"/>
      <c r="M147" s="141"/>
    </row>
    <row r="148" spans="1:13">
      <c r="A148" s="927"/>
      <c r="B148" s="141"/>
      <c r="C148" s="141"/>
      <c r="D148" s="141"/>
      <c r="E148" s="141"/>
      <c r="F148" s="141"/>
      <c r="G148" s="141"/>
      <c r="H148" s="141"/>
      <c r="I148" s="141"/>
      <c r="J148" s="141"/>
      <c r="K148" s="141"/>
      <c r="L148" s="141"/>
      <c r="M148" s="141"/>
    </row>
    <row r="149" spans="1:13">
      <c r="A149" s="927"/>
      <c r="B149" s="141"/>
      <c r="C149" s="141"/>
      <c r="D149" s="141"/>
      <c r="E149" s="141"/>
      <c r="F149" s="141"/>
      <c r="G149" s="141"/>
      <c r="H149" s="141"/>
      <c r="I149" s="141"/>
      <c r="J149" s="141"/>
      <c r="K149" s="141"/>
      <c r="L149" s="141"/>
      <c r="M149" s="141"/>
    </row>
    <row r="150" spans="1:13">
      <c r="A150" s="929"/>
      <c r="B150" s="141"/>
      <c r="C150" s="141"/>
      <c r="D150" s="141"/>
      <c r="E150" s="141"/>
      <c r="F150" s="141"/>
      <c r="G150" s="141"/>
      <c r="H150" s="141"/>
      <c r="I150" s="141"/>
      <c r="J150" s="141"/>
      <c r="K150" s="141"/>
      <c r="L150" s="141"/>
      <c r="M150" s="141"/>
    </row>
    <row r="151" spans="1:13">
      <c r="A151" s="927"/>
      <c r="B151" s="141"/>
      <c r="C151" s="141"/>
      <c r="D151" s="141"/>
      <c r="E151" s="141"/>
      <c r="F151" s="141"/>
      <c r="G151" s="141"/>
      <c r="H151" s="141"/>
      <c r="I151" s="141"/>
      <c r="J151" s="141"/>
      <c r="K151" s="141"/>
      <c r="L151" s="141"/>
      <c r="M151" s="141"/>
    </row>
    <row r="152" spans="1:13">
      <c r="A152" s="927"/>
      <c r="B152" s="141"/>
      <c r="C152" s="141"/>
      <c r="D152" s="141"/>
      <c r="E152" s="141"/>
      <c r="F152" s="141"/>
      <c r="G152" s="141"/>
      <c r="H152" s="141"/>
      <c r="I152" s="141"/>
      <c r="J152" s="141"/>
      <c r="K152" s="141"/>
      <c r="L152" s="141"/>
      <c r="M152" s="141"/>
    </row>
    <row r="153" spans="1:13">
      <c r="A153" s="927"/>
      <c r="B153" s="141"/>
      <c r="C153" s="141"/>
      <c r="D153" s="141"/>
      <c r="E153" s="141"/>
      <c r="F153" s="141"/>
      <c r="G153" s="141"/>
      <c r="H153" s="141"/>
      <c r="I153" s="141"/>
      <c r="J153" s="141"/>
      <c r="K153" s="141"/>
      <c r="L153" s="141"/>
      <c r="M153" s="141"/>
    </row>
    <row r="154" spans="1:13">
      <c r="A154" s="927"/>
      <c r="B154" s="141"/>
      <c r="C154" s="141"/>
      <c r="D154" s="141"/>
      <c r="E154" s="141"/>
      <c r="F154" s="141"/>
      <c r="G154" s="141"/>
      <c r="H154" s="141"/>
      <c r="I154" s="141"/>
      <c r="J154" s="141"/>
      <c r="K154" s="141"/>
      <c r="L154" s="141"/>
      <c r="M154" s="141"/>
    </row>
    <row r="155" spans="1:13">
      <c r="A155" s="927"/>
      <c r="B155" s="141"/>
      <c r="C155" s="141"/>
      <c r="D155" s="141"/>
      <c r="E155" s="141"/>
      <c r="F155" s="141"/>
      <c r="G155" s="141"/>
      <c r="H155" s="141"/>
      <c r="I155" s="141"/>
      <c r="J155" s="141"/>
      <c r="K155" s="141"/>
      <c r="L155" s="141"/>
      <c r="M155" s="141"/>
    </row>
    <row r="156" spans="1:13">
      <c r="A156" s="927"/>
      <c r="B156" s="141"/>
      <c r="C156" s="141"/>
      <c r="D156" s="141"/>
      <c r="E156" s="141"/>
      <c r="F156" s="141"/>
      <c r="G156" s="141"/>
      <c r="H156" s="141"/>
      <c r="I156" s="141"/>
      <c r="J156" s="141"/>
      <c r="K156" s="141"/>
      <c r="L156" s="141"/>
      <c r="M156" s="141"/>
    </row>
    <row r="157" spans="1:13">
      <c r="A157" s="927"/>
      <c r="B157" s="141"/>
      <c r="C157" s="141"/>
      <c r="D157" s="141"/>
      <c r="E157" s="141"/>
      <c r="F157" s="141"/>
      <c r="G157" s="141"/>
      <c r="H157" s="141"/>
      <c r="I157" s="141"/>
      <c r="J157" s="141"/>
      <c r="K157" s="141"/>
      <c r="L157" s="141"/>
      <c r="M157" s="141"/>
    </row>
    <row r="158" spans="1:13">
      <c r="A158" s="927"/>
      <c r="B158" s="141"/>
      <c r="C158" s="141"/>
      <c r="D158" s="141"/>
      <c r="E158" s="141"/>
      <c r="F158" s="141"/>
      <c r="G158" s="141"/>
      <c r="H158" s="141"/>
      <c r="I158" s="141"/>
      <c r="J158" s="141"/>
      <c r="K158" s="141"/>
      <c r="L158" s="141"/>
      <c r="M158" s="141"/>
    </row>
    <row r="159" spans="1:13">
      <c r="A159" s="927"/>
      <c r="B159" s="141"/>
      <c r="C159" s="141"/>
      <c r="D159" s="141"/>
      <c r="E159" s="141"/>
      <c r="F159" s="141"/>
      <c r="G159" s="141"/>
      <c r="H159" s="141"/>
      <c r="I159" s="141"/>
      <c r="J159" s="141"/>
      <c r="K159" s="141"/>
      <c r="L159" s="141"/>
      <c r="M159" s="141"/>
    </row>
    <row r="160" spans="1:13">
      <c r="A160" s="927"/>
      <c r="B160" s="141"/>
      <c r="C160" s="141"/>
      <c r="D160" s="141"/>
      <c r="E160" s="141"/>
      <c r="F160" s="141"/>
      <c r="G160" s="141"/>
      <c r="H160" s="141"/>
      <c r="I160" s="141"/>
      <c r="J160" s="141"/>
      <c r="K160" s="141"/>
      <c r="L160" s="141"/>
      <c r="M160" s="141"/>
    </row>
    <row r="161" spans="1:13">
      <c r="A161" s="927"/>
      <c r="B161" s="141"/>
      <c r="C161" s="141"/>
      <c r="D161" s="141"/>
      <c r="E161" s="141"/>
      <c r="F161" s="141"/>
      <c r="G161" s="141"/>
      <c r="H161" s="141"/>
      <c r="I161" s="141"/>
      <c r="J161" s="141"/>
      <c r="K161" s="141"/>
      <c r="L161" s="141"/>
      <c r="M161" s="141"/>
    </row>
    <row r="162" spans="1:13">
      <c r="A162" s="927"/>
      <c r="B162" s="141"/>
      <c r="C162" s="141"/>
      <c r="D162" s="141"/>
      <c r="E162" s="141"/>
      <c r="F162" s="141"/>
      <c r="G162" s="141"/>
      <c r="H162" s="141"/>
      <c r="I162" s="141"/>
      <c r="J162" s="141"/>
      <c r="K162" s="141"/>
      <c r="L162" s="141"/>
      <c r="M162" s="141"/>
    </row>
    <row r="163" spans="1:13">
      <c r="A163" s="927"/>
      <c r="B163" s="141"/>
      <c r="C163" s="141"/>
      <c r="D163" s="141"/>
      <c r="E163" s="141"/>
      <c r="F163" s="141"/>
      <c r="G163" s="141"/>
      <c r="H163" s="141"/>
      <c r="I163" s="141"/>
      <c r="J163" s="141"/>
      <c r="K163" s="141"/>
      <c r="L163" s="141"/>
      <c r="M163" s="141"/>
    </row>
    <row r="164" spans="1:13">
      <c r="A164" s="927"/>
      <c r="B164" s="141"/>
      <c r="C164" s="141"/>
      <c r="D164" s="141"/>
      <c r="E164" s="141"/>
      <c r="F164" s="141"/>
      <c r="G164" s="141"/>
      <c r="H164" s="141"/>
      <c r="I164" s="141"/>
      <c r="J164" s="141"/>
      <c r="K164" s="141"/>
      <c r="L164" s="141"/>
      <c r="M164" s="141"/>
    </row>
    <row r="165" spans="1:13">
      <c r="A165" s="927"/>
      <c r="B165" s="141"/>
      <c r="C165" s="141"/>
      <c r="D165" s="141"/>
      <c r="E165" s="141"/>
      <c r="F165" s="141"/>
      <c r="G165" s="141"/>
      <c r="H165" s="141"/>
      <c r="I165" s="141"/>
      <c r="J165" s="141"/>
      <c r="K165" s="141"/>
      <c r="L165" s="141"/>
      <c r="M165" s="141"/>
    </row>
    <row r="166" spans="1:13">
      <c r="A166" s="927"/>
      <c r="B166" s="141"/>
      <c r="C166" s="141"/>
      <c r="D166" s="141"/>
      <c r="E166" s="141"/>
      <c r="F166" s="141"/>
      <c r="G166" s="141"/>
      <c r="H166" s="141"/>
      <c r="I166" s="141"/>
      <c r="J166" s="141"/>
      <c r="K166" s="141"/>
      <c r="L166" s="141"/>
      <c r="M166" s="141"/>
    </row>
    <row r="167" spans="1:13">
      <c r="A167" s="927"/>
      <c r="B167" s="141"/>
      <c r="C167" s="141"/>
      <c r="D167" s="141"/>
      <c r="E167" s="141"/>
      <c r="F167" s="141"/>
      <c r="G167" s="141"/>
      <c r="H167" s="141"/>
      <c r="I167" s="141"/>
      <c r="J167" s="141"/>
      <c r="K167" s="141"/>
      <c r="L167" s="141"/>
      <c r="M167" s="141"/>
    </row>
    <row r="168" spans="1:13">
      <c r="A168" s="927"/>
      <c r="B168" s="141"/>
      <c r="C168" s="141"/>
      <c r="D168" s="141"/>
      <c r="E168" s="141"/>
      <c r="F168" s="141"/>
      <c r="G168" s="141"/>
      <c r="H168" s="141"/>
      <c r="I168" s="141"/>
      <c r="J168" s="141"/>
      <c r="K168" s="141"/>
      <c r="L168" s="141"/>
      <c r="M168" s="141"/>
    </row>
    <row r="169" spans="1:13">
      <c r="A169" s="927"/>
      <c r="B169" s="141"/>
      <c r="C169" s="141"/>
      <c r="D169" s="141"/>
      <c r="E169" s="141"/>
      <c r="F169" s="141"/>
      <c r="G169" s="141"/>
      <c r="H169" s="141"/>
      <c r="I169" s="141"/>
      <c r="J169" s="141"/>
      <c r="K169" s="141"/>
      <c r="L169" s="141"/>
      <c r="M169" s="141"/>
    </row>
    <row r="170" spans="1:13">
      <c r="A170" s="927"/>
      <c r="B170" s="141"/>
      <c r="C170" s="141"/>
      <c r="D170" s="141"/>
      <c r="E170" s="141"/>
      <c r="F170" s="141"/>
      <c r="G170" s="141"/>
      <c r="H170" s="141"/>
      <c r="I170" s="141"/>
      <c r="J170" s="141"/>
      <c r="K170" s="141"/>
      <c r="L170" s="141"/>
      <c r="M170" s="141"/>
    </row>
    <row r="171" spans="1:13">
      <c r="A171" s="927"/>
      <c r="B171" s="141"/>
      <c r="C171" s="141"/>
      <c r="D171" s="141"/>
      <c r="E171" s="141"/>
      <c r="F171" s="141"/>
      <c r="G171" s="141"/>
      <c r="H171" s="141"/>
      <c r="I171" s="141"/>
      <c r="J171" s="141"/>
      <c r="K171" s="141"/>
      <c r="L171" s="141"/>
      <c r="M171" s="141"/>
    </row>
    <row r="172" spans="1:13">
      <c r="A172" s="929"/>
      <c r="B172" s="141"/>
      <c r="C172" s="141"/>
      <c r="D172" s="141"/>
      <c r="E172" s="141"/>
      <c r="F172" s="141"/>
      <c r="G172" s="141"/>
      <c r="H172" s="141"/>
      <c r="I172" s="141"/>
      <c r="J172" s="141"/>
      <c r="K172" s="141"/>
      <c r="L172" s="141"/>
      <c r="M172" s="141"/>
    </row>
    <row r="173" spans="1:13">
      <c r="A173" s="927"/>
      <c r="B173" s="141"/>
      <c r="C173" s="141"/>
      <c r="D173" s="141"/>
      <c r="E173" s="141"/>
      <c r="F173" s="141"/>
      <c r="G173" s="141"/>
      <c r="H173" s="141"/>
      <c r="I173" s="141"/>
      <c r="J173" s="141"/>
      <c r="K173" s="141"/>
      <c r="L173" s="141"/>
      <c r="M173" s="141"/>
    </row>
    <row r="174" spans="1:13">
      <c r="A174" s="927"/>
      <c r="B174" s="141"/>
      <c r="C174" s="141"/>
      <c r="D174" s="141"/>
      <c r="E174" s="141"/>
      <c r="F174" s="141"/>
      <c r="G174" s="141"/>
      <c r="H174" s="141"/>
      <c r="I174" s="141"/>
      <c r="J174" s="141"/>
      <c r="K174" s="141"/>
      <c r="L174" s="141"/>
      <c r="M174" s="141"/>
    </row>
    <row r="175" spans="1:13">
      <c r="A175" s="927"/>
      <c r="B175" s="141"/>
      <c r="C175" s="141"/>
      <c r="D175" s="141"/>
      <c r="E175" s="141"/>
      <c r="F175" s="141"/>
      <c r="G175" s="141"/>
      <c r="H175" s="141"/>
      <c r="I175" s="141"/>
      <c r="J175" s="141"/>
      <c r="K175" s="141"/>
      <c r="L175" s="141"/>
      <c r="M175" s="141"/>
    </row>
    <row r="176" spans="1:13">
      <c r="A176" s="927"/>
      <c r="B176" s="141"/>
      <c r="C176" s="141"/>
      <c r="D176" s="141"/>
      <c r="E176" s="141"/>
      <c r="F176" s="141"/>
      <c r="G176" s="141"/>
      <c r="H176" s="141"/>
      <c r="I176" s="141"/>
      <c r="J176" s="141"/>
      <c r="K176" s="141"/>
      <c r="L176" s="141"/>
      <c r="M176" s="141"/>
    </row>
    <row r="177" spans="1:13">
      <c r="A177" s="927"/>
      <c r="B177" s="141"/>
      <c r="C177" s="141"/>
      <c r="D177" s="141"/>
      <c r="E177" s="141"/>
      <c r="F177" s="141"/>
      <c r="G177" s="141"/>
      <c r="H177" s="141"/>
      <c r="I177" s="141"/>
      <c r="J177" s="141"/>
      <c r="K177" s="141"/>
      <c r="L177" s="141"/>
      <c r="M177" s="141"/>
    </row>
    <row r="178" spans="1:13">
      <c r="A178" s="927"/>
      <c r="B178" s="141"/>
      <c r="C178" s="141"/>
      <c r="D178" s="141"/>
      <c r="E178" s="141"/>
      <c r="F178" s="141"/>
      <c r="G178" s="141"/>
      <c r="H178" s="141"/>
      <c r="I178" s="141"/>
      <c r="J178" s="141"/>
      <c r="K178" s="141"/>
      <c r="L178" s="141"/>
      <c r="M178" s="141"/>
    </row>
    <row r="179" spans="1:13">
      <c r="A179" s="927"/>
      <c r="B179" s="141"/>
      <c r="C179" s="141"/>
      <c r="D179" s="141"/>
      <c r="E179" s="141"/>
      <c r="F179" s="141"/>
      <c r="G179" s="141"/>
      <c r="H179" s="141"/>
      <c r="I179" s="141"/>
      <c r="J179" s="141"/>
      <c r="K179" s="141"/>
      <c r="L179" s="141"/>
      <c r="M179" s="141"/>
    </row>
    <row r="180" spans="1:13">
      <c r="A180" s="927"/>
      <c r="B180" s="141"/>
      <c r="C180" s="141"/>
      <c r="D180" s="141"/>
      <c r="E180" s="141"/>
      <c r="F180" s="141"/>
      <c r="G180" s="141"/>
      <c r="H180" s="141"/>
      <c r="I180" s="141"/>
      <c r="J180" s="141"/>
      <c r="K180" s="141"/>
      <c r="L180" s="141"/>
      <c r="M180" s="141"/>
    </row>
    <row r="181" spans="1:13">
      <c r="A181" s="927"/>
      <c r="B181" s="141"/>
      <c r="C181" s="141"/>
      <c r="D181" s="141"/>
      <c r="E181" s="141"/>
      <c r="F181" s="141"/>
      <c r="G181" s="141"/>
      <c r="H181" s="141"/>
      <c r="I181" s="141"/>
      <c r="J181" s="141"/>
      <c r="K181" s="141"/>
      <c r="L181" s="141"/>
      <c r="M181" s="141"/>
    </row>
    <row r="182" spans="1:13">
      <c r="A182" s="927"/>
      <c r="B182" s="141"/>
      <c r="C182" s="141"/>
      <c r="D182" s="141"/>
      <c r="E182" s="141"/>
      <c r="F182" s="141"/>
      <c r="G182" s="141"/>
      <c r="H182" s="141"/>
      <c r="I182" s="141"/>
      <c r="J182" s="141"/>
      <c r="K182" s="141"/>
      <c r="L182" s="141"/>
      <c r="M182" s="141"/>
    </row>
    <row r="183" spans="1:13">
      <c r="A183" s="927"/>
      <c r="B183" s="141"/>
      <c r="C183" s="141"/>
      <c r="D183" s="141"/>
      <c r="E183" s="141"/>
      <c r="F183" s="141"/>
      <c r="G183" s="141"/>
      <c r="H183" s="141"/>
      <c r="I183" s="141"/>
      <c r="J183" s="141"/>
      <c r="K183" s="141"/>
      <c r="L183" s="141"/>
      <c r="M183" s="141"/>
    </row>
    <row r="184" spans="1:13">
      <c r="A184" s="927"/>
      <c r="B184" s="141"/>
      <c r="C184" s="141"/>
      <c r="D184" s="141"/>
      <c r="E184" s="141"/>
      <c r="F184" s="141"/>
      <c r="G184" s="141"/>
      <c r="H184" s="141"/>
      <c r="I184" s="141"/>
      <c r="J184" s="141"/>
      <c r="K184" s="141"/>
      <c r="L184" s="141"/>
      <c r="M184" s="141"/>
    </row>
    <row r="185" spans="1:13">
      <c r="A185" s="927"/>
      <c r="B185" s="141"/>
      <c r="C185" s="141"/>
      <c r="D185" s="141"/>
      <c r="E185" s="141"/>
      <c r="F185" s="141"/>
      <c r="G185" s="141"/>
      <c r="H185" s="141"/>
      <c r="I185" s="141"/>
      <c r="J185" s="141"/>
      <c r="K185" s="141"/>
      <c r="L185" s="141"/>
      <c r="M185" s="141"/>
    </row>
    <row r="186" spans="1:13">
      <c r="A186" s="927"/>
      <c r="B186" s="141"/>
      <c r="C186" s="141"/>
      <c r="D186" s="141"/>
      <c r="E186" s="141"/>
      <c r="F186" s="141"/>
      <c r="G186" s="141"/>
      <c r="H186" s="141"/>
      <c r="I186" s="141"/>
      <c r="J186" s="141"/>
      <c r="K186" s="141"/>
      <c r="L186" s="141"/>
      <c r="M186" s="141"/>
    </row>
    <row r="187" spans="1:13">
      <c r="A187" s="881"/>
      <c r="M187" s="29"/>
    </row>
    <row r="188" spans="1:13">
      <c r="A188" s="881"/>
      <c r="M188" s="29"/>
    </row>
    <row r="189" spans="1:13">
      <c r="A189" s="881"/>
      <c r="M189" s="29"/>
    </row>
    <row r="190" spans="1:13">
      <c r="A190" s="881"/>
      <c r="M190" s="29"/>
    </row>
    <row r="191" spans="1:13">
      <c r="A191" s="881"/>
      <c r="M191" s="29"/>
    </row>
  </sheetData>
  <mergeCells count="12">
    <mergeCell ref="A8:L8"/>
    <mergeCell ref="U1:V1"/>
    <mergeCell ref="U2:V2"/>
    <mergeCell ref="A3:L3"/>
    <mergeCell ref="A6:L6"/>
    <mergeCell ref="A7:L7"/>
    <mergeCell ref="A9:L9"/>
    <mergeCell ref="A11:A12"/>
    <mergeCell ref="B11:B12"/>
    <mergeCell ref="D11:E11"/>
    <mergeCell ref="F11:G11"/>
    <mergeCell ref="C11:C12"/>
  </mergeCells>
  <pageMargins left="0.15748031496062992" right="0.15748031496062992" top="0.74803149606299213" bottom="0.74803149606299213" header="0.31496062992125984" footer="0.31496062992125984"/>
  <pageSetup paperSize="9" scale="8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S356"/>
  <sheetViews>
    <sheetView view="pageBreakPreview" zoomScale="85" zoomScaleNormal="80" zoomScaleSheetLayoutView="85" workbookViewId="0">
      <pane xSplit="2" ySplit="9" topLeftCell="J112" activePane="bottomRight" state="frozen"/>
      <selection activeCell="U27" sqref="U27"/>
      <selection pane="topRight" activeCell="U27" sqref="U27"/>
      <selection pane="bottomLeft" activeCell="U27" sqref="U27"/>
      <selection pane="bottomRight" activeCell="J125" sqref="J125"/>
    </sheetView>
  </sheetViews>
  <sheetFormatPr defaultColWidth="0.85546875" defaultRowHeight="15" outlineLevelRow="1"/>
  <cols>
    <col min="1" max="1" width="11.5703125" style="420" customWidth="1"/>
    <col min="2" max="2" width="65.42578125" style="420" customWidth="1"/>
    <col min="3" max="3" width="13.85546875" style="420" customWidth="1"/>
    <col min="4" max="12" width="11" style="420" customWidth="1"/>
    <col min="13" max="13" width="11" style="420" hidden="1" customWidth="1"/>
    <col min="14" max="16" width="15.85546875" style="420" customWidth="1"/>
    <col min="17" max="18" width="15.85546875" style="419" customWidth="1"/>
    <col min="19" max="19" width="138.85546875" style="419" customWidth="1"/>
    <col min="20" max="16384" width="0.85546875" style="419"/>
  </cols>
  <sheetData>
    <row r="2" spans="1:19" ht="13.5" customHeight="1">
      <c r="A2" s="1626" t="s">
        <v>9</v>
      </c>
      <c r="B2" s="1626"/>
      <c r="C2" s="1626"/>
      <c r="D2" s="1626"/>
      <c r="E2" s="1626"/>
      <c r="F2" s="1626"/>
      <c r="G2" s="1626"/>
      <c r="H2" s="1626"/>
      <c r="I2" s="1626"/>
      <c r="J2" s="1626"/>
      <c r="K2" s="1626"/>
      <c r="L2" s="1626"/>
      <c r="M2" s="1626"/>
      <c r="N2" s="1626"/>
      <c r="O2" s="1626"/>
      <c r="P2" s="1626"/>
      <c r="Q2" s="1626"/>
      <c r="R2" s="1626"/>
    </row>
    <row r="3" spans="1:19" ht="13.5" customHeight="1">
      <c r="A3" s="1626" t="str">
        <f>[109]ПАС!A2</f>
        <v>по холодному водоснабжению  на 2015-2017 года</v>
      </c>
      <c r="B3" s="1626"/>
      <c r="C3" s="1626"/>
      <c r="D3" s="1626"/>
      <c r="E3" s="1626"/>
      <c r="F3" s="1626"/>
      <c r="G3" s="1626"/>
      <c r="H3" s="1626"/>
      <c r="I3" s="1626"/>
      <c r="J3" s="1626"/>
      <c r="K3" s="1626"/>
      <c r="L3" s="1626"/>
      <c r="M3" s="1626"/>
      <c r="N3" s="1626"/>
      <c r="O3" s="1626"/>
      <c r="P3" s="1626"/>
      <c r="Q3" s="1626"/>
      <c r="R3" s="1626"/>
    </row>
    <row r="4" spans="1:19" ht="13.5" customHeight="1"/>
    <row r="5" spans="1:19" ht="13.5" customHeight="1">
      <c r="A5" s="1627" t="str">
        <f>CONCATENATE(ПАС!B56,"  (",ПАС!C52,"  ",ПАС!C51,")")</f>
        <v>ООО "Ромист"   (Омутинское   Омутинский муниципальный район)</v>
      </c>
      <c r="B5" s="1627"/>
      <c r="C5" s="1627"/>
      <c r="D5" s="1627"/>
      <c r="E5" s="1627"/>
      <c r="F5" s="1627"/>
      <c r="G5" s="1627"/>
      <c r="H5" s="1627"/>
      <c r="I5" s="1627"/>
      <c r="J5" s="1627"/>
      <c r="K5" s="1627"/>
      <c r="L5" s="1627"/>
      <c r="M5" s="1627"/>
      <c r="N5" s="1627"/>
      <c r="O5" s="1627"/>
      <c r="P5" s="1627"/>
      <c r="Q5" s="1627"/>
      <c r="R5" s="1627"/>
    </row>
    <row r="6" spans="1:19" ht="31.5" customHeight="1">
      <c r="A6" s="421"/>
      <c r="B6" s="422" t="s">
        <v>584</v>
      </c>
      <c r="C6" s="423"/>
      <c r="D6" s="424"/>
      <c r="E6" s="424"/>
      <c r="F6" s="424"/>
      <c r="G6" s="424"/>
      <c r="H6" s="424"/>
      <c r="I6" s="424"/>
      <c r="J6" s="424"/>
      <c r="K6" s="424"/>
      <c r="L6" s="424"/>
      <c r="M6" s="424"/>
      <c r="N6" s="424"/>
      <c r="O6" s="424"/>
      <c r="P6" s="424"/>
      <c r="Q6" s="424"/>
      <c r="R6" s="478"/>
    </row>
    <row r="7" spans="1:19" ht="29.25" customHeight="1">
      <c r="A7" s="1628" t="s">
        <v>721</v>
      </c>
      <c r="B7" s="1629" t="s">
        <v>700</v>
      </c>
      <c r="C7" s="1628" t="s">
        <v>44</v>
      </c>
      <c r="D7" s="1628" t="s">
        <v>1562</v>
      </c>
      <c r="E7" s="1629"/>
      <c r="F7" s="1628" t="s">
        <v>1563</v>
      </c>
      <c r="G7" s="1629"/>
      <c r="H7" s="1628" t="s">
        <v>1564</v>
      </c>
      <c r="I7" s="1629"/>
      <c r="J7" s="1628" t="s">
        <v>1792</v>
      </c>
      <c r="K7" s="1629"/>
      <c r="L7" s="1628" t="s">
        <v>1566</v>
      </c>
      <c r="M7" s="1629"/>
      <c r="N7" s="1721" t="s">
        <v>1074</v>
      </c>
      <c r="O7" s="1722"/>
      <c r="P7" s="1722"/>
      <c r="Q7" s="1722"/>
      <c r="R7" s="1722"/>
    </row>
    <row r="8" spans="1:19" ht="30.75" customHeight="1">
      <c r="A8" s="1629"/>
      <c r="B8" s="1629"/>
      <c r="C8" s="1629"/>
      <c r="D8" s="1373" t="s">
        <v>1167</v>
      </c>
      <c r="E8" s="1373" t="s">
        <v>1168</v>
      </c>
      <c r="F8" s="1373" t="s">
        <v>1167</v>
      </c>
      <c r="G8" s="1373" t="s">
        <v>1168</v>
      </c>
      <c r="H8" s="1373" t="s">
        <v>1167</v>
      </c>
      <c r="I8" s="1373" t="s">
        <v>1168</v>
      </c>
      <c r="J8" s="1373" t="s">
        <v>1167</v>
      </c>
      <c r="K8" s="1373" t="s">
        <v>1168</v>
      </c>
      <c r="L8" s="1373" t="s">
        <v>1167</v>
      </c>
      <c r="M8" s="1373" t="s">
        <v>1169</v>
      </c>
      <c r="N8" s="426" t="s">
        <v>1791</v>
      </c>
      <c r="O8" s="426" t="s">
        <v>1787</v>
      </c>
      <c r="P8" s="426" t="s">
        <v>1788</v>
      </c>
      <c r="Q8" s="426" t="s">
        <v>1789</v>
      </c>
      <c r="R8" s="426" t="s">
        <v>1790</v>
      </c>
    </row>
    <row r="9" spans="1:19">
      <c r="A9" s="425">
        <v>1</v>
      </c>
      <c r="B9" s="425">
        <v>2</v>
      </c>
      <c r="C9" s="425">
        <v>3</v>
      </c>
      <c r="D9" s="425">
        <v>4</v>
      </c>
      <c r="E9" s="425">
        <v>5</v>
      </c>
      <c r="F9" s="425">
        <v>6</v>
      </c>
      <c r="G9" s="425">
        <v>7</v>
      </c>
      <c r="H9" s="425">
        <v>8</v>
      </c>
      <c r="I9" s="425">
        <v>9</v>
      </c>
      <c r="J9" s="425">
        <v>10</v>
      </c>
      <c r="K9" s="425">
        <v>11</v>
      </c>
      <c r="L9" s="425">
        <v>12</v>
      </c>
      <c r="M9" s="425">
        <v>13</v>
      </c>
      <c r="N9" s="425">
        <v>14</v>
      </c>
      <c r="O9" s="425">
        <v>15</v>
      </c>
      <c r="P9" s="425">
        <v>16</v>
      </c>
      <c r="Q9" s="868">
        <v>17</v>
      </c>
      <c r="R9" s="868">
        <v>18</v>
      </c>
    </row>
    <row r="10" spans="1:19">
      <c r="A10" s="427">
        <v>1</v>
      </c>
      <c r="B10" s="428" t="s">
        <v>45</v>
      </c>
      <c r="C10" s="429"/>
      <c r="D10" s="430"/>
      <c r="E10" s="430"/>
      <c r="F10" s="430"/>
      <c r="G10" s="430"/>
      <c r="H10" s="430"/>
      <c r="I10" s="430"/>
      <c r="J10" s="430"/>
      <c r="K10" s="430"/>
      <c r="L10" s="430"/>
      <c r="M10" s="430"/>
      <c r="N10" s="431"/>
      <c r="O10" s="430"/>
      <c r="P10" s="430"/>
      <c r="Q10" s="430"/>
      <c r="R10" s="431"/>
    </row>
    <row r="11" spans="1:19" outlineLevel="1">
      <c r="A11" s="425" t="s">
        <v>46</v>
      </c>
      <c r="B11" s="432" t="s">
        <v>47</v>
      </c>
      <c r="C11" s="425" t="s">
        <v>48</v>
      </c>
      <c r="D11" s="433">
        <f t="shared" ref="D11:P11" si="0">SUM(D12:D14)</f>
        <v>255.89999999999998</v>
      </c>
      <c r="E11" s="433">
        <f t="shared" si="0"/>
        <v>397.57400000000001</v>
      </c>
      <c r="F11" s="433">
        <f t="shared" si="0"/>
        <v>255.89999999999998</v>
      </c>
      <c r="G11" s="433">
        <f t="shared" si="0"/>
        <v>350.90600000000001</v>
      </c>
      <c r="H11" s="433">
        <f t="shared" si="0"/>
        <v>255.89999999999998</v>
      </c>
      <c r="I11" s="433">
        <f t="shared" si="0"/>
        <v>412.78000000000003</v>
      </c>
      <c r="J11" s="433">
        <f t="shared" si="0"/>
        <v>197.38399999999999</v>
      </c>
      <c r="K11" s="433">
        <f t="shared" si="0"/>
        <v>445.50799999999998</v>
      </c>
      <c r="L11" s="433">
        <f t="shared" si="0"/>
        <v>200.042</v>
      </c>
      <c r="M11" s="433">
        <f t="shared" si="0"/>
        <v>467.77200000000005</v>
      </c>
      <c r="N11" s="433">
        <f>SUM(N12:N14)</f>
        <v>228.31546582373224</v>
      </c>
      <c r="O11" s="433">
        <f t="shared" si="0"/>
        <v>228.31546582373224</v>
      </c>
      <c r="P11" s="433">
        <f t="shared" si="0"/>
        <v>228.31546582373224</v>
      </c>
      <c r="Q11" s="433">
        <f>SUM(Q12:Q14)</f>
        <v>228.31546582373224</v>
      </c>
      <c r="R11" s="433">
        <f>SUM(R12:R14)</f>
        <v>228.31546582373224</v>
      </c>
    </row>
    <row r="12" spans="1:19" hidden="1" outlineLevel="1">
      <c r="A12" s="434" t="s">
        <v>49</v>
      </c>
      <c r="B12" s="435" t="s">
        <v>50</v>
      </c>
      <c r="C12" s="434" t="s">
        <v>48</v>
      </c>
      <c r="D12" s="436"/>
      <c r="E12" s="436"/>
      <c r="F12" s="436"/>
      <c r="G12" s="436"/>
      <c r="H12" s="436"/>
      <c r="I12" s="436"/>
      <c r="J12" s="436"/>
      <c r="K12" s="436"/>
      <c r="L12" s="436"/>
      <c r="M12" s="436"/>
      <c r="N12" s="436"/>
      <c r="O12" s="436"/>
      <c r="P12" s="436"/>
      <c r="Q12" s="436"/>
      <c r="R12" s="436"/>
    </row>
    <row r="13" spans="1:19" outlineLevel="1">
      <c r="A13" s="434" t="s">
        <v>51</v>
      </c>
      <c r="B13" s="435" t="s">
        <v>256</v>
      </c>
      <c r="C13" s="434" t="s">
        <v>48</v>
      </c>
      <c r="D13" s="436">
        <f t="shared" ref="D13:M13" si="1">D17</f>
        <v>255.89999999999998</v>
      </c>
      <c r="E13" s="436">
        <f t="shared" si="1"/>
        <v>397.57400000000001</v>
      </c>
      <c r="F13" s="436">
        <f t="shared" si="1"/>
        <v>255.89999999999998</v>
      </c>
      <c r="G13" s="436">
        <f t="shared" si="1"/>
        <v>350.90600000000001</v>
      </c>
      <c r="H13" s="436">
        <f t="shared" si="1"/>
        <v>255.89999999999998</v>
      </c>
      <c r="I13" s="436">
        <f t="shared" si="1"/>
        <v>412.78000000000003</v>
      </c>
      <c r="J13" s="436">
        <f t="shared" si="1"/>
        <v>197.38399999999999</v>
      </c>
      <c r="K13" s="436">
        <f t="shared" si="1"/>
        <v>445.50799999999998</v>
      </c>
      <c r="L13" s="436">
        <f t="shared" si="1"/>
        <v>200.042</v>
      </c>
      <c r="M13" s="436">
        <f t="shared" si="1"/>
        <v>467.77200000000005</v>
      </c>
      <c r="N13" s="438">
        <f>N17</f>
        <v>228.31546582373224</v>
      </c>
      <c r="O13" s="438">
        <f t="shared" ref="O13:R13" si="2">O17</f>
        <v>228.31546582373224</v>
      </c>
      <c r="P13" s="438">
        <f t="shared" si="2"/>
        <v>228.31546582373224</v>
      </c>
      <c r="Q13" s="438">
        <f t="shared" si="2"/>
        <v>228.31546582373224</v>
      </c>
      <c r="R13" s="438">
        <f t="shared" si="2"/>
        <v>228.31546582373224</v>
      </c>
      <c r="S13" s="1412"/>
    </row>
    <row r="14" spans="1:19" hidden="1" outlineLevel="1">
      <c r="A14" s="434" t="s">
        <v>257</v>
      </c>
      <c r="B14" s="437" t="s">
        <v>258</v>
      </c>
      <c r="C14" s="434" t="s">
        <v>48</v>
      </c>
      <c r="D14" s="436"/>
      <c r="E14" s="436"/>
      <c r="F14" s="436"/>
      <c r="G14" s="436"/>
      <c r="H14" s="436"/>
      <c r="I14" s="436"/>
      <c r="J14" s="436"/>
      <c r="K14" s="436"/>
      <c r="L14" s="436"/>
      <c r="M14" s="436"/>
      <c r="N14" s="436"/>
      <c r="O14" s="436"/>
      <c r="P14" s="436"/>
      <c r="Q14" s="436"/>
      <c r="R14" s="436"/>
    </row>
    <row r="15" spans="1:19" outlineLevel="1">
      <c r="A15" s="425" t="s">
        <v>259</v>
      </c>
      <c r="B15" s="432" t="s">
        <v>260</v>
      </c>
      <c r="C15" s="425" t="s">
        <v>48</v>
      </c>
      <c r="D15" s="438">
        <v>204.72</v>
      </c>
      <c r="E15" s="438">
        <v>318.05920000000003</v>
      </c>
      <c r="F15" s="438">
        <v>204.72</v>
      </c>
      <c r="G15" s="438">
        <v>280.72480000000002</v>
      </c>
      <c r="H15" s="438">
        <v>204.72</v>
      </c>
      <c r="I15" s="438">
        <v>330.22400000000005</v>
      </c>
      <c r="J15" s="438">
        <v>157.90719999999999</v>
      </c>
      <c r="K15" s="438">
        <v>356.40640000000002</v>
      </c>
      <c r="L15" s="438">
        <v>160.03360000000001</v>
      </c>
      <c r="M15" s="438">
        <v>0</v>
      </c>
      <c r="N15" s="438">
        <v>182.5</v>
      </c>
      <c r="O15" s="438">
        <v>182.5</v>
      </c>
      <c r="P15" s="438">
        <v>182.5</v>
      </c>
      <c r="Q15" s="438">
        <v>182.5</v>
      </c>
      <c r="R15" s="438">
        <v>182.5</v>
      </c>
    </row>
    <row r="16" spans="1:19" hidden="1" outlineLevel="1">
      <c r="A16" s="425" t="s">
        <v>261</v>
      </c>
      <c r="B16" s="432" t="s">
        <v>262</v>
      </c>
      <c r="C16" s="425" t="s">
        <v>48</v>
      </c>
      <c r="D16" s="438"/>
      <c r="E16" s="438"/>
      <c r="F16" s="438"/>
      <c r="G16" s="438"/>
      <c r="H16" s="438"/>
      <c r="I16" s="438"/>
      <c r="J16" s="438"/>
      <c r="K16" s="438"/>
      <c r="L16" s="438"/>
      <c r="M16" s="438"/>
      <c r="N16" s="438"/>
      <c r="O16" s="438"/>
      <c r="P16" s="438"/>
      <c r="Q16" s="438"/>
      <c r="R16" s="438"/>
    </row>
    <row r="17" spans="1:19" ht="15.75" outlineLevel="1">
      <c r="A17" s="425" t="s">
        <v>263</v>
      </c>
      <c r="B17" s="432" t="s">
        <v>264</v>
      </c>
      <c r="C17" s="425" t="s">
        <v>48</v>
      </c>
      <c r="D17" s="438">
        <f t="shared" ref="D17:M17" si="3">D112+D25+D18</f>
        <v>255.89999999999998</v>
      </c>
      <c r="E17" s="438">
        <f t="shared" si="3"/>
        <v>397.57400000000001</v>
      </c>
      <c r="F17" s="438">
        <f t="shared" si="3"/>
        <v>255.89999999999998</v>
      </c>
      <c r="G17" s="438">
        <f t="shared" si="3"/>
        <v>350.90600000000001</v>
      </c>
      <c r="H17" s="438">
        <f t="shared" si="3"/>
        <v>255.89999999999998</v>
      </c>
      <c r="I17" s="438">
        <f>I112+I25+I18</f>
        <v>412.78000000000003</v>
      </c>
      <c r="J17" s="438">
        <f t="shared" si="3"/>
        <v>197.38399999999999</v>
      </c>
      <c r="K17" s="438">
        <f t="shared" si="3"/>
        <v>445.50799999999998</v>
      </c>
      <c r="L17" s="438">
        <f t="shared" si="3"/>
        <v>200.042</v>
      </c>
      <c r="M17" s="438">
        <f t="shared" si="3"/>
        <v>467.77200000000005</v>
      </c>
      <c r="N17" s="438">
        <f>N112+N25+N18</f>
        <v>228.31546582373224</v>
      </c>
      <c r="O17" s="438">
        <f t="shared" ref="O17:R17" si="4">O112+O25+O18</f>
        <v>228.31546582373224</v>
      </c>
      <c r="P17" s="438">
        <f t="shared" si="4"/>
        <v>228.31546582373224</v>
      </c>
      <c r="Q17" s="438">
        <f t="shared" si="4"/>
        <v>228.31546582373224</v>
      </c>
      <c r="R17" s="438">
        <f t="shared" si="4"/>
        <v>228.31546582373224</v>
      </c>
      <c r="S17" s="961"/>
    </row>
    <row r="18" spans="1:19" outlineLevel="1">
      <c r="A18" s="425" t="s">
        <v>292</v>
      </c>
      <c r="B18" s="439" t="s">
        <v>1053</v>
      </c>
      <c r="C18" s="425" t="s">
        <v>48</v>
      </c>
      <c r="D18" s="438">
        <v>19.45</v>
      </c>
      <c r="E18" s="438">
        <v>19.45</v>
      </c>
      <c r="F18" s="438">
        <v>19.45</v>
      </c>
      <c r="G18" s="438">
        <v>19.45</v>
      </c>
      <c r="H18" s="438">
        <v>19.45</v>
      </c>
      <c r="I18" s="438">
        <v>19.45</v>
      </c>
      <c r="J18" s="438">
        <v>12.045</v>
      </c>
      <c r="K18" s="438">
        <v>19.45</v>
      </c>
      <c r="L18" s="438">
        <v>12.045</v>
      </c>
      <c r="M18" s="438">
        <v>12.045</v>
      </c>
      <c r="N18" s="438">
        <f>'ПрН Омут'!D39</f>
        <v>19.447199999999999</v>
      </c>
      <c r="O18" s="438">
        <f>'ПрН Омут'!E39</f>
        <v>19.447199999999999</v>
      </c>
      <c r="P18" s="438">
        <f>'ПрН Омут'!F39</f>
        <v>19.447199999999999</v>
      </c>
      <c r="Q18" s="438">
        <f>'ПрН Омут'!G39</f>
        <v>19.447199999999999</v>
      </c>
      <c r="R18" s="438">
        <f>'ПрН Омут'!H39</f>
        <v>19.447199999999999</v>
      </c>
    </row>
    <row r="19" spans="1:19" s="443" customFormat="1" outlineLevel="1">
      <c r="A19" s="440" t="s">
        <v>298</v>
      </c>
      <c r="B19" s="441" t="s">
        <v>293</v>
      </c>
      <c r="C19" s="434" t="s">
        <v>731</v>
      </c>
      <c r="D19" s="442">
        <f>IF(D18&gt;0,D18/D11*100,"0")</f>
        <v>7.6006252442360296</v>
      </c>
      <c r="E19" s="442">
        <f>IF(E18&gt;0,E18/E11*100,"0")</f>
        <v>4.8921710172194359</v>
      </c>
      <c r="F19" s="442">
        <f>IF(F18&gt;0,F18/F11*100,"0")</f>
        <v>7.6006252442360296</v>
      </c>
      <c r="G19" s="442">
        <f>IF(G18&gt;0,G18/G11*100,"0")</f>
        <v>5.5427949365357101</v>
      </c>
      <c r="H19" s="442">
        <f>IF(H18&gt;0,H18/H11*100,"0")</f>
        <v>7.6006252442360296</v>
      </c>
      <c r="I19" s="442">
        <f t="shared" ref="I19:M19" si="5">IF(I18&gt;0,I18/I11*100,"0")</f>
        <v>4.7119530985028337</v>
      </c>
      <c r="J19" s="442">
        <f t="shared" si="5"/>
        <v>6.1023183236736518</v>
      </c>
      <c r="K19" s="442">
        <f t="shared" si="5"/>
        <v>4.3658026342961298</v>
      </c>
      <c r="L19" s="442">
        <f t="shared" si="5"/>
        <v>6.0212355405364875</v>
      </c>
      <c r="M19" s="442">
        <f t="shared" si="5"/>
        <v>2.574972422462225</v>
      </c>
      <c r="N19" s="442">
        <f>IF(N18&gt;0,N18/N11*100,"0")</f>
        <v>8.5176884228306875</v>
      </c>
      <c r="O19" s="442">
        <f>IF(O18&gt;0,O18/O11*100,"0")</f>
        <v>8.5176884228306875</v>
      </c>
      <c r="P19" s="442">
        <f>IF(P18&gt;0,P18/P11*100,"0")</f>
        <v>8.5176884228306875</v>
      </c>
      <c r="Q19" s="442">
        <f>IF(Q18&gt;0,Q18/Q11*100,"0")</f>
        <v>8.5176884228306875</v>
      </c>
      <c r="R19" s="442">
        <f>IF(R18&gt;0,R18/R11*100,"0")</f>
        <v>8.5176884228306875</v>
      </c>
    </row>
    <row r="20" spans="1:19" outlineLevel="1">
      <c r="A20" s="444" t="s">
        <v>297</v>
      </c>
      <c r="B20" s="439" t="s">
        <v>296</v>
      </c>
      <c r="C20" s="425" t="s">
        <v>48</v>
      </c>
      <c r="D20" s="445">
        <f>SUM(D21:D23)</f>
        <v>0</v>
      </c>
      <c r="E20" s="445">
        <f>SUM(E21:E23)</f>
        <v>0</v>
      </c>
      <c r="F20" s="445">
        <f>SUM(F21:F23)</f>
        <v>0</v>
      </c>
      <c r="G20" s="445">
        <f>SUM(G21:G23)</f>
        <v>0</v>
      </c>
      <c r="H20" s="445">
        <f>SUM(H21:H23)</f>
        <v>0</v>
      </c>
      <c r="I20" s="445">
        <f t="shared" ref="I20:N20" si="6">SUM(I21:I23)</f>
        <v>0</v>
      </c>
      <c r="J20" s="445">
        <f t="shared" si="6"/>
        <v>0</v>
      </c>
      <c r="K20" s="445">
        <f t="shared" si="6"/>
        <v>0</v>
      </c>
      <c r="L20" s="445">
        <f>SUM(L21:L23)</f>
        <v>0</v>
      </c>
      <c r="M20" s="445">
        <f t="shared" si="6"/>
        <v>0</v>
      </c>
      <c r="N20" s="445">
        <f t="shared" si="6"/>
        <v>0</v>
      </c>
      <c r="O20" s="445">
        <f>SUM(O21:O23)</f>
        <v>0</v>
      </c>
      <c r="P20" s="445">
        <f>SUM(P21:P23)</f>
        <v>0</v>
      </c>
      <c r="Q20" s="445">
        <f>SUM(Q21:Q23)</f>
        <v>0</v>
      </c>
      <c r="R20" s="445">
        <f>SUM(R21:R23)</f>
        <v>0</v>
      </c>
    </row>
    <row r="21" spans="1:19" s="443" customFormat="1" hidden="1" outlineLevel="1">
      <c r="A21" s="440" t="s">
        <v>302</v>
      </c>
      <c r="B21" s="446" t="s">
        <v>276</v>
      </c>
      <c r="C21" s="434" t="s">
        <v>48</v>
      </c>
      <c r="D21" s="436"/>
      <c r="E21" s="436"/>
      <c r="F21" s="436"/>
      <c r="G21" s="436"/>
      <c r="H21" s="436"/>
      <c r="I21" s="436"/>
      <c r="J21" s="436"/>
      <c r="K21" s="436"/>
      <c r="L21" s="436"/>
      <c r="M21" s="436"/>
      <c r="N21" s="436"/>
      <c r="O21" s="436"/>
      <c r="P21" s="436"/>
      <c r="Q21" s="436"/>
      <c r="R21" s="436"/>
    </row>
    <row r="22" spans="1:19" s="443" customFormat="1" hidden="1" outlineLevel="1">
      <c r="A22" s="440" t="s">
        <v>303</v>
      </c>
      <c r="B22" s="446" t="s">
        <v>277</v>
      </c>
      <c r="C22" s="434" t="s">
        <v>48</v>
      </c>
      <c r="D22" s="436"/>
      <c r="E22" s="436"/>
      <c r="F22" s="436"/>
      <c r="G22" s="436"/>
      <c r="H22" s="436"/>
      <c r="I22" s="436"/>
      <c r="J22" s="436"/>
      <c r="K22" s="436"/>
      <c r="L22" s="436"/>
      <c r="M22" s="436"/>
      <c r="N22" s="436"/>
      <c r="O22" s="436"/>
      <c r="P22" s="436"/>
      <c r="Q22" s="436"/>
      <c r="R22" s="436"/>
    </row>
    <row r="23" spans="1:19" s="443" customFormat="1" hidden="1" outlineLevel="1">
      <c r="A23" s="440" t="s">
        <v>306</v>
      </c>
      <c r="B23" s="446" t="s">
        <v>278</v>
      </c>
      <c r="C23" s="434" t="s">
        <v>48</v>
      </c>
      <c r="D23" s="436"/>
      <c r="E23" s="436"/>
      <c r="F23" s="436"/>
      <c r="G23" s="436"/>
      <c r="H23" s="436"/>
      <c r="I23" s="436"/>
      <c r="J23" s="436"/>
      <c r="K23" s="436"/>
      <c r="L23" s="436"/>
      <c r="M23" s="436"/>
      <c r="N23" s="436"/>
      <c r="O23" s="436"/>
      <c r="P23" s="436"/>
      <c r="Q23" s="436"/>
      <c r="R23" s="436"/>
    </row>
    <row r="24" spans="1:19" outlineLevel="1">
      <c r="A24" s="444" t="s">
        <v>299</v>
      </c>
      <c r="B24" s="439" t="s">
        <v>1054</v>
      </c>
      <c r="C24" s="425" t="s">
        <v>48</v>
      </c>
      <c r="D24" s="445">
        <f t="shared" ref="D24:M24" si="7">D11-D18+D20</f>
        <v>236.45</v>
      </c>
      <c r="E24" s="445">
        <f t="shared" si="7"/>
        <v>378.12400000000002</v>
      </c>
      <c r="F24" s="445">
        <f t="shared" si="7"/>
        <v>236.45</v>
      </c>
      <c r="G24" s="445">
        <f t="shared" si="7"/>
        <v>331.45600000000002</v>
      </c>
      <c r="H24" s="445">
        <f t="shared" si="7"/>
        <v>236.45</v>
      </c>
      <c r="I24" s="445">
        <f t="shared" si="7"/>
        <v>393.33000000000004</v>
      </c>
      <c r="J24" s="445">
        <f t="shared" si="7"/>
        <v>185.339</v>
      </c>
      <c r="K24" s="445">
        <f t="shared" si="7"/>
        <v>426.05799999999999</v>
      </c>
      <c r="L24" s="445">
        <f t="shared" si="7"/>
        <v>187.99700000000001</v>
      </c>
      <c r="M24" s="445">
        <f t="shared" si="7"/>
        <v>455.72700000000003</v>
      </c>
      <c r="N24" s="445">
        <f>N112+N25</f>
        <v>208.86826582373223</v>
      </c>
      <c r="O24" s="445">
        <f>O112+O25</f>
        <v>208.86826582373223</v>
      </c>
      <c r="P24" s="445">
        <f>P112+P25</f>
        <v>208.86826582373223</v>
      </c>
      <c r="Q24" s="445">
        <f>Q112+Q25</f>
        <v>208.86826582373223</v>
      </c>
      <c r="R24" s="445">
        <f>R112+R25</f>
        <v>208.86826582373223</v>
      </c>
    </row>
    <row r="25" spans="1:19" outlineLevel="1">
      <c r="A25" s="444" t="s">
        <v>300</v>
      </c>
      <c r="B25" s="439" t="s">
        <v>1052</v>
      </c>
      <c r="C25" s="425" t="s">
        <v>48</v>
      </c>
      <c r="D25" s="438">
        <v>17.28</v>
      </c>
      <c r="E25" s="438">
        <v>197.79</v>
      </c>
      <c r="F25" s="438">
        <v>17.28</v>
      </c>
      <c r="G25" s="438">
        <v>160</v>
      </c>
      <c r="H25" s="438">
        <v>17.28</v>
      </c>
      <c r="I25" s="438">
        <v>211.03</v>
      </c>
      <c r="J25" s="438">
        <v>19.2</v>
      </c>
      <c r="K25" s="438">
        <v>228.78</v>
      </c>
      <c r="L25" s="438">
        <v>19.2</v>
      </c>
      <c r="M25" s="438">
        <v>228.76900000000001</v>
      </c>
      <c r="N25" s="438">
        <f>'Утеч Омутин'!D25</f>
        <v>9.4751437914911989</v>
      </c>
      <c r="O25" s="438">
        <f>'Утеч Омутин'!E25</f>
        <v>9.4751437914911989</v>
      </c>
      <c r="P25" s="438">
        <f>'Утеч Омутин'!F25</f>
        <v>9.4751437914911989</v>
      </c>
      <c r="Q25" s="438">
        <f>'Утеч Омутин'!G25</f>
        <v>9.4751437914911989</v>
      </c>
      <c r="R25" s="438">
        <f>'Утеч Омутин'!H25</f>
        <v>9.4751437914911989</v>
      </c>
    </row>
    <row r="26" spans="1:19" outlineLevel="1">
      <c r="A26" s="440" t="s">
        <v>301</v>
      </c>
      <c r="B26" s="441" t="s">
        <v>294</v>
      </c>
      <c r="C26" s="434" t="s">
        <v>731</v>
      </c>
      <c r="D26" s="442">
        <f t="shared" ref="D26:M26" si="8">IF(D25&gt;0,D25/D24*100,"0")</f>
        <v>7.3080989638401359</v>
      </c>
      <c r="E26" s="442">
        <f t="shared" si="8"/>
        <v>52.308237509388448</v>
      </c>
      <c r="F26" s="442">
        <f t="shared" si="8"/>
        <v>7.3080989638401359</v>
      </c>
      <c r="G26" s="442">
        <f t="shared" si="8"/>
        <v>48.271867155821582</v>
      </c>
      <c r="H26" s="442">
        <f t="shared" si="8"/>
        <v>7.3080989638401359</v>
      </c>
      <c r="I26" s="442">
        <f t="shared" si="8"/>
        <v>53.652149594488087</v>
      </c>
      <c r="J26" s="442">
        <f t="shared" si="8"/>
        <v>10.359395486109237</v>
      </c>
      <c r="K26" s="442">
        <f>IF(K25&gt;0,K25/K24*100,"0")</f>
        <v>53.69691450459797</v>
      </c>
      <c r="L26" s="442">
        <f t="shared" si="8"/>
        <v>10.212928929716963</v>
      </c>
      <c r="M26" s="442">
        <f t="shared" si="8"/>
        <v>50.198693516074314</v>
      </c>
      <c r="N26" s="442">
        <f>IF(N25&gt;0,N25/N24*100,"0")</f>
        <v>4.5364209608976438</v>
      </c>
      <c r="O26" s="442">
        <f>IF(O25&gt;0,O25/O24*100,"0")</f>
        <v>4.5364209608976438</v>
      </c>
      <c r="P26" s="442">
        <f>IF(P25&gt;0,P25/P24*100,"0")</f>
        <v>4.5364209608976438</v>
      </c>
      <c r="Q26" s="442">
        <f>IF(Q25&gt;0,Q25/Q24*100,"0")</f>
        <v>4.5364209608976438</v>
      </c>
      <c r="R26" s="442">
        <f>IF(R25&gt;0,R25/R24*100,"0")</f>
        <v>4.5364209608976438</v>
      </c>
    </row>
    <row r="27" spans="1:19" ht="24" hidden="1">
      <c r="A27" s="427">
        <v>2</v>
      </c>
      <c r="B27" s="428" t="s">
        <v>376</v>
      </c>
      <c r="C27" s="429"/>
      <c r="D27" s="430"/>
      <c r="E27" s="430"/>
      <c r="F27" s="430"/>
      <c r="G27" s="430"/>
      <c r="H27" s="430"/>
      <c r="I27" s="430"/>
      <c r="J27" s="430"/>
      <c r="K27" s="430"/>
      <c r="L27" s="430"/>
      <c r="M27" s="430"/>
      <c r="N27" s="430"/>
      <c r="O27" s="430"/>
      <c r="P27" s="430"/>
    </row>
    <row r="28" spans="1:19" hidden="1" outlineLevel="1">
      <c r="A28" s="444" t="s">
        <v>918</v>
      </c>
      <c r="B28" s="432" t="s">
        <v>267</v>
      </c>
      <c r="C28" s="425" t="s">
        <v>48</v>
      </c>
      <c r="D28" s="445">
        <f>D29+D30</f>
        <v>0</v>
      </c>
      <c r="E28" s="445">
        <f>E29+E30</f>
        <v>0</v>
      </c>
      <c r="F28" s="445">
        <f>F29+F30</f>
        <v>0</v>
      </c>
      <c r="G28" s="445">
        <f t="shared" ref="G28:M28" si="9">G29+G30</f>
        <v>0</v>
      </c>
      <c r="H28" s="445">
        <f t="shared" si="9"/>
        <v>0</v>
      </c>
      <c r="I28" s="445">
        <f t="shared" si="9"/>
        <v>0</v>
      </c>
      <c r="J28" s="445">
        <f t="shared" si="9"/>
        <v>0</v>
      </c>
      <c r="K28" s="445">
        <f t="shared" si="9"/>
        <v>0</v>
      </c>
      <c r="L28" s="445">
        <f t="shared" si="9"/>
        <v>0</v>
      </c>
      <c r="M28" s="445">
        <f t="shared" si="9"/>
        <v>0</v>
      </c>
      <c r="N28" s="503" t="e">
        <f>N29+N30</f>
        <v>#DIV/0!</v>
      </c>
      <c r="O28" s="503" t="e">
        <f>O29+O30</f>
        <v>#DIV/0!</v>
      </c>
      <c r="P28" s="503" t="e">
        <f>P29+P30</f>
        <v>#DIV/0!</v>
      </c>
    </row>
    <row r="29" spans="1:19" hidden="1" outlineLevel="1">
      <c r="A29" s="444" t="s">
        <v>920</v>
      </c>
      <c r="B29" s="447" t="s">
        <v>268</v>
      </c>
      <c r="C29" s="425" t="s">
        <v>48</v>
      </c>
      <c r="D29" s="438"/>
      <c r="E29" s="438"/>
      <c r="F29" s="438"/>
      <c r="G29" s="438"/>
      <c r="H29" s="438"/>
      <c r="I29" s="438"/>
      <c r="J29" s="438"/>
      <c r="K29" s="438"/>
      <c r="L29" s="438"/>
      <c r="M29" s="438"/>
      <c r="N29" s="503" t="e">
        <f>IF(AND(N53&lt;0.05,N53&gt;-0.05),K29*(1+N53)*(1+N53)+N41+N50,IF(N53&gt;0.05,K29*(1+0.05)*(1+0.05)+N41+N50,K29*(1-0.05)*(1-0.05)+N41+N50))</f>
        <v>#DIV/0!</v>
      </c>
      <c r="O29" s="503" t="e">
        <f>IF(AND(O53&lt;0.05,O53&gt;-0.05),K29*(1+O53)*(1+O53)+O41+O50,IF(O53&gt;0.05,K29*(1+0.05)*(1+0.05)+O41+O50,K29*(1-0.05)*(1-0.05)+O41+O50))</f>
        <v>#DIV/0!</v>
      </c>
      <c r="P29" s="503" t="e">
        <f>IF(AND(P53&lt;0.05,P53&gt;-0.05),K29*(1+P53)*(1+P53)+P41+P50,IF(P53&gt;0.05,K29*(1+0.05)*(1+0.05)+P41+P50,K29*(1-0.05)*(1-0.05)+P41+P50))</f>
        <v>#DIV/0!</v>
      </c>
    </row>
    <row r="30" spans="1:19" hidden="1" outlineLevel="1">
      <c r="A30" s="444" t="s">
        <v>922</v>
      </c>
      <c r="B30" s="447" t="s">
        <v>295</v>
      </c>
      <c r="C30" s="425" t="s">
        <v>48</v>
      </c>
      <c r="D30" s="433">
        <f t="shared" ref="D30:M30" si="10">SUM(D31:D33)</f>
        <v>0</v>
      </c>
      <c r="E30" s="433">
        <f t="shared" si="10"/>
        <v>0</v>
      </c>
      <c r="F30" s="433">
        <f t="shared" si="10"/>
        <v>0</v>
      </c>
      <c r="G30" s="433">
        <f t="shared" si="10"/>
        <v>0</v>
      </c>
      <c r="H30" s="433">
        <f t="shared" si="10"/>
        <v>0</v>
      </c>
      <c r="I30" s="433">
        <f t="shared" si="10"/>
        <v>0</v>
      </c>
      <c r="J30" s="433">
        <f t="shared" si="10"/>
        <v>0</v>
      </c>
      <c r="K30" s="433">
        <f t="shared" si="10"/>
        <v>0</v>
      </c>
      <c r="L30" s="433">
        <f t="shared" si="10"/>
        <v>0</v>
      </c>
      <c r="M30" s="433">
        <f t="shared" si="10"/>
        <v>0</v>
      </c>
      <c r="N30" s="503" t="e">
        <f>IF(AND(N54&lt;0.05,N54&gt;-0.05),K30*(1+N54)*(1+N54)+N42+N51,IF(N54&gt;0.05,K30*(1+0.05)*(1+0.05)+N42+N51,K30*(1-0.05)*(1-0.05)+N42+N51))</f>
        <v>#DIV/0!</v>
      </c>
      <c r="O30" s="503" t="e">
        <f>IF(AND(O54&lt;0.05,O54&gt;-0.05),K30*(1+O54)*(1+O54)+O42+O51,IF(O54&gt;0.05,K30*(1+0.05)*(1+0.05)+O42+O51,K30*(1-0.05)*(1-0.05)+O42+O51))</f>
        <v>#DIV/0!</v>
      </c>
      <c r="P30" s="503" t="e">
        <f>IF(AND(P54&lt;0.05,P54&gt;-0.05),K30*(1+P54)*(1+P54)+P42+P51,IF(P54&gt;0.05,K30*(1+0.05)*(1+0.05)+P42+P51,K30*(1-0.05)*(1-0.05)+P42+P51))</f>
        <v>#DIV/0!</v>
      </c>
    </row>
    <row r="31" spans="1:19" s="443" customFormat="1" hidden="1" outlineLevel="1">
      <c r="A31" s="440" t="s">
        <v>316</v>
      </c>
      <c r="B31" s="446" t="s">
        <v>276</v>
      </c>
      <c r="C31" s="434" t="s">
        <v>48</v>
      </c>
      <c r="D31" s="436"/>
      <c r="E31" s="436"/>
      <c r="F31" s="436"/>
      <c r="G31" s="436"/>
      <c r="H31" s="436"/>
      <c r="I31" s="436"/>
      <c r="J31" s="436"/>
      <c r="K31" s="436"/>
      <c r="L31" s="436"/>
      <c r="M31" s="436"/>
      <c r="N31" s="436"/>
      <c r="O31" s="436"/>
      <c r="P31" s="436"/>
    </row>
    <row r="32" spans="1:19" s="443" customFormat="1" hidden="1" outlineLevel="1">
      <c r="A32" s="440" t="s">
        <v>317</v>
      </c>
      <c r="B32" s="446" t="s">
        <v>277</v>
      </c>
      <c r="C32" s="434" t="s">
        <v>48</v>
      </c>
      <c r="D32" s="436"/>
      <c r="E32" s="436"/>
      <c r="F32" s="436"/>
      <c r="G32" s="436"/>
      <c r="H32" s="436"/>
      <c r="I32" s="436"/>
      <c r="J32" s="436"/>
      <c r="K32" s="436"/>
      <c r="L32" s="436"/>
      <c r="M32" s="436"/>
      <c r="N32" s="436"/>
      <c r="O32" s="436"/>
      <c r="P32" s="436"/>
    </row>
    <row r="33" spans="1:16" s="443" customFormat="1" hidden="1" outlineLevel="1">
      <c r="A33" s="440" t="s">
        <v>318</v>
      </c>
      <c r="B33" s="446" t="s">
        <v>278</v>
      </c>
      <c r="C33" s="434" t="s">
        <v>48</v>
      </c>
      <c r="D33" s="436"/>
      <c r="E33" s="436"/>
      <c r="F33" s="436"/>
      <c r="G33" s="436"/>
      <c r="H33" s="436"/>
      <c r="I33" s="436"/>
      <c r="J33" s="436"/>
      <c r="K33" s="436"/>
      <c r="L33" s="436"/>
      <c r="M33" s="436"/>
      <c r="N33" s="436"/>
      <c r="O33" s="436"/>
      <c r="P33" s="436"/>
    </row>
    <row r="34" spans="1:16" hidden="1" outlineLevel="1">
      <c r="A34" s="444" t="s">
        <v>265</v>
      </c>
      <c r="B34" s="432" t="s">
        <v>1052</v>
      </c>
      <c r="C34" s="425" t="s">
        <v>48</v>
      </c>
      <c r="D34" s="438"/>
      <c r="E34" s="438"/>
      <c r="F34" s="438"/>
      <c r="G34" s="438"/>
      <c r="H34" s="438"/>
      <c r="I34" s="438"/>
      <c r="J34" s="438"/>
      <c r="K34" s="438"/>
      <c r="L34" s="438"/>
      <c r="M34" s="438"/>
      <c r="N34" s="438"/>
      <c r="O34" s="438"/>
      <c r="P34" s="438"/>
    </row>
    <row r="35" spans="1:16" s="443" customFormat="1" hidden="1" outlineLevel="1">
      <c r="A35" s="440" t="s">
        <v>319</v>
      </c>
      <c r="B35" s="448" t="s">
        <v>294</v>
      </c>
      <c r="C35" s="434" t="s">
        <v>731</v>
      </c>
      <c r="D35" s="442" t="str">
        <f t="shared" ref="D35:M35" si="11">IF(D34&gt;0,D34/D28*100,"0")</f>
        <v>0</v>
      </c>
      <c r="E35" s="442" t="str">
        <f t="shared" si="11"/>
        <v>0</v>
      </c>
      <c r="F35" s="442" t="str">
        <f t="shared" si="11"/>
        <v>0</v>
      </c>
      <c r="G35" s="442" t="str">
        <f t="shared" si="11"/>
        <v>0</v>
      </c>
      <c r="H35" s="442" t="str">
        <f t="shared" si="11"/>
        <v>0</v>
      </c>
      <c r="I35" s="442" t="str">
        <f t="shared" si="11"/>
        <v>0</v>
      </c>
      <c r="J35" s="442" t="str">
        <f t="shared" si="11"/>
        <v>0</v>
      </c>
      <c r="K35" s="442" t="str">
        <f t="shared" si="11"/>
        <v>0</v>
      </c>
      <c r="L35" s="442" t="str">
        <f t="shared" si="11"/>
        <v>0</v>
      </c>
      <c r="M35" s="442" t="str">
        <f t="shared" si="11"/>
        <v>0</v>
      </c>
      <c r="N35" s="442" t="str">
        <f>IF(N34&gt;0,N34/N28*100,"0")</f>
        <v>0</v>
      </c>
      <c r="O35" s="442" t="str">
        <f>IF(O34&gt;0,O34/O28*100,"0")</f>
        <v>0</v>
      </c>
      <c r="P35" s="442" t="str">
        <f>IF(P34&gt;0,P34/P28*100,"0")</f>
        <v>0</v>
      </c>
    </row>
    <row r="36" spans="1:16" hidden="1" outlineLevel="1">
      <c r="A36" s="444" t="s">
        <v>266</v>
      </c>
      <c r="B36" s="432" t="s">
        <v>269</v>
      </c>
      <c r="C36" s="425" t="s">
        <v>48</v>
      </c>
      <c r="D36" s="438"/>
      <c r="E36" s="438"/>
      <c r="F36" s="438"/>
      <c r="G36" s="438"/>
      <c r="H36" s="438"/>
      <c r="I36" s="438"/>
      <c r="J36" s="438"/>
      <c r="K36" s="438"/>
      <c r="L36" s="438"/>
      <c r="M36" s="438"/>
      <c r="N36" s="438"/>
      <c r="O36" s="438"/>
      <c r="P36" s="438"/>
    </row>
    <row r="37" spans="1:16" hidden="1" outlineLevel="1">
      <c r="A37" s="444" t="s">
        <v>320</v>
      </c>
      <c r="B37" s="432" t="s">
        <v>270</v>
      </c>
      <c r="C37" s="425" t="s">
        <v>48</v>
      </c>
      <c r="D37" s="433">
        <f t="shared" ref="D37:M37" si="12">D28-D34-D36</f>
        <v>0</v>
      </c>
      <c r="E37" s="433">
        <f t="shared" si="12"/>
        <v>0</v>
      </c>
      <c r="F37" s="433">
        <f t="shared" si="12"/>
        <v>0</v>
      </c>
      <c r="G37" s="433">
        <f t="shared" si="12"/>
        <v>0</v>
      </c>
      <c r="H37" s="433">
        <f t="shared" si="12"/>
        <v>0</v>
      </c>
      <c r="I37" s="433">
        <f t="shared" si="12"/>
        <v>0</v>
      </c>
      <c r="J37" s="433">
        <f t="shared" si="12"/>
        <v>0</v>
      </c>
      <c r="K37" s="433">
        <f t="shared" si="12"/>
        <v>0</v>
      </c>
      <c r="L37" s="433">
        <f t="shared" si="12"/>
        <v>0</v>
      </c>
      <c r="M37" s="433">
        <f t="shared" si="12"/>
        <v>0</v>
      </c>
      <c r="N37" s="433" t="e">
        <f>N28-N34-N36</f>
        <v>#DIV/0!</v>
      </c>
      <c r="O37" s="433" t="e">
        <f>O28-O34-O36</f>
        <v>#DIV/0!</v>
      </c>
      <c r="P37" s="433" t="e">
        <f>P28-P34-P36</f>
        <v>#DIV/0!</v>
      </c>
    </row>
    <row r="38" spans="1:16" s="452" customFormat="1" hidden="1" outlineLevel="1">
      <c r="A38" s="444" t="s">
        <v>652</v>
      </c>
      <c r="B38" s="449" t="s">
        <v>310</v>
      </c>
      <c r="C38" s="450" t="s">
        <v>1040</v>
      </c>
      <c r="D38" s="451"/>
      <c r="E38" s="451"/>
      <c r="F38" s="451"/>
      <c r="G38" s="451"/>
      <c r="H38" s="451"/>
      <c r="I38" s="451"/>
      <c r="J38" s="451"/>
      <c r="K38" s="451"/>
      <c r="L38" s="451"/>
      <c r="M38" s="451"/>
      <c r="N38" s="451"/>
      <c r="O38" s="451"/>
      <c r="P38" s="451"/>
    </row>
    <row r="39" spans="1:16" s="452" customFormat="1" hidden="1" outlineLevel="1">
      <c r="A39" s="444" t="s">
        <v>321</v>
      </c>
      <c r="B39" s="453" t="s">
        <v>311</v>
      </c>
      <c r="C39" s="450" t="s">
        <v>1041</v>
      </c>
      <c r="D39" s="454">
        <f t="shared" ref="D39:M39" si="13">IF(D38&gt;0,D38/D28,0)</f>
        <v>0</v>
      </c>
      <c r="E39" s="454">
        <f t="shared" si="13"/>
        <v>0</v>
      </c>
      <c r="F39" s="454">
        <f t="shared" si="13"/>
        <v>0</v>
      </c>
      <c r="G39" s="454">
        <f t="shared" si="13"/>
        <v>0</v>
      </c>
      <c r="H39" s="454">
        <f t="shared" si="13"/>
        <v>0</v>
      </c>
      <c r="I39" s="454">
        <f t="shared" si="13"/>
        <v>0</v>
      </c>
      <c r="J39" s="454">
        <f t="shared" si="13"/>
        <v>0</v>
      </c>
      <c r="K39" s="454">
        <f t="shared" si="13"/>
        <v>0</v>
      </c>
      <c r="L39" s="454">
        <f t="shared" si="13"/>
        <v>0</v>
      </c>
      <c r="M39" s="454">
        <f t="shared" si="13"/>
        <v>0</v>
      </c>
      <c r="N39" s="454">
        <f>IF(N38&gt;0,N38/N28,0)</f>
        <v>0</v>
      </c>
      <c r="O39" s="454">
        <f>IF(O38&gt;0,O38/O28,0)</f>
        <v>0</v>
      </c>
      <c r="P39" s="454">
        <f>IF(P38&gt;0,P38/P28,0)</f>
        <v>0</v>
      </c>
    </row>
    <row r="40" spans="1:16" s="452" customFormat="1" hidden="1" outlineLevel="1">
      <c r="A40" s="455">
        <v>3</v>
      </c>
      <c r="B40" s="428" t="s">
        <v>676</v>
      </c>
      <c r="C40" s="425" t="s">
        <v>48</v>
      </c>
      <c r="D40" s="456" t="s">
        <v>10</v>
      </c>
      <c r="E40" s="456" t="s">
        <v>10</v>
      </c>
      <c r="F40" s="456" t="s">
        <v>10</v>
      </c>
      <c r="G40" s="457">
        <f>SUM(G41:G42)</f>
        <v>0</v>
      </c>
      <c r="H40" s="456" t="s">
        <v>10</v>
      </c>
      <c r="I40" s="457">
        <f>SUM(I41:I42)</f>
        <v>0</v>
      </c>
      <c r="J40" s="456" t="s">
        <v>10</v>
      </c>
      <c r="K40" s="457">
        <f>SUM(K41:K42)</f>
        <v>0</v>
      </c>
      <c r="L40" s="456" t="s">
        <v>10</v>
      </c>
      <c r="M40" s="457">
        <f>SUM(M41:M42)</f>
        <v>0</v>
      </c>
      <c r="N40" s="457">
        <f>SUM(N41:N42)</f>
        <v>0</v>
      </c>
      <c r="O40" s="457">
        <f>SUM(O41:O42)</f>
        <v>0</v>
      </c>
      <c r="P40" s="457">
        <f>SUM(P41:P42)</f>
        <v>0</v>
      </c>
    </row>
    <row r="41" spans="1:16" s="452" customFormat="1" hidden="1" outlineLevel="1">
      <c r="A41" s="440" t="s">
        <v>930</v>
      </c>
      <c r="B41" s="447" t="s">
        <v>268</v>
      </c>
      <c r="C41" s="434" t="s">
        <v>48</v>
      </c>
      <c r="D41" s="456" t="s">
        <v>10</v>
      </c>
      <c r="E41" s="456" t="s">
        <v>10</v>
      </c>
      <c r="F41" s="456" t="s">
        <v>10</v>
      </c>
      <c r="G41" s="458">
        <f>G44+G47</f>
        <v>0</v>
      </c>
      <c r="H41" s="456" t="s">
        <v>10</v>
      </c>
      <c r="I41" s="458">
        <f>I44+I47</f>
        <v>0</v>
      </c>
      <c r="J41" s="456" t="s">
        <v>10</v>
      </c>
      <c r="K41" s="458">
        <f>K44+K47</f>
        <v>0</v>
      </c>
      <c r="L41" s="456" t="s">
        <v>10</v>
      </c>
      <c r="M41" s="458">
        <f t="shared" ref="M41:P42" si="14">M44+M47</f>
        <v>0</v>
      </c>
      <c r="N41" s="458">
        <f t="shared" si="14"/>
        <v>0</v>
      </c>
      <c r="O41" s="458">
        <f t="shared" si="14"/>
        <v>0</v>
      </c>
      <c r="P41" s="458">
        <f t="shared" si="14"/>
        <v>0</v>
      </c>
    </row>
    <row r="42" spans="1:16" s="452" customFormat="1" hidden="1" outlineLevel="1">
      <c r="A42" s="440" t="s">
        <v>932</v>
      </c>
      <c r="B42" s="447" t="s">
        <v>295</v>
      </c>
      <c r="C42" s="434" t="s">
        <v>48</v>
      </c>
      <c r="D42" s="456" t="s">
        <v>10</v>
      </c>
      <c r="E42" s="456" t="s">
        <v>10</v>
      </c>
      <c r="F42" s="456" t="s">
        <v>10</v>
      </c>
      <c r="G42" s="458">
        <f>G45+G48</f>
        <v>0</v>
      </c>
      <c r="H42" s="456" t="s">
        <v>10</v>
      </c>
      <c r="I42" s="458">
        <f>I45+I48</f>
        <v>0</v>
      </c>
      <c r="J42" s="456" t="s">
        <v>10</v>
      </c>
      <c r="K42" s="458">
        <f>K45+K48</f>
        <v>0</v>
      </c>
      <c r="L42" s="456" t="s">
        <v>10</v>
      </c>
      <c r="M42" s="458">
        <f t="shared" si="14"/>
        <v>0</v>
      </c>
      <c r="N42" s="458">
        <f t="shared" si="14"/>
        <v>0</v>
      </c>
      <c r="O42" s="458">
        <f t="shared" si="14"/>
        <v>0</v>
      </c>
      <c r="P42" s="458">
        <f t="shared" si="14"/>
        <v>0</v>
      </c>
    </row>
    <row r="43" spans="1:16" s="452" customFormat="1" ht="25.5" hidden="1" outlineLevel="1">
      <c r="A43" s="459" t="s">
        <v>984</v>
      </c>
      <c r="B43" s="460" t="s">
        <v>436</v>
      </c>
      <c r="C43" s="461" t="s">
        <v>48</v>
      </c>
      <c r="D43" s="456" t="s">
        <v>10</v>
      </c>
      <c r="E43" s="456" t="s">
        <v>10</v>
      </c>
      <c r="F43" s="456" t="s">
        <v>10</v>
      </c>
      <c r="G43" s="457">
        <f>SUM(G44:G45)</f>
        <v>0</v>
      </c>
      <c r="H43" s="456" t="s">
        <v>10</v>
      </c>
      <c r="I43" s="457">
        <f>SUM(I44:I45)</f>
        <v>0</v>
      </c>
      <c r="J43" s="456" t="s">
        <v>10</v>
      </c>
      <c r="K43" s="457">
        <f>SUM(K44:K45)</f>
        <v>0</v>
      </c>
      <c r="L43" s="456" t="s">
        <v>10</v>
      </c>
      <c r="M43" s="457">
        <f>SUM(M44:M45)</f>
        <v>0</v>
      </c>
      <c r="N43" s="457">
        <f>SUM(N44:N45)</f>
        <v>0</v>
      </c>
      <c r="O43" s="457">
        <f>SUM(O44:O45)</f>
        <v>0</v>
      </c>
      <c r="P43" s="457">
        <f>SUM(P44:P45)</f>
        <v>0</v>
      </c>
    </row>
    <row r="44" spans="1:16" s="452" customFormat="1" hidden="1" outlineLevel="1">
      <c r="A44" s="440" t="s">
        <v>986</v>
      </c>
      <c r="B44" s="447" t="s">
        <v>268</v>
      </c>
      <c r="C44" s="434" t="s">
        <v>48</v>
      </c>
      <c r="D44" s="456" t="s">
        <v>10</v>
      </c>
      <c r="E44" s="456" t="s">
        <v>10</v>
      </c>
      <c r="F44" s="456" t="s">
        <v>10</v>
      </c>
      <c r="G44" s="436"/>
      <c r="H44" s="456" t="s">
        <v>10</v>
      </c>
      <c r="I44" s="436"/>
      <c r="J44" s="456" t="s">
        <v>10</v>
      </c>
      <c r="K44" s="436"/>
      <c r="L44" s="456" t="s">
        <v>10</v>
      </c>
      <c r="M44" s="436"/>
      <c r="N44" s="436"/>
      <c r="O44" s="436"/>
      <c r="P44" s="436"/>
    </row>
    <row r="45" spans="1:16" s="452" customFormat="1" hidden="1" outlineLevel="1">
      <c r="A45" s="440" t="s">
        <v>988</v>
      </c>
      <c r="B45" s="447" t="s">
        <v>295</v>
      </c>
      <c r="C45" s="434" t="s">
        <v>48</v>
      </c>
      <c r="D45" s="456" t="s">
        <v>10</v>
      </c>
      <c r="E45" s="456" t="s">
        <v>10</v>
      </c>
      <c r="F45" s="456" t="s">
        <v>10</v>
      </c>
      <c r="G45" s="436"/>
      <c r="H45" s="456" t="s">
        <v>10</v>
      </c>
      <c r="I45" s="436"/>
      <c r="J45" s="456" t="s">
        <v>10</v>
      </c>
      <c r="K45" s="436"/>
      <c r="L45" s="456" t="s">
        <v>10</v>
      </c>
      <c r="M45" s="436"/>
      <c r="N45" s="436"/>
      <c r="O45" s="436"/>
      <c r="P45" s="436"/>
    </row>
    <row r="46" spans="1:16" s="452" customFormat="1" ht="25.5" hidden="1" outlineLevel="1">
      <c r="A46" s="459" t="s">
        <v>1259</v>
      </c>
      <c r="B46" s="460" t="s">
        <v>437</v>
      </c>
      <c r="C46" s="461" t="s">
        <v>48</v>
      </c>
      <c r="D46" s="456" t="s">
        <v>10</v>
      </c>
      <c r="E46" s="456" t="s">
        <v>10</v>
      </c>
      <c r="F46" s="456" t="s">
        <v>10</v>
      </c>
      <c r="G46" s="457">
        <f>SUM(G47:G48)</f>
        <v>0</v>
      </c>
      <c r="H46" s="456" t="s">
        <v>10</v>
      </c>
      <c r="I46" s="457">
        <f>SUM(I47:I48)</f>
        <v>0</v>
      </c>
      <c r="J46" s="456" t="s">
        <v>10</v>
      </c>
      <c r="K46" s="457">
        <f>SUM(K47:K48)</f>
        <v>0</v>
      </c>
      <c r="L46" s="456" t="s">
        <v>10</v>
      </c>
      <c r="M46" s="457">
        <f>SUM(M47:M48)</f>
        <v>0</v>
      </c>
      <c r="N46" s="457">
        <f>SUM(N47:N48)</f>
        <v>0</v>
      </c>
      <c r="O46" s="457">
        <f>SUM(O47:O48)</f>
        <v>0</v>
      </c>
      <c r="P46" s="457">
        <f>SUM(P47:P48)</f>
        <v>0</v>
      </c>
    </row>
    <row r="47" spans="1:16" s="452" customFormat="1" hidden="1" outlineLevel="1">
      <c r="A47" s="440" t="s">
        <v>1001</v>
      </c>
      <c r="B47" s="447" t="s">
        <v>268</v>
      </c>
      <c r="C47" s="434" t="s">
        <v>48</v>
      </c>
      <c r="D47" s="456" t="s">
        <v>10</v>
      </c>
      <c r="E47" s="456" t="s">
        <v>10</v>
      </c>
      <c r="F47" s="456" t="s">
        <v>10</v>
      </c>
      <c r="G47" s="436"/>
      <c r="H47" s="456" t="s">
        <v>10</v>
      </c>
      <c r="I47" s="436"/>
      <c r="J47" s="456" t="s">
        <v>10</v>
      </c>
      <c r="K47" s="436"/>
      <c r="L47" s="456" t="s">
        <v>10</v>
      </c>
      <c r="M47" s="436"/>
      <c r="N47" s="436"/>
      <c r="O47" s="436"/>
      <c r="P47" s="436"/>
    </row>
    <row r="48" spans="1:16" s="452" customFormat="1" hidden="1" outlineLevel="1">
      <c r="A48" s="440" t="s">
        <v>1003</v>
      </c>
      <c r="B48" s="447" t="s">
        <v>295</v>
      </c>
      <c r="C48" s="434" t="s">
        <v>48</v>
      </c>
      <c r="D48" s="456" t="s">
        <v>10</v>
      </c>
      <c r="E48" s="456" t="s">
        <v>10</v>
      </c>
      <c r="F48" s="456" t="s">
        <v>10</v>
      </c>
      <c r="G48" s="436"/>
      <c r="H48" s="456" t="s">
        <v>10</v>
      </c>
      <c r="I48" s="436"/>
      <c r="J48" s="456" t="s">
        <v>10</v>
      </c>
      <c r="K48" s="436"/>
      <c r="L48" s="456" t="s">
        <v>10</v>
      </c>
      <c r="M48" s="436"/>
      <c r="N48" s="436"/>
      <c r="O48" s="436"/>
      <c r="P48" s="436"/>
    </row>
    <row r="49" spans="1:16" s="452" customFormat="1" ht="51" hidden="1" outlineLevel="1">
      <c r="A49" s="455">
        <v>6</v>
      </c>
      <c r="B49" s="428" t="s">
        <v>687</v>
      </c>
      <c r="C49" s="425" t="s">
        <v>48</v>
      </c>
      <c r="D49" s="456" t="s">
        <v>10</v>
      </c>
      <c r="E49" s="456" t="s">
        <v>10</v>
      </c>
      <c r="F49" s="456" t="s">
        <v>10</v>
      </c>
      <c r="G49" s="457">
        <f>SUM(G50:G51)</f>
        <v>0</v>
      </c>
      <c r="H49" s="456" t="s">
        <v>10</v>
      </c>
      <c r="I49" s="457">
        <f>SUM(I50:I51)</f>
        <v>0</v>
      </c>
      <c r="J49" s="456" t="s">
        <v>10</v>
      </c>
      <c r="K49" s="457">
        <f>SUM(K50:K51)</f>
        <v>0</v>
      </c>
      <c r="L49" s="456" t="s">
        <v>10</v>
      </c>
      <c r="M49" s="457">
        <f>SUM(M50:M51)</f>
        <v>0</v>
      </c>
      <c r="N49" s="457">
        <f>SUM(N50:N51)</f>
        <v>0</v>
      </c>
      <c r="O49" s="457">
        <f>SUM(O50:O51)</f>
        <v>0</v>
      </c>
      <c r="P49" s="457">
        <f>SUM(P50:P51)</f>
        <v>0</v>
      </c>
    </row>
    <row r="50" spans="1:16" s="452" customFormat="1" hidden="1" outlineLevel="1">
      <c r="A50" s="462" t="s">
        <v>1233</v>
      </c>
      <c r="B50" s="447" t="s">
        <v>268</v>
      </c>
      <c r="C50" s="425" t="s">
        <v>48</v>
      </c>
      <c r="D50" s="456" t="s">
        <v>10</v>
      </c>
      <c r="E50" s="456" t="s">
        <v>10</v>
      </c>
      <c r="F50" s="456" t="s">
        <v>10</v>
      </c>
      <c r="G50" s="438"/>
      <c r="H50" s="456" t="s">
        <v>10</v>
      </c>
      <c r="I50" s="438"/>
      <c r="J50" s="456" t="s">
        <v>10</v>
      </c>
      <c r="K50" s="438"/>
      <c r="L50" s="456" t="s">
        <v>10</v>
      </c>
      <c r="M50" s="438"/>
      <c r="N50" s="438"/>
      <c r="O50" s="438"/>
      <c r="P50" s="438"/>
    </row>
    <row r="51" spans="1:16" s="452" customFormat="1" hidden="1" outlineLevel="1">
      <c r="A51" s="462" t="s">
        <v>275</v>
      </c>
      <c r="B51" s="447" t="s">
        <v>295</v>
      </c>
      <c r="C51" s="425" t="s">
        <v>48</v>
      </c>
      <c r="D51" s="456" t="s">
        <v>10</v>
      </c>
      <c r="E51" s="456" t="s">
        <v>10</v>
      </c>
      <c r="F51" s="456" t="s">
        <v>10</v>
      </c>
      <c r="G51" s="438"/>
      <c r="H51" s="456" t="s">
        <v>10</v>
      </c>
      <c r="I51" s="438"/>
      <c r="J51" s="456" t="s">
        <v>10</v>
      </c>
      <c r="K51" s="438"/>
      <c r="L51" s="456" t="s">
        <v>10</v>
      </c>
      <c r="M51" s="438"/>
      <c r="N51" s="438"/>
      <c r="O51" s="438"/>
      <c r="P51" s="438"/>
    </row>
    <row r="52" spans="1:16" s="452" customFormat="1" hidden="1" outlineLevel="1">
      <c r="A52" s="463">
        <v>7</v>
      </c>
      <c r="B52" s="464" t="s">
        <v>441</v>
      </c>
      <c r="C52" s="465"/>
      <c r="D52" s="466" t="s">
        <v>10</v>
      </c>
      <c r="E52" s="466" t="s">
        <v>10</v>
      </c>
      <c r="F52" s="466" t="s">
        <v>10</v>
      </c>
      <c r="G52" s="466" t="s">
        <v>10</v>
      </c>
      <c r="H52" s="466" t="s">
        <v>10</v>
      </c>
      <c r="I52" s="466" t="s">
        <v>10</v>
      </c>
      <c r="J52" s="466" t="s">
        <v>10</v>
      </c>
      <c r="K52" s="466" t="s">
        <v>10</v>
      </c>
      <c r="L52" s="466" t="s">
        <v>10</v>
      </c>
      <c r="M52" s="466" t="s">
        <v>10</v>
      </c>
      <c r="N52" s="503" t="e">
        <f>(((K28-K40-K49-I28)/I28)+((I28-I40-I49-G28)/G28)+((G28-G40-G49-E28)/E28))/3</f>
        <v>#DIV/0!</v>
      </c>
      <c r="O52" s="503" t="e">
        <f>(((K28-K40-K49-I28)/I28)+((I28-I40-I49-G28)/G28)+((G28-G40-G49-E28)/E28))/3</f>
        <v>#DIV/0!</v>
      </c>
      <c r="P52" s="503" t="e">
        <f>(((K28-K40-K49-I28)/I28)+((I28-I40-I49-G28)/G28)+((G28-G40-G49-E28)/E28))/3</f>
        <v>#DIV/0!</v>
      </c>
    </row>
    <row r="53" spans="1:16" s="452" customFormat="1" hidden="1" outlineLevel="1">
      <c r="A53" s="462" t="s">
        <v>1234</v>
      </c>
      <c r="B53" s="447" t="s">
        <v>268</v>
      </c>
      <c r="C53" s="465"/>
      <c r="D53" s="466" t="s">
        <v>10</v>
      </c>
      <c r="E53" s="466" t="s">
        <v>10</v>
      </c>
      <c r="F53" s="466" t="s">
        <v>10</v>
      </c>
      <c r="G53" s="466" t="s">
        <v>10</v>
      </c>
      <c r="H53" s="466" t="s">
        <v>10</v>
      </c>
      <c r="I53" s="466" t="s">
        <v>10</v>
      </c>
      <c r="J53" s="466" t="s">
        <v>10</v>
      </c>
      <c r="K53" s="466" t="s">
        <v>10</v>
      </c>
      <c r="L53" s="466" t="s">
        <v>10</v>
      </c>
      <c r="M53" s="466" t="s">
        <v>10</v>
      </c>
      <c r="N53" s="503" t="e">
        <f>(((K29-K41-K50-I29)/I29)+((I29-I41-I50-G29)/G29)+((G29-G41-G50-E29)/E29))/3</f>
        <v>#DIV/0!</v>
      </c>
      <c r="O53" s="503" t="e">
        <f>(((K29-K41-K50-I29)/I29)+((I29-I41-I50-G29)/G29)+((G29-G41-G50-E29)/E29))/3</f>
        <v>#DIV/0!</v>
      </c>
      <c r="P53" s="503" t="e">
        <f>(((K29-K41-K50-I29)/I29)+((I29-I41-I50-G29)/G29)+((G29-G41-G50-E29)/E29))/3</f>
        <v>#DIV/0!</v>
      </c>
    </row>
    <row r="54" spans="1:16" s="452" customFormat="1" hidden="1" outlineLevel="1">
      <c r="A54" s="462" t="s">
        <v>1235</v>
      </c>
      <c r="B54" s="447" t="s">
        <v>295</v>
      </c>
      <c r="C54" s="465"/>
      <c r="D54" s="466" t="s">
        <v>10</v>
      </c>
      <c r="E54" s="466" t="s">
        <v>10</v>
      </c>
      <c r="F54" s="466" t="s">
        <v>10</v>
      </c>
      <c r="G54" s="466" t="s">
        <v>10</v>
      </c>
      <c r="H54" s="466" t="s">
        <v>10</v>
      </c>
      <c r="I54" s="466" t="s">
        <v>10</v>
      </c>
      <c r="J54" s="466" t="s">
        <v>10</v>
      </c>
      <c r="K54" s="466" t="s">
        <v>10</v>
      </c>
      <c r="L54" s="466" t="s">
        <v>10</v>
      </c>
      <c r="M54" s="466" t="s">
        <v>10</v>
      </c>
      <c r="N54" s="503" t="e">
        <f>(((K30-K42-K51-I30)/I30)+((I30-I42-I51-G30)/G30)+((G30-G42-G51-E30)/E30))/3</f>
        <v>#DIV/0!</v>
      </c>
      <c r="O54" s="503" t="e">
        <f>(((K30-K42-K51-I30)/I30)+((I30-I42-I51-G30)/G30)+((G30-G42-G51-E30)/E30))/3</f>
        <v>#DIV/0!</v>
      </c>
      <c r="P54" s="503" t="e">
        <f>(((K30-K42-K51-I30)/I30)+((I30-I42-I51-G30)/G30)+((G30-G42-G51-E30)/E30))/3</f>
        <v>#DIV/0!</v>
      </c>
    </row>
    <row r="55" spans="1:16" ht="24" hidden="1" collapsed="1">
      <c r="A55" s="427">
        <v>8</v>
      </c>
      <c r="B55" s="428" t="s">
        <v>377</v>
      </c>
      <c r="C55" s="429"/>
      <c r="D55" s="430"/>
      <c r="E55" s="430"/>
      <c r="F55" s="430"/>
      <c r="G55" s="430"/>
      <c r="H55" s="430"/>
      <c r="I55" s="430"/>
      <c r="J55" s="430"/>
      <c r="K55" s="430"/>
      <c r="L55" s="430"/>
      <c r="M55" s="430"/>
      <c r="N55" s="431"/>
      <c r="O55" s="431"/>
      <c r="P55" s="431"/>
    </row>
    <row r="56" spans="1:16" hidden="1" outlineLevel="1">
      <c r="A56" s="444" t="s">
        <v>1238</v>
      </c>
      <c r="B56" s="432" t="s">
        <v>271</v>
      </c>
      <c r="C56" s="425" t="s">
        <v>48</v>
      </c>
      <c r="D56" s="445">
        <f t="shared" ref="D56:P56" si="15">D57+D58</f>
        <v>0</v>
      </c>
      <c r="E56" s="445">
        <f t="shared" si="15"/>
        <v>0</v>
      </c>
      <c r="F56" s="445">
        <f t="shared" si="15"/>
        <v>0</v>
      </c>
      <c r="G56" s="445">
        <f t="shared" si="15"/>
        <v>0</v>
      </c>
      <c r="H56" s="445">
        <f t="shared" si="15"/>
        <v>0</v>
      </c>
      <c r="I56" s="445">
        <f t="shared" si="15"/>
        <v>0</v>
      </c>
      <c r="J56" s="445">
        <f t="shared" si="15"/>
        <v>0</v>
      </c>
      <c r="K56" s="445">
        <f t="shared" si="15"/>
        <v>0</v>
      </c>
      <c r="L56" s="445">
        <f t="shared" si="15"/>
        <v>0</v>
      </c>
      <c r="M56" s="445">
        <f t="shared" si="15"/>
        <v>0</v>
      </c>
      <c r="N56" s="445" t="e">
        <f t="shared" si="15"/>
        <v>#DIV/0!</v>
      </c>
      <c r="O56" s="445" t="e">
        <f t="shared" si="15"/>
        <v>#DIV/0!</v>
      </c>
      <c r="P56" s="445" t="e">
        <f t="shared" si="15"/>
        <v>#DIV/0!</v>
      </c>
    </row>
    <row r="57" spans="1:16" hidden="1" outlineLevel="1">
      <c r="A57" s="444" t="s">
        <v>485</v>
      </c>
      <c r="B57" s="447" t="s">
        <v>268</v>
      </c>
      <c r="C57" s="425" t="s">
        <v>48</v>
      </c>
      <c r="D57" s="438"/>
      <c r="E57" s="438"/>
      <c r="F57" s="438"/>
      <c r="G57" s="438"/>
      <c r="H57" s="438"/>
      <c r="I57" s="438"/>
      <c r="J57" s="438"/>
      <c r="K57" s="438"/>
      <c r="L57" s="438"/>
      <c r="M57" s="438"/>
      <c r="N57" s="503" t="e">
        <f>IF(AND(N81&lt;0.05,N81&gt;-0.05),K57*(1+N81)*(1+N81)+N69+N78,IF(N81&gt;0.05,K57*(1+0.05)*(1+0.05)+N69+N78,K57*(1-0.05)*(1-0.05)+N69+N78))</f>
        <v>#DIV/0!</v>
      </c>
      <c r="O57" s="503" t="e">
        <f>IF(AND(O81&lt;0.05,O81&gt;-0.05),K57*(1+O81)*(1+O81)+O69+O78,IF(O81&gt;0.05,K57*(1+0.05)*(1+0.05)+O69+O78,K57*(1-0.05)*(1-0.05)+O69+O78))</f>
        <v>#DIV/0!</v>
      </c>
      <c r="P57" s="503" t="e">
        <f>IF(AND(P81&lt;0.05,P81&gt;-0.05),K57*(1+P81)*(1+P81)+P69+P78,IF(P81&gt;0.05,K57*(1+0.05)*(1+0.05)+P69+P78,K57*(1-0.05)*(1-0.05)+P69+P78))</f>
        <v>#DIV/0!</v>
      </c>
    </row>
    <row r="58" spans="1:16" hidden="1" outlineLevel="1">
      <c r="A58" s="444" t="s">
        <v>486</v>
      </c>
      <c r="B58" s="447" t="s">
        <v>295</v>
      </c>
      <c r="C58" s="425" t="s">
        <v>48</v>
      </c>
      <c r="D58" s="433">
        <f t="shared" ref="D58:M58" si="16">SUM(D59:D61)</f>
        <v>0</v>
      </c>
      <c r="E58" s="433">
        <f t="shared" si="16"/>
        <v>0</v>
      </c>
      <c r="F58" s="433">
        <f t="shared" si="16"/>
        <v>0</v>
      </c>
      <c r="G58" s="433">
        <f t="shared" si="16"/>
        <v>0</v>
      </c>
      <c r="H58" s="433">
        <f t="shared" si="16"/>
        <v>0</v>
      </c>
      <c r="I58" s="433">
        <f t="shared" si="16"/>
        <v>0</v>
      </c>
      <c r="J58" s="433">
        <f t="shared" si="16"/>
        <v>0</v>
      </c>
      <c r="K58" s="433">
        <f t="shared" si="16"/>
        <v>0</v>
      </c>
      <c r="L58" s="433">
        <f t="shared" si="16"/>
        <v>0</v>
      </c>
      <c r="M58" s="433">
        <f t="shared" si="16"/>
        <v>0</v>
      </c>
      <c r="N58" s="503" t="e">
        <f>IF(AND(N82&lt;0.05,N82&gt;-0.05),K58*(1+N82)*(1+N82)+N70+N79,IF(N82&gt;0.05,K58*(1+0.05)*(1+0.05)+N70+N79,K58*(1-0.05)*(1-0.05)+N70+N79))</f>
        <v>#DIV/0!</v>
      </c>
      <c r="O58" s="503" t="e">
        <f>IF(AND(O82&lt;0.05,O82&gt;-0.05),K58*(1+O82)*(1+O82)+O70+O79,IF(O82&gt;0.05,K58*(1+0.05)*(1+0.05)+O70+O79,K58*(1-0.05)*(1-0.05)+O70+O79))</f>
        <v>#DIV/0!</v>
      </c>
      <c r="P58" s="503" t="e">
        <f>IF(AND(P82&lt;0.05,P82&gt;-0.05),K58*(1+P82)*(1+P82)+P70+P79,IF(P82&gt;0.05,K58*(1+0.05)*(1+0.05)+P70+P79,K58*(1-0.05)*(1-0.05)+P70+P79))</f>
        <v>#DIV/0!</v>
      </c>
    </row>
    <row r="59" spans="1:16" s="443" customFormat="1" hidden="1" outlineLevel="1">
      <c r="A59" s="440" t="s">
        <v>487</v>
      </c>
      <c r="B59" s="446" t="s">
        <v>276</v>
      </c>
      <c r="C59" s="434" t="s">
        <v>48</v>
      </c>
      <c r="D59" s="436"/>
      <c r="E59" s="436"/>
      <c r="F59" s="436"/>
      <c r="G59" s="436"/>
      <c r="H59" s="436"/>
      <c r="I59" s="436"/>
      <c r="J59" s="436"/>
      <c r="K59" s="436"/>
      <c r="L59" s="436"/>
      <c r="M59" s="436"/>
      <c r="N59" s="436"/>
      <c r="O59" s="436"/>
      <c r="P59" s="436"/>
    </row>
    <row r="60" spans="1:16" s="443" customFormat="1" hidden="1" outlineLevel="1">
      <c r="A60" s="440" t="s">
        <v>488</v>
      </c>
      <c r="B60" s="446" t="s">
        <v>277</v>
      </c>
      <c r="C60" s="434" t="s">
        <v>48</v>
      </c>
      <c r="D60" s="436"/>
      <c r="E60" s="436"/>
      <c r="F60" s="436"/>
      <c r="G60" s="436"/>
      <c r="H60" s="436"/>
      <c r="I60" s="436"/>
      <c r="J60" s="436"/>
      <c r="K60" s="436"/>
      <c r="L60" s="436"/>
      <c r="M60" s="436"/>
      <c r="N60" s="436"/>
      <c r="O60" s="436"/>
      <c r="P60" s="436"/>
    </row>
    <row r="61" spans="1:16" s="443" customFormat="1" hidden="1" outlineLevel="1">
      <c r="A61" s="440" t="s">
        <v>489</v>
      </c>
      <c r="B61" s="446" t="s">
        <v>278</v>
      </c>
      <c r="C61" s="434" t="s">
        <v>48</v>
      </c>
      <c r="D61" s="436"/>
      <c r="E61" s="436"/>
      <c r="F61" s="436"/>
      <c r="G61" s="436"/>
      <c r="H61" s="436"/>
      <c r="I61" s="436"/>
      <c r="J61" s="436"/>
      <c r="K61" s="436"/>
      <c r="L61" s="436"/>
      <c r="M61" s="436"/>
      <c r="N61" s="436"/>
      <c r="O61" s="436"/>
      <c r="P61" s="436"/>
    </row>
    <row r="62" spans="1:16" hidden="1" outlineLevel="1">
      <c r="A62" s="444" t="s">
        <v>490</v>
      </c>
      <c r="B62" s="432" t="s">
        <v>1052</v>
      </c>
      <c r="C62" s="425" t="s">
        <v>48</v>
      </c>
      <c r="D62" s="438"/>
      <c r="E62" s="438"/>
      <c r="F62" s="438"/>
      <c r="G62" s="438"/>
      <c r="H62" s="438"/>
      <c r="I62" s="438"/>
      <c r="J62" s="438"/>
      <c r="K62" s="438"/>
      <c r="L62" s="438"/>
      <c r="M62" s="438"/>
      <c r="N62" s="438"/>
      <c r="O62" s="438"/>
      <c r="P62" s="438"/>
    </row>
    <row r="63" spans="1:16" s="443" customFormat="1" hidden="1" outlineLevel="1">
      <c r="A63" s="440" t="s">
        <v>281</v>
      </c>
      <c r="B63" s="448" t="s">
        <v>294</v>
      </c>
      <c r="C63" s="434" t="s">
        <v>731</v>
      </c>
      <c r="D63" s="442" t="str">
        <f>IF(D62&gt;0,D62/D56*100,"0")</f>
        <v>0</v>
      </c>
      <c r="E63" s="442" t="str">
        <f>IF(E62&gt;0,E62/E56*100,"0")</f>
        <v>0</v>
      </c>
      <c r="F63" s="442" t="str">
        <f>IF(F62&gt;0,F62/F56*100,"0")</f>
        <v>0</v>
      </c>
      <c r="G63" s="442" t="str">
        <f>IF(G62&gt;0,G62/G56*100,"0")</f>
        <v>0</v>
      </c>
      <c r="H63" s="442" t="str">
        <f>IF(H62&gt;0,H62/H56*100,"0")</f>
        <v>0</v>
      </c>
      <c r="I63" s="442" t="str">
        <f t="shared" ref="I63:N63" si="17">IF(I62&gt;0,I62/I56*100,"0")</f>
        <v>0</v>
      </c>
      <c r="J63" s="442" t="str">
        <f t="shared" si="17"/>
        <v>0</v>
      </c>
      <c r="K63" s="442" t="str">
        <f t="shared" si="17"/>
        <v>0</v>
      </c>
      <c r="L63" s="442" t="str">
        <f t="shared" si="17"/>
        <v>0</v>
      </c>
      <c r="M63" s="442" t="str">
        <f t="shared" si="17"/>
        <v>0</v>
      </c>
      <c r="N63" s="442" t="str">
        <f t="shared" si="17"/>
        <v>0</v>
      </c>
      <c r="O63" s="442" t="str">
        <f>IF(O62&gt;0,O62/O56*100,"0")</f>
        <v>0</v>
      </c>
      <c r="P63" s="442" t="str">
        <f>IF(P62&gt;0,P62/P56*100,"0")</f>
        <v>0</v>
      </c>
    </row>
    <row r="64" spans="1:16" hidden="1" outlineLevel="1">
      <c r="A64" s="444" t="s">
        <v>491</v>
      </c>
      <c r="B64" s="432" t="s">
        <v>269</v>
      </c>
      <c r="C64" s="425" t="s">
        <v>48</v>
      </c>
      <c r="D64" s="438"/>
      <c r="E64" s="438"/>
      <c r="F64" s="438"/>
      <c r="G64" s="438"/>
      <c r="H64" s="438"/>
      <c r="I64" s="438"/>
      <c r="J64" s="438"/>
      <c r="K64" s="438"/>
      <c r="L64" s="438"/>
      <c r="M64" s="438"/>
      <c r="N64" s="438"/>
      <c r="O64" s="438"/>
      <c r="P64" s="438"/>
    </row>
    <row r="65" spans="1:16" hidden="1" outlineLevel="1">
      <c r="A65" s="444" t="s">
        <v>286</v>
      </c>
      <c r="B65" s="432" t="s">
        <v>270</v>
      </c>
      <c r="C65" s="425" t="s">
        <v>48</v>
      </c>
      <c r="D65" s="433">
        <f t="shared" ref="D65:P65" si="18">D56-D62-D64</f>
        <v>0</v>
      </c>
      <c r="E65" s="433">
        <f t="shared" si="18"/>
        <v>0</v>
      </c>
      <c r="F65" s="433">
        <f t="shared" si="18"/>
        <v>0</v>
      </c>
      <c r="G65" s="433">
        <f t="shared" si="18"/>
        <v>0</v>
      </c>
      <c r="H65" s="433">
        <f t="shared" si="18"/>
        <v>0</v>
      </c>
      <c r="I65" s="433">
        <f t="shared" si="18"/>
        <v>0</v>
      </c>
      <c r="J65" s="433">
        <f t="shared" si="18"/>
        <v>0</v>
      </c>
      <c r="K65" s="433">
        <f t="shared" si="18"/>
        <v>0</v>
      </c>
      <c r="L65" s="433">
        <f t="shared" si="18"/>
        <v>0</v>
      </c>
      <c r="M65" s="433">
        <f t="shared" si="18"/>
        <v>0</v>
      </c>
      <c r="N65" s="433" t="e">
        <f t="shared" si="18"/>
        <v>#DIV/0!</v>
      </c>
      <c r="O65" s="433" t="e">
        <f t="shared" si="18"/>
        <v>#DIV/0!</v>
      </c>
      <c r="P65" s="433" t="e">
        <f t="shared" si="18"/>
        <v>#DIV/0!</v>
      </c>
    </row>
    <row r="66" spans="1:16" s="452" customFormat="1" ht="25.5" hidden="1" outlineLevel="1">
      <c r="A66" s="444" t="s">
        <v>287</v>
      </c>
      <c r="B66" s="449" t="s">
        <v>312</v>
      </c>
      <c r="C66" s="450" t="s">
        <v>1040</v>
      </c>
      <c r="D66" s="451"/>
      <c r="E66" s="451"/>
      <c r="F66" s="451"/>
      <c r="G66" s="451"/>
      <c r="H66" s="451"/>
      <c r="I66" s="451"/>
      <c r="J66" s="451"/>
      <c r="K66" s="451"/>
      <c r="L66" s="451"/>
      <c r="M66" s="451"/>
      <c r="N66" s="451"/>
      <c r="O66" s="451"/>
      <c r="P66" s="451"/>
    </row>
    <row r="67" spans="1:16" s="452" customFormat="1" hidden="1" outlineLevel="1">
      <c r="A67" s="444" t="s">
        <v>416</v>
      </c>
      <c r="B67" s="453" t="s">
        <v>313</v>
      </c>
      <c r="C67" s="450" t="s">
        <v>1041</v>
      </c>
      <c r="D67" s="454">
        <f>IF(D66&gt;0,D66/D56,0)</f>
        <v>0</v>
      </c>
      <c r="E67" s="454">
        <f>IF(E66&gt;0,E66/E56,0)</f>
        <v>0</v>
      </c>
      <c r="F67" s="454">
        <f>IF(F66&gt;0,F66/F56,0)</f>
        <v>0</v>
      </c>
      <c r="G67" s="454">
        <f>IF(G66&gt;0,G66/G56,0)</f>
        <v>0</v>
      </c>
      <c r="H67" s="454">
        <f>IF(H66&gt;0,H66/H56,0)</f>
        <v>0</v>
      </c>
      <c r="I67" s="454">
        <f t="shared" ref="I67:N67" si="19">IF(I66&gt;0,I66/I56,0)</f>
        <v>0</v>
      </c>
      <c r="J67" s="454">
        <f t="shared" si="19"/>
        <v>0</v>
      </c>
      <c r="K67" s="454">
        <f t="shared" si="19"/>
        <v>0</v>
      </c>
      <c r="L67" s="454">
        <f t="shared" si="19"/>
        <v>0</v>
      </c>
      <c r="M67" s="454">
        <f t="shared" si="19"/>
        <v>0</v>
      </c>
      <c r="N67" s="454">
        <f t="shared" si="19"/>
        <v>0</v>
      </c>
      <c r="O67" s="454">
        <f>IF(O66&gt;0,O66/O56,0)</f>
        <v>0</v>
      </c>
      <c r="P67" s="454">
        <f>IF(P66&gt;0,P66/P56,0)</f>
        <v>0</v>
      </c>
    </row>
    <row r="68" spans="1:16" s="452" customFormat="1" hidden="1" outlineLevel="1">
      <c r="A68" s="455">
        <v>9</v>
      </c>
      <c r="B68" s="428" t="s">
        <v>677</v>
      </c>
      <c r="C68" s="425" t="s">
        <v>48</v>
      </c>
      <c r="D68" s="456" t="s">
        <v>10</v>
      </c>
      <c r="E68" s="456" t="s">
        <v>10</v>
      </c>
      <c r="F68" s="456" t="s">
        <v>10</v>
      </c>
      <c r="G68" s="457">
        <f>SUM(G69:G70)</f>
        <v>0</v>
      </c>
      <c r="H68" s="456" t="s">
        <v>10</v>
      </c>
      <c r="I68" s="457">
        <f>SUM(I69:I70)</f>
        <v>0</v>
      </c>
      <c r="J68" s="456" t="s">
        <v>10</v>
      </c>
      <c r="K68" s="457">
        <f>SUM(K69:K70)</f>
        <v>0</v>
      </c>
      <c r="L68" s="456" t="s">
        <v>10</v>
      </c>
      <c r="M68" s="457">
        <f>SUM(M69:M70)</f>
        <v>0</v>
      </c>
      <c r="N68" s="457">
        <f>SUM(N69:N70)</f>
        <v>0</v>
      </c>
      <c r="O68" s="457">
        <f>SUM(O69:O70)</f>
        <v>0</v>
      </c>
      <c r="P68" s="457">
        <f>SUM(P69:P70)</f>
        <v>0</v>
      </c>
    </row>
    <row r="69" spans="1:16" s="452" customFormat="1" hidden="1" outlineLevel="1">
      <c r="A69" s="440" t="s">
        <v>288</v>
      </c>
      <c r="B69" s="447" t="s">
        <v>268</v>
      </c>
      <c r="C69" s="434" t="s">
        <v>48</v>
      </c>
      <c r="D69" s="456" t="s">
        <v>10</v>
      </c>
      <c r="E69" s="456" t="s">
        <v>10</v>
      </c>
      <c r="F69" s="456" t="s">
        <v>10</v>
      </c>
      <c r="G69" s="458">
        <f>G72+G75</f>
        <v>0</v>
      </c>
      <c r="H69" s="456" t="s">
        <v>10</v>
      </c>
      <c r="I69" s="458">
        <f>I72+I75</f>
        <v>0</v>
      </c>
      <c r="J69" s="456" t="s">
        <v>10</v>
      </c>
      <c r="K69" s="458">
        <f>K72+K75</f>
        <v>0</v>
      </c>
      <c r="L69" s="456" t="s">
        <v>10</v>
      </c>
      <c r="M69" s="458">
        <f t="shared" ref="M69:P70" si="20">M72+M75</f>
        <v>0</v>
      </c>
      <c r="N69" s="458">
        <f t="shared" si="20"/>
        <v>0</v>
      </c>
      <c r="O69" s="458">
        <f t="shared" si="20"/>
        <v>0</v>
      </c>
      <c r="P69" s="458">
        <f t="shared" si="20"/>
        <v>0</v>
      </c>
    </row>
    <row r="70" spans="1:16" s="452" customFormat="1" hidden="1" outlineLevel="1">
      <c r="A70" s="440" t="s">
        <v>289</v>
      </c>
      <c r="B70" s="447" t="s">
        <v>295</v>
      </c>
      <c r="C70" s="434" t="s">
        <v>48</v>
      </c>
      <c r="D70" s="456" t="s">
        <v>10</v>
      </c>
      <c r="E70" s="456" t="s">
        <v>10</v>
      </c>
      <c r="F70" s="456" t="s">
        <v>10</v>
      </c>
      <c r="G70" s="458">
        <f>G73+G76</f>
        <v>0</v>
      </c>
      <c r="H70" s="456" t="s">
        <v>10</v>
      </c>
      <c r="I70" s="458">
        <f>I73+I76</f>
        <v>0</v>
      </c>
      <c r="J70" s="456" t="s">
        <v>10</v>
      </c>
      <c r="K70" s="458">
        <f>K73+K76</f>
        <v>0</v>
      </c>
      <c r="L70" s="456" t="s">
        <v>10</v>
      </c>
      <c r="M70" s="458">
        <f t="shared" si="20"/>
        <v>0</v>
      </c>
      <c r="N70" s="458">
        <f t="shared" si="20"/>
        <v>0</v>
      </c>
      <c r="O70" s="458">
        <f t="shared" si="20"/>
        <v>0</v>
      </c>
      <c r="P70" s="458">
        <f t="shared" si="20"/>
        <v>0</v>
      </c>
    </row>
    <row r="71" spans="1:16" s="452" customFormat="1" ht="25.5" hidden="1" outlineLevel="1">
      <c r="A71" s="459" t="s">
        <v>1266</v>
      </c>
      <c r="B71" s="460" t="s">
        <v>438</v>
      </c>
      <c r="C71" s="461" t="s">
        <v>48</v>
      </c>
      <c r="D71" s="456" t="s">
        <v>10</v>
      </c>
      <c r="E71" s="456" t="s">
        <v>10</v>
      </c>
      <c r="F71" s="456" t="s">
        <v>10</v>
      </c>
      <c r="G71" s="457">
        <f>SUM(G72:G73)</f>
        <v>0</v>
      </c>
      <c r="H71" s="456" t="s">
        <v>10</v>
      </c>
      <c r="I71" s="457">
        <f>SUM(I72:I73)</f>
        <v>0</v>
      </c>
      <c r="J71" s="456" t="s">
        <v>10</v>
      </c>
      <c r="K71" s="457">
        <f>SUM(K72:K73)</f>
        <v>0</v>
      </c>
      <c r="L71" s="456" t="s">
        <v>10</v>
      </c>
      <c r="M71" s="457">
        <f>SUM(M72:M73)</f>
        <v>0</v>
      </c>
      <c r="N71" s="457">
        <f>SUM(N72:N73)</f>
        <v>0</v>
      </c>
      <c r="O71" s="457">
        <f>SUM(O72:O73)</f>
        <v>0</v>
      </c>
      <c r="P71" s="457">
        <f>SUM(P72:P73)</f>
        <v>0</v>
      </c>
    </row>
    <row r="72" spans="1:16" s="452" customFormat="1" hidden="1" outlineLevel="1">
      <c r="A72" s="440" t="s">
        <v>380</v>
      </c>
      <c r="B72" s="447" t="s">
        <v>268</v>
      </c>
      <c r="C72" s="434" t="s">
        <v>48</v>
      </c>
      <c r="D72" s="456" t="s">
        <v>10</v>
      </c>
      <c r="E72" s="456" t="s">
        <v>10</v>
      </c>
      <c r="F72" s="456" t="s">
        <v>10</v>
      </c>
      <c r="G72" s="436"/>
      <c r="H72" s="456" t="s">
        <v>10</v>
      </c>
      <c r="I72" s="436"/>
      <c r="J72" s="456" t="s">
        <v>10</v>
      </c>
      <c r="K72" s="436"/>
      <c r="L72" s="456" t="s">
        <v>10</v>
      </c>
      <c r="M72" s="436"/>
      <c r="N72" s="436"/>
      <c r="O72" s="436"/>
      <c r="P72" s="436"/>
    </row>
    <row r="73" spans="1:16" s="452" customFormat="1" hidden="1" outlineLevel="1">
      <c r="A73" s="440" t="s">
        <v>381</v>
      </c>
      <c r="B73" s="447" t="s">
        <v>295</v>
      </c>
      <c r="C73" s="434" t="s">
        <v>48</v>
      </c>
      <c r="D73" s="456" t="s">
        <v>10</v>
      </c>
      <c r="E73" s="456" t="s">
        <v>10</v>
      </c>
      <c r="F73" s="456" t="s">
        <v>10</v>
      </c>
      <c r="G73" s="436"/>
      <c r="H73" s="456" t="s">
        <v>10</v>
      </c>
      <c r="I73" s="436"/>
      <c r="J73" s="456" t="s">
        <v>10</v>
      </c>
      <c r="K73" s="436"/>
      <c r="L73" s="456" t="s">
        <v>10</v>
      </c>
      <c r="M73" s="436"/>
      <c r="N73" s="436"/>
      <c r="O73" s="436"/>
      <c r="P73" s="436"/>
    </row>
    <row r="74" spans="1:16" s="452" customFormat="1" ht="25.5" hidden="1" outlineLevel="1">
      <c r="A74" s="459" t="s">
        <v>1267</v>
      </c>
      <c r="B74" s="460" t="s">
        <v>439</v>
      </c>
      <c r="C74" s="461" t="s">
        <v>48</v>
      </c>
      <c r="D74" s="456" t="s">
        <v>10</v>
      </c>
      <c r="E74" s="456" t="s">
        <v>10</v>
      </c>
      <c r="F74" s="456" t="s">
        <v>10</v>
      </c>
      <c r="G74" s="457">
        <f>SUM(G75:G76)</f>
        <v>0</v>
      </c>
      <c r="H74" s="456" t="s">
        <v>10</v>
      </c>
      <c r="I74" s="457">
        <f>SUM(I75:I76)</f>
        <v>0</v>
      </c>
      <c r="J74" s="456" t="s">
        <v>10</v>
      </c>
      <c r="K74" s="457">
        <f>SUM(K75:K76)</f>
        <v>0</v>
      </c>
      <c r="L74" s="456" t="s">
        <v>10</v>
      </c>
      <c r="M74" s="457">
        <f>SUM(M75:M76)</f>
        <v>0</v>
      </c>
      <c r="N74" s="457">
        <f>SUM(N75:N76)</f>
        <v>0</v>
      </c>
      <c r="O74" s="457">
        <f>SUM(O75:O76)</f>
        <v>0</v>
      </c>
      <c r="P74" s="457">
        <f>SUM(P75:P76)</f>
        <v>0</v>
      </c>
    </row>
    <row r="75" spans="1:16" s="452" customFormat="1" hidden="1" outlineLevel="1">
      <c r="A75" s="440" t="s">
        <v>492</v>
      </c>
      <c r="B75" s="447" t="s">
        <v>268</v>
      </c>
      <c r="C75" s="434" t="s">
        <v>48</v>
      </c>
      <c r="D75" s="456" t="s">
        <v>10</v>
      </c>
      <c r="E75" s="456" t="s">
        <v>10</v>
      </c>
      <c r="F75" s="456" t="s">
        <v>10</v>
      </c>
      <c r="G75" s="436"/>
      <c r="H75" s="456" t="s">
        <v>10</v>
      </c>
      <c r="I75" s="436"/>
      <c r="J75" s="456" t="s">
        <v>10</v>
      </c>
      <c r="K75" s="436"/>
      <c r="L75" s="456" t="s">
        <v>10</v>
      </c>
      <c r="M75" s="436"/>
      <c r="N75" s="436"/>
      <c r="O75" s="436"/>
      <c r="P75" s="436"/>
    </row>
    <row r="76" spans="1:16" s="452" customFormat="1" hidden="1" outlineLevel="1">
      <c r="A76" s="440" t="s">
        <v>493</v>
      </c>
      <c r="B76" s="447" t="s">
        <v>295</v>
      </c>
      <c r="C76" s="434" t="s">
        <v>48</v>
      </c>
      <c r="D76" s="456" t="s">
        <v>10</v>
      </c>
      <c r="E76" s="456" t="s">
        <v>10</v>
      </c>
      <c r="F76" s="456" t="s">
        <v>10</v>
      </c>
      <c r="G76" s="436"/>
      <c r="H76" s="456" t="s">
        <v>10</v>
      </c>
      <c r="I76" s="436"/>
      <c r="J76" s="456" t="s">
        <v>10</v>
      </c>
      <c r="K76" s="436"/>
      <c r="L76" s="456" t="s">
        <v>10</v>
      </c>
      <c r="M76" s="436"/>
      <c r="N76" s="436"/>
      <c r="O76" s="436"/>
      <c r="P76" s="436"/>
    </row>
    <row r="77" spans="1:16" s="452" customFormat="1" ht="51" hidden="1" outlineLevel="1">
      <c r="A77" s="455">
        <v>12</v>
      </c>
      <c r="B77" s="428" t="s">
        <v>688</v>
      </c>
      <c r="C77" s="425" t="s">
        <v>48</v>
      </c>
      <c r="D77" s="456" t="s">
        <v>10</v>
      </c>
      <c r="E77" s="456" t="s">
        <v>10</v>
      </c>
      <c r="F77" s="456" t="s">
        <v>10</v>
      </c>
      <c r="G77" s="457">
        <f>SUM(G78:G79)</f>
        <v>0</v>
      </c>
      <c r="H77" s="456" t="s">
        <v>10</v>
      </c>
      <c r="I77" s="457">
        <f>SUM(I78:I79)</f>
        <v>0</v>
      </c>
      <c r="J77" s="456" t="s">
        <v>10</v>
      </c>
      <c r="K77" s="457">
        <f>SUM(K78:K79)</f>
        <v>0</v>
      </c>
      <c r="L77" s="456" t="s">
        <v>10</v>
      </c>
      <c r="M77" s="457">
        <f>SUM(M78:M79)</f>
        <v>0</v>
      </c>
      <c r="N77" s="457">
        <f>SUM(N78:N79)</f>
        <v>0</v>
      </c>
      <c r="O77" s="457">
        <f>SUM(O78:O79)</f>
        <v>0</v>
      </c>
      <c r="P77" s="457">
        <f>SUM(P78:P79)</f>
        <v>0</v>
      </c>
    </row>
    <row r="78" spans="1:16" s="452" customFormat="1" hidden="1" outlineLevel="1">
      <c r="A78" s="462" t="s">
        <v>494</v>
      </c>
      <c r="B78" s="447" t="s">
        <v>268</v>
      </c>
      <c r="C78" s="425" t="s">
        <v>48</v>
      </c>
      <c r="D78" s="456" t="s">
        <v>10</v>
      </c>
      <c r="E78" s="456" t="s">
        <v>10</v>
      </c>
      <c r="F78" s="456" t="s">
        <v>10</v>
      </c>
      <c r="G78" s="438"/>
      <c r="H78" s="456" t="s">
        <v>10</v>
      </c>
      <c r="I78" s="438"/>
      <c r="J78" s="456" t="s">
        <v>10</v>
      </c>
      <c r="K78" s="438"/>
      <c r="L78" s="456" t="s">
        <v>10</v>
      </c>
      <c r="M78" s="438"/>
      <c r="N78" s="438"/>
      <c r="O78" s="438"/>
      <c r="P78" s="438"/>
    </row>
    <row r="79" spans="1:16" s="452" customFormat="1" hidden="1" outlineLevel="1">
      <c r="A79" s="462" t="s">
        <v>495</v>
      </c>
      <c r="B79" s="447" t="s">
        <v>295</v>
      </c>
      <c r="C79" s="425" t="s">
        <v>48</v>
      </c>
      <c r="D79" s="456" t="s">
        <v>10</v>
      </c>
      <c r="E79" s="456" t="s">
        <v>10</v>
      </c>
      <c r="F79" s="456" t="s">
        <v>10</v>
      </c>
      <c r="G79" s="438"/>
      <c r="H79" s="456" t="s">
        <v>10</v>
      </c>
      <c r="I79" s="438"/>
      <c r="J79" s="456" t="s">
        <v>10</v>
      </c>
      <c r="K79" s="438"/>
      <c r="L79" s="456" t="s">
        <v>10</v>
      </c>
      <c r="M79" s="438"/>
      <c r="N79" s="438"/>
      <c r="O79" s="438"/>
      <c r="P79" s="438"/>
    </row>
    <row r="80" spans="1:16" s="452" customFormat="1" hidden="1" outlineLevel="1">
      <c r="A80" s="463">
        <v>13</v>
      </c>
      <c r="B80" s="464" t="s">
        <v>440</v>
      </c>
      <c r="C80" s="465"/>
      <c r="D80" s="466" t="s">
        <v>10</v>
      </c>
      <c r="E80" s="466" t="s">
        <v>10</v>
      </c>
      <c r="F80" s="466" t="s">
        <v>10</v>
      </c>
      <c r="G80" s="466" t="s">
        <v>10</v>
      </c>
      <c r="H80" s="466" t="s">
        <v>10</v>
      </c>
      <c r="I80" s="466" t="s">
        <v>10</v>
      </c>
      <c r="J80" s="466" t="s">
        <v>10</v>
      </c>
      <c r="K80" s="466" t="s">
        <v>10</v>
      </c>
      <c r="L80" s="466" t="s">
        <v>10</v>
      </c>
      <c r="M80" s="466" t="s">
        <v>10</v>
      </c>
      <c r="N80" s="503" t="e">
        <f>(((K56-K68-K77-I56)/I56)+((I56-I68-I77-G56)/G56)+((G56-G68-G77-E56)/E56))/3</f>
        <v>#DIV/0!</v>
      </c>
      <c r="O80" s="503" t="e">
        <f>(((K56-K68-K77-I56)/I56)+((I56-I68-I77-G56)/G56)+((G56-G68-G77-E56)/E56))/3</f>
        <v>#DIV/0!</v>
      </c>
      <c r="P80" s="503" t="e">
        <f>(((K56-K68-K77-I56)/I56)+((I56-I68-I77-G56)/G56)+((G56-G68-G77-E56)/E56))/3</f>
        <v>#DIV/0!</v>
      </c>
    </row>
    <row r="81" spans="1:16" s="452" customFormat="1" hidden="1" outlineLevel="1">
      <c r="A81" s="462" t="s">
        <v>335</v>
      </c>
      <c r="B81" s="447" t="s">
        <v>268</v>
      </c>
      <c r="C81" s="425"/>
      <c r="D81" s="466" t="s">
        <v>10</v>
      </c>
      <c r="E81" s="466" t="s">
        <v>10</v>
      </c>
      <c r="F81" s="466" t="s">
        <v>10</v>
      </c>
      <c r="G81" s="466" t="s">
        <v>10</v>
      </c>
      <c r="H81" s="466" t="s">
        <v>10</v>
      </c>
      <c r="I81" s="466" t="s">
        <v>10</v>
      </c>
      <c r="J81" s="466" t="s">
        <v>10</v>
      </c>
      <c r="K81" s="466" t="s">
        <v>10</v>
      </c>
      <c r="L81" s="466" t="s">
        <v>10</v>
      </c>
      <c r="M81" s="466" t="s">
        <v>10</v>
      </c>
      <c r="N81" s="503" t="e">
        <f>(((K57-K69-K78-I57)/I57)+((I57-I69-I78-G57)/G57)+((G57-G69-G78-E57)/E57))/3</f>
        <v>#DIV/0!</v>
      </c>
      <c r="O81" s="503" t="e">
        <f>(((K57-K69-K78-I57)/I57)+((I57-I69-I78-G57)/G57)+((G57-G69-G78-E57)/E57))/3</f>
        <v>#DIV/0!</v>
      </c>
      <c r="P81" s="503" t="e">
        <f>(((K57-K69-K78-I57)/I57)+((I57-I69-I78-G57)/G57)+((G57-G69-G78-E57)/E57))/3</f>
        <v>#DIV/0!</v>
      </c>
    </row>
    <row r="82" spans="1:16" s="452" customFormat="1" hidden="1" outlineLevel="1">
      <c r="A82" s="462" t="s">
        <v>336</v>
      </c>
      <c r="B82" s="447" t="s">
        <v>295</v>
      </c>
      <c r="C82" s="425"/>
      <c r="D82" s="466" t="s">
        <v>10</v>
      </c>
      <c r="E82" s="466" t="s">
        <v>10</v>
      </c>
      <c r="F82" s="466" t="s">
        <v>10</v>
      </c>
      <c r="G82" s="466" t="s">
        <v>10</v>
      </c>
      <c r="H82" s="466" t="s">
        <v>10</v>
      </c>
      <c r="I82" s="466" t="s">
        <v>10</v>
      </c>
      <c r="J82" s="466" t="s">
        <v>10</v>
      </c>
      <c r="K82" s="466" t="s">
        <v>10</v>
      </c>
      <c r="L82" s="466" t="s">
        <v>10</v>
      </c>
      <c r="M82" s="466" t="s">
        <v>10</v>
      </c>
      <c r="N82" s="503" t="e">
        <f>(((K58-K70-K79-I58)/I58)+((I58-I70-I79-G58)/G58)+((G58-G70-G79-E58)/E58))/3</f>
        <v>#DIV/0!</v>
      </c>
      <c r="O82" s="503" t="e">
        <f>(((K58-K70-K79-I58)/I58)+((I58-I70-I79-G58)/G58)+((G58-G70-G79-E58)/E58))/3</f>
        <v>#DIV/0!</v>
      </c>
      <c r="P82" s="503" t="e">
        <f>(((K58-K70-K79-I58)/I58)+((I58-I70-I79-G58)/G58)+((G58-G70-G79-E58)/E58))/3</f>
        <v>#DIV/0!</v>
      </c>
    </row>
    <row r="83" spans="1:16" ht="24" hidden="1" collapsed="1">
      <c r="A83" s="427">
        <v>14</v>
      </c>
      <c r="B83" s="428" t="s">
        <v>378</v>
      </c>
      <c r="C83" s="429"/>
      <c r="D83" s="430"/>
      <c r="E83" s="430"/>
      <c r="F83" s="430"/>
      <c r="G83" s="430"/>
      <c r="H83" s="430"/>
      <c r="I83" s="430"/>
      <c r="J83" s="430"/>
      <c r="K83" s="430"/>
      <c r="L83" s="430"/>
      <c r="M83" s="430"/>
      <c r="N83" s="431"/>
      <c r="O83" s="431"/>
      <c r="P83" s="431"/>
    </row>
    <row r="84" spans="1:16" hidden="1" outlineLevel="1">
      <c r="A84" s="444" t="s">
        <v>14</v>
      </c>
      <c r="B84" s="432" t="s">
        <v>271</v>
      </c>
      <c r="C84" s="425" t="s">
        <v>48</v>
      </c>
      <c r="D84" s="445">
        <f t="shared" ref="D84:P84" si="21">D85+D86</f>
        <v>0</v>
      </c>
      <c r="E84" s="445">
        <f t="shared" si="21"/>
        <v>0</v>
      </c>
      <c r="F84" s="445">
        <f t="shared" si="21"/>
        <v>0</v>
      </c>
      <c r="G84" s="445">
        <f t="shared" si="21"/>
        <v>0</v>
      </c>
      <c r="H84" s="445">
        <f t="shared" si="21"/>
        <v>0</v>
      </c>
      <c r="I84" s="445">
        <f t="shared" si="21"/>
        <v>0</v>
      </c>
      <c r="J84" s="445">
        <f t="shared" si="21"/>
        <v>0</v>
      </c>
      <c r="K84" s="445">
        <f t="shared" si="21"/>
        <v>0</v>
      </c>
      <c r="L84" s="445">
        <f t="shared" si="21"/>
        <v>0</v>
      </c>
      <c r="M84" s="445">
        <f t="shared" si="21"/>
        <v>0</v>
      </c>
      <c r="N84" s="445" t="e">
        <f t="shared" si="21"/>
        <v>#DIV/0!</v>
      </c>
      <c r="O84" s="445" t="e">
        <f t="shared" si="21"/>
        <v>#DIV/0!</v>
      </c>
      <c r="P84" s="445" t="e">
        <f t="shared" si="21"/>
        <v>#DIV/0!</v>
      </c>
    </row>
    <row r="85" spans="1:16" hidden="1" outlineLevel="1">
      <c r="A85" s="444" t="s">
        <v>496</v>
      </c>
      <c r="B85" s="447" t="s">
        <v>268</v>
      </c>
      <c r="C85" s="425" t="s">
        <v>48</v>
      </c>
      <c r="D85" s="438"/>
      <c r="E85" s="438"/>
      <c r="F85" s="438"/>
      <c r="G85" s="438"/>
      <c r="H85" s="438"/>
      <c r="I85" s="438"/>
      <c r="J85" s="438"/>
      <c r="K85" s="438"/>
      <c r="L85" s="438"/>
      <c r="M85" s="438"/>
      <c r="N85" s="503" t="e">
        <f>IF(AND(N109&lt;0.05,N109&gt;-0.05),K85*(1+N109)*(1+N109)+N97+N106,IF(N109&gt;0.05,K85*(1+0.05)*(1+0.05)+N97+N106,K85*(1-0.05)*(1-0.05)+N97+N106))</f>
        <v>#DIV/0!</v>
      </c>
      <c r="O85" s="503" t="e">
        <f>IF(AND(O109&lt;0.05,O109&gt;-0.05),K85*(1+O109)*(1+O109)+O97+O106,IF(O109&gt;0.05,K85*(1+0.05)*(1+0.05)+O97+O106,K85*(1-0.05)*(1-0.05)+O97+O106))</f>
        <v>#DIV/0!</v>
      </c>
      <c r="P85" s="503" t="e">
        <f>IF(AND(P109&lt;0.05,P109&gt;-0.05),K85*(1+P109)*(1+P109)+P97+P106,IF(P109&gt;0.05,K85*(1+0.05)*(1+0.05)+P97+P106,K85*(1-0.05)*(1-0.05)+P97+P106))</f>
        <v>#DIV/0!</v>
      </c>
    </row>
    <row r="86" spans="1:16" hidden="1" outlineLevel="1">
      <c r="A86" s="444" t="s">
        <v>497</v>
      </c>
      <c r="B86" s="447" t="s">
        <v>295</v>
      </c>
      <c r="C86" s="425" t="s">
        <v>48</v>
      </c>
      <c r="D86" s="433">
        <f t="shared" ref="D86:M86" si="22">SUM(D87:D89)</f>
        <v>0</v>
      </c>
      <c r="E86" s="433">
        <f t="shared" si="22"/>
        <v>0</v>
      </c>
      <c r="F86" s="433">
        <f t="shared" si="22"/>
        <v>0</v>
      </c>
      <c r="G86" s="433">
        <f t="shared" si="22"/>
        <v>0</v>
      </c>
      <c r="H86" s="433">
        <f t="shared" si="22"/>
        <v>0</v>
      </c>
      <c r="I86" s="433">
        <f t="shared" si="22"/>
        <v>0</v>
      </c>
      <c r="J86" s="433">
        <f t="shared" si="22"/>
        <v>0</v>
      </c>
      <c r="K86" s="433">
        <f t="shared" si="22"/>
        <v>0</v>
      </c>
      <c r="L86" s="433">
        <f t="shared" si="22"/>
        <v>0</v>
      </c>
      <c r="M86" s="433">
        <f t="shared" si="22"/>
        <v>0</v>
      </c>
      <c r="N86" s="503" t="e">
        <f>IF(AND(N110&lt;0.05,N110&gt;-0.05),K86*(1+N110)*(1+N110)+N98+N107,IF(N110&gt;0.05,K86*(1+0.05)*(1+0.05)+N98+N107,K86*(1-0.05)*(1-0.05)+N98+N107))</f>
        <v>#DIV/0!</v>
      </c>
      <c r="O86" s="503" t="e">
        <f>IF(AND(O110&lt;0.05,O110&gt;-0.05),K86*(1+O110)*(1+O110)+O98+O107,IF(O110&gt;0.05,K86*(1+0.05)*(1+0.05)+O98+O107,K86*(1-0.05)*(1-0.05)+O98+O107))</f>
        <v>#DIV/0!</v>
      </c>
      <c r="P86" s="503" t="e">
        <f>IF(AND(P110&lt;0.05,P110&gt;-0.05),K86*(1+P110)*(1+P110)+P98+P107,IF(P110&gt;0.05,K86*(1+0.05)*(1+0.05)+P98+P107,K86*(1-0.05)*(1-0.05)+P98+P107))</f>
        <v>#DIV/0!</v>
      </c>
    </row>
    <row r="87" spans="1:16" hidden="1" outlineLevel="1">
      <c r="A87" s="440" t="s">
        <v>498</v>
      </c>
      <c r="B87" s="446" t="s">
        <v>276</v>
      </c>
      <c r="C87" s="434" t="s">
        <v>48</v>
      </c>
      <c r="D87" s="436"/>
      <c r="E87" s="436"/>
      <c r="F87" s="436"/>
      <c r="G87" s="436"/>
      <c r="H87" s="436"/>
      <c r="I87" s="436"/>
      <c r="J87" s="436"/>
      <c r="K87" s="436"/>
      <c r="L87" s="436"/>
      <c r="M87" s="436"/>
      <c r="N87" s="436"/>
      <c r="O87" s="436"/>
      <c r="P87" s="436"/>
    </row>
    <row r="88" spans="1:16" hidden="1" outlineLevel="1">
      <c r="A88" s="440" t="s">
        <v>499</v>
      </c>
      <c r="B88" s="446" t="s">
        <v>277</v>
      </c>
      <c r="C88" s="434" t="s">
        <v>48</v>
      </c>
      <c r="D88" s="436"/>
      <c r="E88" s="436"/>
      <c r="F88" s="436"/>
      <c r="G88" s="436"/>
      <c r="H88" s="436"/>
      <c r="I88" s="436"/>
      <c r="J88" s="436"/>
      <c r="K88" s="436"/>
      <c r="L88" s="436"/>
      <c r="M88" s="436"/>
      <c r="N88" s="436"/>
      <c r="O88" s="436"/>
      <c r="P88" s="436"/>
    </row>
    <row r="89" spans="1:16" hidden="1" outlineLevel="1">
      <c r="A89" s="440" t="s">
        <v>500</v>
      </c>
      <c r="B89" s="446" t="s">
        <v>278</v>
      </c>
      <c r="C89" s="434" t="s">
        <v>48</v>
      </c>
      <c r="D89" s="436"/>
      <c r="E89" s="436"/>
      <c r="F89" s="436"/>
      <c r="G89" s="436"/>
      <c r="H89" s="436"/>
      <c r="I89" s="436"/>
      <c r="J89" s="436"/>
      <c r="K89" s="436"/>
      <c r="L89" s="436"/>
      <c r="M89" s="436"/>
      <c r="N89" s="436"/>
      <c r="O89" s="436"/>
      <c r="P89" s="436"/>
    </row>
    <row r="90" spans="1:16" hidden="1" outlineLevel="1">
      <c r="A90" s="444" t="s">
        <v>15</v>
      </c>
      <c r="B90" s="432" t="s">
        <v>1052</v>
      </c>
      <c r="C90" s="425" t="s">
        <v>48</v>
      </c>
      <c r="D90" s="438"/>
      <c r="E90" s="438"/>
      <c r="F90" s="438"/>
      <c r="G90" s="438"/>
      <c r="H90" s="438"/>
      <c r="I90" s="438"/>
      <c r="J90" s="438"/>
      <c r="K90" s="438"/>
      <c r="L90" s="438"/>
      <c r="M90" s="438"/>
      <c r="N90" s="438"/>
      <c r="O90" s="438"/>
      <c r="P90" s="438"/>
    </row>
    <row r="91" spans="1:16" s="443" customFormat="1" hidden="1" outlineLevel="1">
      <c r="A91" s="440" t="s">
        <v>501</v>
      </c>
      <c r="B91" s="448" t="s">
        <v>294</v>
      </c>
      <c r="C91" s="434" t="s">
        <v>731</v>
      </c>
      <c r="D91" s="442" t="str">
        <f t="shared" ref="D91:P91" si="23">IF(D90&gt;0,D90/D84*100,"0")</f>
        <v>0</v>
      </c>
      <c r="E91" s="442" t="str">
        <f t="shared" si="23"/>
        <v>0</v>
      </c>
      <c r="F91" s="442" t="str">
        <f t="shared" si="23"/>
        <v>0</v>
      </c>
      <c r="G91" s="442" t="str">
        <f t="shared" si="23"/>
        <v>0</v>
      </c>
      <c r="H91" s="442" t="str">
        <f t="shared" si="23"/>
        <v>0</v>
      </c>
      <c r="I91" s="442" t="str">
        <f t="shared" si="23"/>
        <v>0</v>
      </c>
      <c r="J91" s="442" t="str">
        <f t="shared" si="23"/>
        <v>0</v>
      </c>
      <c r="K91" s="442" t="str">
        <f t="shared" si="23"/>
        <v>0</v>
      </c>
      <c r="L91" s="442" t="str">
        <f t="shared" si="23"/>
        <v>0</v>
      </c>
      <c r="M91" s="442" t="str">
        <f t="shared" si="23"/>
        <v>0</v>
      </c>
      <c r="N91" s="442" t="str">
        <f t="shared" si="23"/>
        <v>0</v>
      </c>
      <c r="O91" s="442" t="str">
        <f t="shared" si="23"/>
        <v>0</v>
      </c>
      <c r="P91" s="442" t="str">
        <f t="shared" si="23"/>
        <v>0</v>
      </c>
    </row>
    <row r="92" spans="1:16" hidden="1" outlineLevel="1">
      <c r="A92" s="444" t="s">
        <v>502</v>
      </c>
      <c r="B92" s="432" t="s">
        <v>269</v>
      </c>
      <c r="C92" s="425" t="s">
        <v>48</v>
      </c>
      <c r="D92" s="438"/>
      <c r="E92" s="438"/>
      <c r="F92" s="438"/>
      <c r="G92" s="438"/>
      <c r="H92" s="438"/>
      <c r="I92" s="438"/>
      <c r="J92" s="438"/>
      <c r="K92" s="438"/>
      <c r="L92" s="438"/>
      <c r="M92" s="438"/>
      <c r="N92" s="438"/>
      <c r="O92" s="438"/>
      <c r="P92" s="438"/>
    </row>
    <row r="93" spans="1:16" hidden="1" outlineLevel="1">
      <c r="A93" s="444" t="s">
        <v>503</v>
      </c>
      <c r="B93" s="432" t="s">
        <v>270</v>
      </c>
      <c r="C93" s="425" t="s">
        <v>48</v>
      </c>
      <c r="D93" s="433">
        <f t="shared" ref="D93:P93" si="24">D84-D90-D92</f>
        <v>0</v>
      </c>
      <c r="E93" s="433">
        <f t="shared" si="24"/>
        <v>0</v>
      </c>
      <c r="F93" s="433">
        <f t="shared" si="24"/>
        <v>0</v>
      </c>
      <c r="G93" s="433">
        <f t="shared" si="24"/>
        <v>0</v>
      </c>
      <c r="H93" s="433">
        <f t="shared" si="24"/>
        <v>0</v>
      </c>
      <c r="I93" s="433">
        <f t="shared" si="24"/>
        <v>0</v>
      </c>
      <c r="J93" s="433">
        <f t="shared" si="24"/>
        <v>0</v>
      </c>
      <c r="K93" s="433">
        <f t="shared" si="24"/>
        <v>0</v>
      </c>
      <c r="L93" s="433">
        <f t="shared" si="24"/>
        <v>0</v>
      </c>
      <c r="M93" s="433">
        <f t="shared" si="24"/>
        <v>0</v>
      </c>
      <c r="N93" s="433" t="e">
        <f t="shared" si="24"/>
        <v>#DIV/0!</v>
      </c>
      <c r="O93" s="433" t="e">
        <f t="shared" si="24"/>
        <v>#DIV/0!</v>
      </c>
      <c r="P93" s="433" t="e">
        <f t="shared" si="24"/>
        <v>#DIV/0!</v>
      </c>
    </row>
    <row r="94" spans="1:16" hidden="1" outlineLevel="1">
      <c r="A94" s="444" t="s">
        <v>504</v>
      </c>
      <c r="B94" s="449" t="s">
        <v>314</v>
      </c>
      <c r="C94" s="450" t="s">
        <v>1040</v>
      </c>
      <c r="D94" s="451"/>
      <c r="E94" s="451"/>
      <c r="F94" s="451"/>
      <c r="G94" s="451"/>
      <c r="H94" s="451"/>
      <c r="I94" s="451"/>
      <c r="J94" s="451"/>
      <c r="K94" s="451"/>
      <c r="L94" s="451"/>
      <c r="M94" s="451"/>
      <c r="N94" s="451"/>
      <c r="O94" s="451"/>
      <c r="P94" s="451"/>
    </row>
    <row r="95" spans="1:16" hidden="1" outlineLevel="1">
      <c r="A95" s="444" t="s">
        <v>505</v>
      </c>
      <c r="B95" s="453" t="s">
        <v>315</v>
      </c>
      <c r="C95" s="450" t="s">
        <v>1041</v>
      </c>
      <c r="D95" s="454">
        <f t="shared" ref="D95:P95" si="25">IF(D94&gt;0,D94/D84,0)</f>
        <v>0</v>
      </c>
      <c r="E95" s="454">
        <f t="shared" si="25"/>
        <v>0</v>
      </c>
      <c r="F95" s="454">
        <f t="shared" si="25"/>
        <v>0</v>
      </c>
      <c r="G95" s="454">
        <f t="shared" si="25"/>
        <v>0</v>
      </c>
      <c r="H95" s="454">
        <f t="shared" si="25"/>
        <v>0</v>
      </c>
      <c r="I95" s="454">
        <f t="shared" si="25"/>
        <v>0</v>
      </c>
      <c r="J95" s="454">
        <f t="shared" si="25"/>
        <v>0</v>
      </c>
      <c r="K95" s="454">
        <f t="shared" si="25"/>
        <v>0</v>
      </c>
      <c r="L95" s="454">
        <f t="shared" si="25"/>
        <v>0</v>
      </c>
      <c r="M95" s="454">
        <f t="shared" si="25"/>
        <v>0</v>
      </c>
      <c r="N95" s="454">
        <f t="shared" si="25"/>
        <v>0</v>
      </c>
      <c r="O95" s="454">
        <f t="shared" si="25"/>
        <v>0</v>
      </c>
      <c r="P95" s="454">
        <f t="shared" si="25"/>
        <v>0</v>
      </c>
    </row>
    <row r="96" spans="1:16" hidden="1" outlineLevel="1">
      <c r="A96" s="455">
        <v>15</v>
      </c>
      <c r="B96" s="428" t="s">
        <v>678</v>
      </c>
      <c r="C96" s="425" t="s">
        <v>48</v>
      </c>
      <c r="D96" s="456" t="s">
        <v>10</v>
      </c>
      <c r="E96" s="456" t="s">
        <v>10</v>
      </c>
      <c r="F96" s="456" t="s">
        <v>10</v>
      </c>
      <c r="G96" s="457">
        <f>SUM(G97:G98)</f>
        <v>0</v>
      </c>
      <c r="H96" s="456" t="s">
        <v>10</v>
      </c>
      <c r="I96" s="457">
        <f>SUM(I97:I98)</f>
        <v>0</v>
      </c>
      <c r="J96" s="456" t="s">
        <v>10</v>
      </c>
      <c r="K96" s="457">
        <f>SUM(K97:K98)</f>
        <v>0</v>
      </c>
      <c r="L96" s="456" t="s">
        <v>10</v>
      </c>
      <c r="M96" s="457">
        <f>SUM(M97:M98)</f>
        <v>0</v>
      </c>
      <c r="N96" s="457">
        <f>SUM(N97:N98)</f>
        <v>0</v>
      </c>
      <c r="O96" s="457">
        <f>SUM(O97:O98)</f>
        <v>0</v>
      </c>
      <c r="P96" s="457">
        <f>SUM(P97:P98)</f>
        <v>0</v>
      </c>
    </row>
    <row r="97" spans="1:18" hidden="1" outlineLevel="1">
      <c r="A97" s="440" t="s">
        <v>1271</v>
      </c>
      <c r="B97" s="447" t="s">
        <v>268</v>
      </c>
      <c r="C97" s="434" t="s">
        <v>48</v>
      </c>
      <c r="D97" s="456" t="s">
        <v>10</v>
      </c>
      <c r="E97" s="456" t="s">
        <v>10</v>
      </c>
      <c r="F97" s="456" t="s">
        <v>10</v>
      </c>
      <c r="G97" s="458">
        <f>G100+G103</f>
        <v>0</v>
      </c>
      <c r="H97" s="456" t="s">
        <v>10</v>
      </c>
      <c r="I97" s="458">
        <f>I100+I103</f>
        <v>0</v>
      </c>
      <c r="J97" s="456" t="s">
        <v>10</v>
      </c>
      <c r="K97" s="458">
        <f>K100+K103</f>
        <v>0</v>
      </c>
      <c r="L97" s="456" t="s">
        <v>10</v>
      </c>
      <c r="M97" s="458">
        <f t="shared" ref="M97:P98" si="26">M100+M103</f>
        <v>0</v>
      </c>
      <c r="N97" s="458">
        <f t="shared" si="26"/>
        <v>0</v>
      </c>
      <c r="O97" s="458">
        <f t="shared" si="26"/>
        <v>0</v>
      </c>
      <c r="P97" s="458">
        <f t="shared" si="26"/>
        <v>0</v>
      </c>
    </row>
    <row r="98" spans="1:18" hidden="1" outlineLevel="1">
      <c r="A98" s="440" t="s">
        <v>1272</v>
      </c>
      <c r="B98" s="447" t="s">
        <v>295</v>
      </c>
      <c r="C98" s="434" t="s">
        <v>48</v>
      </c>
      <c r="D98" s="456" t="s">
        <v>10</v>
      </c>
      <c r="E98" s="456" t="s">
        <v>10</v>
      </c>
      <c r="F98" s="456" t="s">
        <v>10</v>
      </c>
      <c r="G98" s="458">
        <f>G101+G104</f>
        <v>0</v>
      </c>
      <c r="H98" s="456" t="s">
        <v>10</v>
      </c>
      <c r="I98" s="458">
        <f>I101+I104</f>
        <v>0</v>
      </c>
      <c r="J98" s="456" t="s">
        <v>10</v>
      </c>
      <c r="K98" s="458">
        <f>K101+K104</f>
        <v>0</v>
      </c>
      <c r="L98" s="456" t="s">
        <v>10</v>
      </c>
      <c r="M98" s="458">
        <f t="shared" si="26"/>
        <v>0</v>
      </c>
      <c r="N98" s="458">
        <f t="shared" si="26"/>
        <v>0</v>
      </c>
      <c r="O98" s="458">
        <f t="shared" si="26"/>
        <v>0</v>
      </c>
      <c r="P98" s="458">
        <f t="shared" si="26"/>
        <v>0</v>
      </c>
    </row>
    <row r="99" spans="1:18" ht="25.5" hidden="1" outlineLevel="1">
      <c r="A99" s="459" t="s">
        <v>1274</v>
      </c>
      <c r="B99" s="460" t="s">
        <v>442</v>
      </c>
      <c r="C99" s="461" t="s">
        <v>48</v>
      </c>
      <c r="D99" s="456" t="s">
        <v>10</v>
      </c>
      <c r="E99" s="456" t="s">
        <v>10</v>
      </c>
      <c r="F99" s="456" t="s">
        <v>10</v>
      </c>
      <c r="G99" s="457">
        <f>SUM(G100:G101)</f>
        <v>0</v>
      </c>
      <c r="H99" s="456" t="s">
        <v>10</v>
      </c>
      <c r="I99" s="457">
        <f>SUM(I100:I101)</f>
        <v>0</v>
      </c>
      <c r="J99" s="456" t="s">
        <v>10</v>
      </c>
      <c r="K99" s="457">
        <f>SUM(K100:K101)</f>
        <v>0</v>
      </c>
      <c r="L99" s="456" t="s">
        <v>10</v>
      </c>
      <c r="M99" s="457">
        <f>SUM(M100:M101)</f>
        <v>0</v>
      </c>
      <c r="N99" s="457">
        <f>SUM(N100:N101)</f>
        <v>0</v>
      </c>
      <c r="O99" s="457">
        <f>SUM(O100:O101)</f>
        <v>0</v>
      </c>
      <c r="P99" s="457">
        <f>SUM(P100:P101)</f>
        <v>0</v>
      </c>
    </row>
    <row r="100" spans="1:18" hidden="1" outlineLevel="1">
      <c r="A100" s="440" t="s">
        <v>1241</v>
      </c>
      <c r="B100" s="447" t="s">
        <v>268</v>
      </c>
      <c r="C100" s="434" t="s">
        <v>48</v>
      </c>
      <c r="D100" s="456" t="s">
        <v>10</v>
      </c>
      <c r="E100" s="456" t="s">
        <v>10</v>
      </c>
      <c r="F100" s="456" t="s">
        <v>10</v>
      </c>
      <c r="G100" s="436"/>
      <c r="H100" s="456" t="s">
        <v>10</v>
      </c>
      <c r="I100" s="436"/>
      <c r="J100" s="456" t="s">
        <v>10</v>
      </c>
      <c r="K100" s="436"/>
      <c r="L100" s="456" t="s">
        <v>10</v>
      </c>
      <c r="M100" s="436"/>
      <c r="N100" s="436"/>
      <c r="O100" s="436"/>
      <c r="P100" s="436"/>
    </row>
    <row r="101" spans="1:18" hidden="1" outlineLevel="1">
      <c r="A101" s="440" t="s">
        <v>506</v>
      </c>
      <c r="B101" s="447" t="s">
        <v>295</v>
      </c>
      <c r="C101" s="434" t="s">
        <v>48</v>
      </c>
      <c r="D101" s="456" t="s">
        <v>10</v>
      </c>
      <c r="E101" s="456" t="s">
        <v>10</v>
      </c>
      <c r="F101" s="456" t="s">
        <v>10</v>
      </c>
      <c r="G101" s="436"/>
      <c r="H101" s="456" t="s">
        <v>10</v>
      </c>
      <c r="I101" s="436"/>
      <c r="J101" s="456" t="s">
        <v>10</v>
      </c>
      <c r="K101" s="436"/>
      <c r="L101" s="456" t="s">
        <v>10</v>
      </c>
      <c r="M101" s="436"/>
      <c r="N101" s="436"/>
      <c r="O101" s="436"/>
      <c r="P101" s="436"/>
    </row>
    <row r="102" spans="1:18" ht="25.5" hidden="1" outlineLevel="1">
      <c r="A102" s="459" t="s">
        <v>339</v>
      </c>
      <c r="B102" s="460" t="s">
        <v>443</v>
      </c>
      <c r="C102" s="461" t="s">
        <v>48</v>
      </c>
      <c r="D102" s="456" t="s">
        <v>10</v>
      </c>
      <c r="E102" s="456" t="s">
        <v>10</v>
      </c>
      <c r="F102" s="456" t="s">
        <v>10</v>
      </c>
      <c r="G102" s="457">
        <f>SUM(G103:G104)</f>
        <v>0</v>
      </c>
      <c r="H102" s="456" t="s">
        <v>10</v>
      </c>
      <c r="I102" s="457">
        <f>SUM(I103:I104)</f>
        <v>0</v>
      </c>
      <c r="J102" s="456" t="s">
        <v>10</v>
      </c>
      <c r="K102" s="457">
        <f>SUM(K103:K104)</f>
        <v>0</v>
      </c>
      <c r="L102" s="456" t="s">
        <v>10</v>
      </c>
      <c r="M102" s="457">
        <f>SUM(M103:M104)</f>
        <v>0</v>
      </c>
      <c r="N102" s="457">
        <f>SUM(N103:N104)</f>
        <v>0</v>
      </c>
      <c r="O102" s="457">
        <f>SUM(O103:O104)</f>
        <v>0</v>
      </c>
      <c r="P102" s="457">
        <f>SUM(P103:P104)</f>
        <v>0</v>
      </c>
    </row>
    <row r="103" spans="1:18" hidden="1" outlineLevel="1">
      <c r="A103" s="440" t="s">
        <v>507</v>
      </c>
      <c r="B103" s="447" t="s">
        <v>268</v>
      </c>
      <c r="C103" s="434" t="s">
        <v>48</v>
      </c>
      <c r="D103" s="456" t="s">
        <v>10</v>
      </c>
      <c r="E103" s="456" t="s">
        <v>10</v>
      </c>
      <c r="F103" s="456" t="s">
        <v>10</v>
      </c>
      <c r="G103" s="436"/>
      <c r="H103" s="456" t="s">
        <v>10</v>
      </c>
      <c r="I103" s="436"/>
      <c r="J103" s="456" t="s">
        <v>10</v>
      </c>
      <c r="K103" s="436"/>
      <c r="L103" s="456" t="s">
        <v>10</v>
      </c>
      <c r="M103" s="436"/>
      <c r="N103" s="436"/>
      <c r="O103" s="436"/>
      <c r="P103" s="436"/>
    </row>
    <row r="104" spans="1:18" hidden="1" outlineLevel="1">
      <c r="A104" s="440" t="s">
        <v>508</v>
      </c>
      <c r="B104" s="447" t="s">
        <v>295</v>
      </c>
      <c r="C104" s="434" t="s">
        <v>48</v>
      </c>
      <c r="D104" s="456" t="s">
        <v>10</v>
      </c>
      <c r="E104" s="456" t="s">
        <v>10</v>
      </c>
      <c r="F104" s="456" t="s">
        <v>10</v>
      </c>
      <c r="G104" s="436"/>
      <c r="H104" s="456" t="s">
        <v>10</v>
      </c>
      <c r="I104" s="436"/>
      <c r="J104" s="456" t="s">
        <v>10</v>
      </c>
      <c r="K104" s="436"/>
      <c r="L104" s="456" t="s">
        <v>10</v>
      </c>
      <c r="M104" s="436"/>
      <c r="N104" s="436"/>
      <c r="O104" s="436"/>
      <c r="P104" s="436"/>
    </row>
    <row r="105" spans="1:18" ht="51" hidden="1" outlineLevel="1">
      <c r="A105" s="455">
        <v>18</v>
      </c>
      <c r="B105" s="428" t="s">
        <v>689</v>
      </c>
      <c r="C105" s="425" t="s">
        <v>48</v>
      </c>
      <c r="D105" s="456" t="s">
        <v>10</v>
      </c>
      <c r="E105" s="456" t="s">
        <v>10</v>
      </c>
      <c r="F105" s="456" t="s">
        <v>10</v>
      </c>
      <c r="G105" s="457">
        <f>SUM(G106:G107)</f>
        <v>0</v>
      </c>
      <c r="H105" s="456" t="s">
        <v>10</v>
      </c>
      <c r="I105" s="457">
        <f>SUM(I106:I107)</f>
        <v>0</v>
      </c>
      <c r="J105" s="456" t="s">
        <v>10</v>
      </c>
      <c r="K105" s="457">
        <f>SUM(K106:K107)</f>
        <v>0</v>
      </c>
      <c r="L105" s="456" t="s">
        <v>10</v>
      </c>
      <c r="M105" s="457">
        <f>SUM(M106:M107)</f>
        <v>0</v>
      </c>
      <c r="N105" s="457">
        <f>SUM(N106:N107)</f>
        <v>0</v>
      </c>
      <c r="O105" s="457">
        <f>SUM(O106:O107)</f>
        <v>0</v>
      </c>
      <c r="P105" s="457">
        <f>SUM(P106:P107)</f>
        <v>0</v>
      </c>
    </row>
    <row r="106" spans="1:18" hidden="1" outlineLevel="1">
      <c r="A106" s="462" t="s">
        <v>27</v>
      </c>
      <c r="B106" s="447" t="s">
        <v>268</v>
      </c>
      <c r="C106" s="425" t="s">
        <v>48</v>
      </c>
      <c r="D106" s="456" t="s">
        <v>10</v>
      </c>
      <c r="E106" s="456" t="s">
        <v>10</v>
      </c>
      <c r="F106" s="456" t="s">
        <v>10</v>
      </c>
      <c r="G106" s="438"/>
      <c r="H106" s="456" t="s">
        <v>10</v>
      </c>
      <c r="I106" s="438"/>
      <c r="J106" s="456" t="s">
        <v>10</v>
      </c>
      <c r="K106" s="438"/>
      <c r="L106" s="456" t="s">
        <v>10</v>
      </c>
      <c r="M106" s="438"/>
      <c r="N106" s="438"/>
      <c r="O106" s="438"/>
      <c r="P106" s="438"/>
    </row>
    <row r="107" spans="1:18" hidden="1" outlineLevel="1">
      <c r="A107" s="462" t="s">
        <v>340</v>
      </c>
      <c r="B107" s="447" t="s">
        <v>295</v>
      </c>
      <c r="C107" s="425" t="s">
        <v>48</v>
      </c>
      <c r="D107" s="456" t="s">
        <v>10</v>
      </c>
      <c r="E107" s="456" t="s">
        <v>10</v>
      </c>
      <c r="F107" s="456" t="s">
        <v>10</v>
      </c>
      <c r="G107" s="438"/>
      <c r="H107" s="456" t="s">
        <v>10</v>
      </c>
      <c r="I107" s="438"/>
      <c r="J107" s="456" t="s">
        <v>10</v>
      </c>
      <c r="K107" s="438"/>
      <c r="L107" s="456" t="s">
        <v>10</v>
      </c>
      <c r="M107" s="438"/>
      <c r="N107" s="438"/>
      <c r="O107" s="438"/>
      <c r="P107" s="438"/>
    </row>
    <row r="108" spans="1:18" hidden="1" outlineLevel="1">
      <c r="A108" s="463">
        <v>19</v>
      </c>
      <c r="B108" s="464" t="s">
        <v>444</v>
      </c>
      <c r="C108" s="465"/>
      <c r="D108" s="466" t="s">
        <v>10</v>
      </c>
      <c r="E108" s="466" t="s">
        <v>10</v>
      </c>
      <c r="F108" s="466" t="s">
        <v>10</v>
      </c>
      <c r="G108" s="466" t="s">
        <v>10</v>
      </c>
      <c r="H108" s="466" t="s">
        <v>10</v>
      </c>
      <c r="I108" s="466" t="s">
        <v>10</v>
      </c>
      <c r="J108" s="466" t="s">
        <v>10</v>
      </c>
      <c r="K108" s="466" t="s">
        <v>10</v>
      </c>
      <c r="L108" s="466" t="s">
        <v>10</v>
      </c>
      <c r="M108" s="466" t="s">
        <v>10</v>
      </c>
      <c r="N108" s="503" t="e">
        <f>(((K84-K96-K105-I84)/I84)+((I84-I96-I105-G84)/G84)+((G84-G96-G105-E84)/E84))/3</f>
        <v>#DIV/0!</v>
      </c>
      <c r="O108" s="503" t="e">
        <f>(((K84-K96-K105-I84)/I84)+((I84-I96-I105-G84)/G84)+((G84-G96-G105-E84)/E84))/3</f>
        <v>#DIV/0!</v>
      </c>
      <c r="P108" s="503" t="e">
        <f>(((K84-K96-K105-I84)/I84)+((I84-I96-I105-G84)/G84)+((G84-G96-G105-E84)/E84))/3</f>
        <v>#DIV/0!</v>
      </c>
    </row>
    <row r="109" spans="1:18" hidden="1" outlineLevel="1">
      <c r="A109" s="462" t="s">
        <v>343</v>
      </c>
      <c r="B109" s="447" t="s">
        <v>268</v>
      </c>
      <c r="C109" s="425"/>
      <c r="D109" s="466" t="s">
        <v>10</v>
      </c>
      <c r="E109" s="466" t="s">
        <v>10</v>
      </c>
      <c r="F109" s="466" t="s">
        <v>10</v>
      </c>
      <c r="G109" s="466" t="s">
        <v>10</v>
      </c>
      <c r="H109" s="466" t="s">
        <v>10</v>
      </c>
      <c r="I109" s="466" t="s">
        <v>10</v>
      </c>
      <c r="J109" s="466" t="s">
        <v>10</v>
      </c>
      <c r="K109" s="466" t="s">
        <v>10</v>
      </c>
      <c r="L109" s="466" t="s">
        <v>10</v>
      </c>
      <c r="M109" s="466" t="s">
        <v>10</v>
      </c>
      <c r="N109" s="503" t="e">
        <f>(((K85-K97-K106-I85)/I85)+((I85-I97-I106-G85)/G85)+((G85-G97-G106-E85)/E85))/3</f>
        <v>#DIV/0!</v>
      </c>
      <c r="O109" s="503" t="e">
        <f>(((K85-K97-K106-I85)/I85)+((I85-I97-I106-G85)/G85)+((G85-G97-G106-E85)/E85))/3</f>
        <v>#DIV/0!</v>
      </c>
      <c r="P109" s="503" t="e">
        <f>(((K85-K97-K106-I85)/I85)+((I85-I97-I106-G85)/G85)+((G85-G97-G106-E85)/E85))/3</f>
        <v>#DIV/0!</v>
      </c>
    </row>
    <row r="110" spans="1:18" hidden="1" outlineLevel="1">
      <c r="A110" s="462" t="s">
        <v>344</v>
      </c>
      <c r="B110" s="447" t="s">
        <v>295</v>
      </c>
      <c r="C110" s="425"/>
      <c r="D110" s="466" t="s">
        <v>10</v>
      </c>
      <c r="E110" s="466" t="s">
        <v>10</v>
      </c>
      <c r="F110" s="466" t="s">
        <v>10</v>
      </c>
      <c r="G110" s="466" t="s">
        <v>10</v>
      </c>
      <c r="H110" s="466" t="s">
        <v>10</v>
      </c>
      <c r="I110" s="466" t="s">
        <v>10</v>
      </c>
      <c r="J110" s="466" t="s">
        <v>10</v>
      </c>
      <c r="K110" s="466" t="s">
        <v>10</v>
      </c>
      <c r="L110" s="466" t="s">
        <v>10</v>
      </c>
      <c r="M110" s="466" t="s">
        <v>10</v>
      </c>
      <c r="N110" s="503" t="e">
        <f>(((K86-K98-K107-I86)/I86)+((I86-I98-I107-G86)/G86)+((G86-G98-G107-E86)/E86))/3</f>
        <v>#DIV/0!</v>
      </c>
      <c r="O110" s="503" t="e">
        <f>(((K86-K98-K107-I86)/I86)+((I86-I98-I107-G86)/G86)+((G86-G98-G107-E86)/E86))/3</f>
        <v>#DIV/0!</v>
      </c>
      <c r="P110" s="503" t="e">
        <f>(((K86-K98-K107-I86)/I86)+((I86-I98-I107-G86)/G86)+((G86-G98-G107-E86)/E86))/3</f>
        <v>#DIV/0!</v>
      </c>
    </row>
    <row r="111" spans="1:18" ht="38.25" collapsed="1">
      <c r="A111" s="427">
        <v>20</v>
      </c>
      <c r="B111" s="428" t="s">
        <v>650</v>
      </c>
      <c r="C111" s="429"/>
      <c r="D111" s="430"/>
      <c r="E111" s="430"/>
      <c r="F111" s="430"/>
      <c r="G111" s="430"/>
      <c r="H111" s="430"/>
      <c r="I111" s="430"/>
      <c r="J111" s="430"/>
      <c r="K111" s="430"/>
      <c r="L111" s="430"/>
      <c r="M111" s="430"/>
      <c r="N111" s="430"/>
      <c r="O111" s="430"/>
      <c r="P111" s="430"/>
      <c r="Q111" s="430"/>
      <c r="R111" s="431"/>
    </row>
    <row r="112" spans="1:18" outlineLevel="1">
      <c r="A112" s="444" t="s">
        <v>346</v>
      </c>
      <c r="B112" s="432" t="s">
        <v>272</v>
      </c>
      <c r="C112" s="425" t="s">
        <v>48</v>
      </c>
      <c r="D112" s="445">
        <f>D116+D117</f>
        <v>219.17</v>
      </c>
      <c r="E112" s="445">
        <f>E116+E117</f>
        <v>180.334</v>
      </c>
      <c r="F112" s="445">
        <f t="shared" ref="F112:M112" si="27">F116+F117</f>
        <v>219.17</v>
      </c>
      <c r="G112" s="445">
        <f t="shared" si="27"/>
        <v>171.45600000000002</v>
      </c>
      <c r="H112" s="445">
        <f t="shared" si="27"/>
        <v>219.17</v>
      </c>
      <c r="I112" s="445">
        <f t="shared" si="27"/>
        <v>182.30000000000004</v>
      </c>
      <c r="J112" s="445">
        <f t="shared" si="27"/>
        <v>166.13900000000001</v>
      </c>
      <c r="K112" s="445">
        <f t="shared" si="27"/>
        <v>197.27799999999999</v>
      </c>
      <c r="L112" s="445">
        <f t="shared" si="27"/>
        <v>168.79700000000003</v>
      </c>
      <c r="M112" s="445">
        <f t="shared" si="27"/>
        <v>226.95800000000003</v>
      </c>
      <c r="N112" s="445">
        <f>N116+N117</f>
        <v>199.39312203224102</v>
      </c>
      <c r="O112" s="445">
        <f>O116+O117</f>
        <v>199.39312203224102</v>
      </c>
      <c r="P112" s="445">
        <f>P116+P117</f>
        <v>199.39312203224102</v>
      </c>
      <c r="Q112" s="445">
        <f>Q116+Q117</f>
        <v>199.39312203224102</v>
      </c>
      <c r="R112" s="445">
        <f>R116+R117</f>
        <v>199.39312203224102</v>
      </c>
    </row>
    <row r="113" spans="1:19" hidden="1" outlineLevel="1">
      <c r="A113" s="1630" t="s">
        <v>560</v>
      </c>
      <c r="B113" s="447" t="s">
        <v>273</v>
      </c>
      <c r="C113" s="425" t="s">
        <v>48</v>
      </c>
      <c r="D113" s="438"/>
      <c r="E113" s="438"/>
      <c r="F113" s="438"/>
      <c r="G113" s="438"/>
      <c r="H113" s="438"/>
      <c r="I113" s="438"/>
      <c r="J113" s="438"/>
      <c r="K113" s="438"/>
      <c r="L113" s="438"/>
      <c r="M113" s="438"/>
      <c r="N113" s="438"/>
      <c r="O113" s="438"/>
      <c r="P113" s="438"/>
      <c r="Q113" s="438"/>
      <c r="R113" s="438"/>
    </row>
    <row r="114" spans="1:19" hidden="1" outlineLevel="1">
      <c r="A114" s="1631"/>
      <c r="B114" s="447" t="s">
        <v>274</v>
      </c>
      <c r="C114" s="425" t="s">
        <v>48</v>
      </c>
      <c r="D114" s="438"/>
      <c r="E114" s="438"/>
      <c r="F114" s="438"/>
      <c r="G114" s="438"/>
      <c r="H114" s="438"/>
      <c r="I114" s="438"/>
      <c r="J114" s="438"/>
      <c r="K114" s="438"/>
      <c r="L114" s="438"/>
      <c r="M114" s="438"/>
      <c r="N114" s="438"/>
      <c r="O114" s="438"/>
      <c r="P114" s="438"/>
      <c r="Q114" s="438"/>
      <c r="R114" s="438"/>
    </row>
    <row r="115" spans="1:19" hidden="1" outlineLevel="1">
      <c r="A115" s="1632"/>
      <c r="B115" s="432" t="s">
        <v>559</v>
      </c>
      <c r="C115" s="425" t="s">
        <v>48</v>
      </c>
      <c r="D115" s="438"/>
      <c r="E115" s="438"/>
      <c r="F115" s="438"/>
      <c r="G115" s="438"/>
      <c r="H115" s="438"/>
      <c r="I115" s="438"/>
      <c r="J115" s="438"/>
      <c r="K115" s="438"/>
      <c r="L115" s="438"/>
      <c r="M115" s="438"/>
      <c r="N115" s="438"/>
      <c r="O115" s="438"/>
      <c r="P115" s="438"/>
      <c r="Q115" s="438"/>
      <c r="R115" s="438"/>
    </row>
    <row r="116" spans="1:19" outlineLevel="1">
      <c r="A116" s="444" t="s">
        <v>509</v>
      </c>
      <c r="B116" s="439" t="s">
        <v>304</v>
      </c>
      <c r="C116" s="425" t="s">
        <v>48</v>
      </c>
      <c r="D116" s="438">
        <v>0.62</v>
      </c>
      <c r="E116" s="438">
        <v>0.62</v>
      </c>
      <c r="F116" s="438">
        <v>0.62</v>
      </c>
      <c r="G116" s="438">
        <v>0.62</v>
      </c>
      <c r="H116" s="438">
        <v>0.62</v>
      </c>
      <c r="I116" s="438">
        <v>0.62</v>
      </c>
      <c r="J116" s="438">
        <v>0.622</v>
      </c>
      <c r="K116" s="438">
        <v>0.62</v>
      </c>
      <c r="L116" s="438">
        <v>0.622</v>
      </c>
      <c r="M116" s="438">
        <v>0.622</v>
      </c>
      <c r="N116" s="438">
        <f>СобП!H38</f>
        <v>0.62243999999999999</v>
      </c>
      <c r="O116" s="438">
        <f>СобП!H38</f>
        <v>0.62243999999999999</v>
      </c>
      <c r="P116" s="438">
        <f>СобП!H38</f>
        <v>0.62243999999999999</v>
      </c>
      <c r="Q116" s="438">
        <f>СобП!H38</f>
        <v>0.62243999999999999</v>
      </c>
      <c r="R116" s="438">
        <f>СобП!H38</f>
        <v>0.62243999999999999</v>
      </c>
    </row>
    <row r="117" spans="1:19" outlineLevel="1">
      <c r="A117" s="444" t="s">
        <v>510</v>
      </c>
      <c r="B117" s="439" t="s">
        <v>305</v>
      </c>
      <c r="C117" s="425" t="s">
        <v>48</v>
      </c>
      <c r="D117" s="445">
        <f t="shared" ref="D117:P117" si="28">SUM(D118:D120)</f>
        <v>218.54999999999998</v>
      </c>
      <c r="E117" s="445">
        <f t="shared" si="28"/>
        <v>179.714</v>
      </c>
      <c r="F117" s="445">
        <f t="shared" si="28"/>
        <v>218.54999999999998</v>
      </c>
      <c r="G117" s="445">
        <f t="shared" si="28"/>
        <v>170.83600000000001</v>
      </c>
      <c r="H117" s="445">
        <f t="shared" si="28"/>
        <v>218.54999999999998</v>
      </c>
      <c r="I117" s="445">
        <f t="shared" si="28"/>
        <v>181.68000000000004</v>
      </c>
      <c r="J117" s="445">
        <f t="shared" si="28"/>
        <v>165.517</v>
      </c>
      <c r="K117" s="445">
        <f t="shared" si="28"/>
        <v>196.65799999999999</v>
      </c>
      <c r="L117" s="445">
        <f t="shared" si="28"/>
        <v>168.17500000000001</v>
      </c>
      <c r="M117" s="445">
        <f t="shared" si="28"/>
        <v>226.33600000000001</v>
      </c>
      <c r="N117" s="445">
        <f t="shared" si="28"/>
        <v>198.77068203224101</v>
      </c>
      <c r="O117" s="445">
        <f t="shared" si="28"/>
        <v>198.77068203224101</v>
      </c>
      <c r="P117" s="445">
        <f t="shared" si="28"/>
        <v>198.77068203224101</v>
      </c>
      <c r="Q117" s="445">
        <f>SUM(Q118:Q120)</f>
        <v>198.77068203224101</v>
      </c>
      <c r="R117" s="445">
        <f>SUM(R118:R120)</f>
        <v>198.77068203224101</v>
      </c>
    </row>
    <row r="118" spans="1:19" ht="15.75" customHeight="1" outlineLevel="1">
      <c r="A118" s="444" t="s">
        <v>561</v>
      </c>
      <c r="B118" s="439" t="s">
        <v>1180</v>
      </c>
      <c r="C118" s="425" t="s">
        <v>48</v>
      </c>
      <c r="D118" s="438">
        <v>172.22</v>
      </c>
      <c r="E118" s="438">
        <v>150.35400000000001</v>
      </c>
      <c r="F118" s="438">
        <v>172.22</v>
      </c>
      <c r="G118" s="438">
        <v>136.36799999999999</v>
      </c>
      <c r="H118" s="438">
        <v>172.22</v>
      </c>
      <c r="I118" s="438">
        <v>154.30600000000001</v>
      </c>
      <c r="J118" s="438">
        <v>126.124</v>
      </c>
      <c r="K118" s="438">
        <v>165.667</v>
      </c>
      <c r="L118" s="438">
        <v>138.06100000000001</v>
      </c>
      <c r="M118" s="438">
        <v>186.643</v>
      </c>
      <c r="N118" s="503">
        <f>IF(AND(N144&lt;0.05,N144&gt;-0.05),K118*(1+N144)*(1+N144)+N128+N140,IF(N144&gt;0.05,K118*(1+0.05)*(1+0.05)+N128+N140,K118*(1-0.05)*(1-0.05)+N128+N140))</f>
        <v>167.02825712157275</v>
      </c>
      <c r="O118" s="503">
        <f>IF(AND(O144&lt;0.05,O144&gt;-0.05),K118*(1+O144)*(1+O144)+O128+O140,IF(O144&gt;0.05,K118*(1+0.05)*(1+0.05)+O128+O140,K118*(1-0.05)*(1-0.05)+O128+O140))</f>
        <v>167.02825712157275</v>
      </c>
      <c r="P118" s="503">
        <f>IF(AND(P144&lt;0.05,P144&gt;-0.05),K118*(1+P144)*(1+P144)+P128+P140,IF(P144&gt;0.05,K118*(1+0.05)*(1+0.05)+P128+P140,K118*(1-0.05)*(1-0.05)+P128+P140))</f>
        <v>167.02825712157275</v>
      </c>
      <c r="Q118" s="503">
        <f>IF(AND(Q144&lt;0.05,Q144&gt;-0.05),K118*(1+Q144)*(1+Q144)+Q128+Q140,IF(Q144&gt;0.05,K118*(1+0.05)*(1+0.05)+Q128+Q140,K118*(1-0.05)*(1-0.05)+Q128+Q140))</f>
        <v>167.02825712157275</v>
      </c>
      <c r="R118" s="503">
        <f>IF(AND(R144&lt;0.05,R144&gt;-0.05),K118*(1+R144)*(1+R144)+R128+R140,IF(R144&gt;0.05,K118*(1+0.05)*(1+0.05)+R128+R140,K118*(1-0.05)*(1-0.05)+R128+R140))</f>
        <v>167.02825712157275</v>
      </c>
      <c r="S118" s="1720"/>
    </row>
    <row r="119" spans="1:19" ht="15.75" customHeight="1" outlineLevel="1">
      <c r="A119" s="444" t="s">
        <v>562</v>
      </c>
      <c r="B119" s="439" t="s">
        <v>1236</v>
      </c>
      <c r="C119" s="425" t="s">
        <v>48</v>
      </c>
      <c r="D119" s="438">
        <v>38.79</v>
      </c>
      <c r="E119" s="438">
        <v>17.98</v>
      </c>
      <c r="F119" s="438">
        <v>38.79</v>
      </c>
      <c r="G119" s="438">
        <v>24.068000000000001</v>
      </c>
      <c r="H119" s="438">
        <v>38.79</v>
      </c>
      <c r="I119" s="438">
        <v>20.079999999999998</v>
      </c>
      <c r="J119" s="438">
        <v>28.026</v>
      </c>
      <c r="K119" s="438">
        <v>23.960999999999999</v>
      </c>
      <c r="L119" s="438">
        <v>22.071999999999999</v>
      </c>
      <c r="M119" s="438">
        <v>33.496000000000002</v>
      </c>
      <c r="N119" s="503">
        <f>IF(AND(N145&lt;0.05,N145&gt;-0.05),K119*(1+N145)*(1+N145)+N129+N141,IF(N145&gt;0.05,K119*(1+0.05)*(1+0.05)+N129+N141,K119*(1-0.05)*(1-0.05)+N129+N141))</f>
        <v>24.242526287339743</v>
      </c>
      <c r="O119" s="503">
        <f>IF(AND(O145&lt;0.05,O145&gt;-0.05),K119*(1+O145)*(1+O145)+O129+O141,IF(O145&gt;0.05,K119*(1+0.05)*(1+0.05)+O129+O141,K119*(1-0.05)*(1-0.05)+O129+O141))</f>
        <v>24.242526287339743</v>
      </c>
      <c r="P119" s="503">
        <f>IF(AND(P145&lt;0.05,P145&gt;-0.05),K119*(1+P145)*(1+P145)+P129+P141,IF(P145&gt;0.05,K119*(1+0.05)*(1+0.05)+P129+P141,K119*(1-0.05)*(1-0.05)+P129+P141))</f>
        <v>24.242526287339743</v>
      </c>
      <c r="Q119" s="503">
        <f>IF(AND(Q145&lt;0.05,Q145&gt;-0.05),K119*(1+Q145)*(1+Q145)+Q129+Q141,IF(Q145&gt;0.05,K119*(1+0.05)*(1+0.05)+Q129+Q141,K119*(1-0.05)*(1-0.05)+Q129+Q141))</f>
        <v>24.242526287339743</v>
      </c>
      <c r="R119" s="503">
        <f>IF(AND(R145&lt;0.05,R145&gt;-0.05),K119*(1+R145)*(1+R145)+R129+R141,IF(R145&gt;0.05,K119*(1+0.05)*(1+0.05)+R129+R141,K119*(1-0.05)*(1-0.05)+R129+R141))</f>
        <v>24.242526287339743</v>
      </c>
      <c r="S119" s="1720"/>
    </row>
    <row r="120" spans="1:19" ht="15.75" outlineLevel="1">
      <c r="A120" s="444" t="s">
        <v>563</v>
      </c>
      <c r="B120" s="439" t="s">
        <v>1237</v>
      </c>
      <c r="C120" s="425" t="s">
        <v>48</v>
      </c>
      <c r="D120" s="438">
        <v>7.54</v>
      </c>
      <c r="E120" s="438">
        <v>11.38</v>
      </c>
      <c r="F120" s="438">
        <v>7.54</v>
      </c>
      <c r="G120" s="438">
        <v>10.4</v>
      </c>
      <c r="H120" s="438">
        <v>7.54</v>
      </c>
      <c r="I120" s="438">
        <v>7.2939999999999996</v>
      </c>
      <c r="J120" s="438">
        <v>11.367000000000001</v>
      </c>
      <c r="K120" s="438">
        <v>7.03</v>
      </c>
      <c r="L120" s="438">
        <v>8.0419999999999998</v>
      </c>
      <c r="M120" s="438">
        <v>6.1970000000000001</v>
      </c>
      <c r="N120" s="503">
        <f>IF(AND(N146&lt;0.05,N146&gt;-0.05),K120*(1+N146)*(1+N146)+N130+N142,IF(N146&gt;0.05,K120*(1+0.05)*(1+0.05)+N130+N142,K120*(1-0.05)*(1-0.05)+N130+N142))</f>
        <v>7.4998986233285052</v>
      </c>
      <c r="O120" s="503">
        <f>IF(AND(O146&lt;0.05,O146&gt;-0.05),K120*(1+O146)*(1+O146)+O130+O142,IF(O146&gt;0.05,K120*(1+0.05)*(1+0.05)+O130+O142,K120*(1-0.05)*(1-0.05)+O130+O142))</f>
        <v>7.4998986233285052</v>
      </c>
      <c r="P120" s="503">
        <f>IF(AND(P146&lt;0.05,P146&gt;-0.05),K120*(1+P146)*(1+P146)+P130+P142,IF(P146&gt;0.05,K120*(1+0.05)*(1+0.05)+P130+P142,K120*(1-0.05)*(1-0.05)+P130+P142))</f>
        <v>7.4998986233285052</v>
      </c>
      <c r="Q120" s="503">
        <f>IF(AND(Q146&lt;0.05,Q146&gt;-0.05),K120*(1+Q146)*(1+Q146)+Q130+Q142,IF(Q146&gt;0.05,K120*(1+0.05)*(1+0.05)+Q130+Q142,K120*(1-0.05)*(1-0.05)+Q130+Q142))</f>
        <v>7.4998986233285052</v>
      </c>
      <c r="R120" s="503">
        <f>IF(AND(R146&lt;0.05,R146&gt;-0.05),K120*(1+R146)*(1+R146)+R130+R142,IF(R146&gt;0.05,K120*(1+0.05)*(1+0.05)+R130+R142,K120*(1-0.05)*(1-0.05)+R130+R142))</f>
        <v>7.4998986233285052</v>
      </c>
      <c r="S120" s="961"/>
    </row>
    <row r="121" spans="1:19" hidden="1" outlineLevel="1">
      <c r="A121" s="444" t="s">
        <v>564</v>
      </c>
      <c r="B121" s="467" t="s">
        <v>338</v>
      </c>
      <c r="C121" s="425" t="s">
        <v>48</v>
      </c>
      <c r="D121" s="445">
        <f t="shared" ref="D121:P121" si="29">SUM(D122:D124)</f>
        <v>0</v>
      </c>
      <c r="E121" s="445">
        <f t="shared" si="29"/>
        <v>0</v>
      </c>
      <c r="F121" s="445">
        <f t="shared" si="29"/>
        <v>0</v>
      </c>
      <c r="G121" s="445">
        <f t="shared" si="29"/>
        <v>0</v>
      </c>
      <c r="H121" s="445">
        <f t="shared" si="29"/>
        <v>0</v>
      </c>
      <c r="I121" s="445">
        <f t="shared" si="29"/>
        <v>0</v>
      </c>
      <c r="J121" s="445">
        <f t="shared" si="29"/>
        <v>0</v>
      </c>
      <c r="K121" s="445">
        <f t="shared" si="29"/>
        <v>0</v>
      </c>
      <c r="L121" s="445">
        <f t="shared" si="29"/>
        <v>0</v>
      </c>
      <c r="M121" s="445">
        <f t="shared" si="29"/>
        <v>0</v>
      </c>
      <c r="N121" s="445">
        <f t="shared" si="29"/>
        <v>0</v>
      </c>
      <c r="O121" s="445">
        <f t="shared" si="29"/>
        <v>0</v>
      </c>
      <c r="P121" s="445">
        <f t="shared" si="29"/>
        <v>0</v>
      </c>
      <c r="Q121" s="445">
        <f>SUM(Q122:Q124)</f>
        <v>0</v>
      </c>
      <c r="R121" s="445">
        <f>SUM(R122:R124)</f>
        <v>0</v>
      </c>
    </row>
    <row r="122" spans="1:19" hidden="1" outlineLevel="1">
      <c r="A122" s="444" t="s">
        <v>565</v>
      </c>
      <c r="B122" s="446" t="s">
        <v>276</v>
      </c>
      <c r="C122" s="425" t="s">
        <v>48</v>
      </c>
      <c r="D122" s="438"/>
      <c r="E122" s="438"/>
      <c r="F122" s="438"/>
      <c r="G122" s="438"/>
      <c r="H122" s="438"/>
      <c r="I122" s="438"/>
      <c r="J122" s="438"/>
      <c r="K122" s="438"/>
      <c r="L122" s="438"/>
      <c r="M122" s="438"/>
      <c r="N122" s="438"/>
      <c r="O122" s="438"/>
      <c r="P122" s="438"/>
      <c r="Q122" s="438"/>
      <c r="R122" s="438"/>
    </row>
    <row r="123" spans="1:19" hidden="1" outlineLevel="1">
      <c r="A123" s="444" t="s">
        <v>569</v>
      </c>
      <c r="B123" s="446" t="s">
        <v>277</v>
      </c>
      <c r="C123" s="425" t="s">
        <v>48</v>
      </c>
      <c r="D123" s="438"/>
      <c r="E123" s="438"/>
      <c r="F123" s="438"/>
      <c r="G123" s="438"/>
      <c r="H123" s="438"/>
      <c r="I123" s="438"/>
      <c r="J123" s="438"/>
      <c r="K123" s="438"/>
      <c r="L123" s="438"/>
      <c r="M123" s="438"/>
      <c r="N123" s="438"/>
      <c r="O123" s="438"/>
      <c r="P123" s="438"/>
      <c r="Q123" s="438"/>
      <c r="R123" s="438"/>
    </row>
    <row r="124" spans="1:19" hidden="1" outlineLevel="1">
      <c r="A124" s="444" t="s">
        <v>570</v>
      </c>
      <c r="B124" s="446" t="s">
        <v>278</v>
      </c>
      <c r="C124" s="425" t="s">
        <v>48</v>
      </c>
      <c r="D124" s="438"/>
      <c r="E124" s="438"/>
      <c r="F124" s="438"/>
      <c r="G124" s="438"/>
      <c r="H124" s="438"/>
      <c r="I124" s="438"/>
      <c r="J124" s="438"/>
      <c r="K124" s="438"/>
      <c r="L124" s="438"/>
      <c r="M124" s="438"/>
      <c r="N124" s="438"/>
      <c r="O124" s="438"/>
      <c r="P124" s="438"/>
      <c r="Q124" s="438"/>
      <c r="R124" s="438"/>
    </row>
    <row r="125" spans="1:19" s="468" customFormat="1" ht="15.75" outlineLevel="1">
      <c r="A125" s="444" t="s">
        <v>511</v>
      </c>
      <c r="B125" s="449" t="s">
        <v>307</v>
      </c>
      <c r="C125" s="450" t="s">
        <v>1040</v>
      </c>
      <c r="D125" s="451">
        <v>552</v>
      </c>
      <c r="E125" s="451">
        <v>505</v>
      </c>
      <c r="F125" s="451">
        <v>552.54</v>
      </c>
      <c r="G125" s="451">
        <v>552.54</v>
      </c>
      <c r="H125" s="451">
        <v>498.113</v>
      </c>
      <c r="I125" s="451">
        <v>410</v>
      </c>
      <c r="J125" s="451">
        <v>423.05799999999999</v>
      </c>
      <c r="K125" s="451">
        <v>451.9</v>
      </c>
      <c r="L125" s="451">
        <v>345.35899999999998</v>
      </c>
      <c r="M125" s="451">
        <v>451.9</v>
      </c>
      <c r="N125" s="451">
        <v>451.9</v>
      </c>
      <c r="O125" s="451">
        <f>N125</f>
        <v>451.9</v>
      </c>
      <c r="P125" s="451">
        <f>N125</f>
        <v>451.9</v>
      </c>
      <c r="Q125" s="451">
        <f>N125</f>
        <v>451.9</v>
      </c>
      <c r="R125" s="451">
        <f>N125</f>
        <v>451.9</v>
      </c>
      <c r="S125" s="961"/>
    </row>
    <row r="126" spans="1:19" s="468" customFormat="1" outlineLevel="1" thickBot="1">
      <c r="A126" s="444" t="s">
        <v>571</v>
      </c>
      <c r="B126" s="453" t="s">
        <v>308</v>
      </c>
      <c r="C126" s="450" t="s">
        <v>1041</v>
      </c>
      <c r="D126" s="454">
        <f t="shared" ref="D126:M126" si="30">IF(D125&gt;0,D125/D112,0)</f>
        <v>2.5185928731121963</v>
      </c>
      <c r="E126" s="454">
        <f t="shared" si="30"/>
        <v>2.8003593332372154</v>
      </c>
      <c r="F126" s="454">
        <f t="shared" si="30"/>
        <v>2.5210567139663276</v>
      </c>
      <c r="G126" s="454">
        <f t="shared" si="30"/>
        <v>3.2226343784994396</v>
      </c>
      <c r="H126" s="454">
        <f t="shared" si="30"/>
        <v>2.2727243692111148</v>
      </c>
      <c r="I126" s="454">
        <f t="shared" si="30"/>
        <v>2.2490400438837077</v>
      </c>
      <c r="J126" s="454">
        <f t="shared" si="30"/>
        <v>2.5464099338505708</v>
      </c>
      <c r="K126" s="454">
        <f t="shared" si="30"/>
        <v>2.2906761017447459</v>
      </c>
      <c r="L126" s="454">
        <f t="shared" si="30"/>
        <v>2.0460020024052556</v>
      </c>
      <c r="M126" s="454">
        <f t="shared" si="30"/>
        <v>1.9911172992359816</v>
      </c>
      <c r="N126" s="454">
        <f>IF(N125&gt;0,N125/N112,0)</f>
        <v>2.2663770715568097</v>
      </c>
      <c r="O126" s="454">
        <f>IF(O125&gt;0,O125/O112,0)</f>
        <v>2.2663770715568097</v>
      </c>
      <c r="P126" s="454">
        <f>IF(P125&gt;0,P125/P112,0)</f>
        <v>2.2663770715568097</v>
      </c>
      <c r="Q126" s="454">
        <f>IF(Q125&gt;0,Q125/Q112,0)</f>
        <v>2.2663770715568097</v>
      </c>
      <c r="R126" s="454">
        <f>IF(R125&gt;0,R125/R112,0)</f>
        <v>2.2663770715568097</v>
      </c>
    </row>
    <row r="127" spans="1:19" s="468" customFormat="1" ht="14.25" hidden="1" outlineLevel="1">
      <c r="A127" s="455">
        <v>21</v>
      </c>
      <c r="B127" s="428" t="s">
        <v>679</v>
      </c>
      <c r="C127" s="425" t="s">
        <v>48</v>
      </c>
      <c r="D127" s="456" t="s">
        <v>10</v>
      </c>
      <c r="E127" s="456" t="s">
        <v>10</v>
      </c>
      <c r="F127" s="456" t="s">
        <v>10</v>
      </c>
      <c r="G127" s="457">
        <f>SUM(G128:G130)</f>
        <v>0</v>
      </c>
      <c r="H127" s="456" t="s">
        <v>10</v>
      </c>
      <c r="I127" s="457">
        <f>SUM(I128:I130)</f>
        <v>0</v>
      </c>
      <c r="J127" s="456" t="s">
        <v>10</v>
      </c>
      <c r="K127" s="457">
        <f>SUM(K128:K130)</f>
        <v>18.617000000000001</v>
      </c>
      <c r="L127" s="456" t="s">
        <v>10</v>
      </c>
      <c r="M127" s="457">
        <f t="shared" ref="M127:R127" si="31">SUM(M128:M130)</f>
        <v>0</v>
      </c>
      <c r="N127" s="457">
        <f t="shared" si="31"/>
        <v>0</v>
      </c>
      <c r="O127" s="457">
        <f t="shared" si="31"/>
        <v>0</v>
      </c>
      <c r="P127" s="457">
        <f t="shared" si="31"/>
        <v>0</v>
      </c>
      <c r="Q127" s="457">
        <f t="shared" si="31"/>
        <v>0</v>
      </c>
      <c r="R127" s="457">
        <f t="shared" si="31"/>
        <v>0</v>
      </c>
    </row>
    <row r="128" spans="1:19" s="468" customFormat="1" ht="14.25" hidden="1" outlineLevel="1">
      <c r="A128" s="440" t="s">
        <v>348</v>
      </c>
      <c r="B128" s="441" t="s">
        <v>1180</v>
      </c>
      <c r="C128" s="434" t="s">
        <v>48</v>
      </c>
      <c r="D128" s="456" t="s">
        <v>10</v>
      </c>
      <c r="E128" s="456" t="s">
        <v>10</v>
      </c>
      <c r="F128" s="456" t="s">
        <v>10</v>
      </c>
      <c r="G128" s="458">
        <f>G132+G136</f>
        <v>0</v>
      </c>
      <c r="H128" s="456" t="s">
        <v>10</v>
      </c>
      <c r="I128" s="458">
        <f>I132+I136</f>
        <v>0</v>
      </c>
      <c r="J128" s="456" t="s">
        <v>10</v>
      </c>
      <c r="K128" s="458">
        <f>K132+K136</f>
        <v>15.407</v>
      </c>
      <c r="L128" s="456" t="s">
        <v>10</v>
      </c>
      <c r="M128" s="458">
        <f t="shared" ref="M128:P130" si="32">M132+M136</f>
        <v>0</v>
      </c>
      <c r="N128" s="458">
        <f t="shared" si="32"/>
        <v>0</v>
      </c>
      <c r="O128" s="458">
        <f t="shared" si="32"/>
        <v>0</v>
      </c>
      <c r="P128" s="458">
        <f t="shared" si="32"/>
        <v>0</v>
      </c>
      <c r="Q128" s="458">
        <f t="shared" ref="Q128:R130" si="33">Q132+Q136</f>
        <v>0</v>
      </c>
      <c r="R128" s="458">
        <f t="shared" si="33"/>
        <v>0</v>
      </c>
    </row>
    <row r="129" spans="1:19" s="468" customFormat="1" ht="14.25" hidden="1" outlineLevel="1">
      <c r="A129" s="440" t="s">
        <v>349</v>
      </c>
      <c r="B129" s="441" t="s">
        <v>1236</v>
      </c>
      <c r="C129" s="434" t="s">
        <v>48</v>
      </c>
      <c r="D129" s="456" t="s">
        <v>10</v>
      </c>
      <c r="E129" s="456" t="s">
        <v>10</v>
      </c>
      <c r="F129" s="456" t="s">
        <v>10</v>
      </c>
      <c r="G129" s="458">
        <f t="shared" ref="G129:I130" si="34">G133+G137</f>
        <v>0</v>
      </c>
      <c r="H129" s="456" t="s">
        <v>10</v>
      </c>
      <c r="I129" s="458">
        <f t="shared" si="34"/>
        <v>0</v>
      </c>
      <c r="J129" s="456" t="s">
        <v>10</v>
      </c>
      <c r="K129" s="458">
        <f>K133+K137</f>
        <v>7</v>
      </c>
      <c r="L129" s="456" t="s">
        <v>10</v>
      </c>
      <c r="M129" s="458">
        <f t="shared" si="32"/>
        <v>0</v>
      </c>
      <c r="N129" s="458">
        <f t="shared" si="32"/>
        <v>0</v>
      </c>
      <c r="O129" s="458">
        <f t="shared" si="32"/>
        <v>0</v>
      </c>
      <c r="P129" s="458">
        <f t="shared" si="32"/>
        <v>0</v>
      </c>
      <c r="Q129" s="458">
        <f t="shared" si="33"/>
        <v>0</v>
      </c>
      <c r="R129" s="458">
        <f t="shared" si="33"/>
        <v>0</v>
      </c>
    </row>
    <row r="130" spans="1:19" s="468" customFormat="1" ht="14.25" hidden="1" outlineLevel="1">
      <c r="A130" s="440" t="s">
        <v>350</v>
      </c>
      <c r="B130" s="441" t="s">
        <v>1237</v>
      </c>
      <c r="C130" s="434" t="s">
        <v>48</v>
      </c>
      <c r="D130" s="456" t="s">
        <v>10</v>
      </c>
      <c r="E130" s="456" t="s">
        <v>10</v>
      </c>
      <c r="F130" s="456" t="s">
        <v>10</v>
      </c>
      <c r="G130" s="458">
        <f t="shared" si="34"/>
        <v>0</v>
      </c>
      <c r="H130" s="456" t="s">
        <v>10</v>
      </c>
      <c r="I130" s="458">
        <f t="shared" si="34"/>
        <v>0</v>
      </c>
      <c r="J130" s="456" t="s">
        <v>10</v>
      </c>
      <c r="K130" s="458">
        <f>K134+K138</f>
        <v>-3.79</v>
      </c>
      <c r="L130" s="456" t="s">
        <v>10</v>
      </c>
      <c r="M130" s="458">
        <f t="shared" si="32"/>
        <v>0</v>
      </c>
      <c r="N130" s="458">
        <f t="shared" si="32"/>
        <v>0</v>
      </c>
      <c r="O130" s="458">
        <f t="shared" si="32"/>
        <v>0</v>
      </c>
      <c r="P130" s="458">
        <f t="shared" si="32"/>
        <v>0</v>
      </c>
      <c r="Q130" s="458">
        <f t="shared" si="33"/>
        <v>0</v>
      </c>
      <c r="R130" s="458">
        <f t="shared" si="33"/>
        <v>0</v>
      </c>
    </row>
    <row r="131" spans="1:19" s="468" customFormat="1" ht="25.5" hidden="1" outlineLevel="1">
      <c r="A131" s="459" t="s">
        <v>351</v>
      </c>
      <c r="B131" s="460" t="s">
        <v>464</v>
      </c>
      <c r="C131" s="461" t="s">
        <v>48</v>
      </c>
      <c r="D131" s="456" t="s">
        <v>10</v>
      </c>
      <c r="E131" s="456" t="s">
        <v>10</v>
      </c>
      <c r="F131" s="456" t="s">
        <v>10</v>
      </c>
      <c r="G131" s="457">
        <f>SUM(G132:G134)</f>
        <v>0</v>
      </c>
      <c r="H131" s="456" t="s">
        <v>10</v>
      </c>
      <c r="I131" s="457">
        <f>SUM(I132:I134)</f>
        <v>0</v>
      </c>
      <c r="J131" s="456" t="s">
        <v>10</v>
      </c>
      <c r="K131" s="457">
        <f>SUM(K132:K134)</f>
        <v>18.617000000000001</v>
      </c>
      <c r="L131" s="456" t="s">
        <v>10</v>
      </c>
      <c r="M131" s="457">
        <f t="shared" ref="M131:R131" si="35">SUM(M132:M134)</f>
        <v>0</v>
      </c>
      <c r="N131" s="457">
        <f t="shared" si="35"/>
        <v>0</v>
      </c>
      <c r="O131" s="457">
        <f t="shared" si="35"/>
        <v>0</v>
      </c>
      <c r="P131" s="457">
        <f t="shared" si="35"/>
        <v>0</v>
      </c>
      <c r="Q131" s="457">
        <f t="shared" si="35"/>
        <v>0</v>
      </c>
      <c r="R131" s="457">
        <f t="shared" si="35"/>
        <v>0</v>
      </c>
    </row>
    <row r="132" spans="1:19" s="468" customFormat="1" ht="14.25" hidden="1" outlineLevel="1">
      <c r="A132" s="440" t="s">
        <v>352</v>
      </c>
      <c r="B132" s="441" t="s">
        <v>1180</v>
      </c>
      <c r="C132" s="434" t="s">
        <v>48</v>
      </c>
      <c r="D132" s="456" t="s">
        <v>10</v>
      </c>
      <c r="E132" s="456" t="s">
        <v>10</v>
      </c>
      <c r="F132" s="456" t="s">
        <v>10</v>
      </c>
      <c r="G132" s="436"/>
      <c r="H132" s="456" t="s">
        <v>10</v>
      </c>
      <c r="I132" s="436"/>
      <c r="J132" s="456" t="s">
        <v>10</v>
      </c>
      <c r="K132" s="436">
        <v>15.407</v>
      </c>
      <c r="L132" s="456" t="s">
        <v>10</v>
      </c>
      <c r="M132" s="436"/>
      <c r="N132" s="436"/>
      <c r="O132" s="436"/>
      <c r="P132" s="436"/>
      <c r="Q132" s="436"/>
      <c r="R132" s="436"/>
    </row>
    <row r="133" spans="1:19" s="468" customFormat="1" ht="14.25" hidden="1" outlineLevel="1">
      <c r="A133" s="440" t="s">
        <v>512</v>
      </c>
      <c r="B133" s="441" t="s">
        <v>1236</v>
      </c>
      <c r="C133" s="434" t="s">
        <v>48</v>
      </c>
      <c r="D133" s="456" t="s">
        <v>10</v>
      </c>
      <c r="E133" s="456" t="s">
        <v>10</v>
      </c>
      <c r="F133" s="456" t="s">
        <v>10</v>
      </c>
      <c r="G133" s="436"/>
      <c r="H133" s="456" t="s">
        <v>10</v>
      </c>
      <c r="I133" s="436"/>
      <c r="J133" s="456" t="s">
        <v>10</v>
      </c>
      <c r="K133" s="436">
        <v>7</v>
      </c>
      <c r="L133" s="456" t="s">
        <v>10</v>
      </c>
      <c r="M133" s="436"/>
      <c r="N133" s="436"/>
      <c r="O133" s="436"/>
      <c r="P133" s="436"/>
      <c r="Q133" s="436"/>
      <c r="R133" s="436"/>
    </row>
    <row r="134" spans="1:19" s="468" customFormat="1" ht="14.25" hidden="1" outlineLevel="1">
      <c r="A134" s="440" t="s">
        <v>513</v>
      </c>
      <c r="B134" s="441" t="s">
        <v>1237</v>
      </c>
      <c r="C134" s="434" t="s">
        <v>48</v>
      </c>
      <c r="D134" s="456" t="s">
        <v>10</v>
      </c>
      <c r="E134" s="456" t="s">
        <v>10</v>
      </c>
      <c r="F134" s="456" t="s">
        <v>10</v>
      </c>
      <c r="G134" s="436"/>
      <c r="H134" s="456" t="s">
        <v>10</v>
      </c>
      <c r="I134" s="436"/>
      <c r="J134" s="456" t="s">
        <v>10</v>
      </c>
      <c r="K134" s="436">
        <v>-3.79</v>
      </c>
      <c r="L134" s="456" t="s">
        <v>10</v>
      </c>
      <c r="M134" s="436"/>
      <c r="N134" s="436"/>
      <c r="O134" s="436"/>
      <c r="P134" s="436"/>
      <c r="Q134" s="436"/>
      <c r="R134" s="436"/>
    </row>
    <row r="135" spans="1:19" s="468" customFormat="1" ht="25.5" hidden="1" outlineLevel="1">
      <c r="A135" s="459" t="s">
        <v>514</v>
      </c>
      <c r="B135" s="460" t="s">
        <v>465</v>
      </c>
      <c r="C135" s="461" t="s">
        <v>48</v>
      </c>
      <c r="D135" s="456" t="s">
        <v>10</v>
      </c>
      <c r="E135" s="456" t="s">
        <v>10</v>
      </c>
      <c r="F135" s="456" t="s">
        <v>10</v>
      </c>
      <c r="G135" s="457">
        <f>SUM(G136:G138)</f>
        <v>0</v>
      </c>
      <c r="H135" s="456" t="s">
        <v>10</v>
      </c>
      <c r="I135" s="457">
        <f>SUM(I136:I138)</f>
        <v>0</v>
      </c>
      <c r="J135" s="456" t="s">
        <v>10</v>
      </c>
      <c r="K135" s="457">
        <f>SUM(K136:K138)</f>
        <v>0</v>
      </c>
      <c r="L135" s="456" t="s">
        <v>10</v>
      </c>
      <c r="M135" s="457">
        <f t="shared" ref="M135:R135" si="36">SUM(M136:M138)</f>
        <v>0</v>
      </c>
      <c r="N135" s="457">
        <f t="shared" si="36"/>
        <v>0</v>
      </c>
      <c r="O135" s="457">
        <f t="shared" si="36"/>
        <v>0</v>
      </c>
      <c r="P135" s="457">
        <f t="shared" si="36"/>
        <v>0</v>
      </c>
      <c r="Q135" s="457">
        <f t="shared" si="36"/>
        <v>0</v>
      </c>
      <c r="R135" s="457">
        <f t="shared" si="36"/>
        <v>0</v>
      </c>
    </row>
    <row r="136" spans="1:19" s="468" customFormat="1" ht="14.25" hidden="1" outlineLevel="1">
      <c r="A136" s="440" t="s">
        <v>515</v>
      </c>
      <c r="B136" s="441" t="s">
        <v>1180</v>
      </c>
      <c r="C136" s="434" t="s">
        <v>48</v>
      </c>
      <c r="D136" s="456" t="s">
        <v>10</v>
      </c>
      <c r="E136" s="456" t="s">
        <v>10</v>
      </c>
      <c r="F136" s="456" t="s">
        <v>10</v>
      </c>
      <c r="G136" s="436"/>
      <c r="H136" s="456" t="s">
        <v>10</v>
      </c>
      <c r="I136" s="436"/>
      <c r="J136" s="456" t="s">
        <v>10</v>
      </c>
      <c r="K136" s="436"/>
      <c r="L136" s="456" t="s">
        <v>10</v>
      </c>
      <c r="M136" s="436"/>
      <c r="N136" s="436"/>
      <c r="O136" s="436"/>
      <c r="P136" s="436"/>
      <c r="Q136" s="436"/>
      <c r="R136" s="436"/>
    </row>
    <row r="137" spans="1:19" s="468" customFormat="1" ht="14.25" hidden="1" outlineLevel="1">
      <c r="A137" s="440" t="s">
        <v>516</v>
      </c>
      <c r="B137" s="441" t="s">
        <v>1236</v>
      </c>
      <c r="C137" s="434" t="s">
        <v>48</v>
      </c>
      <c r="D137" s="456" t="s">
        <v>10</v>
      </c>
      <c r="E137" s="456" t="s">
        <v>10</v>
      </c>
      <c r="F137" s="456" t="s">
        <v>10</v>
      </c>
      <c r="G137" s="436"/>
      <c r="H137" s="456" t="s">
        <v>10</v>
      </c>
      <c r="I137" s="436"/>
      <c r="J137" s="456" t="s">
        <v>10</v>
      </c>
      <c r="K137" s="436"/>
      <c r="L137" s="456" t="s">
        <v>10</v>
      </c>
      <c r="M137" s="436"/>
      <c r="N137" s="436"/>
      <c r="O137" s="436"/>
      <c r="P137" s="436"/>
      <c r="Q137" s="436"/>
      <c r="R137" s="436"/>
    </row>
    <row r="138" spans="1:19" s="468" customFormat="1" ht="14.25" hidden="1" outlineLevel="1">
      <c r="A138" s="440" t="s">
        <v>517</v>
      </c>
      <c r="B138" s="441" t="s">
        <v>1237</v>
      </c>
      <c r="C138" s="434" t="s">
        <v>48</v>
      </c>
      <c r="D138" s="456" t="s">
        <v>10</v>
      </c>
      <c r="E138" s="456" t="s">
        <v>10</v>
      </c>
      <c r="F138" s="456" t="s">
        <v>10</v>
      </c>
      <c r="G138" s="436"/>
      <c r="H138" s="456" t="s">
        <v>10</v>
      </c>
      <c r="I138" s="436"/>
      <c r="J138" s="456" t="s">
        <v>10</v>
      </c>
      <c r="K138" s="436"/>
      <c r="L138" s="456" t="s">
        <v>10</v>
      </c>
      <c r="M138" s="436"/>
      <c r="N138" s="436"/>
      <c r="O138" s="436"/>
      <c r="P138" s="436"/>
      <c r="Q138" s="436"/>
      <c r="R138" s="436"/>
    </row>
    <row r="139" spans="1:19" s="468" customFormat="1" ht="38.25" hidden="1" outlineLevel="1">
      <c r="A139" s="455">
        <v>24</v>
      </c>
      <c r="B139" s="428" t="s">
        <v>690</v>
      </c>
      <c r="C139" s="425" t="s">
        <v>48</v>
      </c>
      <c r="D139" s="456" t="s">
        <v>10</v>
      </c>
      <c r="E139" s="456" t="s">
        <v>10</v>
      </c>
      <c r="F139" s="456" t="s">
        <v>10</v>
      </c>
      <c r="G139" s="457">
        <f>SUM(G140:G142)</f>
        <v>0</v>
      </c>
      <c r="H139" s="456" t="s">
        <v>10</v>
      </c>
      <c r="I139" s="457">
        <f>SUM(I140:I142)</f>
        <v>0</v>
      </c>
      <c r="J139" s="456" t="s">
        <v>10</v>
      </c>
      <c r="K139" s="457">
        <f>SUM(K140:K142)</f>
        <v>0</v>
      </c>
      <c r="L139" s="456" t="s">
        <v>10</v>
      </c>
      <c r="M139" s="457">
        <f t="shared" ref="M139:R139" si="37">SUM(M140:M142)</f>
        <v>0</v>
      </c>
      <c r="N139" s="457">
        <f t="shared" si="37"/>
        <v>0</v>
      </c>
      <c r="O139" s="457">
        <f t="shared" si="37"/>
        <v>0</v>
      </c>
      <c r="P139" s="457">
        <f t="shared" si="37"/>
        <v>0</v>
      </c>
      <c r="Q139" s="457">
        <f t="shared" si="37"/>
        <v>0</v>
      </c>
      <c r="R139" s="457">
        <f t="shared" si="37"/>
        <v>0</v>
      </c>
    </row>
    <row r="140" spans="1:19" s="468" customFormat="1" ht="14.25" hidden="1" outlineLevel="1">
      <c r="A140" s="462" t="s">
        <v>518</v>
      </c>
      <c r="B140" s="439" t="s">
        <v>1180</v>
      </c>
      <c r="C140" s="425" t="s">
        <v>48</v>
      </c>
      <c r="D140" s="456" t="s">
        <v>10</v>
      </c>
      <c r="E140" s="456" t="s">
        <v>10</v>
      </c>
      <c r="F140" s="456" t="s">
        <v>10</v>
      </c>
      <c r="G140" s="438"/>
      <c r="H140" s="456" t="s">
        <v>10</v>
      </c>
      <c r="I140" s="438"/>
      <c r="J140" s="456" t="s">
        <v>10</v>
      </c>
      <c r="K140" s="438"/>
      <c r="L140" s="456" t="s">
        <v>10</v>
      </c>
      <c r="M140" s="438"/>
      <c r="N140" s="438"/>
      <c r="O140" s="438"/>
      <c r="P140" s="438"/>
      <c r="Q140" s="438"/>
      <c r="R140" s="438"/>
    </row>
    <row r="141" spans="1:19" s="468" customFormat="1" ht="14.25" hidden="1" outlineLevel="1">
      <c r="A141" s="462" t="s">
        <v>519</v>
      </c>
      <c r="B141" s="439" t="s">
        <v>1236</v>
      </c>
      <c r="C141" s="425" t="s">
        <v>48</v>
      </c>
      <c r="D141" s="456" t="s">
        <v>10</v>
      </c>
      <c r="E141" s="456" t="s">
        <v>10</v>
      </c>
      <c r="F141" s="456" t="s">
        <v>10</v>
      </c>
      <c r="G141" s="438"/>
      <c r="H141" s="456" t="s">
        <v>10</v>
      </c>
      <c r="I141" s="438"/>
      <c r="J141" s="456" t="s">
        <v>10</v>
      </c>
      <c r="K141" s="438"/>
      <c r="L141" s="456" t="s">
        <v>10</v>
      </c>
      <c r="M141" s="438"/>
      <c r="N141" s="438"/>
      <c r="O141" s="438"/>
      <c r="P141" s="438"/>
      <c r="Q141" s="438"/>
      <c r="R141" s="438"/>
    </row>
    <row r="142" spans="1:19" s="468" customFormat="1" ht="14.25" hidden="1" outlineLevel="1">
      <c r="A142" s="462" t="s">
        <v>520</v>
      </c>
      <c r="B142" s="439" t="s">
        <v>1237</v>
      </c>
      <c r="C142" s="425" t="s">
        <v>48</v>
      </c>
      <c r="D142" s="456" t="s">
        <v>10</v>
      </c>
      <c r="E142" s="456" t="s">
        <v>10</v>
      </c>
      <c r="F142" s="456" t="s">
        <v>10</v>
      </c>
      <c r="G142" s="438"/>
      <c r="H142" s="456" t="s">
        <v>10</v>
      </c>
      <c r="I142" s="438"/>
      <c r="J142" s="456" t="s">
        <v>10</v>
      </c>
      <c r="K142" s="438"/>
      <c r="L142" s="456" t="s">
        <v>10</v>
      </c>
      <c r="M142" s="438"/>
      <c r="N142" s="438"/>
      <c r="O142" s="438"/>
      <c r="P142" s="438"/>
      <c r="Q142" s="438"/>
      <c r="R142" s="438"/>
    </row>
    <row r="143" spans="1:19" s="468" customFormat="1" ht="15.75" hidden="1" outlineLevel="1">
      <c r="A143" s="463">
        <v>25</v>
      </c>
      <c r="B143" s="464" t="s">
        <v>466</v>
      </c>
      <c r="C143" s="465"/>
      <c r="D143" s="466" t="s">
        <v>10</v>
      </c>
      <c r="E143" s="466" t="s">
        <v>10</v>
      </c>
      <c r="F143" s="466" t="s">
        <v>10</v>
      </c>
      <c r="G143" s="466" t="s">
        <v>10</v>
      </c>
      <c r="H143" s="466" t="s">
        <v>10</v>
      </c>
      <c r="I143" s="466" t="s">
        <v>10</v>
      </c>
      <c r="J143" s="466" t="s">
        <v>10</v>
      </c>
      <c r="K143" s="466" t="s">
        <v>10</v>
      </c>
      <c r="L143" s="466" t="s">
        <v>10</v>
      </c>
      <c r="M143" s="466" t="s">
        <v>10</v>
      </c>
      <c r="N143" s="503">
        <f>(((K112-K127-K139-I112)/I112)+((I112-I127-I139-G112)/G112)+((G112-G127-G139-E112)/E112))/3</f>
        <v>-1.9819753803825371E-3</v>
      </c>
      <c r="O143" s="503">
        <f>(((K112-K127-K139-I112)/I112)+((I112-I127-I139-G112)/G112)+((G112-G127-G139-E112)/E112))/3</f>
        <v>-1.9819753803825371E-3</v>
      </c>
      <c r="P143" s="503">
        <f>(((K112-K127-K139-I112)/I112)+((I112-I127-I139-G112)/G112)+((G112-G127-G139-E112)/E112))/3</f>
        <v>-1.9819753803825371E-3</v>
      </c>
      <c r="Q143" s="503">
        <f>(((K112-K127-K139-I112)/I112)+((I112-I127-I139-G112)/G112)+((G112-G127-G139-E112)/E112))/3</f>
        <v>-1.9819753803825371E-3</v>
      </c>
      <c r="R143" s="503">
        <f>(((K112-K127-K139-I112)/I112)+((I112-I127-I139-G112)/G112)+((G112-G127-G139-E112)/E112))/3</f>
        <v>-1.9819753803825371E-3</v>
      </c>
      <c r="S143" s="972"/>
    </row>
    <row r="144" spans="1:19" s="468" customFormat="1" ht="14.25" hidden="1" outlineLevel="1">
      <c r="A144" s="462" t="s">
        <v>521</v>
      </c>
      <c r="B144" s="439" t="s">
        <v>1180</v>
      </c>
      <c r="C144" s="425"/>
      <c r="D144" s="466" t="s">
        <v>10</v>
      </c>
      <c r="E144" s="466" t="s">
        <v>10</v>
      </c>
      <c r="F144" s="466" t="s">
        <v>10</v>
      </c>
      <c r="G144" s="466" t="s">
        <v>10</v>
      </c>
      <c r="H144" s="466" t="s">
        <v>10</v>
      </c>
      <c r="I144" s="466" t="s">
        <v>10</v>
      </c>
      <c r="J144" s="466" t="s">
        <v>10</v>
      </c>
      <c r="K144" s="466" t="s">
        <v>10</v>
      </c>
      <c r="L144" s="466" t="s">
        <v>10</v>
      </c>
      <c r="M144" s="466" t="s">
        <v>10</v>
      </c>
      <c r="N144" s="503">
        <f>(((K118-K128-K140-I118)/I118)+((I118-I128-I140-G118)/G118)+((G118-G128-G140-E118)/E118))/3</f>
        <v>4.100008594431756E-3</v>
      </c>
      <c r="O144" s="503">
        <f>(((K118-K128-K140-I118)/I118)+((I118-I128-I140-G118)/G118)+((G118-G128-G140-E118)/E118))/3</f>
        <v>4.100008594431756E-3</v>
      </c>
      <c r="P144" s="503">
        <f>(((K118-K128-K140-I118)/I118)+((I118-I128-I140-G118)/G118)+((G118-G128-G140-E118)/E118))/3</f>
        <v>4.100008594431756E-3</v>
      </c>
      <c r="Q144" s="503">
        <f>(((K118-K128-K140-I118)/I118)+((I118-I128-I140-G118)/G118)+((G118-G128-G140-E118)/E118))/3</f>
        <v>4.100008594431756E-3</v>
      </c>
      <c r="R144" s="503">
        <f>(((K118-K128-K140-I118)/I118)+((I118-I128-I140-G118)/G118)+((G118-G128-G140-E118)/E118))/3</f>
        <v>4.100008594431756E-3</v>
      </c>
    </row>
    <row r="145" spans="1:18" s="468" customFormat="1" ht="14.25" hidden="1" outlineLevel="1">
      <c r="A145" s="462" t="s">
        <v>522</v>
      </c>
      <c r="B145" s="439" t="s">
        <v>1236</v>
      </c>
      <c r="C145" s="425"/>
      <c r="D145" s="466" t="s">
        <v>10</v>
      </c>
      <c r="E145" s="466" t="s">
        <v>10</v>
      </c>
      <c r="F145" s="466" t="s">
        <v>10</v>
      </c>
      <c r="G145" s="466" t="s">
        <v>10</v>
      </c>
      <c r="H145" s="466" t="s">
        <v>10</v>
      </c>
      <c r="I145" s="466" t="s">
        <v>10</v>
      </c>
      <c r="J145" s="466" t="s">
        <v>10</v>
      </c>
      <c r="K145" s="466" t="s">
        <v>10</v>
      </c>
      <c r="L145" s="466" t="s">
        <v>10</v>
      </c>
      <c r="M145" s="466" t="s">
        <v>10</v>
      </c>
      <c r="N145" s="503">
        <f>(((K119-K129-K141-I119)/I119)+((I119-I129-I141-G119)/G119)+((G119-G129-G141-E119)/E119))/3</f>
        <v>5.8575220546071378E-3</v>
      </c>
      <c r="O145" s="503">
        <f>(((K119-K129-K141-I119)/I119)+((I119-I129-I141-G119)/G119)+((G119-G129-G141-E119)/E119))/3</f>
        <v>5.8575220546071378E-3</v>
      </c>
      <c r="P145" s="503">
        <f>(((K119-K129-K141-I119)/I119)+((I119-I129-I141-G119)/G119)+((G119-G129-G141-E119)/E119))/3</f>
        <v>5.8575220546071378E-3</v>
      </c>
      <c r="Q145" s="503">
        <f>(((K119-K129-K141-I119)/I119)+((I119-I129-I141-G119)/G119)+((G119-G129-G141-E119)/E119))/3</f>
        <v>5.8575220546071378E-3</v>
      </c>
      <c r="R145" s="503">
        <f>(((K119-K129-K141-I119)/I119)+((I119-I129-I141-G119)/G119)+((G119-G129-G141-E119)/E119))/3</f>
        <v>5.8575220546071378E-3</v>
      </c>
    </row>
    <row r="146" spans="1:18" s="468" customFormat="1" ht="14.25" hidden="1" outlineLevel="1">
      <c r="A146" s="462" t="s">
        <v>523</v>
      </c>
      <c r="B146" s="439" t="s">
        <v>1237</v>
      </c>
      <c r="C146" s="425"/>
      <c r="D146" s="466" t="s">
        <v>10</v>
      </c>
      <c r="E146" s="466" t="s">
        <v>10</v>
      </c>
      <c r="F146" s="466" t="s">
        <v>10</v>
      </c>
      <c r="G146" s="466" t="s">
        <v>10</v>
      </c>
      <c r="H146" s="466" t="s">
        <v>10</v>
      </c>
      <c r="I146" s="466" t="s">
        <v>10</v>
      </c>
      <c r="J146" s="466" t="s">
        <v>10</v>
      </c>
      <c r="K146" s="466" t="s">
        <v>10</v>
      </c>
      <c r="L146" s="466" t="s">
        <v>10</v>
      </c>
      <c r="M146" s="466" t="s">
        <v>10</v>
      </c>
      <c r="N146" s="503">
        <f>(((K120-K130-K142-I120)/I120)+((I120-I130-I142-G120)/G120)+((G120-G130-G142-E120)/E120))/3</f>
        <v>3.2880394544820821E-2</v>
      </c>
      <c r="O146" s="503">
        <f>(((K120-K130-K142-I120)/I120)+((I120-I130-I142-G120)/G120)+((G120-G130-G142-E120)/E120))/3</f>
        <v>3.2880394544820821E-2</v>
      </c>
      <c r="P146" s="503">
        <f>(((K120-K130-K142-I120)/I120)+((I120-I130-I142-G120)/G120)+((G120-G130-G142-E120)/E120))/3</f>
        <v>3.2880394544820821E-2</v>
      </c>
      <c r="Q146" s="503">
        <f>(((K120-K130-K142-I120)/I120)+((I120-I130-I142-G120)/G120)+((G120-G130-G142-E120)/E120))/3</f>
        <v>3.2880394544820821E-2</v>
      </c>
      <c r="R146" s="503">
        <f>(((K120-K130-K142-I120)/I120)+((I120-I130-I142-G120)/G120)+((G120-G130-G142-E120)/E120))/3</f>
        <v>3.2880394544820821E-2</v>
      </c>
    </row>
    <row r="147" spans="1:18" s="468" customFormat="1" hidden="1" outlineLevel="1">
      <c r="A147" s="469"/>
      <c r="B147" s="470"/>
      <c r="C147" s="471"/>
      <c r="D147" s="472"/>
      <c r="E147" s="472"/>
      <c r="F147" s="472"/>
      <c r="G147" s="472"/>
      <c r="H147" s="472"/>
      <c r="I147" s="472"/>
      <c r="J147" s="472"/>
      <c r="K147" s="472"/>
      <c r="L147" s="472"/>
      <c r="M147" s="472"/>
      <c r="N147" s="473"/>
      <c r="O147" s="473"/>
      <c r="P147" s="473"/>
      <c r="R147" s="452"/>
    </row>
    <row r="148" spans="1:18" ht="24" hidden="1">
      <c r="A148" s="427">
        <v>26</v>
      </c>
      <c r="B148" s="428" t="s">
        <v>379</v>
      </c>
      <c r="C148" s="429"/>
      <c r="D148" s="430"/>
      <c r="E148" s="430"/>
      <c r="F148" s="430"/>
      <c r="G148" s="430"/>
      <c r="H148" s="430"/>
      <c r="I148" s="430"/>
      <c r="J148" s="430"/>
      <c r="K148" s="430"/>
      <c r="L148" s="430"/>
      <c r="M148" s="430"/>
      <c r="N148" s="431"/>
      <c r="O148" s="431"/>
      <c r="P148" s="431"/>
      <c r="R148" s="452"/>
    </row>
    <row r="149" spans="1:18" hidden="1" outlineLevel="1">
      <c r="A149" s="444" t="s">
        <v>524</v>
      </c>
      <c r="B149" s="432" t="s">
        <v>279</v>
      </c>
      <c r="C149" s="425" t="s">
        <v>48</v>
      </c>
      <c r="D149" s="445">
        <f t="shared" ref="D149:P149" si="38">D150+D151</f>
        <v>0</v>
      </c>
      <c r="E149" s="445">
        <f t="shared" si="38"/>
        <v>0</v>
      </c>
      <c r="F149" s="445">
        <f t="shared" si="38"/>
        <v>0</v>
      </c>
      <c r="G149" s="445">
        <f t="shared" si="38"/>
        <v>0</v>
      </c>
      <c r="H149" s="445">
        <f t="shared" si="38"/>
        <v>0</v>
      </c>
      <c r="I149" s="445">
        <f t="shared" si="38"/>
        <v>0</v>
      </c>
      <c r="J149" s="445">
        <f t="shared" si="38"/>
        <v>0</v>
      </c>
      <c r="K149" s="445">
        <f t="shared" si="38"/>
        <v>0</v>
      </c>
      <c r="L149" s="445">
        <f t="shared" si="38"/>
        <v>0</v>
      </c>
      <c r="M149" s="445">
        <f t="shared" si="38"/>
        <v>0</v>
      </c>
      <c r="N149" s="445" t="e">
        <f t="shared" si="38"/>
        <v>#DIV/0!</v>
      </c>
      <c r="O149" s="445" t="e">
        <f t="shared" si="38"/>
        <v>#DIV/0!</v>
      </c>
      <c r="P149" s="445" t="e">
        <f t="shared" si="38"/>
        <v>#DIV/0!</v>
      </c>
      <c r="R149" s="452"/>
    </row>
    <row r="150" spans="1:18" s="468" customFormat="1" hidden="1" outlineLevel="1">
      <c r="A150" s="444" t="s">
        <v>654</v>
      </c>
      <c r="B150" s="439" t="s">
        <v>304</v>
      </c>
      <c r="C150" s="425" t="s">
        <v>48</v>
      </c>
      <c r="D150" s="438"/>
      <c r="E150" s="438"/>
      <c r="F150" s="438"/>
      <c r="G150" s="438"/>
      <c r="H150" s="438"/>
      <c r="I150" s="438"/>
      <c r="J150" s="438"/>
      <c r="K150" s="438"/>
      <c r="L150" s="438"/>
      <c r="M150" s="438"/>
      <c r="N150" s="438"/>
      <c r="O150" s="438"/>
      <c r="P150" s="438"/>
      <c r="R150" s="452"/>
    </row>
    <row r="151" spans="1:18" s="468" customFormat="1" hidden="1" outlineLevel="1">
      <c r="A151" s="444" t="s">
        <v>525</v>
      </c>
      <c r="B151" s="439" t="s">
        <v>305</v>
      </c>
      <c r="C151" s="425" t="s">
        <v>48</v>
      </c>
      <c r="D151" s="445">
        <f t="shared" ref="D151:M151" si="39">SUM(D152:D153)</f>
        <v>0</v>
      </c>
      <c r="E151" s="445">
        <f t="shared" si="39"/>
        <v>0</v>
      </c>
      <c r="F151" s="445">
        <f t="shared" si="39"/>
        <v>0</v>
      </c>
      <c r="G151" s="445">
        <f t="shared" si="39"/>
        <v>0</v>
      </c>
      <c r="H151" s="445">
        <f t="shared" si="39"/>
        <v>0</v>
      </c>
      <c r="I151" s="445">
        <f t="shared" si="39"/>
        <v>0</v>
      </c>
      <c r="J151" s="445">
        <f t="shared" si="39"/>
        <v>0</v>
      </c>
      <c r="K151" s="445">
        <f t="shared" si="39"/>
        <v>0</v>
      </c>
      <c r="L151" s="445">
        <f t="shared" si="39"/>
        <v>0</v>
      </c>
      <c r="M151" s="445">
        <f t="shared" si="39"/>
        <v>0</v>
      </c>
      <c r="N151" s="445" t="e">
        <f>SUM(N152:N153)</f>
        <v>#DIV/0!</v>
      </c>
      <c r="O151" s="445" t="e">
        <f>SUM(O152:O153)</f>
        <v>#DIV/0!</v>
      </c>
      <c r="P151" s="445" t="e">
        <f>SUM(P152:P153)</f>
        <v>#DIV/0!</v>
      </c>
      <c r="R151" s="452"/>
    </row>
    <row r="152" spans="1:18" s="468" customFormat="1" hidden="1" outlineLevel="1">
      <c r="A152" s="444" t="s">
        <v>655</v>
      </c>
      <c r="B152" s="439" t="s">
        <v>1236</v>
      </c>
      <c r="C152" s="425" t="s">
        <v>48</v>
      </c>
      <c r="D152" s="438"/>
      <c r="E152" s="438"/>
      <c r="F152" s="438"/>
      <c r="G152" s="438"/>
      <c r="H152" s="438"/>
      <c r="I152" s="438"/>
      <c r="J152" s="438"/>
      <c r="K152" s="438"/>
      <c r="L152" s="438"/>
      <c r="M152" s="438"/>
      <c r="N152" s="503" t="e">
        <f>IF(AND(N173&lt;0.05,N173&gt;-0.05),K152*(1+N173)*(1+N173)+N161+N170,IF(N173&gt;0.05,K152*(1+0.05)*(1+0.05)+N161+N170,K152*(1-0.05)*(1-0.05)+N161+N170))</f>
        <v>#DIV/0!</v>
      </c>
      <c r="O152" s="503" t="e">
        <f>IF(AND(O173&lt;0.05,O173&gt;-0.05),K152*(1+O173)*(1+O173)+O161+O170,IF(O173&gt;0.05,K152*(1+0.05)*(1+0.05)+O161+O170,K152*(1-0.05)*(1-0.05)+O161+O170))</f>
        <v>#DIV/0!</v>
      </c>
      <c r="P152" s="503" t="e">
        <f>IF(AND(P173&lt;0.05,P173&gt;-0.05),K152*(1+P173)*(1+P173)+P161+P170,IF(P173&gt;0.05,K152*(1+0.05)*(1+0.05)+P161+P170,K152*(1-0.05)*(1-0.05)+P161+P170))</f>
        <v>#DIV/0!</v>
      </c>
      <c r="R152" s="452"/>
    </row>
    <row r="153" spans="1:18" s="468" customFormat="1" hidden="1" outlineLevel="1">
      <c r="A153" s="444" t="s">
        <v>656</v>
      </c>
      <c r="B153" s="439" t="s">
        <v>1237</v>
      </c>
      <c r="C153" s="425" t="s">
        <v>48</v>
      </c>
      <c r="D153" s="438"/>
      <c r="E153" s="438"/>
      <c r="F153" s="438"/>
      <c r="G153" s="438"/>
      <c r="H153" s="438"/>
      <c r="I153" s="438"/>
      <c r="J153" s="438"/>
      <c r="K153" s="438"/>
      <c r="L153" s="438"/>
      <c r="M153" s="438"/>
      <c r="N153" s="503" t="e">
        <f>IF(AND(N174&lt;0.05,N174&gt;-0.05),K153*(1+N174)*(1+N174)+N162+N171,IF(N174&gt;0.05,K153*(1+0.05)*(1+0.05)+N162+N171,K153*(1-0.05)*(1-0.05)+N162+N171))</f>
        <v>#DIV/0!</v>
      </c>
      <c r="O153" s="503" t="e">
        <f>IF(AND(O174&lt;0.05,O174&gt;-0.05),K153*(1+O174)*(1+O174)+O162+O171,IF(O174&gt;0.05,K153*(1+0.05)*(1+0.05)+O162+O171,K153*(1-0.05)*(1-0.05)+O162+O171))</f>
        <v>#DIV/0!</v>
      </c>
      <c r="P153" s="503" t="e">
        <f>IF(AND(P174&lt;0.05,P174&gt;-0.05),K153*(1+P174)*(1+P174)+P162+P171,IF(P174&gt;0.05,K153*(1+0.05)*(1+0.05)+P162+P171,K153*(1-0.05)*(1-0.05)+P162+P171))</f>
        <v>#DIV/0!</v>
      </c>
      <c r="R153" s="452"/>
    </row>
    <row r="154" spans="1:18" hidden="1" outlineLevel="1">
      <c r="A154" s="444" t="s">
        <v>657</v>
      </c>
      <c r="B154" s="467" t="s">
        <v>338</v>
      </c>
      <c r="C154" s="425" t="s">
        <v>48</v>
      </c>
      <c r="D154" s="445">
        <f t="shared" ref="D154:P154" si="40">SUM(D155:D157)</f>
        <v>0</v>
      </c>
      <c r="E154" s="445">
        <f t="shared" si="40"/>
        <v>0</v>
      </c>
      <c r="F154" s="445">
        <f t="shared" si="40"/>
        <v>0</v>
      </c>
      <c r="G154" s="445">
        <f t="shared" si="40"/>
        <v>0</v>
      </c>
      <c r="H154" s="445">
        <f t="shared" si="40"/>
        <v>0</v>
      </c>
      <c r="I154" s="445">
        <f t="shared" si="40"/>
        <v>0</v>
      </c>
      <c r="J154" s="445">
        <f t="shared" si="40"/>
        <v>0</v>
      </c>
      <c r="K154" s="445">
        <f t="shared" si="40"/>
        <v>0</v>
      </c>
      <c r="L154" s="445">
        <f t="shared" si="40"/>
        <v>0</v>
      </c>
      <c r="M154" s="445">
        <f t="shared" si="40"/>
        <v>0</v>
      </c>
      <c r="N154" s="445">
        <f t="shared" si="40"/>
        <v>0</v>
      </c>
      <c r="O154" s="445">
        <f t="shared" si="40"/>
        <v>0</v>
      </c>
      <c r="P154" s="445">
        <f t="shared" si="40"/>
        <v>0</v>
      </c>
      <c r="R154" s="452"/>
    </row>
    <row r="155" spans="1:18" hidden="1" outlineLevel="1">
      <c r="A155" s="444" t="s">
        <v>658</v>
      </c>
      <c r="B155" s="446" t="s">
        <v>276</v>
      </c>
      <c r="C155" s="425" t="s">
        <v>48</v>
      </c>
      <c r="D155" s="438"/>
      <c r="E155" s="438"/>
      <c r="F155" s="438"/>
      <c r="G155" s="438"/>
      <c r="H155" s="438"/>
      <c r="I155" s="438"/>
      <c r="J155" s="438"/>
      <c r="K155" s="438"/>
      <c r="L155" s="438"/>
      <c r="M155" s="438"/>
      <c r="N155" s="438"/>
      <c r="O155" s="438"/>
      <c r="P155" s="438"/>
      <c r="R155" s="452"/>
    </row>
    <row r="156" spans="1:18" hidden="1" outlineLevel="1">
      <c r="A156" s="444" t="s">
        <v>659</v>
      </c>
      <c r="B156" s="446" t="s">
        <v>277</v>
      </c>
      <c r="C156" s="425" t="s">
        <v>48</v>
      </c>
      <c r="D156" s="438"/>
      <c r="E156" s="438"/>
      <c r="F156" s="438"/>
      <c r="G156" s="438"/>
      <c r="H156" s="438"/>
      <c r="I156" s="438"/>
      <c r="J156" s="438"/>
      <c r="K156" s="438"/>
      <c r="L156" s="438"/>
      <c r="M156" s="438"/>
      <c r="N156" s="438"/>
      <c r="O156" s="438"/>
      <c r="P156" s="438"/>
    </row>
    <row r="157" spans="1:18" hidden="1" outlineLevel="1">
      <c r="A157" s="444" t="s">
        <v>660</v>
      </c>
      <c r="B157" s="446" t="s">
        <v>278</v>
      </c>
      <c r="C157" s="425" t="s">
        <v>48</v>
      </c>
      <c r="D157" s="438"/>
      <c r="E157" s="438"/>
      <c r="F157" s="438"/>
      <c r="G157" s="438"/>
      <c r="H157" s="438"/>
      <c r="I157" s="438"/>
      <c r="J157" s="438"/>
      <c r="K157" s="438"/>
      <c r="L157" s="438"/>
      <c r="M157" s="438"/>
      <c r="N157" s="438"/>
      <c r="O157" s="438"/>
      <c r="P157" s="438"/>
    </row>
    <row r="158" spans="1:18" s="468" customFormat="1" hidden="1" outlineLevel="1">
      <c r="A158" s="444" t="s">
        <v>526</v>
      </c>
      <c r="B158" s="449" t="s">
        <v>1055</v>
      </c>
      <c r="C158" s="450" t="s">
        <v>1040</v>
      </c>
      <c r="D158" s="451"/>
      <c r="E158" s="451"/>
      <c r="F158" s="451"/>
      <c r="G158" s="451"/>
      <c r="H158" s="451"/>
      <c r="I158" s="451"/>
      <c r="J158" s="451"/>
      <c r="K158" s="451"/>
      <c r="L158" s="451"/>
      <c r="M158" s="451"/>
      <c r="N158" s="451"/>
      <c r="O158" s="451"/>
      <c r="P158" s="451"/>
      <c r="R158" s="419"/>
    </row>
    <row r="159" spans="1:18" s="468" customFormat="1" hidden="1" outlineLevel="1">
      <c r="A159" s="444" t="s">
        <v>527</v>
      </c>
      <c r="B159" s="453" t="s">
        <v>309</v>
      </c>
      <c r="C159" s="450" t="s">
        <v>1041</v>
      </c>
      <c r="D159" s="454">
        <f t="shared" ref="D159:N159" si="41">IF(D158&gt;0,D158/D149,0)</f>
        <v>0</v>
      </c>
      <c r="E159" s="454">
        <f t="shared" si="41"/>
        <v>0</v>
      </c>
      <c r="F159" s="454">
        <f t="shared" si="41"/>
        <v>0</v>
      </c>
      <c r="G159" s="454">
        <f t="shared" si="41"/>
        <v>0</v>
      </c>
      <c r="H159" s="454">
        <f t="shared" si="41"/>
        <v>0</v>
      </c>
      <c r="I159" s="454">
        <f t="shared" si="41"/>
        <v>0</v>
      </c>
      <c r="J159" s="454">
        <f t="shared" si="41"/>
        <v>0</v>
      </c>
      <c r="K159" s="454">
        <f t="shared" si="41"/>
        <v>0</v>
      </c>
      <c r="L159" s="454">
        <f t="shared" si="41"/>
        <v>0</v>
      </c>
      <c r="M159" s="454">
        <f t="shared" si="41"/>
        <v>0</v>
      </c>
      <c r="N159" s="454">
        <f t="shared" si="41"/>
        <v>0</v>
      </c>
      <c r="O159" s="454">
        <f>IF(O158&gt;0,O158/O149,0)</f>
        <v>0</v>
      </c>
      <c r="P159" s="454">
        <f>IF(P158&gt;0,P158/P149,0)</f>
        <v>0</v>
      </c>
      <c r="R159" s="419"/>
    </row>
    <row r="160" spans="1:18" s="468" customFormat="1" hidden="1" outlineLevel="1">
      <c r="A160" s="455">
        <v>27</v>
      </c>
      <c r="B160" s="428" t="s">
        <v>680</v>
      </c>
      <c r="C160" s="425" t="s">
        <v>48</v>
      </c>
      <c r="D160" s="456" t="s">
        <v>10</v>
      </c>
      <c r="E160" s="456" t="s">
        <v>10</v>
      </c>
      <c r="F160" s="456" t="s">
        <v>10</v>
      </c>
      <c r="G160" s="457">
        <f>SUM(G161:G162)</f>
        <v>0</v>
      </c>
      <c r="H160" s="456" t="s">
        <v>10</v>
      </c>
      <c r="I160" s="457">
        <f>SUM(I161:I162)</f>
        <v>0</v>
      </c>
      <c r="J160" s="456" t="s">
        <v>10</v>
      </c>
      <c r="K160" s="457">
        <f>SUM(K161:K162)</f>
        <v>0</v>
      </c>
      <c r="L160" s="456" t="s">
        <v>10</v>
      </c>
      <c r="M160" s="457">
        <f>SUM(M161:M162)</f>
        <v>0</v>
      </c>
      <c r="N160" s="457">
        <f>SUM(N161:N162)</f>
        <v>0</v>
      </c>
      <c r="O160" s="457">
        <f>SUM(O161:O162)</f>
        <v>0</v>
      </c>
      <c r="P160" s="457">
        <f>SUM(P161:P162)</f>
        <v>0</v>
      </c>
      <c r="R160" s="443"/>
    </row>
    <row r="161" spans="1:18" s="468" customFormat="1" hidden="1" outlineLevel="1">
      <c r="A161" s="440" t="s">
        <v>529</v>
      </c>
      <c r="B161" s="441" t="s">
        <v>1236</v>
      </c>
      <c r="C161" s="434" t="s">
        <v>48</v>
      </c>
      <c r="D161" s="456" t="s">
        <v>10</v>
      </c>
      <c r="E161" s="456" t="s">
        <v>10</v>
      </c>
      <c r="F161" s="456" t="s">
        <v>10</v>
      </c>
      <c r="G161" s="458">
        <f>G164+G167</f>
        <v>0</v>
      </c>
      <c r="H161" s="456" t="s">
        <v>10</v>
      </c>
      <c r="I161" s="458">
        <f>I164+I167</f>
        <v>0</v>
      </c>
      <c r="J161" s="456" t="s">
        <v>10</v>
      </c>
      <c r="K161" s="458">
        <f>K164+K167</f>
        <v>0</v>
      </c>
      <c r="L161" s="456" t="s">
        <v>10</v>
      </c>
      <c r="M161" s="458">
        <f t="shared" ref="M161:P162" si="42">M164+M167</f>
        <v>0</v>
      </c>
      <c r="N161" s="458">
        <f t="shared" si="42"/>
        <v>0</v>
      </c>
      <c r="O161" s="458">
        <f t="shared" si="42"/>
        <v>0</v>
      </c>
      <c r="P161" s="458">
        <f t="shared" si="42"/>
        <v>0</v>
      </c>
      <c r="R161" s="443"/>
    </row>
    <row r="162" spans="1:18" s="468" customFormat="1" hidden="1" outlineLevel="1">
      <c r="A162" s="440" t="s">
        <v>528</v>
      </c>
      <c r="B162" s="441" t="s">
        <v>1237</v>
      </c>
      <c r="C162" s="434" t="s">
        <v>48</v>
      </c>
      <c r="D162" s="456" t="s">
        <v>10</v>
      </c>
      <c r="E162" s="456" t="s">
        <v>10</v>
      </c>
      <c r="F162" s="456" t="s">
        <v>10</v>
      </c>
      <c r="G162" s="458">
        <f>G165+G168</f>
        <v>0</v>
      </c>
      <c r="H162" s="456" t="s">
        <v>10</v>
      </c>
      <c r="I162" s="458">
        <f>I165+I168</f>
        <v>0</v>
      </c>
      <c r="J162" s="456" t="s">
        <v>10</v>
      </c>
      <c r="K162" s="458">
        <f>K165+K168</f>
        <v>0</v>
      </c>
      <c r="L162" s="456" t="s">
        <v>10</v>
      </c>
      <c r="M162" s="458">
        <f t="shared" si="42"/>
        <v>0</v>
      </c>
      <c r="N162" s="458">
        <f t="shared" si="42"/>
        <v>0</v>
      </c>
      <c r="O162" s="458">
        <f t="shared" si="42"/>
        <v>0</v>
      </c>
      <c r="P162" s="458">
        <f t="shared" si="42"/>
        <v>0</v>
      </c>
      <c r="R162" s="443"/>
    </row>
    <row r="163" spans="1:18" s="468" customFormat="1" ht="25.5" hidden="1" outlineLevel="1">
      <c r="A163" s="459" t="s">
        <v>530</v>
      </c>
      <c r="B163" s="460" t="s">
        <v>467</v>
      </c>
      <c r="C163" s="461" t="s">
        <v>48</v>
      </c>
      <c r="D163" s="456" t="s">
        <v>10</v>
      </c>
      <c r="E163" s="456" t="s">
        <v>10</v>
      </c>
      <c r="F163" s="456" t="s">
        <v>10</v>
      </c>
      <c r="G163" s="457">
        <f>SUM(G164:G165)</f>
        <v>0</v>
      </c>
      <c r="H163" s="456" t="s">
        <v>10</v>
      </c>
      <c r="I163" s="457">
        <f>SUM(I164:I165)</f>
        <v>0</v>
      </c>
      <c r="J163" s="456" t="s">
        <v>10</v>
      </c>
      <c r="K163" s="457">
        <f>SUM(K164:K165)</f>
        <v>0</v>
      </c>
      <c r="L163" s="456" t="s">
        <v>10</v>
      </c>
      <c r="M163" s="457">
        <f>SUM(M164:M165)</f>
        <v>0</v>
      </c>
      <c r="N163" s="457">
        <f>SUM(N164:N165)</f>
        <v>0</v>
      </c>
      <c r="O163" s="457">
        <f>SUM(O164:O165)</f>
        <v>0</v>
      </c>
      <c r="P163" s="457">
        <f>SUM(P164:P165)</f>
        <v>0</v>
      </c>
      <c r="R163" s="419"/>
    </row>
    <row r="164" spans="1:18" s="468" customFormat="1" hidden="1" outlineLevel="1">
      <c r="A164" s="440" t="s">
        <v>531</v>
      </c>
      <c r="B164" s="441" t="s">
        <v>1236</v>
      </c>
      <c r="C164" s="434" t="s">
        <v>48</v>
      </c>
      <c r="D164" s="456" t="s">
        <v>10</v>
      </c>
      <c r="E164" s="456" t="s">
        <v>10</v>
      </c>
      <c r="F164" s="456" t="s">
        <v>10</v>
      </c>
      <c r="G164" s="436"/>
      <c r="H164" s="456" t="s">
        <v>10</v>
      </c>
      <c r="I164" s="436"/>
      <c r="J164" s="456" t="s">
        <v>10</v>
      </c>
      <c r="K164" s="436"/>
      <c r="L164" s="456" t="s">
        <v>10</v>
      </c>
      <c r="M164" s="436"/>
      <c r="N164" s="436"/>
      <c r="O164" s="436"/>
      <c r="P164" s="436"/>
      <c r="R164" s="443"/>
    </row>
    <row r="165" spans="1:18" s="468" customFormat="1" hidden="1" outlineLevel="1">
      <c r="A165" s="440" t="s">
        <v>532</v>
      </c>
      <c r="B165" s="441" t="s">
        <v>1237</v>
      </c>
      <c r="C165" s="434" t="s">
        <v>48</v>
      </c>
      <c r="D165" s="456" t="s">
        <v>10</v>
      </c>
      <c r="E165" s="456" t="s">
        <v>10</v>
      </c>
      <c r="F165" s="456" t="s">
        <v>10</v>
      </c>
      <c r="G165" s="436"/>
      <c r="H165" s="456" t="s">
        <v>10</v>
      </c>
      <c r="I165" s="436"/>
      <c r="J165" s="456" t="s">
        <v>10</v>
      </c>
      <c r="K165" s="436"/>
      <c r="L165" s="456" t="s">
        <v>10</v>
      </c>
      <c r="M165" s="436"/>
      <c r="N165" s="436"/>
      <c r="O165" s="436"/>
      <c r="P165" s="436"/>
      <c r="R165" s="419"/>
    </row>
    <row r="166" spans="1:18" s="468" customFormat="1" ht="25.5" hidden="1" outlineLevel="1">
      <c r="A166" s="459" t="s">
        <v>533</v>
      </c>
      <c r="B166" s="460" t="s">
        <v>468</v>
      </c>
      <c r="C166" s="461" t="s">
        <v>48</v>
      </c>
      <c r="D166" s="456" t="s">
        <v>10</v>
      </c>
      <c r="E166" s="456" t="s">
        <v>10</v>
      </c>
      <c r="F166" s="456" t="s">
        <v>10</v>
      </c>
      <c r="G166" s="457">
        <f>SUM(G167:G168)</f>
        <v>0</v>
      </c>
      <c r="H166" s="456" t="s">
        <v>10</v>
      </c>
      <c r="I166" s="457">
        <f>SUM(I167:I168)</f>
        <v>0</v>
      </c>
      <c r="J166" s="456" t="s">
        <v>10</v>
      </c>
      <c r="K166" s="457">
        <f>SUM(K167:K168)</f>
        <v>0</v>
      </c>
      <c r="L166" s="456" t="s">
        <v>10</v>
      </c>
      <c r="M166" s="457">
        <f>SUM(M167:M168)</f>
        <v>0</v>
      </c>
      <c r="N166" s="457">
        <f>SUM(N167:N168)</f>
        <v>0</v>
      </c>
      <c r="O166" s="457">
        <f>SUM(O167:O168)</f>
        <v>0</v>
      </c>
      <c r="P166" s="457">
        <f>SUM(P167:P168)</f>
        <v>0</v>
      </c>
      <c r="R166" s="419"/>
    </row>
    <row r="167" spans="1:18" s="468" customFormat="1" hidden="1" outlineLevel="1">
      <c r="A167" s="440" t="s">
        <v>534</v>
      </c>
      <c r="B167" s="441" t="s">
        <v>1236</v>
      </c>
      <c r="C167" s="434" t="s">
        <v>48</v>
      </c>
      <c r="D167" s="456" t="s">
        <v>10</v>
      </c>
      <c r="E167" s="456" t="s">
        <v>10</v>
      </c>
      <c r="F167" s="456" t="s">
        <v>10</v>
      </c>
      <c r="G167" s="436"/>
      <c r="H167" s="456" t="s">
        <v>10</v>
      </c>
      <c r="I167" s="436"/>
      <c r="J167" s="456" t="s">
        <v>10</v>
      </c>
      <c r="K167" s="436"/>
      <c r="L167" s="456" t="s">
        <v>10</v>
      </c>
      <c r="M167" s="436"/>
      <c r="N167" s="436"/>
      <c r="O167" s="436"/>
      <c r="P167" s="436"/>
      <c r="R167" s="452"/>
    </row>
    <row r="168" spans="1:18" s="468" customFormat="1" hidden="1" outlineLevel="1">
      <c r="A168" s="440" t="s">
        <v>535</v>
      </c>
      <c r="B168" s="441" t="s">
        <v>1237</v>
      </c>
      <c r="C168" s="434" t="s">
        <v>48</v>
      </c>
      <c r="D168" s="456" t="s">
        <v>10</v>
      </c>
      <c r="E168" s="456" t="s">
        <v>10</v>
      </c>
      <c r="F168" s="456" t="s">
        <v>10</v>
      </c>
      <c r="G168" s="436"/>
      <c r="H168" s="456" t="s">
        <v>10</v>
      </c>
      <c r="I168" s="436"/>
      <c r="J168" s="456" t="s">
        <v>10</v>
      </c>
      <c r="K168" s="436"/>
      <c r="L168" s="456" t="s">
        <v>10</v>
      </c>
      <c r="M168" s="436"/>
      <c r="N168" s="436"/>
      <c r="O168" s="436"/>
      <c r="P168" s="436"/>
      <c r="R168" s="452"/>
    </row>
    <row r="169" spans="1:18" s="468" customFormat="1" ht="51" hidden="1" outlineLevel="1">
      <c r="A169" s="455">
        <v>30</v>
      </c>
      <c r="B169" s="428" t="s">
        <v>691</v>
      </c>
      <c r="C169" s="425" t="s">
        <v>48</v>
      </c>
      <c r="D169" s="456" t="s">
        <v>10</v>
      </c>
      <c r="E169" s="456" t="s">
        <v>10</v>
      </c>
      <c r="F169" s="456" t="s">
        <v>10</v>
      </c>
      <c r="G169" s="457">
        <f>SUM(G170:G171)</f>
        <v>0</v>
      </c>
      <c r="H169" s="456" t="s">
        <v>10</v>
      </c>
      <c r="I169" s="457">
        <f>SUM(I170:I171)</f>
        <v>0</v>
      </c>
      <c r="J169" s="456" t="s">
        <v>10</v>
      </c>
      <c r="K169" s="457">
        <f>SUM(K170:K171)</f>
        <v>0</v>
      </c>
      <c r="L169" s="456" t="s">
        <v>10</v>
      </c>
      <c r="M169" s="457">
        <f>SUM(M170:M171)</f>
        <v>0</v>
      </c>
      <c r="N169" s="457">
        <f>SUM(N170:N171)</f>
        <v>0</v>
      </c>
      <c r="O169" s="457">
        <f>SUM(O170:O171)</f>
        <v>0</v>
      </c>
      <c r="P169" s="457">
        <f>SUM(P170:P171)</f>
        <v>0</v>
      </c>
      <c r="R169" s="452"/>
    </row>
    <row r="170" spans="1:18" s="468" customFormat="1" hidden="1" outlineLevel="1">
      <c r="A170" s="462" t="s">
        <v>536</v>
      </c>
      <c r="B170" s="439" t="s">
        <v>1236</v>
      </c>
      <c r="C170" s="425" t="s">
        <v>48</v>
      </c>
      <c r="D170" s="456" t="s">
        <v>10</v>
      </c>
      <c r="E170" s="456" t="s">
        <v>10</v>
      </c>
      <c r="F170" s="456" t="s">
        <v>10</v>
      </c>
      <c r="G170" s="438"/>
      <c r="H170" s="456" t="s">
        <v>10</v>
      </c>
      <c r="I170" s="438"/>
      <c r="J170" s="456" t="s">
        <v>10</v>
      </c>
      <c r="K170" s="438"/>
      <c r="L170" s="456" t="s">
        <v>10</v>
      </c>
      <c r="M170" s="438"/>
      <c r="N170" s="438"/>
      <c r="O170" s="438"/>
      <c r="P170" s="438"/>
      <c r="R170" s="452"/>
    </row>
    <row r="171" spans="1:18" s="468" customFormat="1" hidden="1" outlineLevel="1">
      <c r="A171" s="462" t="s">
        <v>537</v>
      </c>
      <c r="B171" s="439" t="s">
        <v>1237</v>
      </c>
      <c r="C171" s="425" t="s">
        <v>48</v>
      </c>
      <c r="D171" s="456" t="s">
        <v>10</v>
      </c>
      <c r="E171" s="456" t="s">
        <v>10</v>
      </c>
      <c r="F171" s="456" t="s">
        <v>10</v>
      </c>
      <c r="G171" s="438"/>
      <c r="H171" s="456" t="s">
        <v>10</v>
      </c>
      <c r="I171" s="438"/>
      <c r="J171" s="456" t="s">
        <v>10</v>
      </c>
      <c r="K171" s="438"/>
      <c r="L171" s="456" t="s">
        <v>10</v>
      </c>
      <c r="M171" s="438"/>
      <c r="N171" s="438"/>
      <c r="O171" s="438"/>
      <c r="P171" s="438"/>
      <c r="R171" s="452"/>
    </row>
    <row r="172" spans="1:18" s="468" customFormat="1" hidden="1" outlineLevel="1">
      <c r="A172" s="463">
        <v>32</v>
      </c>
      <c r="B172" s="464" t="s">
        <v>469</v>
      </c>
      <c r="C172" s="465"/>
      <c r="D172" s="466" t="s">
        <v>10</v>
      </c>
      <c r="E172" s="466" t="s">
        <v>10</v>
      </c>
      <c r="F172" s="466" t="s">
        <v>10</v>
      </c>
      <c r="G172" s="466" t="s">
        <v>10</v>
      </c>
      <c r="H172" s="466" t="s">
        <v>10</v>
      </c>
      <c r="I172" s="466" t="s">
        <v>10</v>
      </c>
      <c r="J172" s="466" t="s">
        <v>10</v>
      </c>
      <c r="K172" s="466" t="s">
        <v>10</v>
      </c>
      <c r="L172" s="466" t="s">
        <v>10</v>
      </c>
      <c r="M172" s="466" t="s">
        <v>10</v>
      </c>
      <c r="N172" s="503" t="e">
        <f>(((K151-K160-K169-I151)/I151)+((I151-I160-I169-G151)/G151)+((G151-G160-G169-E151)/E151))/3</f>
        <v>#DIV/0!</v>
      </c>
      <c r="O172" s="503" t="e">
        <f>(((K151-K160-K169-I151)/I151)+((I151-I160-I169-G151)/G151)+((G151-G160-G169-E151)/E151))/3</f>
        <v>#DIV/0!</v>
      </c>
      <c r="P172" s="503" t="e">
        <f>(((K151-K160-K169-I151)/I151)+((I151-I160-I169-G151)/G151)+((G151-G160-G169-E151)/E151))/3</f>
        <v>#DIV/0!</v>
      </c>
      <c r="R172" s="452"/>
    </row>
    <row r="173" spans="1:18" s="468" customFormat="1" hidden="1" outlineLevel="1">
      <c r="A173" s="462" t="s">
        <v>538</v>
      </c>
      <c r="B173" s="439" t="s">
        <v>1236</v>
      </c>
      <c r="C173" s="425"/>
      <c r="D173" s="466" t="s">
        <v>10</v>
      </c>
      <c r="E173" s="466" t="s">
        <v>10</v>
      </c>
      <c r="F173" s="466" t="s">
        <v>10</v>
      </c>
      <c r="G173" s="466" t="s">
        <v>10</v>
      </c>
      <c r="H173" s="466" t="s">
        <v>10</v>
      </c>
      <c r="I173" s="466" t="s">
        <v>10</v>
      </c>
      <c r="J173" s="466" t="s">
        <v>10</v>
      </c>
      <c r="K173" s="466" t="s">
        <v>10</v>
      </c>
      <c r="L173" s="466" t="s">
        <v>10</v>
      </c>
      <c r="M173" s="466" t="s">
        <v>10</v>
      </c>
      <c r="N173" s="503" t="e">
        <f>(((K152-K161-K170-I152)/I152)+((I152-I161-I170-G152)/G152)+((G152-G161-G170-E152)/E152))/3</f>
        <v>#DIV/0!</v>
      </c>
      <c r="O173" s="503" t="e">
        <f>(((K152-K161-K170-I152)/I152)+((I152-I161-I170-G152)/G152)+((G152-G161-G170-E152)/E152))/3</f>
        <v>#DIV/0!</v>
      </c>
      <c r="P173" s="503" t="e">
        <f>(((K152-K161-K170-I152)/I152)+((I152-I161-I170-G152)/G152)+((G152-G161-G170-E152)/E152))/3</f>
        <v>#DIV/0!</v>
      </c>
      <c r="R173" s="452"/>
    </row>
    <row r="174" spans="1:18" s="468" customFormat="1" hidden="1" outlineLevel="1">
      <c r="A174" s="462" t="s">
        <v>539</v>
      </c>
      <c r="B174" s="474" t="s">
        <v>1237</v>
      </c>
      <c r="C174" s="465"/>
      <c r="D174" s="466" t="s">
        <v>10</v>
      </c>
      <c r="E174" s="466" t="s">
        <v>10</v>
      </c>
      <c r="F174" s="466" t="s">
        <v>10</v>
      </c>
      <c r="G174" s="466" t="s">
        <v>10</v>
      </c>
      <c r="H174" s="466" t="s">
        <v>10</v>
      </c>
      <c r="I174" s="466" t="s">
        <v>10</v>
      </c>
      <c r="J174" s="466" t="s">
        <v>10</v>
      </c>
      <c r="K174" s="466" t="s">
        <v>10</v>
      </c>
      <c r="L174" s="466" t="s">
        <v>10</v>
      </c>
      <c r="M174" s="466" t="s">
        <v>10</v>
      </c>
      <c r="N174" s="503" t="e">
        <f>(((K153-K162-K171-I153)/I153)+((I153-I162-I171-G153)/G153)+((G153-G162-G171-E153)/E153))/3</f>
        <v>#DIV/0!</v>
      </c>
      <c r="O174" s="503" t="e">
        <f>(((K153-K162-K171-I153)/I153)+((I153-I162-I171-G153)/G153)+((G153-G162-G171-E153)/E153))/3</f>
        <v>#DIV/0!</v>
      </c>
      <c r="P174" s="503" t="e">
        <f>(((K153-K162-K171-I153)/I153)+((I153-I162-I171-G153)/G153)+((G153-G162-G171-E153)/E153))/3</f>
        <v>#DIV/0!</v>
      </c>
      <c r="R174" s="452"/>
    </row>
    <row r="175" spans="1:18" ht="24" hidden="1">
      <c r="A175" s="475" t="s">
        <v>540</v>
      </c>
      <c r="B175" s="428" t="s">
        <v>664</v>
      </c>
      <c r="C175" s="429"/>
      <c r="D175" s="430"/>
      <c r="E175" s="430"/>
      <c r="F175" s="430"/>
      <c r="G175" s="430"/>
      <c r="H175" s="430"/>
      <c r="I175" s="430"/>
      <c r="J175" s="430"/>
      <c r="K175" s="430"/>
      <c r="L175" s="430"/>
      <c r="M175" s="430"/>
      <c r="N175" s="431"/>
      <c r="O175" s="431"/>
      <c r="P175" s="431"/>
      <c r="R175" s="452"/>
    </row>
    <row r="176" spans="1:18" hidden="1" outlineLevel="1">
      <c r="A176" s="425" t="s">
        <v>541</v>
      </c>
      <c r="B176" s="432" t="s">
        <v>279</v>
      </c>
      <c r="C176" s="425" t="s">
        <v>48</v>
      </c>
      <c r="D176" s="445">
        <f>D183+D184</f>
        <v>0</v>
      </c>
      <c r="E176" s="445">
        <f t="shared" ref="E176:M176" si="43">E183+E184</f>
        <v>0</v>
      </c>
      <c r="F176" s="445">
        <f t="shared" si="43"/>
        <v>0</v>
      </c>
      <c r="G176" s="445">
        <f t="shared" si="43"/>
        <v>0</v>
      </c>
      <c r="H176" s="445">
        <f t="shared" si="43"/>
        <v>0</v>
      </c>
      <c r="I176" s="445">
        <f t="shared" si="43"/>
        <v>0</v>
      </c>
      <c r="J176" s="445">
        <f t="shared" si="43"/>
        <v>0</v>
      </c>
      <c r="K176" s="445">
        <f t="shared" si="43"/>
        <v>0</v>
      </c>
      <c r="L176" s="445">
        <f t="shared" si="43"/>
        <v>0</v>
      </c>
      <c r="M176" s="445">
        <f t="shared" si="43"/>
        <v>0</v>
      </c>
      <c r="N176" s="445" t="e">
        <f>N183+N184</f>
        <v>#DIV/0!</v>
      </c>
      <c r="O176" s="445" t="e">
        <f>O183+O184</f>
        <v>#DIV/0!</v>
      </c>
      <c r="P176" s="445" t="e">
        <f>P183+P184</f>
        <v>#DIV/0!</v>
      </c>
      <c r="R176" s="452"/>
    </row>
    <row r="177" spans="1:18" hidden="1" outlineLevel="1">
      <c r="A177" s="425" t="s">
        <v>575</v>
      </c>
      <c r="B177" s="447" t="s">
        <v>273</v>
      </c>
      <c r="C177" s="425" t="s">
        <v>48</v>
      </c>
      <c r="D177" s="438"/>
      <c r="E177" s="438"/>
      <c r="F177" s="438"/>
      <c r="G177" s="438"/>
      <c r="H177" s="438"/>
      <c r="I177" s="438"/>
      <c r="J177" s="438"/>
      <c r="K177" s="438"/>
      <c r="L177" s="438"/>
      <c r="M177" s="438"/>
      <c r="N177" s="438"/>
      <c r="O177" s="438"/>
      <c r="P177" s="438"/>
      <c r="R177" s="452"/>
    </row>
    <row r="178" spans="1:18" hidden="1" outlineLevel="1">
      <c r="A178" s="425" t="s">
        <v>576</v>
      </c>
      <c r="B178" s="447" t="s">
        <v>274</v>
      </c>
      <c r="C178" s="425" t="s">
        <v>48</v>
      </c>
      <c r="D178" s="438"/>
      <c r="E178" s="438"/>
      <c r="F178" s="438"/>
      <c r="G178" s="438"/>
      <c r="H178" s="438"/>
      <c r="I178" s="438"/>
      <c r="J178" s="438"/>
      <c r="K178" s="438"/>
      <c r="L178" s="438"/>
      <c r="M178" s="438"/>
      <c r="N178" s="438"/>
      <c r="O178" s="438"/>
      <c r="P178" s="438"/>
      <c r="R178" s="452"/>
    </row>
    <row r="179" spans="1:18" hidden="1" outlineLevel="1">
      <c r="A179" s="425" t="s">
        <v>577</v>
      </c>
      <c r="B179" s="447" t="s">
        <v>282</v>
      </c>
      <c r="C179" s="425" t="s">
        <v>48</v>
      </c>
      <c r="D179" s="438"/>
      <c r="E179" s="438"/>
      <c r="F179" s="438"/>
      <c r="G179" s="438"/>
      <c r="H179" s="438"/>
      <c r="I179" s="438"/>
      <c r="J179" s="438"/>
      <c r="K179" s="438"/>
      <c r="L179" s="438"/>
      <c r="M179" s="438"/>
      <c r="N179" s="438"/>
      <c r="O179" s="438"/>
      <c r="P179" s="438"/>
      <c r="R179" s="452"/>
    </row>
    <row r="180" spans="1:18" hidden="1" outlineLevel="1">
      <c r="A180" s="425" t="s">
        <v>545</v>
      </c>
      <c r="B180" s="447" t="s">
        <v>283</v>
      </c>
      <c r="C180" s="425" t="s">
        <v>48</v>
      </c>
      <c r="D180" s="445">
        <f>SUM(D181:D182)</f>
        <v>0</v>
      </c>
      <c r="E180" s="445">
        <f>SUM(E181:E182)</f>
        <v>0</v>
      </c>
      <c r="F180" s="445">
        <f>SUM(F181:F182)</f>
        <v>0</v>
      </c>
      <c r="G180" s="445">
        <f>SUM(G181:G182)</f>
        <v>0</v>
      </c>
      <c r="H180" s="445">
        <f>SUM(H181:H182)</f>
        <v>0</v>
      </c>
      <c r="I180" s="445">
        <f t="shared" ref="I180:N180" si="44">SUM(I181:I182)</f>
        <v>0</v>
      </c>
      <c r="J180" s="445">
        <f t="shared" si="44"/>
        <v>0</v>
      </c>
      <c r="K180" s="445">
        <f t="shared" si="44"/>
        <v>0</v>
      </c>
      <c r="L180" s="445">
        <f t="shared" si="44"/>
        <v>0</v>
      </c>
      <c r="M180" s="445">
        <f t="shared" si="44"/>
        <v>0</v>
      </c>
      <c r="N180" s="445">
        <f t="shared" si="44"/>
        <v>0</v>
      </c>
      <c r="O180" s="445">
        <f>SUM(O181:O182)</f>
        <v>0</v>
      </c>
      <c r="P180" s="445">
        <f>SUM(P181:P182)</f>
        <v>0</v>
      </c>
      <c r="R180" s="452"/>
    </row>
    <row r="181" spans="1:18" s="443" customFormat="1" hidden="1" outlineLevel="1">
      <c r="A181" s="434" t="s">
        <v>578</v>
      </c>
      <c r="B181" s="476" t="s">
        <v>284</v>
      </c>
      <c r="C181" s="434" t="s">
        <v>48</v>
      </c>
      <c r="D181" s="436"/>
      <c r="E181" s="436"/>
      <c r="F181" s="436"/>
      <c r="G181" s="436"/>
      <c r="H181" s="436"/>
      <c r="I181" s="436"/>
      <c r="J181" s="436"/>
      <c r="K181" s="436"/>
      <c r="L181" s="436"/>
      <c r="M181" s="436"/>
      <c r="N181" s="436"/>
      <c r="O181" s="436"/>
      <c r="P181" s="436"/>
      <c r="R181" s="452"/>
    </row>
    <row r="182" spans="1:18" s="443" customFormat="1" hidden="1" outlineLevel="1">
      <c r="A182" s="434" t="s">
        <v>587</v>
      </c>
      <c r="B182" s="476" t="s">
        <v>285</v>
      </c>
      <c r="C182" s="434" t="s">
        <v>48</v>
      </c>
      <c r="D182" s="436"/>
      <c r="E182" s="436"/>
      <c r="F182" s="436"/>
      <c r="G182" s="436"/>
      <c r="H182" s="436"/>
      <c r="I182" s="436"/>
      <c r="J182" s="436"/>
      <c r="K182" s="436"/>
      <c r="L182" s="436"/>
      <c r="M182" s="436"/>
      <c r="N182" s="436"/>
      <c r="O182" s="436"/>
      <c r="P182" s="436"/>
      <c r="R182" s="452"/>
    </row>
    <row r="183" spans="1:18" s="468" customFormat="1" hidden="1" outlineLevel="1">
      <c r="A183" s="425" t="s">
        <v>588</v>
      </c>
      <c r="B183" s="439" t="s">
        <v>304</v>
      </c>
      <c r="C183" s="425" t="s">
        <v>48</v>
      </c>
      <c r="D183" s="438"/>
      <c r="E183" s="438"/>
      <c r="F183" s="438"/>
      <c r="G183" s="438"/>
      <c r="H183" s="438"/>
      <c r="I183" s="438"/>
      <c r="J183" s="438"/>
      <c r="K183" s="438"/>
      <c r="L183" s="438"/>
      <c r="M183" s="438"/>
      <c r="N183" s="438"/>
      <c r="O183" s="438"/>
      <c r="P183" s="438"/>
      <c r="R183" s="452"/>
    </row>
    <row r="184" spans="1:18" s="468" customFormat="1" hidden="1" outlineLevel="1">
      <c r="A184" s="425" t="s">
        <v>589</v>
      </c>
      <c r="B184" s="439" t="s">
        <v>305</v>
      </c>
      <c r="C184" s="425" t="s">
        <v>48</v>
      </c>
      <c r="D184" s="445">
        <f t="shared" ref="D184:M184" si="45">SUM(D185:D187)</f>
        <v>0</v>
      </c>
      <c r="E184" s="445">
        <f t="shared" si="45"/>
        <v>0</v>
      </c>
      <c r="F184" s="445">
        <f t="shared" si="45"/>
        <v>0</v>
      </c>
      <c r="G184" s="445">
        <f t="shared" si="45"/>
        <v>0</v>
      </c>
      <c r="H184" s="445">
        <f t="shared" si="45"/>
        <v>0</v>
      </c>
      <c r="I184" s="445">
        <f t="shared" si="45"/>
        <v>0</v>
      </c>
      <c r="J184" s="445">
        <f t="shared" si="45"/>
        <v>0</v>
      </c>
      <c r="K184" s="445">
        <f t="shared" si="45"/>
        <v>0</v>
      </c>
      <c r="L184" s="445">
        <f t="shared" si="45"/>
        <v>0</v>
      </c>
      <c r="M184" s="445">
        <f t="shared" si="45"/>
        <v>0</v>
      </c>
      <c r="N184" s="445" t="e">
        <f>SUM(N185:N187)</f>
        <v>#DIV/0!</v>
      </c>
      <c r="O184" s="445" t="e">
        <f>SUM(O185:O187)</f>
        <v>#DIV/0!</v>
      </c>
      <c r="P184" s="445" t="e">
        <f>SUM(P185:P187)</f>
        <v>#DIV/0!</v>
      </c>
      <c r="R184" s="419"/>
    </row>
    <row r="185" spans="1:18" s="468" customFormat="1" hidden="1" outlineLevel="1">
      <c r="A185" s="425" t="s">
        <v>590</v>
      </c>
      <c r="B185" s="439" t="s">
        <v>1180</v>
      </c>
      <c r="C185" s="425" t="s">
        <v>48</v>
      </c>
      <c r="D185" s="438"/>
      <c r="E185" s="438"/>
      <c r="F185" s="438"/>
      <c r="G185" s="438"/>
      <c r="H185" s="438"/>
      <c r="I185" s="438"/>
      <c r="J185" s="438"/>
      <c r="K185" s="438"/>
      <c r="L185" s="438"/>
      <c r="M185" s="438"/>
      <c r="N185" s="503" t="e">
        <f>IF(AND(N211&lt;0.05,N211&gt;-0.05),K185*(1+N211)*(1+N211)+N195+N207,IF(N211&gt;0.05,K185*(1+0.05)*(1+0.05)+N195+N207,K185*(1-0.05)*(1-0.05)+N195+N207))</f>
        <v>#DIV/0!</v>
      </c>
      <c r="O185" s="503" t="e">
        <f>IF(AND(O211&lt;0.05,O211&gt;-0.05),K185*(1+O211)*(1+O211)+O195+O207,IF(O211&gt;0.05,K185*(1+0.05)*(1+0.05)+O195+O207,K185*(1-0.05)*(1-0.05)+O195+O207))</f>
        <v>#DIV/0!</v>
      </c>
      <c r="P185" s="503" t="e">
        <f>IF(AND(P211&lt;0.05,P211&gt;-0.05),K185*(1+P211)*(1+P211)+P195+P207,IF(P211&gt;0.05,K185*(1+0.05)*(1+0.05)+P195+P207,K185*(1-0.05)*(1-0.05)+P195+P207))</f>
        <v>#DIV/0!</v>
      </c>
      <c r="R185" s="419"/>
    </row>
    <row r="186" spans="1:18" s="468" customFormat="1" hidden="1" outlineLevel="1">
      <c r="A186" s="425" t="s">
        <v>591</v>
      </c>
      <c r="B186" s="439" t="s">
        <v>1236</v>
      </c>
      <c r="C186" s="425" t="s">
        <v>48</v>
      </c>
      <c r="D186" s="438"/>
      <c r="E186" s="438"/>
      <c r="F186" s="438"/>
      <c r="G186" s="438"/>
      <c r="H186" s="438"/>
      <c r="I186" s="438"/>
      <c r="J186" s="438"/>
      <c r="K186" s="438"/>
      <c r="L186" s="438"/>
      <c r="M186" s="438"/>
      <c r="N186" s="503" t="e">
        <f>IF(AND(N212&lt;0.05,N212&gt;-0.05),K186*(1+N212)*(1+N212)+N196+N208,IF(N212&gt;0.05,K186*(1+0.05)*(1+0.05)+N196+N208,K186*(1-0.05)*(1-0.05)+N196+N208))</f>
        <v>#DIV/0!</v>
      </c>
      <c r="O186" s="503" t="e">
        <f>IF(AND(O212&lt;0.05,O212&gt;-0.05),K186*(1+O212)*(1+O212)+O196+O208,IF(O212&gt;0.05,K186*(1+0.05)*(1+0.05)+O196+O208,K186*(1-0.05)*(1-0.05)+O196+O208))</f>
        <v>#DIV/0!</v>
      </c>
      <c r="P186" s="503" t="e">
        <f>IF(AND(P212&lt;0.05,P212&gt;-0.05),K186*(1+P212)*(1+P212)+P196+P208,IF(P212&gt;0.05,K186*(1+0.05)*(1+0.05)+P196+P208,K186*(1-0.05)*(1-0.05)+P196+P208))</f>
        <v>#DIV/0!</v>
      </c>
      <c r="R186" s="419"/>
    </row>
    <row r="187" spans="1:18" s="468" customFormat="1" hidden="1" outlineLevel="1">
      <c r="A187" s="425" t="s">
        <v>592</v>
      </c>
      <c r="B187" s="439" t="s">
        <v>1237</v>
      </c>
      <c r="C187" s="425" t="s">
        <v>48</v>
      </c>
      <c r="D187" s="438"/>
      <c r="E187" s="438"/>
      <c r="F187" s="438"/>
      <c r="G187" s="438"/>
      <c r="H187" s="438"/>
      <c r="I187" s="438"/>
      <c r="J187" s="438"/>
      <c r="K187" s="438"/>
      <c r="L187" s="438"/>
      <c r="M187" s="438"/>
      <c r="N187" s="503" t="e">
        <f>IF(AND(N213&lt;0.05,N213&gt;-0.05),K187*(1+N213)*(1+N213)+N197+N209,IF(N213&gt;0.05,K187*(1+0.05)*(1+0.05)+N197+N209,K187*(1-0.05)*(1-0.05)+N197+N209))</f>
        <v>#DIV/0!</v>
      </c>
      <c r="O187" s="503" t="e">
        <f>IF(AND(O213&lt;0.05,O213&gt;-0.05),K187*(1+O213)*(1+O213)+O197+O209,IF(O213&gt;0.05,K187*(1+0.05)*(1+0.05)+O197+O209,K187*(1-0.05)*(1-0.05)+O197+O209))</f>
        <v>#DIV/0!</v>
      </c>
      <c r="P187" s="503" t="e">
        <f>IF(AND(P213&lt;0.05,P213&gt;-0.05),K187*(1+P213)*(1+P213)+P197+P209,IF(P213&gt;0.05,K187*(1+0.05)*(1+0.05)+P197+P209,K187*(1-0.05)*(1-0.05)+P197+P209))</f>
        <v>#DIV/0!</v>
      </c>
      <c r="R187" s="419"/>
    </row>
    <row r="188" spans="1:18" hidden="1" outlineLevel="1">
      <c r="A188" s="425" t="s">
        <v>593</v>
      </c>
      <c r="B188" s="467" t="s">
        <v>338</v>
      </c>
      <c r="C188" s="425" t="s">
        <v>48</v>
      </c>
      <c r="D188" s="445">
        <f t="shared" ref="D188:P188" si="46">SUM(D189:D191)</f>
        <v>0</v>
      </c>
      <c r="E188" s="445">
        <f t="shared" si="46"/>
        <v>0</v>
      </c>
      <c r="F188" s="445">
        <f t="shared" si="46"/>
        <v>0</v>
      </c>
      <c r="G188" s="445">
        <f t="shared" si="46"/>
        <v>0</v>
      </c>
      <c r="H188" s="445">
        <f t="shared" si="46"/>
        <v>0</v>
      </c>
      <c r="I188" s="445">
        <f t="shared" si="46"/>
        <v>0</v>
      </c>
      <c r="J188" s="445">
        <f t="shared" si="46"/>
        <v>0</v>
      </c>
      <c r="K188" s="445">
        <f t="shared" si="46"/>
        <v>0</v>
      </c>
      <c r="L188" s="445">
        <f t="shared" si="46"/>
        <v>0</v>
      </c>
      <c r="M188" s="445">
        <f t="shared" si="46"/>
        <v>0</v>
      </c>
      <c r="N188" s="445">
        <f t="shared" si="46"/>
        <v>0</v>
      </c>
      <c r="O188" s="445">
        <f t="shared" si="46"/>
        <v>0</v>
      </c>
      <c r="P188" s="445">
        <f t="shared" si="46"/>
        <v>0</v>
      </c>
    </row>
    <row r="189" spans="1:18" hidden="1" outlineLevel="1">
      <c r="A189" s="425" t="s">
        <v>594</v>
      </c>
      <c r="B189" s="446" t="s">
        <v>276</v>
      </c>
      <c r="C189" s="425" t="s">
        <v>48</v>
      </c>
      <c r="D189" s="438"/>
      <c r="E189" s="438"/>
      <c r="F189" s="438"/>
      <c r="G189" s="438"/>
      <c r="H189" s="438"/>
      <c r="I189" s="438"/>
      <c r="J189" s="438"/>
      <c r="K189" s="438"/>
      <c r="L189" s="438"/>
      <c r="M189" s="438"/>
      <c r="N189" s="438"/>
      <c r="O189" s="438"/>
      <c r="P189" s="438"/>
    </row>
    <row r="190" spans="1:18" hidden="1" outlineLevel="1">
      <c r="A190" s="425" t="s">
        <v>595</v>
      </c>
      <c r="B190" s="446" t="s">
        <v>277</v>
      </c>
      <c r="C190" s="425" t="s">
        <v>48</v>
      </c>
      <c r="D190" s="438"/>
      <c r="E190" s="438"/>
      <c r="F190" s="438"/>
      <c r="G190" s="438"/>
      <c r="H190" s="438"/>
      <c r="I190" s="438"/>
      <c r="J190" s="438"/>
      <c r="K190" s="438"/>
      <c r="L190" s="438"/>
      <c r="M190" s="438"/>
      <c r="N190" s="438"/>
      <c r="O190" s="438"/>
      <c r="P190" s="438"/>
    </row>
    <row r="191" spans="1:18" hidden="1" outlineLevel="1">
      <c r="A191" s="425" t="s">
        <v>596</v>
      </c>
      <c r="B191" s="446" t="s">
        <v>278</v>
      </c>
      <c r="C191" s="425" t="s">
        <v>48</v>
      </c>
      <c r="D191" s="438"/>
      <c r="E191" s="438"/>
      <c r="F191" s="438"/>
      <c r="G191" s="438"/>
      <c r="H191" s="438"/>
      <c r="I191" s="438"/>
      <c r="J191" s="438"/>
      <c r="K191" s="438"/>
      <c r="L191" s="438"/>
      <c r="M191" s="438"/>
      <c r="N191" s="438"/>
      <c r="O191" s="438"/>
      <c r="P191" s="438"/>
    </row>
    <row r="192" spans="1:18" s="468" customFormat="1" hidden="1" outlineLevel="1">
      <c r="A192" s="444" t="s">
        <v>597</v>
      </c>
      <c r="B192" s="449" t="s">
        <v>1055</v>
      </c>
      <c r="C192" s="450" t="s">
        <v>1040</v>
      </c>
      <c r="D192" s="451"/>
      <c r="E192" s="451"/>
      <c r="F192" s="451"/>
      <c r="G192" s="451"/>
      <c r="H192" s="451"/>
      <c r="I192" s="451"/>
      <c r="J192" s="451"/>
      <c r="K192" s="451"/>
      <c r="L192" s="451"/>
      <c r="M192" s="451"/>
      <c r="N192" s="451"/>
      <c r="O192" s="451"/>
      <c r="P192" s="451"/>
      <c r="R192" s="443"/>
    </row>
    <row r="193" spans="1:18" s="468" customFormat="1" hidden="1" outlineLevel="1">
      <c r="A193" s="444" t="s">
        <v>598</v>
      </c>
      <c r="B193" s="453" t="s">
        <v>470</v>
      </c>
      <c r="C193" s="450" t="s">
        <v>1041</v>
      </c>
      <c r="D193" s="454">
        <f>IF(D192&gt;0,D192/D176,0)</f>
        <v>0</v>
      </c>
      <c r="E193" s="454">
        <f t="shared" ref="E193:M193" si="47">IF(E192&gt;0,E192/E176,0)</f>
        <v>0</v>
      </c>
      <c r="F193" s="454">
        <f t="shared" si="47"/>
        <v>0</v>
      </c>
      <c r="G193" s="454">
        <f t="shared" si="47"/>
        <v>0</v>
      </c>
      <c r="H193" s="454">
        <f t="shared" si="47"/>
        <v>0</v>
      </c>
      <c r="I193" s="454">
        <f t="shared" si="47"/>
        <v>0</v>
      </c>
      <c r="J193" s="454">
        <f t="shared" si="47"/>
        <v>0</v>
      </c>
      <c r="K193" s="454">
        <f t="shared" si="47"/>
        <v>0</v>
      </c>
      <c r="L193" s="454">
        <f t="shared" si="47"/>
        <v>0</v>
      </c>
      <c r="M193" s="454">
        <f t="shared" si="47"/>
        <v>0</v>
      </c>
      <c r="N193" s="454">
        <f>IF(N192&gt;0,N192/N176,0)</f>
        <v>0</v>
      </c>
      <c r="O193" s="454">
        <f>IF(O192&gt;0,O192/O176,0)</f>
        <v>0</v>
      </c>
      <c r="P193" s="454">
        <f>IF(P192&gt;0,P192/P176,0)</f>
        <v>0</v>
      </c>
      <c r="R193" s="419"/>
    </row>
    <row r="194" spans="1:18" ht="15" hidden="1" customHeight="1" outlineLevel="1">
      <c r="A194" s="455">
        <v>34</v>
      </c>
      <c r="B194" s="428" t="s">
        <v>681</v>
      </c>
      <c r="C194" s="425" t="s">
        <v>48</v>
      </c>
      <c r="D194" s="456" t="s">
        <v>10</v>
      </c>
      <c r="E194" s="456" t="s">
        <v>10</v>
      </c>
      <c r="F194" s="456" t="s">
        <v>10</v>
      </c>
      <c r="G194" s="457">
        <f>SUM(G195:G197)</f>
        <v>0</v>
      </c>
      <c r="H194" s="456" t="s">
        <v>10</v>
      </c>
      <c r="I194" s="457">
        <f>SUM(I195:I197)</f>
        <v>0</v>
      </c>
      <c r="J194" s="456" t="s">
        <v>10</v>
      </c>
      <c r="K194" s="457">
        <f>SUM(K195:K197)</f>
        <v>0</v>
      </c>
      <c r="L194" s="456" t="s">
        <v>10</v>
      </c>
      <c r="M194" s="457">
        <f>SUM(M195:M197)</f>
        <v>0</v>
      </c>
      <c r="N194" s="457">
        <f>SUM(N195:N197)</f>
        <v>0</v>
      </c>
      <c r="O194" s="457">
        <f>SUM(O195:O197)</f>
        <v>0</v>
      </c>
      <c r="P194" s="457">
        <f>SUM(P195:P197)</f>
        <v>0</v>
      </c>
    </row>
    <row r="195" spans="1:18" ht="15" hidden="1" customHeight="1" outlineLevel="1">
      <c r="A195" s="440" t="s">
        <v>544</v>
      </c>
      <c r="B195" s="441" t="s">
        <v>1180</v>
      </c>
      <c r="C195" s="434" t="s">
        <v>48</v>
      </c>
      <c r="D195" s="456" t="s">
        <v>10</v>
      </c>
      <c r="E195" s="456" t="s">
        <v>10</v>
      </c>
      <c r="F195" s="456" t="s">
        <v>10</v>
      </c>
      <c r="G195" s="458">
        <f>G199+G203</f>
        <v>0</v>
      </c>
      <c r="H195" s="456" t="s">
        <v>10</v>
      </c>
      <c r="I195" s="458">
        <f>I199+I203</f>
        <v>0</v>
      </c>
      <c r="J195" s="456" t="s">
        <v>10</v>
      </c>
      <c r="K195" s="458">
        <f>K199+K203</f>
        <v>0</v>
      </c>
      <c r="L195" s="456" t="s">
        <v>10</v>
      </c>
      <c r="M195" s="458">
        <f t="shared" ref="M195:P197" si="48">M199+M203</f>
        <v>0</v>
      </c>
      <c r="N195" s="458">
        <f t="shared" si="48"/>
        <v>0</v>
      </c>
      <c r="O195" s="458">
        <f t="shared" si="48"/>
        <v>0</v>
      </c>
      <c r="P195" s="458">
        <f t="shared" si="48"/>
        <v>0</v>
      </c>
    </row>
    <row r="196" spans="1:18" ht="15" hidden="1" customHeight="1" outlineLevel="1">
      <c r="A196" s="440" t="s">
        <v>599</v>
      </c>
      <c r="B196" s="441" t="s">
        <v>1236</v>
      </c>
      <c r="C196" s="434" t="s">
        <v>48</v>
      </c>
      <c r="D196" s="456" t="s">
        <v>10</v>
      </c>
      <c r="E196" s="456" t="s">
        <v>10</v>
      </c>
      <c r="F196" s="456" t="s">
        <v>10</v>
      </c>
      <c r="G196" s="458">
        <f t="shared" ref="G196:I197" si="49">G200+G204</f>
        <v>0</v>
      </c>
      <c r="H196" s="456" t="s">
        <v>10</v>
      </c>
      <c r="I196" s="458">
        <f t="shared" si="49"/>
        <v>0</v>
      </c>
      <c r="J196" s="456" t="s">
        <v>10</v>
      </c>
      <c r="K196" s="458">
        <f>K200+K204</f>
        <v>0</v>
      </c>
      <c r="L196" s="456" t="s">
        <v>10</v>
      </c>
      <c r="M196" s="458">
        <f t="shared" si="48"/>
        <v>0</v>
      </c>
      <c r="N196" s="458">
        <f t="shared" si="48"/>
        <v>0</v>
      </c>
      <c r="O196" s="458">
        <f t="shared" si="48"/>
        <v>0</v>
      </c>
      <c r="P196" s="458">
        <f t="shared" si="48"/>
        <v>0</v>
      </c>
    </row>
    <row r="197" spans="1:18" ht="15" hidden="1" customHeight="1" outlineLevel="1">
      <c r="A197" s="440" t="s">
        <v>600</v>
      </c>
      <c r="B197" s="441" t="s">
        <v>1237</v>
      </c>
      <c r="C197" s="434" t="s">
        <v>48</v>
      </c>
      <c r="D197" s="456" t="s">
        <v>10</v>
      </c>
      <c r="E197" s="456" t="s">
        <v>10</v>
      </c>
      <c r="F197" s="456" t="s">
        <v>10</v>
      </c>
      <c r="G197" s="458">
        <f t="shared" si="49"/>
        <v>0</v>
      </c>
      <c r="H197" s="456" t="s">
        <v>10</v>
      </c>
      <c r="I197" s="458">
        <f t="shared" si="49"/>
        <v>0</v>
      </c>
      <c r="J197" s="456" t="s">
        <v>10</v>
      </c>
      <c r="K197" s="458">
        <f>K201+K205</f>
        <v>0</v>
      </c>
      <c r="L197" s="456" t="s">
        <v>10</v>
      </c>
      <c r="M197" s="458">
        <f t="shared" si="48"/>
        <v>0</v>
      </c>
      <c r="N197" s="458">
        <f t="shared" si="48"/>
        <v>0</v>
      </c>
      <c r="O197" s="458">
        <f t="shared" si="48"/>
        <v>0</v>
      </c>
      <c r="P197" s="458">
        <f t="shared" si="48"/>
        <v>0</v>
      </c>
    </row>
    <row r="198" spans="1:18" s="477" customFormat="1" ht="25.5" hidden="1" outlineLevel="1">
      <c r="A198" s="459" t="s">
        <v>601</v>
      </c>
      <c r="B198" s="460" t="s">
        <v>417</v>
      </c>
      <c r="C198" s="461" t="s">
        <v>48</v>
      </c>
      <c r="D198" s="456" t="s">
        <v>10</v>
      </c>
      <c r="E198" s="456" t="s">
        <v>10</v>
      </c>
      <c r="F198" s="456" t="s">
        <v>10</v>
      </c>
      <c r="G198" s="457">
        <f>SUM(G199:G201)</f>
        <v>0</v>
      </c>
      <c r="H198" s="456" t="s">
        <v>10</v>
      </c>
      <c r="I198" s="457">
        <f>SUM(I199:I201)</f>
        <v>0</v>
      </c>
      <c r="J198" s="456" t="s">
        <v>10</v>
      </c>
      <c r="K198" s="457">
        <f>SUM(K199:K201)</f>
        <v>0</v>
      </c>
      <c r="L198" s="456" t="s">
        <v>10</v>
      </c>
      <c r="M198" s="457">
        <f>SUM(M199:M201)</f>
        <v>0</v>
      </c>
      <c r="N198" s="457">
        <f>SUM(N199:N201)</f>
        <v>0</v>
      </c>
      <c r="O198" s="457">
        <f>SUM(O199:O201)</f>
        <v>0</v>
      </c>
      <c r="P198" s="457">
        <f>SUM(P199:P201)</f>
        <v>0</v>
      </c>
      <c r="R198" s="419"/>
    </row>
    <row r="199" spans="1:18" s="443" customFormat="1" hidden="1" outlineLevel="1">
      <c r="A199" s="440" t="s">
        <v>546</v>
      </c>
      <c r="B199" s="441" t="s">
        <v>1180</v>
      </c>
      <c r="C199" s="434" t="s">
        <v>48</v>
      </c>
      <c r="D199" s="456" t="s">
        <v>10</v>
      </c>
      <c r="E199" s="456" t="s">
        <v>10</v>
      </c>
      <c r="F199" s="456" t="s">
        <v>10</v>
      </c>
      <c r="G199" s="436"/>
      <c r="H199" s="456" t="s">
        <v>10</v>
      </c>
      <c r="I199" s="436"/>
      <c r="J199" s="456" t="s">
        <v>10</v>
      </c>
      <c r="K199" s="436"/>
      <c r="L199" s="456" t="s">
        <v>10</v>
      </c>
      <c r="M199" s="436"/>
      <c r="N199" s="436"/>
      <c r="O199" s="436"/>
      <c r="P199" s="436"/>
      <c r="R199" s="419"/>
    </row>
    <row r="200" spans="1:18" s="443" customFormat="1" hidden="1" outlineLevel="1">
      <c r="A200" s="440" t="s">
        <v>547</v>
      </c>
      <c r="B200" s="441" t="s">
        <v>1236</v>
      </c>
      <c r="C200" s="434" t="s">
        <v>48</v>
      </c>
      <c r="D200" s="456" t="s">
        <v>10</v>
      </c>
      <c r="E200" s="456" t="s">
        <v>10</v>
      </c>
      <c r="F200" s="456" t="s">
        <v>10</v>
      </c>
      <c r="G200" s="436"/>
      <c r="H200" s="456" t="s">
        <v>10</v>
      </c>
      <c r="I200" s="436"/>
      <c r="J200" s="456" t="s">
        <v>10</v>
      </c>
      <c r="K200" s="436"/>
      <c r="L200" s="456" t="s">
        <v>10</v>
      </c>
      <c r="M200" s="436"/>
      <c r="N200" s="436"/>
      <c r="O200" s="436"/>
      <c r="P200" s="436"/>
      <c r="R200" s="419"/>
    </row>
    <row r="201" spans="1:18" s="443" customFormat="1" hidden="1" outlineLevel="1">
      <c r="A201" s="440" t="s">
        <v>548</v>
      </c>
      <c r="B201" s="441" t="s">
        <v>1237</v>
      </c>
      <c r="C201" s="434" t="s">
        <v>48</v>
      </c>
      <c r="D201" s="456" t="s">
        <v>10</v>
      </c>
      <c r="E201" s="456" t="s">
        <v>10</v>
      </c>
      <c r="F201" s="456" t="s">
        <v>10</v>
      </c>
      <c r="G201" s="436"/>
      <c r="H201" s="456" t="s">
        <v>10</v>
      </c>
      <c r="I201" s="436"/>
      <c r="J201" s="456" t="s">
        <v>10</v>
      </c>
      <c r="K201" s="436"/>
      <c r="L201" s="456" t="s">
        <v>10</v>
      </c>
      <c r="M201" s="436"/>
      <c r="N201" s="436"/>
      <c r="O201" s="436"/>
      <c r="P201" s="436"/>
      <c r="R201" s="419"/>
    </row>
    <row r="202" spans="1:18" s="477" customFormat="1" ht="25.5" hidden="1" outlineLevel="1">
      <c r="A202" s="459" t="s">
        <v>549</v>
      </c>
      <c r="B202" s="460" t="s">
        <v>418</v>
      </c>
      <c r="C202" s="461" t="s">
        <v>48</v>
      </c>
      <c r="D202" s="456" t="s">
        <v>10</v>
      </c>
      <c r="E202" s="456" t="s">
        <v>10</v>
      </c>
      <c r="F202" s="456" t="s">
        <v>10</v>
      </c>
      <c r="G202" s="457">
        <f>SUM(G203:G205)</f>
        <v>0</v>
      </c>
      <c r="H202" s="456" t="s">
        <v>10</v>
      </c>
      <c r="I202" s="457">
        <f>SUM(I203:I205)</f>
        <v>0</v>
      </c>
      <c r="J202" s="456" t="s">
        <v>10</v>
      </c>
      <c r="K202" s="457">
        <f>SUM(K203:K205)</f>
        <v>0</v>
      </c>
      <c r="L202" s="456" t="s">
        <v>10</v>
      </c>
      <c r="M202" s="457">
        <f>SUM(M203:M205)</f>
        <v>0</v>
      </c>
      <c r="N202" s="457">
        <f>SUM(N203:N205)</f>
        <v>0</v>
      </c>
      <c r="O202" s="457">
        <f>SUM(O203:O205)</f>
        <v>0</v>
      </c>
      <c r="P202" s="457">
        <f>SUM(P203:P205)</f>
        <v>0</v>
      </c>
      <c r="R202" s="419"/>
    </row>
    <row r="203" spans="1:18" s="443" customFormat="1" hidden="1" outlineLevel="1">
      <c r="A203" s="440" t="s">
        <v>550</v>
      </c>
      <c r="B203" s="441" t="s">
        <v>1180</v>
      </c>
      <c r="C203" s="434" t="s">
        <v>48</v>
      </c>
      <c r="D203" s="456" t="s">
        <v>10</v>
      </c>
      <c r="E203" s="456" t="s">
        <v>10</v>
      </c>
      <c r="F203" s="456" t="s">
        <v>10</v>
      </c>
      <c r="G203" s="436"/>
      <c r="H203" s="456" t="s">
        <v>10</v>
      </c>
      <c r="I203" s="436"/>
      <c r="J203" s="456" t="s">
        <v>10</v>
      </c>
      <c r="K203" s="436"/>
      <c r="L203" s="456" t="s">
        <v>10</v>
      </c>
      <c r="M203" s="436"/>
      <c r="N203" s="436"/>
      <c r="O203" s="436"/>
      <c r="P203" s="436"/>
      <c r="R203" s="419"/>
    </row>
    <row r="204" spans="1:18" s="443" customFormat="1" hidden="1" outlineLevel="1">
      <c r="A204" s="440" t="s">
        <v>551</v>
      </c>
      <c r="B204" s="441" t="s">
        <v>1236</v>
      </c>
      <c r="C204" s="434" t="s">
        <v>48</v>
      </c>
      <c r="D204" s="456" t="s">
        <v>10</v>
      </c>
      <c r="E204" s="456" t="s">
        <v>10</v>
      </c>
      <c r="F204" s="456" t="s">
        <v>10</v>
      </c>
      <c r="G204" s="436"/>
      <c r="H204" s="456" t="s">
        <v>10</v>
      </c>
      <c r="I204" s="436"/>
      <c r="J204" s="456" t="s">
        <v>10</v>
      </c>
      <c r="K204" s="436"/>
      <c r="L204" s="456" t="s">
        <v>10</v>
      </c>
      <c r="M204" s="436"/>
      <c r="N204" s="436"/>
      <c r="O204" s="436"/>
      <c r="P204" s="436"/>
      <c r="R204" s="419"/>
    </row>
    <row r="205" spans="1:18" s="443" customFormat="1" hidden="1" outlineLevel="1">
      <c r="A205" s="440" t="s">
        <v>552</v>
      </c>
      <c r="B205" s="441" t="s">
        <v>1237</v>
      </c>
      <c r="C205" s="434" t="s">
        <v>48</v>
      </c>
      <c r="D205" s="456" t="s">
        <v>10</v>
      </c>
      <c r="E205" s="456" t="s">
        <v>10</v>
      </c>
      <c r="F205" s="456" t="s">
        <v>10</v>
      </c>
      <c r="G205" s="436"/>
      <c r="H205" s="456" t="s">
        <v>10</v>
      </c>
      <c r="I205" s="436"/>
      <c r="J205" s="456" t="s">
        <v>10</v>
      </c>
      <c r="K205" s="436"/>
      <c r="L205" s="456" t="s">
        <v>10</v>
      </c>
      <c r="M205" s="436"/>
      <c r="N205" s="436"/>
      <c r="O205" s="436"/>
      <c r="P205" s="436"/>
      <c r="R205" s="419"/>
    </row>
    <row r="206" spans="1:18" ht="42" hidden="1" customHeight="1" outlineLevel="1">
      <c r="A206" s="455">
        <v>37</v>
      </c>
      <c r="B206" s="428" t="s">
        <v>682</v>
      </c>
      <c r="C206" s="425" t="s">
        <v>48</v>
      </c>
      <c r="D206" s="456" t="s">
        <v>10</v>
      </c>
      <c r="E206" s="456" t="s">
        <v>10</v>
      </c>
      <c r="F206" s="456" t="s">
        <v>10</v>
      </c>
      <c r="G206" s="457">
        <f>SUM(G207:G209)</f>
        <v>0</v>
      </c>
      <c r="H206" s="456" t="s">
        <v>10</v>
      </c>
      <c r="I206" s="457">
        <f>SUM(I207:I209)</f>
        <v>0</v>
      </c>
      <c r="J206" s="456" t="s">
        <v>10</v>
      </c>
      <c r="K206" s="457">
        <f>SUM(K207:K209)</f>
        <v>0</v>
      </c>
      <c r="L206" s="456" t="s">
        <v>10</v>
      </c>
      <c r="M206" s="457">
        <f>SUM(M207:M209)</f>
        <v>0</v>
      </c>
      <c r="N206" s="457">
        <f>SUM(N207:N209)</f>
        <v>0</v>
      </c>
      <c r="O206" s="457">
        <f>SUM(O207:O209)</f>
        <v>0</v>
      </c>
      <c r="P206" s="457">
        <f>SUM(P207:P209)</f>
        <v>0</v>
      </c>
    </row>
    <row r="207" spans="1:18" hidden="1" outlineLevel="1">
      <c r="A207" s="462" t="s">
        <v>553</v>
      </c>
      <c r="B207" s="439" t="s">
        <v>1180</v>
      </c>
      <c r="C207" s="425" t="s">
        <v>48</v>
      </c>
      <c r="D207" s="456" t="s">
        <v>10</v>
      </c>
      <c r="E207" s="456" t="s">
        <v>10</v>
      </c>
      <c r="F207" s="456" t="s">
        <v>10</v>
      </c>
      <c r="G207" s="438"/>
      <c r="H207" s="456" t="s">
        <v>10</v>
      </c>
      <c r="I207" s="438"/>
      <c r="J207" s="456" t="s">
        <v>10</v>
      </c>
      <c r="K207" s="438"/>
      <c r="L207" s="456" t="s">
        <v>10</v>
      </c>
      <c r="M207" s="438"/>
      <c r="N207" s="438"/>
      <c r="O207" s="438"/>
      <c r="P207" s="438"/>
    </row>
    <row r="208" spans="1:18" hidden="1" outlineLevel="1">
      <c r="A208" s="462" t="s">
        <v>554</v>
      </c>
      <c r="B208" s="439" t="s">
        <v>1236</v>
      </c>
      <c r="C208" s="425" t="s">
        <v>48</v>
      </c>
      <c r="D208" s="456" t="s">
        <v>10</v>
      </c>
      <c r="E208" s="456" t="s">
        <v>10</v>
      </c>
      <c r="F208" s="456" t="s">
        <v>10</v>
      </c>
      <c r="G208" s="438"/>
      <c r="H208" s="456" t="s">
        <v>10</v>
      </c>
      <c r="I208" s="438"/>
      <c r="J208" s="456" t="s">
        <v>10</v>
      </c>
      <c r="K208" s="438"/>
      <c r="L208" s="456" t="s">
        <v>10</v>
      </c>
      <c r="M208" s="438"/>
      <c r="N208" s="438"/>
      <c r="O208" s="438"/>
      <c r="P208" s="438"/>
    </row>
    <row r="209" spans="1:18" hidden="1" outlineLevel="1">
      <c r="A209" s="462" t="s">
        <v>555</v>
      </c>
      <c r="B209" s="439" t="s">
        <v>1237</v>
      </c>
      <c r="C209" s="425" t="s">
        <v>48</v>
      </c>
      <c r="D209" s="456" t="s">
        <v>10</v>
      </c>
      <c r="E209" s="456" t="s">
        <v>10</v>
      </c>
      <c r="F209" s="456" t="s">
        <v>10</v>
      </c>
      <c r="G209" s="438"/>
      <c r="H209" s="456" t="s">
        <v>10</v>
      </c>
      <c r="I209" s="438"/>
      <c r="J209" s="456" t="s">
        <v>10</v>
      </c>
      <c r="K209" s="438"/>
      <c r="L209" s="456" t="s">
        <v>10</v>
      </c>
      <c r="M209" s="438"/>
      <c r="N209" s="438"/>
      <c r="O209" s="438"/>
      <c r="P209" s="438"/>
    </row>
    <row r="210" spans="1:18" hidden="1" outlineLevel="1">
      <c r="A210" s="463">
        <v>38</v>
      </c>
      <c r="B210" s="464" t="s">
        <v>435</v>
      </c>
      <c r="C210" s="465"/>
      <c r="D210" s="466" t="s">
        <v>10</v>
      </c>
      <c r="E210" s="466" t="s">
        <v>10</v>
      </c>
      <c r="F210" s="466" t="s">
        <v>10</v>
      </c>
      <c r="G210" s="466" t="s">
        <v>10</v>
      </c>
      <c r="H210" s="466" t="s">
        <v>10</v>
      </c>
      <c r="I210" s="466" t="s">
        <v>10</v>
      </c>
      <c r="J210" s="466" t="s">
        <v>10</v>
      </c>
      <c r="K210" s="466" t="s">
        <v>10</v>
      </c>
      <c r="L210" s="466" t="s">
        <v>10</v>
      </c>
      <c r="M210" s="466" t="s">
        <v>10</v>
      </c>
      <c r="N210" s="503" t="e">
        <f>(((K184-K194-K206-I184)/I184)+((I184-I194-I206-G184)/G184)+((G184-G194-G206-E184)/E184))/3</f>
        <v>#DIV/0!</v>
      </c>
      <c r="O210" s="503" t="e">
        <f>(((K184-K194-K206-I184)/I184)+((I184-I194-I206-G184)/G184)+((G184-G194-G206-E184)/E184))/3</f>
        <v>#DIV/0!</v>
      </c>
      <c r="P210" s="503" t="e">
        <f>(((K184-K194-K206-I184)/I184)+((I184-I194-I206-G184)/G184)+((G184-G194-G206-E184)/E184))/3</f>
        <v>#DIV/0!</v>
      </c>
    </row>
    <row r="211" spans="1:18" hidden="1" outlineLevel="1">
      <c r="A211" s="462" t="s">
        <v>556</v>
      </c>
      <c r="B211" s="439" t="s">
        <v>1180</v>
      </c>
      <c r="C211" s="425"/>
      <c r="D211" s="466" t="s">
        <v>10</v>
      </c>
      <c r="E211" s="466" t="s">
        <v>10</v>
      </c>
      <c r="F211" s="466" t="s">
        <v>10</v>
      </c>
      <c r="G211" s="466" t="s">
        <v>10</v>
      </c>
      <c r="H211" s="466" t="s">
        <v>10</v>
      </c>
      <c r="I211" s="466" t="s">
        <v>10</v>
      </c>
      <c r="J211" s="466" t="s">
        <v>10</v>
      </c>
      <c r="K211" s="466" t="s">
        <v>10</v>
      </c>
      <c r="L211" s="466" t="s">
        <v>10</v>
      </c>
      <c r="M211" s="466" t="s">
        <v>10</v>
      </c>
      <c r="N211" s="503" t="e">
        <f>(((K185-K195-K207-I185)/I185)+((I185-I195-I207-G185)/G185)+((G185-G195-G207-E185)/E185))/3</f>
        <v>#DIV/0!</v>
      </c>
      <c r="O211" s="503" t="e">
        <f>(((K185-K195-K207-I185)/I185)+((I185-I195-I207-G185)/G185)+((G185-G195-G207-E185)/E185))/3</f>
        <v>#DIV/0!</v>
      </c>
      <c r="P211" s="503" t="e">
        <f>(((K185-K195-K207-I185)/I185)+((I185-I195-I207-G185)/G185)+((G185-G195-G207-E185)/E185))/3</f>
        <v>#DIV/0!</v>
      </c>
    </row>
    <row r="212" spans="1:18" hidden="1" outlineLevel="1">
      <c r="A212" s="462" t="s">
        <v>557</v>
      </c>
      <c r="B212" s="439" t="s">
        <v>1236</v>
      </c>
      <c r="C212" s="425"/>
      <c r="D212" s="466" t="s">
        <v>10</v>
      </c>
      <c r="E212" s="466" t="s">
        <v>10</v>
      </c>
      <c r="F212" s="466" t="s">
        <v>10</v>
      </c>
      <c r="G212" s="466" t="s">
        <v>10</v>
      </c>
      <c r="H212" s="466" t="s">
        <v>10</v>
      </c>
      <c r="I212" s="466" t="s">
        <v>10</v>
      </c>
      <c r="J212" s="466" t="s">
        <v>10</v>
      </c>
      <c r="K212" s="466" t="s">
        <v>10</v>
      </c>
      <c r="L212" s="466" t="s">
        <v>10</v>
      </c>
      <c r="M212" s="466" t="s">
        <v>10</v>
      </c>
      <c r="N212" s="503" t="e">
        <f>(((K186-K196-K208-I186)/I186)+((I186-I196-I208-G186)/G186)+((G186-G196-G208-E186)/E186))/3</f>
        <v>#DIV/0!</v>
      </c>
      <c r="O212" s="503" t="e">
        <f>(((K186-K196-K208-I186)/I186)+((I186-I196-I208-G186)/G186)+((G186-G196-G208-E186)/E186))/3</f>
        <v>#DIV/0!</v>
      </c>
      <c r="P212" s="503" t="e">
        <f>(((K186-K196-K208-I186)/I186)+((I186-I196-I208-G186)/G186)+((G186-G196-G208-E186)/E186))/3</f>
        <v>#DIV/0!</v>
      </c>
      <c r="R212" s="431"/>
    </row>
    <row r="213" spans="1:18" hidden="1" outlineLevel="1">
      <c r="A213" s="462" t="s">
        <v>558</v>
      </c>
      <c r="B213" s="439" t="s">
        <v>1237</v>
      </c>
      <c r="C213" s="425"/>
      <c r="D213" s="466" t="s">
        <v>10</v>
      </c>
      <c r="E213" s="466" t="s">
        <v>10</v>
      </c>
      <c r="F213" s="466" t="s">
        <v>10</v>
      </c>
      <c r="G213" s="466" t="s">
        <v>10</v>
      </c>
      <c r="H213" s="466" t="s">
        <v>10</v>
      </c>
      <c r="I213" s="466" t="s">
        <v>10</v>
      </c>
      <c r="J213" s="466" t="s">
        <v>10</v>
      </c>
      <c r="K213" s="466" t="s">
        <v>10</v>
      </c>
      <c r="L213" s="466" t="s">
        <v>10</v>
      </c>
      <c r="M213" s="466" t="s">
        <v>10</v>
      </c>
      <c r="N213" s="503" t="e">
        <f>(((K187-K197-K209-I187)/I187)+((I187-I197-I209-G187)/G187)+((G187-G197-G209-E187)/E187))/3</f>
        <v>#DIV/0!</v>
      </c>
      <c r="O213" s="503" t="e">
        <f>(((K187-K197-K209-I187)/I187)+((I187-I197-I209-G187)/G187)+((G187-G197-G209-E187)/E187))/3</f>
        <v>#DIV/0!</v>
      </c>
      <c r="P213" s="503" t="e">
        <f>(((K187-K197-K209-I187)/I187)+((I187-I197-I209-G187)/G187)+((G187-G197-G209-E187)/E187))/3</f>
        <v>#DIV/0!</v>
      </c>
      <c r="R213" s="445" t="e">
        <f>R217+R218</f>
        <v>#REF!</v>
      </c>
    </row>
    <row r="214" spans="1:18" ht="31.5" hidden="1" customHeight="1">
      <c r="A214" s="421"/>
      <c r="B214" s="422" t="s">
        <v>1103</v>
      </c>
      <c r="C214" s="423"/>
      <c r="D214" s="424"/>
      <c r="E214" s="424"/>
      <c r="F214" s="424"/>
      <c r="G214" s="424"/>
      <c r="H214" s="424"/>
      <c r="I214" s="424"/>
      <c r="J214" s="424"/>
      <c r="K214" s="424"/>
      <c r="L214" s="424"/>
      <c r="M214" s="424"/>
      <c r="N214" s="478"/>
      <c r="O214" s="478"/>
      <c r="P214" s="478"/>
      <c r="R214" s="438"/>
    </row>
    <row r="215" spans="1:18" ht="31.5" hidden="1" customHeight="1">
      <c r="A215" s="475" t="s">
        <v>917</v>
      </c>
      <c r="B215" s="428" t="s">
        <v>471</v>
      </c>
      <c r="C215" s="479"/>
      <c r="D215" s="480"/>
      <c r="E215" s="480"/>
      <c r="F215" s="480"/>
      <c r="G215" s="480"/>
      <c r="H215" s="480"/>
      <c r="I215" s="480"/>
      <c r="J215" s="480"/>
      <c r="K215" s="480"/>
      <c r="L215" s="480"/>
      <c r="M215" s="480"/>
      <c r="N215" s="481"/>
      <c r="O215" s="481"/>
      <c r="P215" s="481"/>
      <c r="R215" s="438"/>
    </row>
    <row r="216" spans="1:18" ht="25.5" hidden="1" outlineLevel="1">
      <c r="A216" s="482" t="s">
        <v>1262</v>
      </c>
      <c r="B216" s="483" t="s">
        <v>1163</v>
      </c>
      <c r="C216" s="484"/>
      <c r="D216" s="451"/>
      <c r="E216" s="451"/>
      <c r="F216" s="451"/>
      <c r="G216" s="451"/>
      <c r="H216" s="451"/>
      <c r="I216" s="451"/>
      <c r="J216" s="451"/>
      <c r="K216" s="451"/>
      <c r="L216" s="451"/>
      <c r="M216" s="451"/>
      <c r="N216" s="454">
        <f>[109]ПрН!N148</f>
        <v>0</v>
      </c>
      <c r="O216" s="454">
        <f>[109]ПрН!O148</f>
        <v>0</v>
      </c>
      <c r="P216" s="454">
        <f>[109]ПрН!P148</f>
        <v>0</v>
      </c>
      <c r="R216" s="438"/>
    </row>
    <row r="217" spans="1:18" hidden="1" outlineLevel="1">
      <c r="A217" s="482" t="s">
        <v>928</v>
      </c>
      <c r="B217" s="485" t="s">
        <v>325</v>
      </c>
      <c r="C217" s="486" t="s">
        <v>48</v>
      </c>
      <c r="D217" s="445">
        <f t="shared" ref="D217:P217" si="50">SUM(D218:D219)</f>
        <v>0</v>
      </c>
      <c r="E217" s="445">
        <f t="shared" si="50"/>
        <v>0</v>
      </c>
      <c r="F217" s="445">
        <f t="shared" si="50"/>
        <v>0</v>
      </c>
      <c r="G217" s="445">
        <f t="shared" si="50"/>
        <v>0</v>
      </c>
      <c r="H217" s="445">
        <f t="shared" si="50"/>
        <v>0</v>
      </c>
      <c r="I217" s="445">
        <f t="shared" si="50"/>
        <v>0</v>
      </c>
      <c r="J217" s="445">
        <f t="shared" si="50"/>
        <v>0</v>
      </c>
      <c r="K217" s="445">
        <f t="shared" si="50"/>
        <v>0</v>
      </c>
      <c r="L217" s="445">
        <f t="shared" si="50"/>
        <v>0</v>
      </c>
      <c r="M217" s="445">
        <f t="shared" si="50"/>
        <v>0</v>
      </c>
      <c r="N217" s="445">
        <f t="shared" si="50"/>
        <v>0</v>
      </c>
      <c r="O217" s="445">
        <f t="shared" si="50"/>
        <v>0</v>
      </c>
      <c r="P217" s="445">
        <f t="shared" si="50"/>
        <v>0</v>
      </c>
      <c r="R217" s="438">
        <v>17.161000000000001</v>
      </c>
    </row>
    <row r="218" spans="1:18" hidden="1" outlineLevel="1">
      <c r="A218" s="482" t="s">
        <v>930</v>
      </c>
      <c r="B218" s="487" t="s">
        <v>326</v>
      </c>
      <c r="C218" s="486" t="s">
        <v>48</v>
      </c>
      <c r="D218" s="488"/>
      <c r="E218" s="488"/>
      <c r="F218" s="488"/>
      <c r="G218" s="488"/>
      <c r="H218" s="488"/>
      <c r="I218" s="488"/>
      <c r="J218" s="488"/>
      <c r="K218" s="488"/>
      <c r="L218" s="488"/>
      <c r="M218" s="488"/>
      <c r="N218" s="489"/>
      <c r="O218" s="489"/>
      <c r="P218" s="489"/>
      <c r="R218" s="445" t="e">
        <f>SUM(R219:R221)</f>
        <v>#REF!</v>
      </c>
    </row>
    <row r="219" spans="1:18" hidden="1" outlineLevel="1">
      <c r="A219" s="482" t="s">
        <v>932</v>
      </c>
      <c r="B219" s="487" t="s">
        <v>327</v>
      </c>
      <c r="C219" s="486" t="s">
        <v>48</v>
      </c>
      <c r="D219" s="488"/>
      <c r="E219" s="488"/>
      <c r="F219" s="488"/>
      <c r="G219" s="488"/>
      <c r="H219" s="488"/>
      <c r="I219" s="488"/>
      <c r="J219" s="488"/>
      <c r="K219" s="488"/>
      <c r="L219" s="488"/>
      <c r="M219" s="488"/>
      <c r="N219" s="489"/>
      <c r="O219" s="489"/>
      <c r="P219" s="489"/>
      <c r="R219" s="503" t="e">
        <f>IF(AND(R245&lt;0.05,R245&gt;-0.05),#REF!*(1+R245)*(1+R245)+R229+R241,IF(R245&gt;0.05,#REF!*(1+0.05)*(1+0.05)+R229+R241,#REF!*(1-0.05)*(1-0.05)+R229+R241))</f>
        <v>#REF!</v>
      </c>
    </row>
    <row r="220" spans="1:18" hidden="1" outlineLevel="1">
      <c r="A220" s="490" t="s">
        <v>984</v>
      </c>
      <c r="B220" s="491" t="s">
        <v>322</v>
      </c>
      <c r="C220" s="486" t="s">
        <v>48</v>
      </c>
      <c r="D220" s="445">
        <f t="shared" ref="D220:N220" si="51">SUM(D221:D222)</f>
        <v>0</v>
      </c>
      <c r="E220" s="445">
        <f t="shared" si="51"/>
        <v>0</v>
      </c>
      <c r="F220" s="445">
        <f t="shared" si="51"/>
        <v>0</v>
      </c>
      <c r="G220" s="445">
        <f t="shared" si="51"/>
        <v>0</v>
      </c>
      <c r="H220" s="445">
        <f t="shared" si="51"/>
        <v>0</v>
      </c>
      <c r="I220" s="445">
        <f t="shared" si="51"/>
        <v>0</v>
      </c>
      <c r="J220" s="445">
        <f t="shared" si="51"/>
        <v>0</v>
      </c>
      <c r="K220" s="445">
        <f t="shared" si="51"/>
        <v>0</v>
      </c>
      <c r="L220" s="445">
        <f t="shared" si="51"/>
        <v>0</v>
      </c>
      <c r="M220" s="445">
        <f t="shared" si="51"/>
        <v>0</v>
      </c>
      <c r="N220" s="445">
        <f t="shared" si="51"/>
        <v>0</v>
      </c>
      <c r="O220" s="445">
        <f>SUM(O221:O222)</f>
        <v>0</v>
      </c>
      <c r="P220" s="445">
        <f>SUM(P221:P222)</f>
        <v>0</v>
      </c>
      <c r="R220" s="503" t="e">
        <f>IF(AND(R246&lt;0.05,R246&gt;-0.05),#REF!*(1+R246)*(1+R246)+R230+R242,IF(R246&gt;0.05,#REF!*(1+0.05)*(1+0.05)+R230+R242,#REF!*(1-0.05)*(1-0.05)+R230+R242))</f>
        <v>#REF!</v>
      </c>
    </row>
    <row r="221" spans="1:18" hidden="1" outlineLevel="1">
      <c r="A221" s="492" t="s">
        <v>986</v>
      </c>
      <c r="B221" s="493" t="s">
        <v>323</v>
      </c>
      <c r="C221" s="494" t="s">
        <v>48</v>
      </c>
      <c r="D221" s="488"/>
      <c r="E221" s="488"/>
      <c r="F221" s="488"/>
      <c r="G221" s="488"/>
      <c r="H221" s="488"/>
      <c r="I221" s="488"/>
      <c r="J221" s="488"/>
      <c r="K221" s="488"/>
      <c r="L221" s="488"/>
      <c r="M221" s="488"/>
      <c r="N221" s="489"/>
      <c r="O221" s="489"/>
      <c r="P221" s="489"/>
      <c r="R221" s="503" t="e">
        <f>IF(AND(R247&lt;0.05,R247&gt;-0.05),#REF!*(1+R247)*(1+R247)+R231+R243,IF(R247&gt;0.05,#REF!*(1+0.05)*(1+0.05)+R231+R243,#REF!*(1-0.05)*(1-0.05)+R231+R243))</f>
        <v>#REF!</v>
      </c>
    </row>
    <row r="222" spans="1:18" hidden="1" outlineLevel="1">
      <c r="A222" s="492" t="s">
        <v>988</v>
      </c>
      <c r="B222" s="493" t="s">
        <v>324</v>
      </c>
      <c r="C222" s="494" t="s">
        <v>48</v>
      </c>
      <c r="D222" s="488"/>
      <c r="E222" s="488"/>
      <c r="F222" s="488"/>
      <c r="G222" s="488"/>
      <c r="H222" s="488"/>
      <c r="I222" s="488"/>
      <c r="J222" s="488"/>
      <c r="K222" s="488"/>
      <c r="L222" s="488"/>
      <c r="M222" s="488"/>
      <c r="N222" s="489"/>
      <c r="O222" s="489"/>
      <c r="P222" s="489"/>
      <c r="R222" s="445">
        <f>SUM(R223:R225)</f>
        <v>0</v>
      </c>
    </row>
    <row r="223" spans="1:18" hidden="1" outlineLevel="1">
      <c r="A223" s="475" t="s">
        <v>1259</v>
      </c>
      <c r="B223" s="428" t="s">
        <v>13</v>
      </c>
      <c r="C223" s="495" t="s">
        <v>730</v>
      </c>
      <c r="D223" s="454">
        <f t="shared" ref="D223:P223" si="52">SUM(D224:D225)</f>
        <v>0</v>
      </c>
      <c r="E223" s="454">
        <f t="shared" si="52"/>
        <v>0</v>
      </c>
      <c r="F223" s="454">
        <f t="shared" si="52"/>
        <v>0</v>
      </c>
      <c r="G223" s="454">
        <f t="shared" si="52"/>
        <v>0</v>
      </c>
      <c r="H223" s="454">
        <f t="shared" si="52"/>
        <v>0</v>
      </c>
      <c r="I223" s="454">
        <f t="shared" si="52"/>
        <v>0</v>
      </c>
      <c r="J223" s="454">
        <f t="shared" si="52"/>
        <v>0</v>
      </c>
      <c r="K223" s="454">
        <f t="shared" si="52"/>
        <v>0</v>
      </c>
      <c r="L223" s="454">
        <f t="shared" si="52"/>
        <v>0</v>
      </c>
      <c r="M223" s="454">
        <f t="shared" si="52"/>
        <v>0</v>
      </c>
      <c r="N223" s="454" t="e">
        <f t="shared" si="52"/>
        <v>#DIV/0!</v>
      </c>
      <c r="O223" s="454" t="e">
        <f t="shared" si="52"/>
        <v>#DIV/0!</v>
      </c>
      <c r="P223" s="454" t="e">
        <f t="shared" si="52"/>
        <v>#DIV/0!</v>
      </c>
      <c r="R223" s="438"/>
    </row>
    <row r="224" spans="1:18" hidden="1" outlineLevel="1">
      <c r="A224" s="482" t="s">
        <v>1001</v>
      </c>
      <c r="B224" s="449" t="s">
        <v>1161</v>
      </c>
      <c r="C224" s="484" t="s">
        <v>730</v>
      </c>
      <c r="D224" s="451"/>
      <c r="E224" s="451"/>
      <c r="F224" s="451"/>
      <c r="G224" s="451"/>
      <c r="H224" s="451"/>
      <c r="I224" s="451"/>
      <c r="J224" s="451"/>
      <c r="K224" s="451"/>
      <c r="L224" s="451"/>
      <c r="M224" s="451"/>
      <c r="N224" s="454">
        <f>[109]СобП!N151</f>
        <v>0</v>
      </c>
      <c r="O224" s="454">
        <f>[109]СобП!O151</f>
        <v>0</v>
      </c>
      <c r="P224" s="454">
        <f>[109]СобП!P151</f>
        <v>0</v>
      </c>
      <c r="R224" s="438"/>
    </row>
    <row r="225" spans="1:18" hidden="1" outlineLevel="1">
      <c r="A225" s="482" t="s">
        <v>1003</v>
      </c>
      <c r="B225" s="449" t="s">
        <v>1162</v>
      </c>
      <c r="C225" s="484" t="s">
        <v>730</v>
      </c>
      <c r="D225" s="454">
        <f t="shared" ref="D225:P225" si="53">SUM(D226:D228)</f>
        <v>0</v>
      </c>
      <c r="E225" s="454">
        <f t="shared" si="53"/>
        <v>0</v>
      </c>
      <c r="F225" s="454">
        <f t="shared" si="53"/>
        <v>0</v>
      </c>
      <c r="G225" s="454">
        <f t="shared" si="53"/>
        <v>0</v>
      </c>
      <c r="H225" s="454">
        <f t="shared" si="53"/>
        <v>0</v>
      </c>
      <c r="I225" s="454">
        <f t="shared" si="53"/>
        <v>0</v>
      </c>
      <c r="J225" s="454">
        <f t="shared" si="53"/>
        <v>0</v>
      </c>
      <c r="K225" s="454">
        <f t="shared" si="53"/>
        <v>0</v>
      </c>
      <c r="L225" s="454">
        <f t="shared" si="53"/>
        <v>0</v>
      </c>
      <c r="M225" s="454">
        <f t="shared" si="53"/>
        <v>0</v>
      </c>
      <c r="N225" s="445" t="e">
        <f t="shared" si="53"/>
        <v>#DIV/0!</v>
      </c>
      <c r="O225" s="445" t="e">
        <f t="shared" si="53"/>
        <v>#DIV/0!</v>
      </c>
      <c r="P225" s="445" t="e">
        <f t="shared" si="53"/>
        <v>#DIV/0!</v>
      </c>
      <c r="R225" s="438"/>
    </row>
    <row r="226" spans="1:18" hidden="1" outlineLevel="1">
      <c r="A226" s="482" t="s">
        <v>602</v>
      </c>
      <c r="B226" s="449" t="s">
        <v>1166</v>
      </c>
      <c r="C226" s="484" t="s">
        <v>730</v>
      </c>
      <c r="D226" s="496"/>
      <c r="E226" s="496"/>
      <c r="F226" s="496"/>
      <c r="G226" s="496"/>
      <c r="H226" s="496"/>
      <c r="I226" s="496"/>
      <c r="J226" s="496"/>
      <c r="K226" s="496"/>
      <c r="L226" s="496"/>
      <c r="M226" s="496"/>
      <c r="N226" s="496"/>
      <c r="O226" s="496"/>
      <c r="P226" s="496"/>
      <c r="R226" s="451">
        <f>'Эл-Омут'!AA113</f>
        <v>0</v>
      </c>
    </row>
    <row r="227" spans="1:18" hidden="1" outlineLevel="1">
      <c r="A227" s="482" t="s">
        <v>603</v>
      </c>
      <c r="B227" s="449" t="s">
        <v>1239</v>
      </c>
      <c r="C227" s="484" t="s">
        <v>730</v>
      </c>
      <c r="D227" s="451"/>
      <c r="E227" s="451"/>
      <c r="F227" s="451"/>
      <c r="G227" s="451"/>
      <c r="H227" s="451"/>
      <c r="I227" s="451"/>
      <c r="J227" s="451"/>
      <c r="K227" s="454">
        <f>'[109]Бюдж(Омут)'!T58</f>
        <v>0</v>
      </c>
      <c r="L227" s="454">
        <f>'[109]Бюдж(Омут)'!U58</f>
        <v>0</v>
      </c>
      <c r="M227" s="451"/>
      <c r="N227" s="503" t="e">
        <f>IF(AND(N253&lt;0.05,N252&gt;-0.05),K227*(1+N252)*(1+N252)+N237+N249,IF(N252&gt;0.05,K227*(1+0.05)*(1+0.05)+N237+N249,K227*(1-0.05)*(1-0.05)+N237+N249))</f>
        <v>#DIV/0!</v>
      </c>
      <c r="O227" s="503" t="e">
        <f>IF(AND(O253&lt;0.05,O252&gt;-0.05),K227*(1+O252)*(1+O252)+O237+O249,IF(O252&gt;0.05,K227*(1+0.05)*(1+0.05)+O237+O249,K227*(1-0.05)*(1-0.05)+O237+O249))</f>
        <v>#DIV/0!</v>
      </c>
      <c r="P227" s="503" t="e">
        <f>IF(AND(P253&lt;0.05,P252&gt;-0.05),K227*(1+P252)*(1+P252)+P237+P249,IF(P252&gt;0.05,K227*(1+0.05)*(1+0.05)+P237+P249,K227*(1-0.05)*(1-0.05)+P237+P249))</f>
        <v>#DIV/0!</v>
      </c>
      <c r="R227" s="454">
        <f>IF(R226&gt;0,R226/R213,0)</f>
        <v>0</v>
      </c>
    </row>
    <row r="228" spans="1:18" hidden="1" outlineLevel="1">
      <c r="A228" s="482" t="s">
        <v>604</v>
      </c>
      <c r="B228" s="449" t="s">
        <v>1240</v>
      </c>
      <c r="C228" s="484" t="s">
        <v>730</v>
      </c>
      <c r="D228" s="451"/>
      <c r="E228" s="451"/>
      <c r="F228" s="451"/>
      <c r="G228" s="451"/>
      <c r="H228" s="451"/>
      <c r="I228" s="451"/>
      <c r="J228" s="451"/>
      <c r="K228" s="454">
        <f>'[109]Проч(Омут)'!T53</f>
        <v>0</v>
      </c>
      <c r="L228" s="454">
        <f>'[109]Проч(Омут)'!U53</f>
        <v>0</v>
      </c>
      <c r="M228" s="451"/>
      <c r="N228" s="503" t="e">
        <f>IF(AND(N254&lt;0.05,N254&gt;-0.05),K228*(1+N254)*(1+N254)+N238+N250,IF(N254&gt;0.05,K228*(1+0.05)*(1+0.05)+N238+N250,K228*(1-0.05)*(1-0.05)+N238+N250))</f>
        <v>#DIV/0!</v>
      </c>
      <c r="O228" s="503" t="e">
        <f>IF(AND(O254&lt;0.05,O254&gt;-0.05),K228*(1+O254)*(1+O254)+O238+O250,IF(O254&gt;0.05,K228*(1+0.05)*(1+0.05)+O238+O250,K228*(1-0.05)*(1-0.05)+O238+O250))</f>
        <v>#DIV/0!</v>
      </c>
      <c r="P228" s="503" t="e">
        <f>IF(AND(P254&lt;0.05,P254&gt;-0.05),K228*(1+P254)*(1+P254)+P238+P250,IF(P254&gt;0.05,K228*(1+0.05)*(1+0.05)+P238+P250,K228*(1-0.05)*(1-0.05)+P238+P250))</f>
        <v>#DIV/0!</v>
      </c>
      <c r="R228" s="457">
        <f>SUM(R229:R231)</f>
        <v>0</v>
      </c>
    </row>
    <row r="229" spans="1:18" hidden="1" outlineLevel="1">
      <c r="A229" s="482" t="s">
        <v>605</v>
      </c>
      <c r="B229" s="497" t="s">
        <v>337</v>
      </c>
      <c r="C229" s="484"/>
      <c r="D229" s="454">
        <f t="shared" ref="D229:P229" si="54">SUM(D230:D232)</f>
        <v>0</v>
      </c>
      <c r="E229" s="454">
        <f t="shared" si="54"/>
        <v>0</v>
      </c>
      <c r="F229" s="454">
        <f t="shared" si="54"/>
        <v>0</v>
      </c>
      <c r="G229" s="454">
        <f t="shared" si="54"/>
        <v>0</v>
      </c>
      <c r="H229" s="454">
        <f t="shared" si="54"/>
        <v>0</v>
      </c>
      <c r="I229" s="454">
        <f t="shared" si="54"/>
        <v>0</v>
      </c>
      <c r="J229" s="454">
        <f t="shared" si="54"/>
        <v>0</v>
      </c>
      <c r="K229" s="454">
        <f t="shared" si="54"/>
        <v>0</v>
      </c>
      <c r="L229" s="454">
        <f t="shared" si="54"/>
        <v>0</v>
      </c>
      <c r="M229" s="454">
        <f t="shared" si="54"/>
        <v>0</v>
      </c>
      <c r="N229" s="454">
        <f t="shared" si="54"/>
        <v>0</v>
      </c>
      <c r="O229" s="454">
        <f t="shared" si="54"/>
        <v>0</v>
      </c>
      <c r="P229" s="454">
        <f t="shared" si="54"/>
        <v>0</v>
      </c>
      <c r="R229" s="458">
        <f>R233+R237</f>
        <v>0</v>
      </c>
    </row>
    <row r="230" spans="1:18" hidden="1" outlineLevel="1">
      <c r="A230" s="482" t="s">
        <v>606</v>
      </c>
      <c r="B230" s="498" t="s">
        <v>276</v>
      </c>
      <c r="C230" s="484"/>
      <c r="D230" s="451"/>
      <c r="E230" s="451"/>
      <c r="F230" s="451"/>
      <c r="G230" s="451"/>
      <c r="H230" s="451"/>
      <c r="I230" s="451"/>
      <c r="J230" s="451"/>
      <c r="K230" s="451"/>
      <c r="L230" s="451"/>
      <c r="M230" s="451"/>
      <c r="N230" s="451"/>
      <c r="O230" s="451"/>
      <c r="P230" s="451"/>
      <c r="R230" s="458">
        <f>R234+R238</f>
        <v>0</v>
      </c>
    </row>
    <row r="231" spans="1:18" hidden="1" outlineLevel="1">
      <c r="A231" s="482" t="s">
        <v>607</v>
      </c>
      <c r="B231" s="498" t="s">
        <v>277</v>
      </c>
      <c r="C231" s="484"/>
      <c r="D231" s="451"/>
      <c r="E231" s="451"/>
      <c r="F231" s="451"/>
      <c r="G231" s="451"/>
      <c r="H231" s="451"/>
      <c r="I231" s="451"/>
      <c r="J231" s="451"/>
      <c r="K231" s="451"/>
      <c r="L231" s="451"/>
      <c r="M231" s="451"/>
      <c r="N231" s="451"/>
      <c r="O231" s="451"/>
      <c r="P231" s="451"/>
      <c r="R231" s="458">
        <f>R235+R239</f>
        <v>0</v>
      </c>
    </row>
    <row r="232" spans="1:18" hidden="1" outlineLevel="1">
      <c r="A232" s="482" t="s">
        <v>608</v>
      </c>
      <c r="B232" s="498" t="s">
        <v>278</v>
      </c>
      <c r="C232" s="484"/>
      <c r="D232" s="451"/>
      <c r="E232" s="451"/>
      <c r="F232" s="451"/>
      <c r="G232" s="451"/>
      <c r="H232" s="451"/>
      <c r="I232" s="451"/>
      <c r="J232" s="451"/>
      <c r="K232" s="451"/>
      <c r="L232" s="451"/>
      <c r="M232" s="451"/>
      <c r="N232" s="451"/>
      <c r="O232" s="451"/>
      <c r="P232" s="451"/>
      <c r="R232" s="457">
        <f>SUM(R233:R235)</f>
        <v>0</v>
      </c>
    </row>
    <row r="233" spans="1:18" hidden="1" outlineLevel="1">
      <c r="A233" s="482" t="s">
        <v>1263</v>
      </c>
      <c r="B233" s="449" t="s">
        <v>1055</v>
      </c>
      <c r="C233" s="484" t="s">
        <v>732</v>
      </c>
      <c r="D233" s="451"/>
      <c r="E233" s="451"/>
      <c r="F233" s="451"/>
      <c r="G233" s="451"/>
      <c r="H233" s="451"/>
      <c r="I233" s="451"/>
      <c r="J233" s="451"/>
      <c r="K233" s="451"/>
      <c r="L233" s="451"/>
      <c r="M233" s="451"/>
      <c r="N233" s="454">
        <f>[109]Эл!S65</f>
        <v>0</v>
      </c>
      <c r="O233" s="454">
        <f>[109]Эл!S124</f>
        <v>0</v>
      </c>
      <c r="P233" s="454">
        <f>[109]Эл!S183</f>
        <v>0</v>
      </c>
      <c r="R233" s="436"/>
    </row>
    <row r="234" spans="1:18" hidden="1" outlineLevel="1">
      <c r="A234" s="499" t="s">
        <v>1233</v>
      </c>
      <c r="B234" s="453" t="s">
        <v>572</v>
      </c>
      <c r="C234" s="450" t="s">
        <v>1041</v>
      </c>
      <c r="D234" s="454">
        <f>IF(D233&gt;0,D233/D223,0)</f>
        <v>0</v>
      </c>
      <c r="E234" s="454">
        <f t="shared" ref="E234:P234" si="55">IF(E233&gt;0,E233/E223,0)</f>
        <v>0</v>
      </c>
      <c r="F234" s="454">
        <f t="shared" si="55"/>
        <v>0</v>
      </c>
      <c r="G234" s="454">
        <f t="shared" si="55"/>
        <v>0</v>
      </c>
      <c r="H234" s="454">
        <f t="shared" si="55"/>
        <v>0</v>
      </c>
      <c r="I234" s="454">
        <f t="shared" si="55"/>
        <v>0</v>
      </c>
      <c r="J234" s="454">
        <f t="shared" si="55"/>
        <v>0</v>
      </c>
      <c r="K234" s="454">
        <f t="shared" si="55"/>
        <v>0</v>
      </c>
      <c r="L234" s="454">
        <f t="shared" si="55"/>
        <v>0</v>
      </c>
      <c r="M234" s="454">
        <f t="shared" si="55"/>
        <v>0</v>
      </c>
      <c r="N234" s="454">
        <f t="shared" si="55"/>
        <v>0</v>
      </c>
      <c r="O234" s="454">
        <f t="shared" si="55"/>
        <v>0</v>
      </c>
      <c r="P234" s="454">
        <f t="shared" si="55"/>
        <v>0</v>
      </c>
      <c r="R234" s="436"/>
    </row>
    <row r="235" spans="1:18" hidden="1" outlineLevel="1">
      <c r="A235" s="455">
        <v>7</v>
      </c>
      <c r="B235" s="428" t="s">
        <v>461</v>
      </c>
      <c r="C235" s="425" t="s">
        <v>48</v>
      </c>
      <c r="D235" s="456" t="s">
        <v>10</v>
      </c>
      <c r="E235" s="456" t="s">
        <v>10</v>
      </c>
      <c r="F235" s="456" t="s">
        <v>10</v>
      </c>
      <c r="G235" s="457">
        <f>SUM(G236:G238)</f>
        <v>0</v>
      </c>
      <c r="H235" s="456" t="s">
        <v>10</v>
      </c>
      <c r="I235" s="457">
        <f>SUM(I236:I238)</f>
        <v>0</v>
      </c>
      <c r="J235" s="456" t="s">
        <v>10</v>
      </c>
      <c r="K235" s="457">
        <f>SUM(K236:K238)</f>
        <v>0</v>
      </c>
      <c r="L235" s="456" t="s">
        <v>10</v>
      </c>
      <c r="M235" s="457">
        <f>SUM(M236:M238)</f>
        <v>0</v>
      </c>
      <c r="N235" s="457">
        <f>SUM(N236:N238)</f>
        <v>0</v>
      </c>
      <c r="O235" s="457">
        <f>SUM(O236:O238)</f>
        <v>0</v>
      </c>
      <c r="P235" s="457">
        <f>SUM(P236:P238)</f>
        <v>0</v>
      </c>
      <c r="R235" s="436"/>
    </row>
    <row r="236" spans="1:18" hidden="1" outlineLevel="1">
      <c r="A236" s="440" t="s">
        <v>1234</v>
      </c>
      <c r="B236" s="441" t="s">
        <v>1180</v>
      </c>
      <c r="C236" s="434" t="s">
        <v>48</v>
      </c>
      <c r="D236" s="456" t="s">
        <v>10</v>
      </c>
      <c r="E236" s="456" t="s">
        <v>10</v>
      </c>
      <c r="F236" s="456" t="s">
        <v>10</v>
      </c>
      <c r="G236" s="458">
        <f>G240+G244</f>
        <v>0</v>
      </c>
      <c r="H236" s="456" t="s">
        <v>10</v>
      </c>
      <c r="I236" s="458">
        <f>I240+I244</f>
        <v>0</v>
      </c>
      <c r="J236" s="456" t="s">
        <v>10</v>
      </c>
      <c r="K236" s="458">
        <f>K240+K244</f>
        <v>0</v>
      </c>
      <c r="L236" s="456" t="s">
        <v>10</v>
      </c>
      <c r="M236" s="458">
        <f t="shared" ref="M236:P238" si="56">M240+M244</f>
        <v>0</v>
      </c>
      <c r="N236" s="458">
        <f t="shared" si="56"/>
        <v>0</v>
      </c>
      <c r="O236" s="458">
        <f t="shared" si="56"/>
        <v>0</v>
      </c>
      <c r="P236" s="458">
        <f t="shared" si="56"/>
        <v>0</v>
      </c>
      <c r="R236" s="457">
        <f>SUM(R237:R239)</f>
        <v>0</v>
      </c>
    </row>
    <row r="237" spans="1:18" hidden="1" outlineLevel="1">
      <c r="A237" s="440" t="s">
        <v>1235</v>
      </c>
      <c r="B237" s="441" t="s">
        <v>1236</v>
      </c>
      <c r="C237" s="434" t="s">
        <v>48</v>
      </c>
      <c r="D237" s="456" t="s">
        <v>10</v>
      </c>
      <c r="E237" s="456" t="s">
        <v>10</v>
      </c>
      <c r="F237" s="456" t="s">
        <v>10</v>
      </c>
      <c r="G237" s="458">
        <f>G241+G245</f>
        <v>0</v>
      </c>
      <c r="H237" s="456" t="s">
        <v>10</v>
      </c>
      <c r="I237" s="458">
        <f>I241+I245</f>
        <v>0</v>
      </c>
      <c r="J237" s="456" t="s">
        <v>10</v>
      </c>
      <c r="K237" s="458">
        <f>K241+K245</f>
        <v>0</v>
      </c>
      <c r="L237" s="456" t="s">
        <v>10</v>
      </c>
      <c r="M237" s="458">
        <f t="shared" si="56"/>
        <v>0</v>
      </c>
      <c r="N237" s="458">
        <f t="shared" si="56"/>
        <v>0</v>
      </c>
      <c r="O237" s="458">
        <f t="shared" si="56"/>
        <v>0</v>
      </c>
      <c r="P237" s="458">
        <f t="shared" si="56"/>
        <v>0</v>
      </c>
      <c r="R237" s="436"/>
    </row>
    <row r="238" spans="1:18" hidden="1" outlineLevel="1">
      <c r="A238" s="440" t="s">
        <v>280</v>
      </c>
      <c r="B238" s="441" t="s">
        <v>1237</v>
      </c>
      <c r="C238" s="434" t="s">
        <v>48</v>
      </c>
      <c r="D238" s="456" t="s">
        <v>10</v>
      </c>
      <c r="E238" s="456" t="s">
        <v>10</v>
      </c>
      <c r="F238" s="456" t="s">
        <v>10</v>
      </c>
      <c r="G238" s="458">
        <f>G242+G246</f>
        <v>0</v>
      </c>
      <c r="H238" s="456" t="s">
        <v>10</v>
      </c>
      <c r="I238" s="458">
        <f>I242+I246</f>
        <v>0</v>
      </c>
      <c r="J238" s="456" t="s">
        <v>10</v>
      </c>
      <c r="K238" s="458">
        <f>K242+K246</f>
        <v>0</v>
      </c>
      <c r="L238" s="456" t="s">
        <v>10</v>
      </c>
      <c r="M238" s="458">
        <f t="shared" si="56"/>
        <v>0</v>
      </c>
      <c r="N238" s="458">
        <f t="shared" si="56"/>
        <v>0</v>
      </c>
      <c r="O238" s="458">
        <f t="shared" si="56"/>
        <v>0</v>
      </c>
      <c r="P238" s="458">
        <f t="shared" si="56"/>
        <v>0</v>
      </c>
      <c r="R238" s="436"/>
    </row>
    <row r="239" spans="1:18" ht="25.5" hidden="1" outlineLevel="1">
      <c r="A239" s="459" t="s">
        <v>1264</v>
      </c>
      <c r="B239" s="460" t="s">
        <v>462</v>
      </c>
      <c r="C239" s="461" t="s">
        <v>48</v>
      </c>
      <c r="D239" s="456" t="s">
        <v>10</v>
      </c>
      <c r="E239" s="456" t="s">
        <v>10</v>
      </c>
      <c r="F239" s="456" t="s">
        <v>10</v>
      </c>
      <c r="G239" s="457">
        <f>SUM(G240:G242)</f>
        <v>0</v>
      </c>
      <c r="H239" s="456" t="s">
        <v>10</v>
      </c>
      <c r="I239" s="457">
        <f>SUM(I240:I242)</f>
        <v>0</v>
      </c>
      <c r="J239" s="456" t="s">
        <v>10</v>
      </c>
      <c r="K239" s="457">
        <f>SUM(K240:K242)</f>
        <v>0</v>
      </c>
      <c r="L239" s="456" t="s">
        <v>10</v>
      </c>
      <c r="M239" s="457">
        <f>SUM(M240:M242)</f>
        <v>0</v>
      </c>
      <c r="N239" s="457">
        <f>SUM(N240:N242)</f>
        <v>0</v>
      </c>
      <c r="O239" s="457">
        <f>SUM(O240:O242)</f>
        <v>0</v>
      </c>
      <c r="P239" s="457">
        <f>SUM(P240:P242)</f>
        <v>0</v>
      </c>
      <c r="R239" s="436"/>
    </row>
    <row r="240" spans="1:18" hidden="1" outlineLevel="1">
      <c r="A240" s="440" t="s">
        <v>1238</v>
      </c>
      <c r="B240" s="441" t="s">
        <v>1180</v>
      </c>
      <c r="C240" s="434" t="s">
        <v>48</v>
      </c>
      <c r="D240" s="456" t="s">
        <v>10</v>
      </c>
      <c r="E240" s="456" t="s">
        <v>10</v>
      </c>
      <c r="F240" s="456" t="s">
        <v>10</v>
      </c>
      <c r="G240" s="436"/>
      <c r="H240" s="456" t="s">
        <v>10</v>
      </c>
      <c r="I240" s="436"/>
      <c r="J240" s="456" t="s">
        <v>10</v>
      </c>
      <c r="K240" s="436"/>
      <c r="L240" s="456" t="s">
        <v>10</v>
      </c>
      <c r="M240" s="436"/>
      <c r="N240" s="436"/>
      <c r="O240" s="436"/>
      <c r="P240" s="436"/>
      <c r="R240" s="457">
        <f>SUM(R241:R243)</f>
        <v>0</v>
      </c>
    </row>
    <row r="241" spans="1:18" hidden="1" outlineLevel="1">
      <c r="A241" s="440" t="s">
        <v>490</v>
      </c>
      <c r="B241" s="441" t="s">
        <v>1236</v>
      </c>
      <c r="C241" s="434" t="s">
        <v>48</v>
      </c>
      <c r="D241" s="456" t="s">
        <v>10</v>
      </c>
      <c r="E241" s="456" t="s">
        <v>10</v>
      </c>
      <c r="F241" s="456" t="s">
        <v>10</v>
      </c>
      <c r="G241" s="436"/>
      <c r="H241" s="456" t="s">
        <v>10</v>
      </c>
      <c r="I241" s="436"/>
      <c r="J241" s="456" t="s">
        <v>10</v>
      </c>
      <c r="K241" s="436"/>
      <c r="L241" s="456" t="s">
        <v>10</v>
      </c>
      <c r="M241" s="436"/>
      <c r="N241" s="436"/>
      <c r="O241" s="436"/>
      <c r="P241" s="436"/>
      <c r="R241" s="438"/>
    </row>
    <row r="242" spans="1:18" hidden="1" outlineLevel="1">
      <c r="A242" s="440" t="s">
        <v>491</v>
      </c>
      <c r="B242" s="441" t="s">
        <v>1237</v>
      </c>
      <c r="C242" s="434" t="s">
        <v>48</v>
      </c>
      <c r="D242" s="456" t="s">
        <v>10</v>
      </c>
      <c r="E242" s="456" t="s">
        <v>10</v>
      </c>
      <c r="F242" s="456" t="s">
        <v>10</v>
      </c>
      <c r="G242" s="436"/>
      <c r="H242" s="456" t="s">
        <v>10</v>
      </c>
      <c r="I242" s="436"/>
      <c r="J242" s="456" t="s">
        <v>10</v>
      </c>
      <c r="K242" s="436"/>
      <c r="L242" s="456" t="s">
        <v>10</v>
      </c>
      <c r="M242" s="436"/>
      <c r="N242" s="436"/>
      <c r="O242" s="436"/>
      <c r="P242" s="436"/>
      <c r="R242" s="438"/>
    </row>
    <row r="243" spans="1:18" ht="25.5" hidden="1" outlineLevel="1">
      <c r="A243" s="459" t="s">
        <v>1265</v>
      </c>
      <c r="B243" s="460" t="s">
        <v>474</v>
      </c>
      <c r="C243" s="461" t="s">
        <v>48</v>
      </c>
      <c r="D243" s="456" t="s">
        <v>10</v>
      </c>
      <c r="E243" s="456" t="s">
        <v>10</v>
      </c>
      <c r="F243" s="456" t="s">
        <v>10</v>
      </c>
      <c r="G243" s="457">
        <f>SUM(G244:G246)</f>
        <v>0</v>
      </c>
      <c r="H243" s="456" t="s">
        <v>10</v>
      </c>
      <c r="I243" s="457">
        <f>SUM(I244:I246)</f>
        <v>0</v>
      </c>
      <c r="J243" s="456" t="s">
        <v>10</v>
      </c>
      <c r="K243" s="457">
        <f>SUM(K244:K246)</f>
        <v>0</v>
      </c>
      <c r="L243" s="456" t="s">
        <v>10</v>
      </c>
      <c r="M243" s="457">
        <f>SUM(M244:M246)</f>
        <v>0</v>
      </c>
      <c r="N243" s="457">
        <f>SUM(N244:N246)</f>
        <v>0</v>
      </c>
      <c r="O243" s="457">
        <f>SUM(O244:O246)</f>
        <v>0</v>
      </c>
      <c r="P243" s="457">
        <f>SUM(P244:P246)</f>
        <v>0</v>
      </c>
      <c r="R243" s="438"/>
    </row>
    <row r="244" spans="1:18" hidden="1" outlineLevel="1">
      <c r="A244" s="440" t="s">
        <v>288</v>
      </c>
      <c r="B244" s="441" t="s">
        <v>1180</v>
      </c>
      <c r="C244" s="434" t="s">
        <v>48</v>
      </c>
      <c r="D244" s="456" t="s">
        <v>10</v>
      </c>
      <c r="E244" s="456" t="s">
        <v>10</v>
      </c>
      <c r="F244" s="456" t="s">
        <v>10</v>
      </c>
      <c r="G244" s="436"/>
      <c r="H244" s="456" t="s">
        <v>10</v>
      </c>
      <c r="I244" s="436"/>
      <c r="J244" s="456" t="s">
        <v>10</v>
      </c>
      <c r="K244" s="436"/>
      <c r="L244" s="456" t="s">
        <v>10</v>
      </c>
      <c r="M244" s="436"/>
      <c r="N244" s="436"/>
      <c r="O244" s="436"/>
      <c r="P244" s="436"/>
      <c r="R244" s="503">
        <v>0</v>
      </c>
    </row>
    <row r="245" spans="1:18" hidden="1" outlineLevel="1">
      <c r="A245" s="440" t="s">
        <v>289</v>
      </c>
      <c r="B245" s="441" t="s">
        <v>1236</v>
      </c>
      <c r="C245" s="434" t="s">
        <v>48</v>
      </c>
      <c r="D245" s="456" t="s">
        <v>10</v>
      </c>
      <c r="E245" s="456" t="s">
        <v>10</v>
      </c>
      <c r="F245" s="456" t="s">
        <v>10</v>
      </c>
      <c r="G245" s="436"/>
      <c r="H245" s="456" t="s">
        <v>10</v>
      </c>
      <c r="I245" s="436"/>
      <c r="J245" s="456" t="s">
        <v>10</v>
      </c>
      <c r="K245" s="436"/>
      <c r="L245" s="456" t="s">
        <v>10</v>
      </c>
      <c r="M245" s="436"/>
      <c r="N245" s="436"/>
      <c r="O245" s="436"/>
      <c r="P245" s="436"/>
      <c r="R245" s="503">
        <v>0</v>
      </c>
    </row>
    <row r="246" spans="1:18" hidden="1" outlineLevel="1">
      <c r="A246" s="440" t="s">
        <v>383</v>
      </c>
      <c r="B246" s="441" t="s">
        <v>1237</v>
      </c>
      <c r="C246" s="434" t="s">
        <v>48</v>
      </c>
      <c r="D246" s="456" t="s">
        <v>10</v>
      </c>
      <c r="E246" s="456" t="s">
        <v>10</v>
      </c>
      <c r="F246" s="456" t="s">
        <v>10</v>
      </c>
      <c r="G246" s="436"/>
      <c r="H246" s="456" t="s">
        <v>10</v>
      </c>
      <c r="I246" s="436"/>
      <c r="J246" s="456" t="s">
        <v>10</v>
      </c>
      <c r="K246" s="436"/>
      <c r="L246" s="456" t="s">
        <v>10</v>
      </c>
      <c r="M246" s="436"/>
      <c r="N246" s="436"/>
      <c r="O246" s="436"/>
      <c r="P246" s="436"/>
      <c r="R246" s="503">
        <v>0</v>
      </c>
    </row>
    <row r="247" spans="1:18" ht="38.25" hidden="1" outlineLevel="1">
      <c r="A247" s="455">
        <v>10</v>
      </c>
      <c r="B247" s="428" t="s">
        <v>683</v>
      </c>
      <c r="C247" s="425" t="s">
        <v>48</v>
      </c>
      <c r="D247" s="456" t="s">
        <v>10</v>
      </c>
      <c r="E247" s="456" t="s">
        <v>10</v>
      </c>
      <c r="F247" s="456" t="s">
        <v>10</v>
      </c>
      <c r="G247" s="457">
        <f>SUM(G248:G250)</f>
        <v>0</v>
      </c>
      <c r="H247" s="456" t="s">
        <v>10</v>
      </c>
      <c r="I247" s="457">
        <f>SUM(I248:I250)</f>
        <v>0</v>
      </c>
      <c r="J247" s="456" t="s">
        <v>10</v>
      </c>
      <c r="K247" s="457">
        <f>SUM(K248:K250)</f>
        <v>0</v>
      </c>
      <c r="L247" s="456" t="s">
        <v>10</v>
      </c>
      <c r="M247" s="457">
        <f>SUM(M248:M250)</f>
        <v>0</v>
      </c>
      <c r="N247" s="457">
        <f>SUM(N248:N250)</f>
        <v>0</v>
      </c>
      <c r="O247" s="457">
        <f>SUM(O248:O250)</f>
        <v>0</v>
      </c>
      <c r="P247" s="457">
        <f>SUM(P248:P250)</f>
        <v>0</v>
      </c>
      <c r="R247" s="503">
        <v>0</v>
      </c>
    </row>
    <row r="248" spans="1:18" hidden="1" outlineLevel="1">
      <c r="A248" s="462" t="s">
        <v>380</v>
      </c>
      <c r="B248" s="439" t="s">
        <v>1180</v>
      </c>
      <c r="C248" s="425" t="s">
        <v>48</v>
      </c>
      <c r="D248" s="456" t="s">
        <v>10</v>
      </c>
      <c r="E248" s="456" t="s">
        <v>10</v>
      </c>
      <c r="F248" s="456" t="s">
        <v>10</v>
      </c>
      <c r="G248" s="438"/>
      <c r="H248" s="456" t="s">
        <v>10</v>
      </c>
      <c r="I248" s="438"/>
      <c r="J248" s="456" t="s">
        <v>10</v>
      </c>
      <c r="K248" s="438"/>
      <c r="L248" s="456" t="s">
        <v>10</v>
      </c>
      <c r="M248" s="438"/>
      <c r="N248" s="438"/>
      <c r="O248" s="438"/>
      <c r="P248" s="438"/>
    </row>
    <row r="249" spans="1:18" hidden="1" outlineLevel="1">
      <c r="A249" s="462" t="s">
        <v>381</v>
      </c>
      <c r="B249" s="439" t="s">
        <v>1236</v>
      </c>
      <c r="C249" s="425" t="s">
        <v>48</v>
      </c>
      <c r="D249" s="456" t="s">
        <v>10</v>
      </c>
      <c r="E249" s="456" t="s">
        <v>10</v>
      </c>
      <c r="F249" s="456" t="s">
        <v>10</v>
      </c>
      <c r="G249" s="438"/>
      <c r="H249" s="456" t="s">
        <v>10</v>
      </c>
      <c r="I249" s="438"/>
      <c r="J249" s="456" t="s">
        <v>10</v>
      </c>
      <c r="K249" s="438"/>
      <c r="L249" s="456" t="s">
        <v>10</v>
      </c>
      <c r="M249" s="438"/>
      <c r="N249" s="438"/>
      <c r="O249" s="438"/>
      <c r="P249" s="438"/>
    </row>
    <row r="250" spans="1:18" hidden="1" outlineLevel="1">
      <c r="A250" s="462" t="s">
        <v>382</v>
      </c>
      <c r="B250" s="439" t="s">
        <v>1237</v>
      </c>
      <c r="C250" s="425" t="s">
        <v>48</v>
      </c>
      <c r="D250" s="456" t="s">
        <v>10</v>
      </c>
      <c r="E250" s="456" t="s">
        <v>10</v>
      </c>
      <c r="F250" s="456" t="s">
        <v>10</v>
      </c>
      <c r="G250" s="438"/>
      <c r="H250" s="456" t="s">
        <v>10</v>
      </c>
      <c r="I250" s="438"/>
      <c r="J250" s="456" t="s">
        <v>10</v>
      </c>
      <c r="K250" s="438"/>
      <c r="L250" s="456" t="s">
        <v>10</v>
      </c>
      <c r="M250" s="438"/>
      <c r="N250" s="438"/>
      <c r="O250" s="438"/>
      <c r="P250" s="438"/>
    </row>
    <row r="251" spans="1:18" hidden="1" outlineLevel="1">
      <c r="A251" s="463">
        <v>11</v>
      </c>
      <c r="B251" s="464" t="s">
        <v>463</v>
      </c>
      <c r="C251" s="465"/>
      <c r="D251" s="466" t="s">
        <v>10</v>
      </c>
      <c r="E251" s="466" t="s">
        <v>10</v>
      </c>
      <c r="F251" s="466" t="s">
        <v>10</v>
      </c>
      <c r="G251" s="466" t="s">
        <v>10</v>
      </c>
      <c r="H251" s="466" t="s">
        <v>10</v>
      </c>
      <c r="I251" s="466" t="s">
        <v>10</v>
      </c>
      <c r="J251" s="466" t="s">
        <v>10</v>
      </c>
      <c r="K251" s="466" t="s">
        <v>10</v>
      </c>
      <c r="L251" s="466" t="s">
        <v>10</v>
      </c>
      <c r="M251" s="466" t="s">
        <v>10</v>
      </c>
      <c r="N251" s="503" t="e">
        <f>(((K225-K235-K247-I225)/I225)+((I225-I235-I247-G225)/G225)+((G225-G235-G247-E225)/E225))/3</f>
        <v>#DIV/0!</v>
      </c>
      <c r="O251" s="503" t="e">
        <f>(((K225-K235-K247-I225)/I225)+((I225-I235-I247-G225)/G225)+((G225-G235-G247-E225)/E225))/3</f>
        <v>#DIV/0!</v>
      </c>
      <c r="P251" s="503" t="e">
        <f>(((K225-K235-K247-I225)/I225)+((I225-I235-I247-G225)/G225)+((G225-G235-G247-E225)/E225))/3</f>
        <v>#DIV/0!</v>
      </c>
    </row>
    <row r="252" spans="1:18" hidden="1" outlineLevel="1">
      <c r="A252" s="462" t="s">
        <v>492</v>
      </c>
      <c r="B252" s="439" t="s">
        <v>1180</v>
      </c>
      <c r="C252" s="425"/>
      <c r="D252" s="466" t="s">
        <v>10</v>
      </c>
      <c r="E252" s="466" t="s">
        <v>10</v>
      </c>
      <c r="F252" s="466" t="s">
        <v>10</v>
      </c>
      <c r="G252" s="466" t="s">
        <v>10</v>
      </c>
      <c r="H252" s="466" t="s">
        <v>10</v>
      </c>
      <c r="I252" s="466" t="s">
        <v>10</v>
      </c>
      <c r="J252" s="466" t="s">
        <v>10</v>
      </c>
      <c r="K252" s="466" t="s">
        <v>10</v>
      </c>
      <c r="L252" s="466" t="s">
        <v>10</v>
      </c>
      <c r="M252" s="466" t="s">
        <v>10</v>
      </c>
      <c r="N252" s="503" t="e">
        <f>(((K226-K236-K248-I226)/I226)+((I226-I236-I248-G226)/G226)+((G226-G236-G248-E226)/E226))/3</f>
        <v>#DIV/0!</v>
      </c>
      <c r="O252" s="503" t="e">
        <f>(((K226-K236-K248-I226)/I226)+((I226-I236-I248-G226)/G226)+((G226-G236-G248-E226)/E226))/3</f>
        <v>#DIV/0!</v>
      </c>
      <c r="P252" s="503" t="e">
        <f>(((K226-K236-K248-I226)/I226)+((I226-I236-I248-G226)/G226)+((G226-G236-G248-E226)/E226))/3</f>
        <v>#DIV/0!</v>
      </c>
    </row>
    <row r="253" spans="1:18" hidden="1" outlineLevel="1">
      <c r="A253" s="462" t="s">
        <v>493</v>
      </c>
      <c r="B253" s="439" t="s">
        <v>1236</v>
      </c>
      <c r="C253" s="425"/>
      <c r="D253" s="466" t="s">
        <v>10</v>
      </c>
      <c r="E253" s="466" t="s">
        <v>10</v>
      </c>
      <c r="F253" s="466" t="s">
        <v>10</v>
      </c>
      <c r="G253" s="466" t="s">
        <v>10</v>
      </c>
      <c r="H253" s="466" t="s">
        <v>10</v>
      </c>
      <c r="I253" s="466" t="s">
        <v>10</v>
      </c>
      <c r="J253" s="466" t="s">
        <v>10</v>
      </c>
      <c r="K253" s="466" t="s">
        <v>10</v>
      </c>
      <c r="L253" s="466" t="s">
        <v>10</v>
      </c>
      <c r="M253" s="466" t="s">
        <v>10</v>
      </c>
      <c r="N253" s="503" t="e">
        <f>(((K227-K237-K249-I227)/I227)+((I227-I237-I249-G227)/G227)+((G227-G237-G249-E227)/E227))/3</f>
        <v>#DIV/0!</v>
      </c>
      <c r="O253" s="503" t="e">
        <f>(((K227-K237-K249-I227)/I227)+((I227-I237-I249-G227)/G227)+((G227-G237-G249-E227)/E227))/3</f>
        <v>#DIV/0!</v>
      </c>
      <c r="P253" s="503" t="e">
        <f>(((K227-K237-K249-I227)/I227)+((I227-I237-I249-G227)/G227)+((G227-G237-G249-E227)/E227))/3</f>
        <v>#DIV/0!</v>
      </c>
    </row>
    <row r="254" spans="1:18" hidden="1" outlineLevel="1">
      <c r="A254" s="462" t="s">
        <v>609</v>
      </c>
      <c r="B254" s="439" t="s">
        <v>1237</v>
      </c>
      <c r="C254" s="425"/>
      <c r="D254" s="466" t="s">
        <v>10</v>
      </c>
      <c r="E254" s="466" t="s">
        <v>10</v>
      </c>
      <c r="F254" s="466" t="s">
        <v>10</v>
      </c>
      <c r="G254" s="466" t="s">
        <v>10</v>
      </c>
      <c r="H254" s="466" t="s">
        <v>10</v>
      </c>
      <c r="I254" s="466" t="s">
        <v>10</v>
      </c>
      <c r="J254" s="466" t="s">
        <v>10</v>
      </c>
      <c r="K254" s="466" t="s">
        <v>10</v>
      </c>
      <c r="L254" s="466" t="s">
        <v>10</v>
      </c>
      <c r="M254" s="466" t="s">
        <v>10</v>
      </c>
      <c r="N254" s="503" t="e">
        <f>(((K228-K238-K250-I228)/I228)+((I228-I238-I250-G228)/G228)+((G228-G238-G250-E228)/E228))/3</f>
        <v>#DIV/0!</v>
      </c>
      <c r="O254" s="503" t="e">
        <f>(((K228-K238-K250-I228)/I228)+((I228-I238-I250-G228)/G228)+((G228-G238-G250-E228)/E228))/3</f>
        <v>#DIV/0!</v>
      </c>
      <c r="P254" s="503" t="e">
        <f>(((K228-K238-K250-I228)/I228)+((I228-I238-I250-G228)/G228)+((G228-G238-G250-E228)/E228))/3</f>
        <v>#DIV/0!</v>
      </c>
    </row>
    <row r="255" spans="1:18" ht="36.75" hidden="1">
      <c r="A255" s="475" t="s">
        <v>1268</v>
      </c>
      <c r="B255" s="428" t="s">
        <v>574</v>
      </c>
      <c r="C255" s="484" t="s">
        <v>730</v>
      </c>
      <c r="D255" s="454">
        <f>SUM(D256:D256)</f>
        <v>0</v>
      </c>
      <c r="E255" s="454">
        <f t="shared" ref="E255:P255" si="57">SUM(E256:E256)</f>
        <v>0</v>
      </c>
      <c r="F255" s="454">
        <f>SUM(F256:F256)</f>
        <v>0</v>
      </c>
      <c r="G255" s="454">
        <f t="shared" si="57"/>
        <v>0</v>
      </c>
      <c r="H255" s="454">
        <f>SUM(H256:H256)</f>
        <v>0</v>
      </c>
      <c r="I255" s="454">
        <f>SUM(I256:I256)</f>
        <v>0</v>
      </c>
      <c r="J255" s="454">
        <f t="shared" si="57"/>
        <v>0</v>
      </c>
      <c r="K255" s="454">
        <f t="shared" si="57"/>
        <v>0</v>
      </c>
      <c r="L255" s="454">
        <f t="shared" si="57"/>
        <v>0</v>
      </c>
      <c r="M255" s="454">
        <f t="shared" si="57"/>
        <v>0</v>
      </c>
      <c r="N255" s="454" t="e">
        <f t="shared" si="57"/>
        <v>#DIV/0!</v>
      </c>
      <c r="O255" s="454" t="e">
        <f t="shared" si="57"/>
        <v>#DIV/0!</v>
      </c>
      <c r="P255" s="454" t="e">
        <f t="shared" si="57"/>
        <v>#DIV/0!</v>
      </c>
    </row>
    <row r="256" spans="1:18" hidden="1" outlineLevel="1">
      <c r="A256" s="482" t="s">
        <v>610</v>
      </c>
      <c r="B256" s="449" t="s">
        <v>1162</v>
      </c>
      <c r="C256" s="484" t="s">
        <v>730</v>
      </c>
      <c r="D256" s="454">
        <f>SUM(D257:D259)</f>
        <v>0</v>
      </c>
      <c r="E256" s="454">
        <f>SUM(E257:E259)</f>
        <v>0</v>
      </c>
      <c r="F256" s="454">
        <f>SUM(F257:F259)</f>
        <v>0</v>
      </c>
      <c r="G256" s="454">
        <f>SUM(G257:G259)</f>
        <v>0</v>
      </c>
      <c r="H256" s="454">
        <f t="shared" ref="H256:M256" si="58">SUM(H257:H259)</f>
        <v>0</v>
      </c>
      <c r="I256" s="454">
        <f t="shared" si="58"/>
        <v>0</v>
      </c>
      <c r="J256" s="454">
        <f t="shared" si="58"/>
        <v>0</v>
      </c>
      <c r="K256" s="454">
        <f t="shared" si="58"/>
        <v>0</v>
      </c>
      <c r="L256" s="454">
        <f t="shared" si="58"/>
        <v>0</v>
      </c>
      <c r="M256" s="454">
        <f t="shared" si="58"/>
        <v>0</v>
      </c>
      <c r="N256" s="445" t="e">
        <f>SUM(N257:N259)</f>
        <v>#DIV/0!</v>
      </c>
      <c r="O256" s="445" t="e">
        <f>SUM(O257:O259)</f>
        <v>#DIV/0!</v>
      </c>
      <c r="P256" s="445" t="e">
        <f>SUM(P257:P259)</f>
        <v>#DIV/0!</v>
      </c>
    </row>
    <row r="257" spans="1:16" hidden="1" outlineLevel="1">
      <c r="A257" s="482" t="s">
        <v>661</v>
      </c>
      <c r="B257" s="449" t="s">
        <v>1166</v>
      </c>
      <c r="C257" s="484" t="s">
        <v>730</v>
      </c>
      <c r="D257" s="496"/>
      <c r="E257" s="496"/>
      <c r="F257" s="496"/>
      <c r="G257" s="496"/>
      <c r="H257" s="496"/>
      <c r="I257" s="496"/>
      <c r="J257" s="496"/>
      <c r="K257" s="496"/>
      <c r="L257" s="496"/>
      <c r="M257" s="496"/>
      <c r="N257" s="503" t="e">
        <f>IF(AND(N279&lt;0.05,N279&gt;-0.05),K257*(1+N279)*(1+N279)+N263+N275,IF(N279&gt;0.05,K257*(1+0.05)*(1+0.05)+N263+N275,K257*(1-0.05)*(1-0.05)+N263+N275))</f>
        <v>#DIV/0!</v>
      </c>
      <c r="O257" s="503" t="e">
        <f>IF(AND(O279&lt;0.05,O279&gt;-0.05),K257*(1+O279)*(1+O279)+O263+O275,IF(O279&gt;0.05,K257*(1+0.05)*(1+0.05)+O263+O275,K257*(1-0.05)*(1-0.05)+O263+O275))</f>
        <v>#DIV/0!</v>
      </c>
      <c r="P257" s="503" t="e">
        <f>IF(AND(P279&lt;0.05,P279&gt;-0.05),K257*(1+P279)*(1+P279)+P263+P275,IF(P279&gt;0.05,K257*(1+0.05)*(1+0.05)+P263+P275,K257*(1-0.05)*(1-0.05)+P263+P275))</f>
        <v>#DIV/0!</v>
      </c>
    </row>
    <row r="258" spans="1:16" hidden="1" outlineLevel="1">
      <c r="A258" s="482" t="s">
        <v>662</v>
      </c>
      <c r="B258" s="449" t="s">
        <v>1239</v>
      </c>
      <c r="C258" s="484" t="s">
        <v>730</v>
      </c>
      <c r="D258" s="451"/>
      <c r="E258" s="451"/>
      <c r="F258" s="451"/>
      <c r="G258" s="451"/>
      <c r="H258" s="451"/>
      <c r="I258" s="451"/>
      <c r="J258" s="451"/>
      <c r="K258" s="451"/>
      <c r="L258" s="451"/>
      <c r="M258" s="451"/>
      <c r="N258" s="503" t="e">
        <f>IF(AND(N280&lt;0.05,N280&gt;-0.05),K258*(1+N280)*(1+N280)+N264+N276,IF(N280&gt;0.05,K258*(1+0.05)*(1+0.05)+N264+N276,K258*(1-0.05)*(1-0.05)+N264+N276))</f>
        <v>#DIV/0!</v>
      </c>
      <c r="O258" s="503" t="e">
        <f>IF(AND(O280&lt;0.05,O280&gt;-0.05),K258*(1+O280)*(1+O280)+O264+O276,IF(O280&gt;0.05,K258*(1+0.05)*(1+0.05)+O264+O276,K258*(1-0.05)*(1-0.05)+O264+O276))</f>
        <v>#DIV/0!</v>
      </c>
      <c r="P258" s="503" t="e">
        <f>IF(AND(P280&lt;0.05,P280&gt;-0.05),K258*(1+P280)*(1+P280)+P264+P276,IF(P280&gt;0.05,K258*(1+0.05)*(1+0.05)+P264+P276,K258*(1-0.05)*(1-0.05)+P264+P276))</f>
        <v>#DIV/0!</v>
      </c>
    </row>
    <row r="259" spans="1:16" hidden="1" outlineLevel="1">
      <c r="A259" s="482" t="s">
        <v>663</v>
      </c>
      <c r="B259" s="449" t="s">
        <v>1240</v>
      </c>
      <c r="C259" s="484" t="s">
        <v>730</v>
      </c>
      <c r="D259" s="451"/>
      <c r="E259" s="451"/>
      <c r="F259" s="451"/>
      <c r="G259" s="451"/>
      <c r="H259" s="451"/>
      <c r="I259" s="451"/>
      <c r="J259" s="451"/>
      <c r="K259" s="451"/>
      <c r="L259" s="451"/>
      <c r="M259" s="451"/>
      <c r="N259" s="503" t="e">
        <f>IF(AND(N281&lt;0.05,N281&gt;-0.05),K259*(1+N281)*(1+N281)+N265+N277,IF(N281&gt;0.05,K259*(1+0.05)*(1+0.05)+N265+N277,K259*(1-0.05)*(1-0.05)+N265+N277))</f>
        <v>#DIV/0!</v>
      </c>
      <c r="O259" s="503" t="e">
        <f>IF(AND(O281&lt;0.05,O281&gt;-0.05),K259*(1+O281)*(1+O281)+O265+O277,IF(O281&gt;0.05,K259*(1+0.05)*(1+0.05)+O265+O277,K259*(1-0.05)*(1-0.05)+O265+O277))</f>
        <v>#DIV/0!</v>
      </c>
      <c r="P259" s="503" t="e">
        <f>IF(AND(P281&lt;0.05,P281&gt;-0.05),K259*(1+P281)*(1+P281)+P265+P277,IF(P281&gt;0.05,K259*(1+0.05)*(1+0.05)+P265+P277,K259*(1-0.05)*(1-0.05)+P265+P277))</f>
        <v>#DIV/0!</v>
      </c>
    </row>
    <row r="260" spans="1:16" s="500" customFormat="1" hidden="1" outlineLevel="1">
      <c r="A260" s="482" t="s">
        <v>1269</v>
      </c>
      <c r="B260" s="449" t="s">
        <v>1055</v>
      </c>
      <c r="C260" s="484" t="s">
        <v>732</v>
      </c>
      <c r="D260" s="451"/>
      <c r="E260" s="451"/>
      <c r="F260" s="451"/>
      <c r="G260" s="451"/>
      <c r="H260" s="451"/>
      <c r="I260" s="451"/>
      <c r="J260" s="451"/>
      <c r="K260" s="451"/>
      <c r="L260" s="451"/>
      <c r="M260" s="451"/>
      <c r="N260" s="451"/>
      <c r="O260" s="451"/>
      <c r="P260" s="451"/>
    </row>
    <row r="261" spans="1:16" s="500" customFormat="1" hidden="1" outlineLevel="1">
      <c r="A261" s="499" t="s">
        <v>335</v>
      </c>
      <c r="B261" s="453" t="s">
        <v>573</v>
      </c>
      <c r="C261" s="450" t="s">
        <v>1041</v>
      </c>
      <c r="D261" s="445">
        <f t="shared" ref="D261:M261" si="59">IF(D260&gt;0,D260/D255,0)</f>
        <v>0</v>
      </c>
      <c r="E261" s="445">
        <f t="shared" si="59"/>
        <v>0</v>
      </c>
      <c r="F261" s="445">
        <f t="shared" si="59"/>
        <v>0</v>
      </c>
      <c r="G261" s="445">
        <f t="shared" si="59"/>
        <v>0</v>
      </c>
      <c r="H261" s="445">
        <f t="shared" si="59"/>
        <v>0</v>
      </c>
      <c r="I261" s="445">
        <f t="shared" si="59"/>
        <v>0</v>
      </c>
      <c r="J261" s="445">
        <f t="shared" si="59"/>
        <v>0</v>
      </c>
      <c r="K261" s="445">
        <f t="shared" si="59"/>
        <v>0</v>
      </c>
      <c r="L261" s="445">
        <f t="shared" si="59"/>
        <v>0</v>
      </c>
      <c r="M261" s="445">
        <f t="shared" si="59"/>
        <v>0</v>
      </c>
      <c r="N261" s="445">
        <f>IF(N260&gt;0,N260/N255,0)</f>
        <v>0</v>
      </c>
      <c r="O261" s="445">
        <f>IF(O260&gt;0,O260/O255,0)</f>
        <v>0</v>
      </c>
      <c r="P261" s="445">
        <f>IF(P260&gt;0,P260/P255,0)</f>
        <v>0</v>
      </c>
    </row>
    <row r="262" spans="1:16" hidden="1" outlineLevel="1">
      <c r="A262" s="455">
        <v>14</v>
      </c>
      <c r="B262" s="428" t="s">
        <v>478</v>
      </c>
      <c r="C262" s="425" t="s">
        <v>48</v>
      </c>
      <c r="D262" s="456" t="s">
        <v>10</v>
      </c>
      <c r="E262" s="456" t="s">
        <v>10</v>
      </c>
      <c r="F262" s="456" t="s">
        <v>10</v>
      </c>
      <c r="G262" s="457">
        <f>SUM(G263:G265)</f>
        <v>0</v>
      </c>
      <c r="H262" s="456" t="s">
        <v>10</v>
      </c>
      <c r="I262" s="457">
        <f>SUM(I263:I265)</f>
        <v>0</v>
      </c>
      <c r="J262" s="456" t="s">
        <v>10</v>
      </c>
      <c r="K262" s="457">
        <f>SUM(K263:K265)</f>
        <v>0</v>
      </c>
      <c r="L262" s="456" t="s">
        <v>10</v>
      </c>
      <c r="M262" s="457">
        <f>SUM(M263:M265)</f>
        <v>0</v>
      </c>
      <c r="N262" s="457">
        <f>SUM(N263:N265)</f>
        <v>0</v>
      </c>
      <c r="O262" s="457">
        <f>SUM(O263:O265)</f>
        <v>0</v>
      </c>
      <c r="P262" s="457">
        <f>SUM(P263:P265)</f>
        <v>0</v>
      </c>
    </row>
    <row r="263" spans="1:16" hidden="1" outlineLevel="1">
      <c r="A263" s="440" t="s">
        <v>14</v>
      </c>
      <c r="B263" s="441" t="s">
        <v>1180</v>
      </c>
      <c r="C263" s="434" t="s">
        <v>48</v>
      </c>
      <c r="D263" s="456" t="s">
        <v>10</v>
      </c>
      <c r="E263" s="456" t="s">
        <v>10</v>
      </c>
      <c r="F263" s="456" t="s">
        <v>10</v>
      </c>
      <c r="G263" s="458">
        <f>G267+G271</f>
        <v>0</v>
      </c>
      <c r="H263" s="456" t="s">
        <v>10</v>
      </c>
      <c r="I263" s="458">
        <f>I267+I271</f>
        <v>0</v>
      </c>
      <c r="J263" s="456" t="s">
        <v>10</v>
      </c>
      <c r="K263" s="458">
        <f>K267+K271</f>
        <v>0</v>
      </c>
      <c r="L263" s="456" t="s">
        <v>10</v>
      </c>
      <c r="M263" s="458">
        <f t="shared" ref="M263:P265" si="60">M267+M271</f>
        <v>0</v>
      </c>
      <c r="N263" s="458">
        <f t="shared" si="60"/>
        <v>0</v>
      </c>
      <c r="O263" s="458">
        <f t="shared" si="60"/>
        <v>0</v>
      </c>
      <c r="P263" s="458">
        <f t="shared" si="60"/>
        <v>0</v>
      </c>
    </row>
    <row r="264" spans="1:16" hidden="1" outlineLevel="1">
      <c r="A264" s="440" t="s">
        <v>15</v>
      </c>
      <c r="B264" s="441" t="s">
        <v>1236</v>
      </c>
      <c r="C264" s="434" t="s">
        <v>48</v>
      </c>
      <c r="D264" s="456" t="s">
        <v>10</v>
      </c>
      <c r="E264" s="456" t="s">
        <v>10</v>
      </c>
      <c r="F264" s="456" t="s">
        <v>10</v>
      </c>
      <c r="G264" s="458">
        <f>G268+G272</f>
        <v>0</v>
      </c>
      <c r="H264" s="456" t="s">
        <v>10</v>
      </c>
      <c r="I264" s="458">
        <f>I268+I272</f>
        <v>0</v>
      </c>
      <c r="J264" s="456" t="s">
        <v>10</v>
      </c>
      <c r="K264" s="458">
        <f>K268+K272</f>
        <v>0</v>
      </c>
      <c r="L264" s="456" t="s">
        <v>10</v>
      </c>
      <c r="M264" s="458">
        <f t="shared" si="60"/>
        <v>0</v>
      </c>
      <c r="N264" s="458">
        <f t="shared" si="60"/>
        <v>0</v>
      </c>
      <c r="O264" s="458">
        <f t="shared" si="60"/>
        <v>0</v>
      </c>
      <c r="P264" s="458">
        <f t="shared" si="60"/>
        <v>0</v>
      </c>
    </row>
    <row r="265" spans="1:16" hidden="1" outlineLevel="1">
      <c r="A265" s="440" t="s">
        <v>502</v>
      </c>
      <c r="B265" s="441" t="s">
        <v>1237</v>
      </c>
      <c r="C265" s="434" t="s">
        <v>48</v>
      </c>
      <c r="D265" s="456" t="s">
        <v>10</v>
      </c>
      <c r="E265" s="456" t="s">
        <v>10</v>
      </c>
      <c r="F265" s="456" t="s">
        <v>10</v>
      </c>
      <c r="G265" s="458">
        <f>G269+G273</f>
        <v>0</v>
      </c>
      <c r="H265" s="456" t="s">
        <v>10</v>
      </c>
      <c r="I265" s="458">
        <f>I269+I273</f>
        <v>0</v>
      </c>
      <c r="J265" s="456" t="s">
        <v>10</v>
      </c>
      <c r="K265" s="458">
        <f>K269+K273</f>
        <v>0</v>
      </c>
      <c r="L265" s="456" t="s">
        <v>10</v>
      </c>
      <c r="M265" s="458">
        <f t="shared" si="60"/>
        <v>0</v>
      </c>
      <c r="N265" s="458">
        <f t="shared" si="60"/>
        <v>0</v>
      </c>
      <c r="O265" s="458">
        <f t="shared" si="60"/>
        <v>0</v>
      </c>
      <c r="P265" s="458">
        <f t="shared" si="60"/>
        <v>0</v>
      </c>
    </row>
    <row r="266" spans="1:16" ht="25.5" hidden="1" outlineLevel="1">
      <c r="A266" s="459" t="s">
        <v>1270</v>
      </c>
      <c r="B266" s="460" t="s">
        <v>651</v>
      </c>
      <c r="C266" s="461" t="s">
        <v>48</v>
      </c>
      <c r="D266" s="456" t="s">
        <v>10</v>
      </c>
      <c r="E266" s="456" t="s">
        <v>10</v>
      </c>
      <c r="F266" s="456" t="s">
        <v>10</v>
      </c>
      <c r="G266" s="457">
        <f>SUM(G267:G269)</f>
        <v>0</v>
      </c>
      <c r="H266" s="456" t="s">
        <v>10</v>
      </c>
      <c r="I266" s="457">
        <f>SUM(I267:I269)</f>
        <v>0</v>
      </c>
      <c r="J266" s="456" t="s">
        <v>10</v>
      </c>
      <c r="K266" s="457">
        <f>SUM(K267:K269)</f>
        <v>0</v>
      </c>
      <c r="L266" s="456" t="s">
        <v>10</v>
      </c>
      <c r="M266" s="457">
        <f>SUM(M267:M269)</f>
        <v>0</v>
      </c>
      <c r="N266" s="457">
        <f>SUM(N267:N269)</f>
        <v>0</v>
      </c>
      <c r="O266" s="457">
        <f>SUM(O267:O269)</f>
        <v>0</v>
      </c>
      <c r="P266" s="457">
        <f>SUM(P267:P269)</f>
        <v>0</v>
      </c>
    </row>
    <row r="267" spans="1:16" hidden="1" outlineLevel="1">
      <c r="A267" s="440" t="s">
        <v>1271</v>
      </c>
      <c r="B267" s="441" t="s">
        <v>1180</v>
      </c>
      <c r="C267" s="434" t="s">
        <v>48</v>
      </c>
      <c r="D267" s="456" t="s">
        <v>10</v>
      </c>
      <c r="E267" s="456" t="s">
        <v>10</v>
      </c>
      <c r="F267" s="456" t="s">
        <v>10</v>
      </c>
      <c r="G267" s="436"/>
      <c r="H267" s="456" t="s">
        <v>10</v>
      </c>
      <c r="I267" s="436"/>
      <c r="J267" s="456" t="s">
        <v>10</v>
      </c>
      <c r="K267" s="436"/>
      <c r="L267" s="456" t="s">
        <v>10</v>
      </c>
      <c r="M267" s="436"/>
      <c r="N267" s="436"/>
      <c r="O267" s="436"/>
      <c r="P267" s="436"/>
    </row>
    <row r="268" spans="1:16" hidden="1" outlineLevel="1">
      <c r="A268" s="440" t="s">
        <v>1272</v>
      </c>
      <c r="B268" s="441" t="s">
        <v>1236</v>
      </c>
      <c r="C268" s="434" t="s">
        <v>48</v>
      </c>
      <c r="D268" s="456" t="s">
        <v>10</v>
      </c>
      <c r="E268" s="456" t="s">
        <v>10</v>
      </c>
      <c r="F268" s="456" t="s">
        <v>10</v>
      </c>
      <c r="G268" s="436"/>
      <c r="H268" s="456" t="s">
        <v>10</v>
      </c>
      <c r="I268" s="436"/>
      <c r="J268" s="456" t="s">
        <v>10</v>
      </c>
      <c r="K268" s="436"/>
      <c r="L268" s="456" t="s">
        <v>10</v>
      </c>
      <c r="M268" s="436"/>
      <c r="N268" s="436"/>
      <c r="O268" s="436"/>
      <c r="P268" s="436"/>
    </row>
    <row r="269" spans="1:16" hidden="1" outlineLevel="1">
      <c r="A269" s="440" t="s">
        <v>1273</v>
      </c>
      <c r="B269" s="441" t="s">
        <v>1237</v>
      </c>
      <c r="C269" s="434" t="s">
        <v>48</v>
      </c>
      <c r="D269" s="456" t="s">
        <v>10</v>
      </c>
      <c r="E269" s="456" t="s">
        <v>10</v>
      </c>
      <c r="F269" s="456" t="s">
        <v>10</v>
      </c>
      <c r="G269" s="436"/>
      <c r="H269" s="456" t="s">
        <v>10</v>
      </c>
      <c r="I269" s="436"/>
      <c r="J269" s="456" t="s">
        <v>10</v>
      </c>
      <c r="K269" s="436"/>
      <c r="L269" s="456" t="s">
        <v>10</v>
      </c>
      <c r="M269" s="436"/>
      <c r="N269" s="436"/>
      <c r="O269" s="436"/>
      <c r="P269" s="436"/>
    </row>
    <row r="270" spans="1:16" ht="25.5" hidden="1" outlineLevel="1">
      <c r="A270" s="459" t="s">
        <v>1274</v>
      </c>
      <c r="B270" s="460" t="s">
        <v>479</v>
      </c>
      <c r="C270" s="461" t="s">
        <v>48</v>
      </c>
      <c r="D270" s="456" t="s">
        <v>10</v>
      </c>
      <c r="E270" s="456" t="s">
        <v>10</v>
      </c>
      <c r="F270" s="456" t="s">
        <v>10</v>
      </c>
      <c r="G270" s="457">
        <f>SUM(G271:G273)</f>
        <v>0</v>
      </c>
      <c r="H270" s="456" t="s">
        <v>10</v>
      </c>
      <c r="I270" s="457">
        <f>SUM(I271:I273)</f>
        <v>0</v>
      </c>
      <c r="J270" s="456" t="s">
        <v>10</v>
      </c>
      <c r="K270" s="457">
        <f>SUM(K271:K273)</f>
        <v>0</v>
      </c>
      <c r="L270" s="456" t="s">
        <v>10</v>
      </c>
      <c r="M270" s="457">
        <f>SUM(M271:M273)</f>
        <v>0</v>
      </c>
      <c r="N270" s="457">
        <f>SUM(N271:N273)</f>
        <v>0</v>
      </c>
      <c r="O270" s="457">
        <f>SUM(O271:O273)</f>
        <v>0</v>
      </c>
      <c r="P270" s="457">
        <f>SUM(P271:P273)</f>
        <v>0</v>
      </c>
    </row>
    <row r="271" spans="1:16" hidden="1" outlineLevel="1">
      <c r="A271" s="440" t="s">
        <v>1241</v>
      </c>
      <c r="B271" s="441" t="s">
        <v>1180</v>
      </c>
      <c r="C271" s="434" t="s">
        <v>48</v>
      </c>
      <c r="D271" s="456" t="s">
        <v>10</v>
      </c>
      <c r="E271" s="456" t="s">
        <v>10</v>
      </c>
      <c r="F271" s="456" t="s">
        <v>10</v>
      </c>
      <c r="G271" s="436"/>
      <c r="H271" s="456" t="s">
        <v>10</v>
      </c>
      <c r="I271" s="436"/>
      <c r="J271" s="456" t="s">
        <v>10</v>
      </c>
      <c r="K271" s="436"/>
      <c r="L271" s="456" t="s">
        <v>10</v>
      </c>
      <c r="M271" s="436"/>
      <c r="N271" s="436"/>
      <c r="O271" s="436"/>
      <c r="P271" s="436"/>
    </row>
    <row r="272" spans="1:16" hidden="1" outlineLevel="1">
      <c r="A272" s="440" t="s">
        <v>506</v>
      </c>
      <c r="B272" s="441" t="s">
        <v>1236</v>
      </c>
      <c r="C272" s="434" t="s">
        <v>48</v>
      </c>
      <c r="D272" s="456" t="s">
        <v>10</v>
      </c>
      <c r="E272" s="456" t="s">
        <v>10</v>
      </c>
      <c r="F272" s="456" t="s">
        <v>10</v>
      </c>
      <c r="G272" s="436"/>
      <c r="H272" s="456" t="s">
        <v>10</v>
      </c>
      <c r="I272" s="436"/>
      <c r="J272" s="456" t="s">
        <v>10</v>
      </c>
      <c r="K272" s="436"/>
      <c r="L272" s="456" t="s">
        <v>10</v>
      </c>
      <c r="M272" s="436"/>
      <c r="N272" s="436"/>
      <c r="O272" s="436"/>
      <c r="P272" s="436"/>
    </row>
    <row r="273" spans="1:16" hidden="1" outlineLevel="1">
      <c r="A273" s="440" t="s">
        <v>611</v>
      </c>
      <c r="B273" s="441" t="s">
        <v>1237</v>
      </c>
      <c r="C273" s="434" t="s">
        <v>48</v>
      </c>
      <c r="D273" s="456" t="s">
        <v>10</v>
      </c>
      <c r="E273" s="456" t="s">
        <v>10</v>
      </c>
      <c r="F273" s="456" t="s">
        <v>10</v>
      </c>
      <c r="G273" s="436"/>
      <c r="H273" s="456" t="s">
        <v>10</v>
      </c>
      <c r="I273" s="436"/>
      <c r="J273" s="456" t="s">
        <v>10</v>
      </c>
      <c r="K273" s="436"/>
      <c r="L273" s="456" t="s">
        <v>10</v>
      </c>
      <c r="M273" s="436"/>
      <c r="N273" s="436"/>
      <c r="O273" s="436"/>
      <c r="P273" s="436"/>
    </row>
    <row r="274" spans="1:16" ht="51" hidden="1" outlineLevel="1">
      <c r="A274" s="455">
        <v>17</v>
      </c>
      <c r="B274" s="428" t="s">
        <v>684</v>
      </c>
      <c r="C274" s="425" t="s">
        <v>48</v>
      </c>
      <c r="D274" s="456" t="s">
        <v>10</v>
      </c>
      <c r="E274" s="456" t="s">
        <v>10</v>
      </c>
      <c r="F274" s="456" t="s">
        <v>10</v>
      </c>
      <c r="G274" s="457">
        <f>SUM(G275:G277)</f>
        <v>0</v>
      </c>
      <c r="H274" s="456" t="s">
        <v>10</v>
      </c>
      <c r="I274" s="457">
        <f>SUM(I275:I277)</f>
        <v>0</v>
      </c>
      <c r="J274" s="456" t="s">
        <v>10</v>
      </c>
      <c r="K274" s="457">
        <f>SUM(K275:K277)</f>
        <v>0</v>
      </c>
      <c r="L274" s="456" t="s">
        <v>10</v>
      </c>
      <c r="M274" s="457">
        <f>SUM(M275:M277)</f>
        <v>0</v>
      </c>
      <c r="N274" s="457">
        <f>SUM(N275:N277)</f>
        <v>0</v>
      </c>
      <c r="O274" s="457">
        <f>SUM(O275:O277)</f>
        <v>0</v>
      </c>
      <c r="P274" s="457">
        <f>SUM(P275:P277)</f>
        <v>0</v>
      </c>
    </row>
    <row r="275" spans="1:16" hidden="1" outlineLevel="1">
      <c r="A275" s="462" t="s">
        <v>507</v>
      </c>
      <c r="B275" s="439" t="s">
        <v>1180</v>
      </c>
      <c r="C275" s="425" t="s">
        <v>48</v>
      </c>
      <c r="D275" s="456" t="s">
        <v>10</v>
      </c>
      <c r="E275" s="456" t="s">
        <v>10</v>
      </c>
      <c r="F275" s="456" t="s">
        <v>10</v>
      </c>
      <c r="G275" s="438"/>
      <c r="H275" s="456" t="s">
        <v>10</v>
      </c>
      <c r="I275" s="438"/>
      <c r="J275" s="456" t="s">
        <v>10</v>
      </c>
      <c r="K275" s="438"/>
      <c r="L275" s="456" t="s">
        <v>10</v>
      </c>
      <c r="M275" s="438"/>
      <c r="N275" s="438"/>
      <c r="O275" s="438"/>
      <c r="P275" s="438"/>
    </row>
    <row r="276" spans="1:16" hidden="1" outlineLevel="1">
      <c r="A276" s="462" t="s">
        <v>508</v>
      </c>
      <c r="B276" s="439" t="s">
        <v>1236</v>
      </c>
      <c r="C276" s="425" t="s">
        <v>48</v>
      </c>
      <c r="D276" s="456" t="s">
        <v>10</v>
      </c>
      <c r="E276" s="456" t="s">
        <v>10</v>
      </c>
      <c r="F276" s="456" t="s">
        <v>10</v>
      </c>
      <c r="G276" s="438"/>
      <c r="H276" s="456" t="s">
        <v>10</v>
      </c>
      <c r="I276" s="438"/>
      <c r="J276" s="456" t="s">
        <v>10</v>
      </c>
      <c r="K276" s="438"/>
      <c r="L276" s="456" t="s">
        <v>10</v>
      </c>
      <c r="M276" s="438"/>
      <c r="N276" s="438"/>
      <c r="O276" s="438"/>
      <c r="P276" s="438"/>
    </row>
    <row r="277" spans="1:16" hidden="1" outlineLevel="1">
      <c r="A277" s="462" t="s">
        <v>612</v>
      </c>
      <c r="B277" s="439" t="s">
        <v>1237</v>
      </c>
      <c r="C277" s="425" t="s">
        <v>48</v>
      </c>
      <c r="D277" s="456" t="s">
        <v>10</v>
      </c>
      <c r="E277" s="456" t="s">
        <v>10</v>
      </c>
      <c r="F277" s="456" t="s">
        <v>10</v>
      </c>
      <c r="G277" s="438"/>
      <c r="H277" s="456" t="s">
        <v>10</v>
      </c>
      <c r="I277" s="438"/>
      <c r="J277" s="456" t="s">
        <v>10</v>
      </c>
      <c r="K277" s="438"/>
      <c r="L277" s="456" t="s">
        <v>10</v>
      </c>
      <c r="M277" s="438"/>
      <c r="N277" s="438"/>
      <c r="O277" s="438"/>
      <c r="P277" s="438"/>
    </row>
    <row r="278" spans="1:16" hidden="1" outlineLevel="1">
      <c r="A278" s="463">
        <v>18</v>
      </c>
      <c r="B278" s="464" t="s">
        <v>480</v>
      </c>
      <c r="C278" s="465"/>
      <c r="D278" s="466" t="s">
        <v>10</v>
      </c>
      <c r="E278" s="466" t="s">
        <v>10</v>
      </c>
      <c r="F278" s="466" t="s">
        <v>10</v>
      </c>
      <c r="G278" s="466" t="s">
        <v>10</v>
      </c>
      <c r="H278" s="466" t="s">
        <v>10</v>
      </c>
      <c r="I278" s="466" t="s">
        <v>10</v>
      </c>
      <c r="J278" s="466" t="s">
        <v>10</v>
      </c>
      <c r="K278" s="466" t="s">
        <v>10</v>
      </c>
      <c r="L278" s="466" t="s">
        <v>10</v>
      </c>
      <c r="M278" s="466" t="s">
        <v>10</v>
      </c>
      <c r="N278" s="503" t="e">
        <f>(((K256-K262-K274-I256)/I256)+((I256-I262-I274-G256)/G256)+((G256-G262-G274-E256)/E256))/3</f>
        <v>#DIV/0!</v>
      </c>
      <c r="O278" s="503" t="e">
        <f>(((K256-K262-K274-I256)/I256)+((I256-I262-I274-G256)/G256)+((G256-G262-G274-E256)/E256))/3</f>
        <v>#DIV/0!</v>
      </c>
      <c r="P278" s="503" t="e">
        <f>(((K256-K262-K274-I256)/I256)+((I256-I262-I274-G256)/G256)+((G256-G262-G274-E256)/E256))/3</f>
        <v>#DIV/0!</v>
      </c>
    </row>
    <row r="279" spans="1:16" hidden="1" outlineLevel="1">
      <c r="A279" s="462" t="s">
        <v>27</v>
      </c>
      <c r="B279" s="439" t="s">
        <v>1180</v>
      </c>
      <c r="C279" s="425"/>
      <c r="D279" s="466" t="s">
        <v>10</v>
      </c>
      <c r="E279" s="466" t="s">
        <v>10</v>
      </c>
      <c r="F279" s="466" t="s">
        <v>10</v>
      </c>
      <c r="G279" s="466" t="s">
        <v>10</v>
      </c>
      <c r="H279" s="466" t="s">
        <v>10</v>
      </c>
      <c r="I279" s="466" t="s">
        <v>10</v>
      </c>
      <c r="J279" s="466" t="s">
        <v>10</v>
      </c>
      <c r="K279" s="466" t="s">
        <v>10</v>
      </c>
      <c r="L279" s="466" t="s">
        <v>10</v>
      </c>
      <c r="M279" s="466" t="s">
        <v>10</v>
      </c>
      <c r="N279" s="503" t="e">
        <f>(((K257-K263-K275-I257)/I257)+((I257-I263-I275-G257)/G257)+((G257-G263-G275-E257)/E257))/3</f>
        <v>#DIV/0!</v>
      </c>
      <c r="O279" s="503" t="e">
        <f>(((K257-K263-K275-I257)/I257)+((I257-I263-I275-G257)/G257)+((G257-G263-G275-E257)/E257))/3</f>
        <v>#DIV/0!</v>
      </c>
      <c r="P279" s="503" t="e">
        <f>(((K257-K263-K275-I257)/I257)+((I257-I263-I275-G257)/G257)+((G257-G263-G275-E257)/E257))/3</f>
        <v>#DIV/0!</v>
      </c>
    </row>
    <row r="280" spans="1:16" hidden="1" outlineLevel="1">
      <c r="A280" s="462" t="s">
        <v>340</v>
      </c>
      <c r="B280" s="439" t="s">
        <v>1236</v>
      </c>
      <c r="C280" s="425"/>
      <c r="D280" s="466" t="s">
        <v>10</v>
      </c>
      <c r="E280" s="466" t="s">
        <v>10</v>
      </c>
      <c r="F280" s="466" t="s">
        <v>10</v>
      </c>
      <c r="G280" s="466" t="s">
        <v>10</v>
      </c>
      <c r="H280" s="466" t="s">
        <v>10</v>
      </c>
      <c r="I280" s="466" t="s">
        <v>10</v>
      </c>
      <c r="J280" s="466" t="s">
        <v>10</v>
      </c>
      <c r="K280" s="466" t="s">
        <v>10</v>
      </c>
      <c r="L280" s="466" t="s">
        <v>10</v>
      </c>
      <c r="M280" s="466" t="s">
        <v>10</v>
      </c>
      <c r="N280" s="503" t="e">
        <f>(((K258-K264-K276-I258)/I258)+((I258-I264-I276-G258)/G258)+((G258-G264-G276-E258)/E258))/3</f>
        <v>#DIV/0!</v>
      </c>
      <c r="O280" s="503" t="e">
        <f>(((K258-K264-K276-I258)/I258)+((I258-I264-I276-G258)/G258)+((G258-G264-G276-E258)/E258))/3</f>
        <v>#DIV/0!</v>
      </c>
      <c r="P280" s="503" t="e">
        <f>(((K258-K264-K276-I258)/I258)+((I258-I264-I276-G258)/G258)+((G258-G264-G276-E258)/E258))/3</f>
        <v>#DIV/0!</v>
      </c>
    </row>
    <row r="281" spans="1:16" hidden="1" outlineLevel="1">
      <c r="A281" s="462" t="s">
        <v>341</v>
      </c>
      <c r="B281" s="439" t="s">
        <v>1237</v>
      </c>
      <c r="C281" s="425"/>
      <c r="D281" s="466" t="s">
        <v>10</v>
      </c>
      <c r="E281" s="466" t="s">
        <v>10</v>
      </c>
      <c r="F281" s="466" t="s">
        <v>10</v>
      </c>
      <c r="G281" s="466" t="s">
        <v>10</v>
      </c>
      <c r="H281" s="466" t="s">
        <v>10</v>
      </c>
      <c r="I281" s="466" t="s">
        <v>10</v>
      </c>
      <c r="J281" s="466" t="s">
        <v>10</v>
      </c>
      <c r="K281" s="466" t="s">
        <v>10</v>
      </c>
      <c r="L281" s="466" t="s">
        <v>10</v>
      </c>
      <c r="M281" s="466" t="s">
        <v>10</v>
      </c>
      <c r="N281" s="503" t="e">
        <f>(((K259-K265-K277-I259)/I259)+((I259-I265-I277-G259)/G259)+((G259-G265-G277-E259)/E259))/3</f>
        <v>#DIV/0!</v>
      </c>
      <c r="O281" s="503" t="e">
        <f>(((K259-K265-K277-I259)/I259)+((I259-I265-I277-G259)/G259)+((G259-G265-G277-E259)/E259))/3</f>
        <v>#DIV/0!</v>
      </c>
      <c r="P281" s="503" t="e">
        <f>(((K259-K265-K277-I259)/I259)+((I259-I265-I277-G259)/G259)+((G259-G265-G277-E259)/E259))/3</f>
        <v>#DIV/0!</v>
      </c>
    </row>
    <row r="282" spans="1:16" ht="25.5" hidden="1">
      <c r="A282" s="475" t="s">
        <v>342</v>
      </c>
      <c r="B282" s="428" t="s">
        <v>1164</v>
      </c>
      <c r="C282" s="495" t="s">
        <v>730</v>
      </c>
      <c r="D282" s="457">
        <f>SUM(D283:D285)</f>
        <v>0</v>
      </c>
      <c r="E282" s="457">
        <f t="shared" ref="E282:N282" si="61">SUM(E283:E285)</f>
        <v>0</v>
      </c>
      <c r="F282" s="457">
        <f t="shared" si="61"/>
        <v>0</v>
      </c>
      <c r="G282" s="457">
        <f t="shared" si="61"/>
        <v>0</v>
      </c>
      <c r="H282" s="457">
        <f t="shared" si="61"/>
        <v>0</v>
      </c>
      <c r="I282" s="457">
        <f t="shared" si="61"/>
        <v>0</v>
      </c>
      <c r="J282" s="457">
        <f t="shared" si="61"/>
        <v>0</v>
      </c>
      <c r="K282" s="457">
        <f t="shared" si="61"/>
        <v>0</v>
      </c>
      <c r="L282" s="457">
        <f t="shared" si="61"/>
        <v>0</v>
      </c>
      <c r="M282" s="457">
        <f t="shared" si="61"/>
        <v>0</v>
      </c>
      <c r="N282" s="457">
        <f t="shared" si="61"/>
        <v>0</v>
      </c>
      <c r="O282" s="457">
        <f>SUM(O283:O285)</f>
        <v>0</v>
      </c>
      <c r="P282" s="457">
        <f>SUM(P283:P285)</f>
        <v>0</v>
      </c>
    </row>
    <row r="283" spans="1:16" hidden="1" outlineLevel="1">
      <c r="A283" s="499" t="s">
        <v>343</v>
      </c>
      <c r="B283" s="498" t="s">
        <v>276</v>
      </c>
      <c r="C283" s="501" t="s">
        <v>730</v>
      </c>
      <c r="D283" s="502"/>
      <c r="E283" s="502"/>
      <c r="F283" s="502"/>
      <c r="G283" s="502"/>
      <c r="H283" s="502"/>
      <c r="I283" s="502"/>
      <c r="J283" s="502"/>
      <c r="K283" s="502"/>
      <c r="L283" s="502"/>
      <c r="M283" s="502"/>
      <c r="N283" s="502"/>
      <c r="O283" s="502"/>
      <c r="P283" s="502"/>
    </row>
    <row r="284" spans="1:16" hidden="1" outlineLevel="1">
      <c r="A284" s="499" t="s">
        <v>344</v>
      </c>
      <c r="B284" s="498" t="s">
        <v>277</v>
      </c>
      <c r="C284" s="501" t="s">
        <v>730</v>
      </c>
      <c r="D284" s="502"/>
      <c r="E284" s="502"/>
      <c r="F284" s="502"/>
      <c r="G284" s="502"/>
      <c r="H284" s="502"/>
      <c r="I284" s="502"/>
      <c r="J284" s="502"/>
      <c r="K284" s="502"/>
      <c r="L284" s="502"/>
      <c r="M284" s="502"/>
      <c r="N284" s="502"/>
      <c r="O284" s="502"/>
      <c r="P284" s="502"/>
    </row>
    <row r="285" spans="1:16" hidden="1" outlineLevel="1">
      <c r="A285" s="499" t="s">
        <v>613</v>
      </c>
      <c r="B285" s="498" t="s">
        <v>278</v>
      </c>
      <c r="C285" s="501" t="s">
        <v>730</v>
      </c>
      <c r="D285" s="502"/>
      <c r="E285" s="502"/>
      <c r="F285" s="502"/>
      <c r="G285" s="502"/>
      <c r="H285" s="502"/>
      <c r="I285" s="502"/>
      <c r="J285" s="502"/>
      <c r="K285" s="502"/>
      <c r="L285" s="502"/>
      <c r="M285" s="502"/>
      <c r="N285" s="502"/>
      <c r="O285" s="502"/>
      <c r="P285" s="502"/>
    </row>
    <row r="286" spans="1:16" ht="24" hidden="1">
      <c r="A286" s="475" t="s">
        <v>345</v>
      </c>
      <c r="B286" s="428" t="s">
        <v>472</v>
      </c>
      <c r="C286" s="495" t="s">
        <v>730</v>
      </c>
      <c r="D286" s="454">
        <f>SUM(D287:D288)</f>
        <v>0</v>
      </c>
      <c r="E286" s="454">
        <f>SUM(E287:E288)</f>
        <v>0</v>
      </c>
      <c r="F286" s="454">
        <f>SUM(F287:F288)</f>
        <v>0</v>
      </c>
      <c r="G286" s="454">
        <f>SUM(G287:G288)</f>
        <v>0</v>
      </c>
      <c r="H286" s="454">
        <f>SUM(H287:H288)</f>
        <v>0</v>
      </c>
      <c r="I286" s="454">
        <f t="shared" ref="I286:N286" si="62">SUM(I287:I288)</f>
        <v>0</v>
      </c>
      <c r="J286" s="454">
        <f t="shared" si="62"/>
        <v>0</v>
      </c>
      <c r="K286" s="454">
        <f t="shared" si="62"/>
        <v>0</v>
      </c>
      <c r="L286" s="454">
        <f t="shared" si="62"/>
        <v>0</v>
      </c>
      <c r="M286" s="454">
        <f t="shared" si="62"/>
        <v>0</v>
      </c>
      <c r="N286" s="454" t="e">
        <f t="shared" si="62"/>
        <v>#DIV/0!</v>
      </c>
      <c r="O286" s="454" t="e">
        <f>SUM(O287:O288)</f>
        <v>#DIV/0!</v>
      </c>
      <c r="P286" s="454" t="e">
        <f>SUM(P287:P288)</f>
        <v>#DIV/0!</v>
      </c>
    </row>
    <row r="287" spans="1:16" hidden="1" outlineLevel="1">
      <c r="A287" s="499" t="s">
        <v>346</v>
      </c>
      <c r="B287" s="449" t="s">
        <v>1161</v>
      </c>
      <c r="C287" s="484" t="s">
        <v>730</v>
      </c>
      <c r="D287" s="451"/>
      <c r="E287" s="451"/>
      <c r="F287" s="451"/>
      <c r="G287" s="451"/>
      <c r="H287" s="451"/>
      <c r="I287" s="451"/>
      <c r="J287" s="451"/>
      <c r="K287" s="451"/>
      <c r="L287" s="451"/>
      <c r="M287" s="451"/>
      <c r="N287" s="451"/>
      <c r="O287" s="451"/>
      <c r="P287" s="451"/>
    </row>
    <row r="288" spans="1:16" hidden="1" outlineLevel="1">
      <c r="A288" s="499" t="s">
        <v>511</v>
      </c>
      <c r="B288" s="449" t="s">
        <v>1162</v>
      </c>
      <c r="C288" s="484" t="s">
        <v>730</v>
      </c>
      <c r="D288" s="454">
        <f>SUM(D289:D291)</f>
        <v>0</v>
      </c>
      <c r="E288" s="454">
        <f>SUM(E289:E291)</f>
        <v>0</v>
      </c>
      <c r="F288" s="454">
        <f>SUM(F289:F291)</f>
        <v>0</v>
      </c>
      <c r="G288" s="454">
        <f>SUM(G289:G291)</f>
        <v>0</v>
      </c>
      <c r="H288" s="454">
        <f t="shared" ref="H288:M288" si="63">SUM(H289:H291)</f>
        <v>0</v>
      </c>
      <c r="I288" s="454">
        <f t="shared" si="63"/>
        <v>0</v>
      </c>
      <c r="J288" s="454">
        <f t="shared" si="63"/>
        <v>0</v>
      </c>
      <c r="K288" s="454">
        <f t="shared" si="63"/>
        <v>0</v>
      </c>
      <c r="L288" s="454">
        <f t="shared" si="63"/>
        <v>0</v>
      </c>
      <c r="M288" s="454">
        <f t="shared" si="63"/>
        <v>0</v>
      </c>
      <c r="N288" s="445" t="e">
        <f>SUM(N289:N291)</f>
        <v>#DIV/0!</v>
      </c>
      <c r="O288" s="445" t="e">
        <f>SUM(O289:O291)</f>
        <v>#DIV/0!</v>
      </c>
      <c r="P288" s="445" t="e">
        <f>SUM(P289:P291)</f>
        <v>#DIV/0!</v>
      </c>
    </row>
    <row r="289" spans="1:16" hidden="1" outlineLevel="1">
      <c r="A289" s="482" t="s">
        <v>571</v>
      </c>
      <c r="B289" s="449" t="s">
        <v>1166</v>
      </c>
      <c r="C289" s="484" t="s">
        <v>730</v>
      </c>
      <c r="D289" s="451"/>
      <c r="E289" s="451"/>
      <c r="F289" s="451"/>
      <c r="G289" s="451"/>
      <c r="H289" s="451"/>
      <c r="I289" s="451"/>
      <c r="J289" s="451"/>
      <c r="K289" s="451"/>
      <c r="L289" s="451"/>
      <c r="M289" s="451"/>
      <c r="N289" s="503" t="e">
        <f t="shared" ref="N289:P291" si="64">IF(AND(N315&lt;0.05,N315&gt;-0.05),K289*(1+N315)*(1+N315)+N299+N311,IF(N315&gt;0.05,K289*(1+0.05)*(1+0.05)+N299+N311,K289*(1-0.05)*(1-0.05)+N299+N311))</f>
        <v>#DIV/0!</v>
      </c>
      <c r="O289" s="503" t="e">
        <f t="shared" si="64"/>
        <v>#DIV/0!</v>
      </c>
      <c r="P289" s="503" t="e">
        <f t="shared" si="64"/>
        <v>#DIV/0!</v>
      </c>
    </row>
    <row r="290" spans="1:16" hidden="1" outlineLevel="1">
      <c r="A290" s="482" t="s">
        <v>614</v>
      </c>
      <c r="B290" s="449" t="s">
        <v>1239</v>
      </c>
      <c r="C290" s="484" t="s">
        <v>730</v>
      </c>
      <c r="D290" s="451"/>
      <c r="E290" s="451"/>
      <c r="F290" s="451"/>
      <c r="G290" s="451"/>
      <c r="H290" s="451"/>
      <c r="I290" s="451"/>
      <c r="J290" s="451"/>
      <c r="K290" s="451"/>
      <c r="L290" s="451"/>
      <c r="M290" s="451"/>
      <c r="N290" s="503" t="e">
        <f t="shared" si="64"/>
        <v>#DIV/0!</v>
      </c>
      <c r="O290" s="503" t="e">
        <f t="shared" si="64"/>
        <v>#DIV/0!</v>
      </c>
      <c r="P290" s="503" t="e">
        <f t="shared" si="64"/>
        <v>#DIV/0!</v>
      </c>
    </row>
    <row r="291" spans="1:16" hidden="1" outlineLevel="1">
      <c r="A291" s="482" t="s">
        <v>615</v>
      </c>
      <c r="B291" s="449" t="s">
        <v>1240</v>
      </c>
      <c r="C291" s="484" t="s">
        <v>730</v>
      </c>
      <c r="D291" s="451"/>
      <c r="E291" s="451"/>
      <c r="F291" s="451"/>
      <c r="G291" s="451"/>
      <c r="H291" s="451"/>
      <c r="I291" s="451"/>
      <c r="J291" s="451"/>
      <c r="K291" s="451"/>
      <c r="L291" s="451"/>
      <c r="M291" s="451"/>
      <c r="N291" s="503" t="e">
        <f t="shared" si="64"/>
        <v>#DIV/0!</v>
      </c>
      <c r="O291" s="503" t="e">
        <f t="shared" si="64"/>
        <v>#DIV/0!</v>
      </c>
      <c r="P291" s="503" t="e">
        <f t="shared" si="64"/>
        <v>#DIV/0!</v>
      </c>
    </row>
    <row r="292" spans="1:16" hidden="1" outlineLevel="1">
      <c r="A292" s="482" t="s">
        <v>616</v>
      </c>
      <c r="B292" s="497" t="s">
        <v>337</v>
      </c>
      <c r="C292" s="484"/>
      <c r="D292" s="454">
        <f t="shared" ref="D292:P292" si="65">SUM(D293:D295)</f>
        <v>0</v>
      </c>
      <c r="E292" s="454">
        <f t="shared" si="65"/>
        <v>0</v>
      </c>
      <c r="F292" s="454">
        <f t="shared" si="65"/>
        <v>0</v>
      </c>
      <c r="G292" s="454">
        <f t="shared" si="65"/>
        <v>0</v>
      </c>
      <c r="H292" s="454">
        <f t="shared" si="65"/>
        <v>0</v>
      </c>
      <c r="I292" s="454">
        <f t="shared" si="65"/>
        <v>0</v>
      </c>
      <c r="J292" s="454">
        <f t="shared" si="65"/>
        <v>0</v>
      </c>
      <c r="K292" s="454">
        <f t="shared" si="65"/>
        <v>0</v>
      </c>
      <c r="L292" s="454">
        <f t="shared" si="65"/>
        <v>0</v>
      </c>
      <c r="M292" s="454">
        <f t="shared" si="65"/>
        <v>0</v>
      </c>
      <c r="N292" s="454">
        <f t="shared" si="65"/>
        <v>0</v>
      </c>
      <c r="O292" s="454">
        <f t="shared" si="65"/>
        <v>0</v>
      </c>
      <c r="P292" s="454">
        <f t="shared" si="65"/>
        <v>0</v>
      </c>
    </row>
    <row r="293" spans="1:16" hidden="1" outlineLevel="1">
      <c r="A293" s="482" t="s">
        <v>617</v>
      </c>
      <c r="B293" s="498" t="s">
        <v>276</v>
      </c>
      <c r="C293" s="484"/>
      <c r="D293" s="451"/>
      <c r="E293" s="451"/>
      <c r="F293" s="451"/>
      <c r="G293" s="451"/>
      <c r="H293" s="451"/>
      <c r="I293" s="451"/>
      <c r="J293" s="451"/>
      <c r="K293" s="451"/>
      <c r="L293" s="451"/>
      <c r="M293" s="451"/>
      <c r="N293" s="451"/>
      <c r="O293" s="451"/>
      <c r="P293" s="451"/>
    </row>
    <row r="294" spans="1:16" hidden="1" outlineLevel="1">
      <c r="A294" s="482" t="s">
        <v>618</v>
      </c>
      <c r="B294" s="498" t="s">
        <v>277</v>
      </c>
      <c r="C294" s="484"/>
      <c r="D294" s="451"/>
      <c r="E294" s="451"/>
      <c r="F294" s="451"/>
      <c r="G294" s="451"/>
      <c r="H294" s="451"/>
      <c r="I294" s="451"/>
      <c r="J294" s="451"/>
      <c r="K294" s="451"/>
      <c r="L294" s="451"/>
      <c r="M294" s="451"/>
      <c r="N294" s="451"/>
      <c r="O294" s="451"/>
      <c r="P294" s="451"/>
    </row>
    <row r="295" spans="1:16" hidden="1" outlineLevel="1">
      <c r="A295" s="482" t="s">
        <v>619</v>
      </c>
      <c r="B295" s="498" t="s">
        <v>278</v>
      </c>
      <c r="C295" s="484"/>
      <c r="D295" s="451"/>
      <c r="E295" s="451"/>
      <c r="F295" s="451"/>
      <c r="G295" s="451"/>
      <c r="H295" s="451"/>
      <c r="I295" s="451"/>
      <c r="J295" s="451"/>
      <c r="K295" s="451"/>
      <c r="L295" s="451"/>
      <c r="M295" s="451"/>
      <c r="N295" s="451"/>
      <c r="O295" s="451"/>
      <c r="P295" s="451"/>
    </row>
    <row r="296" spans="1:16" hidden="1" outlineLevel="1">
      <c r="A296" s="482" t="s">
        <v>347</v>
      </c>
      <c r="B296" s="449" t="s">
        <v>25</v>
      </c>
      <c r="C296" s="484" t="s">
        <v>732</v>
      </c>
      <c r="D296" s="451"/>
      <c r="E296" s="451"/>
      <c r="F296" s="451"/>
      <c r="G296" s="451"/>
      <c r="H296" s="451"/>
      <c r="I296" s="451"/>
      <c r="J296" s="451"/>
      <c r="K296" s="451"/>
      <c r="L296" s="451"/>
      <c r="M296" s="451"/>
      <c r="N296" s="451"/>
      <c r="O296" s="451"/>
      <c r="P296" s="451"/>
    </row>
    <row r="297" spans="1:16" hidden="1" outlineLevel="1">
      <c r="A297" s="499" t="s">
        <v>348</v>
      </c>
      <c r="B297" s="453" t="s">
        <v>26</v>
      </c>
      <c r="C297" s="450" t="s">
        <v>1041</v>
      </c>
      <c r="D297" s="454">
        <f t="shared" ref="D297:M297" si="66">IF(D296&gt;0,D296/D286,0)</f>
        <v>0</v>
      </c>
      <c r="E297" s="454">
        <f t="shared" si="66"/>
        <v>0</v>
      </c>
      <c r="F297" s="454">
        <f t="shared" si="66"/>
        <v>0</v>
      </c>
      <c r="G297" s="454">
        <f t="shared" si="66"/>
        <v>0</v>
      </c>
      <c r="H297" s="454">
        <f t="shared" si="66"/>
        <v>0</v>
      </c>
      <c r="I297" s="454">
        <f t="shared" si="66"/>
        <v>0</v>
      </c>
      <c r="J297" s="454">
        <f t="shared" si="66"/>
        <v>0</v>
      </c>
      <c r="K297" s="454">
        <f t="shared" si="66"/>
        <v>0</v>
      </c>
      <c r="L297" s="454">
        <f t="shared" si="66"/>
        <v>0</v>
      </c>
      <c r="M297" s="454">
        <f t="shared" si="66"/>
        <v>0</v>
      </c>
      <c r="N297" s="454">
        <f>IF(N296&gt;0,N296/N286,0)</f>
        <v>0</v>
      </c>
      <c r="O297" s="454">
        <f>IF(O296&gt;0,O296/O286,0)</f>
        <v>0</v>
      </c>
      <c r="P297" s="454">
        <f>IF(P296&gt;0,P296/P286,0)</f>
        <v>0</v>
      </c>
    </row>
    <row r="298" spans="1:16" ht="25.5" hidden="1" outlineLevel="1">
      <c r="A298" s="455">
        <v>22</v>
      </c>
      <c r="B298" s="428" t="s">
        <v>473</v>
      </c>
      <c r="C298" s="425" t="s">
        <v>48</v>
      </c>
      <c r="D298" s="456" t="s">
        <v>10</v>
      </c>
      <c r="E298" s="456" t="s">
        <v>10</v>
      </c>
      <c r="F298" s="456" t="s">
        <v>10</v>
      </c>
      <c r="G298" s="457">
        <f>SUM(G299:G301)</f>
        <v>0</v>
      </c>
      <c r="H298" s="456" t="s">
        <v>10</v>
      </c>
      <c r="I298" s="457">
        <f>SUM(I299:I301)</f>
        <v>0</v>
      </c>
      <c r="J298" s="456" t="s">
        <v>10</v>
      </c>
      <c r="K298" s="457">
        <f>SUM(K299:K301)</f>
        <v>0</v>
      </c>
      <c r="L298" s="456" t="s">
        <v>10</v>
      </c>
      <c r="M298" s="457">
        <f>SUM(M299:M301)</f>
        <v>0</v>
      </c>
      <c r="N298" s="457">
        <f>SUM(N299:N301)</f>
        <v>0</v>
      </c>
      <c r="O298" s="457">
        <f>SUM(O299:O301)</f>
        <v>0</v>
      </c>
      <c r="P298" s="457">
        <f>SUM(P299:P301)</f>
        <v>0</v>
      </c>
    </row>
    <row r="299" spans="1:16" hidden="1" outlineLevel="1">
      <c r="A299" s="440" t="s">
        <v>352</v>
      </c>
      <c r="B299" s="441" t="s">
        <v>1180</v>
      </c>
      <c r="C299" s="434" t="s">
        <v>48</v>
      </c>
      <c r="D299" s="456" t="s">
        <v>10</v>
      </c>
      <c r="E299" s="456" t="s">
        <v>10</v>
      </c>
      <c r="F299" s="456" t="s">
        <v>10</v>
      </c>
      <c r="G299" s="458">
        <f>G303+G307</f>
        <v>0</v>
      </c>
      <c r="H299" s="456" t="s">
        <v>10</v>
      </c>
      <c r="I299" s="458">
        <f>I303+I307</f>
        <v>0</v>
      </c>
      <c r="J299" s="456" t="s">
        <v>10</v>
      </c>
      <c r="K299" s="458">
        <f>K303+K307</f>
        <v>0</v>
      </c>
      <c r="L299" s="456" t="s">
        <v>10</v>
      </c>
      <c r="M299" s="458">
        <f t="shared" ref="M299:P301" si="67">M303+M307</f>
        <v>0</v>
      </c>
      <c r="N299" s="458">
        <f t="shared" si="67"/>
        <v>0</v>
      </c>
      <c r="O299" s="458">
        <f t="shared" si="67"/>
        <v>0</v>
      </c>
      <c r="P299" s="458">
        <f t="shared" si="67"/>
        <v>0</v>
      </c>
    </row>
    <row r="300" spans="1:16" hidden="1" outlineLevel="1">
      <c r="A300" s="440" t="s">
        <v>512</v>
      </c>
      <c r="B300" s="441" t="s">
        <v>1236</v>
      </c>
      <c r="C300" s="434" t="s">
        <v>48</v>
      </c>
      <c r="D300" s="456" t="s">
        <v>10</v>
      </c>
      <c r="E300" s="456" t="s">
        <v>10</v>
      </c>
      <c r="F300" s="456" t="s">
        <v>10</v>
      </c>
      <c r="G300" s="458">
        <f>G304+G308</f>
        <v>0</v>
      </c>
      <c r="H300" s="456" t="s">
        <v>10</v>
      </c>
      <c r="I300" s="458">
        <f>I304+I308</f>
        <v>0</v>
      </c>
      <c r="J300" s="456" t="s">
        <v>10</v>
      </c>
      <c r="K300" s="458">
        <f>K304+K308</f>
        <v>0</v>
      </c>
      <c r="L300" s="456" t="s">
        <v>10</v>
      </c>
      <c r="M300" s="458">
        <f t="shared" si="67"/>
        <v>0</v>
      </c>
      <c r="N300" s="458">
        <f t="shared" si="67"/>
        <v>0</v>
      </c>
      <c r="O300" s="458">
        <f t="shared" si="67"/>
        <v>0</v>
      </c>
      <c r="P300" s="458">
        <f t="shared" si="67"/>
        <v>0</v>
      </c>
    </row>
    <row r="301" spans="1:16" hidden="1" outlineLevel="1">
      <c r="A301" s="440" t="s">
        <v>513</v>
      </c>
      <c r="B301" s="441" t="s">
        <v>1237</v>
      </c>
      <c r="C301" s="434" t="s">
        <v>48</v>
      </c>
      <c r="D301" s="456" t="s">
        <v>10</v>
      </c>
      <c r="E301" s="456" t="s">
        <v>10</v>
      </c>
      <c r="F301" s="456" t="s">
        <v>10</v>
      </c>
      <c r="G301" s="458">
        <f>G305+G309</f>
        <v>0</v>
      </c>
      <c r="H301" s="456" t="s">
        <v>10</v>
      </c>
      <c r="I301" s="458">
        <f>I305+I309</f>
        <v>0</v>
      </c>
      <c r="J301" s="456" t="s">
        <v>10</v>
      </c>
      <c r="K301" s="458">
        <f>K305+K309</f>
        <v>0</v>
      </c>
      <c r="L301" s="456" t="s">
        <v>10</v>
      </c>
      <c r="M301" s="458">
        <f t="shared" si="67"/>
        <v>0</v>
      </c>
      <c r="N301" s="458">
        <f t="shared" si="67"/>
        <v>0</v>
      </c>
      <c r="O301" s="458">
        <f t="shared" si="67"/>
        <v>0</v>
      </c>
      <c r="P301" s="458">
        <f t="shared" si="67"/>
        <v>0</v>
      </c>
    </row>
    <row r="302" spans="1:16" ht="25.5" hidden="1" outlineLevel="1">
      <c r="A302" s="459" t="s">
        <v>514</v>
      </c>
      <c r="B302" s="460" t="s">
        <v>475</v>
      </c>
      <c r="C302" s="461" t="s">
        <v>48</v>
      </c>
      <c r="D302" s="456" t="s">
        <v>10</v>
      </c>
      <c r="E302" s="456" t="s">
        <v>10</v>
      </c>
      <c r="F302" s="456" t="s">
        <v>10</v>
      </c>
      <c r="G302" s="457">
        <f>SUM(G303:G305)</f>
        <v>0</v>
      </c>
      <c r="H302" s="456" t="s">
        <v>10</v>
      </c>
      <c r="I302" s="457">
        <f>SUM(I303:I305)</f>
        <v>0</v>
      </c>
      <c r="J302" s="456" t="s">
        <v>10</v>
      </c>
      <c r="K302" s="457">
        <f>SUM(K303:K305)</f>
        <v>0</v>
      </c>
      <c r="L302" s="456" t="s">
        <v>10</v>
      </c>
      <c r="M302" s="457">
        <f>SUM(M303:M305)</f>
        <v>0</v>
      </c>
      <c r="N302" s="457">
        <f>SUM(N303:N305)</f>
        <v>0</v>
      </c>
      <c r="O302" s="457">
        <f>SUM(O303:O305)</f>
        <v>0</v>
      </c>
      <c r="P302" s="457">
        <f>SUM(P303:P305)</f>
        <v>0</v>
      </c>
    </row>
    <row r="303" spans="1:16" hidden="1" outlineLevel="1">
      <c r="A303" s="440" t="s">
        <v>515</v>
      </c>
      <c r="B303" s="441" t="s">
        <v>1180</v>
      </c>
      <c r="C303" s="434" t="s">
        <v>48</v>
      </c>
      <c r="D303" s="456" t="s">
        <v>10</v>
      </c>
      <c r="E303" s="456" t="s">
        <v>10</v>
      </c>
      <c r="F303" s="456" t="s">
        <v>10</v>
      </c>
      <c r="G303" s="436"/>
      <c r="H303" s="456" t="s">
        <v>10</v>
      </c>
      <c r="I303" s="436"/>
      <c r="J303" s="456" t="s">
        <v>10</v>
      </c>
      <c r="K303" s="436"/>
      <c r="L303" s="456" t="s">
        <v>10</v>
      </c>
      <c r="M303" s="436"/>
      <c r="N303" s="436"/>
      <c r="O303" s="436"/>
      <c r="P303" s="436"/>
    </row>
    <row r="304" spans="1:16" hidden="1" outlineLevel="1">
      <c r="A304" s="440" t="s">
        <v>516</v>
      </c>
      <c r="B304" s="441" t="s">
        <v>1236</v>
      </c>
      <c r="C304" s="434" t="s">
        <v>48</v>
      </c>
      <c r="D304" s="456" t="s">
        <v>10</v>
      </c>
      <c r="E304" s="456" t="s">
        <v>10</v>
      </c>
      <c r="F304" s="456" t="s">
        <v>10</v>
      </c>
      <c r="G304" s="436"/>
      <c r="H304" s="456" t="s">
        <v>10</v>
      </c>
      <c r="I304" s="436"/>
      <c r="J304" s="456" t="s">
        <v>10</v>
      </c>
      <c r="K304" s="436"/>
      <c r="L304" s="456" t="s">
        <v>10</v>
      </c>
      <c r="M304" s="436"/>
      <c r="N304" s="436"/>
      <c r="O304" s="436"/>
      <c r="P304" s="436"/>
    </row>
    <row r="305" spans="1:16" hidden="1" outlineLevel="1">
      <c r="A305" s="440" t="s">
        <v>517</v>
      </c>
      <c r="B305" s="441" t="s">
        <v>1237</v>
      </c>
      <c r="C305" s="434" t="s">
        <v>48</v>
      </c>
      <c r="D305" s="456" t="s">
        <v>10</v>
      </c>
      <c r="E305" s="456" t="s">
        <v>10</v>
      </c>
      <c r="F305" s="456" t="s">
        <v>10</v>
      </c>
      <c r="G305" s="436"/>
      <c r="H305" s="456" t="s">
        <v>10</v>
      </c>
      <c r="I305" s="436"/>
      <c r="J305" s="456" t="s">
        <v>10</v>
      </c>
      <c r="K305" s="436"/>
      <c r="L305" s="456" t="s">
        <v>10</v>
      </c>
      <c r="M305" s="436"/>
      <c r="N305" s="436"/>
      <c r="O305" s="436"/>
      <c r="P305" s="436"/>
    </row>
    <row r="306" spans="1:16" ht="25.5" hidden="1" outlineLevel="1">
      <c r="A306" s="459" t="s">
        <v>620</v>
      </c>
      <c r="B306" s="460" t="s">
        <v>476</v>
      </c>
      <c r="C306" s="461" t="s">
        <v>48</v>
      </c>
      <c r="D306" s="456" t="s">
        <v>10</v>
      </c>
      <c r="E306" s="456" t="s">
        <v>10</v>
      </c>
      <c r="F306" s="456" t="s">
        <v>10</v>
      </c>
      <c r="G306" s="457">
        <f>SUM(G307:G309)</f>
        <v>0</v>
      </c>
      <c r="H306" s="456" t="s">
        <v>10</v>
      </c>
      <c r="I306" s="457">
        <f>SUM(I307:I309)</f>
        <v>0</v>
      </c>
      <c r="J306" s="456" t="s">
        <v>10</v>
      </c>
      <c r="K306" s="457">
        <f>SUM(K307:K309)</f>
        <v>0</v>
      </c>
      <c r="L306" s="456" t="s">
        <v>10</v>
      </c>
      <c r="M306" s="457">
        <f>SUM(M307:M309)</f>
        <v>0</v>
      </c>
      <c r="N306" s="457">
        <f>SUM(N307:N309)</f>
        <v>0</v>
      </c>
      <c r="O306" s="457">
        <f>SUM(O307:O309)</f>
        <v>0</v>
      </c>
      <c r="P306" s="457">
        <f>SUM(P307:P309)</f>
        <v>0</v>
      </c>
    </row>
    <row r="307" spans="1:16" hidden="1" outlineLevel="1">
      <c r="A307" s="440" t="s">
        <v>518</v>
      </c>
      <c r="B307" s="441" t="s">
        <v>1180</v>
      </c>
      <c r="C307" s="434" t="s">
        <v>48</v>
      </c>
      <c r="D307" s="456" t="s">
        <v>10</v>
      </c>
      <c r="E307" s="456" t="s">
        <v>10</v>
      </c>
      <c r="F307" s="456" t="s">
        <v>10</v>
      </c>
      <c r="G307" s="436"/>
      <c r="H307" s="456" t="s">
        <v>10</v>
      </c>
      <c r="I307" s="436"/>
      <c r="J307" s="456" t="s">
        <v>10</v>
      </c>
      <c r="K307" s="436"/>
      <c r="L307" s="456" t="s">
        <v>10</v>
      </c>
      <c r="M307" s="436"/>
      <c r="N307" s="436"/>
      <c r="O307" s="436"/>
      <c r="P307" s="436"/>
    </row>
    <row r="308" spans="1:16" hidden="1" outlineLevel="1">
      <c r="A308" s="440" t="s">
        <v>519</v>
      </c>
      <c r="B308" s="441" t="s">
        <v>1236</v>
      </c>
      <c r="C308" s="434" t="s">
        <v>48</v>
      </c>
      <c r="D308" s="456" t="s">
        <v>10</v>
      </c>
      <c r="E308" s="456" t="s">
        <v>10</v>
      </c>
      <c r="F308" s="456" t="s">
        <v>10</v>
      </c>
      <c r="G308" s="436"/>
      <c r="H308" s="456" t="s">
        <v>10</v>
      </c>
      <c r="I308" s="436"/>
      <c r="J308" s="456" t="s">
        <v>10</v>
      </c>
      <c r="K308" s="436"/>
      <c r="L308" s="456" t="s">
        <v>10</v>
      </c>
      <c r="M308" s="436"/>
      <c r="N308" s="436"/>
      <c r="O308" s="436"/>
      <c r="P308" s="436"/>
    </row>
    <row r="309" spans="1:16" hidden="1" outlineLevel="1">
      <c r="A309" s="440" t="s">
        <v>520</v>
      </c>
      <c r="B309" s="441" t="s">
        <v>1237</v>
      </c>
      <c r="C309" s="434" t="s">
        <v>48</v>
      </c>
      <c r="D309" s="456" t="s">
        <v>10</v>
      </c>
      <c r="E309" s="456" t="s">
        <v>10</v>
      </c>
      <c r="F309" s="456" t="s">
        <v>10</v>
      </c>
      <c r="G309" s="436"/>
      <c r="H309" s="456" t="s">
        <v>10</v>
      </c>
      <c r="I309" s="436"/>
      <c r="J309" s="456" t="s">
        <v>10</v>
      </c>
      <c r="K309" s="436"/>
      <c r="L309" s="456" t="s">
        <v>10</v>
      </c>
      <c r="M309" s="436"/>
      <c r="N309" s="436"/>
      <c r="O309" s="436"/>
      <c r="P309" s="436"/>
    </row>
    <row r="310" spans="1:16" ht="51" hidden="1" outlineLevel="1">
      <c r="A310" s="455">
        <v>25</v>
      </c>
      <c r="B310" s="428" t="s">
        <v>685</v>
      </c>
      <c r="C310" s="425" t="s">
        <v>48</v>
      </c>
      <c r="D310" s="456" t="s">
        <v>10</v>
      </c>
      <c r="E310" s="456" t="s">
        <v>10</v>
      </c>
      <c r="F310" s="456" t="s">
        <v>10</v>
      </c>
      <c r="G310" s="457">
        <f>SUM(G311:G313)</f>
        <v>0</v>
      </c>
      <c r="H310" s="456" t="s">
        <v>10</v>
      </c>
      <c r="I310" s="457">
        <f>SUM(I311:I313)</f>
        <v>0</v>
      </c>
      <c r="J310" s="456" t="s">
        <v>10</v>
      </c>
      <c r="K310" s="457">
        <f>SUM(K311:K313)</f>
        <v>0</v>
      </c>
      <c r="L310" s="456" t="s">
        <v>10</v>
      </c>
      <c r="M310" s="457">
        <f>SUM(M311:M313)</f>
        <v>0</v>
      </c>
      <c r="N310" s="457">
        <f>SUM(N311:N313)</f>
        <v>0</v>
      </c>
      <c r="O310" s="457">
        <f>SUM(O311:O313)</f>
        <v>0</v>
      </c>
      <c r="P310" s="457">
        <f>SUM(P311:P313)</f>
        <v>0</v>
      </c>
    </row>
    <row r="311" spans="1:16" hidden="1" outlineLevel="1">
      <c r="A311" s="462" t="s">
        <v>521</v>
      </c>
      <c r="B311" s="439" t="s">
        <v>1180</v>
      </c>
      <c r="C311" s="425" t="s">
        <v>48</v>
      </c>
      <c r="D311" s="456" t="s">
        <v>10</v>
      </c>
      <c r="E311" s="456" t="s">
        <v>10</v>
      </c>
      <c r="F311" s="456" t="s">
        <v>10</v>
      </c>
      <c r="G311" s="438"/>
      <c r="H311" s="456" t="s">
        <v>10</v>
      </c>
      <c r="I311" s="438"/>
      <c r="J311" s="456" t="s">
        <v>10</v>
      </c>
      <c r="K311" s="438"/>
      <c r="L311" s="456" t="s">
        <v>10</v>
      </c>
      <c r="M311" s="438"/>
      <c r="N311" s="438"/>
      <c r="O311" s="438"/>
      <c r="P311" s="438"/>
    </row>
    <row r="312" spans="1:16" hidden="1" outlineLevel="1">
      <c r="A312" s="462" t="s">
        <v>522</v>
      </c>
      <c r="B312" s="439" t="s">
        <v>1236</v>
      </c>
      <c r="C312" s="425" t="s">
        <v>48</v>
      </c>
      <c r="D312" s="456" t="s">
        <v>10</v>
      </c>
      <c r="E312" s="456" t="s">
        <v>10</v>
      </c>
      <c r="F312" s="456" t="s">
        <v>10</v>
      </c>
      <c r="G312" s="438"/>
      <c r="H312" s="456" t="s">
        <v>10</v>
      </c>
      <c r="I312" s="438"/>
      <c r="J312" s="456" t="s">
        <v>10</v>
      </c>
      <c r="K312" s="438"/>
      <c r="L312" s="456" t="s">
        <v>10</v>
      </c>
      <c r="M312" s="438"/>
      <c r="N312" s="438"/>
      <c r="O312" s="438"/>
      <c r="P312" s="438"/>
    </row>
    <row r="313" spans="1:16" hidden="1" outlineLevel="1">
      <c r="A313" s="462" t="s">
        <v>523</v>
      </c>
      <c r="B313" s="439" t="s">
        <v>1237</v>
      </c>
      <c r="C313" s="425" t="s">
        <v>48</v>
      </c>
      <c r="D313" s="456" t="s">
        <v>10</v>
      </c>
      <c r="E313" s="456" t="s">
        <v>10</v>
      </c>
      <c r="F313" s="456" t="s">
        <v>10</v>
      </c>
      <c r="G313" s="438"/>
      <c r="H313" s="456" t="s">
        <v>10</v>
      </c>
      <c r="I313" s="438"/>
      <c r="J313" s="456" t="s">
        <v>10</v>
      </c>
      <c r="K313" s="438"/>
      <c r="L313" s="456" t="s">
        <v>10</v>
      </c>
      <c r="M313" s="438"/>
      <c r="N313" s="438"/>
      <c r="O313" s="438"/>
      <c r="P313" s="438"/>
    </row>
    <row r="314" spans="1:16" hidden="1" outlineLevel="1">
      <c r="A314" s="463">
        <v>26</v>
      </c>
      <c r="B314" s="464" t="s">
        <v>477</v>
      </c>
      <c r="C314" s="465"/>
      <c r="D314" s="466" t="s">
        <v>10</v>
      </c>
      <c r="E314" s="466" t="s">
        <v>10</v>
      </c>
      <c r="F314" s="466" t="s">
        <v>10</v>
      </c>
      <c r="G314" s="466" t="s">
        <v>10</v>
      </c>
      <c r="H314" s="466" t="s">
        <v>10</v>
      </c>
      <c r="I314" s="466" t="s">
        <v>10</v>
      </c>
      <c r="J314" s="466" t="s">
        <v>10</v>
      </c>
      <c r="K314" s="466" t="s">
        <v>10</v>
      </c>
      <c r="L314" s="466" t="s">
        <v>10</v>
      </c>
      <c r="M314" s="466" t="s">
        <v>10</v>
      </c>
      <c r="N314" s="503" t="e">
        <f>(((K292-K298-K310-I292)/I292)+((I292-I298-I310-G292)/G292)+((G292-G298-G310-E292)/E292))/3</f>
        <v>#DIV/0!</v>
      </c>
      <c r="O314" s="503" t="e">
        <f>(((K292-K298-K310-I292)/I292)+((I292-I298-I310-G292)/G292)+((G292-G298-G310-E292)/E292))/3</f>
        <v>#DIV/0!</v>
      </c>
      <c r="P314" s="503" t="e">
        <f>(((K292-K298-K310-I292)/I292)+((I292-I298-I310-G292)/G292)+((G292-G298-G310-E292)/E292))/3</f>
        <v>#DIV/0!</v>
      </c>
    </row>
    <row r="315" spans="1:16" hidden="1" outlineLevel="1">
      <c r="A315" s="462" t="s">
        <v>524</v>
      </c>
      <c r="B315" s="439" t="s">
        <v>1180</v>
      </c>
      <c r="C315" s="425"/>
      <c r="D315" s="466" t="s">
        <v>10</v>
      </c>
      <c r="E315" s="466" t="s">
        <v>10</v>
      </c>
      <c r="F315" s="466" t="s">
        <v>10</v>
      </c>
      <c r="G315" s="466" t="s">
        <v>10</v>
      </c>
      <c r="H315" s="466" t="s">
        <v>10</v>
      </c>
      <c r="I315" s="466" t="s">
        <v>10</v>
      </c>
      <c r="J315" s="466" t="s">
        <v>10</v>
      </c>
      <c r="K315" s="466" t="s">
        <v>10</v>
      </c>
      <c r="L315" s="466" t="s">
        <v>10</v>
      </c>
      <c r="M315" s="466" t="s">
        <v>10</v>
      </c>
      <c r="N315" s="503" t="e">
        <f>(((K293-K299-K311-I293)/I293)+((I293-I299-I311-G293)/G293)+((G293-G299-G311-E293)/E293))/3</f>
        <v>#DIV/0!</v>
      </c>
      <c r="O315" s="503" t="e">
        <f>(((K293-K299-K311-I293)/I293)+((I293-I299-I311-G293)/G293)+((G293-G299-G311-E293)/E293))/3</f>
        <v>#DIV/0!</v>
      </c>
      <c r="P315" s="503" t="e">
        <f>(((K293-K299-K311-I293)/I293)+((I293-I299-I311-G293)/G293)+((G293-G299-G311-E293)/E293))/3</f>
        <v>#DIV/0!</v>
      </c>
    </row>
    <row r="316" spans="1:16" hidden="1" outlineLevel="1">
      <c r="A316" s="462" t="s">
        <v>526</v>
      </c>
      <c r="B316" s="439" t="s">
        <v>1236</v>
      </c>
      <c r="C316" s="425"/>
      <c r="D316" s="466" t="s">
        <v>10</v>
      </c>
      <c r="E316" s="466" t="s">
        <v>10</v>
      </c>
      <c r="F316" s="466" t="s">
        <v>10</v>
      </c>
      <c r="G316" s="466" t="s">
        <v>10</v>
      </c>
      <c r="H316" s="466" t="s">
        <v>10</v>
      </c>
      <c r="I316" s="466" t="s">
        <v>10</v>
      </c>
      <c r="J316" s="466" t="s">
        <v>10</v>
      </c>
      <c r="K316" s="466" t="s">
        <v>10</v>
      </c>
      <c r="L316" s="466" t="s">
        <v>10</v>
      </c>
      <c r="M316" s="466" t="s">
        <v>10</v>
      </c>
      <c r="N316" s="503" t="e">
        <f>(((K294-K300-K312-I294)/I294)+((I294-I300-I312-G294)/G294)+((G294-G300-G312-E294)/E294))/3</f>
        <v>#DIV/0!</v>
      </c>
      <c r="O316" s="503" t="e">
        <f>(((K294-K300-K312-I294)/I294)+((I294-I300-I312-G294)/G294)+((G294-G300-G312-E294)/E294))/3</f>
        <v>#DIV/0!</v>
      </c>
      <c r="P316" s="503" t="e">
        <f>(((K294-K300-K312-I294)/I294)+((I294-I300-I312-G294)/G294)+((G294-G300-G312-E294)/E294))/3</f>
        <v>#DIV/0!</v>
      </c>
    </row>
    <row r="317" spans="1:16" hidden="1" outlineLevel="1">
      <c r="A317" s="462" t="s">
        <v>527</v>
      </c>
      <c r="B317" s="439" t="s">
        <v>1237</v>
      </c>
      <c r="C317" s="425"/>
      <c r="D317" s="466" t="s">
        <v>10</v>
      </c>
      <c r="E317" s="466" t="s">
        <v>10</v>
      </c>
      <c r="F317" s="466" t="s">
        <v>10</v>
      </c>
      <c r="G317" s="466" t="s">
        <v>10</v>
      </c>
      <c r="H317" s="466" t="s">
        <v>10</v>
      </c>
      <c r="I317" s="466" t="s">
        <v>10</v>
      </c>
      <c r="J317" s="466" t="s">
        <v>10</v>
      </c>
      <c r="K317" s="466" t="s">
        <v>10</v>
      </c>
      <c r="L317" s="466" t="s">
        <v>10</v>
      </c>
      <c r="M317" s="466" t="s">
        <v>10</v>
      </c>
      <c r="N317" s="503" t="e">
        <f>(((K295-K301-K313-I295)/I295)+((I295-I301-I313-G295)/G295)+((G295-G301-G313-E295)/E295))/3</f>
        <v>#DIV/0!</v>
      </c>
      <c r="O317" s="503" t="e">
        <f>(((K295-K301-K313-I295)/I295)+((I295-I301-I313-G295)/G295)+((G295-G301-G313-E295)/E295))/3</f>
        <v>#DIV/0!</v>
      </c>
      <c r="P317" s="503" t="e">
        <f>(((K295-K301-K313-I295)/I295)+((I295-I301-I313-G295)/G295)+((G295-G301-G313-E295)/E295))/3</f>
        <v>#DIV/0!</v>
      </c>
    </row>
    <row r="318" spans="1:16" hidden="1">
      <c r="A318" s="475" t="s">
        <v>621</v>
      </c>
      <c r="B318" s="428" t="s">
        <v>1242</v>
      </c>
      <c r="C318" s="495" t="s">
        <v>730</v>
      </c>
      <c r="D318" s="454">
        <f t="shared" ref="D318:P318" si="68">SUM(D319:D321)</f>
        <v>0</v>
      </c>
      <c r="E318" s="454">
        <f t="shared" si="68"/>
        <v>0</v>
      </c>
      <c r="F318" s="454">
        <f t="shared" si="68"/>
        <v>0</v>
      </c>
      <c r="G318" s="454">
        <f t="shared" si="68"/>
        <v>0</v>
      </c>
      <c r="H318" s="454">
        <f t="shared" si="68"/>
        <v>0</v>
      </c>
      <c r="I318" s="454">
        <f t="shared" si="68"/>
        <v>0</v>
      </c>
      <c r="J318" s="454">
        <f t="shared" si="68"/>
        <v>0</v>
      </c>
      <c r="K318" s="454">
        <f t="shared" si="68"/>
        <v>0</v>
      </c>
      <c r="L318" s="454">
        <f t="shared" si="68"/>
        <v>0</v>
      </c>
      <c r="M318" s="454">
        <f t="shared" si="68"/>
        <v>0</v>
      </c>
      <c r="N318" s="454" t="e">
        <f t="shared" si="68"/>
        <v>#DIV/0!</v>
      </c>
      <c r="O318" s="454" t="e">
        <f t="shared" si="68"/>
        <v>#DIV/0!</v>
      </c>
      <c r="P318" s="454" t="e">
        <f t="shared" si="68"/>
        <v>#DIV/0!</v>
      </c>
    </row>
    <row r="319" spans="1:16" hidden="1" outlineLevel="1">
      <c r="A319" s="482" t="s">
        <v>529</v>
      </c>
      <c r="B319" s="483" t="s">
        <v>1165</v>
      </c>
      <c r="C319" s="484" t="s">
        <v>730</v>
      </c>
      <c r="D319" s="451"/>
      <c r="E319" s="451"/>
      <c r="F319" s="451"/>
      <c r="G319" s="451"/>
      <c r="H319" s="451"/>
      <c r="I319" s="451"/>
      <c r="J319" s="451"/>
      <c r="K319" s="451"/>
      <c r="L319" s="451"/>
      <c r="M319" s="451"/>
      <c r="N319" s="451"/>
      <c r="O319" s="451"/>
      <c r="P319" s="451"/>
    </row>
    <row r="320" spans="1:16" hidden="1" outlineLevel="1">
      <c r="A320" s="482" t="s">
        <v>528</v>
      </c>
      <c r="B320" s="449" t="s">
        <v>1161</v>
      </c>
      <c r="C320" s="484" t="s">
        <v>730</v>
      </c>
      <c r="D320" s="451"/>
      <c r="E320" s="451"/>
      <c r="F320" s="451"/>
      <c r="G320" s="451"/>
      <c r="H320" s="451"/>
      <c r="I320" s="451"/>
      <c r="J320" s="451"/>
      <c r="K320" s="451"/>
      <c r="L320" s="451"/>
      <c r="M320" s="451"/>
      <c r="N320" s="451"/>
      <c r="O320" s="451"/>
      <c r="P320" s="451"/>
    </row>
    <row r="321" spans="1:16" hidden="1" outlineLevel="1">
      <c r="A321" s="482" t="s">
        <v>622</v>
      </c>
      <c r="B321" s="449" t="s">
        <v>1162</v>
      </c>
      <c r="C321" s="484" t="s">
        <v>730</v>
      </c>
      <c r="D321" s="454">
        <f>SUM(D322:D324)</f>
        <v>0</v>
      </c>
      <c r="E321" s="454">
        <f>SUM(E322:E324)</f>
        <v>0</v>
      </c>
      <c r="F321" s="454">
        <f>SUM(F322:F324)</f>
        <v>0</v>
      </c>
      <c r="G321" s="454">
        <f>SUM(G322:G324)</f>
        <v>0</v>
      </c>
      <c r="H321" s="454">
        <f t="shared" ref="H321:P321" si="69">SUM(H322:H324)</f>
        <v>0</v>
      </c>
      <c r="I321" s="454">
        <f t="shared" si="69"/>
        <v>0</v>
      </c>
      <c r="J321" s="454">
        <f t="shared" si="69"/>
        <v>0</v>
      </c>
      <c r="K321" s="454">
        <f t="shared" si="69"/>
        <v>0</v>
      </c>
      <c r="L321" s="454">
        <f t="shared" si="69"/>
        <v>0</v>
      </c>
      <c r="M321" s="454">
        <f t="shared" si="69"/>
        <v>0</v>
      </c>
      <c r="N321" s="454" t="e">
        <f t="shared" si="69"/>
        <v>#DIV/0!</v>
      </c>
      <c r="O321" s="454" t="e">
        <f t="shared" si="69"/>
        <v>#DIV/0!</v>
      </c>
      <c r="P321" s="454" t="e">
        <f t="shared" si="69"/>
        <v>#DIV/0!</v>
      </c>
    </row>
    <row r="322" spans="1:16" hidden="1" outlineLevel="1">
      <c r="A322" s="482" t="s">
        <v>623</v>
      </c>
      <c r="B322" s="449" t="s">
        <v>1166</v>
      </c>
      <c r="C322" s="484" t="s">
        <v>730</v>
      </c>
      <c r="D322" s="451"/>
      <c r="E322" s="451"/>
      <c r="F322" s="451"/>
      <c r="G322" s="451"/>
      <c r="H322" s="451"/>
      <c r="I322" s="451"/>
      <c r="J322" s="451"/>
      <c r="K322" s="451"/>
      <c r="L322" s="451"/>
      <c r="M322" s="451"/>
      <c r="N322" s="503" t="e">
        <f>IF(AND(N348&lt;0.05,N348&gt;-0.05),K322*(1+N348)*(1+N348)+N332+N344,IF(N348&gt;0.05,K322*(1+0.05)*(1+0.05)+N332+N344,K322*(1-0.05)*(1-0.05)+N332+N344))</f>
        <v>#DIV/0!</v>
      </c>
      <c r="O322" s="503" t="e">
        <f>IF(AND(O348&lt;0.05,O348&gt;-0.05),K322*(1+O348)*(1+O348)+O332+O344,IF(O348&gt;0.05,K322*(1+0.05)*(1+0.05)+O332+O344,K322*(1-0.05)*(1-0.05)+O332+O344))</f>
        <v>#DIV/0!</v>
      </c>
      <c r="P322" s="503" t="e">
        <f>IF(AND(P348&lt;0.05,P348&gt;-0.05),K322*(1+P348)*(1+P348)+P332+P344,IF(P348&gt;0.05,K322*(1+0.05)*(1+0.05)+P332+P344,K322*(1-0.05)*(1-0.05)+P332+P344))</f>
        <v>#DIV/0!</v>
      </c>
    </row>
    <row r="323" spans="1:16" hidden="1" outlineLevel="1">
      <c r="A323" s="482" t="s">
        <v>624</v>
      </c>
      <c r="B323" s="449" t="s">
        <v>1239</v>
      </c>
      <c r="C323" s="484" t="s">
        <v>730</v>
      </c>
      <c r="D323" s="451"/>
      <c r="E323" s="451"/>
      <c r="F323" s="451"/>
      <c r="G323" s="451"/>
      <c r="H323" s="451"/>
      <c r="I323" s="451"/>
      <c r="J323" s="451"/>
      <c r="K323" s="451"/>
      <c r="L323" s="451"/>
      <c r="M323" s="451"/>
      <c r="N323" s="503" t="e">
        <f>IF(AND(N349&lt;0.05,N349&gt;-0.05),K323*(1+N349)*(1+N349)+N333+N345,IF(N349&gt;0.05,K323*(1+0.05)*(1+0.05)+N333+N345,K323*(1-0.05)*(1-0.05)+N333+N345))</f>
        <v>#DIV/0!</v>
      </c>
      <c r="O323" s="503" t="e">
        <f>IF(AND(O349&lt;0.05,O349&gt;-0.05),K323*(1+O349)*(1+O349)+O333+O345,IF(O349&gt;0.05,K323*(1+0.05)*(1+0.05)+O333+O345,K323*(1-0.05)*(1-0.05)+O333+O345))</f>
        <v>#DIV/0!</v>
      </c>
      <c r="P323" s="503" t="e">
        <f>IF(AND(P349&lt;0.05,P349&gt;-0.05),K323*(1+P349)*(1+P349)+P333+P345,IF(P349&gt;0.05,K323*(1+0.05)*(1+0.05)+P333+P345,K323*(1-0.05)*(1-0.05)+P333+P345))</f>
        <v>#DIV/0!</v>
      </c>
    </row>
    <row r="324" spans="1:16" hidden="1" outlineLevel="1">
      <c r="A324" s="482" t="s">
        <v>625</v>
      </c>
      <c r="B324" s="449" t="s">
        <v>1240</v>
      </c>
      <c r="C324" s="484" t="s">
        <v>730</v>
      </c>
      <c r="D324" s="451"/>
      <c r="E324" s="451"/>
      <c r="F324" s="451"/>
      <c r="G324" s="451"/>
      <c r="H324" s="451"/>
      <c r="I324" s="451"/>
      <c r="J324" s="451"/>
      <c r="K324" s="451"/>
      <c r="L324" s="451"/>
      <c r="M324" s="451"/>
      <c r="N324" s="503" t="e">
        <f>IF(AND(N350&lt;0.05,N350&gt;-0.05),K324*(1+N350)*(1+N350)+N334+N346,IF(N350&gt;0.05,K324*(1+0.05)*(1+0.05)+N334+N346,K324*(1-0.05)*(1-0.05)+N334+N346))</f>
        <v>#DIV/0!</v>
      </c>
      <c r="O324" s="503" t="e">
        <f>IF(AND(O350&lt;0.05,O350&gt;-0.05),K324*(1+O350)*(1+O350)+O334+O346,IF(O350&gt;0.05,K324*(1+0.05)*(1+0.05)+O334+O346,K324*(1-0.05)*(1-0.05)+O334+O346))</f>
        <v>#DIV/0!</v>
      </c>
      <c r="P324" s="503" t="e">
        <f>IF(AND(P350&lt;0.05,P350&gt;-0.05),K324*(1+P350)*(1+P350)+P334+P346,IF(P350&gt;0.05,K324*(1+0.05)*(1+0.05)+P334+P346,K324*(1-0.05)*(1-0.05)+P334+P346))</f>
        <v>#DIV/0!</v>
      </c>
    </row>
    <row r="325" spans="1:16" hidden="1" outlineLevel="1">
      <c r="A325" s="482" t="s">
        <v>626</v>
      </c>
      <c r="B325" s="497" t="s">
        <v>337</v>
      </c>
      <c r="C325" s="484"/>
      <c r="D325" s="454">
        <f t="shared" ref="D325:P325" si="70">SUM(D326:D328)</f>
        <v>0</v>
      </c>
      <c r="E325" s="454">
        <f t="shared" si="70"/>
        <v>0</v>
      </c>
      <c r="F325" s="454">
        <f t="shared" si="70"/>
        <v>0</v>
      </c>
      <c r="G325" s="454">
        <f t="shared" si="70"/>
        <v>0</v>
      </c>
      <c r="H325" s="454">
        <f t="shared" si="70"/>
        <v>0</v>
      </c>
      <c r="I325" s="454">
        <f t="shared" si="70"/>
        <v>0</v>
      </c>
      <c r="J325" s="454">
        <f t="shared" si="70"/>
        <v>0</v>
      </c>
      <c r="K325" s="454">
        <f t="shared" si="70"/>
        <v>0</v>
      </c>
      <c r="L325" s="454">
        <f t="shared" si="70"/>
        <v>0</v>
      </c>
      <c r="M325" s="454">
        <f t="shared" si="70"/>
        <v>0</v>
      </c>
      <c r="N325" s="454">
        <f t="shared" si="70"/>
        <v>0</v>
      </c>
      <c r="O325" s="454">
        <f t="shared" si="70"/>
        <v>0</v>
      </c>
      <c r="P325" s="454">
        <f t="shared" si="70"/>
        <v>0</v>
      </c>
    </row>
    <row r="326" spans="1:16" hidden="1" outlineLevel="1">
      <c r="A326" s="482" t="s">
        <v>627</v>
      </c>
      <c r="B326" s="498" t="s">
        <v>276</v>
      </c>
      <c r="C326" s="484"/>
      <c r="D326" s="451"/>
      <c r="E326" s="451"/>
      <c r="F326" s="451"/>
      <c r="G326" s="451"/>
      <c r="H326" s="451"/>
      <c r="I326" s="451"/>
      <c r="J326" s="451"/>
      <c r="K326" s="451"/>
      <c r="L326" s="451"/>
      <c r="M326" s="451"/>
      <c r="N326" s="451"/>
      <c r="O326" s="451"/>
      <c r="P326" s="451"/>
    </row>
    <row r="327" spans="1:16" hidden="1" outlineLevel="1">
      <c r="A327" s="482" t="s">
        <v>628</v>
      </c>
      <c r="B327" s="498" t="s">
        <v>277</v>
      </c>
      <c r="C327" s="484"/>
      <c r="D327" s="451"/>
      <c r="E327" s="451"/>
      <c r="F327" s="451"/>
      <c r="G327" s="451"/>
      <c r="H327" s="451"/>
      <c r="I327" s="451"/>
      <c r="J327" s="451"/>
      <c r="K327" s="451"/>
      <c r="L327" s="451"/>
      <c r="M327" s="451"/>
      <c r="N327" s="451"/>
      <c r="O327" s="451"/>
      <c r="P327" s="451"/>
    </row>
    <row r="328" spans="1:16" hidden="1" outlineLevel="1">
      <c r="A328" s="482" t="s">
        <v>629</v>
      </c>
      <c r="B328" s="498" t="s">
        <v>278</v>
      </c>
      <c r="C328" s="484"/>
      <c r="D328" s="451"/>
      <c r="E328" s="451"/>
      <c r="F328" s="451"/>
      <c r="G328" s="451"/>
      <c r="H328" s="451"/>
      <c r="I328" s="451"/>
      <c r="J328" s="451"/>
      <c r="K328" s="451"/>
      <c r="L328" s="451"/>
      <c r="M328" s="451"/>
      <c r="N328" s="451"/>
      <c r="O328" s="451"/>
      <c r="P328" s="451"/>
    </row>
    <row r="329" spans="1:16" hidden="1" outlineLevel="1">
      <c r="A329" s="482" t="s">
        <v>530</v>
      </c>
      <c r="B329" s="449" t="s">
        <v>24</v>
      </c>
      <c r="C329" s="484" t="s">
        <v>732</v>
      </c>
      <c r="D329" s="451"/>
      <c r="E329" s="451"/>
      <c r="F329" s="451"/>
      <c r="G329" s="451"/>
      <c r="H329" s="451"/>
      <c r="I329" s="451"/>
      <c r="J329" s="451"/>
      <c r="K329" s="451"/>
      <c r="L329" s="451"/>
      <c r="M329" s="451"/>
      <c r="N329" s="451"/>
      <c r="O329" s="451"/>
      <c r="P329" s="451"/>
    </row>
    <row r="330" spans="1:16" hidden="1" outlineLevel="1">
      <c r="A330" s="499" t="s">
        <v>531</v>
      </c>
      <c r="B330" s="453" t="s">
        <v>1243</v>
      </c>
      <c r="C330" s="450" t="s">
        <v>1041</v>
      </c>
      <c r="D330" s="454">
        <f>IF(D329&gt;0,D329/D318,0)</f>
        <v>0</v>
      </c>
      <c r="E330" s="454">
        <f>IF(E329&gt;0,E329/E282,0)</f>
        <v>0</v>
      </c>
      <c r="F330" s="454">
        <f>IF(F329&gt;0,F329/F318,0)</f>
        <v>0</v>
      </c>
      <c r="G330" s="454">
        <f>IF(G329&gt;0,G329/G282,0)</f>
        <v>0</v>
      </c>
      <c r="H330" s="454">
        <f>IF(H329&gt;0,H329/H318,0)</f>
        <v>0</v>
      </c>
      <c r="I330" s="454">
        <f>IF(I329&gt;0,I329/I282,0)</f>
        <v>0</v>
      </c>
      <c r="J330" s="454">
        <f>IF(J329&gt;0,J329/J318,0)</f>
        <v>0</v>
      </c>
      <c r="K330" s="454">
        <f>IF(K329&gt;0,K329/K282,0)</f>
        <v>0</v>
      </c>
      <c r="L330" s="454">
        <f>IF(L329&gt;0,L329/L318,0)</f>
        <v>0</v>
      </c>
      <c r="M330" s="454">
        <f>IF(M329&gt;0,M329/M282,0)</f>
        <v>0</v>
      </c>
      <c r="N330" s="454">
        <f>IF(N329&gt;0,N329/N282,0)</f>
        <v>0</v>
      </c>
      <c r="O330" s="454">
        <f>IF(O329&gt;0,O329/O282,0)</f>
        <v>0</v>
      </c>
      <c r="P330" s="454">
        <f>IF(P329&gt;0,P329/P282,0)</f>
        <v>0</v>
      </c>
    </row>
    <row r="331" spans="1:16" ht="25.5" hidden="1" outlineLevel="1">
      <c r="A331" s="455">
        <v>29</v>
      </c>
      <c r="B331" s="428" t="s">
        <v>481</v>
      </c>
      <c r="C331" s="425" t="s">
        <v>48</v>
      </c>
      <c r="D331" s="456" t="s">
        <v>10</v>
      </c>
      <c r="E331" s="456" t="s">
        <v>10</v>
      </c>
      <c r="F331" s="456" t="s">
        <v>10</v>
      </c>
      <c r="G331" s="457">
        <f>SUM(G332:G334)</f>
        <v>0</v>
      </c>
      <c r="H331" s="456" t="s">
        <v>10</v>
      </c>
      <c r="I331" s="457">
        <f>SUM(I332:I334)</f>
        <v>0</v>
      </c>
      <c r="J331" s="456" t="s">
        <v>10</v>
      </c>
      <c r="K331" s="457">
        <f>SUM(K332:K334)</f>
        <v>0</v>
      </c>
      <c r="L331" s="456" t="s">
        <v>10</v>
      </c>
      <c r="M331" s="457">
        <f>SUM(M332:M334)</f>
        <v>0</v>
      </c>
      <c r="N331" s="457">
        <f>SUM(N332:N334)</f>
        <v>0</v>
      </c>
      <c r="O331" s="457">
        <f>SUM(O332:O334)</f>
        <v>0</v>
      </c>
      <c r="P331" s="457">
        <f>SUM(P332:P334)</f>
        <v>0</v>
      </c>
    </row>
    <row r="332" spans="1:16" hidden="1" outlineLevel="1">
      <c r="A332" s="440" t="s">
        <v>534</v>
      </c>
      <c r="B332" s="441" t="s">
        <v>1180</v>
      </c>
      <c r="C332" s="434" t="s">
        <v>48</v>
      </c>
      <c r="D332" s="456" t="s">
        <v>10</v>
      </c>
      <c r="E332" s="456" t="s">
        <v>10</v>
      </c>
      <c r="F332" s="456" t="s">
        <v>10</v>
      </c>
      <c r="G332" s="458">
        <f>G336+G340</f>
        <v>0</v>
      </c>
      <c r="H332" s="456" t="s">
        <v>10</v>
      </c>
      <c r="I332" s="458">
        <f>I336+I340</f>
        <v>0</v>
      </c>
      <c r="J332" s="456" t="s">
        <v>10</v>
      </c>
      <c r="K332" s="458">
        <f>K336+K340</f>
        <v>0</v>
      </c>
      <c r="L332" s="456" t="s">
        <v>10</v>
      </c>
      <c r="M332" s="458">
        <f t="shared" ref="M332:P334" si="71">M336+M340</f>
        <v>0</v>
      </c>
      <c r="N332" s="458">
        <f t="shared" si="71"/>
        <v>0</v>
      </c>
      <c r="O332" s="458">
        <f t="shared" si="71"/>
        <v>0</v>
      </c>
      <c r="P332" s="458">
        <f t="shared" si="71"/>
        <v>0</v>
      </c>
    </row>
    <row r="333" spans="1:16" hidden="1" outlineLevel="1">
      <c r="A333" s="440" t="s">
        <v>535</v>
      </c>
      <c r="B333" s="441" t="s">
        <v>1236</v>
      </c>
      <c r="C333" s="434" t="s">
        <v>48</v>
      </c>
      <c r="D333" s="456" t="s">
        <v>10</v>
      </c>
      <c r="E333" s="456" t="s">
        <v>10</v>
      </c>
      <c r="F333" s="456" t="s">
        <v>10</v>
      </c>
      <c r="G333" s="458">
        <f>G337+G341</f>
        <v>0</v>
      </c>
      <c r="H333" s="456" t="s">
        <v>10</v>
      </c>
      <c r="I333" s="458">
        <f>I337+I341</f>
        <v>0</v>
      </c>
      <c r="J333" s="456" t="s">
        <v>10</v>
      </c>
      <c r="K333" s="458">
        <f>K337+K341</f>
        <v>0</v>
      </c>
      <c r="L333" s="456" t="s">
        <v>10</v>
      </c>
      <c r="M333" s="458">
        <f t="shared" si="71"/>
        <v>0</v>
      </c>
      <c r="N333" s="458">
        <f t="shared" si="71"/>
        <v>0</v>
      </c>
      <c r="O333" s="458">
        <f t="shared" si="71"/>
        <v>0</v>
      </c>
      <c r="P333" s="458">
        <f t="shared" si="71"/>
        <v>0</v>
      </c>
    </row>
    <row r="334" spans="1:16" hidden="1" outlineLevel="1">
      <c r="A334" s="440" t="s">
        <v>630</v>
      </c>
      <c r="B334" s="441" t="s">
        <v>1237</v>
      </c>
      <c r="C334" s="434" t="s">
        <v>48</v>
      </c>
      <c r="D334" s="456" t="s">
        <v>10</v>
      </c>
      <c r="E334" s="456" t="s">
        <v>10</v>
      </c>
      <c r="F334" s="456" t="s">
        <v>10</v>
      </c>
      <c r="G334" s="458">
        <f>G338+G342</f>
        <v>0</v>
      </c>
      <c r="H334" s="456" t="s">
        <v>10</v>
      </c>
      <c r="I334" s="458">
        <f>I338+I342</f>
        <v>0</v>
      </c>
      <c r="J334" s="456" t="s">
        <v>10</v>
      </c>
      <c r="K334" s="458">
        <f>K338+K342</f>
        <v>0</v>
      </c>
      <c r="L334" s="456" t="s">
        <v>10</v>
      </c>
      <c r="M334" s="458">
        <f t="shared" si="71"/>
        <v>0</v>
      </c>
      <c r="N334" s="458">
        <f t="shared" si="71"/>
        <v>0</v>
      </c>
      <c r="O334" s="458">
        <f t="shared" si="71"/>
        <v>0</v>
      </c>
      <c r="P334" s="458">
        <f t="shared" si="71"/>
        <v>0</v>
      </c>
    </row>
    <row r="335" spans="1:16" ht="25.5" hidden="1" outlineLevel="1">
      <c r="A335" s="459" t="s">
        <v>631</v>
      </c>
      <c r="B335" s="460" t="s">
        <v>482</v>
      </c>
      <c r="C335" s="461" t="s">
        <v>48</v>
      </c>
      <c r="D335" s="456" t="s">
        <v>10</v>
      </c>
      <c r="E335" s="456" t="s">
        <v>10</v>
      </c>
      <c r="F335" s="456" t="s">
        <v>10</v>
      </c>
      <c r="G335" s="457">
        <f>SUM(G336:G338)</f>
        <v>0</v>
      </c>
      <c r="H335" s="456" t="s">
        <v>10</v>
      </c>
      <c r="I335" s="457">
        <f>SUM(I336:I338)</f>
        <v>0</v>
      </c>
      <c r="J335" s="456" t="s">
        <v>10</v>
      </c>
      <c r="K335" s="457">
        <f>SUM(K336:K338)</f>
        <v>0</v>
      </c>
      <c r="L335" s="456" t="s">
        <v>10</v>
      </c>
      <c r="M335" s="457">
        <f>SUM(M336:M338)</f>
        <v>0</v>
      </c>
      <c r="N335" s="457">
        <f>SUM(N336:N338)</f>
        <v>0</v>
      </c>
      <c r="O335" s="457">
        <f>SUM(O336:O338)</f>
        <v>0</v>
      </c>
      <c r="P335" s="457">
        <f>SUM(P336:P338)</f>
        <v>0</v>
      </c>
    </row>
    <row r="336" spans="1:16" hidden="1" outlineLevel="1">
      <c r="A336" s="440" t="s">
        <v>632</v>
      </c>
      <c r="B336" s="441" t="s">
        <v>1180</v>
      </c>
      <c r="C336" s="434" t="s">
        <v>48</v>
      </c>
      <c r="D336" s="456" t="s">
        <v>10</v>
      </c>
      <c r="E336" s="456" t="s">
        <v>10</v>
      </c>
      <c r="F336" s="456" t="s">
        <v>10</v>
      </c>
      <c r="G336" s="436"/>
      <c r="H336" s="456" t="s">
        <v>10</v>
      </c>
      <c r="I336" s="436"/>
      <c r="J336" s="456" t="s">
        <v>10</v>
      </c>
      <c r="K336" s="436"/>
      <c r="L336" s="456" t="s">
        <v>10</v>
      </c>
      <c r="M336" s="436"/>
      <c r="N336" s="436"/>
      <c r="O336" s="436"/>
      <c r="P336" s="436"/>
    </row>
    <row r="337" spans="1:16" hidden="1" outlineLevel="1">
      <c r="A337" s="440" t="s">
        <v>633</v>
      </c>
      <c r="B337" s="441" t="s">
        <v>1236</v>
      </c>
      <c r="C337" s="434" t="s">
        <v>48</v>
      </c>
      <c r="D337" s="456" t="s">
        <v>10</v>
      </c>
      <c r="E337" s="456" t="s">
        <v>10</v>
      </c>
      <c r="F337" s="456" t="s">
        <v>10</v>
      </c>
      <c r="G337" s="436"/>
      <c r="H337" s="456" t="s">
        <v>10</v>
      </c>
      <c r="I337" s="436"/>
      <c r="J337" s="456" t="s">
        <v>10</v>
      </c>
      <c r="K337" s="436"/>
      <c r="L337" s="456" t="s">
        <v>10</v>
      </c>
      <c r="M337" s="436"/>
      <c r="N337" s="436"/>
      <c r="O337" s="436"/>
      <c r="P337" s="436"/>
    </row>
    <row r="338" spans="1:16" hidden="1" outlineLevel="1">
      <c r="A338" s="440" t="s">
        <v>634</v>
      </c>
      <c r="B338" s="441" t="s">
        <v>1237</v>
      </c>
      <c r="C338" s="434" t="s">
        <v>48</v>
      </c>
      <c r="D338" s="456" t="s">
        <v>10</v>
      </c>
      <c r="E338" s="456" t="s">
        <v>10</v>
      </c>
      <c r="F338" s="456" t="s">
        <v>10</v>
      </c>
      <c r="G338" s="436"/>
      <c r="H338" s="456" t="s">
        <v>10</v>
      </c>
      <c r="I338" s="436"/>
      <c r="J338" s="456" t="s">
        <v>10</v>
      </c>
      <c r="K338" s="436"/>
      <c r="L338" s="456" t="s">
        <v>10</v>
      </c>
      <c r="M338" s="436"/>
      <c r="N338" s="436"/>
      <c r="O338" s="436"/>
      <c r="P338" s="436"/>
    </row>
    <row r="339" spans="1:16" ht="25.5" hidden="1" outlineLevel="1">
      <c r="A339" s="459" t="s">
        <v>635</v>
      </c>
      <c r="B339" s="460" t="s">
        <v>483</v>
      </c>
      <c r="C339" s="461" t="s">
        <v>48</v>
      </c>
      <c r="D339" s="456" t="s">
        <v>10</v>
      </c>
      <c r="E339" s="456" t="s">
        <v>10</v>
      </c>
      <c r="F339" s="456" t="s">
        <v>10</v>
      </c>
      <c r="G339" s="457">
        <f>SUM(G340:G342)</f>
        <v>0</v>
      </c>
      <c r="H339" s="456" t="s">
        <v>10</v>
      </c>
      <c r="I339" s="457">
        <f>SUM(I340:I342)</f>
        <v>0</v>
      </c>
      <c r="J339" s="456" t="s">
        <v>10</v>
      </c>
      <c r="K339" s="457">
        <f>SUM(K340:K342)</f>
        <v>0</v>
      </c>
      <c r="L339" s="456" t="s">
        <v>10</v>
      </c>
      <c r="M339" s="457">
        <f>SUM(M340:M342)</f>
        <v>0</v>
      </c>
      <c r="N339" s="457">
        <f>SUM(N340:N342)</f>
        <v>0</v>
      </c>
      <c r="O339" s="457">
        <f>SUM(O340:O342)</f>
        <v>0</v>
      </c>
      <c r="P339" s="457">
        <f>SUM(P340:P342)</f>
        <v>0</v>
      </c>
    </row>
    <row r="340" spans="1:16" hidden="1" outlineLevel="1">
      <c r="A340" s="440" t="s">
        <v>536</v>
      </c>
      <c r="B340" s="441" t="s">
        <v>1180</v>
      </c>
      <c r="C340" s="434" t="s">
        <v>48</v>
      </c>
      <c r="D340" s="456" t="s">
        <v>10</v>
      </c>
      <c r="E340" s="456" t="s">
        <v>10</v>
      </c>
      <c r="F340" s="456" t="s">
        <v>10</v>
      </c>
      <c r="G340" s="436"/>
      <c r="H340" s="456" t="s">
        <v>10</v>
      </c>
      <c r="I340" s="436"/>
      <c r="J340" s="456" t="s">
        <v>10</v>
      </c>
      <c r="K340" s="436"/>
      <c r="L340" s="456" t="s">
        <v>10</v>
      </c>
      <c r="M340" s="436"/>
      <c r="N340" s="436"/>
      <c r="O340" s="436"/>
      <c r="P340" s="436"/>
    </row>
    <row r="341" spans="1:16" hidden="1" outlineLevel="1">
      <c r="A341" s="440" t="s">
        <v>537</v>
      </c>
      <c r="B341" s="441" t="s">
        <v>1236</v>
      </c>
      <c r="C341" s="434" t="s">
        <v>48</v>
      </c>
      <c r="D341" s="456" t="s">
        <v>10</v>
      </c>
      <c r="E341" s="456" t="s">
        <v>10</v>
      </c>
      <c r="F341" s="456" t="s">
        <v>10</v>
      </c>
      <c r="G341" s="436"/>
      <c r="H341" s="456" t="s">
        <v>10</v>
      </c>
      <c r="I341" s="436"/>
      <c r="J341" s="456" t="s">
        <v>10</v>
      </c>
      <c r="K341" s="436"/>
      <c r="L341" s="456" t="s">
        <v>10</v>
      </c>
      <c r="M341" s="436"/>
      <c r="N341" s="436"/>
      <c r="O341" s="436"/>
      <c r="P341" s="436"/>
    </row>
    <row r="342" spans="1:16" hidden="1" outlineLevel="1">
      <c r="A342" s="440" t="s">
        <v>636</v>
      </c>
      <c r="B342" s="441" t="s">
        <v>1237</v>
      </c>
      <c r="C342" s="434" t="s">
        <v>48</v>
      </c>
      <c r="D342" s="456" t="s">
        <v>10</v>
      </c>
      <c r="E342" s="456" t="s">
        <v>10</v>
      </c>
      <c r="F342" s="456" t="s">
        <v>10</v>
      </c>
      <c r="G342" s="436"/>
      <c r="H342" s="456" t="s">
        <v>10</v>
      </c>
      <c r="I342" s="436"/>
      <c r="J342" s="456" t="s">
        <v>10</v>
      </c>
      <c r="K342" s="436"/>
      <c r="L342" s="456" t="s">
        <v>10</v>
      </c>
      <c r="M342" s="436"/>
      <c r="N342" s="436"/>
      <c r="O342" s="436"/>
      <c r="P342" s="436"/>
    </row>
    <row r="343" spans="1:16" ht="51" hidden="1" outlineLevel="1">
      <c r="A343" s="455">
        <v>32</v>
      </c>
      <c r="B343" s="428" t="s">
        <v>686</v>
      </c>
      <c r="C343" s="425" t="s">
        <v>48</v>
      </c>
      <c r="D343" s="456" t="s">
        <v>10</v>
      </c>
      <c r="E343" s="456" t="s">
        <v>10</v>
      </c>
      <c r="F343" s="456" t="s">
        <v>10</v>
      </c>
      <c r="G343" s="457">
        <f>SUM(G344:G346)</f>
        <v>0</v>
      </c>
      <c r="H343" s="456" t="s">
        <v>10</v>
      </c>
      <c r="I343" s="457">
        <f>SUM(I344:I346)</f>
        <v>0</v>
      </c>
      <c r="J343" s="456" t="s">
        <v>10</v>
      </c>
      <c r="K343" s="457">
        <f>SUM(K344:K346)</f>
        <v>0</v>
      </c>
      <c r="L343" s="456" t="s">
        <v>10</v>
      </c>
      <c r="M343" s="457">
        <f>SUM(M344:M346)</f>
        <v>0</v>
      </c>
      <c r="N343" s="457">
        <f>SUM(N344:N346)</f>
        <v>0</v>
      </c>
      <c r="O343" s="457">
        <f>SUM(O344:O346)</f>
        <v>0</v>
      </c>
      <c r="P343" s="457">
        <f>SUM(P344:P346)</f>
        <v>0</v>
      </c>
    </row>
    <row r="344" spans="1:16" hidden="1" outlineLevel="1">
      <c r="A344" s="462" t="s">
        <v>538</v>
      </c>
      <c r="B344" s="439" t="s">
        <v>1180</v>
      </c>
      <c r="C344" s="425" t="s">
        <v>48</v>
      </c>
      <c r="D344" s="456" t="s">
        <v>10</v>
      </c>
      <c r="E344" s="456" t="s">
        <v>10</v>
      </c>
      <c r="F344" s="456" t="s">
        <v>10</v>
      </c>
      <c r="G344" s="438"/>
      <c r="H344" s="456" t="s">
        <v>10</v>
      </c>
      <c r="I344" s="438"/>
      <c r="J344" s="456" t="s">
        <v>10</v>
      </c>
      <c r="K344" s="438"/>
      <c r="L344" s="456" t="s">
        <v>10</v>
      </c>
      <c r="M344" s="438"/>
      <c r="N344" s="438"/>
      <c r="O344" s="438"/>
      <c r="P344" s="438"/>
    </row>
    <row r="345" spans="1:16" hidden="1" outlineLevel="1">
      <c r="A345" s="462" t="s">
        <v>539</v>
      </c>
      <c r="B345" s="439" t="s">
        <v>1236</v>
      </c>
      <c r="C345" s="425" t="s">
        <v>48</v>
      </c>
      <c r="D345" s="456" t="s">
        <v>10</v>
      </c>
      <c r="E345" s="456" t="s">
        <v>10</v>
      </c>
      <c r="F345" s="456" t="s">
        <v>10</v>
      </c>
      <c r="G345" s="438"/>
      <c r="H345" s="456" t="s">
        <v>10</v>
      </c>
      <c r="I345" s="438"/>
      <c r="J345" s="456" t="s">
        <v>10</v>
      </c>
      <c r="K345" s="438"/>
      <c r="L345" s="456" t="s">
        <v>10</v>
      </c>
      <c r="M345" s="438"/>
      <c r="N345" s="438"/>
      <c r="O345" s="438"/>
      <c r="P345" s="438"/>
    </row>
    <row r="346" spans="1:16" hidden="1" outlineLevel="1">
      <c r="A346" s="462" t="s">
        <v>637</v>
      </c>
      <c r="B346" s="439" t="s">
        <v>1237</v>
      </c>
      <c r="C346" s="425" t="s">
        <v>48</v>
      </c>
      <c r="D346" s="456" t="s">
        <v>10</v>
      </c>
      <c r="E346" s="456" t="s">
        <v>10</v>
      </c>
      <c r="F346" s="456" t="s">
        <v>10</v>
      </c>
      <c r="G346" s="438"/>
      <c r="H346" s="456" t="s">
        <v>10</v>
      </c>
      <c r="I346" s="438"/>
      <c r="J346" s="456" t="s">
        <v>10</v>
      </c>
      <c r="K346" s="438"/>
      <c r="L346" s="456" t="s">
        <v>10</v>
      </c>
      <c r="M346" s="438"/>
      <c r="N346" s="438"/>
      <c r="O346" s="438"/>
      <c r="P346" s="438"/>
    </row>
    <row r="347" spans="1:16" hidden="1" outlineLevel="1">
      <c r="A347" s="463">
        <v>33</v>
      </c>
      <c r="B347" s="464" t="s">
        <v>484</v>
      </c>
      <c r="C347" s="465"/>
      <c r="D347" s="466" t="s">
        <v>10</v>
      </c>
      <c r="E347" s="466" t="s">
        <v>10</v>
      </c>
      <c r="F347" s="466" t="s">
        <v>10</v>
      </c>
      <c r="G347" s="466" t="s">
        <v>10</v>
      </c>
      <c r="H347" s="466" t="s">
        <v>10</v>
      </c>
      <c r="I347" s="466" t="s">
        <v>10</v>
      </c>
      <c r="J347" s="466" t="s">
        <v>10</v>
      </c>
      <c r="K347" s="466" t="s">
        <v>10</v>
      </c>
      <c r="L347" s="466" t="s">
        <v>10</v>
      </c>
      <c r="M347" s="466" t="s">
        <v>10</v>
      </c>
      <c r="N347" s="503" t="e">
        <f>(((K321-K331-K343-I321)/I321)+((I321-I331-I343-G321)/G321)+((G321-G331-G343-E321)/E321))/3</f>
        <v>#DIV/0!</v>
      </c>
      <c r="O347" s="503" t="e">
        <f>(((K321-K331-K343-I321)/I321)+((I321-I331-I343-G321)/G321)+((G321-G331-G343-E321)/E321))/3</f>
        <v>#DIV/0!</v>
      </c>
      <c r="P347" s="503" t="e">
        <f>(((K321-K331-K343-I321)/I321)+((I321-I331-I343-G321)/G321)+((G321-G331-G343-E321)/E321))/3</f>
        <v>#DIV/0!</v>
      </c>
    </row>
    <row r="348" spans="1:16" hidden="1" outlineLevel="1">
      <c r="A348" s="462" t="s">
        <v>541</v>
      </c>
      <c r="B348" s="439" t="s">
        <v>1180</v>
      </c>
      <c r="C348" s="465"/>
      <c r="D348" s="466" t="s">
        <v>10</v>
      </c>
      <c r="E348" s="466" t="s">
        <v>10</v>
      </c>
      <c r="F348" s="466" t="s">
        <v>10</v>
      </c>
      <c r="G348" s="466" t="s">
        <v>10</v>
      </c>
      <c r="H348" s="466" t="s">
        <v>10</v>
      </c>
      <c r="I348" s="466" t="s">
        <v>10</v>
      </c>
      <c r="J348" s="466" t="s">
        <v>10</v>
      </c>
      <c r="K348" s="466" t="s">
        <v>10</v>
      </c>
      <c r="L348" s="466" t="s">
        <v>10</v>
      </c>
      <c r="M348" s="466" t="s">
        <v>10</v>
      </c>
      <c r="N348" s="503" t="e">
        <f>(((K322-K332-K344-I322)/I322)+((I322-I332-I344-G322)/G322)+((G322-G332-G344-E322)/E322))/3</f>
        <v>#DIV/0!</v>
      </c>
      <c r="O348" s="503" t="e">
        <f>(((K322-K332-K344-I322)/I322)+((I322-I332-I344-G322)/G322)+((G322-G332-G344-E322)/E322))/3</f>
        <v>#DIV/0!</v>
      </c>
      <c r="P348" s="503" t="e">
        <f>(((K322-K332-K344-I322)/I322)+((I322-I332-I344-G322)/G322)+((G322-G332-G344-E322)/E322))/3</f>
        <v>#DIV/0!</v>
      </c>
    </row>
    <row r="349" spans="1:16" hidden="1" outlineLevel="1">
      <c r="A349" s="462" t="s">
        <v>542</v>
      </c>
      <c r="B349" s="439" t="s">
        <v>1236</v>
      </c>
      <c r="C349" s="465"/>
      <c r="D349" s="466" t="s">
        <v>10</v>
      </c>
      <c r="E349" s="466" t="s">
        <v>10</v>
      </c>
      <c r="F349" s="466" t="s">
        <v>10</v>
      </c>
      <c r="G349" s="466" t="s">
        <v>10</v>
      </c>
      <c r="H349" s="466" t="s">
        <v>10</v>
      </c>
      <c r="I349" s="466" t="s">
        <v>10</v>
      </c>
      <c r="J349" s="466" t="s">
        <v>10</v>
      </c>
      <c r="K349" s="466" t="s">
        <v>10</v>
      </c>
      <c r="L349" s="466" t="s">
        <v>10</v>
      </c>
      <c r="M349" s="466" t="s">
        <v>10</v>
      </c>
      <c r="N349" s="503" t="e">
        <f>(((K323-K333-K345-I323)/I323)+((I323-I333-I345-G323)/G323)+((G323-G333-G345-E323)/E323))/3</f>
        <v>#DIV/0!</v>
      </c>
      <c r="O349" s="503" t="e">
        <f>(((K323-K333-K345-I323)/I323)+((I323-I333-I345-G323)/G323)+((G323-G333-G345-E323)/E323))/3</f>
        <v>#DIV/0!</v>
      </c>
      <c r="P349" s="503" t="e">
        <f>(((K323-K333-K345-I323)/I323)+((I323-I333-I345-G323)/G323)+((G323-G333-G345-E323)/E323))/3</f>
        <v>#DIV/0!</v>
      </c>
    </row>
    <row r="350" spans="1:16" hidden="1" outlineLevel="1">
      <c r="A350" s="462" t="s">
        <v>543</v>
      </c>
      <c r="B350" s="439" t="s">
        <v>1237</v>
      </c>
      <c r="C350" s="465"/>
      <c r="D350" s="466" t="s">
        <v>10</v>
      </c>
      <c r="E350" s="466" t="s">
        <v>10</v>
      </c>
      <c r="F350" s="466" t="s">
        <v>10</v>
      </c>
      <c r="G350" s="466" t="s">
        <v>10</v>
      </c>
      <c r="H350" s="466" t="s">
        <v>10</v>
      </c>
      <c r="I350" s="466" t="s">
        <v>10</v>
      </c>
      <c r="J350" s="466" t="s">
        <v>10</v>
      </c>
      <c r="K350" s="466" t="s">
        <v>10</v>
      </c>
      <c r="L350" s="466" t="s">
        <v>10</v>
      </c>
      <c r="M350" s="466" t="s">
        <v>10</v>
      </c>
      <c r="N350" s="503" t="e">
        <f>(((K324-K334-K346-I324)/I324)+((I324-I334-I346-G324)/G324)+((G324-G334-G346-E324)/E324))/3</f>
        <v>#DIV/0!</v>
      </c>
      <c r="O350" s="503" t="e">
        <f>(((K324-K334-K346-I324)/I324)+((I324-I334-I346-G324)/G324)+((G324-G334-G346-E324)/E324))/3</f>
        <v>#DIV/0!</v>
      </c>
      <c r="P350" s="503" t="e">
        <f>(((K324-K334-K346-I324)/I324)+((I324-I334-I346-G324)/G324)+((G324-G334-G346-E324)/E324))/3</f>
        <v>#DIV/0!</v>
      </c>
    </row>
    <row r="351" spans="1:16" s="500" customFormat="1" hidden="1">
      <c r="A351" s="564">
        <v>34</v>
      </c>
      <c r="B351" s="565" t="s">
        <v>330</v>
      </c>
      <c r="C351" s="566" t="s">
        <v>48</v>
      </c>
      <c r="D351" s="567">
        <f t="shared" ref="D351:P351" si="72">SUM(D352:D353)</f>
        <v>0</v>
      </c>
      <c r="E351" s="567">
        <f t="shared" si="72"/>
        <v>0</v>
      </c>
      <c r="F351" s="567">
        <f t="shared" si="72"/>
        <v>0</v>
      </c>
      <c r="G351" s="567">
        <f t="shared" si="72"/>
        <v>0</v>
      </c>
      <c r="H351" s="567">
        <f t="shared" si="72"/>
        <v>0</v>
      </c>
      <c r="I351" s="567">
        <f t="shared" si="72"/>
        <v>0</v>
      </c>
      <c r="J351" s="567">
        <f t="shared" si="72"/>
        <v>0</v>
      </c>
      <c r="K351" s="567">
        <f t="shared" si="72"/>
        <v>0</v>
      </c>
      <c r="L351" s="567">
        <f t="shared" si="72"/>
        <v>0</v>
      </c>
      <c r="M351" s="567">
        <f t="shared" si="72"/>
        <v>0</v>
      </c>
      <c r="N351" s="567">
        <f t="shared" si="72"/>
        <v>0</v>
      </c>
      <c r="O351" s="567">
        <f t="shared" si="72"/>
        <v>0</v>
      </c>
      <c r="P351" s="567">
        <f t="shared" si="72"/>
        <v>0</v>
      </c>
    </row>
    <row r="352" spans="1:16" s="500" customFormat="1" hidden="1">
      <c r="A352" s="568" t="s">
        <v>544</v>
      </c>
      <c r="B352" s="569" t="s">
        <v>331</v>
      </c>
      <c r="C352" s="566" t="s">
        <v>332</v>
      </c>
      <c r="D352" s="570"/>
      <c r="E352" s="570"/>
      <c r="F352" s="570"/>
      <c r="G352" s="570"/>
      <c r="H352" s="570"/>
      <c r="I352" s="570"/>
      <c r="J352" s="570"/>
      <c r="K352" s="570"/>
      <c r="L352" s="570"/>
      <c r="M352" s="570"/>
      <c r="N352" s="571"/>
      <c r="O352" s="571"/>
      <c r="P352" s="571"/>
    </row>
    <row r="353" spans="1:16" s="500" customFormat="1" hidden="1">
      <c r="A353" s="568" t="s">
        <v>599</v>
      </c>
      <c r="B353" s="572" t="s">
        <v>333</v>
      </c>
      <c r="C353" s="566" t="s">
        <v>332</v>
      </c>
      <c r="D353" s="570"/>
      <c r="E353" s="570"/>
      <c r="F353" s="570"/>
      <c r="G353" s="570"/>
      <c r="H353" s="570"/>
      <c r="I353" s="570"/>
      <c r="J353" s="570"/>
      <c r="K353" s="570"/>
      <c r="L353" s="570"/>
      <c r="M353" s="570"/>
      <c r="N353" s="571"/>
      <c r="O353" s="571"/>
      <c r="P353" s="571"/>
    </row>
    <row r="354" spans="1:16" s="500" customFormat="1" hidden="1">
      <c r="A354" s="564">
        <v>35</v>
      </c>
      <c r="B354" s="573" t="s">
        <v>334</v>
      </c>
      <c r="C354" s="566" t="s">
        <v>48</v>
      </c>
      <c r="D354" s="570"/>
      <c r="E354" s="570"/>
      <c r="F354" s="570"/>
      <c r="G354" s="570"/>
      <c r="H354" s="570"/>
      <c r="I354" s="570"/>
      <c r="J354" s="570"/>
      <c r="K354" s="570"/>
      <c r="L354" s="570"/>
      <c r="M354" s="570"/>
      <c r="N354" s="571"/>
      <c r="O354" s="571"/>
      <c r="P354" s="571"/>
    </row>
    <row r="355" spans="1:16" ht="15.75" hidden="1" thickBot="1"/>
    <row r="356" spans="1:16" ht="15.75" thickBot="1">
      <c r="A356" s="1633"/>
      <c r="B356" s="1634"/>
      <c r="C356" s="1634"/>
      <c r="D356" s="1634"/>
      <c r="E356" s="1634"/>
      <c r="F356" s="1634"/>
      <c r="G356" s="1634"/>
      <c r="H356" s="1634"/>
      <c r="I356" s="1634"/>
      <c r="J356" s="1634"/>
      <c r="K356" s="1634"/>
      <c r="L356" s="1634"/>
      <c r="M356" s="1634"/>
      <c r="N356" s="1634"/>
      <c r="O356" s="1634"/>
      <c r="P356" s="1635"/>
    </row>
  </sheetData>
  <sheetProtection formatCells="0" formatColumns="0" formatRows="0" insertColumns="0" insertRows="0" insertHyperlinks="0" deleteColumns="0" deleteRows="0" sort="0" autoFilter="0" pivotTables="0"/>
  <mergeCells count="15">
    <mergeCell ref="A356:P356"/>
    <mergeCell ref="D7:E7"/>
    <mergeCell ref="F7:G7"/>
    <mergeCell ref="H7:I7"/>
    <mergeCell ref="J7:K7"/>
    <mergeCell ref="A7:A8"/>
    <mergeCell ref="B7:B8"/>
    <mergeCell ref="C7:C8"/>
    <mergeCell ref="L7:M7"/>
    <mergeCell ref="N7:R7"/>
    <mergeCell ref="S118:S119"/>
    <mergeCell ref="A2:R2"/>
    <mergeCell ref="A3:R3"/>
    <mergeCell ref="A5:R5"/>
    <mergeCell ref="A113:A115"/>
  </mergeCells>
  <phoneticPr fontId="101" type="noConversion"/>
  <conditionalFormatting sqref="D112:P112">
    <cfRule type="cellIs" dxfId="67" priority="8" operator="notEqual">
      <formula>D116+D117</formula>
    </cfRule>
  </conditionalFormatting>
  <conditionalFormatting sqref="Q112">
    <cfRule type="cellIs" dxfId="66" priority="7" operator="notEqual">
      <formula>Q116+Q117</formula>
    </cfRule>
  </conditionalFormatting>
  <conditionalFormatting sqref="R213">
    <cfRule type="cellIs" dxfId="65" priority="6" operator="notEqual">
      <formula>R217+R218</formula>
    </cfRule>
  </conditionalFormatting>
  <conditionalFormatting sqref="R112">
    <cfRule type="cellIs" dxfId="64" priority="5" operator="notEqual">
      <formula>R116+R117</formula>
    </cfRule>
  </conditionalFormatting>
  <conditionalFormatting sqref="R112">
    <cfRule type="cellIs" dxfId="63" priority="4" operator="notEqual">
      <formula>R116+R117</formula>
    </cfRule>
  </conditionalFormatting>
  <conditionalFormatting sqref="R112">
    <cfRule type="cellIs" dxfId="62" priority="3" operator="notEqual">
      <formula>R116+R117</formula>
    </cfRule>
  </conditionalFormatting>
  <conditionalFormatting sqref="R112">
    <cfRule type="cellIs" dxfId="61" priority="2" operator="notEqual">
      <formula>R116+R117</formula>
    </cfRule>
  </conditionalFormatting>
  <conditionalFormatting sqref="R112">
    <cfRule type="cellIs" dxfId="60" priority="1" operator="notEqual">
      <formula>R116+R117</formula>
    </cfRule>
  </conditionalFormatting>
  <pageMargins left="0" right="0" top="0.35433070866141736" bottom="0.19685039370078741" header="0.31496062992125984" footer="0.31496062992125984"/>
  <pageSetup paperSize="9" scale="75" fitToHeight="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Q717"/>
  <sheetViews>
    <sheetView view="pageBreakPreview" zoomScale="75" zoomScaleSheetLayoutView="75" workbookViewId="0">
      <pane xSplit="5" ySplit="7" topLeftCell="F526" activePane="bottomRight" state="frozen"/>
      <selection activeCell="U27" sqref="U27"/>
      <selection pane="topRight" activeCell="U27" sqref="U27"/>
      <selection pane="bottomLeft" activeCell="U27" sqref="U27"/>
      <selection pane="bottomRight" activeCell="N586" sqref="N586"/>
    </sheetView>
  </sheetViews>
  <sheetFormatPr defaultRowHeight="15" outlineLevelRow="1"/>
  <cols>
    <col min="1" max="1" width="8.85546875" style="29" customWidth="1"/>
    <col min="2" max="2" width="60" style="29" customWidth="1"/>
    <col min="3" max="3" width="21.140625" style="29" customWidth="1"/>
    <col min="4" max="5" width="15.5703125" style="29" customWidth="1"/>
    <col min="6" max="7" width="17.28515625" style="92" customWidth="1"/>
    <col min="8" max="9" width="17.28515625" style="92" hidden="1" customWidth="1"/>
    <col min="10" max="11" width="16.42578125" style="29" customWidth="1"/>
    <col min="12" max="13" width="16.42578125" style="29" hidden="1" customWidth="1"/>
    <col min="14" max="14" width="17.85546875" style="65" customWidth="1"/>
    <col min="15" max="15" width="19" style="65" hidden="1" customWidth="1"/>
    <col min="16" max="16" width="12.7109375" style="29" customWidth="1"/>
    <col min="17" max="17" width="11" style="29" customWidth="1"/>
    <col min="18" max="16384" width="9.140625" style="29"/>
  </cols>
  <sheetData>
    <row r="1" spans="1:15" ht="82.5" customHeight="1">
      <c r="A1" s="1676" t="s">
        <v>1707</v>
      </c>
      <c r="B1" s="1536"/>
      <c r="C1" s="1536"/>
      <c r="D1" s="1536"/>
      <c r="E1" s="1536"/>
      <c r="F1" s="1536"/>
      <c r="G1" s="1536"/>
      <c r="H1" s="1536"/>
      <c r="I1" s="1536"/>
      <c r="J1" s="1536"/>
      <c r="K1" s="1536"/>
      <c r="L1" s="1536"/>
      <c r="M1" s="1536"/>
      <c r="N1" s="1536"/>
      <c r="O1" s="1536"/>
    </row>
    <row r="2" spans="1:15">
      <c r="A2" s="186"/>
      <c r="B2" s="30"/>
      <c r="C2" s="30"/>
      <c r="D2" s="30"/>
      <c r="E2" s="30"/>
      <c r="F2" s="30"/>
      <c r="G2" s="30"/>
      <c r="H2" s="30"/>
      <c r="I2" s="30"/>
      <c r="J2" s="30"/>
      <c r="K2" s="30"/>
      <c r="L2" s="30"/>
      <c r="M2" s="30"/>
      <c r="N2" s="66"/>
    </row>
    <row r="3" spans="1:15" ht="15" customHeight="1">
      <c r="A3" s="1677" t="str">
        <f>CONCATENATE(ПАС!B56,"  (",ПАС!C52,"  ",ПАС!C51,")")</f>
        <v>ООО "Ромист"   (Омутинское   Омутинский муниципальный район)</v>
      </c>
      <c r="B3" s="1677"/>
      <c r="C3" s="1677"/>
      <c r="D3" s="1677"/>
      <c r="E3" s="1677"/>
      <c r="F3" s="1677"/>
      <c r="G3" s="1677"/>
      <c r="H3" s="1677"/>
      <c r="I3" s="1677"/>
      <c r="J3" s="1677"/>
      <c r="K3" s="1677"/>
      <c r="L3" s="1677"/>
      <c r="M3" s="1677"/>
      <c r="N3" s="1677"/>
      <c r="O3" s="1677"/>
    </row>
    <row r="4" spans="1:15" ht="15" customHeight="1">
      <c r="A4" s="1538" t="s">
        <v>740</v>
      </c>
      <c r="B4" s="1538"/>
      <c r="C4" s="1538" t="s">
        <v>729</v>
      </c>
      <c r="D4" s="1535" t="s">
        <v>741</v>
      </c>
      <c r="E4" s="1535" t="s">
        <v>798</v>
      </c>
      <c r="F4" s="1650" t="s">
        <v>742</v>
      </c>
      <c r="G4" s="1650"/>
      <c r="H4" s="1665" t="s">
        <v>743</v>
      </c>
      <c r="I4" s="1666"/>
      <c r="J4" s="1674" t="s">
        <v>1086</v>
      </c>
      <c r="K4" s="1657"/>
      <c r="L4" s="1674" t="s">
        <v>1087</v>
      </c>
      <c r="M4" s="1657"/>
      <c r="N4" s="1673" t="s">
        <v>797</v>
      </c>
      <c r="O4" s="1673" t="s">
        <v>744</v>
      </c>
    </row>
    <row r="5" spans="1:15" ht="23.25" customHeight="1">
      <c r="A5" s="1538"/>
      <c r="B5" s="1538"/>
      <c r="C5" s="1538"/>
      <c r="D5" s="1535"/>
      <c r="E5" s="1535"/>
      <c r="F5" s="1650"/>
      <c r="G5" s="1650"/>
      <c r="H5" s="1667"/>
      <c r="I5" s="1668"/>
      <c r="J5" s="1675"/>
      <c r="K5" s="1659"/>
      <c r="L5" s="1675"/>
      <c r="M5" s="1659"/>
      <c r="N5" s="1673"/>
      <c r="O5" s="1673"/>
    </row>
    <row r="6" spans="1:15" ht="51" customHeight="1">
      <c r="A6" s="1538"/>
      <c r="B6" s="1538"/>
      <c r="C6" s="1538"/>
      <c r="D6" s="1535"/>
      <c r="E6" s="1535"/>
      <c r="F6" s="869" t="s">
        <v>1705</v>
      </c>
      <c r="G6" s="869" t="s">
        <v>1706</v>
      </c>
      <c r="H6" s="239" t="str">
        <f>F6</f>
        <v>с 01.01.-01.07.</v>
      </c>
      <c r="I6" s="239" t="str">
        <f>G6</f>
        <v>с 01.07.- 12.31.</v>
      </c>
      <c r="J6" s="293" t="str">
        <f>F6</f>
        <v>с 01.01.-01.07.</v>
      </c>
      <c r="K6" s="239" t="str">
        <f>G6</f>
        <v>с 01.07.- 12.31.</v>
      </c>
      <c r="L6" s="293" t="str">
        <f>F6</f>
        <v>с 01.01.-01.07.</v>
      </c>
      <c r="M6" s="239" t="str">
        <f>F6</f>
        <v>с 01.01.-01.07.</v>
      </c>
      <c r="N6" s="1673"/>
      <c r="O6" s="1673"/>
    </row>
    <row r="7" spans="1:15">
      <c r="A7" s="1538">
        <v>1</v>
      </c>
      <c r="B7" s="1538"/>
      <c r="C7" s="31">
        <v>2</v>
      </c>
      <c r="D7" s="31">
        <v>3</v>
      </c>
      <c r="E7" s="31">
        <v>4</v>
      </c>
      <c r="F7" s="31">
        <v>5</v>
      </c>
      <c r="G7" s="31">
        <v>6</v>
      </c>
      <c r="H7" s="31">
        <v>7</v>
      </c>
      <c r="I7" s="31">
        <v>8</v>
      </c>
      <c r="J7" s="31">
        <v>7</v>
      </c>
      <c r="K7" s="31">
        <v>8</v>
      </c>
      <c r="L7" s="31">
        <v>11</v>
      </c>
      <c r="M7" s="31">
        <v>12</v>
      </c>
      <c r="N7" s="31">
        <v>9</v>
      </c>
      <c r="O7" s="31">
        <v>14</v>
      </c>
    </row>
    <row r="8" spans="1:15" ht="30" customHeight="1">
      <c r="A8" s="1645" t="s">
        <v>745</v>
      </c>
      <c r="B8" s="1646"/>
      <c r="C8" s="46" t="s">
        <v>799</v>
      </c>
      <c r="D8" s="61">
        <f>D9+D46+D68+D90</f>
        <v>1526</v>
      </c>
      <c r="E8" s="61">
        <f>E9+E46+E68+E90</f>
        <v>0</v>
      </c>
      <c r="F8" s="94"/>
      <c r="G8" s="94"/>
      <c r="H8" s="94"/>
      <c r="I8" s="94"/>
      <c r="J8" s="46"/>
      <c r="K8" s="46"/>
      <c r="L8" s="46"/>
      <c r="M8" s="46"/>
      <c r="N8" s="81">
        <f>N9+N46+N68+N90</f>
        <v>57828.651000000005</v>
      </c>
      <c r="O8" s="81">
        <f>O9</f>
        <v>0</v>
      </c>
    </row>
    <row r="9" spans="1:15" hidden="1">
      <c r="A9" s="1663" t="s">
        <v>747</v>
      </c>
      <c r="B9" s="1663"/>
      <c r="C9" s="31" t="s">
        <v>746</v>
      </c>
      <c r="D9" s="61">
        <f>D10</f>
        <v>0</v>
      </c>
      <c r="E9" s="61">
        <f>E13</f>
        <v>0</v>
      </c>
      <c r="F9" s="95"/>
      <c r="G9" s="95"/>
      <c r="H9" s="95"/>
      <c r="I9" s="95"/>
      <c r="J9" s="85"/>
      <c r="K9" s="85"/>
      <c r="L9" s="85"/>
      <c r="M9" s="85"/>
      <c r="N9" s="81">
        <f>N10+N13</f>
        <v>0</v>
      </c>
      <c r="O9" s="81">
        <f>O10+O13</f>
        <v>0</v>
      </c>
    </row>
    <row r="10" spans="1:15" ht="15" hidden="1" customHeight="1">
      <c r="A10" s="1637" t="s">
        <v>802</v>
      </c>
      <c r="B10" s="1638"/>
      <c r="C10" s="31" t="s">
        <v>746</v>
      </c>
      <c r="D10" s="61">
        <f>D11</f>
        <v>0</v>
      </c>
      <c r="E10" s="85"/>
      <c r="F10" s="96">
        <f>F11</f>
        <v>3.88</v>
      </c>
      <c r="G10" s="96">
        <f>G11</f>
        <v>3.88</v>
      </c>
      <c r="H10" s="96">
        <f>H11</f>
        <v>3.08</v>
      </c>
      <c r="I10" s="96">
        <f>I11</f>
        <v>3.08</v>
      </c>
      <c r="J10" s="50"/>
      <c r="K10" s="50"/>
      <c r="L10" s="50"/>
      <c r="M10" s="50"/>
      <c r="N10" s="81">
        <f>SUM(N11:N12)</f>
        <v>0</v>
      </c>
      <c r="O10" s="81">
        <f>SUM(O11:O12)</f>
        <v>0</v>
      </c>
    </row>
    <row r="11" spans="1:15" ht="15" hidden="1" customHeight="1" outlineLevel="1">
      <c r="A11" s="82"/>
      <c r="B11" s="82" t="s">
        <v>800</v>
      </c>
      <c r="C11" s="31" t="s">
        <v>746</v>
      </c>
      <c r="D11" s="83"/>
      <c r="E11" s="85"/>
      <c r="F11" s="90">
        <v>3.88</v>
      </c>
      <c r="G11" s="91">
        <v>3.88</v>
      </c>
      <c r="H11" s="91">
        <v>3.08</v>
      </c>
      <c r="I11" s="91">
        <v>3.08</v>
      </c>
      <c r="J11" s="59"/>
      <c r="K11" s="59"/>
      <c r="L11" s="59"/>
      <c r="M11" s="59"/>
      <c r="N11" s="71">
        <f>D11*(F11*J11+G11*K11+H11*L11+I11*M11)</f>
        <v>0</v>
      </c>
      <c r="O11" s="71">
        <f>D11*(H11*L11+I11*M11)</f>
        <v>0</v>
      </c>
    </row>
    <row r="12" spans="1:15" ht="15" hidden="1" customHeight="1" outlineLevel="1">
      <c r="A12" s="43"/>
      <c r="B12" s="89" t="s">
        <v>801</v>
      </c>
      <c r="C12" s="44" t="s">
        <v>748</v>
      </c>
      <c r="D12" s="84"/>
      <c r="E12" s="85"/>
      <c r="F12" s="97"/>
      <c r="G12" s="98"/>
      <c r="H12" s="98"/>
      <c r="I12" s="98"/>
      <c r="J12" s="45"/>
      <c r="K12" s="45"/>
      <c r="L12" s="45"/>
      <c r="M12" s="45"/>
      <c r="N12" s="67"/>
      <c r="O12" s="67"/>
    </row>
    <row r="13" spans="1:15" ht="14.25" hidden="1" customHeight="1" collapsed="1">
      <c r="A13" s="1637" t="s">
        <v>749</v>
      </c>
      <c r="B13" s="1638"/>
      <c r="C13" s="50"/>
      <c r="D13" s="50"/>
      <c r="E13" s="61">
        <f>E14+E15+E25+E35</f>
        <v>0</v>
      </c>
      <c r="F13" s="99"/>
      <c r="G13" s="99"/>
      <c r="H13" s="99"/>
      <c r="I13" s="99"/>
      <c r="J13" s="50"/>
      <c r="K13" s="50"/>
      <c r="L13" s="50"/>
      <c r="M13" s="50"/>
      <c r="N13" s="81">
        <f>N14+N15+N25+N35</f>
        <v>0</v>
      </c>
      <c r="O13" s="81">
        <f>O14+O15+O35</f>
        <v>0</v>
      </c>
    </row>
    <row r="14" spans="1:15" s="52" customFormat="1" ht="14.25" hidden="1" customHeight="1" outlineLevel="1">
      <c r="A14" s="33"/>
      <c r="B14" s="89" t="s">
        <v>804</v>
      </c>
      <c r="C14" s="32" t="s">
        <v>748</v>
      </c>
      <c r="D14" s="34"/>
      <c r="E14" s="41"/>
      <c r="F14" s="100"/>
      <c r="G14" s="100"/>
      <c r="H14" s="100"/>
      <c r="I14" s="100"/>
      <c r="J14" s="59"/>
      <c r="K14" s="59"/>
      <c r="L14" s="59"/>
      <c r="M14" s="59"/>
      <c r="N14" s="72"/>
      <c r="O14" s="72"/>
    </row>
    <row r="15" spans="1:15" ht="14.25" hidden="1" customHeight="1" outlineLevel="1">
      <c r="A15" s="49"/>
      <c r="B15" s="55" t="s">
        <v>791</v>
      </c>
      <c r="C15" s="56"/>
      <c r="D15" s="56"/>
      <c r="E15" s="62">
        <f>E16+E19+E22</f>
        <v>0</v>
      </c>
      <c r="F15" s="101"/>
      <c r="G15" s="101"/>
      <c r="H15" s="101"/>
      <c r="I15" s="101"/>
      <c r="J15" s="56"/>
      <c r="K15" s="56"/>
      <c r="L15" s="56"/>
      <c r="M15" s="56"/>
      <c r="N15" s="68">
        <f>N16+N19+N22</f>
        <v>0</v>
      </c>
      <c r="O15" s="68">
        <f>O16+O19+O22</f>
        <v>0</v>
      </c>
    </row>
    <row r="16" spans="1:15" s="37" customFormat="1" ht="14.25" hidden="1" customHeight="1" outlineLevel="1">
      <c r="A16" s="54"/>
      <c r="B16" s="53" t="s">
        <v>785</v>
      </c>
      <c r="C16" s="50"/>
      <c r="D16" s="50"/>
      <c r="E16" s="64">
        <f>SUM(E17:E18)</f>
        <v>0</v>
      </c>
      <c r="F16" s="102"/>
      <c r="G16" s="99"/>
      <c r="H16" s="99"/>
      <c r="I16" s="99"/>
      <c r="J16" s="50"/>
      <c r="K16" s="50"/>
      <c r="L16" s="50"/>
      <c r="M16" s="51"/>
      <c r="N16" s="69">
        <f>SUM(N17:N18)</f>
        <v>0</v>
      </c>
      <c r="O16" s="70">
        <f>SUM(O17:O18)</f>
        <v>0</v>
      </c>
    </row>
    <row r="17" spans="1:16" s="52" customFormat="1" ht="14.25" hidden="1" customHeight="1" outlineLevel="1">
      <c r="A17" s="35"/>
      <c r="B17" s="57" t="s">
        <v>786</v>
      </c>
      <c r="C17" s="58" t="s">
        <v>750</v>
      </c>
      <c r="D17" s="58"/>
      <c r="E17" s="59"/>
      <c r="F17" s="103">
        <v>6.6000000000000003E-2</v>
      </c>
      <c r="G17" s="103">
        <v>7.1999999999999995E-2</v>
      </c>
      <c r="H17" s="103">
        <v>4.3999999999999997E-2</v>
      </c>
      <c r="I17" s="103">
        <v>4.8000000000000001E-2</v>
      </c>
      <c r="J17" s="59"/>
      <c r="K17" s="59"/>
      <c r="L17" s="59"/>
      <c r="M17" s="59"/>
      <c r="N17" s="71">
        <f>E17*(F17*J17+G17*K17+H17*L17+I17*M17)</f>
        <v>0</v>
      </c>
      <c r="O17" s="71">
        <f>E17*(H17*L17+I17*M17)</f>
        <v>0</v>
      </c>
    </row>
    <row r="18" spans="1:16" s="52" customFormat="1" ht="14.25" hidden="1" customHeight="1" outlineLevel="1">
      <c r="A18" s="33"/>
      <c r="B18" s="33" t="s">
        <v>787</v>
      </c>
      <c r="C18" s="34" t="s">
        <v>750</v>
      </c>
      <c r="D18" s="34"/>
      <c r="E18" s="41"/>
      <c r="F18" s="104">
        <v>0.19800000000000001</v>
      </c>
      <c r="G18" s="104">
        <v>0.216</v>
      </c>
      <c r="H18" s="104">
        <v>0.13200000000000001</v>
      </c>
      <c r="I18" s="104">
        <v>0.14399999999999999</v>
      </c>
      <c r="J18" s="59"/>
      <c r="K18" s="59"/>
      <c r="L18" s="59"/>
      <c r="M18" s="59"/>
      <c r="N18" s="71">
        <f>E18*(F18*J18+G18*K18+H18*L18+I18*M18)</f>
        <v>0</v>
      </c>
      <c r="O18" s="71">
        <f>E18*(H18*L18+I18*M18)</f>
        <v>0</v>
      </c>
    </row>
    <row r="19" spans="1:16" s="37" customFormat="1" ht="14.25" hidden="1" customHeight="1" outlineLevel="1">
      <c r="A19" s="40"/>
      <c r="B19" s="53" t="s">
        <v>788</v>
      </c>
      <c r="C19" s="50"/>
      <c r="D19" s="50"/>
      <c r="E19" s="61">
        <f>SUM(E20:E21)</f>
        <v>0</v>
      </c>
      <c r="F19" s="102"/>
      <c r="G19" s="99"/>
      <c r="H19" s="99"/>
      <c r="I19" s="99"/>
      <c r="J19" s="50"/>
      <c r="K19" s="50"/>
      <c r="L19" s="50"/>
      <c r="M19" s="51"/>
      <c r="N19" s="69">
        <f>SUM(N20:N21)</f>
        <v>0</v>
      </c>
      <c r="O19" s="70">
        <f>SUM(O20:O21)</f>
        <v>0</v>
      </c>
    </row>
    <row r="20" spans="1:16" customFormat="1" ht="14.25" hidden="1" customHeight="1" outlineLevel="1">
      <c r="A20" s="35"/>
      <c r="B20" s="35" t="s">
        <v>786</v>
      </c>
      <c r="C20" s="34" t="s">
        <v>750</v>
      </c>
      <c r="D20" s="34"/>
      <c r="E20" s="41"/>
      <c r="F20" s="104">
        <v>4.3999999999999997E-2</v>
      </c>
      <c r="G20" s="104">
        <v>4.8000000000000001E-2</v>
      </c>
      <c r="H20" s="104">
        <v>3.3000000000000002E-2</v>
      </c>
      <c r="I20" s="103">
        <v>3.5999999999999997E-2</v>
      </c>
      <c r="J20" s="59"/>
      <c r="K20" s="59"/>
      <c r="L20" s="59"/>
      <c r="M20" s="59"/>
      <c r="N20" s="71">
        <f>E20*(F20*J20+G20*K20+H20*L20+I20*M20)</f>
        <v>0</v>
      </c>
      <c r="O20" s="71">
        <f>E20*(H20*L20+I20*M20)</f>
        <v>0</v>
      </c>
      <c r="P20" s="52"/>
    </row>
    <row r="21" spans="1:16" customFormat="1" ht="14.25" hidden="1" customHeight="1" outlineLevel="1">
      <c r="A21" s="33"/>
      <c r="B21" s="33" t="s">
        <v>787</v>
      </c>
      <c r="C21" s="34" t="s">
        <v>750</v>
      </c>
      <c r="D21" s="34"/>
      <c r="E21" s="41"/>
      <c r="F21" s="104">
        <v>0.13200000000000001</v>
      </c>
      <c r="G21" s="104">
        <v>0.14399999999999999</v>
      </c>
      <c r="H21" s="104">
        <v>8.7999999999999995E-2</v>
      </c>
      <c r="I21" s="104">
        <v>9.6000000000000002E-2</v>
      </c>
      <c r="J21" s="59"/>
      <c r="K21" s="59"/>
      <c r="L21" s="41"/>
      <c r="M21" s="59"/>
      <c r="N21" s="71">
        <f>E21*(F21*J21+G21*K21+H21*L21+I21*M21)</f>
        <v>0</v>
      </c>
      <c r="O21" s="71">
        <f>E21*(H21*L21+I21*M21)</f>
        <v>0</v>
      </c>
      <c r="P21" s="52"/>
    </row>
    <row r="22" spans="1:16" s="37" customFormat="1" ht="14.25" hidden="1" customHeight="1" outlineLevel="1">
      <c r="A22" s="38"/>
      <c r="B22" s="53" t="s">
        <v>789</v>
      </c>
      <c r="C22" s="50"/>
      <c r="D22" s="50"/>
      <c r="E22" s="61">
        <f>SUM(E23:E24)</f>
        <v>0</v>
      </c>
      <c r="F22" s="102"/>
      <c r="G22" s="99"/>
      <c r="H22" s="99"/>
      <c r="I22" s="99"/>
      <c r="J22" s="50"/>
      <c r="K22" s="50"/>
      <c r="L22" s="50"/>
      <c r="M22" s="51"/>
      <c r="N22" s="69">
        <f>SUM(N23:N24)</f>
        <v>0</v>
      </c>
      <c r="O22" s="70">
        <f>SUM(O23:O24)</f>
        <v>0</v>
      </c>
    </row>
    <row r="23" spans="1:16" ht="14.25" hidden="1" customHeight="1" outlineLevel="1">
      <c r="A23" s="33"/>
      <c r="B23" s="35" t="s">
        <v>786</v>
      </c>
      <c r="C23" s="34" t="s">
        <v>750</v>
      </c>
      <c r="D23" s="39"/>
      <c r="E23" s="48"/>
      <c r="F23" s="104">
        <v>3.3000000000000002E-2</v>
      </c>
      <c r="G23" s="104">
        <v>3.5999999999999997E-2</v>
      </c>
      <c r="H23" s="104">
        <v>2.1999999999999999E-2</v>
      </c>
      <c r="I23" s="103">
        <v>2.4E-2</v>
      </c>
      <c r="J23" s="59"/>
      <c r="K23" s="59"/>
      <c r="L23" s="59"/>
      <c r="M23" s="59"/>
      <c r="N23" s="71">
        <f>E23*(F23*J23+G23*K23+H23*L23+I23*M23)</f>
        <v>0</v>
      </c>
      <c r="O23" s="71">
        <f>E23*(H23*L23+I23*M23)</f>
        <v>0</v>
      </c>
      <c r="P23" s="52"/>
    </row>
    <row r="24" spans="1:16" ht="14.25" hidden="1" customHeight="1" outlineLevel="1">
      <c r="A24" s="33"/>
      <c r="B24" s="33" t="s">
        <v>787</v>
      </c>
      <c r="C24" s="34" t="s">
        <v>750</v>
      </c>
      <c r="D24" s="39"/>
      <c r="E24" s="48"/>
      <c r="F24" s="104">
        <v>9.9000000000000005E-2</v>
      </c>
      <c r="G24" s="104">
        <v>0.108</v>
      </c>
      <c r="H24" s="104">
        <v>6.6000000000000003E-2</v>
      </c>
      <c r="I24" s="104">
        <v>7.1999999999999995E-2</v>
      </c>
      <c r="J24" s="59"/>
      <c r="K24" s="59"/>
      <c r="L24" s="41"/>
      <c r="M24" s="59"/>
      <c r="N24" s="71">
        <f>E24*(F24*J24+G24*K24+H24*L24+I24*M24)</f>
        <v>0</v>
      </c>
      <c r="O24" s="71">
        <f>E24*(H24*L24+I24*M24)</f>
        <v>0</v>
      </c>
      <c r="P24" s="52"/>
    </row>
    <row r="25" spans="1:16" ht="14.25" hidden="1" customHeight="1" outlineLevel="1">
      <c r="A25" s="33"/>
      <c r="B25" s="47" t="s">
        <v>796</v>
      </c>
      <c r="C25" s="39"/>
      <c r="D25" s="39"/>
      <c r="E25" s="62">
        <f>E26+E29+E32</f>
        <v>0</v>
      </c>
      <c r="F25" s="105"/>
      <c r="G25" s="105"/>
      <c r="H25" s="105"/>
      <c r="I25" s="105"/>
      <c r="J25" s="39"/>
      <c r="K25" s="39"/>
      <c r="L25" s="39"/>
      <c r="M25" s="63"/>
      <c r="N25" s="68">
        <f>N26+N29+N32</f>
        <v>0</v>
      </c>
      <c r="O25" s="78"/>
    </row>
    <row r="26" spans="1:16" ht="14.25" hidden="1" customHeight="1" outlineLevel="1">
      <c r="A26" s="33"/>
      <c r="B26" s="53" t="s">
        <v>785</v>
      </c>
      <c r="C26" s="50"/>
      <c r="D26" s="50"/>
      <c r="E26" s="61">
        <f>SUM(E27:E28)</f>
        <v>0</v>
      </c>
      <c r="F26" s="102"/>
      <c r="G26" s="99"/>
      <c r="H26" s="99"/>
      <c r="I26" s="99"/>
      <c r="J26" s="50"/>
      <c r="K26" s="50"/>
      <c r="L26" s="50"/>
      <c r="M26" s="51"/>
      <c r="N26" s="69">
        <f>SUM(N27:N28)</f>
        <v>0</v>
      </c>
      <c r="O26" s="79"/>
    </row>
    <row r="27" spans="1:16" ht="14.25" hidden="1" customHeight="1" outlineLevel="1">
      <c r="A27" s="33"/>
      <c r="B27" s="35" t="s">
        <v>786</v>
      </c>
      <c r="C27" s="34" t="s">
        <v>750</v>
      </c>
      <c r="D27" s="39"/>
      <c r="E27" s="48"/>
      <c r="F27" s="104">
        <v>0.11</v>
      </c>
      <c r="G27" s="104">
        <v>0.12</v>
      </c>
      <c r="H27" s="105"/>
      <c r="I27" s="106"/>
      <c r="J27" s="59"/>
      <c r="K27" s="59"/>
      <c r="L27" s="76"/>
      <c r="M27" s="76"/>
      <c r="N27" s="71">
        <f>E27*(F27*J27+G27*K27+H27*L27+I27*M27)</f>
        <v>0</v>
      </c>
      <c r="O27" s="77"/>
      <c r="P27" s="52"/>
    </row>
    <row r="28" spans="1:16" ht="14.25" hidden="1" customHeight="1" outlineLevel="1">
      <c r="A28" s="33"/>
      <c r="B28" s="33" t="s">
        <v>787</v>
      </c>
      <c r="C28" s="34" t="s">
        <v>750</v>
      </c>
      <c r="D28" s="39"/>
      <c r="E28" s="48"/>
      <c r="F28" s="104">
        <v>0.33</v>
      </c>
      <c r="G28" s="104">
        <v>0.36</v>
      </c>
      <c r="H28" s="105"/>
      <c r="I28" s="105"/>
      <c r="J28" s="59"/>
      <c r="K28" s="59"/>
      <c r="L28" s="36"/>
      <c r="M28" s="76"/>
      <c r="N28" s="71">
        <f>E28*(F28*J28+G28*K28+H28*L28+I28*M28)</f>
        <v>0</v>
      </c>
      <c r="O28" s="77"/>
      <c r="P28" s="52"/>
    </row>
    <row r="29" spans="1:16" ht="14.25" hidden="1" customHeight="1" outlineLevel="1">
      <c r="A29" s="33"/>
      <c r="B29" s="53" t="s">
        <v>788</v>
      </c>
      <c r="C29" s="50"/>
      <c r="D29" s="50"/>
      <c r="E29" s="61">
        <f>SUM(E30:E31)</f>
        <v>0</v>
      </c>
      <c r="F29" s="102"/>
      <c r="G29" s="99"/>
      <c r="H29" s="99"/>
      <c r="I29" s="99"/>
      <c r="J29" s="50"/>
      <c r="K29" s="50"/>
      <c r="L29" s="50"/>
      <c r="M29" s="51"/>
      <c r="N29" s="69">
        <f>SUM(N30:N31)</f>
        <v>0</v>
      </c>
      <c r="O29" s="79"/>
    </row>
    <row r="30" spans="1:16" ht="14.25" hidden="1" customHeight="1" outlineLevel="1">
      <c r="A30" s="33"/>
      <c r="B30" s="35" t="s">
        <v>786</v>
      </c>
      <c r="C30" s="34" t="s">
        <v>750</v>
      </c>
      <c r="D30" s="39"/>
      <c r="E30" s="48"/>
      <c r="F30" s="104">
        <v>7.6999999999999999E-2</v>
      </c>
      <c r="G30" s="104">
        <v>8.3999999999999991E-2</v>
      </c>
      <c r="H30" s="105"/>
      <c r="I30" s="106"/>
      <c r="J30" s="59"/>
      <c r="K30" s="59"/>
      <c r="L30" s="76"/>
      <c r="M30" s="76"/>
      <c r="N30" s="71">
        <f>E30*(F30*J30+G30*K30+H30*L30+I30*M30)</f>
        <v>0</v>
      </c>
      <c r="O30" s="77"/>
      <c r="P30" s="52"/>
    </row>
    <row r="31" spans="1:16" ht="14.25" hidden="1" customHeight="1" outlineLevel="1">
      <c r="A31" s="33"/>
      <c r="B31" s="33" t="s">
        <v>787</v>
      </c>
      <c r="C31" s="34" t="s">
        <v>750</v>
      </c>
      <c r="D31" s="39"/>
      <c r="E31" s="48"/>
      <c r="F31" s="104">
        <v>0.22</v>
      </c>
      <c r="G31" s="104">
        <v>0.24</v>
      </c>
      <c r="H31" s="105"/>
      <c r="I31" s="105"/>
      <c r="J31" s="59"/>
      <c r="K31" s="59"/>
      <c r="L31" s="36"/>
      <c r="M31" s="76"/>
      <c r="N31" s="71">
        <f>E31*(F31*J31+G31*K31+H31*L31+I31*M31)</f>
        <v>0</v>
      </c>
      <c r="O31" s="77"/>
      <c r="P31" s="52"/>
    </row>
    <row r="32" spans="1:16" ht="14.25" hidden="1" customHeight="1" outlineLevel="1">
      <c r="A32" s="33"/>
      <c r="B32" s="53" t="s">
        <v>789</v>
      </c>
      <c r="C32" s="50"/>
      <c r="D32" s="50"/>
      <c r="E32" s="61">
        <f>SUM(E33:E34)</f>
        <v>0</v>
      </c>
      <c r="F32" s="102"/>
      <c r="G32" s="99"/>
      <c r="H32" s="99"/>
      <c r="I32" s="99"/>
      <c r="J32" s="50"/>
      <c r="K32" s="50"/>
      <c r="L32" s="50"/>
      <c r="M32" s="51"/>
      <c r="N32" s="69">
        <f>SUM(N33:N34)</f>
        <v>0</v>
      </c>
      <c r="O32" s="79"/>
    </row>
    <row r="33" spans="1:16" ht="14.25" hidden="1" customHeight="1" outlineLevel="1">
      <c r="A33" s="33"/>
      <c r="B33" s="35" t="s">
        <v>786</v>
      </c>
      <c r="C33" s="34" t="s">
        <v>750</v>
      </c>
      <c r="D33" s="39"/>
      <c r="E33" s="48"/>
      <c r="F33" s="104">
        <v>5.5E-2</v>
      </c>
      <c r="G33" s="104">
        <v>0.06</v>
      </c>
      <c r="H33" s="105"/>
      <c r="I33" s="106"/>
      <c r="J33" s="59"/>
      <c r="K33" s="59"/>
      <c r="L33" s="76"/>
      <c r="M33" s="76"/>
      <c r="N33" s="71">
        <f>E33*(F33*J33+G33*K33+H33*L33+I33*M33)</f>
        <v>0</v>
      </c>
      <c r="O33" s="77"/>
      <c r="P33" s="52"/>
    </row>
    <row r="34" spans="1:16" ht="14.25" hidden="1" customHeight="1" outlineLevel="1">
      <c r="A34" s="33"/>
      <c r="B34" s="33" t="s">
        <v>787</v>
      </c>
      <c r="C34" s="34" t="s">
        <v>750</v>
      </c>
      <c r="D34" s="39"/>
      <c r="E34" s="48"/>
      <c r="F34" s="104">
        <v>0.16500000000000001</v>
      </c>
      <c r="G34" s="104">
        <v>0.18</v>
      </c>
      <c r="H34" s="105"/>
      <c r="I34" s="105"/>
      <c r="J34" s="59"/>
      <c r="K34" s="59"/>
      <c r="L34" s="36"/>
      <c r="M34" s="76"/>
      <c r="N34" s="71">
        <f>E34*(F34*J34+G34*K34+H34*L34+I34*M34)</f>
        <v>0</v>
      </c>
      <c r="O34" s="77"/>
      <c r="P34" s="52"/>
    </row>
    <row r="35" spans="1:16" s="37" customFormat="1" ht="45" hidden="1" customHeight="1" outlineLevel="1">
      <c r="A35" s="38"/>
      <c r="B35" s="53" t="s">
        <v>790</v>
      </c>
      <c r="C35" s="50"/>
      <c r="D35" s="50"/>
      <c r="E35" s="61">
        <f>E36+E41</f>
        <v>0</v>
      </c>
      <c r="F35" s="102"/>
      <c r="G35" s="99"/>
      <c r="H35" s="99"/>
      <c r="I35" s="99"/>
      <c r="J35" s="50"/>
      <c r="K35" s="50"/>
      <c r="L35" s="50"/>
      <c r="M35" s="51"/>
      <c r="N35" s="70">
        <f>N36+N41</f>
        <v>0</v>
      </c>
      <c r="O35" s="70">
        <f>O36</f>
        <v>0</v>
      </c>
    </row>
    <row r="36" spans="1:16" customFormat="1" ht="14.25" hidden="1" customHeight="1" outlineLevel="1">
      <c r="A36" s="35"/>
      <c r="B36" s="47" t="s">
        <v>791</v>
      </c>
      <c r="C36" s="34"/>
      <c r="D36" s="34"/>
      <c r="E36" s="60">
        <f>SUM(E37:E40)</f>
        <v>0</v>
      </c>
      <c r="F36" s="100"/>
      <c r="G36" s="100"/>
      <c r="H36" s="100"/>
      <c r="I36" s="100"/>
      <c r="J36" s="34"/>
      <c r="K36" s="34"/>
      <c r="L36" s="34"/>
      <c r="M36" s="34"/>
      <c r="N36" s="71">
        <f>SUM(N37:N40)</f>
        <v>0</v>
      </c>
      <c r="O36" s="71">
        <f>SUM(O37:O40)</f>
        <v>0</v>
      </c>
    </row>
    <row r="37" spans="1:16" customFormat="1" ht="14.25" hidden="1" customHeight="1" outlineLevel="1">
      <c r="A37" s="35"/>
      <c r="B37" s="35" t="s">
        <v>792</v>
      </c>
      <c r="C37" s="34" t="s">
        <v>750</v>
      </c>
      <c r="D37" s="34"/>
      <c r="E37" s="41"/>
      <c r="F37" s="107">
        <v>2.7E-2</v>
      </c>
      <c r="G37" s="107">
        <v>2.7E-2</v>
      </c>
      <c r="H37" s="107">
        <v>1.7999999999999999E-2</v>
      </c>
      <c r="I37" s="107">
        <v>1.7999999999999999E-2</v>
      </c>
      <c r="J37" s="59"/>
      <c r="K37" s="59"/>
      <c r="L37" s="59"/>
      <c r="M37" s="59"/>
      <c r="N37" s="71">
        <f>E37*(F37*J37+G37*K37+H37*L37+I37*M37)</f>
        <v>0</v>
      </c>
      <c r="O37" s="71">
        <f>E37*(H37*L37+I37*M37)</f>
        <v>0</v>
      </c>
    </row>
    <row r="38" spans="1:16" customFormat="1" ht="14.25" hidden="1" customHeight="1" outlineLevel="1">
      <c r="A38" s="35"/>
      <c r="B38" s="35" t="s">
        <v>793</v>
      </c>
      <c r="C38" s="34" t="s">
        <v>750</v>
      </c>
      <c r="D38" s="34"/>
      <c r="E38" s="41"/>
      <c r="F38" s="107">
        <v>0.02</v>
      </c>
      <c r="G38" s="107">
        <v>0.02</v>
      </c>
      <c r="H38" s="107">
        <v>1.2999999999999999E-2</v>
      </c>
      <c r="I38" s="107">
        <v>1.2999999999999999E-2</v>
      </c>
      <c r="J38" s="59"/>
      <c r="K38" s="59"/>
      <c r="L38" s="59"/>
      <c r="M38" s="59"/>
      <c r="N38" s="71">
        <f>E38*(F38*J38+G38*K38+H38*L38+I38*M38)</f>
        <v>0</v>
      </c>
      <c r="O38" s="71">
        <f>E38*(H38*L38+I38*M38)</f>
        <v>0</v>
      </c>
    </row>
    <row r="39" spans="1:16" customFormat="1" ht="14.25" hidden="1" customHeight="1" outlineLevel="1">
      <c r="A39" s="35"/>
      <c r="B39" s="35" t="s">
        <v>794</v>
      </c>
      <c r="C39" s="34" t="s">
        <v>750</v>
      </c>
      <c r="D39" s="34"/>
      <c r="E39" s="41"/>
      <c r="F39" s="107">
        <v>1.6E-2</v>
      </c>
      <c r="G39" s="107">
        <v>1.6E-2</v>
      </c>
      <c r="H39" s="107">
        <v>0.01</v>
      </c>
      <c r="I39" s="107">
        <v>0.01</v>
      </c>
      <c r="J39" s="59"/>
      <c r="K39" s="59"/>
      <c r="L39" s="59"/>
      <c r="M39" s="59"/>
      <c r="N39" s="71">
        <f>E39*(F39*J39+G39*K39+H39*L39+I39*M39)</f>
        <v>0</v>
      </c>
      <c r="O39" s="71">
        <f>E39*(H39*L39+I39*M39)</f>
        <v>0</v>
      </c>
    </row>
    <row r="40" spans="1:16" customFormat="1" ht="14.25" hidden="1" customHeight="1" outlineLevel="1">
      <c r="A40" s="35"/>
      <c r="B40" s="35" t="s">
        <v>795</v>
      </c>
      <c r="C40" s="34" t="s">
        <v>750</v>
      </c>
      <c r="D40" s="34"/>
      <c r="E40" s="41"/>
      <c r="F40" s="107">
        <v>6.0000000000000001E-3</v>
      </c>
      <c r="G40" s="107">
        <v>6.0000000000000001E-3</v>
      </c>
      <c r="H40" s="107">
        <v>4.0000000000000001E-3</v>
      </c>
      <c r="I40" s="107">
        <v>4.0000000000000001E-3</v>
      </c>
      <c r="J40" s="59"/>
      <c r="K40" s="59"/>
      <c r="L40" s="59"/>
      <c r="M40" s="59"/>
      <c r="N40" s="71">
        <f>E40*(F40*J40+G40*K40+H40*L40+I40*M40)</f>
        <v>0</v>
      </c>
      <c r="O40" s="71">
        <f>E40*(H40*L40+I40*M40)</f>
        <v>0</v>
      </c>
    </row>
    <row r="41" spans="1:16" customFormat="1" ht="14.25" hidden="1" customHeight="1" outlineLevel="1">
      <c r="A41" s="42"/>
      <c r="B41" s="47" t="s">
        <v>796</v>
      </c>
      <c r="C41" s="34"/>
      <c r="D41" s="34"/>
      <c r="E41" s="60">
        <f>SUM(E42:E45)</f>
        <v>0</v>
      </c>
      <c r="F41" s="100"/>
      <c r="G41" s="100"/>
      <c r="H41" s="100"/>
      <c r="I41" s="100"/>
      <c r="J41" s="34"/>
      <c r="K41" s="34"/>
      <c r="L41" s="34"/>
      <c r="M41" s="34"/>
      <c r="N41" s="71">
        <f>SUM(N42:N45)</f>
        <v>0</v>
      </c>
      <c r="O41" s="73"/>
    </row>
    <row r="42" spans="1:16" customFormat="1" ht="14.25" hidden="1" customHeight="1" outlineLevel="1">
      <c r="A42" s="35"/>
      <c r="B42" s="35" t="s">
        <v>792</v>
      </c>
      <c r="C42" s="34" t="s">
        <v>750</v>
      </c>
      <c r="D42" s="34"/>
      <c r="E42" s="41"/>
      <c r="F42" s="107">
        <v>4.4999999999999998E-2</v>
      </c>
      <c r="G42" s="107">
        <v>4.4999999999999998E-2</v>
      </c>
      <c r="H42" s="108"/>
      <c r="I42" s="108"/>
      <c r="J42" s="59"/>
      <c r="K42" s="59"/>
      <c r="L42" s="80"/>
      <c r="M42" s="80"/>
      <c r="N42" s="71">
        <f>E42*(F42*J42+G42*K42+H42*L42+I42*M42)</f>
        <v>0</v>
      </c>
      <c r="O42" s="75"/>
    </row>
    <row r="43" spans="1:16" customFormat="1" ht="14.25" hidden="1" customHeight="1" outlineLevel="1">
      <c r="A43" s="35"/>
      <c r="B43" s="35" t="s">
        <v>793</v>
      </c>
      <c r="C43" s="34" t="s">
        <v>750</v>
      </c>
      <c r="D43" s="34"/>
      <c r="E43" s="41"/>
      <c r="F43" s="107">
        <v>3.3000000000000002E-2</v>
      </c>
      <c r="G43" s="107">
        <v>3.3000000000000002E-2</v>
      </c>
      <c r="H43" s="108"/>
      <c r="I43" s="108"/>
      <c r="J43" s="59"/>
      <c r="K43" s="59"/>
      <c r="L43" s="80"/>
      <c r="M43" s="80"/>
      <c r="N43" s="71">
        <f>E43*(F43*J43+G43*K43+H43*L43+I43*M43)</f>
        <v>0</v>
      </c>
      <c r="O43" s="75"/>
    </row>
    <row r="44" spans="1:16" customFormat="1" ht="14.25" hidden="1" customHeight="1" outlineLevel="1">
      <c r="A44" s="35"/>
      <c r="B44" s="35" t="s">
        <v>794</v>
      </c>
      <c r="C44" s="34" t="s">
        <v>750</v>
      </c>
      <c r="D44" s="34"/>
      <c r="E44" s="41"/>
      <c r="F44" s="107">
        <v>2.6000000000000002E-2</v>
      </c>
      <c r="G44" s="107">
        <v>2.6000000000000002E-2</v>
      </c>
      <c r="H44" s="108"/>
      <c r="I44" s="108"/>
      <c r="J44" s="59"/>
      <c r="K44" s="59"/>
      <c r="L44" s="80"/>
      <c r="M44" s="80"/>
      <c r="N44" s="71">
        <f>E44*(F44*J44+G44*K44+H44*L44+I44*M44)</f>
        <v>0</v>
      </c>
      <c r="O44" s="75"/>
    </row>
    <row r="45" spans="1:16" customFormat="1" ht="14.25" hidden="1" customHeight="1" outlineLevel="1">
      <c r="A45" s="35"/>
      <c r="B45" s="35" t="s">
        <v>795</v>
      </c>
      <c r="C45" s="34" t="s">
        <v>750</v>
      </c>
      <c r="D45" s="34"/>
      <c r="E45" s="41"/>
      <c r="F45" s="107">
        <v>0.01</v>
      </c>
      <c r="G45" s="107">
        <v>0.01</v>
      </c>
      <c r="H45" s="108"/>
      <c r="I45" s="108"/>
      <c r="J45" s="59"/>
      <c r="K45" s="59"/>
      <c r="L45" s="80"/>
      <c r="M45" s="80"/>
      <c r="N45" s="71">
        <f>E45*(F45*J45+G45*K45+H45*L45+I45*M45)</f>
        <v>0</v>
      </c>
      <c r="O45" s="45"/>
    </row>
    <row r="46" spans="1:16" collapsed="1">
      <c r="A46" s="1663" t="s">
        <v>751</v>
      </c>
      <c r="B46" s="1663"/>
      <c r="C46" s="31" t="s">
        <v>746</v>
      </c>
      <c r="D46" s="61">
        <f>D47</f>
        <v>1526</v>
      </c>
      <c r="E46" s="61">
        <f>E50</f>
        <v>0</v>
      </c>
      <c r="F46" s="95"/>
      <c r="G46" s="95"/>
      <c r="H46" s="95"/>
      <c r="I46" s="95"/>
      <c r="J46" s="85"/>
      <c r="K46" s="85"/>
      <c r="L46" s="85"/>
      <c r="M46" s="85"/>
      <c r="N46" s="81">
        <f>N47+N50</f>
        <v>57828.651000000005</v>
      </c>
      <c r="O46" s="45"/>
    </row>
    <row r="47" spans="1:16" ht="15" customHeight="1">
      <c r="A47" s="1637" t="s">
        <v>802</v>
      </c>
      <c r="B47" s="1638"/>
      <c r="C47" s="31" t="s">
        <v>746</v>
      </c>
      <c r="D47" s="61">
        <f>D48+D49</f>
        <v>1526</v>
      </c>
      <c r="E47" s="85"/>
      <c r="F47" s="96">
        <f>F48</f>
        <v>5.58</v>
      </c>
      <c r="G47" s="96">
        <f>G48</f>
        <v>5.58</v>
      </c>
      <c r="H47" s="50"/>
      <c r="I47" s="50"/>
      <c r="J47" s="50"/>
      <c r="K47" s="50"/>
      <c r="L47" s="50"/>
      <c r="M47" s="50"/>
      <c r="N47" s="81">
        <f>SUM(N48:N49)</f>
        <v>57828.651000000005</v>
      </c>
      <c r="O47" s="45"/>
    </row>
    <row r="48" spans="1:16" ht="15" customHeight="1" outlineLevel="1">
      <c r="A48" s="82"/>
      <c r="B48" s="82" t="s">
        <v>800</v>
      </c>
      <c r="C48" s="31" t="s">
        <v>746</v>
      </c>
      <c r="D48" s="83">
        <v>458</v>
      </c>
      <c r="E48" s="85"/>
      <c r="F48" s="90">
        <v>5.58</v>
      </c>
      <c r="G48" s="91">
        <v>5.58</v>
      </c>
      <c r="H48" s="98"/>
      <c r="I48" s="98"/>
      <c r="J48" s="59">
        <v>6</v>
      </c>
      <c r="K48" s="59">
        <v>6</v>
      </c>
      <c r="L48" s="45"/>
      <c r="M48" s="45"/>
      <c r="N48" s="71">
        <f>D48*(F48*J48+G48*K48+H48*L48+I48*M48)</f>
        <v>30667.680000000004</v>
      </c>
      <c r="O48" s="45"/>
    </row>
    <row r="49" spans="1:16" ht="15" customHeight="1" outlineLevel="1">
      <c r="A49" s="43"/>
      <c r="B49" s="89" t="s">
        <v>801</v>
      </c>
      <c r="C49" s="44" t="s">
        <v>748</v>
      </c>
      <c r="D49" s="84">
        <v>1068</v>
      </c>
      <c r="E49" s="85"/>
      <c r="F49" s="97"/>
      <c r="G49" s="98"/>
      <c r="H49" s="98"/>
      <c r="I49" s="98"/>
      <c r="J49" s="45"/>
      <c r="K49" s="45"/>
      <c r="L49" s="45"/>
      <c r="M49" s="45"/>
      <c r="N49" s="67">
        <f>21779.953+2106.781+3274+0.237</f>
        <v>27160.971000000001</v>
      </c>
      <c r="O49" s="45"/>
    </row>
    <row r="50" spans="1:16" ht="14.25" hidden="1" customHeight="1">
      <c r="A50" s="1637" t="s">
        <v>749</v>
      </c>
      <c r="B50" s="1638"/>
      <c r="C50" s="50"/>
      <c r="D50" s="50"/>
      <c r="E50" s="61">
        <f>E52+E62+E51</f>
        <v>0</v>
      </c>
      <c r="F50" s="99"/>
      <c r="G50" s="99"/>
      <c r="H50" s="99"/>
      <c r="I50" s="99"/>
      <c r="J50" s="50"/>
      <c r="K50" s="50"/>
      <c r="L50" s="50"/>
      <c r="M50" s="50"/>
      <c r="N50" s="81">
        <f>N51+N52+N62</f>
        <v>0</v>
      </c>
      <c r="O50" s="88"/>
    </row>
    <row r="51" spans="1:16" ht="14.25" hidden="1" customHeight="1" outlineLevel="1">
      <c r="A51" s="33"/>
      <c r="B51" s="89" t="s">
        <v>803</v>
      </c>
      <c r="C51" s="32" t="s">
        <v>748</v>
      </c>
      <c r="D51" s="39"/>
      <c r="E51" s="48"/>
      <c r="F51" s="105"/>
      <c r="G51" s="105"/>
      <c r="H51" s="105"/>
      <c r="I51" s="105"/>
      <c r="J51" s="59"/>
      <c r="K51" s="59"/>
      <c r="L51" s="36"/>
      <c r="M51" s="76"/>
      <c r="N51" s="72"/>
      <c r="O51" s="73"/>
    </row>
    <row r="52" spans="1:16" ht="14.25" hidden="1" customHeight="1" outlineLevel="1">
      <c r="A52" s="33"/>
      <c r="B52" s="47" t="s">
        <v>796</v>
      </c>
      <c r="C52" s="39"/>
      <c r="D52" s="39"/>
      <c r="E52" s="62">
        <f>E53+E56+E59</f>
        <v>0</v>
      </c>
      <c r="F52" s="105"/>
      <c r="G52" s="105"/>
      <c r="H52" s="105"/>
      <c r="I52" s="105"/>
      <c r="J52" s="39"/>
      <c r="K52" s="39"/>
      <c r="L52" s="39"/>
      <c r="M52" s="63"/>
      <c r="N52" s="68">
        <f>N53+N56+N59</f>
        <v>0</v>
      </c>
      <c r="O52" s="78"/>
    </row>
    <row r="53" spans="1:16" ht="14.25" hidden="1" customHeight="1" outlineLevel="1">
      <c r="A53" s="33"/>
      <c r="B53" s="53" t="s">
        <v>785</v>
      </c>
      <c r="C53" s="50"/>
      <c r="D53" s="50"/>
      <c r="E53" s="61">
        <f>SUM(E54:E55)</f>
        <v>0</v>
      </c>
      <c r="F53" s="102"/>
      <c r="G53" s="99"/>
      <c r="H53" s="99"/>
      <c r="I53" s="99"/>
      <c r="J53" s="50"/>
      <c r="K53" s="50"/>
      <c r="L53" s="50"/>
      <c r="M53" s="51"/>
      <c r="N53" s="69">
        <f>SUM(N54:N55)</f>
        <v>0</v>
      </c>
      <c r="O53" s="79"/>
    </row>
    <row r="54" spans="1:16" ht="14.25" hidden="1" customHeight="1" outlineLevel="1">
      <c r="A54" s="33"/>
      <c r="B54" s="35" t="s">
        <v>786</v>
      </c>
      <c r="C54" s="34" t="s">
        <v>750</v>
      </c>
      <c r="D54" s="39"/>
      <c r="E54" s="48"/>
      <c r="F54" s="104">
        <v>0.11</v>
      </c>
      <c r="G54" s="104">
        <v>0.12</v>
      </c>
      <c r="H54" s="105"/>
      <c r="I54" s="106"/>
      <c r="J54" s="59"/>
      <c r="K54" s="59"/>
      <c r="L54" s="76"/>
      <c r="M54" s="76"/>
      <c r="N54" s="71">
        <f>E54*(F54*J54+G54*K54+H54*L54+I54*M54)</f>
        <v>0</v>
      </c>
      <c r="O54" s="77"/>
      <c r="P54" s="52"/>
    </row>
    <row r="55" spans="1:16" ht="14.25" hidden="1" customHeight="1" outlineLevel="1">
      <c r="A55" s="33"/>
      <c r="B55" s="33" t="s">
        <v>787</v>
      </c>
      <c r="C55" s="34" t="s">
        <v>750</v>
      </c>
      <c r="D55" s="39"/>
      <c r="E55" s="48"/>
      <c r="F55" s="104">
        <v>0.33</v>
      </c>
      <c r="G55" s="104">
        <v>0.36</v>
      </c>
      <c r="H55" s="105"/>
      <c r="I55" s="105"/>
      <c r="J55" s="59"/>
      <c r="K55" s="59"/>
      <c r="L55" s="36"/>
      <c r="M55" s="76"/>
      <c r="N55" s="71">
        <f>E55*(F55*J55+G55*K55+H55*L55+I55*M55)</f>
        <v>0</v>
      </c>
      <c r="O55" s="77"/>
      <c r="P55" s="52"/>
    </row>
    <row r="56" spans="1:16" ht="14.25" hidden="1" customHeight="1" outlineLevel="1">
      <c r="A56" s="33"/>
      <c r="B56" s="53" t="s">
        <v>788</v>
      </c>
      <c r="C56" s="50"/>
      <c r="D56" s="50"/>
      <c r="E56" s="61">
        <f>SUM(E57:E58)</f>
        <v>0</v>
      </c>
      <c r="F56" s="102"/>
      <c r="G56" s="99"/>
      <c r="H56" s="99"/>
      <c r="I56" s="99"/>
      <c r="J56" s="50"/>
      <c r="K56" s="50"/>
      <c r="L56" s="50"/>
      <c r="M56" s="51"/>
      <c r="N56" s="69">
        <f>SUM(N57:N58)</f>
        <v>0</v>
      </c>
      <c r="O56" s="79"/>
    </row>
    <row r="57" spans="1:16" ht="14.25" hidden="1" customHeight="1" outlineLevel="1">
      <c r="A57" s="33"/>
      <c r="B57" s="35" t="s">
        <v>786</v>
      </c>
      <c r="C57" s="34" t="s">
        <v>750</v>
      </c>
      <c r="D57" s="39"/>
      <c r="E57" s="48"/>
      <c r="F57" s="104">
        <v>7.6999999999999999E-2</v>
      </c>
      <c r="G57" s="104">
        <v>8.3999999999999991E-2</v>
      </c>
      <c r="H57" s="105"/>
      <c r="I57" s="106"/>
      <c r="J57" s="59"/>
      <c r="K57" s="59"/>
      <c r="L57" s="76"/>
      <c r="M57" s="76"/>
      <c r="N57" s="71">
        <f>E57*(F57*J57+G57*K57+H57*L57+I57*M57)</f>
        <v>0</v>
      </c>
      <c r="O57" s="77"/>
      <c r="P57" s="52"/>
    </row>
    <row r="58" spans="1:16" ht="14.25" hidden="1" customHeight="1" outlineLevel="1">
      <c r="A58" s="33"/>
      <c r="B58" s="33" t="s">
        <v>787</v>
      </c>
      <c r="C58" s="34" t="s">
        <v>750</v>
      </c>
      <c r="D58" s="39"/>
      <c r="E58" s="48"/>
      <c r="F58" s="104">
        <v>0.22</v>
      </c>
      <c r="G58" s="104">
        <v>0.24</v>
      </c>
      <c r="H58" s="105"/>
      <c r="I58" s="105"/>
      <c r="J58" s="59"/>
      <c r="K58" s="59"/>
      <c r="L58" s="36"/>
      <c r="M58" s="76"/>
      <c r="N58" s="71">
        <f>E58*(F58*J58+G58*K58+H58*L58+I58*M58)</f>
        <v>0</v>
      </c>
      <c r="O58" s="77"/>
      <c r="P58" s="52"/>
    </row>
    <row r="59" spans="1:16" ht="14.25" hidden="1" customHeight="1" outlineLevel="1">
      <c r="A59" s="33"/>
      <c r="B59" s="53" t="s">
        <v>789</v>
      </c>
      <c r="C59" s="50"/>
      <c r="D59" s="50"/>
      <c r="E59" s="61">
        <f>SUM(E60:E61)</f>
        <v>0</v>
      </c>
      <c r="F59" s="102"/>
      <c r="G59" s="99"/>
      <c r="H59" s="99"/>
      <c r="I59" s="99"/>
      <c r="J59" s="50"/>
      <c r="K59" s="50"/>
      <c r="L59" s="50"/>
      <c r="M59" s="51"/>
      <c r="N59" s="69">
        <f>SUM(N60:N61)</f>
        <v>0</v>
      </c>
      <c r="O59" s="79"/>
    </row>
    <row r="60" spans="1:16" ht="14.25" hidden="1" customHeight="1" outlineLevel="1">
      <c r="A60" s="33"/>
      <c r="B60" s="35" t="s">
        <v>786</v>
      </c>
      <c r="C60" s="34" t="s">
        <v>750</v>
      </c>
      <c r="D60" s="39"/>
      <c r="E60" s="48"/>
      <c r="F60" s="104">
        <v>5.5E-2</v>
      </c>
      <c r="G60" s="104">
        <v>0.06</v>
      </c>
      <c r="H60" s="105"/>
      <c r="I60" s="106"/>
      <c r="J60" s="59"/>
      <c r="K60" s="59"/>
      <c r="L60" s="76"/>
      <c r="M60" s="76"/>
      <c r="N60" s="71">
        <f>E60*(F60*J60+G60*K60+H60*L60+I60*M60)</f>
        <v>0</v>
      </c>
      <c r="O60" s="77"/>
      <c r="P60" s="52"/>
    </row>
    <row r="61" spans="1:16" ht="14.25" hidden="1" customHeight="1" outlineLevel="1">
      <c r="A61" s="33"/>
      <c r="B61" s="33" t="s">
        <v>787</v>
      </c>
      <c r="C61" s="34" t="s">
        <v>750</v>
      </c>
      <c r="D61" s="39"/>
      <c r="E61" s="48"/>
      <c r="F61" s="104">
        <v>0.16500000000000001</v>
      </c>
      <c r="G61" s="104">
        <v>0.18</v>
      </c>
      <c r="H61" s="105"/>
      <c r="I61" s="105"/>
      <c r="J61" s="59"/>
      <c r="K61" s="59"/>
      <c r="L61" s="36"/>
      <c r="M61" s="76"/>
      <c r="N61" s="71">
        <f>E61*(F61*J61+G61*K61+H61*L61+I61*M61)</f>
        <v>0</v>
      </c>
      <c r="O61" s="77"/>
      <c r="P61" s="52"/>
    </row>
    <row r="62" spans="1:16" s="37" customFormat="1" ht="45" hidden="1" customHeight="1" outlineLevel="1">
      <c r="A62" s="38"/>
      <c r="B62" s="53" t="s">
        <v>790</v>
      </c>
      <c r="C62" s="50"/>
      <c r="D62" s="50"/>
      <c r="E62" s="61">
        <f>E63</f>
        <v>0</v>
      </c>
      <c r="F62" s="102"/>
      <c r="G62" s="99"/>
      <c r="H62" s="99"/>
      <c r="I62" s="99"/>
      <c r="J62" s="50"/>
      <c r="K62" s="50"/>
      <c r="L62" s="50"/>
      <c r="M62" s="51"/>
      <c r="N62" s="70">
        <f>N63</f>
        <v>0</v>
      </c>
      <c r="O62" s="77"/>
    </row>
    <row r="63" spans="1:16" customFormat="1" ht="14.25" hidden="1" customHeight="1" outlineLevel="1">
      <c r="A63" s="42"/>
      <c r="B63" s="47" t="s">
        <v>796</v>
      </c>
      <c r="C63" s="34"/>
      <c r="D63" s="34"/>
      <c r="E63" s="60">
        <f>SUM(E64:E67)</f>
        <v>0</v>
      </c>
      <c r="F63" s="100"/>
      <c r="G63" s="100"/>
      <c r="H63" s="100"/>
      <c r="I63" s="100"/>
      <c r="J63" s="34"/>
      <c r="K63" s="34"/>
      <c r="L63" s="34"/>
      <c r="M63" s="34"/>
      <c r="N63" s="71">
        <f>SUM(N64:N67)</f>
        <v>0</v>
      </c>
      <c r="O63" s="73"/>
    </row>
    <row r="64" spans="1:16" customFormat="1" ht="14.25" hidden="1" customHeight="1" outlineLevel="1">
      <c r="A64" s="35"/>
      <c r="B64" s="35" t="s">
        <v>792</v>
      </c>
      <c r="C64" s="34" t="s">
        <v>750</v>
      </c>
      <c r="D64" s="34"/>
      <c r="E64" s="41"/>
      <c r="F64" s="107">
        <v>4.4999999999999998E-2</v>
      </c>
      <c r="G64" s="107">
        <v>4.4999999999999998E-2</v>
      </c>
      <c r="H64" s="108"/>
      <c r="I64" s="108"/>
      <c r="J64" s="59"/>
      <c r="K64" s="59"/>
      <c r="L64" s="80"/>
      <c r="M64" s="80"/>
      <c r="N64" s="71">
        <f>E64*(F64*J64+G64*K64+H64*L64+I64*M64)</f>
        <v>0</v>
      </c>
      <c r="O64" s="75"/>
    </row>
    <row r="65" spans="1:16" customFormat="1" ht="14.25" hidden="1" customHeight="1" outlineLevel="1">
      <c r="A65" s="35"/>
      <c r="B65" s="35" t="s">
        <v>793</v>
      </c>
      <c r="C65" s="34" t="s">
        <v>750</v>
      </c>
      <c r="D65" s="34"/>
      <c r="E65" s="41"/>
      <c r="F65" s="107">
        <v>3.3000000000000002E-2</v>
      </c>
      <c r="G65" s="107">
        <v>3.3000000000000002E-2</v>
      </c>
      <c r="H65" s="108"/>
      <c r="I65" s="108"/>
      <c r="J65" s="59"/>
      <c r="K65" s="59"/>
      <c r="L65" s="80"/>
      <c r="M65" s="80"/>
      <c r="N65" s="71">
        <f>E65*(F65*J65+G65*K65+H65*L65+I65*M65)</f>
        <v>0</v>
      </c>
      <c r="O65" s="75"/>
    </row>
    <row r="66" spans="1:16" customFormat="1" ht="14.25" hidden="1" customHeight="1" outlineLevel="1">
      <c r="A66" s="35"/>
      <c r="B66" s="35" t="s">
        <v>794</v>
      </c>
      <c r="C66" s="34" t="s">
        <v>750</v>
      </c>
      <c r="D66" s="34"/>
      <c r="E66" s="41"/>
      <c r="F66" s="107">
        <v>2.6000000000000002E-2</v>
      </c>
      <c r="G66" s="107">
        <v>2.6000000000000002E-2</v>
      </c>
      <c r="H66" s="108"/>
      <c r="I66" s="108"/>
      <c r="J66" s="59"/>
      <c r="K66" s="59"/>
      <c r="L66" s="80"/>
      <c r="M66" s="80"/>
      <c r="N66" s="71">
        <f>E66*(F66*J66+G66*K66+H66*L66+I66*M66)</f>
        <v>0</v>
      </c>
      <c r="O66" s="75"/>
    </row>
    <row r="67" spans="1:16" customFormat="1" ht="14.25" hidden="1" customHeight="1" outlineLevel="1">
      <c r="A67" s="35"/>
      <c r="B67" s="35" t="s">
        <v>795</v>
      </c>
      <c r="C67" s="34" t="s">
        <v>750</v>
      </c>
      <c r="D67" s="34"/>
      <c r="E67" s="41"/>
      <c r="F67" s="107">
        <v>0.01</v>
      </c>
      <c r="G67" s="107">
        <v>0.01</v>
      </c>
      <c r="H67" s="108"/>
      <c r="I67" s="108"/>
      <c r="J67" s="59"/>
      <c r="K67" s="59"/>
      <c r="L67" s="80"/>
      <c r="M67" s="80"/>
      <c r="N67" s="71">
        <f>E67*(F67*J67+G67*K67+H67*L67+I67*M67)</f>
        <v>0</v>
      </c>
      <c r="O67" s="75"/>
    </row>
    <row r="68" spans="1:16" hidden="1" collapsed="1">
      <c r="A68" s="1662" t="s">
        <v>752</v>
      </c>
      <c r="B68" s="1662"/>
      <c r="C68" s="31" t="s">
        <v>746</v>
      </c>
      <c r="D68" s="61">
        <f>D69</f>
        <v>0</v>
      </c>
      <c r="E68" s="61">
        <f>E72</f>
        <v>0</v>
      </c>
      <c r="F68" s="95"/>
      <c r="G68" s="95"/>
      <c r="H68" s="95"/>
      <c r="I68" s="95"/>
      <c r="J68" s="85"/>
      <c r="K68" s="85"/>
      <c r="L68" s="85"/>
      <c r="M68" s="85"/>
      <c r="N68" s="81">
        <f>N69+N72</f>
        <v>0</v>
      </c>
      <c r="O68" s="45"/>
    </row>
    <row r="69" spans="1:16" ht="15" hidden="1" customHeight="1">
      <c r="A69" s="1637" t="s">
        <v>802</v>
      </c>
      <c r="B69" s="1638"/>
      <c r="C69" s="31" t="s">
        <v>746</v>
      </c>
      <c r="D69" s="61">
        <f>D70</f>
        <v>0</v>
      </c>
      <c r="E69" s="85"/>
      <c r="F69" s="96">
        <f>F70</f>
        <v>4.58</v>
      </c>
      <c r="G69" s="96">
        <f>G70</f>
        <v>4.58</v>
      </c>
      <c r="H69" s="50"/>
      <c r="I69" s="50"/>
      <c r="J69" s="50"/>
      <c r="K69" s="50"/>
      <c r="L69" s="50"/>
      <c r="M69" s="50"/>
      <c r="N69" s="81">
        <f>SUM(N70:N71)</f>
        <v>0</v>
      </c>
      <c r="O69" s="45"/>
    </row>
    <row r="70" spans="1:16" ht="15" hidden="1" customHeight="1" outlineLevel="1">
      <c r="A70" s="82"/>
      <c r="B70" s="82" t="s">
        <v>800</v>
      </c>
      <c r="C70" s="31" t="s">
        <v>746</v>
      </c>
      <c r="D70" s="83"/>
      <c r="E70" s="85"/>
      <c r="F70" s="90">
        <v>4.58</v>
      </c>
      <c r="G70" s="91">
        <v>4.58</v>
      </c>
      <c r="H70" s="98"/>
      <c r="I70" s="98"/>
      <c r="J70" s="59"/>
      <c r="K70" s="59"/>
      <c r="L70" s="45"/>
      <c r="M70" s="45"/>
      <c r="N70" s="71">
        <f>D70*(F70*J70+G70*K70+H70*L70+I70*M70)</f>
        <v>0</v>
      </c>
      <c r="O70" s="45"/>
    </row>
    <row r="71" spans="1:16" ht="15" hidden="1" customHeight="1" outlineLevel="1">
      <c r="A71" s="43"/>
      <c r="B71" s="89" t="s">
        <v>801</v>
      </c>
      <c r="C71" s="44" t="s">
        <v>748</v>
      </c>
      <c r="D71" s="84"/>
      <c r="E71" s="85"/>
      <c r="F71" s="97"/>
      <c r="G71" s="98"/>
      <c r="H71" s="98"/>
      <c r="I71" s="98"/>
      <c r="J71" s="45"/>
      <c r="K71" s="45"/>
      <c r="L71" s="45"/>
      <c r="M71" s="45"/>
      <c r="N71" s="67"/>
      <c r="O71" s="45"/>
    </row>
    <row r="72" spans="1:16" ht="14.25" hidden="1" customHeight="1" collapsed="1">
      <c r="A72" s="1637" t="s">
        <v>749</v>
      </c>
      <c r="B72" s="1638"/>
      <c r="C72" s="50"/>
      <c r="D72" s="50"/>
      <c r="E72" s="61">
        <f>E74+E84+E73</f>
        <v>0</v>
      </c>
      <c r="F72" s="99"/>
      <c r="G72" s="99"/>
      <c r="H72" s="99"/>
      <c r="I72" s="99"/>
      <c r="J72" s="50"/>
      <c r="K72" s="50"/>
      <c r="L72" s="50"/>
      <c r="M72" s="50"/>
      <c r="N72" s="81">
        <f>N73+N74+N84</f>
        <v>0</v>
      </c>
      <c r="O72" s="88"/>
    </row>
    <row r="73" spans="1:16" ht="14.25" hidden="1" customHeight="1" outlineLevel="1">
      <c r="A73" s="33"/>
      <c r="B73" s="89" t="s">
        <v>803</v>
      </c>
      <c r="C73" s="32" t="s">
        <v>748</v>
      </c>
      <c r="D73" s="39"/>
      <c r="E73" s="48"/>
      <c r="F73" s="105"/>
      <c r="G73" s="105"/>
      <c r="H73" s="105"/>
      <c r="I73" s="105"/>
      <c r="J73" s="59"/>
      <c r="K73" s="59"/>
      <c r="L73" s="36"/>
      <c r="M73" s="76"/>
      <c r="N73" s="72"/>
      <c r="O73" s="73"/>
    </row>
    <row r="74" spans="1:16" ht="14.25" hidden="1" customHeight="1" outlineLevel="1">
      <c r="A74" s="33"/>
      <c r="B74" s="47" t="s">
        <v>796</v>
      </c>
      <c r="C74" s="39"/>
      <c r="D74" s="39"/>
      <c r="E74" s="62">
        <f>E75+E78+E81</f>
        <v>0</v>
      </c>
      <c r="F74" s="105"/>
      <c r="G74" s="105"/>
      <c r="H74" s="105"/>
      <c r="I74" s="105"/>
      <c r="J74" s="39"/>
      <c r="K74" s="39"/>
      <c r="L74" s="39"/>
      <c r="M74" s="63"/>
      <c r="N74" s="68">
        <f>N75+N78+N81</f>
        <v>0</v>
      </c>
      <c r="O74" s="78"/>
    </row>
    <row r="75" spans="1:16" ht="14.25" hidden="1" customHeight="1" outlineLevel="1">
      <c r="A75" s="33"/>
      <c r="B75" s="53" t="s">
        <v>785</v>
      </c>
      <c r="C75" s="50"/>
      <c r="D75" s="50"/>
      <c r="E75" s="61">
        <f>SUM(E76:E77)</f>
        <v>0</v>
      </c>
      <c r="F75" s="102"/>
      <c r="G75" s="99"/>
      <c r="H75" s="99"/>
      <c r="I75" s="99"/>
      <c r="J75" s="50"/>
      <c r="K75" s="50"/>
      <c r="L75" s="50"/>
      <c r="M75" s="51"/>
      <c r="N75" s="69">
        <f>SUM(N76:N77)</f>
        <v>0</v>
      </c>
      <c r="O75" s="79"/>
    </row>
    <row r="76" spans="1:16" ht="14.25" hidden="1" customHeight="1" outlineLevel="1">
      <c r="A76" s="33"/>
      <c r="B76" s="35" t="s">
        <v>786</v>
      </c>
      <c r="C76" s="34" t="s">
        <v>750</v>
      </c>
      <c r="D76" s="39"/>
      <c r="E76" s="48"/>
      <c r="F76" s="104">
        <v>0.11</v>
      </c>
      <c r="G76" s="104">
        <v>0.12</v>
      </c>
      <c r="H76" s="105"/>
      <c r="I76" s="106"/>
      <c r="J76" s="59"/>
      <c r="K76" s="59"/>
      <c r="L76" s="76"/>
      <c r="M76" s="76"/>
      <c r="N76" s="71">
        <f>E76*(F76*J76+G76*K76+H76*L76+I76*M76)</f>
        <v>0</v>
      </c>
      <c r="O76" s="77"/>
      <c r="P76" s="52"/>
    </row>
    <row r="77" spans="1:16" ht="14.25" hidden="1" customHeight="1" outlineLevel="1">
      <c r="A77" s="33"/>
      <c r="B77" s="33" t="s">
        <v>787</v>
      </c>
      <c r="C77" s="34" t="s">
        <v>750</v>
      </c>
      <c r="D77" s="39"/>
      <c r="E77" s="48"/>
      <c r="F77" s="104">
        <v>0.33</v>
      </c>
      <c r="G77" s="104">
        <v>0.36</v>
      </c>
      <c r="H77" s="105"/>
      <c r="I77" s="105"/>
      <c r="J77" s="59"/>
      <c r="K77" s="59"/>
      <c r="L77" s="36"/>
      <c r="M77" s="76"/>
      <c r="N77" s="71">
        <f>E77*(F77*J77+G77*K77+H77*L77+I77*M77)</f>
        <v>0</v>
      </c>
      <c r="O77" s="77"/>
      <c r="P77" s="52"/>
    </row>
    <row r="78" spans="1:16" ht="14.25" hidden="1" customHeight="1" outlineLevel="1">
      <c r="A78" s="33"/>
      <c r="B78" s="53" t="s">
        <v>788</v>
      </c>
      <c r="C78" s="50"/>
      <c r="D78" s="50"/>
      <c r="E78" s="61">
        <f>SUM(E79:E80)</f>
        <v>0</v>
      </c>
      <c r="F78" s="102"/>
      <c r="G78" s="99"/>
      <c r="H78" s="99"/>
      <c r="I78" s="99"/>
      <c r="J78" s="50"/>
      <c r="K78" s="50"/>
      <c r="L78" s="50"/>
      <c r="M78" s="51"/>
      <c r="N78" s="69">
        <f>SUM(N79:N80)</f>
        <v>0</v>
      </c>
      <c r="O78" s="79"/>
    </row>
    <row r="79" spans="1:16" ht="14.25" hidden="1" customHeight="1" outlineLevel="1">
      <c r="A79" s="33"/>
      <c r="B79" s="35" t="s">
        <v>786</v>
      </c>
      <c r="C79" s="34" t="s">
        <v>750</v>
      </c>
      <c r="D79" s="39"/>
      <c r="E79" s="48"/>
      <c r="F79" s="104">
        <v>7.6999999999999999E-2</v>
      </c>
      <c r="G79" s="104">
        <v>8.3999999999999991E-2</v>
      </c>
      <c r="H79" s="105"/>
      <c r="I79" s="106"/>
      <c r="J79" s="59"/>
      <c r="K79" s="59"/>
      <c r="L79" s="76"/>
      <c r="M79" s="76"/>
      <c r="N79" s="71">
        <f>E79*(F79*J79+G79*K79+H79*L79+I79*M79)</f>
        <v>0</v>
      </c>
      <c r="O79" s="77"/>
      <c r="P79" s="52"/>
    </row>
    <row r="80" spans="1:16" ht="14.25" hidden="1" customHeight="1" outlineLevel="1">
      <c r="A80" s="33"/>
      <c r="B80" s="33" t="s">
        <v>787</v>
      </c>
      <c r="C80" s="34" t="s">
        <v>750</v>
      </c>
      <c r="D80" s="39"/>
      <c r="E80" s="48"/>
      <c r="F80" s="104">
        <v>0.22</v>
      </c>
      <c r="G80" s="104">
        <v>0.24</v>
      </c>
      <c r="H80" s="105"/>
      <c r="I80" s="105"/>
      <c r="J80" s="59"/>
      <c r="K80" s="59"/>
      <c r="L80" s="36"/>
      <c r="M80" s="76"/>
      <c r="N80" s="71">
        <f>E80*(F80*J80+G80*K80+H80*L80+I80*M80)</f>
        <v>0</v>
      </c>
      <c r="O80" s="77"/>
      <c r="P80" s="52"/>
    </row>
    <row r="81" spans="1:16" ht="14.25" hidden="1" customHeight="1" outlineLevel="1">
      <c r="A81" s="33"/>
      <c r="B81" s="53" t="s">
        <v>789</v>
      </c>
      <c r="C81" s="50"/>
      <c r="D81" s="50"/>
      <c r="E81" s="61">
        <f>SUM(E82:E83)</f>
        <v>0</v>
      </c>
      <c r="F81" s="102"/>
      <c r="G81" s="99"/>
      <c r="H81" s="99"/>
      <c r="I81" s="99"/>
      <c r="J81" s="50"/>
      <c r="K81" s="50"/>
      <c r="L81" s="50"/>
      <c r="M81" s="51"/>
      <c r="N81" s="69">
        <f>SUM(N82:N83)</f>
        <v>0</v>
      </c>
      <c r="O81" s="79"/>
    </row>
    <row r="82" spans="1:16" ht="14.25" hidden="1" customHeight="1" outlineLevel="1">
      <c r="A82" s="33"/>
      <c r="B82" s="35" t="s">
        <v>786</v>
      </c>
      <c r="C82" s="34" t="s">
        <v>750</v>
      </c>
      <c r="D82" s="39"/>
      <c r="E82" s="48"/>
      <c r="F82" s="104">
        <v>5.5E-2</v>
      </c>
      <c r="G82" s="104">
        <v>0.06</v>
      </c>
      <c r="H82" s="105"/>
      <c r="I82" s="106"/>
      <c r="J82" s="59"/>
      <c r="K82" s="59"/>
      <c r="L82" s="76"/>
      <c r="M82" s="76"/>
      <c r="N82" s="71">
        <f>E82*(F82*J82+G82*K82+H82*L82+I82*M82)</f>
        <v>0</v>
      </c>
      <c r="O82" s="77"/>
      <c r="P82" s="52"/>
    </row>
    <row r="83" spans="1:16" ht="14.25" hidden="1" customHeight="1" outlineLevel="1">
      <c r="A83" s="33"/>
      <c r="B83" s="33" t="s">
        <v>787</v>
      </c>
      <c r="C83" s="34" t="s">
        <v>750</v>
      </c>
      <c r="D83" s="39"/>
      <c r="E83" s="48"/>
      <c r="F83" s="104">
        <v>0.16500000000000001</v>
      </c>
      <c r="G83" s="104">
        <v>0.18</v>
      </c>
      <c r="H83" s="105"/>
      <c r="I83" s="105"/>
      <c r="J83" s="59"/>
      <c r="K83" s="59"/>
      <c r="L83" s="36"/>
      <c r="M83" s="76"/>
      <c r="N83" s="71">
        <f>E83*(F83*J83+G83*K83+H83*L83+I83*M83)</f>
        <v>0</v>
      </c>
      <c r="O83" s="77"/>
      <c r="P83" s="52"/>
    </row>
    <row r="84" spans="1:16" s="37" customFormat="1" ht="45" hidden="1" customHeight="1" outlineLevel="1">
      <c r="A84" s="38"/>
      <c r="B84" s="53" t="s">
        <v>790</v>
      </c>
      <c r="C84" s="50"/>
      <c r="D84" s="50"/>
      <c r="E84" s="61">
        <f>E85</f>
        <v>0</v>
      </c>
      <c r="F84" s="102"/>
      <c r="G84" s="99"/>
      <c r="H84" s="99"/>
      <c r="I84" s="99"/>
      <c r="J84" s="50"/>
      <c r="K84" s="50"/>
      <c r="L84" s="50"/>
      <c r="M84" s="51"/>
      <c r="N84" s="70">
        <f>N85</f>
        <v>0</v>
      </c>
      <c r="O84" s="77"/>
    </row>
    <row r="85" spans="1:16" customFormat="1" ht="14.25" hidden="1" customHeight="1" outlineLevel="1">
      <c r="A85" s="42"/>
      <c r="B85" s="47" t="s">
        <v>796</v>
      </c>
      <c r="C85" s="34"/>
      <c r="D85" s="34"/>
      <c r="E85" s="60">
        <f>SUM(E86:E89)</f>
        <v>0</v>
      </c>
      <c r="F85" s="100"/>
      <c r="G85" s="100"/>
      <c r="H85" s="100"/>
      <c r="I85" s="100"/>
      <c r="J85" s="34"/>
      <c r="K85" s="34"/>
      <c r="L85" s="34"/>
      <c r="M85" s="34"/>
      <c r="N85" s="71">
        <f>SUM(N86:N89)</f>
        <v>0</v>
      </c>
      <c r="O85" s="73"/>
    </row>
    <row r="86" spans="1:16" customFormat="1" ht="14.25" hidden="1" customHeight="1" outlineLevel="1">
      <c r="A86" s="35"/>
      <c r="B86" s="35" t="s">
        <v>792</v>
      </c>
      <c r="C86" s="34" t="s">
        <v>750</v>
      </c>
      <c r="D86" s="34"/>
      <c r="E86" s="41"/>
      <c r="F86" s="107">
        <v>4.4999999999999998E-2</v>
      </c>
      <c r="G86" s="107">
        <v>4.4999999999999998E-2</v>
      </c>
      <c r="H86" s="108"/>
      <c r="I86" s="108"/>
      <c r="J86" s="59"/>
      <c r="K86" s="59"/>
      <c r="L86" s="80"/>
      <c r="M86" s="80"/>
      <c r="N86" s="71">
        <f>E86*(F86*J86+G86*K86+H86*L86+I86*M86)</f>
        <v>0</v>
      </c>
      <c r="O86" s="75"/>
    </row>
    <row r="87" spans="1:16" customFormat="1" ht="14.25" hidden="1" customHeight="1" outlineLevel="1">
      <c r="A87" s="35"/>
      <c r="B87" s="35" t="s">
        <v>793</v>
      </c>
      <c r="C87" s="34" t="s">
        <v>750</v>
      </c>
      <c r="D87" s="34"/>
      <c r="E87" s="41"/>
      <c r="F87" s="107">
        <v>3.3000000000000002E-2</v>
      </c>
      <c r="G87" s="107">
        <v>3.3000000000000002E-2</v>
      </c>
      <c r="H87" s="108"/>
      <c r="I87" s="108"/>
      <c r="J87" s="59"/>
      <c r="K87" s="59"/>
      <c r="L87" s="80"/>
      <c r="M87" s="80"/>
      <c r="N87" s="71">
        <f>E87*(F87*J87+G87*K87+H87*L87+I87*M87)</f>
        <v>0</v>
      </c>
      <c r="O87" s="75"/>
    </row>
    <row r="88" spans="1:16" customFormat="1" ht="14.25" hidden="1" customHeight="1" outlineLevel="1">
      <c r="A88" s="35"/>
      <c r="B88" s="35" t="s">
        <v>794</v>
      </c>
      <c r="C88" s="34" t="s">
        <v>750</v>
      </c>
      <c r="D88" s="34"/>
      <c r="E88" s="41"/>
      <c r="F88" s="107">
        <v>2.6000000000000002E-2</v>
      </c>
      <c r="G88" s="107">
        <v>2.6000000000000002E-2</v>
      </c>
      <c r="H88" s="108"/>
      <c r="I88" s="108"/>
      <c r="J88" s="59"/>
      <c r="K88" s="59"/>
      <c r="L88" s="80"/>
      <c r="M88" s="80"/>
      <c r="N88" s="71">
        <f>E88*(F88*J88+G88*K88+H88*L88+I88*M88)</f>
        <v>0</v>
      </c>
      <c r="O88" s="75"/>
    </row>
    <row r="89" spans="1:16" customFormat="1" ht="14.25" hidden="1" customHeight="1" outlineLevel="1">
      <c r="A89" s="35"/>
      <c r="B89" s="35" t="s">
        <v>795</v>
      </c>
      <c r="C89" s="34" t="s">
        <v>750</v>
      </c>
      <c r="D89" s="34"/>
      <c r="E89" s="41"/>
      <c r="F89" s="107">
        <v>0.01</v>
      </c>
      <c r="G89" s="107">
        <v>0.01</v>
      </c>
      <c r="H89" s="108"/>
      <c r="I89" s="108"/>
      <c r="J89" s="59"/>
      <c r="K89" s="59"/>
      <c r="L89" s="80"/>
      <c r="M89" s="80"/>
      <c r="N89" s="71">
        <f>E89*(F89*J89+G89*K89+H89*L89+I89*M89)</f>
        <v>0</v>
      </c>
      <c r="O89" s="75"/>
    </row>
    <row r="90" spans="1:16" ht="26.25" hidden="1" customHeight="1" collapsed="1">
      <c r="A90" s="1662" t="s">
        <v>753</v>
      </c>
      <c r="B90" s="1662"/>
      <c r="C90" s="31" t="s">
        <v>746</v>
      </c>
      <c r="D90" s="61">
        <f>D91</f>
        <v>0</v>
      </c>
      <c r="E90" s="61">
        <f>E94</f>
        <v>0</v>
      </c>
      <c r="F90" s="95"/>
      <c r="G90" s="95"/>
      <c r="H90" s="95"/>
      <c r="I90" s="95"/>
      <c r="J90" s="85"/>
      <c r="K90" s="85"/>
      <c r="L90" s="85"/>
      <c r="M90" s="85"/>
      <c r="N90" s="81">
        <f>N91+N94</f>
        <v>0</v>
      </c>
      <c r="O90" s="45"/>
    </row>
    <row r="91" spans="1:16" hidden="1">
      <c r="A91" s="1637" t="s">
        <v>802</v>
      </c>
      <c r="B91" s="1638"/>
      <c r="C91" s="31" t="s">
        <v>746</v>
      </c>
      <c r="D91" s="61">
        <f>D92</f>
        <v>0</v>
      </c>
      <c r="E91" s="85"/>
      <c r="F91" s="96">
        <f>F92</f>
        <v>3.02</v>
      </c>
      <c r="G91" s="96">
        <f>G92</f>
        <v>3.02</v>
      </c>
      <c r="H91" s="50"/>
      <c r="I91" s="50"/>
      <c r="J91" s="50"/>
      <c r="K91" s="50"/>
      <c r="L91" s="50"/>
      <c r="M91" s="50"/>
      <c r="N91" s="81">
        <f>SUM(N92:N93)</f>
        <v>0</v>
      </c>
      <c r="O91" s="45"/>
    </row>
    <row r="92" spans="1:16" ht="15" hidden="1" customHeight="1" outlineLevel="1">
      <c r="A92" s="82"/>
      <c r="B92" s="82" t="s">
        <v>800</v>
      </c>
      <c r="C92" s="31" t="s">
        <v>746</v>
      </c>
      <c r="D92" s="83"/>
      <c r="E92" s="85"/>
      <c r="F92" s="90">
        <v>3.02</v>
      </c>
      <c r="G92" s="91">
        <v>3.02</v>
      </c>
      <c r="H92" s="98"/>
      <c r="I92" s="98"/>
      <c r="J92" s="59"/>
      <c r="K92" s="59"/>
      <c r="L92" s="45"/>
      <c r="M92" s="45"/>
      <c r="N92" s="71">
        <f>D92*(F92*J92+G92*K92+H92*L92+I92*M92)</f>
        <v>0</v>
      </c>
      <c r="O92" s="45"/>
    </row>
    <row r="93" spans="1:16" ht="15" hidden="1" customHeight="1" outlineLevel="1">
      <c r="A93" s="43"/>
      <c r="B93" s="89" t="s">
        <v>801</v>
      </c>
      <c r="C93" s="44" t="s">
        <v>748</v>
      </c>
      <c r="D93" s="84"/>
      <c r="E93" s="85"/>
      <c r="F93" s="97"/>
      <c r="G93" s="98"/>
      <c r="H93" s="98"/>
      <c r="I93" s="98"/>
      <c r="J93" s="45"/>
      <c r="K93" s="45"/>
      <c r="L93" s="45"/>
      <c r="M93" s="45"/>
      <c r="N93" s="67"/>
      <c r="O93" s="45"/>
    </row>
    <row r="94" spans="1:16" ht="14.25" hidden="1" customHeight="1" collapsed="1">
      <c r="A94" s="1637" t="s">
        <v>749</v>
      </c>
      <c r="B94" s="1638"/>
      <c r="C94" s="50"/>
      <c r="D94" s="50"/>
      <c r="E94" s="61"/>
      <c r="F94" s="99"/>
      <c r="G94" s="99"/>
      <c r="H94" s="99"/>
      <c r="I94" s="99"/>
      <c r="J94" s="50"/>
      <c r="K94" s="50"/>
      <c r="L94" s="50"/>
      <c r="M94" s="50"/>
      <c r="N94" s="81">
        <f>N95+N96+N106</f>
        <v>0</v>
      </c>
      <c r="O94" s="88"/>
    </row>
    <row r="95" spans="1:16" ht="14.25" hidden="1" customHeight="1" outlineLevel="1">
      <c r="A95" s="33"/>
      <c r="B95" s="89" t="s">
        <v>803</v>
      </c>
      <c r="C95" s="32" t="s">
        <v>748</v>
      </c>
      <c r="D95" s="39"/>
      <c r="E95" s="48"/>
      <c r="F95" s="105"/>
      <c r="G95" s="105"/>
      <c r="H95" s="105"/>
      <c r="I95" s="105"/>
      <c r="J95" s="59"/>
      <c r="K95" s="59"/>
      <c r="L95" s="36"/>
      <c r="M95" s="76"/>
      <c r="N95" s="72"/>
      <c r="O95" s="73"/>
    </row>
    <row r="96" spans="1:16" ht="14.25" hidden="1" customHeight="1" outlineLevel="1">
      <c r="A96" s="33"/>
      <c r="B96" s="47" t="s">
        <v>796</v>
      </c>
      <c r="C96" s="39"/>
      <c r="D96" s="39"/>
      <c r="E96" s="62">
        <f>E97+E100+E103</f>
        <v>0</v>
      </c>
      <c r="F96" s="105"/>
      <c r="G96" s="105"/>
      <c r="H96" s="105"/>
      <c r="I96" s="105"/>
      <c r="J96" s="39"/>
      <c r="K96" s="39"/>
      <c r="L96" s="39"/>
      <c r="M96" s="63"/>
      <c r="N96" s="68">
        <f>N97+N100+N103</f>
        <v>0</v>
      </c>
      <c r="O96" s="78"/>
    </row>
    <row r="97" spans="1:16" ht="14.25" hidden="1" customHeight="1" outlineLevel="1">
      <c r="A97" s="33"/>
      <c r="B97" s="53" t="s">
        <v>785</v>
      </c>
      <c r="C97" s="50"/>
      <c r="D97" s="50"/>
      <c r="E97" s="61">
        <f>SUM(E98:E99)</f>
        <v>0</v>
      </c>
      <c r="F97" s="102"/>
      <c r="G97" s="99"/>
      <c r="H97" s="99"/>
      <c r="I97" s="99"/>
      <c r="J97" s="50"/>
      <c r="K97" s="50"/>
      <c r="L97" s="50"/>
      <c r="M97" s="51"/>
      <c r="N97" s="69">
        <f>SUM(N98:N99)</f>
        <v>0</v>
      </c>
      <c r="O97" s="79"/>
    </row>
    <row r="98" spans="1:16" ht="14.25" hidden="1" customHeight="1" outlineLevel="1">
      <c r="A98" s="33"/>
      <c r="B98" s="35" t="s">
        <v>786</v>
      </c>
      <c r="C98" s="34" t="s">
        <v>750</v>
      </c>
      <c r="D98" s="39"/>
      <c r="E98" s="48"/>
      <c r="F98" s="104">
        <v>0.11</v>
      </c>
      <c r="G98" s="104">
        <v>0.12</v>
      </c>
      <c r="H98" s="105"/>
      <c r="I98" s="106"/>
      <c r="J98" s="59"/>
      <c r="K98" s="59"/>
      <c r="L98" s="76"/>
      <c r="M98" s="76"/>
      <c r="N98" s="71">
        <f>E98*(F98*J98+G98*K98+H98*L98+I98*M98)</f>
        <v>0</v>
      </c>
      <c r="O98" s="77"/>
      <c r="P98" s="52"/>
    </row>
    <row r="99" spans="1:16" ht="14.25" hidden="1" customHeight="1" outlineLevel="1">
      <c r="A99" s="33"/>
      <c r="B99" s="33" t="s">
        <v>787</v>
      </c>
      <c r="C99" s="34" t="s">
        <v>750</v>
      </c>
      <c r="D99" s="39"/>
      <c r="E99" s="48"/>
      <c r="F99" s="104">
        <v>0.33</v>
      </c>
      <c r="G99" s="104">
        <v>0.36</v>
      </c>
      <c r="H99" s="105"/>
      <c r="I99" s="105"/>
      <c r="J99" s="59"/>
      <c r="K99" s="59"/>
      <c r="L99" s="36"/>
      <c r="M99" s="76"/>
      <c r="N99" s="71">
        <f>E99*(F99*J99+G99*K99+H99*L99+I99*M99)</f>
        <v>0</v>
      </c>
      <c r="O99" s="77"/>
      <c r="P99" s="52"/>
    </row>
    <row r="100" spans="1:16" ht="14.25" hidden="1" customHeight="1" outlineLevel="1">
      <c r="A100" s="33"/>
      <c r="B100" s="53" t="s">
        <v>788</v>
      </c>
      <c r="C100" s="50"/>
      <c r="D100" s="50"/>
      <c r="E100" s="61">
        <f>SUM(E101:E102)</f>
        <v>0</v>
      </c>
      <c r="F100" s="102"/>
      <c r="G100" s="99"/>
      <c r="H100" s="99"/>
      <c r="I100" s="99"/>
      <c r="J100" s="50"/>
      <c r="K100" s="50"/>
      <c r="L100" s="50"/>
      <c r="M100" s="51"/>
      <c r="N100" s="69">
        <f>SUM(N101:N102)</f>
        <v>0</v>
      </c>
      <c r="O100" s="79"/>
    </row>
    <row r="101" spans="1:16" ht="14.25" hidden="1" customHeight="1" outlineLevel="1">
      <c r="A101" s="33"/>
      <c r="B101" s="35" t="s">
        <v>786</v>
      </c>
      <c r="C101" s="34" t="s">
        <v>750</v>
      </c>
      <c r="D101" s="39"/>
      <c r="E101" s="48"/>
      <c r="F101" s="104">
        <v>7.6999999999999999E-2</v>
      </c>
      <c r="G101" s="104">
        <v>8.3999999999999991E-2</v>
      </c>
      <c r="H101" s="105"/>
      <c r="I101" s="106"/>
      <c r="J101" s="59"/>
      <c r="K101" s="59"/>
      <c r="L101" s="76"/>
      <c r="M101" s="76"/>
      <c r="N101" s="71">
        <f>E101*(F101*J101+G101*K101+H101*L101+I101*M101)</f>
        <v>0</v>
      </c>
      <c r="O101" s="77"/>
      <c r="P101" s="52"/>
    </row>
    <row r="102" spans="1:16" ht="14.25" hidden="1" customHeight="1" outlineLevel="1">
      <c r="A102" s="33"/>
      <c r="B102" s="33" t="s">
        <v>787</v>
      </c>
      <c r="C102" s="34" t="s">
        <v>750</v>
      </c>
      <c r="D102" s="39"/>
      <c r="E102" s="48"/>
      <c r="F102" s="104">
        <v>0.22</v>
      </c>
      <c r="G102" s="104">
        <v>0.24</v>
      </c>
      <c r="H102" s="105"/>
      <c r="I102" s="105"/>
      <c r="J102" s="59"/>
      <c r="K102" s="59"/>
      <c r="L102" s="36"/>
      <c r="M102" s="76"/>
      <c r="N102" s="71">
        <f>E102*(F102*J102+G102*K102+H102*L102+I102*M102)</f>
        <v>0</v>
      </c>
      <c r="O102" s="77"/>
      <c r="P102" s="52"/>
    </row>
    <row r="103" spans="1:16" ht="14.25" hidden="1" customHeight="1" outlineLevel="1">
      <c r="A103" s="33"/>
      <c r="B103" s="53" t="s">
        <v>789</v>
      </c>
      <c r="C103" s="50"/>
      <c r="D103" s="50"/>
      <c r="E103" s="61">
        <f>SUM(E104:E105)</f>
        <v>0</v>
      </c>
      <c r="F103" s="102"/>
      <c r="G103" s="99"/>
      <c r="H103" s="99"/>
      <c r="I103" s="99"/>
      <c r="J103" s="50"/>
      <c r="K103" s="50"/>
      <c r="L103" s="50"/>
      <c r="M103" s="51"/>
      <c r="N103" s="69">
        <f>SUM(N104:N105)</f>
        <v>0</v>
      </c>
      <c r="O103" s="79"/>
    </row>
    <row r="104" spans="1:16" ht="14.25" hidden="1" customHeight="1" outlineLevel="1">
      <c r="A104" s="33"/>
      <c r="B104" s="35" t="s">
        <v>786</v>
      </c>
      <c r="C104" s="34" t="s">
        <v>750</v>
      </c>
      <c r="D104" s="39"/>
      <c r="E104" s="48"/>
      <c r="F104" s="104">
        <v>5.5E-2</v>
      </c>
      <c r="G104" s="104">
        <v>0.06</v>
      </c>
      <c r="H104" s="105"/>
      <c r="I104" s="106"/>
      <c r="J104" s="59"/>
      <c r="K104" s="59"/>
      <c r="L104" s="76"/>
      <c r="M104" s="76"/>
      <c r="N104" s="71">
        <f>E104*(F104*J104+G104*K104+H104*L104+I104*M104)</f>
        <v>0</v>
      </c>
      <c r="O104" s="77"/>
      <c r="P104" s="52"/>
    </row>
    <row r="105" spans="1:16" ht="14.25" hidden="1" customHeight="1" outlineLevel="1">
      <c r="A105" s="33"/>
      <c r="B105" s="33" t="s">
        <v>787</v>
      </c>
      <c r="C105" s="34" t="s">
        <v>750</v>
      </c>
      <c r="D105" s="39"/>
      <c r="E105" s="48"/>
      <c r="F105" s="104">
        <v>0.16500000000000001</v>
      </c>
      <c r="G105" s="104">
        <v>0.18</v>
      </c>
      <c r="H105" s="105"/>
      <c r="I105" s="105"/>
      <c r="J105" s="59"/>
      <c r="K105" s="59"/>
      <c r="L105" s="36"/>
      <c r="M105" s="76"/>
      <c r="N105" s="71">
        <f>E105*(F105*J105+G105*K105+H105*L105+I105*M105)</f>
        <v>0</v>
      </c>
      <c r="O105" s="77"/>
      <c r="P105" s="52"/>
    </row>
    <row r="106" spans="1:16" s="37" customFormat="1" ht="45" hidden="1" customHeight="1" outlineLevel="1">
      <c r="A106" s="38"/>
      <c r="B106" s="53" t="s">
        <v>790</v>
      </c>
      <c r="C106" s="50"/>
      <c r="D106" s="50"/>
      <c r="E106" s="61">
        <f>E107</f>
        <v>0</v>
      </c>
      <c r="F106" s="102"/>
      <c r="G106" s="99"/>
      <c r="H106" s="99"/>
      <c r="I106" s="99"/>
      <c r="J106" s="50"/>
      <c r="K106" s="50"/>
      <c r="L106" s="50"/>
      <c r="M106" s="51"/>
      <c r="N106" s="70">
        <f>N107</f>
        <v>0</v>
      </c>
      <c r="O106" s="77"/>
    </row>
    <row r="107" spans="1:16" customFormat="1" ht="14.25" hidden="1" customHeight="1" outlineLevel="1">
      <c r="A107" s="42"/>
      <c r="B107" s="47" t="s">
        <v>796</v>
      </c>
      <c r="C107" s="34"/>
      <c r="D107" s="34"/>
      <c r="E107" s="60">
        <f>SUM(E108:E111)</f>
        <v>0</v>
      </c>
      <c r="F107" s="100"/>
      <c r="G107" s="100"/>
      <c r="H107" s="100"/>
      <c r="I107" s="100"/>
      <c r="J107" s="34"/>
      <c r="K107" s="34"/>
      <c r="L107" s="34"/>
      <c r="M107" s="34"/>
      <c r="N107" s="71">
        <f>SUM(N108:N111)</f>
        <v>0</v>
      </c>
      <c r="O107" s="73"/>
    </row>
    <row r="108" spans="1:16" customFormat="1" ht="14.25" hidden="1" customHeight="1" outlineLevel="1">
      <c r="A108" s="35"/>
      <c r="B108" s="35" t="s">
        <v>792</v>
      </c>
      <c r="C108" s="34" t="s">
        <v>750</v>
      </c>
      <c r="D108" s="34"/>
      <c r="E108" s="41"/>
      <c r="F108" s="107">
        <v>4.4999999999999998E-2</v>
      </c>
      <c r="G108" s="107">
        <v>4.4999999999999998E-2</v>
      </c>
      <c r="H108" s="108"/>
      <c r="I108" s="108"/>
      <c r="J108" s="59"/>
      <c r="K108" s="59"/>
      <c r="L108" s="80"/>
      <c r="M108" s="80"/>
      <c r="N108" s="71">
        <f>E108*(F108*J108+G108*K108+H108*L108+I108*M108)</f>
        <v>0</v>
      </c>
      <c r="O108" s="75"/>
    </row>
    <row r="109" spans="1:16" customFormat="1" ht="14.25" hidden="1" customHeight="1" outlineLevel="1">
      <c r="A109" s="35"/>
      <c r="B109" s="35" t="s">
        <v>793</v>
      </c>
      <c r="C109" s="34" t="s">
        <v>750</v>
      </c>
      <c r="D109" s="34"/>
      <c r="E109" s="41"/>
      <c r="F109" s="107">
        <v>3.3000000000000002E-2</v>
      </c>
      <c r="G109" s="107">
        <v>3.3000000000000002E-2</v>
      </c>
      <c r="H109" s="108"/>
      <c r="I109" s="108"/>
      <c r="J109" s="59"/>
      <c r="K109" s="59"/>
      <c r="L109" s="80"/>
      <c r="M109" s="80"/>
      <c r="N109" s="71">
        <f>E109*(F109*J109+G109*K109+H109*L109+I109*M109)</f>
        <v>0</v>
      </c>
      <c r="O109" s="75"/>
    </row>
    <row r="110" spans="1:16" customFormat="1" ht="14.25" hidden="1" customHeight="1" outlineLevel="1">
      <c r="A110" s="35"/>
      <c r="B110" s="35" t="s">
        <v>794</v>
      </c>
      <c r="C110" s="34" t="s">
        <v>750</v>
      </c>
      <c r="D110" s="34"/>
      <c r="E110" s="41"/>
      <c r="F110" s="107">
        <v>2.6000000000000002E-2</v>
      </c>
      <c r="G110" s="107">
        <v>2.6000000000000002E-2</v>
      </c>
      <c r="H110" s="108"/>
      <c r="I110" s="108"/>
      <c r="J110" s="59"/>
      <c r="K110" s="59"/>
      <c r="L110" s="80"/>
      <c r="M110" s="80"/>
      <c r="N110" s="71">
        <f>E110*(F110*J110+G110*K110+H110*L110+I110*M110)</f>
        <v>0</v>
      </c>
      <c r="O110" s="75"/>
    </row>
    <row r="111" spans="1:16" customFormat="1" ht="14.25" hidden="1" customHeight="1" outlineLevel="1">
      <c r="A111" s="35"/>
      <c r="B111" s="35" t="s">
        <v>795</v>
      </c>
      <c r="C111" s="34" t="s">
        <v>750</v>
      </c>
      <c r="D111" s="34"/>
      <c r="E111" s="41"/>
      <c r="F111" s="107">
        <v>0.01</v>
      </c>
      <c r="G111" s="107">
        <v>0.01</v>
      </c>
      <c r="H111" s="108"/>
      <c r="I111" s="108"/>
      <c r="J111" s="59"/>
      <c r="K111" s="59"/>
      <c r="L111" s="80"/>
      <c r="M111" s="80"/>
      <c r="N111" s="71">
        <f>E111*(F111*J111+G111*K111+H111*L111+I111*M111)</f>
        <v>0</v>
      </c>
      <c r="O111" s="75"/>
    </row>
    <row r="112" spans="1:16" ht="24.75" customHeight="1" collapsed="1">
      <c r="A112" s="1645" t="s">
        <v>754</v>
      </c>
      <c r="B112" s="1646"/>
      <c r="C112" s="46" t="s">
        <v>799</v>
      </c>
      <c r="D112" s="61">
        <f>D113+D150+D172+D194</f>
        <v>0</v>
      </c>
      <c r="E112" s="61">
        <f>E113+E150+E172+E194</f>
        <v>0</v>
      </c>
      <c r="F112" s="94"/>
      <c r="G112" s="94"/>
      <c r="H112" s="94"/>
      <c r="I112" s="94"/>
      <c r="J112" s="46"/>
      <c r="K112" s="46"/>
      <c r="L112" s="46"/>
      <c r="M112" s="46"/>
      <c r="N112" s="81">
        <f>N113+N150+N172+N194</f>
        <v>0</v>
      </c>
      <c r="O112" s="81">
        <f>O113</f>
        <v>0</v>
      </c>
    </row>
    <row r="113" spans="1:16" hidden="1">
      <c r="A113" s="1663" t="s">
        <v>755</v>
      </c>
      <c r="B113" s="1663"/>
      <c r="C113" s="31" t="s">
        <v>746</v>
      </c>
      <c r="D113" s="61">
        <f>D114</f>
        <v>0</v>
      </c>
      <c r="E113" s="61">
        <f>E117</f>
        <v>0</v>
      </c>
      <c r="F113" s="95"/>
      <c r="G113" s="95"/>
      <c r="H113" s="95"/>
      <c r="I113" s="95"/>
      <c r="J113" s="85"/>
      <c r="K113" s="85"/>
      <c r="L113" s="85"/>
      <c r="M113" s="85"/>
      <c r="N113" s="81">
        <f>N114+N117</f>
        <v>0</v>
      </c>
      <c r="O113" s="81">
        <f>O114+O117</f>
        <v>0</v>
      </c>
    </row>
    <row r="114" spans="1:16" ht="15" hidden="1" customHeight="1">
      <c r="A114" s="1637" t="s">
        <v>802</v>
      </c>
      <c r="B114" s="1638"/>
      <c r="C114" s="31" t="s">
        <v>746</v>
      </c>
      <c r="D114" s="61">
        <f>D115</f>
        <v>0</v>
      </c>
      <c r="E114" s="61"/>
      <c r="F114" s="96">
        <f>F115</f>
        <v>3.02</v>
      </c>
      <c r="G114" s="96">
        <f>G115</f>
        <v>3.02</v>
      </c>
      <c r="H114" s="96">
        <f>H115</f>
        <v>2.2799999999999998</v>
      </c>
      <c r="I114" s="96">
        <f>I115</f>
        <v>2.2799999999999998</v>
      </c>
      <c r="J114" s="50"/>
      <c r="K114" s="50"/>
      <c r="L114" s="50"/>
      <c r="M114" s="50"/>
      <c r="N114" s="81">
        <f>SUM(N115:N116)</f>
        <v>0</v>
      </c>
      <c r="O114" s="81">
        <f>SUM(O115:O116)</f>
        <v>0</v>
      </c>
    </row>
    <row r="115" spans="1:16" ht="15" hidden="1" customHeight="1" outlineLevel="1">
      <c r="A115" s="82"/>
      <c r="B115" s="82" t="s">
        <v>800</v>
      </c>
      <c r="C115" s="31" t="s">
        <v>746</v>
      </c>
      <c r="D115" s="61"/>
      <c r="E115" s="61"/>
      <c r="F115" s="90">
        <v>3.02</v>
      </c>
      <c r="G115" s="91">
        <v>3.02</v>
      </c>
      <c r="H115" s="91">
        <v>2.2799999999999998</v>
      </c>
      <c r="I115" s="91">
        <v>2.2799999999999998</v>
      </c>
      <c r="J115" s="59"/>
      <c r="K115" s="59"/>
      <c r="L115" s="59"/>
      <c r="M115" s="59"/>
      <c r="N115" s="81">
        <f>D115*(F115*J115+G115*K115+H115*L115+I115*M115)</f>
        <v>0</v>
      </c>
      <c r="O115" s="81">
        <f>D115*(H115*L115+I115*M115)</f>
        <v>0</v>
      </c>
    </row>
    <row r="116" spans="1:16" ht="15" hidden="1" customHeight="1" outlineLevel="1">
      <c r="A116" s="43"/>
      <c r="B116" s="89" t="s">
        <v>801</v>
      </c>
      <c r="C116" s="44" t="s">
        <v>748</v>
      </c>
      <c r="D116" s="61"/>
      <c r="E116" s="61"/>
      <c r="F116" s="97"/>
      <c r="G116" s="98"/>
      <c r="H116" s="98"/>
      <c r="I116" s="98"/>
      <c r="J116" s="45"/>
      <c r="K116" s="45"/>
      <c r="L116" s="45"/>
      <c r="M116" s="45"/>
      <c r="N116" s="81"/>
      <c r="O116" s="81"/>
    </row>
    <row r="117" spans="1:16" ht="15" hidden="1" customHeight="1" collapsed="1">
      <c r="A117" s="1637" t="s">
        <v>749</v>
      </c>
      <c r="B117" s="1638"/>
      <c r="C117" s="50"/>
      <c r="D117" s="61"/>
      <c r="E117" s="61">
        <f>E118+E119+E129+E139</f>
        <v>0</v>
      </c>
      <c r="F117" s="99"/>
      <c r="G117" s="99"/>
      <c r="H117" s="99"/>
      <c r="I117" s="99"/>
      <c r="J117" s="50"/>
      <c r="K117" s="50"/>
      <c r="L117" s="50"/>
      <c r="M117" s="50"/>
      <c r="N117" s="81">
        <f>N118+N119+N129+N139</f>
        <v>0</v>
      </c>
      <c r="O117" s="81">
        <f>O118+O119+O139</f>
        <v>0</v>
      </c>
    </row>
    <row r="118" spans="1:16" s="52" customFormat="1" ht="14.25" hidden="1" customHeight="1" outlineLevel="1">
      <c r="A118" s="33"/>
      <c r="B118" s="89" t="s">
        <v>804</v>
      </c>
      <c r="C118" s="32" t="s">
        <v>748</v>
      </c>
      <c r="D118" s="61"/>
      <c r="E118" s="61"/>
      <c r="F118" s="100"/>
      <c r="G118" s="100"/>
      <c r="H118" s="100"/>
      <c r="I118" s="100"/>
      <c r="J118" s="59"/>
      <c r="K118" s="59"/>
      <c r="L118" s="59"/>
      <c r="M118" s="59"/>
      <c r="N118" s="81"/>
      <c r="O118" s="81"/>
    </row>
    <row r="119" spans="1:16" ht="14.25" hidden="1" customHeight="1" outlineLevel="1">
      <c r="A119" s="49"/>
      <c r="B119" s="55" t="s">
        <v>791</v>
      </c>
      <c r="C119" s="56"/>
      <c r="D119" s="61"/>
      <c r="E119" s="61">
        <f>E120+E123+E126</f>
        <v>0</v>
      </c>
      <c r="F119" s="101"/>
      <c r="G119" s="101"/>
      <c r="H119" s="101"/>
      <c r="I119" s="101"/>
      <c r="J119" s="56"/>
      <c r="K119" s="56"/>
      <c r="L119" s="56"/>
      <c r="M119" s="56"/>
      <c r="N119" s="81">
        <f>N120+N123+N126</f>
        <v>0</v>
      </c>
      <c r="O119" s="81">
        <f>O120+O123+O126</f>
        <v>0</v>
      </c>
    </row>
    <row r="120" spans="1:16" s="37" customFormat="1" ht="14.25" hidden="1" customHeight="1" outlineLevel="1">
      <c r="A120" s="54"/>
      <c r="B120" s="53" t="s">
        <v>785</v>
      </c>
      <c r="C120" s="50"/>
      <c r="D120" s="61"/>
      <c r="E120" s="61">
        <f>SUM(E121:E122)</f>
        <v>0</v>
      </c>
      <c r="F120" s="102"/>
      <c r="G120" s="99"/>
      <c r="H120" s="99"/>
      <c r="I120" s="99"/>
      <c r="J120" s="50"/>
      <c r="K120" s="50"/>
      <c r="L120" s="50"/>
      <c r="M120" s="51"/>
      <c r="N120" s="81">
        <f>SUM(N121:N122)</f>
        <v>0</v>
      </c>
      <c r="O120" s="81">
        <f>SUM(O121:O122)</f>
        <v>0</v>
      </c>
    </row>
    <row r="121" spans="1:16" s="52" customFormat="1" ht="14.25" hidden="1" customHeight="1" outlineLevel="1">
      <c r="A121" s="35"/>
      <c r="B121" s="57" t="s">
        <v>786</v>
      </c>
      <c r="C121" s="58" t="s">
        <v>750</v>
      </c>
      <c r="D121" s="61"/>
      <c r="E121" s="61"/>
      <c r="F121" s="103">
        <v>6.6000000000000003E-2</v>
      </c>
      <c r="G121" s="103">
        <v>7.1999999999999995E-2</v>
      </c>
      <c r="H121" s="103">
        <v>4.3999999999999997E-2</v>
      </c>
      <c r="I121" s="103">
        <v>4.8000000000000001E-2</v>
      </c>
      <c r="J121" s="59"/>
      <c r="K121" s="59"/>
      <c r="L121" s="59"/>
      <c r="M121" s="59"/>
      <c r="N121" s="81">
        <f>E121*(F121*J121+G121*K121+H121*L121+I121*M121)</f>
        <v>0</v>
      </c>
      <c r="O121" s="81">
        <f>E121*(H121*L121+I121*M121)</f>
        <v>0</v>
      </c>
    </row>
    <row r="122" spans="1:16" s="52" customFormat="1" ht="14.25" hidden="1" customHeight="1" outlineLevel="1">
      <c r="A122" s="33"/>
      <c r="B122" s="33" t="s">
        <v>787</v>
      </c>
      <c r="C122" s="34" t="s">
        <v>750</v>
      </c>
      <c r="D122" s="61"/>
      <c r="E122" s="61"/>
      <c r="F122" s="104">
        <v>0.19800000000000001</v>
      </c>
      <c r="G122" s="104">
        <v>0.216</v>
      </c>
      <c r="H122" s="104">
        <v>0.13200000000000001</v>
      </c>
      <c r="I122" s="104">
        <v>0.14399999999999999</v>
      </c>
      <c r="J122" s="59"/>
      <c r="K122" s="59"/>
      <c r="L122" s="41"/>
      <c r="M122" s="59"/>
      <c r="N122" s="81">
        <f>E122*(F122*J122+G122*K122+H122*L122+I122*M122)</f>
        <v>0</v>
      </c>
      <c r="O122" s="81">
        <f>E122*(H122*L122+I122*M122)</f>
        <v>0</v>
      </c>
    </row>
    <row r="123" spans="1:16" s="37" customFormat="1" ht="14.25" hidden="1" customHeight="1" outlineLevel="1">
      <c r="A123" s="40"/>
      <c r="B123" s="53" t="s">
        <v>788</v>
      </c>
      <c r="C123" s="50"/>
      <c r="D123" s="61"/>
      <c r="E123" s="61">
        <f>SUM(E124:E125)</f>
        <v>0</v>
      </c>
      <c r="F123" s="102"/>
      <c r="G123" s="99"/>
      <c r="H123" s="99"/>
      <c r="I123" s="99"/>
      <c r="J123" s="50"/>
      <c r="K123" s="50"/>
      <c r="L123" s="50"/>
      <c r="M123" s="51"/>
      <c r="N123" s="81">
        <f>SUM(N124:N125)</f>
        <v>0</v>
      </c>
      <c r="O123" s="81">
        <f>SUM(O124:O125)</f>
        <v>0</v>
      </c>
    </row>
    <row r="124" spans="1:16" customFormat="1" ht="14.25" hidden="1" customHeight="1" outlineLevel="1">
      <c r="A124" s="35"/>
      <c r="B124" s="35" t="s">
        <v>786</v>
      </c>
      <c r="C124" s="34" t="s">
        <v>750</v>
      </c>
      <c r="D124" s="61"/>
      <c r="E124" s="61"/>
      <c r="F124" s="104">
        <v>4.3999999999999997E-2</v>
      </c>
      <c r="G124" s="104">
        <v>4.8000000000000001E-2</v>
      </c>
      <c r="H124" s="104">
        <v>3.3000000000000002E-2</v>
      </c>
      <c r="I124" s="103">
        <v>3.5999999999999997E-2</v>
      </c>
      <c r="J124" s="59"/>
      <c r="K124" s="59"/>
      <c r="L124" s="59"/>
      <c r="M124" s="59"/>
      <c r="N124" s="81">
        <f>E124*(F124*J124+G124*K124+H124*L124+I124*M124)</f>
        <v>0</v>
      </c>
      <c r="O124" s="81">
        <f>E124*(H124*L124+I124*M124)</f>
        <v>0</v>
      </c>
      <c r="P124" s="52"/>
    </row>
    <row r="125" spans="1:16" customFormat="1" ht="14.25" hidden="1" customHeight="1" outlineLevel="1">
      <c r="A125" s="33"/>
      <c r="B125" s="33" t="s">
        <v>787</v>
      </c>
      <c r="C125" s="34" t="s">
        <v>750</v>
      </c>
      <c r="D125" s="61"/>
      <c r="E125" s="61"/>
      <c r="F125" s="104">
        <v>0.13200000000000001</v>
      </c>
      <c r="G125" s="104">
        <v>0.14399999999999999</v>
      </c>
      <c r="H125" s="104">
        <v>8.7999999999999995E-2</v>
      </c>
      <c r="I125" s="104">
        <v>9.6000000000000002E-2</v>
      </c>
      <c r="J125" s="59"/>
      <c r="K125" s="59"/>
      <c r="L125" s="41"/>
      <c r="M125" s="59"/>
      <c r="N125" s="81">
        <f>E125*(F125*J125+G125*K125+H125*L125+I125*M125)</f>
        <v>0</v>
      </c>
      <c r="O125" s="81">
        <f>E125*(H125*L125+I125*M125)</f>
        <v>0</v>
      </c>
      <c r="P125" s="52"/>
    </row>
    <row r="126" spans="1:16" s="37" customFormat="1" ht="14.25" hidden="1" customHeight="1" outlineLevel="1">
      <c r="A126" s="38"/>
      <c r="B126" s="53" t="s">
        <v>789</v>
      </c>
      <c r="C126" s="50"/>
      <c r="D126" s="61"/>
      <c r="E126" s="61">
        <f>SUM(E127:E128)</f>
        <v>0</v>
      </c>
      <c r="F126" s="102"/>
      <c r="G126" s="99"/>
      <c r="H126" s="99"/>
      <c r="I126" s="99"/>
      <c r="J126" s="50"/>
      <c r="K126" s="50"/>
      <c r="L126" s="50"/>
      <c r="M126" s="51"/>
      <c r="N126" s="81">
        <f>SUM(N127:N128)</f>
        <v>0</v>
      </c>
      <c r="O126" s="81">
        <f>SUM(O127:O128)</f>
        <v>0</v>
      </c>
    </row>
    <row r="127" spans="1:16" ht="14.25" hidden="1" customHeight="1" outlineLevel="1">
      <c r="A127" s="33"/>
      <c r="B127" s="35" t="s">
        <v>786</v>
      </c>
      <c r="C127" s="34" t="s">
        <v>750</v>
      </c>
      <c r="D127" s="61"/>
      <c r="E127" s="61"/>
      <c r="F127" s="104">
        <v>3.3000000000000002E-2</v>
      </c>
      <c r="G127" s="104">
        <v>3.5999999999999997E-2</v>
      </c>
      <c r="H127" s="104">
        <v>2.1999999999999999E-2</v>
      </c>
      <c r="I127" s="103">
        <v>2.4E-2</v>
      </c>
      <c r="J127" s="59"/>
      <c r="K127" s="59"/>
      <c r="L127" s="59"/>
      <c r="M127" s="59"/>
      <c r="N127" s="81">
        <f>E127*(F127*J127+G127*K127+H127*L127+I127*M127)</f>
        <v>0</v>
      </c>
      <c r="O127" s="81">
        <f>E127*(H127*L127+I127*M127)</f>
        <v>0</v>
      </c>
      <c r="P127" s="52"/>
    </row>
    <row r="128" spans="1:16" ht="14.25" hidden="1" customHeight="1" outlineLevel="1">
      <c r="A128" s="33"/>
      <c r="B128" s="33" t="s">
        <v>787</v>
      </c>
      <c r="C128" s="34" t="s">
        <v>750</v>
      </c>
      <c r="D128" s="61"/>
      <c r="E128" s="61"/>
      <c r="F128" s="104">
        <v>9.9000000000000005E-2</v>
      </c>
      <c r="G128" s="104">
        <v>0.108</v>
      </c>
      <c r="H128" s="104">
        <v>6.6000000000000003E-2</v>
      </c>
      <c r="I128" s="104">
        <v>7.1999999999999995E-2</v>
      </c>
      <c r="J128" s="59"/>
      <c r="K128" s="59"/>
      <c r="L128" s="41"/>
      <c r="M128" s="59"/>
      <c r="N128" s="81">
        <f>E128*(F128*J128+G128*K128+H128*L128+I128*M128)</f>
        <v>0</v>
      </c>
      <c r="O128" s="81">
        <f>E128*(H128*L128+I128*M128)</f>
        <v>0</v>
      </c>
      <c r="P128" s="52"/>
    </row>
    <row r="129" spans="1:16" ht="14.25" hidden="1" customHeight="1" outlineLevel="1">
      <c r="A129" s="33"/>
      <c r="B129" s="47" t="s">
        <v>796</v>
      </c>
      <c r="C129" s="39"/>
      <c r="D129" s="61"/>
      <c r="E129" s="61">
        <f>E130+E133+E136</f>
        <v>0</v>
      </c>
      <c r="F129" s="105"/>
      <c r="G129" s="105"/>
      <c r="H129" s="105"/>
      <c r="I129" s="105"/>
      <c r="J129" s="39"/>
      <c r="K129" s="39"/>
      <c r="L129" s="39"/>
      <c r="M129" s="63"/>
      <c r="N129" s="81">
        <f>N130+N133+N136</f>
        <v>0</v>
      </c>
      <c r="O129" s="81"/>
    </row>
    <row r="130" spans="1:16" ht="14.25" hidden="1" customHeight="1" outlineLevel="1">
      <c r="A130" s="33"/>
      <c r="B130" s="53" t="s">
        <v>785</v>
      </c>
      <c r="C130" s="50"/>
      <c r="D130" s="61"/>
      <c r="E130" s="61">
        <f>SUM(E131:E132)</f>
        <v>0</v>
      </c>
      <c r="F130" s="102"/>
      <c r="G130" s="99"/>
      <c r="H130" s="99"/>
      <c r="I130" s="99"/>
      <c r="J130" s="50"/>
      <c r="K130" s="50"/>
      <c r="L130" s="50"/>
      <c r="M130" s="51"/>
      <c r="N130" s="81">
        <f>SUM(N131:N132)</f>
        <v>0</v>
      </c>
      <c r="O130" s="81"/>
    </row>
    <row r="131" spans="1:16" ht="14.25" hidden="1" customHeight="1" outlineLevel="1">
      <c r="A131" s="33"/>
      <c r="B131" s="35" t="s">
        <v>786</v>
      </c>
      <c r="C131" s="34" t="s">
        <v>750</v>
      </c>
      <c r="D131" s="61"/>
      <c r="E131" s="61"/>
      <c r="F131" s="104">
        <v>0.11</v>
      </c>
      <c r="G131" s="104">
        <v>0.12</v>
      </c>
      <c r="H131" s="105"/>
      <c r="I131" s="106"/>
      <c r="J131" s="59"/>
      <c r="K131" s="59"/>
      <c r="L131" s="76"/>
      <c r="M131" s="76"/>
      <c r="N131" s="81">
        <f>E131*(F131*J131+G131*K131+H131*L131+I131*M131)</f>
        <v>0</v>
      </c>
      <c r="O131" s="81"/>
      <c r="P131" s="52"/>
    </row>
    <row r="132" spans="1:16" ht="14.25" hidden="1" customHeight="1" outlineLevel="1">
      <c r="A132" s="33"/>
      <c r="B132" s="33" t="s">
        <v>787</v>
      </c>
      <c r="C132" s="34" t="s">
        <v>750</v>
      </c>
      <c r="D132" s="61"/>
      <c r="E132" s="61"/>
      <c r="F132" s="104">
        <v>0.33</v>
      </c>
      <c r="G132" s="104">
        <v>0.36</v>
      </c>
      <c r="H132" s="105"/>
      <c r="I132" s="105"/>
      <c r="J132" s="59"/>
      <c r="K132" s="59"/>
      <c r="L132" s="36"/>
      <c r="M132" s="76"/>
      <c r="N132" s="81">
        <f>E132*(F132*J132+G132*K132+H132*L132+I132*M132)</f>
        <v>0</v>
      </c>
      <c r="O132" s="81"/>
      <c r="P132" s="52"/>
    </row>
    <row r="133" spans="1:16" ht="14.25" hidden="1" customHeight="1" outlineLevel="1">
      <c r="A133" s="33"/>
      <c r="B133" s="53" t="s">
        <v>788</v>
      </c>
      <c r="C133" s="50"/>
      <c r="D133" s="61"/>
      <c r="E133" s="61">
        <f>SUM(E134:E135)</f>
        <v>0</v>
      </c>
      <c r="F133" s="102"/>
      <c r="G133" s="99"/>
      <c r="H133" s="99"/>
      <c r="I133" s="99"/>
      <c r="J133" s="50"/>
      <c r="K133" s="50"/>
      <c r="L133" s="50"/>
      <c r="M133" s="51"/>
      <c r="N133" s="81">
        <f>SUM(N134:N135)</f>
        <v>0</v>
      </c>
      <c r="O133" s="81"/>
    </row>
    <row r="134" spans="1:16" ht="14.25" hidden="1" customHeight="1" outlineLevel="1">
      <c r="A134" s="33"/>
      <c r="B134" s="35" t="s">
        <v>786</v>
      </c>
      <c r="C134" s="34" t="s">
        <v>750</v>
      </c>
      <c r="D134" s="61"/>
      <c r="E134" s="61"/>
      <c r="F134" s="104">
        <v>7.6999999999999999E-2</v>
      </c>
      <c r="G134" s="104">
        <v>8.3999999999999991E-2</v>
      </c>
      <c r="H134" s="105"/>
      <c r="I134" s="106"/>
      <c r="J134" s="59"/>
      <c r="K134" s="59"/>
      <c r="L134" s="76"/>
      <c r="M134" s="76"/>
      <c r="N134" s="81">
        <f>E134*(F134*J134+G134*K134+H134*L134+I134*M134)</f>
        <v>0</v>
      </c>
      <c r="O134" s="81"/>
      <c r="P134" s="52"/>
    </row>
    <row r="135" spans="1:16" ht="14.25" hidden="1" customHeight="1" outlineLevel="1">
      <c r="A135" s="33"/>
      <c r="B135" s="33" t="s">
        <v>787</v>
      </c>
      <c r="C135" s="34" t="s">
        <v>750</v>
      </c>
      <c r="D135" s="61"/>
      <c r="E135" s="61"/>
      <c r="F135" s="104">
        <v>0.22</v>
      </c>
      <c r="G135" s="104">
        <v>0.24</v>
      </c>
      <c r="H135" s="105"/>
      <c r="I135" s="105"/>
      <c r="J135" s="59"/>
      <c r="K135" s="59"/>
      <c r="L135" s="36"/>
      <c r="M135" s="76"/>
      <c r="N135" s="81">
        <f>E135*(F135*J135+G135*K135+H135*L135+I135*M135)</f>
        <v>0</v>
      </c>
      <c r="O135" s="81"/>
      <c r="P135" s="52"/>
    </row>
    <row r="136" spans="1:16" ht="14.25" hidden="1" customHeight="1" outlineLevel="1">
      <c r="A136" s="33"/>
      <c r="B136" s="53" t="s">
        <v>789</v>
      </c>
      <c r="C136" s="50"/>
      <c r="D136" s="61"/>
      <c r="E136" s="61">
        <f>SUM(E137:E138)</f>
        <v>0</v>
      </c>
      <c r="F136" s="102"/>
      <c r="G136" s="99"/>
      <c r="H136" s="99"/>
      <c r="I136" s="99"/>
      <c r="J136" s="50"/>
      <c r="K136" s="50"/>
      <c r="L136" s="50"/>
      <c r="M136" s="51"/>
      <c r="N136" s="81">
        <f>SUM(N137:N138)</f>
        <v>0</v>
      </c>
      <c r="O136" s="81"/>
    </row>
    <row r="137" spans="1:16" ht="14.25" hidden="1" customHeight="1" outlineLevel="1">
      <c r="A137" s="33"/>
      <c r="B137" s="35" t="s">
        <v>786</v>
      </c>
      <c r="C137" s="34" t="s">
        <v>750</v>
      </c>
      <c r="D137" s="61"/>
      <c r="E137" s="61"/>
      <c r="F137" s="104">
        <v>5.5E-2</v>
      </c>
      <c r="G137" s="104">
        <v>0.06</v>
      </c>
      <c r="H137" s="105"/>
      <c r="I137" s="106"/>
      <c r="J137" s="59"/>
      <c r="K137" s="59"/>
      <c r="L137" s="76"/>
      <c r="M137" s="76"/>
      <c r="N137" s="81">
        <f>E137*(F137*J137+G137*K137+H137*L137+I137*M137)</f>
        <v>0</v>
      </c>
      <c r="O137" s="81"/>
      <c r="P137" s="52"/>
    </row>
    <row r="138" spans="1:16" ht="14.25" hidden="1" customHeight="1" outlineLevel="1">
      <c r="A138" s="33"/>
      <c r="B138" s="33" t="s">
        <v>787</v>
      </c>
      <c r="C138" s="34" t="s">
        <v>750</v>
      </c>
      <c r="D138" s="61"/>
      <c r="E138" s="61"/>
      <c r="F138" s="104">
        <v>0.16500000000000001</v>
      </c>
      <c r="G138" s="104">
        <v>0.18</v>
      </c>
      <c r="H138" s="105"/>
      <c r="I138" s="105"/>
      <c r="J138" s="59"/>
      <c r="K138" s="59"/>
      <c r="L138" s="36"/>
      <c r="M138" s="76"/>
      <c r="N138" s="81">
        <f>E138*(F138*J138+G138*K138+H138*L138+I138*M138)</f>
        <v>0</v>
      </c>
      <c r="O138" s="81"/>
      <c r="P138" s="52"/>
    </row>
    <row r="139" spans="1:16" s="37" customFormat="1" ht="45" hidden="1" customHeight="1" outlineLevel="1">
      <c r="A139" s="38"/>
      <c r="B139" s="53" t="s">
        <v>790</v>
      </c>
      <c r="C139" s="50"/>
      <c r="D139" s="61"/>
      <c r="E139" s="61">
        <f>E140+E145</f>
        <v>0</v>
      </c>
      <c r="F139" s="102"/>
      <c r="G139" s="99"/>
      <c r="H139" s="99"/>
      <c r="I139" s="99"/>
      <c r="J139" s="50"/>
      <c r="K139" s="50"/>
      <c r="L139" s="50"/>
      <c r="M139" s="51"/>
      <c r="N139" s="81">
        <f>N140+N145</f>
        <v>0</v>
      </c>
      <c r="O139" s="81">
        <f>O140+O145</f>
        <v>0</v>
      </c>
    </row>
    <row r="140" spans="1:16" customFormat="1" ht="14.25" hidden="1" customHeight="1" outlineLevel="1">
      <c r="A140" s="35"/>
      <c r="B140" s="47" t="s">
        <v>791</v>
      </c>
      <c r="C140" s="34"/>
      <c r="D140" s="61"/>
      <c r="E140" s="61">
        <f>SUM(E141:E144)</f>
        <v>0</v>
      </c>
      <c r="F140" s="100"/>
      <c r="G140" s="100"/>
      <c r="H140" s="100"/>
      <c r="I140" s="100"/>
      <c r="J140" s="34"/>
      <c r="K140" s="34"/>
      <c r="L140" s="34"/>
      <c r="M140" s="34"/>
      <c r="N140" s="81">
        <f>SUM(N141:N144)</f>
        <v>0</v>
      </c>
      <c r="O140" s="81">
        <f>SUM(O141:O144)</f>
        <v>0</v>
      </c>
    </row>
    <row r="141" spans="1:16" customFormat="1" ht="14.25" hidden="1" customHeight="1" outlineLevel="1">
      <c r="A141" s="35"/>
      <c r="B141" s="35" t="s">
        <v>792</v>
      </c>
      <c r="C141" s="34" t="s">
        <v>750</v>
      </c>
      <c r="D141" s="61"/>
      <c r="E141" s="61"/>
      <c r="F141" s="107">
        <v>2.7E-2</v>
      </c>
      <c r="G141" s="107">
        <v>2.7E-2</v>
      </c>
      <c r="H141" s="107">
        <v>1.7999999999999999E-2</v>
      </c>
      <c r="I141" s="107">
        <v>1.7999999999999999E-2</v>
      </c>
      <c r="J141" s="59"/>
      <c r="K141" s="59"/>
      <c r="L141" s="59"/>
      <c r="M141" s="59"/>
      <c r="N141" s="81">
        <f>E141*(F141*J141+G141*K141+H141*L141+I141*M141)</f>
        <v>0</v>
      </c>
      <c r="O141" s="81">
        <f>E141*(H141*L141+I141*M141)</f>
        <v>0</v>
      </c>
    </row>
    <row r="142" spans="1:16" customFormat="1" ht="14.25" hidden="1" customHeight="1" outlineLevel="1">
      <c r="A142" s="35"/>
      <c r="B142" s="35" t="s">
        <v>793</v>
      </c>
      <c r="C142" s="34" t="s">
        <v>750</v>
      </c>
      <c r="D142" s="61"/>
      <c r="E142" s="61"/>
      <c r="F142" s="107">
        <v>0.02</v>
      </c>
      <c r="G142" s="107">
        <v>0.02</v>
      </c>
      <c r="H142" s="107">
        <v>1.2999999999999999E-2</v>
      </c>
      <c r="I142" s="107">
        <v>1.2999999999999999E-2</v>
      </c>
      <c r="J142" s="59"/>
      <c r="K142" s="59"/>
      <c r="L142" s="59"/>
      <c r="M142" s="59"/>
      <c r="N142" s="81">
        <f>E142*(F142*J142+G142*K142+H142*L142+I142*M142)</f>
        <v>0</v>
      </c>
      <c r="O142" s="81">
        <f>E142*(H142*L142+I142*M142)</f>
        <v>0</v>
      </c>
    </row>
    <row r="143" spans="1:16" customFormat="1" ht="14.25" hidden="1" customHeight="1" outlineLevel="1">
      <c r="A143" s="35"/>
      <c r="B143" s="35" t="s">
        <v>794</v>
      </c>
      <c r="C143" s="34" t="s">
        <v>750</v>
      </c>
      <c r="D143" s="61"/>
      <c r="E143" s="61"/>
      <c r="F143" s="107">
        <v>1.6E-2</v>
      </c>
      <c r="G143" s="107">
        <v>1.6E-2</v>
      </c>
      <c r="H143" s="107">
        <v>0.01</v>
      </c>
      <c r="I143" s="107">
        <v>0.01</v>
      </c>
      <c r="J143" s="59"/>
      <c r="K143" s="59"/>
      <c r="L143" s="59"/>
      <c r="M143" s="59"/>
      <c r="N143" s="81">
        <f>E143*(F143*J143+G143*K143+H143*L143+I143*M143)</f>
        <v>0</v>
      </c>
      <c r="O143" s="81">
        <f>E143*(H143*L143+I143*M143)</f>
        <v>0</v>
      </c>
    </row>
    <row r="144" spans="1:16" customFormat="1" ht="14.25" hidden="1" customHeight="1" outlineLevel="1">
      <c r="A144" s="35"/>
      <c r="B144" s="35" t="s">
        <v>795</v>
      </c>
      <c r="C144" s="34" t="s">
        <v>750</v>
      </c>
      <c r="D144" s="61"/>
      <c r="E144" s="61"/>
      <c r="F144" s="107">
        <v>6.0000000000000001E-3</v>
      </c>
      <c r="G144" s="107">
        <v>6.0000000000000001E-3</v>
      </c>
      <c r="H144" s="107">
        <v>4.0000000000000001E-3</v>
      </c>
      <c r="I144" s="107">
        <v>4.0000000000000001E-3</v>
      </c>
      <c r="J144" s="59"/>
      <c r="K144" s="59"/>
      <c r="L144" s="59"/>
      <c r="M144" s="59"/>
      <c r="N144" s="81">
        <f>E144*(F144*J144+G144*K144+H144*L144+I144*M144)</f>
        <v>0</v>
      </c>
      <c r="O144" s="81">
        <f>E144*(H144*L144+I144*M144)</f>
        <v>0</v>
      </c>
    </row>
    <row r="145" spans="1:16" customFormat="1" ht="14.25" hidden="1" customHeight="1" outlineLevel="1">
      <c r="A145" s="42"/>
      <c r="B145" s="47" t="s">
        <v>796</v>
      </c>
      <c r="C145" s="34"/>
      <c r="D145" s="61"/>
      <c r="E145" s="61">
        <f>SUM(E146:E149)</f>
        <v>0</v>
      </c>
      <c r="F145" s="100"/>
      <c r="G145" s="100"/>
      <c r="H145" s="100"/>
      <c r="I145" s="100"/>
      <c r="J145" s="34"/>
      <c r="K145" s="34"/>
      <c r="L145" s="34"/>
      <c r="M145" s="34"/>
      <c r="N145" s="81">
        <f>SUM(N146:N149)</f>
        <v>0</v>
      </c>
      <c r="O145" s="81"/>
    </row>
    <row r="146" spans="1:16" customFormat="1" ht="14.25" hidden="1" customHeight="1" outlineLevel="1">
      <c r="A146" s="35"/>
      <c r="B146" s="35" t="s">
        <v>792</v>
      </c>
      <c r="C146" s="34" t="s">
        <v>750</v>
      </c>
      <c r="D146" s="61"/>
      <c r="E146" s="61"/>
      <c r="F146" s="107">
        <v>4.4999999999999998E-2</v>
      </c>
      <c r="G146" s="107">
        <v>4.4999999999999998E-2</v>
      </c>
      <c r="H146" s="108"/>
      <c r="I146" s="108"/>
      <c r="J146" s="59"/>
      <c r="K146" s="59"/>
      <c r="L146" s="80"/>
      <c r="M146" s="80"/>
      <c r="N146" s="81">
        <f>E146*(F146*J146+G146*K146+H146*L146+I146*M146)</f>
        <v>0</v>
      </c>
      <c r="O146" s="81"/>
    </row>
    <row r="147" spans="1:16" customFormat="1" ht="14.25" hidden="1" customHeight="1" outlineLevel="1">
      <c r="A147" s="35"/>
      <c r="B147" s="35" t="s">
        <v>793</v>
      </c>
      <c r="C147" s="34" t="s">
        <v>750</v>
      </c>
      <c r="D147" s="61"/>
      <c r="E147" s="61"/>
      <c r="F147" s="107">
        <v>3.3000000000000002E-2</v>
      </c>
      <c r="G147" s="107">
        <v>3.3000000000000002E-2</v>
      </c>
      <c r="H147" s="108"/>
      <c r="I147" s="108"/>
      <c r="J147" s="59"/>
      <c r="K147" s="59"/>
      <c r="L147" s="80"/>
      <c r="M147" s="80"/>
      <c r="N147" s="81">
        <f>E147*(F147*J147+G147*K147+H147*L147+I147*M147)</f>
        <v>0</v>
      </c>
      <c r="O147" s="81"/>
    </row>
    <row r="148" spans="1:16" customFormat="1" ht="14.25" hidden="1" customHeight="1" outlineLevel="1">
      <c r="A148" s="35"/>
      <c r="B148" s="35" t="s">
        <v>794</v>
      </c>
      <c r="C148" s="34" t="s">
        <v>750</v>
      </c>
      <c r="D148" s="61"/>
      <c r="E148" s="61"/>
      <c r="F148" s="107">
        <v>2.6000000000000002E-2</v>
      </c>
      <c r="G148" s="107">
        <v>2.6000000000000002E-2</v>
      </c>
      <c r="H148" s="108"/>
      <c r="I148" s="108"/>
      <c r="J148" s="59"/>
      <c r="K148" s="59"/>
      <c r="L148" s="80"/>
      <c r="M148" s="80"/>
      <c r="N148" s="81">
        <f>E148*(F148*J148+G148*K148+H148*L148+I148*M148)</f>
        <v>0</v>
      </c>
      <c r="O148" s="81"/>
    </row>
    <row r="149" spans="1:16" customFormat="1" ht="14.25" hidden="1" customHeight="1" outlineLevel="1">
      <c r="A149" s="35"/>
      <c r="B149" s="35" t="s">
        <v>795</v>
      </c>
      <c r="C149" s="34" t="s">
        <v>750</v>
      </c>
      <c r="D149" s="61"/>
      <c r="E149" s="61"/>
      <c r="F149" s="107">
        <v>0.01</v>
      </c>
      <c r="G149" s="107">
        <v>0.01</v>
      </c>
      <c r="H149" s="108"/>
      <c r="I149" s="108"/>
      <c r="J149" s="59"/>
      <c r="K149" s="59"/>
      <c r="L149" s="80"/>
      <c r="M149" s="80"/>
      <c r="N149" s="81">
        <f>E149*(F149*J149+G149*K149+H149*L149+I149*M149)</f>
        <v>0</v>
      </c>
      <c r="O149" s="81"/>
    </row>
    <row r="150" spans="1:16" hidden="1" collapsed="1">
      <c r="A150" s="1660" t="s">
        <v>756</v>
      </c>
      <c r="B150" s="1661"/>
      <c r="C150" s="31" t="s">
        <v>746</v>
      </c>
      <c r="D150" s="61">
        <f>D151</f>
        <v>0</v>
      </c>
      <c r="E150" s="61">
        <f>E154</f>
        <v>0</v>
      </c>
      <c r="F150" s="95"/>
      <c r="G150" s="95"/>
      <c r="H150" s="95"/>
      <c r="I150" s="95"/>
      <c r="J150" s="85"/>
      <c r="K150" s="85"/>
      <c r="L150" s="85"/>
      <c r="M150" s="85"/>
      <c r="N150" s="81">
        <f>N151+N154</f>
        <v>0</v>
      </c>
      <c r="O150" s="81"/>
    </row>
    <row r="151" spans="1:16" hidden="1">
      <c r="A151" s="1637" t="s">
        <v>802</v>
      </c>
      <c r="B151" s="1638"/>
      <c r="C151" s="31" t="s">
        <v>746</v>
      </c>
      <c r="D151" s="61">
        <f>D152</f>
        <v>0</v>
      </c>
      <c r="E151" s="61"/>
      <c r="F151" s="96">
        <f>F152</f>
        <v>4.5199999999999996</v>
      </c>
      <c r="G151" s="96">
        <f>G152</f>
        <v>4.5199999999999996</v>
      </c>
      <c r="H151" s="99"/>
      <c r="I151" s="99"/>
      <c r="J151" s="50"/>
      <c r="K151" s="50"/>
      <c r="L151" s="50"/>
      <c r="M151" s="50"/>
      <c r="N151" s="81">
        <f>SUM(N152:N153)</f>
        <v>0</v>
      </c>
      <c r="O151" s="81"/>
    </row>
    <row r="152" spans="1:16" ht="15" hidden="1" customHeight="1" outlineLevel="1">
      <c r="A152" s="82"/>
      <c r="B152" s="82" t="s">
        <v>800</v>
      </c>
      <c r="C152" s="31" t="s">
        <v>746</v>
      </c>
      <c r="D152" s="61"/>
      <c r="E152" s="61"/>
      <c r="F152" s="90">
        <v>4.5199999999999996</v>
      </c>
      <c r="G152" s="91">
        <v>4.5199999999999996</v>
      </c>
      <c r="H152" s="98"/>
      <c r="I152" s="98"/>
      <c r="J152" s="59"/>
      <c r="K152" s="59"/>
      <c r="L152" s="45"/>
      <c r="M152" s="45"/>
      <c r="N152" s="81">
        <f>D152*(F152*J152+G152*K152+H152*L152+I152*M152)</f>
        <v>0</v>
      </c>
      <c r="O152" s="81"/>
    </row>
    <row r="153" spans="1:16" ht="15" hidden="1" customHeight="1" outlineLevel="1">
      <c r="A153" s="43"/>
      <c r="B153" s="89" t="s">
        <v>801</v>
      </c>
      <c r="C153" s="44" t="s">
        <v>748</v>
      </c>
      <c r="D153" s="61"/>
      <c r="E153" s="61"/>
      <c r="F153" s="97"/>
      <c r="G153" s="98"/>
      <c r="H153" s="98"/>
      <c r="I153" s="98"/>
      <c r="J153" s="45"/>
      <c r="K153" s="45"/>
      <c r="L153" s="45"/>
      <c r="M153" s="45"/>
      <c r="N153" s="81"/>
      <c r="O153" s="81"/>
    </row>
    <row r="154" spans="1:16" ht="14.25" hidden="1" customHeight="1" collapsed="1">
      <c r="A154" s="1637" t="s">
        <v>749</v>
      </c>
      <c r="B154" s="1638"/>
      <c r="C154" s="50"/>
      <c r="D154" s="61"/>
      <c r="E154" s="61">
        <f>E156+E166+E155</f>
        <v>0</v>
      </c>
      <c r="F154" s="99"/>
      <c r="G154" s="99"/>
      <c r="H154" s="99"/>
      <c r="I154" s="99"/>
      <c r="J154" s="50"/>
      <c r="K154" s="50"/>
      <c r="L154" s="50"/>
      <c r="M154" s="50"/>
      <c r="N154" s="81">
        <f>N155+N156+N166</f>
        <v>0</v>
      </c>
      <c r="O154" s="81"/>
    </row>
    <row r="155" spans="1:16" ht="14.25" hidden="1" customHeight="1" outlineLevel="1">
      <c r="A155" s="33"/>
      <c r="B155" s="89" t="s">
        <v>803</v>
      </c>
      <c r="C155" s="32" t="s">
        <v>748</v>
      </c>
      <c r="D155" s="61"/>
      <c r="E155" s="61"/>
      <c r="F155" s="105"/>
      <c r="G155" s="105"/>
      <c r="H155" s="105"/>
      <c r="I155" s="105"/>
      <c r="J155" s="59"/>
      <c r="K155" s="59"/>
      <c r="L155" s="36"/>
      <c r="M155" s="76"/>
      <c r="N155" s="81"/>
      <c r="O155" s="81"/>
    </row>
    <row r="156" spans="1:16" ht="14.25" hidden="1" customHeight="1" outlineLevel="1">
      <c r="A156" s="33"/>
      <c r="B156" s="47" t="s">
        <v>796</v>
      </c>
      <c r="C156" s="39"/>
      <c r="D156" s="61"/>
      <c r="E156" s="61">
        <f>E157+E160+E163</f>
        <v>0</v>
      </c>
      <c r="F156" s="105"/>
      <c r="G156" s="105"/>
      <c r="H156" s="105"/>
      <c r="I156" s="105"/>
      <c r="J156" s="39"/>
      <c r="K156" s="39"/>
      <c r="L156" s="39"/>
      <c r="M156" s="63"/>
      <c r="N156" s="81">
        <f>N157+N160+N163</f>
        <v>0</v>
      </c>
      <c r="O156" s="81"/>
    </row>
    <row r="157" spans="1:16" ht="14.25" hidden="1" customHeight="1" outlineLevel="1">
      <c r="A157" s="33"/>
      <c r="B157" s="53" t="s">
        <v>785</v>
      </c>
      <c r="C157" s="50"/>
      <c r="D157" s="61"/>
      <c r="E157" s="61">
        <f>SUM(E158:E159)</f>
        <v>0</v>
      </c>
      <c r="F157" s="102"/>
      <c r="G157" s="99"/>
      <c r="H157" s="99"/>
      <c r="I157" s="99"/>
      <c r="J157" s="50"/>
      <c r="K157" s="50"/>
      <c r="L157" s="50"/>
      <c r="M157" s="51"/>
      <c r="N157" s="81">
        <f>SUM(N158:N159)</f>
        <v>0</v>
      </c>
      <c r="O157" s="81"/>
    </row>
    <row r="158" spans="1:16" ht="14.25" hidden="1" customHeight="1" outlineLevel="1">
      <c r="A158" s="33"/>
      <c r="B158" s="35" t="s">
        <v>786</v>
      </c>
      <c r="C158" s="34" t="s">
        <v>750</v>
      </c>
      <c r="D158" s="61"/>
      <c r="E158" s="61"/>
      <c r="F158" s="104">
        <v>0.11</v>
      </c>
      <c r="G158" s="104">
        <v>0.12</v>
      </c>
      <c r="H158" s="105"/>
      <c r="I158" s="106"/>
      <c r="J158" s="59"/>
      <c r="K158" s="59"/>
      <c r="L158" s="76"/>
      <c r="M158" s="76"/>
      <c r="N158" s="81">
        <f>E158*(F158*J158+G158*K158+H158*L158+I158*M158)</f>
        <v>0</v>
      </c>
      <c r="O158" s="81"/>
      <c r="P158" s="52"/>
    </row>
    <row r="159" spans="1:16" ht="14.25" hidden="1" customHeight="1" outlineLevel="1">
      <c r="A159" s="33"/>
      <c r="B159" s="33" t="s">
        <v>787</v>
      </c>
      <c r="C159" s="34" t="s">
        <v>750</v>
      </c>
      <c r="D159" s="61"/>
      <c r="E159" s="61"/>
      <c r="F159" s="104">
        <v>0.33</v>
      </c>
      <c r="G159" s="104">
        <v>0.36</v>
      </c>
      <c r="H159" s="105"/>
      <c r="I159" s="105"/>
      <c r="J159" s="59"/>
      <c r="K159" s="59"/>
      <c r="L159" s="36"/>
      <c r="M159" s="76"/>
      <c r="N159" s="81">
        <f>E159*(F159*J159+G159*K159+H159*L159+I159*M159)</f>
        <v>0</v>
      </c>
      <c r="O159" s="81"/>
      <c r="P159" s="52"/>
    </row>
    <row r="160" spans="1:16" ht="14.25" hidden="1" customHeight="1" outlineLevel="1">
      <c r="A160" s="33"/>
      <c r="B160" s="53" t="s">
        <v>788</v>
      </c>
      <c r="C160" s="50"/>
      <c r="D160" s="61"/>
      <c r="E160" s="61">
        <f>SUM(E161:E162)</f>
        <v>0</v>
      </c>
      <c r="F160" s="102"/>
      <c r="G160" s="99"/>
      <c r="H160" s="99"/>
      <c r="I160" s="99"/>
      <c r="J160" s="50"/>
      <c r="K160" s="50"/>
      <c r="L160" s="50"/>
      <c r="M160" s="51"/>
      <c r="N160" s="81">
        <f>SUM(N161:N162)</f>
        <v>0</v>
      </c>
      <c r="O160" s="81"/>
    </row>
    <row r="161" spans="1:16" ht="14.25" hidden="1" customHeight="1" outlineLevel="1">
      <c r="A161" s="33"/>
      <c r="B161" s="35" t="s">
        <v>786</v>
      </c>
      <c r="C161" s="34" t="s">
        <v>750</v>
      </c>
      <c r="D161" s="61"/>
      <c r="E161" s="61"/>
      <c r="F161" s="104">
        <v>7.6999999999999999E-2</v>
      </c>
      <c r="G161" s="104">
        <v>8.3999999999999991E-2</v>
      </c>
      <c r="H161" s="105"/>
      <c r="I161" s="106"/>
      <c r="J161" s="59"/>
      <c r="K161" s="59"/>
      <c r="L161" s="76"/>
      <c r="M161" s="76"/>
      <c r="N161" s="81">
        <f>E161*(F161*J161+G161*K161+H161*L161+I161*M161)</f>
        <v>0</v>
      </c>
      <c r="O161" s="81"/>
      <c r="P161" s="52"/>
    </row>
    <row r="162" spans="1:16" ht="14.25" hidden="1" customHeight="1" outlineLevel="1">
      <c r="A162" s="33"/>
      <c r="B162" s="33" t="s">
        <v>787</v>
      </c>
      <c r="C162" s="34" t="s">
        <v>750</v>
      </c>
      <c r="D162" s="61"/>
      <c r="E162" s="61"/>
      <c r="F162" s="104">
        <v>0.22</v>
      </c>
      <c r="G162" s="104">
        <v>0.24</v>
      </c>
      <c r="H162" s="105"/>
      <c r="I162" s="105"/>
      <c r="J162" s="59"/>
      <c r="K162" s="59"/>
      <c r="L162" s="36"/>
      <c r="M162" s="76"/>
      <c r="N162" s="81">
        <f>E162*(F162*J162+G162*K162+H162*L162+I162*M162)</f>
        <v>0</v>
      </c>
      <c r="O162" s="81"/>
      <c r="P162" s="52"/>
    </row>
    <row r="163" spans="1:16" ht="14.25" hidden="1" customHeight="1" outlineLevel="1">
      <c r="A163" s="33"/>
      <c r="B163" s="53" t="s">
        <v>789</v>
      </c>
      <c r="C163" s="50"/>
      <c r="D163" s="61"/>
      <c r="E163" s="61">
        <f>SUM(E164:E165)</f>
        <v>0</v>
      </c>
      <c r="F163" s="102"/>
      <c r="G163" s="99"/>
      <c r="H163" s="99"/>
      <c r="I163" s="99"/>
      <c r="J163" s="50"/>
      <c r="K163" s="50"/>
      <c r="L163" s="50"/>
      <c r="M163" s="51"/>
      <c r="N163" s="81">
        <f>SUM(N164:N165)</f>
        <v>0</v>
      </c>
      <c r="O163" s="81"/>
    </row>
    <row r="164" spans="1:16" ht="14.25" hidden="1" customHeight="1" outlineLevel="1">
      <c r="A164" s="33"/>
      <c r="B164" s="35" t="s">
        <v>786</v>
      </c>
      <c r="C164" s="34" t="s">
        <v>750</v>
      </c>
      <c r="D164" s="61"/>
      <c r="E164" s="61"/>
      <c r="F164" s="104">
        <v>5.5E-2</v>
      </c>
      <c r="G164" s="104">
        <v>0.06</v>
      </c>
      <c r="H164" s="105"/>
      <c r="I164" s="106"/>
      <c r="J164" s="59"/>
      <c r="K164" s="59"/>
      <c r="L164" s="76"/>
      <c r="M164" s="76"/>
      <c r="N164" s="81">
        <f>E164*(F164*J164+G164*K164+H164*L164+I164*M164)</f>
        <v>0</v>
      </c>
      <c r="O164" s="81"/>
      <c r="P164" s="52"/>
    </row>
    <row r="165" spans="1:16" ht="14.25" hidden="1" customHeight="1" outlineLevel="1">
      <c r="A165" s="33"/>
      <c r="B165" s="33" t="s">
        <v>787</v>
      </c>
      <c r="C165" s="34" t="s">
        <v>750</v>
      </c>
      <c r="D165" s="61"/>
      <c r="E165" s="61"/>
      <c r="F165" s="104">
        <v>0.16500000000000001</v>
      </c>
      <c r="G165" s="104">
        <v>0.18</v>
      </c>
      <c r="H165" s="105"/>
      <c r="I165" s="105"/>
      <c r="J165" s="59"/>
      <c r="K165" s="59"/>
      <c r="L165" s="36"/>
      <c r="M165" s="76"/>
      <c r="N165" s="81">
        <f>E165*(F165*J165+G165*K165+H165*L165+I165*M165)</f>
        <v>0</v>
      </c>
      <c r="O165" s="81"/>
      <c r="P165" s="52"/>
    </row>
    <row r="166" spans="1:16" s="37" customFormat="1" ht="45" hidden="1" customHeight="1" outlineLevel="1">
      <c r="A166" s="38"/>
      <c r="B166" s="53" t="s">
        <v>790</v>
      </c>
      <c r="C166" s="50"/>
      <c r="D166" s="61"/>
      <c r="E166" s="61">
        <f>E167</f>
        <v>0</v>
      </c>
      <c r="F166" s="102"/>
      <c r="G166" s="99"/>
      <c r="H166" s="99"/>
      <c r="I166" s="99"/>
      <c r="J166" s="50"/>
      <c r="K166" s="50"/>
      <c r="L166" s="50"/>
      <c r="M166" s="51"/>
      <c r="N166" s="81">
        <f>N167</f>
        <v>0</v>
      </c>
      <c r="O166" s="81"/>
    </row>
    <row r="167" spans="1:16" customFormat="1" ht="14.25" hidden="1" customHeight="1" outlineLevel="1">
      <c r="A167" s="42"/>
      <c r="B167" s="47" t="s">
        <v>796</v>
      </c>
      <c r="C167" s="34"/>
      <c r="D167" s="61"/>
      <c r="E167" s="61">
        <f>SUM(E168:E171)</f>
        <v>0</v>
      </c>
      <c r="F167" s="100"/>
      <c r="G167" s="100"/>
      <c r="H167" s="100"/>
      <c r="I167" s="100"/>
      <c r="J167" s="34"/>
      <c r="K167" s="34"/>
      <c r="L167" s="34"/>
      <c r="M167" s="34"/>
      <c r="N167" s="81">
        <f>SUM(N168:N171)</f>
        <v>0</v>
      </c>
      <c r="O167" s="81"/>
    </row>
    <row r="168" spans="1:16" customFormat="1" ht="14.25" hidden="1" customHeight="1" outlineLevel="1">
      <c r="A168" s="35"/>
      <c r="B168" s="35" t="s">
        <v>792</v>
      </c>
      <c r="C168" s="34" t="s">
        <v>750</v>
      </c>
      <c r="D168" s="61"/>
      <c r="E168" s="61"/>
      <c r="F168" s="107">
        <v>4.4999999999999998E-2</v>
      </c>
      <c r="G168" s="107">
        <v>4.4999999999999998E-2</v>
      </c>
      <c r="H168" s="108"/>
      <c r="I168" s="108"/>
      <c r="J168" s="59"/>
      <c r="K168" s="59"/>
      <c r="L168" s="80"/>
      <c r="M168" s="80"/>
      <c r="N168" s="81">
        <f>E168*(F168*J168+G168*K168+H168*L168+I168*M168)</f>
        <v>0</v>
      </c>
      <c r="O168" s="81"/>
    </row>
    <row r="169" spans="1:16" customFormat="1" ht="14.25" hidden="1" customHeight="1" outlineLevel="1">
      <c r="A169" s="35"/>
      <c r="B169" s="35" t="s">
        <v>793</v>
      </c>
      <c r="C169" s="34" t="s">
        <v>750</v>
      </c>
      <c r="D169" s="61"/>
      <c r="E169" s="61"/>
      <c r="F169" s="107">
        <v>3.3000000000000002E-2</v>
      </c>
      <c r="G169" s="107">
        <v>3.3000000000000002E-2</v>
      </c>
      <c r="H169" s="108"/>
      <c r="I169" s="108"/>
      <c r="J169" s="59"/>
      <c r="K169" s="59"/>
      <c r="L169" s="80"/>
      <c r="M169" s="80"/>
      <c r="N169" s="81">
        <f>E169*(F169*J169+G169*K169+H169*L169+I169*M169)</f>
        <v>0</v>
      </c>
      <c r="O169" s="81"/>
    </row>
    <row r="170" spans="1:16" customFormat="1" ht="14.25" hidden="1" customHeight="1" outlineLevel="1">
      <c r="A170" s="35"/>
      <c r="B170" s="35" t="s">
        <v>794</v>
      </c>
      <c r="C170" s="34" t="s">
        <v>750</v>
      </c>
      <c r="D170" s="61"/>
      <c r="E170" s="61"/>
      <c r="F170" s="107">
        <v>2.6000000000000002E-2</v>
      </c>
      <c r="G170" s="107">
        <v>2.6000000000000002E-2</v>
      </c>
      <c r="H170" s="108"/>
      <c r="I170" s="108"/>
      <c r="J170" s="59"/>
      <c r="K170" s="59"/>
      <c r="L170" s="80"/>
      <c r="M170" s="80"/>
      <c r="N170" s="81">
        <f>E170*(F170*J170+G170*K170+H170*L170+I170*M170)</f>
        <v>0</v>
      </c>
      <c r="O170" s="81"/>
    </row>
    <row r="171" spans="1:16" customFormat="1" ht="14.25" hidden="1" customHeight="1" outlineLevel="1">
      <c r="A171" s="35"/>
      <c r="B171" s="35" t="s">
        <v>795</v>
      </c>
      <c r="C171" s="34" t="s">
        <v>750</v>
      </c>
      <c r="D171" s="61"/>
      <c r="E171" s="61"/>
      <c r="F171" s="107">
        <v>0.01</v>
      </c>
      <c r="G171" s="107">
        <v>0.01</v>
      </c>
      <c r="H171" s="108"/>
      <c r="I171" s="108"/>
      <c r="J171" s="59"/>
      <c r="K171" s="59"/>
      <c r="L171" s="80"/>
      <c r="M171" s="80"/>
      <c r="N171" s="81">
        <f>E171*(F171*J171+G171*K171+H171*L171+I171*M171)</f>
        <v>0</v>
      </c>
      <c r="O171" s="81"/>
    </row>
    <row r="172" spans="1:16" ht="15" hidden="1" customHeight="1" collapsed="1">
      <c r="A172" s="1639" t="s">
        <v>757</v>
      </c>
      <c r="B172" s="1640"/>
      <c r="C172" s="31" t="s">
        <v>746</v>
      </c>
      <c r="D172" s="61">
        <f>D173</f>
        <v>0</v>
      </c>
      <c r="E172" s="61">
        <f>E176</f>
        <v>0</v>
      </c>
      <c r="F172" s="95"/>
      <c r="G172" s="95"/>
      <c r="H172" s="95"/>
      <c r="I172" s="95"/>
      <c r="J172" s="85"/>
      <c r="K172" s="85"/>
      <c r="L172" s="85"/>
      <c r="M172" s="85"/>
      <c r="N172" s="81">
        <f>N173+N176</f>
        <v>0</v>
      </c>
      <c r="O172" s="81"/>
    </row>
    <row r="173" spans="1:16" ht="15" hidden="1" customHeight="1">
      <c r="A173" s="1637" t="s">
        <v>802</v>
      </c>
      <c r="B173" s="1638"/>
      <c r="C173" s="31" t="s">
        <v>746</v>
      </c>
      <c r="D173" s="61">
        <f>D174</f>
        <v>0</v>
      </c>
      <c r="E173" s="61"/>
      <c r="F173" s="96">
        <f>F174</f>
        <v>4</v>
      </c>
      <c r="G173" s="96">
        <f>G174</f>
        <v>4</v>
      </c>
      <c r="H173" s="99"/>
      <c r="I173" s="99"/>
      <c r="J173" s="50"/>
      <c r="K173" s="50"/>
      <c r="L173" s="50"/>
      <c r="M173" s="50"/>
      <c r="N173" s="81">
        <f>SUM(N174:N175)</f>
        <v>0</v>
      </c>
      <c r="O173" s="81"/>
    </row>
    <row r="174" spans="1:16" ht="15" hidden="1" customHeight="1" outlineLevel="1">
      <c r="A174" s="82"/>
      <c r="B174" s="82" t="s">
        <v>800</v>
      </c>
      <c r="C174" s="31" t="s">
        <v>746</v>
      </c>
      <c r="D174" s="61"/>
      <c r="E174" s="61"/>
      <c r="F174" s="90">
        <v>4</v>
      </c>
      <c r="G174" s="91">
        <v>4</v>
      </c>
      <c r="H174" s="98"/>
      <c r="I174" s="98"/>
      <c r="J174" s="59"/>
      <c r="K174" s="59"/>
      <c r="L174" s="45"/>
      <c r="M174" s="45"/>
      <c r="N174" s="81">
        <f>D174*(F174*J174+G174*K174+H174*L174+I174*M174)</f>
        <v>0</v>
      </c>
      <c r="O174" s="81"/>
    </row>
    <row r="175" spans="1:16" ht="15" hidden="1" customHeight="1" outlineLevel="1">
      <c r="A175" s="43"/>
      <c r="B175" s="89" t="s">
        <v>801</v>
      </c>
      <c r="C175" s="44" t="s">
        <v>748</v>
      </c>
      <c r="D175" s="61"/>
      <c r="E175" s="61"/>
      <c r="F175" s="97"/>
      <c r="G175" s="98"/>
      <c r="H175" s="98"/>
      <c r="I175" s="98"/>
      <c r="J175" s="45"/>
      <c r="K175" s="45"/>
      <c r="L175" s="45"/>
      <c r="M175" s="45"/>
      <c r="N175" s="81"/>
      <c r="O175" s="81"/>
    </row>
    <row r="176" spans="1:16" ht="14.25" hidden="1" customHeight="1" collapsed="1">
      <c r="A176" s="1637" t="s">
        <v>749</v>
      </c>
      <c r="B176" s="1638"/>
      <c r="C176" s="50"/>
      <c r="D176" s="61"/>
      <c r="E176" s="61">
        <f>E178+E188+E177</f>
        <v>0</v>
      </c>
      <c r="F176" s="99"/>
      <c r="G176" s="99"/>
      <c r="H176" s="99"/>
      <c r="I176" s="99"/>
      <c r="J176" s="50"/>
      <c r="K176" s="50"/>
      <c r="L176" s="50"/>
      <c r="M176" s="50"/>
      <c r="N176" s="81">
        <f>N177+N178+N188</f>
        <v>0</v>
      </c>
      <c r="O176" s="81"/>
    </row>
    <row r="177" spans="1:16" ht="14.25" hidden="1" customHeight="1" outlineLevel="1">
      <c r="A177" s="33"/>
      <c r="B177" s="89" t="s">
        <v>803</v>
      </c>
      <c r="C177" s="32" t="s">
        <v>748</v>
      </c>
      <c r="D177" s="61"/>
      <c r="E177" s="61"/>
      <c r="F177" s="105"/>
      <c r="G177" s="105"/>
      <c r="H177" s="105"/>
      <c r="I177" s="105"/>
      <c r="J177" s="59"/>
      <c r="K177" s="59"/>
      <c r="L177" s="36"/>
      <c r="M177" s="76"/>
      <c r="N177" s="81"/>
      <c r="O177" s="81"/>
    </row>
    <row r="178" spans="1:16" ht="14.25" hidden="1" customHeight="1" outlineLevel="1">
      <c r="A178" s="33"/>
      <c r="B178" s="47" t="s">
        <v>796</v>
      </c>
      <c r="C178" s="39"/>
      <c r="D178" s="61"/>
      <c r="E178" s="61">
        <f>E179+E182+E185</f>
        <v>0</v>
      </c>
      <c r="F178" s="105"/>
      <c r="G178" s="105"/>
      <c r="H178" s="105"/>
      <c r="I178" s="105"/>
      <c r="J178" s="39"/>
      <c r="K178" s="39"/>
      <c r="L178" s="39"/>
      <c r="M178" s="63"/>
      <c r="N178" s="81">
        <f>N179+N182+N185</f>
        <v>0</v>
      </c>
      <c r="O178" s="81"/>
    </row>
    <row r="179" spans="1:16" ht="14.25" hidden="1" customHeight="1" outlineLevel="1">
      <c r="A179" s="33"/>
      <c r="B179" s="53" t="s">
        <v>785</v>
      </c>
      <c r="C179" s="50"/>
      <c r="D179" s="61"/>
      <c r="E179" s="61">
        <f>SUM(E180:E181)</f>
        <v>0</v>
      </c>
      <c r="F179" s="102"/>
      <c r="G179" s="99"/>
      <c r="H179" s="99"/>
      <c r="I179" s="99"/>
      <c r="J179" s="50"/>
      <c r="K179" s="50"/>
      <c r="L179" s="50"/>
      <c r="M179" s="51"/>
      <c r="N179" s="81">
        <f>SUM(N180:N181)</f>
        <v>0</v>
      </c>
      <c r="O179" s="81"/>
    </row>
    <row r="180" spans="1:16" ht="14.25" hidden="1" customHeight="1" outlineLevel="1">
      <c r="A180" s="33"/>
      <c r="B180" s="35" t="s">
        <v>786</v>
      </c>
      <c r="C180" s="34" t="s">
        <v>750</v>
      </c>
      <c r="D180" s="61"/>
      <c r="E180" s="61"/>
      <c r="F180" s="104">
        <v>0.11</v>
      </c>
      <c r="G180" s="104">
        <v>0.12</v>
      </c>
      <c r="H180" s="105"/>
      <c r="I180" s="106"/>
      <c r="J180" s="59"/>
      <c r="K180" s="59"/>
      <c r="L180" s="76"/>
      <c r="M180" s="76"/>
      <c r="N180" s="81">
        <f>E180*(F180*J180+G180*K180+H180*L180+I180*M180)</f>
        <v>0</v>
      </c>
      <c r="O180" s="81"/>
      <c r="P180" s="52"/>
    </row>
    <row r="181" spans="1:16" ht="14.25" hidden="1" customHeight="1" outlineLevel="1">
      <c r="A181" s="33"/>
      <c r="B181" s="33" t="s">
        <v>787</v>
      </c>
      <c r="C181" s="34" t="s">
        <v>750</v>
      </c>
      <c r="D181" s="61"/>
      <c r="E181" s="61"/>
      <c r="F181" s="104">
        <v>0.33</v>
      </c>
      <c r="G181" s="104">
        <v>0.36</v>
      </c>
      <c r="H181" s="105"/>
      <c r="I181" s="105"/>
      <c r="J181" s="59"/>
      <c r="K181" s="59"/>
      <c r="L181" s="36"/>
      <c r="M181" s="76"/>
      <c r="N181" s="81">
        <f>E181*(F181*J181+G181*K181+H181*L181+I181*M181)</f>
        <v>0</v>
      </c>
      <c r="O181" s="81"/>
      <c r="P181" s="52"/>
    </row>
    <row r="182" spans="1:16" ht="14.25" hidden="1" customHeight="1" outlineLevel="1">
      <c r="A182" s="33"/>
      <c r="B182" s="53" t="s">
        <v>788</v>
      </c>
      <c r="C182" s="50"/>
      <c r="D182" s="61"/>
      <c r="E182" s="61">
        <f>SUM(E183:E184)</f>
        <v>0</v>
      </c>
      <c r="F182" s="102"/>
      <c r="G182" s="99"/>
      <c r="H182" s="99"/>
      <c r="I182" s="99"/>
      <c r="J182" s="50"/>
      <c r="K182" s="50"/>
      <c r="L182" s="50"/>
      <c r="M182" s="51"/>
      <c r="N182" s="81">
        <f>SUM(N183:N184)</f>
        <v>0</v>
      </c>
      <c r="O182" s="81"/>
    </row>
    <row r="183" spans="1:16" ht="14.25" hidden="1" customHeight="1" outlineLevel="1">
      <c r="A183" s="33"/>
      <c r="B183" s="35" t="s">
        <v>786</v>
      </c>
      <c r="C183" s="34" t="s">
        <v>750</v>
      </c>
      <c r="D183" s="61"/>
      <c r="E183" s="61"/>
      <c r="F183" s="104">
        <v>7.6999999999999999E-2</v>
      </c>
      <c r="G183" s="104">
        <v>8.3999999999999991E-2</v>
      </c>
      <c r="H183" s="105"/>
      <c r="I183" s="106"/>
      <c r="J183" s="59"/>
      <c r="K183" s="59"/>
      <c r="L183" s="76"/>
      <c r="M183" s="76"/>
      <c r="N183" s="81">
        <f>E183*(F183*J183+G183*K183+H183*L183+I183*M183)</f>
        <v>0</v>
      </c>
      <c r="O183" s="81"/>
      <c r="P183" s="52"/>
    </row>
    <row r="184" spans="1:16" ht="14.25" hidden="1" customHeight="1" outlineLevel="1">
      <c r="A184" s="33"/>
      <c r="B184" s="33" t="s">
        <v>787</v>
      </c>
      <c r="C184" s="34" t="s">
        <v>750</v>
      </c>
      <c r="D184" s="61"/>
      <c r="E184" s="61"/>
      <c r="F184" s="104">
        <v>0.22</v>
      </c>
      <c r="G184" s="104">
        <v>0.24</v>
      </c>
      <c r="H184" s="105"/>
      <c r="I184" s="105"/>
      <c r="J184" s="59"/>
      <c r="K184" s="59"/>
      <c r="L184" s="36"/>
      <c r="M184" s="76"/>
      <c r="N184" s="81">
        <f>E184*(F184*J184+G184*K184+H184*L184+I184*M184)</f>
        <v>0</v>
      </c>
      <c r="O184" s="81"/>
      <c r="P184" s="52"/>
    </row>
    <row r="185" spans="1:16" ht="14.25" hidden="1" customHeight="1" outlineLevel="1">
      <c r="A185" s="33"/>
      <c r="B185" s="53" t="s">
        <v>789</v>
      </c>
      <c r="C185" s="50"/>
      <c r="D185" s="61"/>
      <c r="E185" s="61">
        <f>SUM(E186:E187)</f>
        <v>0</v>
      </c>
      <c r="F185" s="102"/>
      <c r="G185" s="99"/>
      <c r="H185" s="99"/>
      <c r="I185" s="99"/>
      <c r="J185" s="50"/>
      <c r="K185" s="50"/>
      <c r="L185" s="50"/>
      <c r="M185" s="51"/>
      <c r="N185" s="81">
        <f>SUM(N186:N187)</f>
        <v>0</v>
      </c>
      <c r="O185" s="81"/>
    </row>
    <row r="186" spans="1:16" ht="14.25" hidden="1" customHeight="1" outlineLevel="1">
      <c r="A186" s="33"/>
      <c r="B186" s="35" t="s">
        <v>786</v>
      </c>
      <c r="C186" s="34" t="s">
        <v>750</v>
      </c>
      <c r="D186" s="61"/>
      <c r="E186" s="61"/>
      <c r="F186" s="104">
        <v>5.5E-2</v>
      </c>
      <c r="G186" s="104">
        <v>0.06</v>
      </c>
      <c r="H186" s="105"/>
      <c r="I186" s="106"/>
      <c r="J186" s="59"/>
      <c r="K186" s="59"/>
      <c r="L186" s="76"/>
      <c r="M186" s="76"/>
      <c r="N186" s="81">
        <f>E186*(F186*J186+G186*K186+H186*L186+I186*M186)</f>
        <v>0</v>
      </c>
      <c r="O186" s="81"/>
      <c r="P186" s="52"/>
    </row>
    <row r="187" spans="1:16" ht="14.25" hidden="1" customHeight="1" outlineLevel="1">
      <c r="A187" s="33"/>
      <c r="B187" s="33" t="s">
        <v>787</v>
      </c>
      <c r="C187" s="34" t="s">
        <v>750</v>
      </c>
      <c r="D187" s="61"/>
      <c r="E187" s="61"/>
      <c r="F187" s="104">
        <v>0.16500000000000001</v>
      </c>
      <c r="G187" s="104">
        <v>0.18</v>
      </c>
      <c r="H187" s="105"/>
      <c r="I187" s="105"/>
      <c r="J187" s="59"/>
      <c r="K187" s="59"/>
      <c r="L187" s="36"/>
      <c r="M187" s="76"/>
      <c r="N187" s="81">
        <f>E187*(F187*J187+G187*K187+H187*L187+I187*M187)</f>
        <v>0</v>
      </c>
      <c r="O187" s="81"/>
      <c r="P187" s="52"/>
    </row>
    <row r="188" spans="1:16" s="37" customFormat="1" ht="45" hidden="1" customHeight="1" outlineLevel="1">
      <c r="A188" s="38"/>
      <c r="B188" s="53" t="s">
        <v>790</v>
      </c>
      <c r="C188" s="50"/>
      <c r="D188" s="61"/>
      <c r="E188" s="61">
        <f>E189</f>
        <v>0</v>
      </c>
      <c r="F188" s="102"/>
      <c r="G188" s="99"/>
      <c r="H188" s="99"/>
      <c r="I188" s="99"/>
      <c r="J188" s="50"/>
      <c r="K188" s="50"/>
      <c r="L188" s="50"/>
      <c r="M188" s="51"/>
      <c r="N188" s="81">
        <f>N189</f>
        <v>0</v>
      </c>
      <c r="O188" s="81"/>
    </row>
    <row r="189" spans="1:16" customFormat="1" ht="14.25" hidden="1" customHeight="1" outlineLevel="1">
      <c r="A189" s="42"/>
      <c r="B189" s="47" t="s">
        <v>796</v>
      </c>
      <c r="C189" s="34"/>
      <c r="D189" s="61"/>
      <c r="E189" s="61">
        <f>SUM(E190:E193)</f>
        <v>0</v>
      </c>
      <c r="F189" s="100"/>
      <c r="G189" s="100"/>
      <c r="H189" s="100"/>
      <c r="I189" s="100"/>
      <c r="J189" s="34"/>
      <c r="K189" s="34"/>
      <c r="L189" s="34"/>
      <c r="M189" s="34"/>
      <c r="N189" s="81">
        <f>SUM(N190:N193)</f>
        <v>0</v>
      </c>
      <c r="O189" s="81"/>
    </row>
    <row r="190" spans="1:16" customFormat="1" ht="14.25" hidden="1" customHeight="1" outlineLevel="1">
      <c r="A190" s="35"/>
      <c r="B190" s="35" t="s">
        <v>792</v>
      </c>
      <c r="C190" s="34" t="s">
        <v>750</v>
      </c>
      <c r="D190" s="61"/>
      <c r="E190" s="61"/>
      <c r="F190" s="107">
        <v>4.4999999999999998E-2</v>
      </c>
      <c r="G190" s="107">
        <v>4.4999999999999998E-2</v>
      </c>
      <c r="H190" s="108"/>
      <c r="I190" s="108"/>
      <c r="J190" s="59"/>
      <c r="K190" s="59"/>
      <c r="L190" s="80"/>
      <c r="M190" s="80"/>
      <c r="N190" s="81">
        <f>E190*(F190*J190+G190*K190+H190*L190+I190*M190)</f>
        <v>0</v>
      </c>
      <c r="O190" s="81"/>
    </row>
    <row r="191" spans="1:16" customFormat="1" ht="14.25" hidden="1" customHeight="1" outlineLevel="1">
      <c r="A191" s="35"/>
      <c r="B191" s="35" t="s">
        <v>793</v>
      </c>
      <c r="C191" s="34" t="s">
        <v>750</v>
      </c>
      <c r="D191" s="61"/>
      <c r="E191" s="61"/>
      <c r="F191" s="107">
        <v>3.3000000000000002E-2</v>
      </c>
      <c r="G191" s="107">
        <v>3.3000000000000002E-2</v>
      </c>
      <c r="H191" s="108"/>
      <c r="I191" s="108"/>
      <c r="J191" s="59"/>
      <c r="K191" s="59"/>
      <c r="L191" s="80"/>
      <c r="M191" s="80"/>
      <c r="N191" s="81">
        <f>E191*(F191*J191+G191*K191+H191*L191+I191*M191)</f>
        <v>0</v>
      </c>
      <c r="O191" s="81"/>
    </row>
    <row r="192" spans="1:16" customFormat="1" ht="14.25" hidden="1" customHeight="1" outlineLevel="1">
      <c r="A192" s="35"/>
      <c r="B192" s="35" t="s">
        <v>794</v>
      </c>
      <c r="C192" s="34" t="s">
        <v>750</v>
      </c>
      <c r="D192" s="61"/>
      <c r="E192" s="61"/>
      <c r="F192" s="107">
        <v>2.6000000000000002E-2</v>
      </c>
      <c r="G192" s="107">
        <v>2.6000000000000002E-2</v>
      </c>
      <c r="H192" s="108"/>
      <c r="I192" s="108"/>
      <c r="J192" s="59"/>
      <c r="K192" s="59"/>
      <c r="L192" s="80"/>
      <c r="M192" s="80"/>
      <c r="N192" s="81">
        <f>E192*(F192*J192+G192*K192+H192*L192+I192*M192)</f>
        <v>0</v>
      </c>
      <c r="O192" s="81"/>
    </row>
    <row r="193" spans="1:15" customFormat="1" ht="14.25" hidden="1" customHeight="1" outlineLevel="1">
      <c r="A193" s="35"/>
      <c r="B193" s="35" t="s">
        <v>795</v>
      </c>
      <c r="C193" s="34" t="s">
        <v>750</v>
      </c>
      <c r="D193" s="61"/>
      <c r="E193" s="61"/>
      <c r="F193" s="107">
        <v>0.01</v>
      </c>
      <c r="G193" s="107">
        <v>0.01</v>
      </c>
      <c r="H193" s="108"/>
      <c r="I193" s="108"/>
      <c r="J193" s="59"/>
      <c r="K193" s="59"/>
      <c r="L193" s="80"/>
      <c r="M193" s="80"/>
      <c r="N193" s="81">
        <f>E193*(F193*J193+G193*K193+H193*L193+I193*M193)</f>
        <v>0</v>
      </c>
      <c r="O193" s="81"/>
    </row>
    <row r="194" spans="1:15" ht="25.5" hidden="1" customHeight="1" collapsed="1">
      <c r="A194" s="1639" t="s">
        <v>758</v>
      </c>
      <c r="B194" s="1640"/>
      <c r="C194" s="31" t="s">
        <v>746</v>
      </c>
      <c r="D194" s="61">
        <f>D195</f>
        <v>0</v>
      </c>
      <c r="E194" s="61">
        <f>E198</f>
        <v>0</v>
      </c>
      <c r="F194" s="95"/>
      <c r="G194" s="95"/>
      <c r="H194" s="95"/>
      <c r="I194" s="95"/>
      <c r="J194" s="85"/>
      <c r="K194" s="85"/>
      <c r="L194" s="85"/>
      <c r="M194" s="85"/>
      <c r="N194" s="81">
        <f>N195+N198</f>
        <v>0</v>
      </c>
      <c r="O194" s="81"/>
    </row>
    <row r="195" spans="1:15" hidden="1">
      <c r="A195" s="1637" t="s">
        <v>802</v>
      </c>
      <c r="B195" s="1638"/>
      <c r="C195" s="31" t="s">
        <v>746</v>
      </c>
      <c r="D195" s="61">
        <f>D196</f>
        <v>0</v>
      </c>
      <c r="E195" s="61"/>
      <c r="F195" s="96">
        <f>F196</f>
        <v>3.09</v>
      </c>
      <c r="G195" s="96">
        <f>G196</f>
        <v>3.09</v>
      </c>
      <c r="H195" s="99"/>
      <c r="I195" s="99"/>
      <c r="J195" s="50"/>
      <c r="K195" s="50"/>
      <c r="L195" s="50"/>
      <c r="M195" s="50"/>
      <c r="N195" s="81">
        <f>SUM(N196:N197)</f>
        <v>0</v>
      </c>
      <c r="O195" s="81"/>
    </row>
    <row r="196" spans="1:15" ht="15" hidden="1" customHeight="1" outlineLevel="1">
      <c r="A196" s="82"/>
      <c r="B196" s="82" t="s">
        <v>800</v>
      </c>
      <c r="C196" s="31" t="s">
        <v>746</v>
      </c>
      <c r="D196" s="61"/>
      <c r="E196" s="61"/>
      <c r="F196" s="90">
        <v>3.09</v>
      </c>
      <c r="G196" s="91">
        <v>3.09</v>
      </c>
      <c r="H196" s="98"/>
      <c r="I196" s="98"/>
      <c r="J196" s="59"/>
      <c r="K196" s="59"/>
      <c r="L196" s="45"/>
      <c r="M196" s="45"/>
      <c r="N196" s="81">
        <f>D196*(F196*J196+G196*K196+H196*L196+I196*M196)</f>
        <v>0</v>
      </c>
      <c r="O196" s="81"/>
    </row>
    <row r="197" spans="1:15" ht="15" hidden="1" customHeight="1" outlineLevel="1">
      <c r="A197" s="43"/>
      <c r="B197" s="89" t="s">
        <v>801</v>
      </c>
      <c r="C197" s="44" t="s">
        <v>748</v>
      </c>
      <c r="D197" s="61"/>
      <c r="E197" s="61"/>
      <c r="F197" s="97"/>
      <c r="G197" s="98"/>
      <c r="H197" s="98"/>
      <c r="I197" s="98"/>
      <c r="J197" s="45"/>
      <c r="K197" s="45"/>
      <c r="L197" s="45"/>
      <c r="M197" s="45"/>
      <c r="N197" s="81"/>
      <c r="O197" s="81"/>
    </row>
    <row r="198" spans="1:15" hidden="1" collapsed="1">
      <c r="A198" s="1637" t="s">
        <v>749</v>
      </c>
      <c r="B198" s="1638"/>
      <c r="C198" s="50"/>
      <c r="D198" s="61"/>
      <c r="E198" s="61">
        <f>E200+E210+E199</f>
        <v>0</v>
      </c>
      <c r="F198" s="99"/>
      <c r="G198" s="99"/>
      <c r="H198" s="99"/>
      <c r="I198" s="99"/>
      <c r="J198" s="50"/>
      <c r="K198" s="50"/>
      <c r="L198" s="50"/>
      <c r="M198" s="50"/>
      <c r="N198" s="81">
        <f>N199+N200+N210</f>
        <v>0</v>
      </c>
      <c r="O198" s="81"/>
    </row>
    <row r="199" spans="1:15" ht="15" hidden="1" customHeight="1" outlineLevel="1">
      <c r="A199" s="33"/>
      <c r="B199" s="89" t="s">
        <v>803</v>
      </c>
      <c r="C199" s="32" t="s">
        <v>748</v>
      </c>
      <c r="D199" s="61"/>
      <c r="E199" s="61"/>
      <c r="F199" s="105"/>
      <c r="G199" s="105"/>
      <c r="H199" s="105"/>
      <c r="I199" s="105"/>
      <c r="J199" s="59"/>
      <c r="K199" s="59"/>
      <c r="L199" s="36"/>
      <c r="M199" s="76"/>
      <c r="N199" s="81"/>
      <c r="O199" s="81"/>
    </row>
    <row r="200" spans="1:15" ht="15" hidden="1" customHeight="1" outlineLevel="1">
      <c r="A200" s="33"/>
      <c r="B200" s="47" t="s">
        <v>796</v>
      </c>
      <c r="C200" s="39"/>
      <c r="D200" s="61"/>
      <c r="E200" s="61">
        <f>E201+E204+E207</f>
        <v>0</v>
      </c>
      <c r="F200" s="105"/>
      <c r="G200" s="105"/>
      <c r="H200" s="105"/>
      <c r="I200" s="105"/>
      <c r="J200" s="39"/>
      <c r="K200" s="39"/>
      <c r="L200" s="39"/>
      <c r="M200" s="63"/>
      <c r="N200" s="81">
        <f>N201+N204+N207</f>
        <v>0</v>
      </c>
      <c r="O200" s="81"/>
    </row>
    <row r="201" spans="1:15" ht="15" hidden="1" customHeight="1" outlineLevel="1">
      <c r="A201" s="33"/>
      <c r="B201" s="53" t="s">
        <v>785</v>
      </c>
      <c r="C201" s="50"/>
      <c r="D201" s="61"/>
      <c r="E201" s="61">
        <f>SUM(E202:E203)</f>
        <v>0</v>
      </c>
      <c r="F201" s="102"/>
      <c r="G201" s="99"/>
      <c r="H201" s="99"/>
      <c r="I201" s="99"/>
      <c r="J201" s="50"/>
      <c r="K201" s="50"/>
      <c r="L201" s="50"/>
      <c r="M201" s="51"/>
      <c r="N201" s="81">
        <f>SUM(N202:N203)</f>
        <v>0</v>
      </c>
      <c r="O201" s="81"/>
    </row>
    <row r="202" spans="1:15" ht="15" hidden="1" customHeight="1" outlineLevel="1">
      <c r="A202" s="33"/>
      <c r="B202" s="35" t="s">
        <v>786</v>
      </c>
      <c r="C202" s="34" t="s">
        <v>750</v>
      </c>
      <c r="D202" s="61"/>
      <c r="E202" s="61"/>
      <c r="F202" s="104">
        <v>0.11</v>
      </c>
      <c r="G202" s="104">
        <v>0.12</v>
      </c>
      <c r="H202" s="105"/>
      <c r="I202" s="106"/>
      <c r="J202" s="59"/>
      <c r="K202" s="59"/>
      <c r="L202" s="76"/>
      <c r="M202" s="76"/>
      <c r="N202" s="81">
        <f>E202*(F202*J202+G202*K202+H202*L202+I202*M202)</f>
        <v>0</v>
      </c>
      <c r="O202" s="81"/>
    </row>
    <row r="203" spans="1:15" ht="15" hidden="1" customHeight="1" outlineLevel="1">
      <c r="A203" s="33"/>
      <c r="B203" s="33" t="s">
        <v>787</v>
      </c>
      <c r="C203" s="34" t="s">
        <v>750</v>
      </c>
      <c r="D203" s="61"/>
      <c r="E203" s="61"/>
      <c r="F203" s="104">
        <v>0.33</v>
      </c>
      <c r="G203" s="104">
        <v>0.36</v>
      </c>
      <c r="H203" s="105"/>
      <c r="I203" s="105"/>
      <c r="J203" s="59"/>
      <c r="K203" s="59"/>
      <c r="L203" s="36"/>
      <c r="M203" s="76"/>
      <c r="N203" s="81">
        <f>E203*(F203*J203+G203*K203+H203*L203+I203*M203)</f>
        <v>0</v>
      </c>
      <c r="O203" s="81"/>
    </row>
    <row r="204" spans="1:15" ht="15" hidden="1" customHeight="1" outlineLevel="1">
      <c r="A204" s="33"/>
      <c r="B204" s="53" t="s">
        <v>788</v>
      </c>
      <c r="C204" s="50"/>
      <c r="D204" s="61"/>
      <c r="E204" s="61">
        <f>SUM(E205:E206)</f>
        <v>0</v>
      </c>
      <c r="F204" s="102"/>
      <c r="G204" s="99"/>
      <c r="H204" s="99"/>
      <c r="I204" s="99"/>
      <c r="J204" s="50"/>
      <c r="K204" s="50"/>
      <c r="L204" s="50"/>
      <c r="M204" s="51"/>
      <c r="N204" s="81">
        <f>SUM(N205:N206)</f>
        <v>0</v>
      </c>
      <c r="O204" s="81"/>
    </row>
    <row r="205" spans="1:15" ht="15" hidden="1" customHeight="1" outlineLevel="1">
      <c r="A205" s="33"/>
      <c r="B205" s="35" t="s">
        <v>786</v>
      </c>
      <c r="C205" s="34" t="s">
        <v>750</v>
      </c>
      <c r="D205" s="61"/>
      <c r="E205" s="61"/>
      <c r="F205" s="104">
        <v>7.6999999999999999E-2</v>
      </c>
      <c r="G205" s="104">
        <v>8.3999999999999991E-2</v>
      </c>
      <c r="H205" s="105"/>
      <c r="I205" s="106"/>
      <c r="J205" s="59"/>
      <c r="K205" s="59"/>
      <c r="L205" s="76"/>
      <c r="M205" s="76"/>
      <c r="N205" s="81">
        <f>E205*(F205*J205+G205*K205+H205*L205+I205*M205)</f>
        <v>0</v>
      </c>
      <c r="O205" s="81"/>
    </row>
    <row r="206" spans="1:15" ht="15" hidden="1" customHeight="1" outlineLevel="1">
      <c r="A206" s="33"/>
      <c r="B206" s="33" t="s">
        <v>787</v>
      </c>
      <c r="C206" s="34" t="s">
        <v>750</v>
      </c>
      <c r="D206" s="61"/>
      <c r="E206" s="61"/>
      <c r="F206" s="104">
        <v>0.22</v>
      </c>
      <c r="G206" s="104">
        <v>0.24</v>
      </c>
      <c r="H206" s="105"/>
      <c r="I206" s="105"/>
      <c r="J206" s="59"/>
      <c r="K206" s="59"/>
      <c r="L206" s="36"/>
      <c r="M206" s="76"/>
      <c r="N206" s="81">
        <f>E206*(F206*J206+G206*K206+H206*L206+I206*M206)</f>
        <v>0</v>
      </c>
      <c r="O206" s="81"/>
    </row>
    <row r="207" spans="1:15" ht="15" hidden="1" customHeight="1" outlineLevel="1">
      <c r="A207" s="33"/>
      <c r="B207" s="53" t="s">
        <v>789</v>
      </c>
      <c r="C207" s="50"/>
      <c r="D207" s="61"/>
      <c r="E207" s="61">
        <f>SUM(E208:E209)</f>
        <v>0</v>
      </c>
      <c r="F207" s="102"/>
      <c r="G207" s="99"/>
      <c r="H207" s="99"/>
      <c r="I207" s="99"/>
      <c r="J207" s="50"/>
      <c r="K207" s="50"/>
      <c r="L207" s="50"/>
      <c r="M207" s="51"/>
      <c r="N207" s="81">
        <f>SUM(N208:N209)</f>
        <v>0</v>
      </c>
      <c r="O207" s="81"/>
    </row>
    <row r="208" spans="1:15" ht="15" hidden="1" customHeight="1" outlineLevel="1">
      <c r="A208" s="33"/>
      <c r="B208" s="35" t="s">
        <v>786</v>
      </c>
      <c r="C208" s="34" t="s">
        <v>750</v>
      </c>
      <c r="D208" s="61"/>
      <c r="E208" s="61"/>
      <c r="F208" s="104">
        <v>5.5E-2</v>
      </c>
      <c r="G208" s="104">
        <v>0.06</v>
      </c>
      <c r="H208" s="105"/>
      <c r="I208" s="106"/>
      <c r="J208" s="59"/>
      <c r="K208" s="59"/>
      <c r="L208" s="76"/>
      <c r="M208" s="76"/>
      <c r="N208" s="81">
        <f>E208*(F208*J208+G208*K208+H208*L208+I208*M208)</f>
        <v>0</v>
      </c>
      <c r="O208" s="81"/>
    </row>
    <row r="209" spans="1:15" ht="15" hidden="1" customHeight="1" outlineLevel="1">
      <c r="A209" s="33"/>
      <c r="B209" s="33" t="s">
        <v>787</v>
      </c>
      <c r="C209" s="34" t="s">
        <v>750</v>
      </c>
      <c r="D209" s="61"/>
      <c r="E209" s="61"/>
      <c r="F209" s="104">
        <v>0.16500000000000001</v>
      </c>
      <c r="G209" s="104">
        <v>0.18</v>
      </c>
      <c r="H209" s="105"/>
      <c r="I209" s="105"/>
      <c r="J209" s="59"/>
      <c r="K209" s="59"/>
      <c r="L209" s="36"/>
      <c r="M209" s="76"/>
      <c r="N209" s="81">
        <f>E209*(F209*J209+G209*K209+H209*L209+I209*M209)</f>
        <v>0</v>
      </c>
      <c r="O209" s="81"/>
    </row>
    <row r="210" spans="1:15" ht="45" hidden="1" customHeight="1" outlineLevel="1">
      <c r="A210" s="38"/>
      <c r="B210" s="53" t="s">
        <v>790</v>
      </c>
      <c r="C210" s="50"/>
      <c r="D210" s="61"/>
      <c r="E210" s="61">
        <f>E211</f>
        <v>0</v>
      </c>
      <c r="F210" s="102"/>
      <c r="G210" s="99"/>
      <c r="H210" s="99"/>
      <c r="I210" s="99"/>
      <c r="J210" s="50"/>
      <c r="K210" s="50"/>
      <c r="L210" s="50"/>
      <c r="M210" s="51"/>
      <c r="N210" s="81">
        <f>N211</f>
        <v>0</v>
      </c>
      <c r="O210" s="81"/>
    </row>
    <row r="211" spans="1:15" ht="15" hidden="1" customHeight="1" outlineLevel="1">
      <c r="A211" s="42"/>
      <c r="B211" s="47" t="s">
        <v>796</v>
      </c>
      <c r="C211" s="34"/>
      <c r="D211" s="61"/>
      <c r="E211" s="61">
        <f>SUM(E212:E215)</f>
        <v>0</v>
      </c>
      <c r="F211" s="100"/>
      <c r="G211" s="100"/>
      <c r="H211" s="100"/>
      <c r="I211" s="100"/>
      <c r="J211" s="34"/>
      <c r="K211" s="34"/>
      <c r="L211" s="34"/>
      <c r="M211" s="34"/>
      <c r="N211" s="81">
        <f>SUM(N212:N215)</f>
        <v>0</v>
      </c>
      <c r="O211" s="81"/>
    </row>
    <row r="212" spans="1:15" ht="15" hidden="1" customHeight="1" outlineLevel="1">
      <c r="A212" s="35"/>
      <c r="B212" s="35" t="s">
        <v>792</v>
      </c>
      <c r="C212" s="34" t="s">
        <v>750</v>
      </c>
      <c r="D212" s="61"/>
      <c r="E212" s="61"/>
      <c r="F212" s="107">
        <v>4.4999999999999998E-2</v>
      </c>
      <c r="G212" s="107">
        <v>4.4999999999999998E-2</v>
      </c>
      <c r="H212" s="108"/>
      <c r="I212" s="108"/>
      <c r="J212" s="59"/>
      <c r="K212" s="59"/>
      <c r="L212" s="80"/>
      <c r="M212" s="80"/>
      <c r="N212" s="81">
        <f>E212*(F212*J212+G212*K212+H212*L212+I212*M212)</f>
        <v>0</v>
      </c>
      <c r="O212" s="81"/>
    </row>
    <row r="213" spans="1:15" ht="15" hidden="1" customHeight="1" outlineLevel="1">
      <c r="A213" s="35"/>
      <c r="B213" s="35" t="s">
        <v>793</v>
      </c>
      <c r="C213" s="34" t="s">
        <v>750</v>
      </c>
      <c r="D213" s="61"/>
      <c r="E213" s="61"/>
      <c r="F213" s="107">
        <v>3.3000000000000002E-2</v>
      </c>
      <c r="G213" s="107">
        <v>3.3000000000000002E-2</v>
      </c>
      <c r="H213" s="108"/>
      <c r="I213" s="108"/>
      <c r="J213" s="59"/>
      <c r="K213" s="59"/>
      <c r="L213" s="80"/>
      <c r="M213" s="80"/>
      <c r="N213" s="81">
        <f>E213*(F213*J213+G213*K213+H213*L213+I213*M213)</f>
        <v>0</v>
      </c>
      <c r="O213" s="81"/>
    </row>
    <row r="214" spans="1:15" ht="15" hidden="1" customHeight="1" outlineLevel="1">
      <c r="A214" s="35"/>
      <c r="B214" s="35" t="s">
        <v>794</v>
      </c>
      <c r="C214" s="34" t="s">
        <v>750</v>
      </c>
      <c r="D214" s="61"/>
      <c r="E214" s="61"/>
      <c r="F214" s="107">
        <v>2.6000000000000002E-2</v>
      </c>
      <c r="G214" s="107">
        <v>2.6000000000000002E-2</v>
      </c>
      <c r="H214" s="108"/>
      <c r="I214" s="108"/>
      <c r="J214" s="59"/>
      <c r="K214" s="59"/>
      <c r="L214" s="80"/>
      <c r="M214" s="80"/>
      <c r="N214" s="81">
        <f>E214*(F214*J214+G214*K214+H214*L214+I214*M214)</f>
        <v>0</v>
      </c>
      <c r="O214" s="81"/>
    </row>
    <row r="215" spans="1:15" ht="15" hidden="1" customHeight="1" outlineLevel="1">
      <c r="A215" s="35"/>
      <c r="B215" s="35" t="s">
        <v>795</v>
      </c>
      <c r="C215" s="34" t="s">
        <v>750</v>
      </c>
      <c r="D215" s="61"/>
      <c r="E215" s="61"/>
      <c r="F215" s="107">
        <v>0.01</v>
      </c>
      <c r="G215" s="107">
        <v>0.01</v>
      </c>
      <c r="H215" s="108"/>
      <c r="I215" s="108"/>
      <c r="J215" s="59"/>
      <c r="K215" s="59"/>
      <c r="L215" s="80"/>
      <c r="M215" s="80"/>
      <c r="N215" s="81">
        <f>E215*(F215*J215+G215*K215+H215*L215+I215*M215)</f>
        <v>0</v>
      </c>
      <c r="O215" s="81"/>
    </row>
    <row r="216" spans="1:15" ht="25.5" customHeight="1" collapsed="1">
      <c r="A216" s="1645" t="s">
        <v>759</v>
      </c>
      <c r="B216" s="1646"/>
      <c r="C216" s="46" t="s">
        <v>799</v>
      </c>
      <c r="D216" s="61">
        <f>D217+D254+D276+D298</f>
        <v>4971</v>
      </c>
      <c r="E216" s="61">
        <f>E217+E254+E276+E298</f>
        <v>0</v>
      </c>
      <c r="F216" s="94"/>
      <c r="G216" s="94"/>
      <c r="H216" s="94"/>
      <c r="I216" s="94"/>
      <c r="J216" s="46"/>
      <c r="K216" s="46"/>
      <c r="L216" s="46"/>
      <c r="M216" s="46"/>
      <c r="N216" s="81">
        <f>N217+N254+N276+N298</f>
        <v>51848.305999999997</v>
      </c>
      <c r="O216" s="81">
        <f>O217</f>
        <v>0</v>
      </c>
    </row>
    <row r="217" spans="1:15" ht="15" hidden="1" customHeight="1">
      <c r="A217" s="1660" t="s">
        <v>760</v>
      </c>
      <c r="B217" s="1661"/>
      <c r="C217" s="31" t="s">
        <v>746</v>
      </c>
      <c r="D217" s="61">
        <f>D218</f>
        <v>0</v>
      </c>
      <c r="E217" s="61">
        <f>E221</f>
        <v>0</v>
      </c>
      <c r="F217" s="95"/>
      <c r="G217" s="95"/>
      <c r="H217" s="95"/>
      <c r="I217" s="95"/>
      <c r="J217" s="85"/>
      <c r="K217" s="85"/>
      <c r="L217" s="85"/>
      <c r="M217" s="85"/>
      <c r="N217" s="81">
        <f>N218+N221</f>
        <v>0</v>
      </c>
      <c r="O217" s="81">
        <f>O218+O221</f>
        <v>0</v>
      </c>
    </row>
    <row r="218" spans="1:15" ht="15" hidden="1" customHeight="1">
      <c r="A218" s="1637" t="s">
        <v>802</v>
      </c>
      <c r="B218" s="1638"/>
      <c r="C218" s="31" t="s">
        <v>746</v>
      </c>
      <c r="D218" s="61">
        <f>D219</f>
        <v>0</v>
      </c>
      <c r="E218" s="85"/>
      <c r="F218" s="96">
        <f>F219</f>
        <v>1.96</v>
      </c>
      <c r="G218" s="96">
        <f>G219</f>
        <v>1.96</v>
      </c>
      <c r="H218" s="96">
        <f>H219</f>
        <v>0.87</v>
      </c>
      <c r="I218" s="96">
        <f>I219</f>
        <v>0.87</v>
      </c>
      <c r="J218" s="50"/>
      <c r="K218" s="50"/>
      <c r="L218" s="50"/>
      <c r="M218" s="50"/>
      <c r="N218" s="81">
        <f>SUM(N219:N220)</f>
        <v>0</v>
      </c>
      <c r="O218" s="81">
        <f>SUM(O219:O220)</f>
        <v>0</v>
      </c>
    </row>
    <row r="219" spans="1:15" ht="15" hidden="1" customHeight="1" outlineLevel="1">
      <c r="A219" s="82"/>
      <c r="B219" s="82" t="s">
        <v>800</v>
      </c>
      <c r="C219" s="31" t="s">
        <v>746</v>
      </c>
      <c r="D219" s="83"/>
      <c r="E219" s="85"/>
      <c r="F219" s="90">
        <v>1.96</v>
      </c>
      <c r="G219" s="91">
        <v>1.96</v>
      </c>
      <c r="H219" s="91">
        <v>0.87</v>
      </c>
      <c r="I219" s="91">
        <v>0.87</v>
      </c>
      <c r="J219" s="59"/>
      <c r="K219" s="59"/>
      <c r="L219" s="59"/>
      <c r="M219" s="59"/>
      <c r="N219" s="71">
        <f>D219*(F219*J219+G219*K219+H219*L219+I219*M219)</f>
        <v>0</v>
      </c>
      <c r="O219" s="71">
        <f>D219*(H219*L219+I219*M219)</f>
        <v>0</v>
      </c>
    </row>
    <row r="220" spans="1:15" ht="15" hidden="1" customHeight="1" outlineLevel="1">
      <c r="A220" s="43"/>
      <c r="B220" s="89" t="s">
        <v>801</v>
      </c>
      <c r="C220" s="44" t="s">
        <v>748</v>
      </c>
      <c r="D220" s="84"/>
      <c r="E220" s="85"/>
      <c r="F220" s="97"/>
      <c r="G220" s="98"/>
      <c r="H220" s="98"/>
      <c r="I220" s="98"/>
      <c r="J220" s="45"/>
      <c r="K220" s="45"/>
      <c r="L220" s="45"/>
      <c r="M220" s="45"/>
      <c r="N220" s="67"/>
      <c r="O220" s="67"/>
    </row>
    <row r="221" spans="1:15" ht="15" hidden="1" customHeight="1" collapsed="1">
      <c r="A221" s="1637" t="s">
        <v>749</v>
      </c>
      <c r="B221" s="1638"/>
      <c r="C221" s="50"/>
      <c r="D221" s="50"/>
      <c r="E221" s="61">
        <f>E223+E233+E243</f>
        <v>0</v>
      </c>
      <c r="F221" s="99"/>
      <c r="G221" s="99"/>
      <c r="H221" s="99"/>
      <c r="I221" s="99"/>
      <c r="J221" s="50"/>
      <c r="K221" s="50"/>
      <c r="L221" s="50"/>
      <c r="M221" s="50"/>
      <c r="N221" s="81">
        <f>N222+N223+N233+N243</f>
        <v>0</v>
      </c>
      <c r="O221" s="81">
        <f>O222+O223+O243</f>
        <v>0</v>
      </c>
    </row>
    <row r="222" spans="1:15" ht="15" hidden="1" customHeight="1" outlineLevel="1">
      <c r="A222" s="33"/>
      <c r="B222" s="89" t="s">
        <v>804</v>
      </c>
      <c r="C222" s="32" t="s">
        <v>748</v>
      </c>
      <c r="D222" s="34"/>
      <c r="E222" s="41"/>
      <c r="F222" s="100"/>
      <c r="G222" s="100"/>
      <c r="H222" s="100"/>
      <c r="I222" s="100"/>
      <c r="J222" s="59"/>
      <c r="K222" s="59"/>
      <c r="L222" s="59"/>
      <c r="M222" s="59"/>
      <c r="N222" s="72"/>
      <c r="O222" s="72"/>
    </row>
    <row r="223" spans="1:15" ht="15" hidden="1" customHeight="1" outlineLevel="1">
      <c r="A223" s="49"/>
      <c r="B223" s="55" t="s">
        <v>791</v>
      </c>
      <c r="C223" s="56"/>
      <c r="D223" s="56"/>
      <c r="E223" s="62">
        <f>E224+E227+E230</f>
        <v>0</v>
      </c>
      <c r="F223" s="101"/>
      <c r="G223" s="101"/>
      <c r="H223" s="101"/>
      <c r="I223" s="101"/>
      <c r="J223" s="56"/>
      <c r="K223" s="56"/>
      <c r="L223" s="56"/>
      <c r="M223" s="56"/>
      <c r="N223" s="68">
        <f>N224+N227+N230</f>
        <v>0</v>
      </c>
      <c r="O223" s="68">
        <f>O224+O227+O230</f>
        <v>0</v>
      </c>
    </row>
    <row r="224" spans="1:15" ht="15" hidden="1" customHeight="1" outlineLevel="1">
      <c r="A224" s="54"/>
      <c r="B224" s="53" t="s">
        <v>785</v>
      </c>
      <c r="C224" s="50"/>
      <c r="D224" s="50"/>
      <c r="E224" s="64">
        <f>SUM(E225:E226)</f>
        <v>0</v>
      </c>
      <c r="F224" s="102"/>
      <c r="G224" s="99"/>
      <c r="H224" s="99"/>
      <c r="I224" s="99"/>
      <c r="J224" s="50"/>
      <c r="K224" s="50"/>
      <c r="L224" s="50"/>
      <c r="M224" s="51"/>
      <c r="N224" s="69">
        <f>SUM(N225:N226)</f>
        <v>0</v>
      </c>
      <c r="O224" s="70">
        <f>SUM(O225:O226)</f>
        <v>0</v>
      </c>
    </row>
    <row r="225" spans="1:15" ht="15" hidden="1" customHeight="1" outlineLevel="1">
      <c r="A225" s="35"/>
      <c r="B225" s="57" t="s">
        <v>786</v>
      </c>
      <c r="C225" s="58" t="s">
        <v>750</v>
      </c>
      <c r="D225" s="58"/>
      <c r="E225" s="59"/>
      <c r="F225" s="103">
        <v>6.6000000000000003E-2</v>
      </c>
      <c r="G225" s="103">
        <v>7.1999999999999995E-2</v>
      </c>
      <c r="H225" s="103">
        <v>4.3999999999999997E-2</v>
      </c>
      <c r="I225" s="103">
        <v>4.8000000000000001E-2</v>
      </c>
      <c r="J225" s="59"/>
      <c r="K225" s="59"/>
      <c r="L225" s="59"/>
      <c r="M225" s="59"/>
      <c r="N225" s="71">
        <f>E225*(F225*J225+G225*K225+H225*L225+I225*M225)</f>
        <v>0</v>
      </c>
      <c r="O225" s="71">
        <f>E225*(H225*L225+I225*M225)</f>
        <v>0</v>
      </c>
    </row>
    <row r="226" spans="1:15" ht="15" hidden="1" customHeight="1" outlineLevel="1">
      <c r="A226" s="33"/>
      <c r="B226" s="33" t="s">
        <v>787</v>
      </c>
      <c r="C226" s="34" t="s">
        <v>750</v>
      </c>
      <c r="D226" s="34"/>
      <c r="E226" s="41"/>
      <c r="F226" s="104">
        <v>0.19800000000000001</v>
      </c>
      <c r="G226" s="104">
        <v>0.216</v>
      </c>
      <c r="H226" s="104">
        <v>0.13200000000000001</v>
      </c>
      <c r="I226" s="104">
        <v>0.14399999999999999</v>
      </c>
      <c r="J226" s="59"/>
      <c r="K226" s="59"/>
      <c r="L226" s="41"/>
      <c r="M226" s="59"/>
      <c r="N226" s="71">
        <f>E226*(F226*J226+G226*K226+H226*L226+I226*M226)</f>
        <v>0</v>
      </c>
      <c r="O226" s="71">
        <f>E226*(H226*L226+I226*M226)</f>
        <v>0</v>
      </c>
    </row>
    <row r="227" spans="1:15" ht="15" hidden="1" customHeight="1" outlineLevel="1">
      <c r="A227" s="40"/>
      <c r="B227" s="53" t="s">
        <v>788</v>
      </c>
      <c r="C227" s="50"/>
      <c r="D227" s="50"/>
      <c r="E227" s="61">
        <f>SUM(E228:E229)</f>
        <v>0</v>
      </c>
      <c r="F227" s="102"/>
      <c r="G227" s="99"/>
      <c r="H227" s="99"/>
      <c r="I227" s="99"/>
      <c r="J227" s="50"/>
      <c r="K227" s="50"/>
      <c r="L227" s="50"/>
      <c r="M227" s="51"/>
      <c r="N227" s="69">
        <f>SUM(N228:N229)</f>
        <v>0</v>
      </c>
      <c r="O227" s="70">
        <f>SUM(O228:O229)</f>
        <v>0</v>
      </c>
    </row>
    <row r="228" spans="1:15" ht="15" hidden="1" customHeight="1" outlineLevel="1">
      <c r="A228" s="35"/>
      <c r="B228" s="35" t="s">
        <v>786</v>
      </c>
      <c r="C228" s="34" t="s">
        <v>750</v>
      </c>
      <c r="D228" s="34"/>
      <c r="E228" s="41"/>
      <c r="F228" s="104">
        <v>4.3999999999999997E-2</v>
      </c>
      <c r="G228" s="104">
        <v>4.8000000000000001E-2</v>
      </c>
      <c r="H228" s="104">
        <v>3.3000000000000002E-2</v>
      </c>
      <c r="I228" s="103">
        <v>3.5999999999999997E-2</v>
      </c>
      <c r="J228" s="59"/>
      <c r="K228" s="59"/>
      <c r="L228" s="59"/>
      <c r="M228" s="59"/>
      <c r="N228" s="71">
        <f>E228*(F228*J228+G228*K228+H228*L228+I228*M228)</f>
        <v>0</v>
      </c>
      <c r="O228" s="71">
        <f>E228*(H228*L228+I228*M228)</f>
        <v>0</v>
      </c>
    </row>
    <row r="229" spans="1:15" ht="15" hidden="1" customHeight="1" outlineLevel="1">
      <c r="A229" s="33"/>
      <c r="B229" s="33" t="s">
        <v>787</v>
      </c>
      <c r="C229" s="34" t="s">
        <v>750</v>
      </c>
      <c r="D229" s="34"/>
      <c r="E229" s="41"/>
      <c r="F229" s="104">
        <v>0.13200000000000001</v>
      </c>
      <c r="G229" s="104">
        <v>0.14399999999999999</v>
      </c>
      <c r="H229" s="104">
        <v>8.7999999999999995E-2</v>
      </c>
      <c r="I229" s="104">
        <v>9.6000000000000002E-2</v>
      </c>
      <c r="J229" s="59"/>
      <c r="K229" s="59"/>
      <c r="L229" s="41"/>
      <c r="M229" s="59"/>
      <c r="N229" s="71">
        <f>E229*(F229*J229+G229*K229+H229*L229+I229*M229)</f>
        <v>0</v>
      </c>
      <c r="O229" s="71">
        <f>E229*(H229*L229+I229*M229)</f>
        <v>0</v>
      </c>
    </row>
    <row r="230" spans="1:15" ht="15" hidden="1" customHeight="1" outlineLevel="1">
      <c r="A230" s="38"/>
      <c r="B230" s="53" t="s">
        <v>789</v>
      </c>
      <c r="C230" s="50"/>
      <c r="D230" s="50"/>
      <c r="E230" s="61">
        <f>SUM(E231:E232)</f>
        <v>0</v>
      </c>
      <c r="F230" s="102"/>
      <c r="G230" s="99"/>
      <c r="H230" s="99"/>
      <c r="I230" s="99"/>
      <c r="J230" s="50"/>
      <c r="K230" s="50"/>
      <c r="L230" s="50"/>
      <c r="M230" s="51"/>
      <c r="N230" s="69">
        <f>SUM(N231:N232)</f>
        <v>0</v>
      </c>
      <c r="O230" s="70">
        <f>SUM(O231:O232)</f>
        <v>0</v>
      </c>
    </row>
    <row r="231" spans="1:15" ht="15" hidden="1" customHeight="1" outlineLevel="1">
      <c r="A231" s="33"/>
      <c r="B231" s="35" t="s">
        <v>786</v>
      </c>
      <c r="C231" s="34" t="s">
        <v>750</v>
      </c>
      <c r="D231" s="39"/>
      <c r="E231" s="48"/>
      <c r="F231" s="104">
        <v>3.3000000000000002E-2</v>
      </c>
      <c r="G231" s="104">
        <v>3.5999999999999997E-2</v>
      </c>
      <c r="H231" s="104">
        <v>2.1999999999999999E-2</v>
      </c>
      <c r="I231" s="103">
        <v>2.4E-2</v>
      </c>
      <c r="J231" s="59"/>
      <c r="K231" s="59"/>
      <c r="L231" s="59"/>
      <c r="M231" s="59"/>
      <c r="N231" s="71">
        <f>E231*(F231*J231+G231*K231+H231*L231+I231*M231)</f>
        <v>0</v>
      </c>
      <c r="O231" s="71">
        <f>E231*(H231*L231+I231*M231)</f>
        <v>0</v>
      </c>
    </row>
    <row r="232" spans="1:15" ht="15" hidden="1" customHeight="1" outlineLevel="1">
      <c r="A232" s="33"/>
      <c r="B232" s="33" t="s">
        <v>787</v>
      </c>
      <c r="C232" s="34" t="s">
        <v>750</v>
      </c>
      <c r="D232" s="39"/>
      <c r="E232" s="48"/>
      <c r="F232" s="104">
        <v>9.9000000000000005E-2</v>
      </c>
      <c r="G232" s="104">
        <v>0.108</v>
      </c>
      <c r="H232" s="104">
        <v>6.6000000000000003E-2</v>
      </c>
      <c r="I232" s="104">
        <v>7.1999999999999995E-2</v>
      </c>
      <c r="J232" s="59"/>
      <c r="K232" s="59"/>
      <c r="L232" s="41"/>
      <c r="M232" s="59"/>
      <c r="N232" s="71">
        <f>E232*(F232*J232+G232*K232+H232*L232+I232*M232)</f>
        <v>0</v>
      </c>
      <c r="O232" s="71">
        <f>E232*(H232*L232+I232*M232)</f>
        <v>0</v>
      </c>
    </row>
    <row r="233" spans="1:15" ht="15" hidden="1" customHeight="1" outlineLevel="1">
      <c r="A233" s="33"/>
      <c r="B233" s="47" t="s">
        <v>796</v>
      </c>
      <c r="C233" s="39"/>
      <c r="D233" s="39"/>
      <c r="E233" s="62">
        <f>E234+E237+E240</f>
        <v>0</v>
      </c>
      <c r="F233" s="105"/>
      <c r="G233" s="105"/>
      <c r="H233" s="105"/>
      <c r="I233" s="105"/>
      <c r="J233" s="39"/>
      <c r="K233" s="39"/>
      <c r="L233" s="39"/>
      <c r="M233" s="63"/>
      <c r="N233" s="68">
        <f>N234+N237+N240</f>
        <v>0</v>
      </c>
      <c r="O233" s="78"/>
    </row>
    <row r="234" spans="1:15" ht="15" hidden="1" customHeight="1" outlineLevel="1">
      <c r="A234" s="33"/>
      <c r="B234" s="53" t="s">
        <v>785</v>
      </c>
      <c r="C234" s="50"/>
      <c r="D234" s="50"/>
      <c r="E234" s="61">
        <f>SUM(E235:E236)</f>
        <v>0</v>
      </c>
      <c r="F234" s="102"/>
      <c r="G234" s="99"/>
      <c r="H234" s="99"/>
      <c r="I234" s="99"/>
      <c r="J234" s="50"/>
      <c r="K234" s="50"/>
      <c r="L234" s="50"/>
      <c r="M234" s="51"/>
      <c r="N234" s="69">
        <f>SUM(N235:N236)</f>
        <v>0</v>
      </c>
      <c r="O234" s="79"/>
    </row>
    <row r="235" spans="1:15" ht="15" hidden="1" customHeight="1" outlineLevel="1">
      <c r="A235" s="33"/>
      <c r="B235" s="35" t="s">
        <v>786</v>
      </c>
      <c r="C235" s="34" t="s">
        <v>750</v>
      </c>
      <c r="D235" s="39"/>
      <c r="E235" s="48"/>
      <c r="F235" s="104">
        <v>0.11</v>
      </c>
      <c r="G235" s="104">
        <v>0.12</v>
      </c>
      <c r="H235" s="105"/>
      <c r="I235" s="106"/>
      <c r="J235" s="59"/>
      <c r="K235" s="59"/>
      <c r="L235" s="76"/>
      <c r="M235" s="76"/>
      <c r="N235" s="71">
        <f>E235*(F235*J235+G235*K235+H235*L235+I235*M235)</f>
        <v>0</v>
      </c>
      <c r="O235" s="77"/>
    </row>
    <row r="236" spans="1:15" ht="15" hidden="1" customHeight="1" outlineLevel="1">
      <c r="A236" s="33"/>
      <c r="B236" s="33" t="s">
        <v>787</v>
      </c>
      <c r="C236" s="34" t="s">
        <v>750</v>
      </c>
      <c r="D236" s="39"/>
      <c r="E236" s="48"/>
      <c r="F236" s="104">
        <v>0.33</v>
      </c>
      <c r="G236" s="104">
        <v>0.36</v>
      </c>
      <c r="H236" s="105"/>
      <c r="I236" s="105"/>
      <c r="J236" s="59"/>
      <c r="K236" s="59"/>
      <c r="L236" s="36"/>
      <c r="M236" s="76"/>
      <c r="N236" s="71">
        <f>E236*(F236*J236+G236*K236+H236*L236+I236*M236)</f>
        <v>0</v>
      </c>
      <c r="O236" s="77"/>
    </row>
    <row r="237" spans="1:15" ht="15" hidden="1" customHeight="1" outlineLevel="1">
      <c r="A237" s="33"/>
      <c r="B237" s="53" t="s">
        <v>788</v>
      </c>
      <c r="C237" s="50"/>
      <c r="D237" s="50"/>
      <c r="E237" s="61">
        <f>SUM(E238:E239)</f>
        <v>0</v>
      </c>
      <c r="F237" s="102"/>
      <c r="G237" s="99"/>
      <c r="H237" s="99"/>
      <c r="I237" s="99"/>
      <c r="J237" s="50"/>
      <c r="K237" s="50"/>
      <c r="L237" s="50"/>
      <c r="M237" s="51"/>
      <c r="N237" s="69">
        <f>SUM(N238:N239)</f>
        <v>0</v>
      </c>
      <c r="O237" s="79"/>
    </row>
    <row r="238" spans="1:15" ht="15" hidden="1" customHeight="1" outlineLevel="1">
      <c r="A238" s="33"/>
      <c r="B238" s="35" t="s">
        <v>786</v>
      </c>
      <c r="C238" s="34" t="s">
        <v>750</v>
      </c>
      <c r="D238" s="39"/>
      <c r="E238" s="48"/>
      <c r="F238" s="104">
        <v>7.6999999999999999E-2</v>
      </c>
      <c r="G238" s="104">
        <v>8.3999999999999991E-2</v>
      </c>
      <c r="H238" s="105"/>
      <c r="I238" s="106"/>
      <c r="J238" s="59"/>
      <c r="K238" s="59"/>
      <c r="L238" s="76"/>
      <c r="M238" s="76"/>
      <c r="N238" s="71">
        <f>E238*(F238*J238+G238*K238+H238*L238+I238*M238)</f>
        <v>0</v>
      </c>
      <c r="O238" s="77"/>
    </row>
    <row r="239" spans="1:15" ht="15" hidden="1" customHeight="1" outlineLevel="1">
      <c r="A239" s="33"/>
      <c r="B239" s="33" t="s">
        <v>787</v>
      </c>
      <c r="C239" s="34" t="s">
        <v>750</v>
      </c>
      <c r="D239" s="39"/>
      <c r="E239" s="48"/>
      <c r="F239" s="104">
        <v>0.22</v>
      </c>
      <c r="G239" s="104">
        <v>0.24</v>
      </c>
      <c r="H239" s="105"/>
      <c r="I239" s="105"/>
      <c r="J239" s="59"/>
      <c r="K239" s="59"/>
      <c r="L239" s="36"/>
      <c r="M239" s="76"/>
      <c r="N239" s="71">
        <f>E239*(F239*J239+G239*K239+H239*L239+I239*M239)</f>
        <v>0</v>
      </c>
      <c r="O239" s="77"/>
    </row>
    <row r="240" spans="1:15" ht="15" hidden="1" customHeight="1" outlineLevel="1">
      <c r="A240" s="33"/>
      <c r="B240" s="53" t="s">
        <v>789</v>
      </c>
      <c r="C240" s="50"/>
      <c r="D240" s="50"/>
      <c r="E240" s="61">
        <f>SUM(E241:E242)</f>
        <v>0</v>
      </c>
      <c r="F240" s="102"/>
      <c r="G240" s="99"/>
      <c r="H240" s="99"/>
      <c r="I240" s="99"/>
      <c r="J240" s="50"/>
      <c r="K240" s="50"/>
      <c r="L240" s="50"/>
      <c r="M240" s="51"/>
      <c r="N240" s="69">
        <f>SUM(N241:N242)</f>
        <v>0</v>
      </c>
      <c r="O240" s="79"/>
    </row>
    <row r="241" spans="1:15" ht="15" hidden="1" customHeight="1" outlineLevel="1">
      <c r="A241" s="33"/>
      <c r="B241" s="35" t="s">
        <v>786</v>
      </c>
      <c r="C241" s="34" t="s">
        <v>750</v>
      </c>
      <c r="D241" s="39"/>
      <c r="E241" s="48"/>
      <c r="F241" s="104">
        <v>5.5E-2</v>
      </c>
      <c r="G241" s="104">
        <v>0.06</v>
      </c>
      <c r="H241" s="105"/>
      <c r="I241" s="106"/>
      <c r="J241" s="59"/>
      <c r="K241" s="59"/>
      <c r="L241" s="76"/>
      <c r="M241" s="76"/>
      <c r="N241" s="71">
        <f>E241*(F241*J241+G241*K241+H241*L241+I241*M241)</f>
        <v>0</v>
      </c>
      <c r="O241" s="77"/>
    </row>
    <row r="242" spans="1:15" ht="15" hidden="1" customHeight="1" outlineLevel="1">
      <c r="A242" s="33"/>
      <c r="B242" s="33" t="s">
        <v>787</v>
      </c>
      <c r="C242" s="34" t="s">
        <v>750</v>
      </c>
      <c r="D242" s="39"/>
      <c r="E242" s="48"/>
      <c r="F242" s="104">
        <v>0.16500000000000001</v>
      </c>
      <c r="G242" s="104">
        <v>0.18</v>
      </c>
      <c r="H242" s="105"/>
      <c r="I242" s="105"/>
      <c r="J242" s="59"/>
      <c r="K242" s="59"/>
      <c r="L242" s="36"/>
      <c r="M242" s="76"/>
      <c r="N242" s="71">
        <f>E242*(F242*J242+G242*K242+H242*L242+I242*M242)</f>
        <v>0</v>
      </c>
      <c r="O242" s="77"/>
    </row>
    <row r="243" spans="1:15" ht="45" hidden="1" customHeight="1" outlineLevel="1">
      <c r="A243" s="38"/>
      <c r="B243" s="53" t="s">
        <v>790</v>
      </c>
      <c r="C243" s="50"/>
      <c r="D243" s="50"/>
      <c r="E243" s="61">
        <f>E244+E249</f>
        <v>0</v>
      </c>
      <c r="F243" s="102"/>
      <c r="G243" s="99"/>
      <c r="H243" s="99"/>
      <c r="I243" s="99"/>
      <c r="J243" s="50"/>
      <c r="K243" s="50"/>
      <c r="L243" s="50"/>
      <c r="M243" s="51"/>
      <c r="N243" s="70">
        <f>N244+N249</f>
        <v>0</v>
      </c>
      <c r="O243" s="70">
        <f>O244+O249</f>
        <v>0</v>
      </c>
    </row>
    <row r="244" spans="1:15" ht="15" hidden="1" customHeight="1" outlineLevel="1">
      <c r="A244" s="35"/>
      <c r="B244" s="47" t="s">
        <v>791</v>
      </c>
      <c r="C244" s="34"/>
      <c r="D244" s="34"/>
      <c r="E244" s="60">
        <f>SUM(E245:E248)</f>
        <v>0</v>
      </c>
      <c r="F244" s="100"/>
      <c r="G244" s="100"/>
      <c r="H244" s="100"/>
      <c r="I244" s="100"/>
      <c r="J244" s="34"/>
      <c r="K244" s="34"/>
      <c r="L244" s="34"/>
      <c r="M244" s="34"/>
      <c r="N244" s="71">
        <f>SUM(N245:N248)</f>
        <v>0</v>
      </c>
      <c r="O244" s="71">
        <f>SUM(O245:O248)</f>
        <v>0</v>
      </c>
    </row>
    <row r="245" spans="1:15" ht="15" hidden="1" customHeight="1" outlineLevel="1">
      <c r="A245" s="35"/>
      <c r="B245" s="35" t="s">
        <v>792</v>
      </c>
      <c r="C245" s="34" t="s">
        <v>750</v>
      </c>
      <c r="D245" s="34"/>
      <c r="E245" s="41"/>
      <c r="F245" s="107">
        <v>2.7E-2</v>
      </c>
      <c r="G245" s="107">
        <v>2.7E-2</v>
      </c>
      <c r="H245" s="107">
        <v>1.7999999999999999E-2</v>
      </c>
      <c r="I245" s="107">
        <v>1.7999999999999999E-2</v>
      </c>
      <c r="J245" s="59"/>
      <c r="K245" s="59"/>
      <c r="L245" s="59"/>
      <c r="M245" s="59"/>
      <c r="N245" s="71">
        <f>E245*(F245*J245+G245*K245+H245*L245+I245*M245)</f>
        <v>0</v>
      </c>
      <c r="O245" s="71">
        <f>E245*(H245*L245+I245*M245)</f>
        <v>0</v>
      </c>
    </row>
    <row r="246" spans="1:15" ht="15" hidden="1" customHeight="1" outlineLevel="1">
      <c r="A246" s="35"/>
      <c r="B246" s="35" t="s">
        <v>793</v>
      </c>
      <c r="C246" s="34" t="s">
        <v>750</v>
      </c>
      <c r="D246" s="34"/>
      <c r="E246" s="41"/>
      <c r="F246" s="107">
        <v>0.02</v>
      </c>
      <c r="G246" s="107">
        <v>0.02</v>
      </c>
      <c r="H246" s="107">
        <v>1.2999999999999999E-2</v>
      </c>
      <c r="I246" s="107">
        <v>1.2999999999999999E-2</v>
      </c>
      <c r="J246" s="59"/>
      <c r="K246" s="59"/>
      <c r="L246" s="59"/>
      <c r="M246" s="59"/>
      <c r="N246" s="71">
        <f>E246*(F246*J246+G246*K246+H246*L246+I246*M246)</f>
        <v>0</v>
      </c>
      <c r="O246" s="71">
        <f>E246*(H246*L246+I246*M246)</f>
        <v>0</v>
      </c>
    </row>
    <row r="247" spans="1:15" ht="15" hidden="1" customHeight="1" outlineLevel="1">
      <c r="A247" s="35"/>
      <c r="B247" s="35" t="s">
        <v>794</v>
      </c>
      <c r="C247" s="34" t="s">
        <v>750</v>
      </c>
      <c r="D247" s="34"/>
      <c r="E247" s="41"/>
      <c r="F247" s="107">
        <v>1.6E-2</v>
      </c>
      <c r="G247" s="107">
        <v>1.6E-2</v>
      </c>
      <c r="H247" s="107">
        <v>0.01</v>
      </c>
      <c r="I247" s="107">
        <v>0.01</v>
      </c>
      <c r="J247" s="59"/>
      <c r="K247" s="59"/>
      <c r="L247" s="59"/>
      <c r="M247" s="59"/>
      <c r="N247" s="71">
        <f>E247*(F247*J247+G247*K247+H247*L247+I247*M247)</f>
        <v>0</v>
      </c>
      <c r="O247" s="71">
        <f>E247*(H247*L247+I247*M247)</f>
        <v>0</v>
      </c>
    </row>
    <row r="248" spans="1:15" ht="15" hidden="1" customHeight="1" outlineLevel="1">
      <c r="A248" s="35"/>
      <c r="B248" s="35" t="s">
        <v>795</v>
      </c>
      <c r="C248" s="34" t="s">
        <v>750</v>
      </c>
      <c r="D248" s="34"/>
      <c r="E248" s="41"/>
      <c r="F248" s="107">
        <v>6.0000000000000001E-3</v>
      </c>
      <c r="G248" s="107">
        <v>6.0000000000000001E-3</v>
      </c>
      <c r="H248" s="107">
        <v>4.0000000000000001E-3</v>
      </c>
      <c r="I248" s="107">
        <v>4.0000000000000001E-3</v>
      </c>
      <c r="J248" s="59"/>
      <c r="K248" s="59"/>
      <c r="L248" s="59"/>
      <c r="M248" s="59"/>
      <c r="N248" s="71">
        <f>E248*(F248*J248+G248*K248+H248*L248+I248*M248)</f>
        <v>0</v>
      </c>
      <c r="O248" s="71">
        <f>E248*(H248*L248+I248*M248)</f>
        <v>0</v>
      </c>
    </row>
    <row r="249" spans="1:15" ht="15" hidden="1" customHeight="1" outlineLevel="1">
      <c r="A249" s="42"/>
      <c r="B249" s="47" t="s">
        <v>796</v>
      </c>
      <c r="C249" s="34"/>
      <c r="D249" s="34"/>
      <c r="E249" s="60">
        <f>SUM(E250:E253)</f>
        <v>0</v>
      </c>
      <c r="F249" s="100"/>
      <c r="G249" s="100"/>
      <c r="H249" s="100"/>
      <c r="I249" s="100"/>
      <c r="J249" s="34"/>
      <c r="K249" s="34"/>
      <c r="L249" s="34"/>
      <c r="M249" s="34"/>
      <c r="N249" s="71">
        <f>SUM(N250:N253)</f>
        <v>0</v>
      </c>
      <c r="O249" s="73"/>
    </row>
    <row r="250" spans="1:15" ht="15" hidden="1" customHeight="1" outlineLevel="1">
      <c r="A250" s="35"/>
      <c r="B250" s="35" t="s">
        <v>792</v>
      </c>
      <c r="C250" s="34" t="s">
        <v>750</v>
      </c>
      <c r="D250" s="34"/>
      <c r="E250" s="41"/>
      <c r="F250" s="107">
        <v>4.4999999999999998E-2</v>
      </c>
      <c r="G250" s="107">
        <v>4.4999999999999998E-2</v>
      </c>
      <c r="H250" s="108"/>
      <c r="I250" s="108"/>
      <c r="J250" s="59"/>
      <c r="K250" s="59"/>
      <c r="L250" s="80"/>
      <c r="M250" s="80"/>
      <c r="N250" s="71">
        <f>E250*(F250*J250+G250*K250+H250*L250+I250*M250)</f>
        <v>0</v>
      </c>
      <c r="O250" s="75"/>
    </row>
    <row r="251" spans="1:15" ht="15" hidden="1" customHeight="1" outlineLevel="1">
      <c r="A251" s="35"/>
      <c r="B251" s="35" t="s">
        <v>793</v>
      </c>
      <c r="C251" s="34" t="s">
        <v>750</v>
      </c>
      <c r="D251" s="34"/>
      <c r="E251" s="41"/>
      <c r="F251" s="107">
        <v>3.3000000000000002E-2</v>
      </c>
      <c r="G251" s="107">
        <v>3.3000000000000002E-2</v>
      </c>
      <c r="H251" s="108"/>
      <c r="I251" s="108"/>
      <c r="J251" s="59"/>
      <c r="K251" s="59"/>
      <c r="L251" s="80"/>
      <c r="M251" s="80"/>
      <c r="N251" s="71">
        <f>E251*(F251*J251+G251*K251+H251*L251+I251*M251)</f>
        <v>0</v>
      </c>
      <c r="O251" s="75"/>
    </row>
    <row r="252" spans="1:15" ht="15" hidden="1" customHeight="1" outlineLevel="1">
      <c r="A252" s="35"/>
      <c r="B252" s="35" t="s">
        <v>794</v>
      </c>
      <c r="C252" s="34" t="s">
        <v>750</v>
      </c>
      <c r="D252" s="34"/>
      <c r="E252" s="41"/>
      <c r="F252" s="107">
        <v>2.6000000000000002E-2</v>
      </c>
      <c r="G252" s="107">
        <v>2.6000000000000002E-2</v>
      </c>
      <c r="H252" s="108"/>
      <c r="I252" s="108"/>
      <c r="J252" s="59"/>
      <c r="K252" s="59"/>
      <c r="L252" s="80"/>
      <c r="M252" s="80"/>
      <c r="N252" s="71">
        <f>E252*(F252*J252+G252*K252+H252*L252+I252*M252)</f>
        <v>0</v>
      </c>
      <c r="O252" s="75"/>
    </row>
    <row r="253" spans="1:15" ht="15" hidden="1" customHeight="1" outlineLevel="1">
      <c r="A253" s="35"/>
      <c r="B253" s="35" t="s">
        <v>795</v>
      </c>
      <c r="C253" s="34" t="s">
        <v>750</v>
      </c>
      <c r="D253" s="34"/>
      <c r="E253" s="41"/>
      <c r="F253" s="107">
        <v>0.01</v>
      </c>
      <c r="G253" s="107">
        <v>0.01</v>
      </c>
      <c r="H253" s="108"/>
      <c r="I253" s="108"/>
      <c r="J253" s="59"/>
      <c r="K253" s="59"/>
      <c r="L253" s="80"/>
      <c r="M253" s="80"/>
      <c r="N253" s="71">
        <f>E253*(F253*J253+G253*K253+H253*L253+I253*M253)</f>
        <v>0</v>
      </c>
      <c r="O253" s="45"/>
    </row>
    <row r="254" spans="1:15" hidden="1" collapsed="1">
      <c r="A254" s="1660" t="s">
        <v>761</v>
      </c>
      <c r="B254" s="1661"/>
      <c r="C254" s="31" t="s">
        <v>746</v>
      </c>
      <c r="D254" s="61">
        <f>D255</f>
        <v>0</v>
      </c>
      <c r="E254" s="61">
        <f>E258</f>
        <v>0</v>
      </c>
      <c r="F254" s="95"/>
      <c r="G254" s="95"/>
      <c r="H254" s="95"/>
      <c r="I254" s="95"/>
      <c r="J254" s="85"/>
      <c r="K254" s="85"/>
      <c r="L254" s="85"/>
      <c r="M254" s="85"/>
      <c r="N254" s="81">
        <f>N255+N258</f>
        <v>0</v>
      </c>
      <c r="O254" s="45"/>
    </row>
    <row r="255" spans="1:15" hidden="1">
      <c r="A255" s="1637" t="s">
        <v>802</v>
      </c>
      <c r="B255" s="1638"/>
      <c r="C255" s="31" t="s">
        <v>746</v>
      </c>
      <c r="D255" s="61">
        <f>D256</f>
        <v>0</v>
      </c>
      <c r="E255" s="85"/>
      <c r="F255" s="96">
        <f>F256</f>
        <v>2.38</v>
      </c>
      <c r="G255" s="96">
        <f>G256</f>
        <v>2.38</v>
      </c>
      <c r="H255" s="99"/>
      <c r="I255" s="99"/>
      <c r="J255" s="50"/>
      <c r="K255" s="50"/>
      <c r="L255" s="50"/>
      <c r="M255" s="50"/>
      <c r="N255" s="81">
        <f>SUM(N256:N257)</f>
        <v>0</v>
      </c>
      <c r="O255" s="45"/>
    </row>
    <row r="256" spans="1:15" ht="15" hidden="1" customHeight="1" outlineLevel="1">
      <c r="A256" s="82"/>
      <c r="B256" s="82" t="s">
        <v>800</v>
      </c>
      <c r="C256" s="31" t="s">
        <v>746</v>
      </c>
      <c r="D256" s="83"/>
      <c r="E256" s="85"/>
      <c r="F256" s="90">
        <v>2.38</v>
      </c>
      <c r="G256" s="91">
        <v>2.38</v>
      </c>
      <c r="H256" s="98"/>
      <c r="I256" s="98"/>
      <c r="J256" s="59"/>
      <c r="K256" s="59"/>
      <c r="L256" s="45"/>
      <c r="M256" s="45"/>
      <c r="N256" s="71">
        <f>D256*(F256*J256+G256*K256+H256*L256+I256*M256)</f>
        <v>0</v>
      </c>
      <c r="O256" s="45"/>
    </row>
    <row r="257" spans="1:15" ht="15" hidden="1" customHeight="1" outlineLevel="1">
      <c r="A257" s="43"/>
      <c r="B257" s="89" t="s">
        <v>801</v>
      </c>
      <c r="C257" s="44" t="s">
        <v>748</v>
      </c>
      <c r="D257" s="84"/>
      <c r="E257" s="85"/>
      <c r="F257" s="97"/>
      <c r="G257" s="98"/>
      <c r="H257" s="98"/>
      <c r="I257" s="98"/>
      <c r="J257" s="45"/>
      <c r="K257" s="45"/>
      <c r="L257" s="45"/>
      <c r="M257" s="45"/>
      <c r="N257" s="67"/>
      <c r="O257" s="45"/>
    </row>
    <row r="258" spans="1:15" hidden="1" collapsed="1">
      <c r="A258" s="1637" t="s">
        <v>749</v>
      </c>
      <c r="B258" s="1638"/>
      <c r="C258" s="50"/>
      <c r="D258" s="50"/>
      <c r="E258" s="61">
        <f>E260+E270+E259</f>
        <v>0</v>
      </c>
      <c r="F258" s="99"/>
      <c r="G258" s="99"/>
      <c r="H258" s="99"/>
      <c r="I258" s="99"/>
      <c r="J258" s="50"/>
      <c r="K258" s="50"/>
      <c r="L258" s="50"/>
      <c r="M258" s="50"/>
      <c r="N258" s="81">
        <f>N259+N260+N270</f>
        <v>0</v>
      </c>
      <c r="O258" s="88"/>
    </row>
    <row r="259" spans="1:15" ht="15" hidden="1" customHeight="1" outlineLevel="1">
      <c r="A259" s="33"/>
      <c r="B259" s="89" t="s">
        <v>803</v>
      </c>
      <c r="C259" s="32" t="s">
        <v>748</v>
      </c>
      <c r="D259" s="39"/>
      <c r="E259" s="48"/>
      <c r="F259" s="105"/>
      <c r="G259" s="105"/>
      <c r="H259" s="105"/>
      <c r="I259" s="105"/>
      <c r="J259" s="59"/>
      <c r="K259" s="59"/>
      <c r="L259" s="36"/>
      <c r="M259" s="76"/>
      <c r="N259" s="72"/>
      <c r="O259" s="73"/>
    </row>
    <row r="260" spans="1:15" ht="15" hidden="1" customHeight="1" outlineLevel="1">
      <c r="A260" s="33"/>
      <c r="B260" s="47" t="s">
        <v>796</v>
      </c>
      <c r="C260" s="39"/>
      <c r="D260" s="39"/>
      <c r="E260" s="62">
        <f>E261+E264+E267</f>
        <v>0</v>
      </c>
      <c r="F260" s="105"/>
      <c r="G260" s="105"/>
      <c r="H260" s="105"/>
      <c r="I260" s="105"/>
      <c r="J260" s="39"/>
      <c r="K260" s="39"/>
      <c r="L260" s="39"/>
      <c r="M260" s="63"/>
      <c r="N260" s="68">
        <f>N261+N264+N267</f>
        <v>0</v>
      </c>
      <c r="O260" s="78"/>
    </row>
    <row r="261" spans="1:15" ht="15" hidden="1" customHeight="1" outlineLevel="1">
      <c r="A261" s="33"/>
      <c r="B261" s="53" t="s">
        <v>785</v>
      </c>
      <c r="C261" s="50"/>
      <c r="D261" s="50"/>
      <c r="E261" s="61">
        <f>SUM(E262:E263)</f>
        <v>0</v>
      </c>
      <c r="F261" s="102"/>
      <c r="G261" s="99"/>
      <c r="H261" s="99"/>
      <c r="I261" s="99"/>
      <c r="J261" s="50"/>
      <c r="K261" s="50"/>
      <c r="L261" s="50"/>
      <c r="M261" s="51"/>
      <c r="N261" s="69">
        <f>SUM(N262:N263)</f>
        <v>0</v>
      </c>
      <c r="O261" s="79"/>
    </row>
    <row r="262" spans="1:15" ht="15" hidden="1" customHeight="1" outlineLevel="1">
      <c r="A262" s="33"/>
      <c r="B262" s="35" t="s">
        <v>786</v>
      </c>
      <c r="C262" s="34" t="s">
        <v>750</v>
      </c>
      <c r="D262" s="39"/>
      <c r="E262" s="48"/>
      <c r="F262" s="104">
        <v>0.11</v>
      </c>
      <c r="G262" s="104">
        <v>0.12</v>
      </c>
      <c r="H262" s="105"/>
      <c r="I262" s="106"/>
      <c r="J262" s="59"/>
      <c r="K262" s="59"/>
      <c r="L262" s="76"/>
      <c r="M262" s="76"/>
      <c r="N262" s="71">
        <f>E262*(F262*J262+G262*K262+H262*L262+I262*M262)</f>
        <v>0</v>
      </c>
      <c r="O262" s="77"/>
    </row>
    <row r="263" spans="1:15" ht="15" hidden="1" customHeight="1" outlineLevel="1">
      <c r="A263" s="33"/>
      <c r="B263" s="33" t="s">
        <v>787</v>
      </c>
      <c r="C263" s="34" t="s">
        <v>750</v>
      </c>
      <c r="D263" s="39"/>
      <c r="E263" s="48"/>
      <c r="F263" s="104">
        <v>0.33</v>
      </c>
      <c r="G263" s="104">
        <v>0.36</v>
      </c>
      <c r="H263" s="105"/>
      <c r="I263" s="105"/>
      <c r="J263" s="59"/>
      <c r="K263" s="59"/>
      <c r="L263" s="36"/>
      <c r="M263" s="76"/>
      <c r="N263" s="71">
        <f>E263*(F263*J263+G263*K263+H263*L263+I263*M263)</f>
        <v>0</v>
      </c>
      <c r="O263" s="77"/>
    </row>
    <row r="264" spans="1:15" ht="15" hidden="1" customHeight="1" outlineLevel="1">
      <c r="A264" s="33"/>
      <c r="B264" s="53" t="s">
        <v>788</v>
      </c>
      <c r="C264" s="50"/>
      <c r="D264" s="50"/>
      <c r="E264" s="61">
        <f>SUM(E265:E266)</f>
        <v>0</v>
      </c>
      <c r="F264" s="102"/>
      <c r="G264" s="99"/>
      <c r="H264" s="99"/>
      <c r="I264" s="99"/>
      <c r="J264" s="50"/>
      <c r="K264" s="50"/>
      <c r="L264" s="50"/>
      <c r="M264" s="51"/>
      <c r="N264" s="69">
        <f>SUM(N265:N266)</f>
        <v>0</v>
      </c>
      <c r="O264" s="79"/>
    </row>
    <row r="265" spans="1:15" ht="15" hidden="1" customHeight="1" outlineLevel="1">
      <c r="A265" s="33"/>
      <c r="B265" s="35" t="s">
        <v>786</v>
      </c>
      <c r="C265" s="34" t="s">
        <v>750</v>
      </c>
      <c r="D265" s="39"/>
      <c r="E265" s="48"/>
      <c r="F265" s="104">
        <v>7.6999999999999999E-2</v>
      </c>
      <c r="G265" s="104">
        <v>8.3999999999999991E-2</v>
      </c>
      <c r="H265" s="105"/>
      <c r="I265" s="106"/>
      <c r="J265" s="59"/>
      <c r="K265" s="59"/>
      <c r="L265" s="76"/>
      <c r="M265" s="76"/>
      <c r="N265" s="71">
        <f>E265*(F265*J265+G265*K265+H265*L265+I265*M265)</f>
        <v>0</v>
      </c>
      <c r="O265" s="77"/>
    </row>
    <row r="266" spans="1:15" ht="15" hidden="1" customHeight="1" outlineLevel="1">
      <c r="A266" s="33"/>
      <c r="B266" s="33" t="s">
        <v>787</v>
      </c>
      <c r="C266" s="34" t="s">
        <v>750</v>
      </c>
      <c r="D266" s="39"/>
      <c r="E266" s="48"/>
      <c r="F266" s="104">
        <v>0.22</v>
      </c>
      <c r="G266" s="104">
        <v>0.24</v>
      </c>
      <c r="H266" s="105"/>
      <c r="I266" s="105"/>
      <c r="J266" s="59"/>
      <c r="K266" s="59"/>
      <c r="L266" s="36"/>
      <c r="M266" s="76"/>
      <c r="N266" s="71">
        <f>E266*(F266*J266+G266*K266+H266*L266+I266*M266)</f>
        <v>0</v>
      </c>
      <c r="O266" s="77"/>
    </row>
    <row r="267" spans="1:15" ht="15" hidden="1" customHeight="1" outlineLevel="1">
      <c r="A267" s="33"/>
      <c r="B267" s="53" t="s">
        <v>789</v>
      </c>
      <c r="C267" s="50"/>
      <c r="D267" s="50"/>
      <c r="E267" s="61">
        <f>SUM(E268:E269)</f>
        <v>0</v>
      </c>
      <c r="F267" s="102"/>
      <c r="G267" s="99"/>
      <c r="H267" s="99"/>
      <c r="I267" s="99"/>
      <c r="J267" s="50"/>
      <c r="K267" s="50"/>
      <c r="L267" s="50"/>
      <c r="M267" s="51"/>
      <c r="N267" s="69">
        <f>SUM(N268:N269)</f>
        <v>0</v>
      </c>
      <c r="O267" s="79"/>
    </row>
    <row r="268" spans="1:15" ht="15" hidden="1" customHeight="1" outlineLevel="1">
      <c r="A268" s="33"/>
      <c r="B268" s="35" t="s">
        <v>786</v>
      </c>
      <c r="C268" s="34" t="s">
        <v>750</v>
      </c>
      <c r="D268" s="39"/>
      <c r="E268" s="48"/>
      <c r="F268" s="104">
        <v>5.5E-2</v>
      </c>
      <c r="G268" s="104">
        <v>0.06</v>
      </c>
      <c r="H268" s="105"/>
      <c r="I268" s="106"/>
      <c r="J268" s="59"/>
      <c r="K268" s="59"/>
      <c r="L268" s="76"/>
      <c r="M268" s="76"/>
      <c r="N268" s="71">
        <f>E268*(F268*J268+G268*K268+H268*L268+I268*M268)</f>
        <v>0</v>
      </c>
      <c r="O268" s="77"/>
    </row>
    <row r="269" spans="1:15" ht="15" hidden="1" customHeight="1" outlineLevel="1">
      <c r="A269" s="33"/>
      <c r="B269" s="33" t="s">
        <v>787</v>
      </c>
      <c r="C269" s="34" t="s">
        <v>750</v>
      </c>
      <c r="D269" s="39"/>
      <c r="E269" s="48"/>
      <c r="F269" s="104">
        <v>0.16500000000000001</v>
      </c>
      <c r="G269" s="104">
        <v>0.18</v>
      </c>
      <c r="H269" s="105"/>
      <c r="I269" s="105"/>
      <c r="J269" s="59"/>
      <c r="K269" s="59"/>
      <c r="L269" s="36"/>
      <c r="M269" s="76"/>
      <c r="N269" s="71">
        <f>E269*(F269*J269+G269*K269+H269*L269+I269*M269)</f>
        <v>0</v>
      </c>
      <c r="O269" s="77"/>
    </row>
    <row r="270" spans="1:15" ht="45" hidden="1" customHeight="1" outlineLevel="1">
      <c r="A270" s="38"/>
      <c r="B270" s="53" t="s">
        <v>790</v>
      </c>
      <c r="C270" s="50"/>
      <c r="D270" s="50"/>
      <c r="E270" s="61">
        <f>E271</f>
        <v>0</v>
      </c>
      <c r="F270" s="102"/>
      <c r="G270" s="99"/>
      <c r="H270" s="99"/>
      <c r="I270" s="99"/>
      <c r="J270" s="50"/>
      <c r="K270" s="50"/>
      <c r="L270" s="50"/>
      <c r="M270" s="51"/>
      <c r="N270" s="70">
        <f>N271</f>
        <v>0</v>
      </c>
      <c r="O270" s="77"/>
    </row>
    <row r="271" spans="1:15" ht="15" hidden="1" customHeight="1" outlineLevel="1">
      <c r="A271" s="42"/>
      <c r="B271" s="47" t="s">
        <v>796</v>
      </c>
      <c r="C271" s="34"/>
      <c r="D271" s="34"/>
      <c r="E271" s="60">
        <f>SUM(E272:E275)</f>
        <v>0</v>
      </c>
      <c r="F271" s="100"/>
      <c r="G271" s="100"/>
      <c r="H271" s="100"/>
      <c r="I271" s="100"/>
      <c r="J271" s="34"/>
      <c r="K271" s="34"/>
      <c r="L271" s="34"/>
      <c r="M271" s="34"/>
      <c r="N271" s="71">
        <f>SUM(N272:N275)</f>
        <v>0</v>
      </c>
      <c r="O271" s="73"/>
    </row>
    <row r="272" spans="1:15" ht="15" hidden="1" customHeight="1" outlineLevel="1">
      <c r="A272" s="35"/>
      <c r="B272" s="35" t="s">
        <v>792</v>
      </c>
      <c r="C272" s="34" t="s">
        <v>750</v>
      </c>
      <c r="D272" s="34"/>
      <c r="E272" s="41"/>
      <c r="F272" s="107">
        <v>4.4999999999999998E-2</v>
      </c>
      <c r="G272" s="107">
        <v>4.4999999999999998E-2</v>
      </c>
      <c r="H272" s="108"/>
      <c r="I272" s="108"/>
      <c r="J272" s="59"/>
      <c r="K272" s="59"/>
      <c r="L272" s="80"/>
      <c r="M272" s="80"/>
      <c r="N272" s="71">
        <f>E272*(F272*J272+G272*K272+H272*L272+I272*M272)</f>
        <v>0</v>
      </c>
      <c r="O272" s="75"/>
    </row>
    <row r="273" spans="1:15" ht="15" hidden="1" customHeight="1" outlineLevel="1">
      <c r="A273" s="35"/>
      <c r="B273" s="35" t="s">
        <v>793</v>
      </c>
      <c r="C273" s="34" t="s">
        <v>750</v>
      </c>
      <c r="D273" s="34"/>
      <c r="E273" s="41"/>
      <c r="F273" s="107">
        <v>3.3000000000000002E-2</v>
      </c>
      <c r="G273" s="107">
        <v>3.3000000000000002E-2</v>
      </c>
      <c r="H273" s="108"/>
      <c r="I273" s="108"/>
      <c r="J273" s="59"/>
      <c r="K273" s="59"/>
      <c r="L273" s="80"/>
      <c r="M273" s="80"/>
      <c r="N273" s="71">
        <f>E273*(F273*J273+G273*K273+H273*L273+I273*M273)</f>
        <v>0</v>
      </c>
      <c r="O273" s="75"/>
    </row>
    <row r="274" spans="1:15" ht="15" hidden="1" customHeight="1" outlineLevel="1">
      <c r="A274" s="35"/>
      <c r="B274" s="35" t="s">
        <v>794</v>
      </c>
      <c r="C274" s="34" t="s">
        <v>750</v>
      </c>
      <c r="D274" s="34"/>
      <c r="E274" s="41"/>
      <c r="F274" s="107">
        <v>2.6000000000000002E-2</v>
      </c>
      <c r="G274" s="107">
        <v>2.6000000000000002E-2</v>
      </c>
      <c r="H274" s="108"/>
      <c r="I274" s="108"/>
      <c r="J274" s="59"/>
      <c r="K274" s="59"/>
      <c r="L274" s="80"/>
      <c r="M274" s="80"/>
      <c r="N274" s="71">
        <f>E274*(F274*J274+G274*K274+H274*L274+I274*M274)</f>
        <v>0</v>
      </c>
      <c r="O274" s="75"/>
    </row>
    <row r="275" spans="1:15" ht="15" hidden="1" customHeight="1" outlineLevel="1">
      <c r="A275" s="35"/>
      <c r="B275" s="35" t="s">
        <v>795</v>
      </c>
      <c r="C275" s="34" t="s">
        <v>750</v>
      </c>
      <c r="D275" s="34"/>
      <c r="E275" s="41"/>
      <c r="F275" s="107">
        <v>0.01</v>
      </c>
      <c r="G275" s="107">
        <v>0.01</v>
      </c>
      <c r="H275" s="108"/>
      <c r="I275" s="108"/>
      <c r="J275" s="59"/>
      <c r="K275" s="59"/>
      <c r="L275" s="80"/>
      <c r="M275" s="80"/>
      <c r="N275" s="71">
        <f>E275*(F275*J275+G275*K275+H275*L275+I275*M275)</f>
        <v>0</v>
      </c>
      <c r="O275" s="75"/>
    </row>
    <row r="276" spans="1:15" ht="15" hidden="1" customHeight="1" collapsed="1">
      <c r="A276" s="1639" t="s">
        <v>762</v>
      </c>
      <c r="B276" s="1640"/>
      <c r="C276" s="31" t="s">
        <v>746</v>
      </c>
      <c r="D276" s="61">
        <f>D277</f>
        <v>0</v>
      </c>
      <c r="E276" s="61">
        <f>E280</f>
        <v>0</v>
      </c>
      <c r="F276" s="95"/>
      <c r="G276" s="95"/>
      <c r="H276" s="95"/>
      <c r="I276" s="95"/>
      <c r="J276" s="85"/>
      <c r="K276" s="85"/>
      <c r="L276" s="85"/>
      <c r="M276" s="85"/>
      <c r="N276" s="81">
        <f>N277+N280</f>
        <v>0</v>
      </c>
      <c r="O276" s="45"/>
    </row>
    <row r="277" spans="1:15" hidden="1">
      <c r="A277" s="1637" t="s">
        <v>802</v>
      </c>
      <c r="B277" s="1638"/>
      <c r="C277" s="31" t="s">
        <v>746</v>
      </c>
      <c r="D277" s="61">
        <f>D278</f>
        <v>0</v>
      </c>
      <c r="E277" s="85"/>
      <c r="F277" s="96">
        <f>F278</f>
        <v>2.15</v>
      </c>
      <c r="G277" s="96">
        <f>G278</f>
        <v>2.15</v>
      </c>
      <c r="H277" s="99"/>
      <c r="I277" s="99"/>
      <c r="J277" s="50"/>
      <c r="K277" s="50"/>
      <c r="L277" s="50"/>
      <c r="M277" s="50"/>
      <c r="N277" s="81">
        <f>SUM(N278:N279)</f>
        <v>0</v>
      </c>
      <c r="O277" s="45"/>
    </row>
    <row r="278" spans="1:15" ht="15" hidden="1" customHeight="1" outlineLevel="1">
      <c r="A278" s="82"/>
      <c r="B278" s="82" t="s">
        <v>800</v>
      </c>
      <c r="C278" s="31" t="s">
        <v>746</v>
      </c>
      <c r="D278" s="83"/>
      <c r="E278" s="85"/>
      <c r="F278" s="90">
        <v>2.15</v>
      </c>
      <c r="G278" s="91">
        <v>2.15</v>
      </c>
      <c r="H278" s="98"/>
      <c r="I278" s="98"/>
      <c r="J278" s="59"/>
      <c r="K278" s="59"/>
      <c r="L278" s="45"/>
      <c r="M278" s="45"/>
      <c r="N278" s="71">
        <f>D278*(F278*J278+G278*K278+H278*L278+I278*M278)</f>
        <v>0</v>
      </c>
      <c r="O278" s="45"/>
    </row>
    <row r="279" spans="1:15" ht="15" hidden="1" customHeight="1" outlineLevel="1">
      <c r="A279" s="43"/>
      <c r="B279" s="89" t="s">
        <v>801</v>
      </c>
      <c r="C279" s="44" t="s">
        <v>748</v>
      </c>
      <c r="D279" s="84"/>
      <c r="E279" s="85"/>
      <c r="F279" s="97"/>
      <c r="G279" s="98"/>
      <c r="H279" s="98"/>
      <c r="I279" s="98"/>
      <c r="J279" s="45"/>
      <c r="K279" s="45"/>
      <c r="L279" s="45"/>
      <c r="M279" s="45"/>
      <c r="N279" s="67"/>
      <c r="O279" s="45"/>
    </row>
    <row r="280" spans="1:15" ht="15" hidden="1" customHeight="1" collapsed="1">
      <c r="A280" s="1637" t="s">
        <v>749</v>
      </c>
      <c r="B280" s="1638"/>
      <c r="C280" s="50"/>
      <c r="D280" s="50"/>
      <c r="E280" s="61">
        <f>E282+E292+E281</f>
        <v>0</v>
      </c>
      <c r="F280" s="99"/>
      <c r="G280" s="99"/>
      <c r="H280" s="99"/>
      <c r="I280" s="99"/>
      <c r="J280" s="50"/>
      <c r="K280" s="50"/>
      <c r="L280" s="50"/>
      <c r="M280" s="50"/>
      <c r="N280" s="81">
        <f>N281+N282+N292</f>
        <v>0</v>
      </c>
      <c r="O280" s="88"/>
    </row>
    <row r="281" spans="1:15" ht="15" hidden="1" customHeight="1" outlineLevel="1">
      <c r="A281" s="33"/>
      <c r="B281" s="89" t="s">
        <v>803</v>
      </c>
      <c r="C281" s="32" t="s">
        <v>748</v>
      </c>
      <c r="D281" s="39"/>
      <c r="E281" s="48"/>
      <c r="F281" s="105"/>
      <c r="G281" s="105"/>
      <c r="H281" s="105"/>
      <c r="I281" s="105"/>
      <c r="J281" s="59"/>
      <c r="K281" s="59"/>
      <c r="L281" s="36"/>
      <c r="M281" s="76"/>
      <c r="N281" s="72"/>
      <c r="O281" s="73"/>
    </row>
    <row r="282" spans="1:15" ht="15" hidden="1" customHeight="1" outlineLevel="1">
      <c r="A282" s="33"/>
      <c r="B282" s="47" t="s">
        <v>796</v>
      </c>
      <c r="C282" s="39"/>
      <c r="D282" s="39"/>
      <c r="E282" s="62">
        <f>E283+E286+E289</f>
        <v>0</v>
      </c>
      <c r="F282" s="105"/>
      <c r="G282" s="105"/>
      <c r="H282" s="105"/>
      <c r="I282" s="105"/>
      <c r="J282" s="39"/>
      <c r="K282" s="39"/>
      <c r="L282" s="39"/>
      <c r="M282" s="63"/>
      <c r="N282" s="68">
        <f>N283+N286+N289</f>
        <v>0</v>
      </c>
      <c r="O282" s="78"/>
    </row>
    <row r="283" spans="1:15" ht="15" hidden="1" customHeight="1" outlineLevel="1">
      <c r="A283" s="33"/>
      <c r="B283" s="53" t="s">
        <v>785</v>
      </c>
      <c r="C283" s="50"/>
      <c r="D283" s="50"/>
      <c r="E283" s="61">
        <f>SUM(E284:E285)</f>
        <v>0</v>
      </c>
      <c r="F283" s="102"/>
      <c r="G283" s="99"/>
      <c r="H283" s="99"/>
      <c r="I283" s="99"/>
      <c r="J283" s="50"/>
      <c r="K283" s="50"/>
      <c r="L283" s="50"/>
      <c r="M283" s="51"/>
      <c r="N283" s="69">
        <f>SUM(N284:N285)</f>
        <v>0</v>
      </c>
      <c r="O283" s="79"/>
    </row>
    <row r="284" spans="1:15" ht="15" hidden="1" customHeight="1" outlineLevel="1">
      <c r="A284" s="33"/>
      <c r="B284" s="35" t="s">
        <v>786</v>
      </c>
      <c r="C284" s="34" t="s">
        <v>750</v>
      </c>
      <c r="D284" s="39"/>
      <c r="E284" s="48"/>
      <c r="F284" s="104">
        <v>0.11</v>
      </c>
      <c r="G284" s="104">
        <v>0.12</v>
      </c>
      <c r="H284" s="105"/>
      <c r="I284" s="106"/>
      <c r="J284" s="59"/>
      <c r="K284" s="59"/>
      <c r="L284" s="76"/>
      <c r="M284" s="76"/>
      <c r="N284" s="71">
        <f>E284*(F284*J284+G284*K284+H284*L284+I284*M284)</f>
        <v>0</v>
      </c>
      <c r="O284" s="77"/>
    </row>
    <row r="285" spans="1:15" ht="15" hidden="1" customHeight="1" outlineLevel="1">
      <c r="A285" s="33"/>
      <c r="B285" s="33" t="s">
        <v>787</v>
      </c>
      <c r="C285" s="34" t="s">
        <v>750</v>
      </c>
      <c r="D285" s="39"/>
      <c r="E285" s="48"/>
      <c r="F285" s="104">
        <v>0.33</v>
      </c>
      <c r="G285" s="104">
        <v>0.36</v>
      </c>
      <c r="H285" s="105"/>
      <c r="I285" s="105"/>
      <c r="J285" s="59"/>
      <c r="K285" s="59"/>
      <c r="L285" s="36"/>
      <c r="M285" s="76"/>
      <c r="N285" s="71">
        <f>E285*(F285*J285+G285*K285+H285*L285+I285*M285)</f>
        <v>0</v>
      </c>
      <c r="O285" s="77"/>
    </row>
    <row r="286" spans="1:15" ht="15" hidden="1" customHeight="1" outlineLevel="1">
      <c r="A286" s="33"/>
      <c r="B286" s="53" t="s">
        <v>788</v>
      </c>
      <c r="C286" s="50"/>
      <c r="D286" s="50"/>
      <c r="E286" s="61">
        <f>SUM(E287:E288)</f>
        <v>0</v>
      </c>
      <c r="F286" s="102"/>
      <c r="G286" s="99"/>
      <c r="H286" s="99"/>
      <c r="I286" s="99"/>
      <c r="J286" s="50"/>
      <c r="K286" s="50"/>
      <c r="L286" s="50"/>
      <c r="M286" s="51"/>
      <c r="N286" s="69">
        <f>SUM(N287:N288)</f>
        <v>0</v>
      </c>
      <c r="O286" s="79"/>
    </row>
    <row r="287" spans="1:15" ht="15" hidden="1" customHeight="1" outlineLevel="1">
      <c r="A287" s="33"/>
      <c r="B287" s="35" t="s">
        <v>786</v>
      </c>
      <c r="C287" s="34" t="s">
        <v>750</v>
      </c>
      <c r="D287" s="39"/>
      <c r="E287" s="48"/>
      <c r="F287" s="104">
        <v>7.6999999999999999E-2</v>
      </c>
      <c r="G287" s="104">
        <v>8.3999999999999991E-2</v>
      </c>
      <c r="H287" s="105"/>
      <c r="I287" s="106"/>
      <c r="J287" s="59"/>
      <c r="K287" s="59"/>
      <c r="L287" s="76"/>
      <c r="M287" s="76"/>
      <c r="N287" s="71">
        <f>E287*(F287*J287+G287*K287+H287*L287+I287*M287)</f>
        <v>0</v>
      </c>
      <c r="O287" s="77"/>
    </row>
    <row r="288" spans="1:15" ht="15" hidden="1" customHeight="1" outlineLevel="1">
      <c r="A288" s="33"/>
      <c r="B288" s="33" t="s">
        <v>787</v>
      </c>
      <c r="C288" s="34" t="s">
        <v>750</v>
      </c>
      <c r="D288" s="39"/>
      <c r="E288" s="48"/>
      <c r="F288" s="104">
        <v>0.22</v>
      </c>
      <c r="G288" s="104">
        <v>0.24</v>
      </c>
      <c r="H288" s="105"/>
      <c r="I288" s="105"/>
      <c r="J288" s="59"/>
      <c r="K288" s="59"/>
      <c r="L288" s="36"/>
      <c r="M288" s="76"/>
      <c r="N288" s="71">
        <f>E288*(F288*J288+G288*K288+H288*L288+I288*M288)</f>
        <v>0</v>
      </c>
      <c r="O288" s="77"/>
    </row>
    <row r="289" spans="1:15" ht="15" hidden="1" customHeight="1" outlineLevel="1">
      <c r="A289" s="33"/>
      <c r="B289" s="53" t="s">
        <v>789</v>
      </c>
      <c r="C289" s="50"/>
      <c r="D289" s="50"/>
      <c r="E289" s="61">
        <f>SUM(E290:E291)</f>
        <v>0</v>
      </c>
      <c r="F289" s="102"/>
      <c r="G289" s="99"/>
      <c r="H289" s="99"/>
      <c r="I289" s="99"/>
      <c r="J289" s="50"/>
      <c r="K289" s="50"/>
      <c r="L289" s="50"/>
      <c r="M289" s="51"/>
      <c r="N289" s="69">
        <f>SUM(N290:N291)</f>
        <v>0</v>
      </c>
      <c r="O289" s="79"/>
    </row>
    <row r="290" spans="1:15" ht="15" hidden="1" customHeight="1" outlineLevel="1">
      <c r="A290" s="33"/>
      <c r="B290" s="35" t="s">
        <v>786</v>
      </c>
      <c r="C290" s="34" t="s">
        <v>750</v>
      </c>
      <c r="D290" s="39"/>
      <c r="E290" s="48"/>
      <c r="F290" s="104">
        <v>5.5E-2</v>
      </c>
      <c r="G290" s="104">
        <v>0.06</v>
      </c>
      <c r="H290" s="105"/>
      <c r="I290" s="106"/>
      <c r="J290" s="59"/>
      <c r="K290" s="59"/>
      <c r="L290" s="76"/>
      <c r="M290" s="76"/>
      <c r="N290" s="71">
        <f>E290*(F290*J290+G290*K290+H290*L290+I290*M290)</f>
        <v>0</v>
      </c>
      <c r="O290" s="77"/>
    </row>
    <row r="291" spans="1:15" ht="15" hidden="1" customHeight="1" outlineLevel="1">
      <c r="A291" s="33"/>
      <c r="B291" s="33" t="s">
        <v>787</v>
      </c>
      <c r="C291" s="34" t="s">
        <v>750</v>
      </c>
      <c r="D291" s="39"/>
      <c r="E291" s="48"/>
      <c r="F291" s="104">
        <v>0.16500000000000001</v>
      </c>
      <c r="G291" s="104">
        <v>0.18</v>
      </c>
      <c r="H291" s="105"/>
      <c r="I291" s="105"/>
      <c r="J291" s="59"/>
      <c r="K291" s="59"/>
      <c r="L291" s="36"/>
      <c r="M291" s="76"/>
      <c r="N291" s="71">
        <f>E291*(F291*J291+G291*K291+H291*L291+I291*M291)</f>
        <v>0</v>
      </c>
      <c r="O291" s="77"/>
    </row>
    <row r="292" spans="1:15" ht="45" hidden="1" customHeight="1" outlineLevel="1">
      <c r="A292" s="38"/>
      <c r="B292" s="53" t="s">
        <v>790</v>
      </c>
      <c r="C292" s="50"/>
      <c r="D292" s="50"/>
      <c r="E292" s="61">
        <f>E293</f>
        <v>0</v>
      </c>
      <c r="F292" s="102"/>
      <c r="G292" s="99"/>
      <c r="H292" s="99"/>
      <c r="I292" s="99"/>
      <c r="J292" s="50"/>
      <c r="K292" s="50"/>
      <c r="L292" s="50"/>
      <c r="M292" s="51"/>
      <c r="N292" s="70">
        <f>N293</f>
        <v>0</v>
      </c>
      <c r="O292" s="77"/>
    </row>
    <row r="293" spans="1:15" ht="15" hidden="1" customHeight="1" outlineLevel="1">
      <c r="A293" s="42"/>
      <c r="B293" s="47" t="s">
        <v>796</v>
      </c>
      <c r="C293" s="34"/>
      <c r="D293" s="34"/>
      <c r="E293" s="60">
        <f>SUM(E294:E297)</f>
        <v>0</v>
      </c>
      <c r="F293" s="100"/>
      <c r="G293" s="100"/>
      <c r="H293" s="100"/>
      <c r="I293" s="100"/>
      <c r="J293" s="34"/>
      <c r="K293" s="34"/>
      <c r="L293" s="34"/>
      <c r="M293" s="34"/>
      <c r="N293" s="71">
        <f>SUM(N294:N297)</f>
        <v>0</v>
      </c>
      <c r="O293" s="73"/>
    </row>
    <row r="294" spans="1:15" ht="15" hidden="1" customHeight="1" outlineLevel="1">
      <c r="A294" s="35"/>
      <c r="B294" s="35" t="s">
        <v>792</v>
      </c>
      <c r="C294" s="34" t="s">
        <v>750</v>
      </c>
      <c r="D294" s="34"/>
      <c r="E294" s="41"/>
      <c r="F294" s="107">
        <v>4.4999999999999998E-2</v>
      </c>
      <c r="G294" s="107">
        <v>4.4999999999999998E-2</v>
      </c>
      <c r="H294" s="108"/>
      <c r="I294" s="108"/>
      <c r="J294" s="59"/>
      <c r="K294" s="59"/>
      <c r="L294" s="80"/>
      <c r="M294" s="80"/>
      <c r="N294" s="71">
        <f>E294*(F294*J294+G294*K294+H294*L294+I294*M294)</f>
        <v>0</v>
      </c>
      <c r="O294" s="75"/>
    </row>
    <row r="295" spans="1:15" ht="15" hidden="1" customHeight="1" outlineLevel="1">
      <c r="A295" s="35"/>
      <c r="B295" s="35" t="s">
        <v>793</v>
      </c>
      <c r="C295" s="34" t="s">
        <v>750</v>
      </c>
      <c r="D295" s="34"/>
      <c r="E295" s="41"/>
      <c r="F295" s="107">
        <v>3.3000000000000002E-2</v>
      </c>
      <c r="G295" s="107">
        <v>3.3000000000000002E-2</v>
      </c>
      <c r="H295" s="108"/>
      <c r="I295" s="108"/>
      <c r="J295" s="59"/>
      <c r="K295" s="59"/>
      <c r="L295" s="80"/>
      <c r="M295" s="80"/>
      <c r="N295" s="71">
        <f>E295*(F295*J295+G295*K295+H295*L295+I295*M295)</f>
        <v>0</v>
      </c>
      <c r="O295" s="75"/>
    </row>
    <row r="296" spans="1:15" ht="15" hidden="1" customHeight="1" outlineLevel="1">
      <c r="A296" s="35"/>
      <c r="B296" s="35" t="s">
        <v>794</v>
      </c>
      <c r="C296" s="34" t="s">
        <v>750</v>
      </c>
      <c r="D296" s="34"/>
      <c r="E296" s="41"/>
      <c r="F296" s="107">
        <v>2.6000000000000002E-2</v>
      </c>
      <c r="G296" s="107">
        <v>2.6000000000000002E-2</v>
      </c>
      <c r="H296" s="108"/>
      <c r="I296" s="108"/>
      <c r="J296" s="59"/>
      <c r="K296" s="59"/>
      <c r="L296" s="80"/>
      <c r="M296" s="80"/>
      <c r="N296" s="71">
        <f>E296*(F296*J296+G296*K296+H296*L296+I296*M296)</f>
        <v>0</v>
      </c>
      <c r="O296" s="75"/>
    </row>
    <row r="297" spans="1:15" ht="15" hidden="1" customHeight="1" outlineLevel="1">
      <c r="A297" s="35"/>
      <c r="B297" s="35" t="s">
        <v>795</v>
      </c>
      <c r="C297" s="34" t="s">
        <v>750</v>
      </c>
      <c r="D297" s="34"/>
      <c r="E297" s="41"/>
      <c r="F297" s="107">
        <v>0.01</v>
      </c>
      <c r="G297" s="107">
        <v>0.01</v>
      </c>
      <c r="H297" s="108"/>
      <c r="I297" s="108"/>
      <c r="J297" s="59"/>
      <c r="K297" s="59"/>
      <c r="L297" s="80"/>
      <c r="M297" s="80"/>
      <c r="N297" s="71">
        <f>E297*(F297*J297+G297*K297+H297*L297+I297*M297)</f>
        <v>0</v>
      </c>
      <c r="O297" s="75"/>
    </row>
    <row r="298" spans="1:15" ht="25.5" customHeight="1" collapsed="1">
      <c r="A298" s="1639" t="s">
        <v>763</v>
      </c>
      <c r="B298" s="1640"/>
      <c r="C298" s="31" t="s">
        <v>746</v>
      </c>
      <c r="D298" s="61">
        <f>D299</f>
        <v>4971</v>
      </c>
      <c r="E298" s="61">
        <f>E302</f>
        <v>0</v>
      </c>
      <c r="F298" s="95"/>
      <c r="G298" s="95"/>
      <c r="H298" s="95"/>
      <c r="I298" s="95"/>
      <c r="J298" s="85"/>
      <c r="K298" s="85"/>
      <c r="L298" s="85"/>
      <c r="M298" s="85"/>
      <c r="N298" s="81">
        <f>N299+N302</f>
        <v>51848.305999999997</v>
      </c>
      <c r="O298" s="45"/>
    </row>
    <row r="299" spans="1:15">
      <c r="A299" s="1637" t="s">
        <v>802</v>
      </c>
      <c r="B299" s="1638"/>
      <c r="C299" s="31" t="s">
        <v>746</v>
      </c>
      <c r="D299" s="61">
        <f>D300+D301</f>
        <v>4971</v>
      </c>
      <c r="E299" s="85"/>
      <c r="F299" s="96">
        <f>F300</f>
        <v>2.04</v>
      </c>
      <c r="G299" s="96">
        <f>G300</f>
        <v>2.04</v>
      </c>
      <c r="H299" s="99"/>
      <c r="I299" s="99"/>
      <c r="J299" s="50"/>
      <c r="K299" s="50"/>
      <c r="L299" s="50"/>
      <c r="M299" s="50"/>
      <c r="N299" s="81">
        <f>SUM(N300:N301)</f>
        <v>51848.305999999997</v>
      </c>
      <c r="O299" s="45"/>
    </row>
    <row r="300" spans="1:15" ht="15" customHeight="1" outlineLevel="1">
      <c r="A300" s="82"/>
      <c r="B300" s="82" t="s">
        <v>800</v>
      </c>
      <c r="C300" s="31" t="s">
        <v>746</v>
      </c>
      <c r="D300" s="83">
        <v>1525</v>
      </c>
      <c r="E300" s="85"/>
      <c r="F300" s="90">
        <v>2.04</v>
      </c>
      <c r="G300" s="91">
        <v>2.04</v>
      </c>
      <c r="H300" s="98"/>
      <c r="I300" s="98"/>
      <c r="J300" s="59">
        <v>6</v>
      </c>
      <c r="K300" s="59">
        <v>6</v>
      </c>
      <c r="L300" s="45"/>
      <c r="M300" s="45"/>
      <c r="N300" s="71">
        <f>D300*(F300*J300+G300*K300+H300*L300+I300*M300)</f>
        <v>37332</v>
      </c>
      <c r="O300" s="45"/>
    </row>
    <row r="301" spans="1:15" ht="15" customHeight="1" outlineLevel="1">
      <c r="A301" s="43"/>
      <c r="B301" s="89" t="s">
        <v>801</v>
      </c>
      <c r="C301" s="44" t="s">
        <v>748</v>
      </c>
      <c r="D301" s="84">
        <v>3446</v>
      </c>
      <c r="E301" s="85"/>
      <c r="F301" s="97"/>
      <c r="G301" s="98"/>
      <c r="H301" s="98"/>
      <c r="I301" s="98"/>
      <c r="J301" s="45"/>
      <c r="K301" s="45"/>
      <c r="L301" s="45"/>
      <c r="M301" s="45"/>
      <c r="N301" s="67">
        <f>11244.07+3272.236</f>
        <v>14516.306</v>
      </c>
      <c r="O301" s="45"/>
    </row>
    <row r="302" spans="1:15" ht="15" hidden="1" customHeight="1">
      <c r="A302" s="1637" t="s">
        <v>749</v>
      </c>
      <c r="B302" s="1638"/>
      <c r="C302" s="50"/>
      <c r="D302" s="50"/>
      <c r="E302" s="61">
        <f>E304+E314+E303</f>
        <v>0</v>
      </c>
      <c r="F302" s="99"/>
      <c r="G302" s="99"/>
      <c r="H302" s="99"/>
      <c r="I302" s="99"/>
      <c r="J302" s="50"/>
      <c r="K302" s="50"/>
      <c r="L302" s="50"/>
      <c r="M302" s="50"/>
      <c r="N302" s="81">
        <f>N303+N304+N314</f>
        <v>0</v>
      </c>
      <c r="O302" s="88"/>
    </row>
    <row r="303" spans="1:15" ht="15" hidden="1" customHeight="1" outlineLevel="1">
      <c r="A303" s="33"/>
      <c r="B303" s="89" t="s">
        <v>803</v>
      </c>
      <c r="C303" s="32" t="s">
        <v>748</v>
      </c>
      <c r="D303" s="39"/>
      <c r="E303" s="48"/>
      <c r="F303" s="105"/>
      <c r="G303" s="105"/>
      <c r="H303" s="105"/>
      <c r="I303" s="105"/>
      <c r="J303" s="59"/>
      <c r="K303" s="59"/>
      <c r="L303" s="36"/>
      <c r="M303" s="76"/>
      <c r="N303" s="72"/>
      <c r="O303" s="73"/>
    </row>
    <row r="304" spans="1:15" ht="15" hidden="1" customHeight="1" outlineLevel="1">
      <c r="A304" s="33"/>
      <c r="B304" s="47" t="s">
        <v>796</v>
      </c>
      <c r="C304" s="39"/>
      <c r="D304" s="39"/>
      <c r="E304" s="62">
        <f>E305+E308+E311</f>
        <v>0</v>
      </c>
      <c r="F304" s="105"/>
      <c r="G304" s="105"/>
      <c r="H304" s="105"/>
      <c r="I304" s="105"/>
      <c r="J304" s="39"/>
      <c r="K304" s="39"/>
      <c r="L304" s="39"/>
      <c r="M304" s="63"/>
      <c r="N304" s="68">
        <f>N305+N308+N311</f>
        <v>0</v>
      </c>
      <c r="O304" s="78"/>
    </row>
    <row r="305" spans="1:15" ht="15" hidden="1" customHeight="1" outlineLevel="1">
      <c r="A305" s="33"/>
      <c r="B305" s="53" t="s">
        <v>785</v>
      </c>
      <c r="C305" s="50"/>
      <c r="D305" s="50"/>
      <c r="E305" s="61">
        <f>SUM(E306:E307)</f>
        <v>0</v>
      </c>
      <c r="F305" s="102"/>
      <c r="G305" s="99"/>
      <c r="H305" s="99"/>
      <c r="I305" s="99"/>
      <c r="J305" s="50"/>
      <c r="K305" s="50"/>
      <c r="L305" s="50"/>
      <c r="M305" s="51"/>
      <c r="N305" s="69">
        <f>SUM(N306:N307)</f>
        <v>0</v>
      </c>
      <c r="O305" s="79"/>
    </row>
    <row r="306" spans="1:15" ht="15" hidden="1" customHeight="1" outlineLevel="1">
      <c r="A306" s="33"/>
      <c r="B306" s="35" t="s">
        <v>786</v>
      </c>
      <c r="C306" s="34" t="s">
        <v>750</v>
      </c>
      <c r="D306" s="39"/>
      <c r="E306" s="48"/>
      <c r="F306" s="104">
        <v>0.11</v>
      </c>
      <c r="G306" s="104">
        <v>0.12</v>
      </c>
      <c r="H306" s="105"/>
      <c r="I306" s="106"/>
      <c r="J306" s="59"/>
      <c r="K306" s="59"/>
      <c r="L306" s="76"/>
      <c r="M306" s="76"/>
      <c r="N306" s="71">
        <f>E306*(F306*J306+G306*K306+H306*L306+I306*M306)</f>
        <v>0</v>
      </c>
      <c r="O306" s="77"/>
    </row>
    <row r="307" spans="1:15" ht="15" hidden="1" customHeight="1" outlineLevel="1">
      <c r="A307" s="33"/>
      <c r="B307" s="33" t="s">
        <v>787</v>
      </c>
      <c r="C307" s="34" t="s">
        <v>750</v>
      </c>
      <c r="D307" s="39"/>
      <c r="E307" s="48"/>
      <c r="F307" s="104">
        <v>0.33</v>
      </c>
      <c r="G307" s="104">
        <v>0.36</v>
      </c>
      <c r="H307" s="105"/>
      <c r="I307" s="105"/>
      <c r="J307" s="59"/>
      <c r="K307" s="59"/>
      <c r="L307" s="36"/>
      <c r="M307" s="76"/>
      <c r="N307" s="71">
        <f>E307*(F307*J307+G307*K307+H307*L307+I307*M307)</f>
        <v>0</v>
      </c>
      <c r="O307" s="77"/>
    </row>
    <row r="308" spans="1:15" ht="15" hidden="1" customHeight="1" outlineLevel="1">
      <c r="A308" s="33"/>
      <c r="B308" s="53" t="s">
        <v>788</v>
      </c>
      <c r="C308" s="50"/>
      <c r="D308" s="50"/>
      <c r="E308" s="61">
        <f>SUM(E309:E310)</f>
        <v>0</v>
      </c>
      <c r="F308" s="102"/>
      <c r="G308" s="99"/>
      <c r="H308" s="99"/>
      <c r="I308" s="99"/>
      <c r="J308" s="50"/>
      <c r="K308" s="50"/>
      <c r="L308" s="50"/>
      <c r="M308" s="51"/>
      <c r="N308" s="69">
        <f>SUM(N309:N310)</f>
        <v>0</v>
      </c>
      <c r="O308" s="79"/>
    </row>
    <row r="309" spans="1:15" ht="15" hidden="1" customHeight="1" outlineLevel="1">
      <c r="A309" s="33"/>
      <c r="B309" s="35" t="s">
        <v>786</v>
      </c>
      <c r="C309" s="34" t="s">
        <v>750</v>
      </c>
      <c r="D309" s="39"/>
      <c r="E309" s="48"/>
      <c r="F309" s="104">
        <v>7.6999999999999999E-2</v>
      </c>
      <c r="G309" s="104">
        <v>8.3999999999999991E-2</v>
      </c>
      <c r="H309" s="105"/>
      <c r="I309" s="106"/>
      <c r="J309" s="59"/>
      <c r="K309" s="59"/>
      <c r="L309" s="76"/>
      <c r="M309" s="76"/>
      <c r="N309" s="71">
        <f>E309*(F309*J309+G309*K309+H309*L309+I309*M309)</f>
        <v>0</v>
      </c>
      <c r="O309" s="77"/>
    </row>
    <row r="310" spans="1:15" ht="15" hidden="1" customHeight="1" outlineLevel="1">
      <c r="A310" s="33"/>
      <c r="B310" s="33" t="s">
        <v>787</v>
      </c>
      <c r="C310" s="34" t="s">
        <v>750</v>
      </c>
      <c r="D310" s="39"/>
      <c r="E310" s="48"/>
      <c r="F310" s="104">
        <v>0.22</v>
      </c>
      <c r="G310" s="104">
        <v>0.24</v>
      </c>
      <c r="H310" s="105"/>
      <c r="I310" s="105"/>
      <c r="J310" s="59"/>
      <c r="K310" s="59"/>
      <c r="L310" s="36"/>
      <c r="M310" s="76"/>
      <c r="N310" s="71">
        <f>E310*(F310*J310+G310*K310+H310*L310+I310*M310)</f>
        <v>0</v>
      </c>
      <c r="O310" s="77"/>
    </row>
    <row r="311" spans="1:15" ht="15" hidden="1" customHeight="1" outlineLevel="1">
      <c r="A311" s="33"/>
      <c r="B311" s="53" t="s">
        <v>789</v>
      </c>
      <c r="C311" s="50"/>
      <c r="D311" s="50"/>
      <c r="E311" s="61">
        <f>SUM(E312:E313)</f>
        <v>0</v>
      </c>
      <c r="F311" s="102"/>
      <c r="G311" s="99"/>
      <c r="H311" s="99"/>
      <c r="I311" s="99"/>
      <c r="J311" s="50"/>
      <c r="K311" s="50"/>
      <c r="L311" s="50"/>
      <c r="M311" s="51"/>
      <c r="N311" s="69">
        <f>SUM(N312:N313)</f>
        <v>0</v>
      </c>
      <c r="O311" s="79"/>
    </row>
    <row r="312" spans="1:15" ht="15" hidden="1" customHeight="1" outlineLevel="1">
      <c r="A312" s="33"/>
      <c r="B312" s="35" t="s">
        <v>786</v>
      </c>
      <c r="C312" s="34" t="s">
        <v>750</v>
      </c>
      <c r="D312" s="39"/>
      <c r="E312" s="48"/>
      <c r="F312" s="104">
        <v>5.5E-2</v>
      </c>
      <c r="G312" s="104">
        <v>0.06</v>
      </c>
      <c r="H312" s="105"/>
      <c r="I312" s="106"/>
      <c r="J312" s="59"/>
      <c r="K312" s="59"/>
      <c r="L312" s="76"/>
      <c r="M312" s="76"/>
      <c r="N312" s="71">
        <f>E312*(F312*J312+G312*K312+H312*L312+I312*M312)</f>
        <v>0</v>
      </c>
      <c r="O312" s="77"/>
    </row>
    <row r="313" spans="1:15" ht="15" hidden="1" customHeight="1" outlineLevel="1">
      <c r="A313" s="33"/>
      <c r="B313" s="33" t="s">
        <v>787</v>
      </c>
      <c r="C313" s="34" t="s">
        <v>750</v>
      </c>
      <c r="D313" s="39"/>
      <c r="E313" s="48"/>
      <c r="F313" s="104">
        <v>0.16500000000000001</v>
      </c>
      <c r="G313" s="104">
        <v>0.18</v>
      </c>
      <c r="H313" s="105"/>
      <c r="I313" s="105"/>
      <c r="J313" s="59"/>
      <c r="K313" s="59"/>
      <c r="L313" s="36"/>
      <c r="M313" s="76"/>
      <c r="N313" s="71">
        <f>E313*(F313*J313+G313*K313+H313*L313+I313*M313)</f>
        <v>0</v>
      </c>
      <c r="O313" s="77"/>
    </row>
    <row r="314" spans="1:15" ht="45" hidden="1" customHeight="1" outlineLevel="1">
      <c r="A314" s="38"/>
      <c r="B314" s="53" t="s">
        <v>790</v>
      </c>
      <c r="C314" s="50"/>
      <c r="D314" s="50"/>
      <c r="E314" s="61">
        <f>E315</f>
        <v>0</v>
      </c>
      <c r="F314" s="102"/>
      <c r="G314" s="99"/>
      <c r="H314" s="99"/>
      <c r="I314" s="99"/>
      <c r="J314" s="50"/>
      <c r="K314" s="50"/>
      <c r="L314" s="50"/>
      <c r="M314" s="51"/>
      <c r="N314" s="70">
        <f>N315</f>
        <v>0</v>
      </c>
      <c r="O314" s="77"/>
    </row>
    <row r="315" spans="1:15" ht="15" hidden="1" customHeight="1" outlineLevel="1">
      <c r="A315" s="42"/>
      <c r="B315" s="47" t="s">
        <v>796</v>
      </c>
      <c r="C315" s="34"/>
      <c r="D315" s="34"/>
      <c r="E315" s="60">
        <f>SUM(E316:E319)</f>
        <v>0</v>
      </c>
      <c r="F315" s="100"/>
      <c r="G315" s="100"/>
      <c r="H315" s="100"/>
      <c r="I315" s="100"/>
      <c r="J315" s="34"/>
      <c r="K315" s="34"/>
      <c r="L315" s="34"/>
      <c r="M315" s="34"/>
      <c r="N315" s="71">
        <f>SUM(N316:N319)</f>
        <v>0</v>
      </c>
      <c r="O315" s="73"/>
    </row>
    <row r="316" spans="1:15" ht="15" hidden="1" customHeight="1" outlineLevel="1">
      <c r="A316" s="35"/>
      <c r="B316" s="35" t="s">
        <v>792</v>
      </c>
      <c r="C316" s="34" t="s">
        <v>750</v>
      </c>
      <c r="D316" s="34"/>
      <c r="E316" s="41"/>
      <c r="F316" s="107">
        <v>4.4999999999999998E-2</v>
      </c>
      <c r="G316" s="107">
        <v>4.4999999999999998E-2</v>
      </c>
      <c r="H316" s="108"/>
      <c r="I316" s="108"/>
      <c r="J316" s="59"/>
      <c r="K316" s="59"/>
      <c r="L316" s="80"/>
      <c r="M316" s="80"/>
      <c r="N316" s="71">
        <f>E316*(F316*J316+G316*K316+H316*L316+I316*M316)</f>
        <v>0</v>
      </c>
      <c r="O316" s="75"/>
    </row>
    <row r="317" spans="1:15" ht="15" hidden="1" customHeight="1" outlineLevel="1">
      <c r="A317" s="35"/>
      <c r="B317" s="35" t="s">
        <v>793</v>
      </c>
      <c r="C317" s="34" t="s">
        <v>750</v>
      </c>
      <c r="D317" s="34"/>
      <c r="E317" s="41"/>
      <c r="F317" s="107">
        <v>3.3000000000000002E-2</v>
      </c>
      <c r="G317" s="107">
        <v>3.3000000000000002E-2</v>
      </c>
      <c r="H317" s="108"/>
      <c r="I317" s="108"/>
      <c r="J317" s="59"/>
      <c r="K317" s="59"/>
      <c r="L317" s="80"/>
      <c r="M317" s="80"/>
      <c r="N317" s="71">
        <f>E317*(F317*J317+G317*K317+H317*L317+I317*M317)</f>
        <v>0</v>
      </c>
      <c r="O317" s="75"/>
    </row>
    <row r="318" spans="1:15" ht="15" hidden="1" customHeight="1" outlineLevel="1">
      <c r="A318" s="35"/>
      <c r="B318" s="35" t="s">
        <v>794</v>
      </c>
      <c r="C318" s="34" t="s">
        <v>750</v>
      </c>
      <c r="D318" s="34"/>
      <c r="E318" s="41"/>
      <c r="F318" s="107">
        <v>2.6000000000000002E-2</v>
      </c>
      <c r="G318" s="107">
        <v>2.6000000000000002E-2</v>
      </c>
      <c r="H318" s="108"/>
      <c r="I318" s="108"/>
      <c r="J318" s="59"/>
      <c r="K318" s="59"/>
      <c r="L318" s="80"/>
      <c r="M318" s="80"/>
      <c r="N318" s="71">
        <f>E318*(F318*J318+G318*K318+H318*L318+I318*M318)</f>
        <v>0</v>
      </c>
      <c r="O318" s="75"/>
    </row>
    <row r="319" spans="1:15" ht="15" hidden="1" customHeight="1" outlineLevel="1">
      <c r="A319" s="35"/>
      <c r="B319" s="35" t="s">
        <v>795</v>
      </c>
      <c r="C319" s="34" t="s">
        <v>750</v>
      </c>
      <c r="D319" s="34"/>
      <c r="E319" s="41"/>
      <c r="F319" s="107">
        <v>0.01</v>
      </c>
      <c r="G319" s="107">
        <v>0.01</v>
      </c>
      <c r="H319" s="108"/>
      <c r="I319" s="108"/>
      <c r="J319" s="59"/>
      <c r="K319" s="59"/>
      <c r="L319" s="80"/>
      <c r="M319" s="80"/>
      <c r="N319" s="71">
        <f>E319*(F319*J319+G319*K319+H319*L319+I319*M319)</f>
        <v>0</v>
      </c>
      <c r="O319" s="75"/>
    </row>
    <row r="320" spans="1:15" collapsed="1">
      <c r="A320" s="1645" t="s">
        <v>764</v>
      </c>
      <c r="B320" s="1646"/>
      <c r="C320" s="46" t="s">
        <v>799</v>
      </c>
      <c r="D320" s="61">
        <f>D321+D358+D395+D417+D434+D451+D468+D480+D502+D514</f>
        <v>0</v>
      </c>
      <c r="E320" s="61">
        <f>E321+E358+E395+E417+E434+E451+E468+E480+E502+E514</f>
        <v>0</v>
      </c>
      <c r="F320" s="94"/>
      <c r="G320" s="94"/>
      <c r="H320" s="94"/>
      <c r="I320" s="94"/>
      <c r="J320" s="46"/>
      <c r="K320" s="46"/>
      <c r="L320" s="46"/>
      <c r="M320" s="46"/>
      <c r="N320" s="81">
        <f>N321+N358+N395+N417+N434+N451+N468+N480+N502+N514</f>
        <v>0</v>
      </c>
      <c r="O320" s="81">
        <f>O321+O358+O417+O434+O451</f>
        <v>0</v>
      </c>
    </row>
    <row r="321" spans="1:15" hidden="1">
      <c r="A321" s="1639" t="s">
        <v>765</v>
      </c>
      <c r="B321" s="1640"/>
      <c r="C321" s="31" t="s">
        <v>746</v>
      </c>
      <c r="D321" s="61">
        <f>D322</f>
        <v>0</v>
      </c>
      <c r="E321" s="61">
        <f>E325</f>
        <v>0</v>
      </c>
      <c r="F321" s="95"/>
      <c r="G321" s="95"/>
      <c r="H321" s="95"/>
      <c r="I321" s="95"/>
      <c r="J321" s="85"/>
      <c r="K321" s="85"/>
      <c r="L321" s="85"/>
      <c r="M321" s="85"/>
      <c r="N321" s="81">
        <f>N322+N325</f>
        <v>0</v>
      </c>
      <c r="O321" s="81">
        <f>O322+O325</f>
        <v>0</v>
      </c>
    </row>
    <row r="322" spans="1:15" hidden="1">
      <c r="A322" s="1637" t="s">
        <v>802</v>
      </c>
      <c r="B322" s="1638"/>
      <c r="C322" s="31" t="s">
        <v>746</v>
      </c>
      <c r="D322" s="61">
        <f>D323</f>
        <v>0</v>
      </c>
      <c r="E322" s="61"/>
      <c r="F322" s="96">
        <f>F323</f>
        <v>2.96</v>
      </c>
      <c r="G322" s="96">
        <f>G323</f>
        <v>2.96</v>
      </c>
      <c r="H322" s="96">
        <f>H323</f>
        <v>2.2400000000000002</v>
      </c>
      <c r="I322" s="96">
        <f>I323</f>
        <v>2.2400000000000002</v>
      </c>
      <c r="J322" s="50"/>
      <c r="K322" s="50"/>
      <c r="L322" s="50"/>
      <c r="M322" s="50"/>
      <c r="N322" s="81">
        <f>SUM(N323:N324)</f>
        <v>0</v>
      </c>
      <c r="O322" s="81">
        <f>SUM(O323:O324)</f>
        <v>0</v>
      </c>
    </row>
    <row r="323" spans="1:15" ht="15" hidden="1" customHeight="1" outlineLevel="1">
      <c r="A323" s="82"/>
      <c r="B323" s="82" t="s">
        <v>800</v>
      </c>
      <c r="C323" s="31" t="s">
        <v>746</v>
      </c>
      <c r="D323" s="61"/>
      <c r="E323" s="61"/>
      <c r="F323" s="90">
        <v>2.96</v>
      </c>
      <c r="G323" s="91">
        <v>2.96</v>
      </c>
      <c r="H323" s="91">
        <v>2.2400000000000002</v>
      </c>
      <c r="I323" s="91">
        <v>2.2400000000000002</v>
      </c>
      <c r="J323" s="59"/>
      <c r="K323" s="59"/>
      <c r="L323" s="59"/>
      <c r="M323" s="59"/>
      <c r="N323" s="71">
        <f>D323*(F323*J323+G323*K323+H323*L323+I323*M323)</f>
        <v>0</v>
      </c>
      <c r="O323" s="71">
        <f>D323*(H323*L323+I323*M323)</f>
        <v>0</v>
      </c>
    </row>
    <row r="324" spans="1:15" ht="15" hidden="1" customHeight="1" outlineLevel="1">
      <c r="A324" s="43"/>
      <c r="B324" s="89" t="s">
        <v>801</v>
      </c>
      <c r="C324" s="44" t="s">
        <v>748</v>
      </c>
      <c r="D324" s="61"/>
      <c r="E324" s="61"/>
      <c r="F324" s="97"/>
      <c r="G324" s="98"/>
      <c r="H324" s="98"/>
      <c r="I324" s="98"/>
      <c r="J324" s="45"/>
      <c r="K324" s="45"/>
      <c r="L324" s="45"/>
      <c r="M324" s="45"/>
      <c r="N324" s="67"/>
      <c r="O324" s="126"/>
    </row>
    <row r="325" spans="1:15" ht="15" hidden="1" customHeight="1" collapsed="1">
      <c r="A325" s="1637" t="s">
        <v>749</v>
      </c>
      <c r="B325" s="1638"/>
      <c r="C325" s="50"/>
      <c r="D325" s="61"/>
      <c r="E325" s="61">
        <f>E326+E327+E337+E347</f>
        <v>0</v>
      </c>
      <c r="F325" s="99"/>
      <c r="G325" s="99"/>
      <c r="H325" s="99"/>
      <c r="I325" s="99"/>
      <c r="J325" s="50"/>
      <c r="K325" s="50"/>
      <c r="L325" s="50"/>
      <c r="M325" s="50"/>
      <c r="N325" s="81">
        <f>N326+N327+N337+N347</f>
        <v>0</v>
      </c>
      <c r="O325" s="68">
        <f>O326+O327+O347</f>
        <v>0</v>
      </c>
    </row>
    <row r="326" spans="1:15" ht="15" hidden="1" customHeight="1" outlineLevel="1">
      <c r="A326" s="33"/>
      <c r="B326" s="89" t="s">
        <v>804</v>
      </c>
      <c r="C326" s="32" t="s">
        <v>748</v>
      </c>
      <c r="D326" s="61"/>
      <c r="E326" s="61"/>
      <c r="F326" s="100"/>
      <c r="G326" s="100"/>
      <c r="H326" s="100"/>
      <c r="I326" s="100"/>
      <c r="J326" s="59"/>
      <c r="K326" s="59"/>
      <c r="L326" s="59"/>
      <c r="M326" s="59"/>
      <c r="N326" s="72"/>
      <c r="O326" s="72"/>
    </row>
    <row r="327" spans="1:15" ht="15" hidden="1" customHeight="1" outlineLevel="1">
      <c r="A327" s="49"/>
      <c r="B327" s="55" t="s">
        <v>791</v>
      </c>
      <c r="C327" s="56"/>
      <c r="D327" s="61"/>
      <c r="E327" s="61">
        <f>E328+E331+E334</f>
        <v>0</v>
      </c>
      <c r="F327" s="101"/>
      <c r="G327" s="101"/>
      <c r="H327" s="101"/>
      <c r="I327" s="101"/>
      <c r="J327" s="56"/>
      <c r="K327" s="56"/>
      <c r="L327" s="56"/>
      <c r="M327" s="56"/>
      <c r="N327" s="68">
        <f>N328+N331+N334</f>
        <v>0</v>
      </c>
      <c r="O327" s="68">
        <f>O328+O331+O334</f>
        <v>0</v>
      </c>
    </row>
    <row r="328" spans="1:15" ht="15" hidden="1" customHeight="1" outlineLevel="1">
      <c r="A328" s="54"/>
      <c r="B328" s="53" t="s">
        <v>785</v>
      </c>
      <c r="C328" s="50"/>
      <c r="D328" s="61"/>
      <c r="E328" s="61">
        <f>SUM(E329:E330)</f>
        <v>0</v>
      </c>
      <c r="F328" s="102"/>
      <c r="G328" s="99"/>
      <c r="H328" s="99"/>
      <c r="I328" s="99"/>
      <c r="J328" s="50"/>
      <c r="K328" s="50"/>
      <c r="L328" s="50"/>
      <c r="M328" s="51"/>
      <c r="N328" s="69">
        <f>SUM(N329:N330)</f>
        <v>0</v>
      </c>
      <c r="O328" s="70">
        <f>SUM(O329:O330)</f>
        <v>0</v>
      </c>
    </row>
    <row r="329" spans="1:15" ht="15" hidden="1" customHeight="1" outlineLevel="1">
      <c r="A329" s="35"/>
      <c r="B329" s="57" t="s">
        <v>786</v>
      </c>
      <c r="C329" s="58" t="s">
        <v>750</v>
      </c>
      <c r="D329" s="61"/>
      <c r="E329" s="61"/>
      <c r="F329" s="103">
        <v>6.6000000000000003E-2</v>
      </c>
      <c r="G329" s="103">
        <v>7.1999999999999995E-2</v>
      </c>
      <c r="H329" s="103">
        <v>4.3999999999999997E-2</v>
      </c>
      <c r="I329" s="103">
        <v>4.8000000000000001E-2</v>
      </c>
      <c r="J329" s="59"/>
      <c r="K329" s="59"/>
      <c r="L329" s="59"/>
      <c r="M329" s="59"/>
      <c r="N329" s="71">
        <f>E329*(F329*J329+G329*K329+H329*L329+I329*M329)</f>
        <v>0</v>
      </c>
      <c r="O329" s="71">
        <f>E329*(H329*L329+I329*M329)</f>
        <v>0</v>
      </c>
    </row>
    <row r="330" spans="1:15" ht="15" hidden="1" customHeight="1" outlineLevel="1">
      <c r="A330" s="33"/>
      <c r="B330" s="33" t="s">
        <v>787</v>
      </c>
      <c r="C330" s="34" t="s">
        <v>750</v>
      </c>
      <c r="D330" s="61"/>
      <c r="E330" s="61"/>
      <c r="F330" s="104">
        <v>0.19800000000000001</v>
      </c>
      <c r="G330" s="104">
        <v>0.216</v>
      </c>
      <c r="H330" s="104">
        <v>0.13200000000000001</v>
      </c>
      <c r="I330" s="104">
        <v>0.14399999999999999</v>
      </c>
      <c r="J330" s="59"/>
      <c r="K330" s="59"/>
      <c r="L330" s="41"/>
      <c r="M330" s="59"/>
      <c r="N330" s="71">
        <f>E330*(F330*J330+G330*K330+H330*L330+I330*M330)</f>
        <v>0</v>
      </c>
      <c r="O330" s="71">
        <f>E330*(H330*L330+I330*M330)</f>
        <v>0</v>
      </c>
    </row>
    <row r="331" spans="1:15" ht="15" hidden="1" customHeight="1" outlineLevel="1">
      <c r="A331" s="40"/>
      <c r="B331" s="53" t="s">
        <v>788</v>
      </c>
      <c r="C331" s="50"/>
      <c r="D331" s="61"/>
      <c r="E331" s="61">
        <f>SUM(E332:E333)</f>
        <v>0</v>
      </c>
      <c r="F331" s="102"/>
      <c r="G331" s="99"/>
      <c r="H331" s="99"/>
      <c r="I331" s="99"/>
      <c r="J331" s="50"/>
      <c r="K331" s="50"/>
      <c r="L331" s="50"/>
      <c r="M331" s="51"/>
      <c r="N331" s="69">
        <f>SUM(N332:N333)</f>
        <v>0</v>
      </c>
      <c r="O331" s="70">
        <f>SUM(O332:O333)</f>
        <v>0</v>
      </c>
    </row>
    <row r="332" spans="1:15" ht="15" hidden="1" customHeight="1" outlineLevel="1">
      <c r="A332" s="35"/>
      <c r="B332" s="35" t="s">
        <v>786</v>
      </c>
      <c r="C332" s="34" t="s">
        <v>750</v>
      </c>
      <c r="D332" s="61"/>
      <c r="E332" s="61"/>
      <c r="F332" s="104">
        <v>4.3999999999999997E-2</v>
      </c>
      <c r="G332" s="104">
        <v>4.8000000000000001E-2</v>
      </c>
      <c r="H332" s="104">
        <v>3.3000000000000002E-2</v>
      </c>
      <c r="I332" s="103">
        <v>3.5999999999999997E-2</v>
      </c>
      <c r="J332" s="59"/>
      <c r="K332" s="59"/>
      <c r="L332" s="59"/>
      <c r="M332" s="59"/>
      <c r="N332" s="71">
        <f>E332*(F332*J332+G332*K332+H332*L332+I332*M332)</f>
        <v>0</v>
      </c>
      <c r="O332" s="71">
        <f>E332*(H332*L332+I332*M332)</f>
        <v>0</v>
      </c>
    </row>
    <row r="333" spans="1:15" ht="15" hidden="1" customHeight="1" outlineLevel="1">
      <c r="A333" s="33"/>
      <c r="B333" s="33" t="s">
        <v>787</v>
      </c>
      <c r="C333" s="34" t="s">
        <v>750</v>
      </c>
      <c r="D333" s="61"/>
      <c r="E333" s="61"/>
      <c r="F333" s="104">
        <v>0.13200000000000001</v>
      </c>
      <c r="G333" s="104">
        <v>0.14399999999999999</v>
      </c>
      <c r="H333" s="104">
        <v>8.7999999999999995E-2</v>
      </c>
      <c r="I333" s="104">
        <v>9.6000000000000002E-2</v>
      </c>
      <c r="J333" s="59"/>
      <c r="K333" s="59"/>
      <c r="L333" s="41"/>
      <c r="M333" s="59"/>
      <c r="N333" s="71">
        <f>E333*(F333*J333+G333*K333+H333*L333+I333*M333)</f>
        <v>0</v>
      </c>
      <c r="O333" s="71">
        <f>E333*(H333*L333+I333*M333)</f>
        <v>0</v>
      </c>
    </row>
    <row r="334" spans="1:15" ht="15" hidden="1" customHeight="1" outlineLevel="1">
      <c r="A334" s="38"/>
      <c r="B334" s="53" t="s">
        <v>789</v>
      </c>
      <c r="C334" s="50"/>
      <c r="D334" s="61"/>
      <c r="E334" s="61">
        <f>SUM(E335:E336)</f>
        <v>0</v>
      </c>
      <c r="F334" s="102"/>
      <c r="G334" s="99"/>
      <c r="H334" s="99"/>
      <c r="I334" s="99"/>
      <c r="J334" s="50"/>
      <c r="K334" s="50"/>
      <c r="L334" s="50"/>
      <c r="M334" s="51"/>
      <c r="N334" s="69">
        <f>SUM(N335:N336)</f>
        <v>0</v>
      </c>
      <c r="O334" s="70">
        <f>SUM(O335:O336)</f>
        <v>0</v>
      </c>
    </row>
    <row r="335" spans="1:15" ht="15" hidden="1" customHeight="1" outlineLevel="1">
      <c r="A335" s="33"/>
      <c r="B335" s="35" t="s">
        <v>786</v>
      </c>
      <c r="C335" s="34" t="s">
        <v>750</v>
      </c>
      <c r="D335" s="61"/>
      <c r="E335" s="61"/>
      <c r="F335" s="104">
        <v>3.3000000000000002E-2</v>
      </c>
      <c r="G335" s="104">
        <v>3.5999999999999997E-2</v>
      </c>
      <c r="H335" s="104">
        <v>2.1999999999999999E-2</v>
      </c>
      <c r="I335" s="103">
        <v>2.4E-2</v>
      </c>
      <c r="J335" s="59"/>
      <c r="K335" s="59"/>
      <c r="L335" s="59"/>
      <c r="M335" s="59"/>
      <c r="N335" s="71">
        <f>E335*(F335*J335+G335*K335+H335*L335+I335*M335)</f>
        <v>0</v>
      </c>
      <c r="O335" s="71">
        <f>E335*(H335*L335+I335*M335)</f>
        <v>0</v>
      </c>
    </row>
    <row r="336" spans="1:15" ht="15" hidden="1" customHeight="1" outlineLevel="1">
      <c r="A336" s="33"/>
      <c r="B336" s="33" t="s">
        <v>787</v>
      </c>
      <c r="C336" s="34" t="s">
        <v>750</v>
      </c>
      <c r="D336" s="61"/>
      <c r="E336" s="61"/>
      <c r="F336" s="104">
        <v>9.9000000000000005E-2</v>
      </c>
      <c r="G336" s="104">
        <v>0.108</v>
      </c>
      <c r="H336" s="104">
        <v>6.6000000000000003E-2</v>
      </c>
      <c r="I336" s="104">
        <v>7.1999999999999995E-2</v>
      </c>
      <c r="J336" s="59"/>
      <c r="K336" s="59"/>
      <c r="L336" s="41"/>
      <c r="M336" s="59"/>
      <c r="N336" s="71">
        <f>E336*(F336*J336+G336*K336+H336*L336+I336*M336)</f>
        <v>0</v>
      </c>
      <c r="O336" s="71">
        <f>E336*(H336*L336+I336*M336)</f>
        <v>0</v>
      </c>
    </row>
    <row r="337" spans="1:15" ht="15" hidden="1" customHeight="1" outlineLevel="1">
      <c r="A337" s="33"/>
      <c r="B337" s="47" t="s">
        <v>796</v>
      </c>
      <c r="C337" s="39"/>
      <c r="D337" s="61"/>
      <c r="E337" s="61">
        <f>E338+E341+E344</f>
        <v>0</v>
      </c>
      <c r="F337" s="105"/>
      <c r="G337" s="105"/>
      <c r="H337" s="105"/>
      <c r="I337" s="105"/>
      <c r="J337" s="39"/>
      <c r="K337" s="39"/>
      <c r="L337" s="39"/>
      <c r="M337" s="63"/>
      <c r="N337" s="68">
        <f>N338+N341+N344</f>
        <v>0</v>
      </c>
      <c r="O337" s="78"/>
    </row>
    <row r="338" spans="1:15" ht="15" hidden="1" customHeight="1" outlineLevel="1">
      <c r="A338" s="33"/>
      <c r="B338" s="53" t="s">
        <v>785</v>
      </c>
      <c r="C338" s="50"/>
      <c r="D338" s="61"/>
      <c r="E338" s="61">
        <f>SUM(E339:E340)</f>
        <v>0</v>
      </c>
      <c r="F338" s="102"/>
      <c r="G338" s="99"/>
      <c r="H338" s="99"/>
      <c r="I338" s="99"/>
      <c r="J338" s="50"/>
      <c r="K338" s="50"/>
      <c r="L338" s="50"/>
      <c r="M338" s="51"/>
      <c r="N338" s="69">
        <f>SUM(N339:N340)</f>
        <v>0</v>
      </c>
      <c r="O338" s="79"/>
    </row>
    <row r="339" spans="1:15" ht="15" hidden="1" customHeight="1" outlineLevel="1">
      <c r="A339" s="33"/>
      <c r="B339" s="35" t="s">
        <v>786</v>
      </c>
      <c r="C339" s="34" t="s">
        <v>750</v>
      </c>
      <c r="D339" s="61"/>
      <c r="E339" s="61"/>
      <c r="F339" s="104">
        <v>0.11</v>
      </c>
      <c r="G339" s="104">
        <v>0.12</v>
      </c>
      <c r="H339" s="105"/>
      <c r="I339" s="106"/>
      <c r="J339" s="59"/>
      <c r="K339" s="59"/>
      <c r="L339" s="76"/>
      <c r="M339" s="76"/>
      <c r="N339" s="71">
        <f>E339*(F339*J339+G339*K339+H339*L339+I339*M339)</f>
        <v>0</v>
      </c>
      <c r="O339" s="77"/>
    </row>
    <row r="340" spans="1:15" ht="15" hidden="1" customHeight="1" outlineLevel="1">
      <c r="A340" s="33"/>
      <c r="B340" s="33" t="s">
        <v>787</v>
      </c>
      <c r="C340" s="34" t="s">
        <v>750</v>
      </c>
      <c r="D340" s="61"/>
      <c r="E340" s="61"/>
      <c r="F340" s="104">
        <v>0.33</v>
      </c>
      <c r="G340" s="104">
        <v>0.36</v>
      </c>
      <c r="H340" s="105"/>
      <c r="I340" s="105"/>
      <c r="J340" s="59"/>
      <c r="K340" s="59"/>
      <c r="L340" s="36"/>
      <c r="M340" s="76"/>
      <c r="N340" s="71">
        <f>E340*(F340*J340+G340*K340+H340*L340+I340*M340)</f>
        <v>0</v>
      </c>
      <c r="O340" s="77"/>
    </row>
    <row r="341" spans="1:15" ht="15" hidden="1" customHeight="1" outlineLevel="1">
      <c r="A341" s="33"/>
      <c r="B341" s="53" t="s">
        <v>788</v>
      </c>
      <c r="C341" s="50"/>
      <c r="D341" s="61"/>
      <c r="E341" s="61">
        <f>SUM(E342:E343)</f>
        <v>0</v>
      </c>
      <c r="F341" s="102"/>
      <c r="G341" s="99"/>
      <c r="H341" s="99"/>
      <c r="I341" s="99"/>
      <c r="J341" s="50"/>
      <c r="K341" s="50"/>
      <c r="L341" s="50"/>
      <c r="M341" s="51"/>
      <c r="N341" s="69">
        <f>SUM(N342:N343)</f>
        <v>0</v>
      </c>
      <c r="O341" s="79"/>
    </row>
    <row r="342" spans="1:15" ht="15" hidden="1" customHeight="1" outlineLevel="1">
      <c r="A342" s="33"/>
      <c r="B342" s="35" t="s">
        <v>786</v>
      </c>
      <c r="C342" s="34" t="s">
        <v>750</v>
      </c>
      <c r="D342" s="61"/>
      <c r="E342" s="61"/>
      <c r="F342" s="104">
        <v>7.6999999999999999E-2</v>
      </c>
      <c r="G342" s="104">
        <v>8.3999999999999991E-2</v>
      </c>
      <c r="H342" s="105"/>
      <c r="I342" s="106"/>
      <c r="J342" s="59"/>
      <c r="K342" s="59"/>
      <c r="L342" s="76"/>
      <c r="M342" s="76"/>
      <c r="N342" s="71">
        <f>E342*(F342*J342+G342*K342+H342*L342+I342*M342)</f>
        <v>0</v>
      </c>
      <c r="O342" s="77"/>
    </row>
    <row r="343" spans="1:15" ht="15" hidden="1" customHeight="1" outlineLevel="1">
      <c r="A343" s="33"/>
      <c r="B343" s="33" t="s">
        <v>787</v>
      </c>
      <c r="C343" s="34" t="s">
        <v>750</v>
      </c>
      <c r="D343" s="61"/>
      <c r="E343" s="61"/>
      <c r="F343" s="104">
        <v>0.22</v>
      </c>
      <c r="G343" s="104">
        <v>0.24</v>
      </c>
      <c r="H343" s="105"/>
      <c r="I343" s="105"/>
      <c r="J343" s="59"/>
      <c r="K343" s="59"/>
      <c r="L343" s="36"/>
      <c r="M343" s="76"/>
      <c r="N343" s="71">
        <f>E343*(F343*J343+G343*K343+H343*L343+I343*M343)</f>
        <v>0</v>
      </c>
      <c r="O343" s="77"/>
    </row>
    <row r="344" spans="1:15" ht="15" hidden="1" customHeight="1" outlineLevel="1">
      <c r="A344" s="33"/>
      <c r="B344" s="53" t="s">
        <v>789</v>
      </c>
      <c r="C344" s="50"/>
      <c r="D344" s="61"/>
      <c r="E344" s="61">
        <f>SUM(E345:E346)</f>
        <v>0</v>
      </c>
      <c r="F344" s="102"/>
      <c r="G344" s="99"/>
      <c r="H344" s="99"/>
      <c r="I344" s="99"/>
      <c r="J344" s="50"/>
      <c r="K344" s="50"/>
      <c r="L344" s="50"/>
      <c r="M344" s="51"/>
      <c r="N344" s="69">
        <f>SUM(N345:N346)</f>
        <v>0</v>
      </c>
      <c r="O344" s="79"/>
    </row>
    <row r="345" spans="1:15" ht="15" hidden="1" customHeight="1" outlineLevel="1">
      <c r="A345" s="33"/>
      <c r="B345" s="35" t="s">
        <v>786</v>
      </c>
      <c r="C345" s="34" t="s">
        <v>750</v>
      </c>
      <c r="D345" s="61"/>
      <c r="E345" s="61"/>
      <c r="F345" s="104">
        <v>5.5E-2</v>
      </c>
      <c r="G345" s="104">
        <v>0.06</v>
      </c>
      <c r="H345" s="105"/>
      <c r="I345" s="106"/>
      <c r="J345" s="59"/>
      <c r="K345" s="59"/>
      <c r="L345" s="76"/>
      <c r="M345" s="76"/>
      <c r="N345" s="71">
        <f>E345*(F345*J345+G345*K345+H345*L345+I345*M345)</f>
        <v>0</v>
      </c>
      <c r="O345" s="77"/>
    </row>
    <row r="346" spans="1:15" ht="15" hidden="1" customHeight="1" outlineLevel="1">
      <c r="A346" s="33"/>
      <c r="B346" s="33" t="s">
        <v>787</v>
      </c>
      <c r="C346" s="34" t="s">
        <v>750</v>
      </c>
      <c r="D346" s="61"/>
      <c r="E346" s="61"/>
      <c r="F346" s="104">
        <v>0.16500000000000001</v>
      </c>
      <c r="G346" s="104">
        <v>0.18</v>
      </c>
      <c r="H346" s="105"/>
      <c r="I346" s="105"/>
      <c r="J346" s="59"/>
      <c r="K346" s="59"/>
      <c r="L346" s="36"/>
      <c r="M346" s="76"/>
      <c r="N346" s="71">
        <f>E346*(F346*J346+G346*K346+H346*L346+I346*M346)</f>
        <v>0</v>
      </c>
      <c r="O346" s="77"/>
    </row>
    <row r="347" spans="1:15" ht="45" hidden="1" customHeight="1" outlineLevel="1">
      <c r="A347" s="38"/>
      <c r="B347" s="53" t="s">
        <v>790</v>
      </c>
      <c r="C347" s="50"/>
      <c r="D347" s="61"/>
      <c r="E347" s="61">
        <f>E348+E353</f>
        <v>0</v>
      </c>
      <c r="F347" s="102"/>
      <c r="G347" s="99"/>
      <c r="H347" s="99"/>
      <c r="I347" s="99"/>
      <c r="J347" s="50"/>
      <c r="K347" s="50"/>
      <c r="L347" s="50"/>
      <c r="M347" s="51"/>
      <c r="N347" s="70">
        <f>N348+N353</f>
        <v>0</v>
      </c>
      <c r="O347" s="70">
        <f>O348+O353</f>
        <v>0</v>
      </c>
    </row>
    <row r="348" spans="1:15" ht="15" hidden="1" customHeight="1" outlineLevel="1">
      <c r="A348" s="35"/>
      <c r="B348" s="47" t="s">
        <v>791</v>
      </c>
      <c r="C348" s="34"/>
      <c r="D348" s="61"/>
      <c r="E348" s="61">
        <f>SUM(E349:E352)</f>
        <v>0</v>
      </c>
      <c r="F348" s="100"/>
      <c r="G348" s="100"/>
      <c r="H348" s="100"/>
      <c r="I348" s="100"/>
      <c r="J348" s="34"/>
      <c r="K348" s="34"/>
      <c r="L348" s="34"/>
      <c r="M348" s="34"/>
      <c r="N348" s="71">
        <f>SUM(N349:N352)</f>
        <v>0</v>
      </c>
      <c r="O348" s="71">
        <f>SUM(O349:O352)</f>
        <v>0</v>
      </c>
    </row>
    <row r="349" spans="1:15" ht="15" hidden="1" customHeight="1" outlineLevel="1">
      <c r="A349" s="35"/>
      <c r="B349" s="35" t="s">
        <v>792</v>
      </c>
      <c r="C349" s="34" t="s">
        <v>750</v>
      </c>
      <c r="D349" s="61"/>
      <c r="E349" s="61"/>
      <c r="F349" s="107">
        <v>2.7E-2</v>
      </c>
      <c r="G349" s="107">
        <v>2.7E-2</v>
      </c>
      <c r="H349" s="107">
        <v>1.7999999999999999E-2</v>
      </c>
      <c r="I349" s="107">
        <v>1.7999999999999999E-2</v>
      </c>
      <c r="J349" s="59"/>
      <c r="K349" s="59"/>
      <c r="L349" s="59"/>
      <c r="M349" s="59"/>
      <c r="N349" s="71">
        <f>E349*(F349*J349+G349*K349+H349*L349+I349*M349)</f>
        <v>0</v>
      </c>
      <c r="O349" s="71">
        <f>E349*(H349*L349+I349*M349)</f>
        <v>0</v>
      </c>
    </row>
    <row r="350" spans="1:15" ht="15" hidden="1" customHeight="1" outlineLevel="1">
      <c r="A350" s="35"/>
      <c r="B350" s="35" t="s">
        <v>793</v>
      </c>
      <c r="C350" s="34" t="s">
        <v>750</v>
      </c>
      <c r="D350" s="61"/>
      <c r="E350" s="61"/>
      <c r="F350" s="107">
        <v>0.02</v>
      </c>
      <c r="G350" s="107">
        <v>0.02</v>
      </c>
      <c r="H350" s="107">
        <v>1.2999999999999999E-2</v>
      </c>
      <c r="I350" s="107">
        <v>1.2999999999999999E-2</v>
      </c>
      <c r="J350" s="59"/>
      <c r="K350" s="59"/>
      <c r="L350" s="59"/>
      <c r="M350" s="59"/>
      <c r="N350" s="71">
        <f>E350*(F350*J350+G350*K350+H350*L350+I350*M350)</f>
        <v>0</v>
      </c>
      <c r="O350" s="71">
        <f>E350*(H350*L350+I350*M350)</f>
        <v>0</v>
      </c>
    </row>
    <row r="351" spans="1:15" ht="15" hidden="1" customHeight="1" outlineLevel="1">
      <c r="A351" s="35"/>
      <c r="B351" s="35" t="s">
        <v>794</v>
      </c>
      <c r="C351" s="34" t="s">
        <v>750</v>
      </c>
      <c r="D351" s="61"/>
      <c r="E351" s="61"/>
      <c r="F351" s="107">
        <v>1.6E-2</v>
      </c>
      <c r="G351" s="107">
        <v>1.6E-2</v>
      </c>
      <c r="H351" s="107">
        <v>0.01</v>
      </c>
      <c r="I351" s="107">
        <v>0.01</v>
      </c>
      <c r="J351" s="59"/>
      <c r="K351" s="59"/>
      <c r="L351" s="59"/>
      <c r="M351" s="59"/>
      <c r="N351" s="71">
        <f>E351*(F351*J351+G351*K351+H351*L351+I351*M351)</f>
        <v>0</v>
      </c>
      <c r="O351" s="71">
        <f>E351*(H351*L351+I351*M351)</f>
        <v>0</v>
      </c>
    </row>
    <row r="352" spans="1:15" ht="15" hidden="1" customHeight="1" outlineLevel="1">
      <c r="A352" s="35"/>
      <c r="B352" s="35" t="s">
        <v>795</v>
      </c>
      <c r="C352" s="34" t="s">
        <v>750</v>
      </c>
      <c r="D352" s="61"/>
      <c r="E352" s="61"/>
      <c r="F352" s="107">
        <v>6.0000000000000001E-3</v>
      </c>
      <c r="G352" s="107">
        <v>6.0000000000000001E-3</v>
      </c>
      <c r="H352" s="107">
        <v>4.0000000000000001E-3</v>
      </c>
      <c r="I352" s="107">
        <v>4.0000000000000001E-3</v>
      </c>
      <c r="J352" s="59"/>
      <c r="K352" s="59"/>
      <c r="L352" s="59"/>
      <c r="M352" s="59"/>
      <c r="N352" s="71">
        <f>E352*(F352*J352+G352*K352+H352*L352+I352*M352)</f>
        <v>0</v>
      </c>
      <c r="O352" s="71">
        <f>E352*(H352*L352+I352*M352)</f>
        <v>0</v>
      </c>
    </row>
    <row r="353" spans="1:15" ht="15" hidden="1" customHeight="1" outlineLevel="1">
      <c r="A353" s="42"/>
      <c r="B353" s="47" t="s">
        <v>796</v>
      </c>
      <c r="C353" s="34"/>
      <c r="D353" s="61"/>
      <c r="E353" s="61">
        <f>SUM(E354:E357)</f>
        <v>0</v>
      </c>
      <c r="F353" s="100"/>
      <c r="G353" s="100"/>
      <c r="H353" s="100"/>
      <c r="I353" s="100"/>
      <c r="J353" s="34"/>
      <c r="K353" s="34"/>
      <c r="L353" s="34"/>
      <c r="M353" s="34"/>
      <c r="N353" s="71">
        <f>SUM(N354:N357)</f>
        <v>0</v>
      </c>
      <c r="O353" s="73"/>
    </row>
    <row r="354" spans="1:15" ht="15" hidden="1" customHeight="1" outlineLevel="1">
      <c r="A354" s="35"/>
      <c r="B354" s="35" t="s">
        <v>792</v>
      </c>
      <c r="C354" s="34" t="s">
        <v>750</v>
      </c>
      <c r="D354" s="61"/>
      <c r="E354" s="61"/>
      <c r="F354" s="107">
        <v>4.4999999999999998E-2</v>
      </c>
      <c r="G354" s="107">
        <v>4.4999999999999998E-2</v>
      </c>
      <c r="H354" s="108"/>
      <c r="I354" s="108"/>
      <c r="J354" s="59"/>
      <c r="K354" s="59"/>
      <c r="L354" s="80"/>
      <c r="M354" s="80"/>
      <c r="N354" s="71">
        <f>E354*(F354*J354+G354*K354+H354*L354+I354*M354)</f>
        <v>0</v>
      </c>
      <c r="O354" s="75"/>
    </row>
    <row r="355" spans="1:15" ht="15" hidden="1" customHeight="1" outlineLevel="1">
      <c r="A355" s="35"/>
      <c r="B355" s="35" t="s">
        <v>793</v>
      </c>
      <c r="C355" s="34" t="s">
        <v>750</v>
      </c>
      <c r="D355" s="61"/>
      <c r="E355" s="61"/>
      <c r="F355" s="107">
        <v>3.3000000000000002E-2</v>
      </c>
      <c r="G355" s="107">
        <v>3.3000000000000002E-2</v>
      </c>
      <c r="H355" s="108"/>
      <c r="I355" s="108"/>
      <c r="J355" s="59"/>
      <c r="K355" s="59"/>
      <c r="L355" s="80"/>
      <c r="M355" s="80"/>
      <c r="N355" s="71">
        <f>E355*(F355*J355+G355*K355+H355*L355+I355*M355)</f>
        <v>0</v>
      </c>
      <c r="O355" s="75"/>
    </row>
    <row r="356" spans="1:15" ht="15" hidden="1" customHeight="1" outlineLevel="1">
      <c r="A356" s="35"/>
      <c r="B356" s="35" t="s">
        <v>794</v>
      </c>
      <c r="C356" s="34" t="s">
        <v>750</v>
      </c>
      <c r="D356" s="61"/>
      <c r="E356" s="61"/>
      <c r="F356" s="107">
        <v>2.6000000000000002E-2</v>
      </c>
      <c r="G356" s="107">
        <v>2.6000000000000002E-2</v>
      </c>
      <c r="H356" s="108"/>
      <c r="I356" s="108"/>
      <c r="J356" s="59"/>
      <c r="K356" s="59"/>
      <c r="L356" s="80"/>
      <c r="M356" s="80"/>
      <c r="N356" s="71">
        <f>E356*(F356*J356+G356*K356+H356*L356+I356*M356)</f>
        <v>0</v>
      </c>
      <c r="O356" s="75"/>
    </row>
    <row r="357" spans="1:15" ht="15" hidden="1" customHeight="1" outlineLevel="1">
      <c r="A357" s="35"/>
      <c r="B357" s="35" t="s">
        <v>795</v>
      </c>
      <c r="C357" s="34" t="s">
        <v>750</v>
      </c>
      <c r="D357" s="61"/>
      <c r="E357" s="61"/>
      <c r="F357" s="107">
        <v>0.01</v>
      </c>
      <c r="G357" s="107">
        <v>0.01</v>
      </c>
      <c r="H357" s="108"/>
      <c r="I357" s="108"/>
      <c r="J357" s="59"/>
      <c r="K357" s="59"/>
      <c r="L357" s="80"/>
      <c r="M357" s="80"/>
      <c r="N357" s="71">
        <f>E357*(F357*J357+G357*K357+H357*L357+I357*M357)</f>
        <v>0</v>
      </c>
      <c r="O357" s="45"/>
    </row>
    <row r="358" spans="1:15" ht="26.25" hidden="1" customHeight="1" collapsed="1">
      <c r="A358" s="1639" t="s">
        <v>766</v>
      </c>
      <c r="B358" s="1640"/>
      <c r="C358" s="31" t="s">
        <v>746</v>
      </c>
      <c r="D358" s="61">
        <f>D359</f>
        <v>0</v>
      </c>
      <c r="E358" s="61">
        <f>E362</f>
        <v>0</v>
      </c>
      <c r="F358" s="95"/>
      <c r="G358" s="95"/>
      <c r="H358" s="95"/>
      <c r="I358" s="95"/>
      <c r="J358" s="85"/>
      <c r="K358" s="85"/>
      <c r="L358" s="85"/>
      <c r="M358" s="85"/>
      <c r="N358" s="81">
        <f>N359+N362</f>
        <v>0</v>
      </c>
      <c r="O358" s="81">
        <f>O359+O362</f>
        <v>0</v>
      </c>
    </row>
    <row r="359" spans="1:15" hidden="1">
      <c r="A359" s="1637" t="s">
        <v>802</v>
      </c>
      <c r="B359" s="1638"/>
      <c r="C359" s="31" t="s">
        <v>746</v>
      </c>
      <c r="D359" s="61">
        <f>D360</f>
        <v>0</v>
      </c>
      <c r="E359" s="61"/>
      <c r="F359" s="96">
        <f>F360</f>
        <v>2.8</v>
      </c>
      <c r="G359" s="96">
        <f>G360</f>
        <v>2.8</v>
      </c>
      <c r="H359" s="96">
        <f>H360</f>
        <v>1.93</v>
      </c>
      <c r="I359" s="96">
        <f>I360</f>
        <v>1.93</v>
      </c>
      <c r="J359" s="50"/>
      <c r="K359" s="50"/>
      <c r="L359" s="50"/>
      <c r="M359" s="50"/>
      <c r="N359" s="81">
        <f>SUM(N360:N361)</f>
        <v>0</v>
      </c>
      <c r="O359" s="81">
        <f>SUM(O360:O361)</f>
        <v>0</v>
      </c>
    </row>
    <row r="360" spans="1:15" ht="15" hidden="1" customHeight="1" outlineLevel="1">
      <c r="A360" s="82"/>
      <c r="B360" s="82" t="s">
        <v>800</v>
      </c>
      <c r="C360" s="31" t="s">
        <v>746</v>
      </c>
      <c r="D360" s="61"/>
      <c r="E360" s="61"/>
      <c r="F360" s="90">
        <v>2.8</v>
      </c>
      <c r="G360" s="91">
        <v>2.8</v>
      </c>
      <c r="H360" s="91">
        <v>1.93</v>
      </c>
      <c r="I360" s="91">
        <v>1.93</v>
      </c>
      <c r="J360" s="59"/>
      <c r="K360" s="59"/>
      <c r="L360" s="59"/>
      <c r="M360" s="59"/>
      <c r="N360" s="71">
        <f>D360*(F360*J360+G360*K360+H360*L360+I360*M360)</f>
        <v>0</v>
      </c>
      <c r="O360" s="71">
        <f>D360*(H360*L360+I360*M360)</f>
        <v>0</v>
      </c>
    </row>
    <row r="361" spans="1:15" ht="15" hidden="1" customHeight="1" outlineLevel="1">
      <c r="A361" s="43"/>
      <c r="B361" s="89" t="s">
        <v>801</v>
      </c>
      <c r="C361" s="44" t="s">
        <v>748</v>
      </c>
      <c r="D361" s="61"/>
      <c r="E361" s="61"/>
      <c r="F361" s="97"/>
      <c r="G361" s="98"/>
      <c r="H361" s="98"/>
      <c r="I361" s="98"/>
      <c r="J361" s="45"/>
      <c r="K361" s="45"/>
      <c r="L361" s="45"/>
      <c r="M361" s="45"/>
      <c r="N361" s="67"/>
      <c r="O361" s="126"/>
    </row>
    <row r="362" spans="1:15" ht="15" hidden="1" customHeight="1" collapsed="1">
      <c r="A362" s="1637" t="s">
        <v>749</v>
      </c>
      <c r="B362" s="1638"/>
      <c r="C362" s="50"/>
      <c r="D362" s="61"/>
      <c r="E362" s="61">
        <f>E363+E364+E374+E384</f>
        <v>0</v>
      </c>
      <c r="F362" s="99"/>
      <c r="G362" s="99"/>
      <c r="H362" s="99"/>
      <c r="I362" s="99"/>
      <c r="J362" s="50"/>
      <c r="K362" s="50"/>
      <c r="L362" s="50"/>
      <c r="M362" s="50"/>
      <c r="N362" s="81">
        <f>N363+N364+N374+N384</f>
        <v>0</v>
      </c>
      <c r="O362" s="68">
        <f>O363+O364+O384</f>
        <v>0</v>
      </c>
    </row>
    <row r="363" spans="1:15" ht="15" hidden="1" customHeight="1" outlineLevel="1">
      <c r="A363" s="33"/>
      <c r="B363" s="89" t="s">
        <v>804</v>
      </c>
      <c r="C363" s="32" t="s">
        <v>748</v>
      </c>
      <c r="D363" s="61"/>
      <c r="E363" s="61"/>
      <c r="F363" s="100"/>
      <c r="G363" s="100"/>
      <c r="H363" s="100"/>
      <c r="I363" s="100"/>
      <c r="J363" s="59"/>
      <c r="K363" s="59"/>
      <c r="L363" s="59"/>
      <c r="M363" s="59"/>
      <c r="N363" s="72"/>
      <c r="O363" s="72"/>
    </row>
    <row r="364" spans="1:15" ht="15" hidden="1" customHeight="1" outlineLevel="1">
      <c r="A364" s="49"/>
      <c r="B364" s="55" t="s">
        <v>791</v>
      </c>
      <c r="C364" s="56"/>
      <c r="D364" s="61"/>
      <c r="E364" s="61">
        <f>E365+E368+E371</f>
        <v>0</v>
      </c>
      <c r="F364" s="101"/>
      <c r="G364" s="101"/>
      <c r="H364" s="101"/>
      <c r="I364" s="101"/>
      <c r="J364" s="56"/>
      <c r="K364" s="56"/>
      <c r="L364" s="56"/>
      <c r="M364" s="56"/>
      <c r="N364" s="68">
        <f>N365+N368+N371</f>
        <v>0</v>
      </c>
      <c r="O364" s="68">
        <f>O365+O368+O371</f>
        <v>0</v>
      </c>
    </row>
    <row r="365" spans="1:15" ht="15" hidden="1" customHeight="1" outlineLevel="1">
      <c r="A365" s="54"/>
      <c r="B365" s="53" t="s">
        <v>785</v>
      </c>
      <c r="C365" s="50"/>
      <c r="D365" s="61"/>
      <c r="E365" s="61">
        <f>SUM(E366:E367)</f>
        <v>0</v>
      </c>
      <c r="F365" s="102"/>
      <c r="G365" s="99"/>
      <c r="H365" s="99"/>
      <c r="I365" s="99"/>
      <c r="J365" s="50"/>
      <c r="K365" s="50"/>
      <c r="L365" s="50"/>
      <c r="M365" s="51"/>
      <c r="N365" s="69">
        <f>SUM(N366:N367)</f>
        <v>0</v>
      </c>
      <c r="O365" s="70">
        <f>SUM(O366:O367)</f>
        <v>0</v>
      </c>
    </row>
    <row r="366" spans="1:15" ht="15" hidden="1" customHeight="1" outlineLevel="1">
      <c r="A366" s="35"/>
      <c r="B366" s="57" t="s">
        <v>786</v>
      </c>
      <c r="C366" s="58" t="s">
        <v>750</v>
      </c>
      <c r="D366" s="61"/>
      <c r="E366" s="61"/>
      <c r="F366" s="103">
        <v>6.6000000000000003E-2</v>
      </c>
      <c r="G366" s="103">
        <v>7.1999999999999995E-2</v>
      </c>
      <c r="H366" s="103">
        <v>4.3999999999999997E-2</v>
      </c>
      <c r="I366" s="103">
        <v>4.8000000000000001E-2</v>
      </c>
      <c r="J366" s="59"/>
      <c r="K366" s="59"/>
      <c r="L366" s="59"/>
      <c r="M366" s="59"/>
      <c r="N366" s="71">
        <f>E366*(F366*J366+G366*K366+H366*L366+I366*M366)</f>
        <v>0</v>
      </c>
      <c r="O366" s="71">
        <f>E366*(H366*L366+I366*M366)</f>
        <v>0</v>
      </c>
    </row>
    <row r="367" spans="1:15" ht="15" hidden="1" customHeight="1" outlineLevel="1">
      <c r="A367" s="33"/>
      <c r="B367" s="33" t="s">
        <v>787</v>
      </c>
      <c r="C367" s="34" t="s">
        <v>750</v>
      </c>
      <c r="D367" s="61"/>
      <c r="E367" s="61"/>
      <c r="F367" s="104">
        <v>0.19800000000000001</v>
      </c>
      <c r="G367" s="104">
        <v>0.216</v>
      </c>
      <c r="H367" s="104">
        <v>0.13200000000000001</v>
      </c>
      <c r="I367" s="104">
        <v>0.14399999999999999</v>
      </c>
      <c r="J367" s="59"/>
      <c r="K367" s="59"/>
      <c r="L367" s="41"/>
      <c r="M367" s="59"/>
      <c r="N367" s="71">
        <f>E367*(F367*J367+G367*K367+H367*L367+I367*M367)</f>
        <v>0</v>
      </c>
      <c r="O367" s="71">
        <f>E367*(H367*L367+I367*M367)</f>
        <v>0</v>
      </c>
    </row>
    <row r="368" spans="1:15" ht="15" hidden="1" customHeight="1" outlineLevel="1">
      <c r="A368" s="40"/>
      <c r="B368" s="53" t="s">
        <v>788</v>
      </c>
      <c r="C368" s="50"/>
      <c r="D368" s="61"/>
      <c r="E368" s="61">
        <f>SUM(E369:E370)</f>
        <v>0</v>
      </c>
      <c r="F368" s="102"/>
      <c r="G368" s="99"/>
      <c r="H368" s="99"/>
      <c r="I368" s="99"/>
      <c r="J368" s="50"/>
      <c r="K368" s="50"/>
      <c r="L368" s="50"/>
      <c r="M368" s="51"/>
      <c r="N368" s="69">
        <f>SUM(N369:N370)</f>
        <v>0</v>
      </c>
      <c r="O368" s="70">
        <f>SUM(O369:O370)</f>
        <v>0</v>
      </c>
    </row>
    <row r="369" spans="1:15" ht="15" hidden="1" customHeight="1" outlineLevel="1">
      <c r="A369" s="35"/>
      <c r="B369" s="35" t="s">
        <v>786</v>
      </c>
      <c r="C369" s="34" t="s">
        <v>750</v>
      </c>
      <c r="D369" s="61"/>
      <c r="E369" s="61"/>
      <c r="F369" s="104">
        <v>4.3999999999999997E-2</v>
      </c>
      <c r="G369" s="104">
        <v>4.8000000000000001E-2</v>
      </c>
      <c r="H369" s="104">
        <v>3.3000000000000002E-2</v>
      </c>
      <c r="I369" s="103">
        <v>3.5999999999999997E-2</v>
      </c>
      <c r="J369" s="59"/>
      <c r="K369" s="59"/>
      <c r="L369" s="59"/>
      <c r="M369" s="59"/>
      <c r="N369" s="71">
        <f>E369*(F369*J369+G369*K369+H369*L369+I369*M369)</f>
        <v>0</v>
      </c>
      <c r="O369" s="71">
        <f>E369*(H369*L369+I369*M369)</f>
        <v>0</v>
      </c>
    </row>
    <row r="370" spans="1:15" ht="15" hidden="1" customHeight="1" outlineLevel="1">
      <c r="A370" s="33"/>
      <c r="B370" s="33" t="s">
        <v>787</v>
      </c>
      <c r="C370" s="34" t="s">
        <v>750</v>
      </c>
      <c r="D370" s="61"/>
      <c r="E370" s="61"/>
      <c r="F370" s="104">
        <v>0.13200000000000001</v>
      </c>
      <c r="G370" s="104">
        <v>0.14399999999999999</v>
      </c>
      <c r="H370" s="104">
        <v>8.7999999999999995E-2</v>
      </c>
      <c r="I370" s="104">
        <v>9.6000000000000002E-2</v>
      </c>
      <c r="J370" s="59"/>
      <c r="K370" s="59"/>
      <c r="L370" s="41"/>
      <c r="M370" s="59"/>
      <c r="N370" s="71">
        <f>E370*(F370*J370+G370*K370+H370*L370+I370*M370)</f>
        <v>0</v>
      </c>
      <c r="O370" s="71">
        <f>E370*(H370*L370+I370*M370)</f>
        <v>0</v>
      </c>
    </row>
    <row r="371" spans="1:15" ht="15" hidden="1" customHeight="1" outlineLevel="1">
      <c r="A371" s="38"/>
      <c r="B371" s="53" t="s">
        <v>789</v>
      </c>
      <c r="C371" s="50"/>
      <c r="D371" s="61"/>
      <c r="E371" s="61">
        <f>SUM(E372:E373)</f>
        <v>0</v>
      </c>
      <c r="F371" s="102"/>
      <c r="G371" s="99"/>
      <c r="H371" s="99"/>
      <c r="I371" s="99"/>
      <c r="J371" s="50"/>
      <c r="K371" s="50"/>
      <c r="L371" s="50"/>
      <c r="M371" s="51"/>
      <c r="N371" s="69">
        <f>SUM(N372:N373)</f>
        <v>0</v>
      </c>
      <c r="O371" s="70">
        <f>SUM(O372:O373)</f>
        <v>0</v>
      </c>
    </row>
    <row r="372" spans="1:15" ht="15" hidden="1" customHeight="1" outlineLevel="1">
      <c r="A372" s="33"/>
      <c r="B372" s="35" t="s">
        <v>786</v>
      </c>
      <c r="C372" s="34" t="s">
        <v>750</v>
      </c>
      <c r="D372" s="61"/>
      <c r="E372" s="61"/>
      <c r="F372" s="104">
        <v>3.3000000000000002E-2</v>
      </c>
      <c r="G372" s="104">
        <v>3.5999999999999997E-2</v>
      </c>
      <c r="H372" s="104">
        <v>2.1999999999999999E-2</v>
      </c>
      <c r="I372" s="103">
        <v>2.4E-2</v>
      </c>
      <c r="J372" s="59"/>
      <c r="K372" s="59"/>
      <c r="L372" s="59"/>
      <c r="M372" s="59"/>
      <c r="N372" s="71">
        <f>E372*(F372*J372+G372*K372+H372*L372+I372*M372)</f>
        <v>0</v>
      </c>
      <c r="O372" s="71">
        <f>E372*(H372*L372+I372*M372)</f>
        <v>0</v>
      </c>
    </row>
    <row r="373" spans="1:15" ht="15" hidden="1" customHeight="1" outlineLevel="1">
      <c r="A373" s="33"/>
      <c r="B373" s="33" t="s">
        <v>787</v>
      </c>
      <c r="C373" s="34" t="s">
        <v>750</v>
      </c>
      <c r="D373" s="61"/>
      <c r="E373" s="61"/>
      <c r="F373" s="104">
        <v>9.9000000000000005E-2</v>
      </c>
      <c r="G373" s="104">
        <v>0.108</v>
      </c>
      <c r="H373" s="104">
        <v>6.6000000000000003E-2</v>
      </c>
      <c r="I373" s="104">
        <v>7.1999999999999995E-2</v>
      </c>
      <c r="J373" s="59"/>
      <c r="K373" s="59"/>
      <c r="L373" s="41"/>
      <c r="M373" s="59"/>
      <c r="N373" s="71">
        <f>E373*(F373*J373+G373*K373+H373*L373+I373*M373)</f>
        <v>0</v>
      </c>
      <c r="O373" s="71">
        <f>E373*(H373*L373+I373*M373)</f>
        <v>0</v>
      </c>
    </row>
    <row r="374" spans="1:15" ht="15" hidden="1" customHeight="1" outlineLevel="1">
      <c r="A374" s="33"/>
      <c r="B374" s="47" t="s">
        <v>796</v>
      </c>
      <c r="C374" s="39"/>
      <c r="D374" s="61"/>
      <c r="E374" s="61">
        <f>E375+E378+E381</f>
        <v>0</v>
      </c>
      <c r="F374" s="105"/>
      <c r="G374" s="105"/>
      <c r="H374" s="105"/>
      <c r="I374" s="105"/>
      <c r="J374" s="39"/>
      <c r="K374" s="39"/>
      <c r="L374" s="39"/>
      <c r="M374" s="63"/>
      <c r="N374" s="68">
        <f>N375+N378+N381</f>
        <v>0</v>
      </c>
      <c r="O374" s="78"/>
    </row>
    <row r="375" spans="1:15" ht="15" hidden="1" customHeight="1" outlineLevel="1">
      <c r="A375" s="33"/>
      <c r="B375" s="53" t="s">
        <v>785</v>
      </c>
      <c r="C375" s="50"/>
      <c r="D375" s="61"/>
      <c r="E375" s="61">
        <f>SUM(E376:E377)</f>
        <v>0</v>
      </c>
      <c r="F375" s="102"/>
      <c r="G375" s="99"/>
      <c r="H375" s="99"/>
      <c r="I375" s="99"/>
      <c r="J375" s="50"/>
      <c r="K375" s="50"/>
      <c r="L375" s="50"/>
      <c r="M375" s="51"/>
      <c r="N375" s="69">
        <f>SUM(N376:N377)</f>
        <v>0</v>
      </c>
      <c r="O375" s="79"/>
    </row>
    <row r="376" spans="1:15" ht="15" hidden="1" customHeight="1" outlineLevel="1">
      <c r="A376" s="33"/>
      <c r="B376" s="35" t="s">
        <v>786</v>
      </c>
      <c r="C376" s="34" t="s">
        <v>750</v>
      </c>
      <c r="D376" s="61"/>
      <c r="E376" s="61"/>
      <c r="F376" s="104">
        <v>0.11</v>
      </c>
      <c r="G376" s="104">
        <v>0.12</v>
      </c>
      <c r="H376" s="105"/>
      <c r="I376" s="106"/>
      <c r="J376" s="59"/>
      <c r="K376" s="59"/>
      <c r="L376" s="76"/>
      <c r="M376" s="76"/>
      <c r="N376" s="71">
        <f>E376*(F376*J376+G376*K376+H376*L376+I376*M376)</f>
        <v>0</v>
      </c>
      <c r="O376" s="77"/>
    </row>
    <row r="377" spans="1:15" ht="15" hidden="1" customHeight="1" outlineLevel="1">
      <c r="A377" s="33"/>
      <c r="B377" s="33" t="s">
        <v>787</v>
      </c>
      <c r="C377" s="34" t="s">
        <v>750</v>
      </c>
      <c r="D377" s="61"/>
      <c r="E377" s="61"/>
      <c r="F377" s="104">
        <v>0.33</v>
      </c>
      <c r="G377" s="104">
        <v>0.36</v>
      </c>
      <c r="H377" s="105"/>
      <c r="I377" s="105"/>
      <c r="J377" s="59"/>
      <c r="K377" s="59"/>
      <c r="L377" s="36"/>
      <c r="M377" s="76"/>
      <c r="N377" s="71">
        <f>E377*(F377*J377+G377*K377+H377*L377+I377*M377)</f>
        <v>0</v>
      </c>
      <c r="O377" s="77"/>
    </row>
    <row r="378" spans="1:15" ht="15" hidden="1" customHeight="1" outlineLevel="1">
      <c r="A378" s="33"/>
      <c r="B378" s="53" t="s">
        <v>788</v>
      </c>
      <c r="C378" s="50"/>
      <c r="D378" s="61"/>
      <c r="E378" s="61">
        <f>SUM(E379:E380)</f>
        <v>0</v>
      </c>
      <c r="F378" s="102"/>
      <c r="G378" s="99"/>
      <c r="H378" s="99"/>
      <c r="I378" s="99"/>
      <c r="J378" s="50"/>
      <c r="K378" s="50"/>
      <c r="L378" s="50"/>
      <c r="M378" s="51"/>
      <c r="N378" s="69">
        <f>SUM(N379:N380)</f>
        <v>0</v>
      </c>
      <c r="O378" s="79"/>
    </row>
    <row r="379" spans="1:15" ht="15" hidden="1" customHeight="1" outlineLevel="1">
      <c r="A379" s="33"/>
      <c r="B379" s="35" t="s">
        <v>786</v>
      </c>
      <c r="C379" s="34" t="s">
        <v>750</v>
      </c>
      <c r="D379" s="61"/>
      <c r="E379" s="61"/>
      <c r="F379" s="104">
        <v>7.6999999999999999E-2</v>
      </c>
      <c r="G379" s="104">
        <v>8.3999999999999991E-2</v>
      </c>
      <c r="H379" s="105"/>
      <c r="I379" s="106"/>
      <c r="J379" s="59"/>
      <c r="K379" s="59"/>
      <c r="L379" s="76"/>
      <c r="M379" s="76"/>
      <c r="N379" s="71">
        <f>E379*(F379*J379+G379*K379+H379*L379+I379*M379)</f>
        <v>0</v>
      </c>
      <c r="O379" s="77"/>
    </row>
    <row r="380" spans="1:15" ht="15" hidden="1" customHeight="1" outlineLevel="1">
      <c r="A380" s="33"/>
      <c r="B380" s="33" t="s">
        <v>787</v>
      </c>
      <c r="C380" s="34" t="s">
        <v>750</v>
      </c>
      <c r="D380" s="61"/>
      <c r="E380" s="61"/>
      <c r="F380" s="104">
        <v>0.22</v>
      </c>
      <c r="G380" s="104">
        <v>0.24</v>
      </c>
      <c r="H380" s="105"/>
      <c r="I380" s="105"/>
      <c r="J380" s="59"/>
      <c r="K380" s="59"/>
      <c r="L380" s="36"/>
      <c r="M380" s="76"/>
      <c r="N380" s="71">
        <f>E380*(F380*J380+G380*K380+H380*L380+I380*M380)</f>
        <v>0</v>
      </c>
      <c r="O380" s="77"/>
    </row>
    <row r="381" spans="1:15" ht="15" hidden="1" customHeight="1" outlineLevel="1">
      <c r="A381" s="33"/>
      <c r="B381" s="53" t="s">
        <v>789</v>
      </c>
      <c r="C381" s="50"/>
      <c r="D381" s="61"/>
      <c r="E381" s="61">
        <f>SUM(E382:E383)</f>
        <v>0</v>
      </c>
      <c r="F381" s="102"/>
      <c r="G381" s="99"/>
      <c r="H381" s="99"/>
      <c r="I381" s="99"/>
      <c r="J381" s="50"/>
      <c r="K381" s="50"/>
      <c r="L381" s="50"/>
      <c r="M381" s="51"/>
      <c r="N381" s="69">
        <f>SUM(N382:N383)</f>
        <v>0</v>
      </c>
      <c r="O381" s="79"/>
    </row>
    <row r="382" spans="1:15" ht="15" hidden="1" customHeight="1" outlineLevel="1">
      <c r="A382" s="33"/>
      <c r="B382" s="35" t="s">
        <v>786</v>
      </c>
      <c r="C382" s="34" t="s">
        <v>750</v>
      </c>
      <c r="D382" s="61"/>
      <c r="E382" s="61"/>
      <c r="F382" s="104">
        <v>5.5E-2</v>
      </c>
      <c r="G382" s="104">
        <v>0.06</v>
      </c>
      <c r="H382" s="105"/>
      <c r="I382" s="106"/>
      <c r="J382" s="59"/>
      <c r="K382" s="59"/>
      <c r="L382" s="76"/>
      <c r="M382" s="76"/>
      <c r="N382" s="71">
        <f>E382*(F382*J382+G382*K382+H382*L382+I382*M382)</f>
        <v>0</v>
      </c>
      <c r="O382" s="77"/>
    </row>
    <row r="383" spans="1:15" ht="15" hidden="1" customHeight="1" outlineLevel="1">
      <c r="A383" s="33"/>
      <c r="B383" s="33" t="s">
        <v>787</v>
      </c>
      <c r="C383" s="34" t="s">
        <v>750</v>
      </c>
      <c r="D383" s="61"/>
      <c r="E383" s="61"/>
      <c r="F383" s="104">
        <v>0.16500000000000001</v>
      </c>
      <c r="G383" s="104">
        <v>0.18</v>
      </c>
      <c r="H383" s="105"/>
      <c r="I383" s="105"/>
      <c r="J383" s="59"/>
      <c r="K383" s="59"/>
      <c r="L383" s="36"/>
      <c r="M383" s="76"/>
      <c r="N383" s="71">
        <f>E383*(F383*J383+G383*K383+H383*L383+I383*M383)</f>
        <v>0</v>
      </c>
      <c r="O383" s="77"/>
    </row>
    <row r="384" spans="1:15" ht="45" hidden="1" customHeight="1" outlineLevel="1">
      <c r="A384" s="38"/>
      <c r="B384" s="53" t="s">
        <v>790</v>
      </c>
      <c r="C384" s="50"/>
      <c r="D384" s="61"/>
      <c r="E384" s="61">
        <f>E385+E390</f>
        <v>0</v>
      </c>
      <c r="F384" s="102"/>
      <c r="G384" s="99"/>
      <c r="H384" s="99"/>
      <c r="I384" s="99"/>
      <c r="J384" s="50"/>
      <c r="K384" s="50"/>
      <c r="L384" s="50"/>
      <c r="M384" s="51"/>
      <c r="N384" s="70">
        <f>N385+N390</f>
        <v>0</v>
      </c>
      <c r="O384" s="70">
        <f>O385+O390</f>
        <v>0</v>
      </c>
    </row>
    <row r="385" spans="1:15" ht="15" hidden="1" customHeight="1" outlineLevel="1">
      <c r="A385" s="35"/>
      <c r="B385" s="47" t="s">
        <v>791</v>
      </c>
      <c r="C385" s="34"/>
      <c r="D385" s="61"/>
      <c r="E385" s="61">
        <f>SUM(E386:E389)</f>
        <v>0</v>
      </c>
      <c r="F385" s="100"/>
      <c r="G385" s="100"/>
      <c r="H385" s="100"/>
      <c r="I385" s="100"/>
      <c r="J385" s="34"/>
      <c r="K385" s="34"/>
      <c r="L385" s="34"/>
      <c r="M385" s="34"/>
      <c r="N385" s="71">
        <f>SUM(N386:N389)</f>
        <v>0</v>
      </c>
      <c r="O385" s="71">
        <f>SUM(O386:O389)</f>
        <v>0</v>
      </c>
    </row>
    <row r="386" spans="1:15" ht="15" hidden="1" customHeight="1" outlineLevel="1">
      <c r="A386" s="35"/>
      <c r="B386" s="35" t="s">
        <v>792</v>
      </c>
      <c r="C386" s="34" t="s">
        <v>750</v>
      </c>
      <c r="D386" s="61"/>
      <c r="E386" s="61"/>
      <c r="F386" s="107">
        <v>2.7E-2</v>
      </c>
      <c r="G386" s="107">
        <v>2.7E-2</v>
      </c>
      <c r="H386" s="107">
        <v>1.7999999999999999E-2</v>
      </c>
      <c r="I386" s="107">
        <v>1.7999999999999999E-2</v>
      </c>
      <c r="J386" s="59"/>
      <c r="K386" s="59"/>
      <c r="L386" s="59"/>
      <c r="M386" s="59"/>
      <c r="N386" s="71">
        <f>E386*(F386*J386+G386*K386+H386*L386+I386*M386)</f>
        <v>0</v>
      </c>
      <c r="O386" s="71">
        <f>E386*(H386*L386+I386*M386)</f>
        <v>0</v>
      </c>
    </row>
    <row r="387" spans="1:15" ht="15" hidden="1" customHeight="1" outlineLevel="1">
      <c r="A387" s="35"/>
      <c r="B387" s="35" t="s">
        <v>793</v>
      </c>
      <c r="C387" s="34" t="s">
        <v>750</v>
      </c>
      <c r="D387" s="61"/>
      <c r="E387" s="61"/>
      <c r="F387" s="107">
        <v>0.02</v>
      </c>
      <c r="G387" s="107">
        <v>0.02</v>
      </c>
      <c r="H387" s="107">
        <v>1.2999999999999999E-2</v>
      </c>
      <c r="I387" s="107">
        <v>1.2999999999999999E-2</v>
      </c>
      <c r="J387" s="59"/>
      <c r="K387" s="59"/>
      <c r="L387" s="59"/>
      <c r="M387" s="59"/>
      <c r="N387" s="71">
        <f>E387*(F387*J387+G387*K387+H387*L387+I387*M387)</f>
        <v>0</v>
      </c>
      <c r="O387" s="71">
        <f>E387*(H387*L387+I387*M387)</f>
        <v>0</v>
      </c>
    </row>
    <row r="388" spans="1:15" ht="15" hidden="1" customHeight="1" outlineLevel="1">
      <c r="A388" s="35"/>
      <c r="B388" s="35" t="s">
        <v>794</v>
      </c>
      <c r="C388" s="34" t="s">
        <v>750</v>
      </c>
      <c r="D388" s="61"/>
      <c r="E388" s="61"/>
      <c r="F388" s="107">
        <v>1.6E-2</v>
      </c>
      <c r="G388" s="107">
        <v>1.6E-2</v>
      </c>
      <c r="H388" s="107">
        <v>0.01</v>
      </c>
      <c r="I388" s="107">
        <v>0.01</v>
      </c>
      <c r="J388" s="59"/>
      <c r="K388" s="59"/>
      <c r="L388" s="59"/>
      <c r="M388" s="59"/>
      <c r="N388" s="71">
        <f>E388*(F388*J388+G388*K388+H388*L388+I388*M388)</f>
        <v>0</v>
      </c>
      <c r="O388" s="71">
        <f>E388*(H388*L388+I388*M388)</f>
        <v>0</v>
      </c>
    </row>
    <row r="389" spans="1:15" ht="15" hidden="1" customHeight="1" outlineLevel="1">
      <c r="A389" s="35"/>
      <c r="B389" s="35" t="s">
        <v>795</v>
      </c>
      <c r="C389" s="34" t="s">
        <v>750</v>
      </c>
      <c r="D389" s="61"/>
      <c r="E389" s="61"/>
      <c r="F389" s="107">
        <v>6.0000000000000001E-3</v>
      </c>
      <c r="G389" s="107">
        <v>6.0000000000000001E-3</v>
      </c>
      <c r="H389" s="107">
        <v>4.0000000000000001E-3</v>
      </c>
      <c r="I389" s="107">
        <v>4.0000000000000001E-3</v>
      </c>
      <c r="J389" s="59"/>
      <c r="K389" s="59"/>
      <c r="L389" s="59"/>
      <c r="M389" s="59"/>
      <c r="N389" s="71">
        <f>E389*(F389*J389+G389*K389+H389*L389+I389*M389)</f>
        <v>0</v>
      </c>
      <c r="O389" s="71">
        <f>E389*(H389*L389+I389*M389)</f>
        <v>0</v>
      </c>
    </row>
    <row r="390" spans="1:15" ht="15" hidden="1" customHeight="1" outlineLevel="1">
      <c r="A390" s="42"/>
      <c r="B390" s="47" t="s">
        <v>796</v>
      </c>
      <c r="C390" s="34"/>
      <c r="D390" s="61"/>
      <c r="E390" s="61">
        <f>SUM(E391:E394)</f>
        <v>0</v>
      </c>
      <c r="F390" s="100"/>
      <c r="G390" s="100"/>
      <c r="H390" s="100"/>
      <c r="I390" s="100"/>
      <c r="J390" s="34"/>
      <c r="K390" s="34"/>
      <c r="L390" s="34"/>
      <c r="M390" s="34"/>
      <c r="N390" s="71">
        <f>SUM(N391:N394)</f>
        <v>0</v>
      </c>
      <c r="O390" s="73"/>
    </row>
    <row r="391" spans="1:15" ht="15" hidden="1" customHeight="1" outlineLevel="1">
      <c r="A391" s="35"/>
      <c r="B391" s="35" t="s">
        <v>792</v>
      </c>
      <c r="C391" s="34" t="s">
        <v>750</v>
      </c>
      <c r="D391" s="61"/>
      <c r="E391" s="61"/>
      <c r="F391" s="107">
        <v>4.4999999999999998E-2</v>
      </c>
      <c r="G391" s="107">
        <v>4.4999999999999998E-2</v>
      </c>
      <c r="H391" s="108"/>
      <c r="I391" s="108"/>
      <c r="J391" s="59"/>
      <c r="K391" s="59"/>
      <c r="L391" s="80"/>
      <c r="M391" s="80"/>
      <c r="N391" s="71">
        <f>E391*(F391*J391+G391*K391+H391*L391+I391*M391)</f>
        <v>0</v>
      </c>
      <c r="O391" s="75"/>
    </row>
    <row r="392" spans="1:15" ht="15" hidden="1" customHeight="1" outlineLevel="1">
      <c r="A392" s="35"/>
      <c r="B392" s="35" t="s">
        <v>793</v>
      </c>
      <c r="C392" s="34" t="s">
        <v>750</v>
      </c>
      <c r="D392" s="61"/>
      <c r="E392" s="61"/>
      <c r="F392" s="107">
        <v>3.3000000000000002E-2</v>
      </c>
      <c r="G392" s="107">
        <v>3.3000000000000002E-2</v>
      </c>
      <c r="H392" s="108"/>
      <c r="I392" s="108"/>
      <c r="J392" s="59"/>
      <c r="K392" s="59"/>
      <c r="L392" s="80"/>
      <c r="M392" s="80"/>
      <c r="N392" s="71">
        <f>E392*(F392*J392+G392*K392+H392*L392+I392*M392)</f>
        <v>0</v>
      </c>
      <c r="O392" s="75"/>
    </row>
    <row r="393" spans="1:15" ht="15" hidden="1" customHeight="1" outlineLevel="1">
      <c r="A393" s="35"/>
      <c r="B393" s="35" t="s">
        <v>794</v>
      </c>
      <c r="C393" s="34" t="s">
        <v>750</v>
      </c>
      <c r="D393" s="61"/>
      <c r="E393" s="61"/>
      <c r="F393" s="107">
        <v>2.6000000000000002E-2</v>
      </c>
      <c r="G393" s="107">
        <v>2.6000000000000002E-2</v>
      </c>
      <c r="H393" s="108"/>
      <c r="I393" s="108"/>
      <c r="J393" s="59"/>
      <c r="K393" s="59"/>
      <c r="L393" s="80"/>
      <c r="M393" s="80"/>
      <c r="N393" s="71">
        <f>E393*(F393*J393+G393*K393+H393*L393+I393*M393)</f>
        <v>0</v>
      </c>
      <c r="O393" s="75"/>
    </row>
    <row r="394" spans="1:15" ht="15" hidden="1" customHeight="1" outlineLevel="1">
      <c r="A394" s="35"/>
      <c r="B394" s="35" t="s">
        <v>795</v>
      </c>
      <c r="C394" s="34" t="s">
        <v>750</v>
      </c>
      <c r="D394" s="61"/>
      <c r="E394" s="61"/>
      <c r="F394" s="107">
        <v>0.01</v>
      </c>
      <c r="G394" s="107">
        <v>0.01</v>
      </c>
      <c r="H394" s="108"/>
      <c r="I394" s="108"/>
      <c r="J394" s="59"/>
      <c r="K394" s="59"/>
      <c r="L394" s="80"/>
      <c r="M394" s="80"/>
      <c r="N394" s="71">
        <f>E394*(F394*J394+G394*K394+H394*L394+I394*M394)</f>
        <v>0</v>
      </c>
      <c r="O394" s="45"/>
    </row>
    <row r="395" spans="1:15" ht="25.5" hidden="1" customHeight="1" collapsed="1">
      <c r="A395" s="1639" t="s">
        <v>767</v>
      </c>
      <c r="B395" s="1640"/>
      <c r="C395" s="31" t="s">
        <v>746</v>
      </c>
      <c r="D395" s="61">
        <f>D396</f>
        <v>0</v>
      </c>
      <c r="E395" s="61">
        <f>E399</f>
        <v>0</v>
      </c>
      <c r="F395" s="95"/>
      <c r="G395" s="95"/>
      <c r="H395" s="95"/>
      <c r="I395" s="95"/>
      <c r="J395" s="85"/>
      <c r="K395" s="85"/>
      <c r="L395" s="85"/>
      <c r="M395" s="85"/>
      <c r="N395" s="81">
        <f>N396+N399</f>
        <v>0</v>
      </c>
      <c r="O395" s="45"/>
    </row>
    <row r="396" spans="1:15" hidden="1">
      <c r="A396" s="1637" t="s">
        <v>802</v>
      </c>
      <c r="B396" s="1638"/>
      <c r="C396" s="31" t="s">
        <v>746</v>
      </c>
      <c r="D396" s="61">
        <f>D397</f>
        <v>0</v>
      </c>
      <c r="E396" s="61"/>
      <c r="F396" s="96">
        <f>F397</f>
        <v>4.4400000000000004</v>
      </c>
      <c r="G396" s="96">
        <f>G397</f>
        <v>4.4400000000000004</v>
      </c>
      <c r="H396" s="99"/>
      <c r="I396" s="99"/>
      <c r="J396" s="50"/>
      <c r="K396" s="50"/>
      <c r="L396" s="50"/>
      <c r="M396" s="50"/>
      <c r="N396" s="81">
        <f>SUM(N397:N398)</f>
        <v>0</v>
      </c>
      <c r="O396" s="45"/>
    </row>
    <row r="397" spans="1:15" ht="15" hidden="1" customHeight="1" outlineLevel="1">
      <c r="A397" s="82"/>
      <c r="B397" s="82" t="s">
        <v>800</v>
      </c>
      <c r="C397" s="31" t="s">
        <v>746</v>
      </c>
      <c r="D397" s="61"/>
      <c r="E397" s="61"/>
      <c r="F397" s="90">
        <v>4.4400000000000004</v>
      </c>
      <c r="G397" s="91">
        <v>4.4400000000000004</v>
      </c>
      <c r="H397" s="98"/>
      <c r="I397" s="98"/>
      <c r="J397" s="59"/>
      <c r="K397" s="59"/>
      <c r="L397" s="45"/>
      <c r="M397" s="45"/>
      <c r="N397" s="71">
        <f>D397*(F397*J397+G397*K397+H397*L397+I397*M397)</f>
        <v>0</v>
      </c>
      <c r="O397" s="45"/>
    </row>
    <row r="398" spans="1:15" ht="15" hidden="1" customHeight="1" outlineLevel="1">
      <c r="A398" s="43"/>
      <c r="B398" s="89" t="s">
        <v>801</v>
      </c>
      <c r="C398" s="44" t="s">
        <v>748</v>
      </c>
      <c r="D398" s="61"/>
      <c r="E398" s="61"/>
      <c r="F398" s="97"/>
      <c r="G398" s="98"/>
      <c r="H398" s="98"/>
      <c r="I398" s="98"/>
      <c r="J398" s="45"/>
      <c r="K398" s="45"/>
      <c r="L398" s="45"/>
      <c r="M398" s="45"/>
      <c r="N398" s="67"/>
      <c r="O398" s="45"/>
    </row>
    <row r="399" spans="1:15" ht="15" hidden="1" customHeight="1" collapsed="1">
      <c r="A399" s="1637" t="s">
        <v>749</v>
      </c>
      <c r="B399" s="1638"/>
      <c r="C399" s="50"/>
      <c r="D399" s="61"/>
      <c r="E399" s="61">
        <f>E401+E411+E400</f>
        <v>0</v>
      </c>
      <c r="F399" s="99"/>
      <c r="G399" s="99"/>
      <c r="H399" s="99"/>
      <c r="I399" s="99"/>
      <c r="J399" s="50"/>
      <c r="K399" s="50"/>
      <c r="L399" s="50"/>
      <c r="M399" s="50"/>
      <c r="N399" s="81">
        <f>N400+N401+N411</f>
        <v>0</v>
      </c>
      <c r="O399" s="88"/>
    </row>
    <row r="400" spans="1:15" ht="15" hidden="1" customHeight="1" outlineLevel="1">
      <c r="A400" s="33"/>
      <c r="B400" s="89" t="s">
        <v>803</v>
      </c>
      <c r="C400" s="32" t="s">
        <v>748</v>
      </c>
      <c r="D400" s="61"/>
      <c r="E400" s="61"/>
      <c r="F400" s="105"/>
      <c r="G400" s="105"/>
      <c r="H400" s="105"/>
      <c r="I400" s="105"/>
      <c r="J400" s="59"/>
      <c r="K400" s="59"/>
      <c r="L400" s="36"/>
      <c r="M400" s="76"/>
      <c r="N400" s="72"/>
      <c r="O400" s="73"/>
    </row>
    <row r="401" spans="1:15" ht="15" hidden="1" customHeight="1" outlineLevel="1">
      <c r="A401" s="33"/>
      <c r="B401" s="47" t="s">
        <v>796</v>
      </c>
      <c r="C401" s="39"/>
      <c r="D401" s="61"/>
      <c r="E401" s="61">
        <f>E402+E405+E408</f>
        <v>0</v>
      </c>
      <c r="F401" s="105"/>
      <c r="G401" s="105"/>
      <c r="H401" s="105"/>
      <c r="I401" s="105"/>
      <c r="J401" s="39"/>
      <c r="K401" s="39"/>
      <c r="L401" s="39"/>
      <c r="M401" s="63"/>
      <c r="N401" s="68">
        <f>N402+N405+N408</f>
        <v>0</v>
      </c>
      <c r="O401" s="78"/>
    </row>
    <row r="402" spans="1:15" ht="15" hidden="1" customHeight="1" outlineLevel="1">
      <c r="A402" s="33"/>
      <c r="B402" s="53" t="s">
        <v>785</v>
      </c>
      <c r="C402" s="50"/>
      <c r="D402" s="61"/>
      <c r="E402" s="61">
        <f>SUM(E403:E404)</f>
        <v>0</v>
      </c>
      <c r="F402" s="102"/>
      <c r="G402" s="99"/>
      <c r="H402" s="99"/>
      <c r="I402" s="99"/>
      <c r="J402" s="50"/>
      <c r="K402" s="50"/>
      <c r="L402" s="50"/>
      <c r="M402" s="51"/>
      <c r="N402" s="69">
        <f>SUM(N403:N404)</f>
        <v>0</v>
      </c>
      <c r="O402" s="79"/>
    </row>
    <row r="403" spans="1:15" ht="15" hidden="1" customHeight="1" outlineLevel="1">
      <c r="A403" s="33"/>
      <c r="B403" s="35" t="s">
        <v>786</v>
      </c>
      <c r="C403" s="34" t="s">
        <v>750</v>
      </c>
      <c r="D403" s="61"/>
      <c r="E403" s="61"/>
      <c r="F403" s="104">
        <v>0.11</v>
      </c>
      <c r="G403" s="104">
        <v>0.12</v>
      </c>
      <c r="H403" s="105"/>
      <c r="I403" s="106"/>
      <c r="J403" s="59"/>
      <c r="K403" s="59"/>
      <c r="L403" s="76"/>
      <c r="M403" s="76"/>
      <c r="N403" s="71">
        <f>E403*(F403*J403+G403*K403+H403*L403+I403*M403)</f>
        <v>0</v>
      </c>
      <c r="O403" s="77"/>
    </row>
    <row r="404" spans="1:15" ht="15" hidden="1" customHeight="1" outlineLevel="1">
      <c r="A404" s="33"/>
      <c r="B404" s="33" t="s">
        <v>787</v>
      </c>
      <c r="C404" s="34" t="s">
        <v>750</v>
      </c>
      <c r="D404" s="61"/>
      <c r="E404" s="61"/>
      <c r="F404" s="104">
        <v>0.33</v>
      </c>
      <c r="G404" s="104">
        <v>0.36</v>
      </c>
      <c r="H404" s="105"/>
      <c r="I404" s="105"/>
      <c r="J404" s="59"/>
      <c r="K404" s="59"/>
      <c r="L404" s="36"/>
      <c r="M404" s="76"/>
      <c r="N404" s="71">
        <f>E404*(F404*J404+G404*K404+H404*L404+I404*M404)</f>
        <v>0</v>
      </c>
      <c r="O404" s="77"/>
    </row>
    <row r="405" spans="1:15" ht="15" hidden="1" customHeight="1" outlineLevel="1">
      <c r="A405" s="33"/>
      <c r="B405" s="53" t="s">
        <v>788</v>
      </c>
      <c r="C405" s="50"/>
      <c r="D405" s="61"/>
      <c r="E405" s="61">
        <f>SUM(E406:E407)</f>
        <v>0</v>
      </c>
      <c r="F405" s="102"/>
      <c r="G405" s="99"/>
      <c r="H405" s="99"/>
      <c r="I405" s="99"/>
      <c r="J405" s="50"/>
      <c r="K405" s="50"/>
      <c r="L405" s="50"/>
      <c r="M405" s="51"/>
      <c r="N405" s="69">
        <f>SUM(N406:N407)</f>
        <v>0</v>
      </c>
      <c r="O405" s="79"/>
    </row>
    <row r="406" spans="1:15" ht="15" hidden="1" customHeight="1" outlineLevel="1">
      <c r="A406" s="33"/>
      <c r="B406" s="35" t="s">
        <v>786</v>
      </c>
      <c r="C406" s="34" t="s">
        <v>750</v>
      </c>
      <c r="D406" s="61"/>
      <c r="E406" s="61"/>
      <c r="F406" s="104">
        <v>7.6999999999999999E-2</v>
      </c>
      <c r="G406" s="104">
        <v>8.3999999999999991E-2</v>
      </c>
      <c r="H406" s="105"/>
      <c r="I406" s="106"/>
      <c r="J406" s="59"/>
      <c r="K406" s="59"/>
      <c r="L406" s="76"/>
      <c r="M406" s="76"/>
      <c r="N406" s="71">
        <f>E406*(F406*J406+G406*K406+H406*L406+I406*M406)</f>
        <v>0</v>
      </c>
      <c r="O406" s="77"/>
    </row>
    <row r="407" spans="1:15" ht="15" hidden="1" customHeight="1" outlineLevel="1">
      <c r="A407" s="33"/>
      <c r="B407" s="33" t="s">
        <v>787</v>
      </c>
      <c r="C407" s="34" t="s">
        <v>750</v>
      </c>
      <c r="D407" s="61"/>
      <c r="E407" s="61"/>
      <c r="F407" s="104">
        <v>0.22</v>
      </c>
      <c r="G407" s="104">
        <v>0.24</v>
      </c>
      <c r="H407" s="105"/>
      <c r="I407" s="105"/>
      <c r="J407" s="59"/>
      <c r="K407" s="59"/>
      <c r="L407" s="36"/>
      <c r="M407" s="76"/>
      <c r="N407" s="71">
        <f>E407*(F407*J407+G407*K407+H407*L407+I407*M407)</f>
        <v>0</v>
      </c>
      <c r="O407" s="77"/>
    </row>
    <row r="408" spans="1:15" ht="15" hidden="1" customHeight="1" outlineLevel="1">
      <c r="A408" s="33"/>
      <c r="B408" s="53" t="s">
        <v>789</v>
      </c>
      <c r="C408" s="50"/>
      <c r="D408" s="61"/>
      <c r="E408" s="61">
        <f>SUM(E409:E410)</f>
        <v>0</v>
      </c>
      <c r="F408" s="102"/>
      <c r="G408" s="99"/>
      <c r="H408" s="99"/>
      <c r="I408" s="99"/>
      <c r="J408" s="50"/>
      <c r="K408" s="50"/>
      <c r="L408" s="50"/>
      <c r="M408" s="51"/>
      <c r="N408" s="69">
        <f>SUM(N409:N410)</f>
        <v>0</v>
      </c>
      <c r="O408" s="79"/>
    </row>
    <row r="409" spans="1:15" ht="15" hidden="1" customHeight="1" outlineLevel="1">
      <c r="A409" s="33"/>
      <c r="B409" s="35" t="s">
        <v>786</v>
      </c>
      <c r="C409" s="34" t="s">
        <v>750</v>
      </c>
      <c r="D409" s="61"/>
      <c r="E409" s="61"/>
      <c r="F409" s="104">
        <v>5.5E-2</v>
      </c>
      <c r="G409" s="104">
        <v>0.06</v>
      </c>
      <c r="H409" s="105"/>
      <c r="I409" s="106"/>
      <c r="J409" s="59"/>
      <c r="K409" s="59"/>
      <c r="L409" s="76"/>
      <c r="M409" s="76"/>
      <c r="N409" s="71">
        <f>E409*(F409*J409+G409*K409+H409*L409+I409*M409)</f>
        <v>0</v>
      </c>
      <c r="O409" s="77"/>
    </row>
    <row r="410" spans="1:15" ht="15" hidden="1" customHeight="1" outlineLevel="1">
      <c r="A410" s="33"/>
      <c r="B410" s="33" t="s">
        <v>787</v>
      </c>
      <c r="C410" s="34" t="s">
        <v>750</v>
      </c>
      <c r="D410" s="61"/>
      <c r="E410" s="61"/>
      <c r="F410" s="104">
        <v>0.16500000000000001</v>
      </c>
      <c r="G410" s="104">
        <v>0.18</v>
      </c>
      <c r="H410" s="105"/>
      <c r="I410" s="105"/>
      <c r="J410" s="59"/>
      <c r="K410" s="59"/>
      <c r="L410" s="36"/>
      <c r="M410" s="76"/>
      <c r="N410" s="71">
        <f>E410*(F410*J410+G410*K410+H410*L410+I410*M410)</f>
        <v>0</v>
      </c>
      <c r="O410" s="77"/>
    </row>
    <row r="411" spans="1:15" ht="45" hidden="1" customHeight="1" outlineLevel="1">
      <c r="A411" s="38"/>
      <c r="B411" s="53" t="s">
        <v>790</v>
      </c>
      <c r="C411" s="50"/>
      <c r="D411" s="61"/>
      <c r="E411" s="61">
        <f>E412</f>
        <v>0</v>
      </c>
      <c r="F411" s="102"/>
      <c r="G411" s="99"/>
      <c r="H411" s="99"/>
      <c r="I411" s="99"/>
      <c r="J411" s="50"/>
      <c r="K411" s="50"/>
      <c r="L411" s="50"/>
      <c r="M411" s="51"/>
      <c r="N411" s="70">
        <f>N412</f>
        <v>0</v>
      </c>
      <c r="O411" s="77"/>
    </row>
    <row r="412" spans="1:15" ht="15" hidden="1" customHeight="1" outlineLevel="1">
      <c r="A412" s="42"/>
      <c r="B412" s="47" t="s">
        <v>796</v>
      </c>
      <c r="C412" s="34"/>
      <c r="D412" s="61"/>
      <c r="E412" s="61">
        <f>SUM(E413:E416)</f>
        <v>0</v>
      </c>
      <c r="F412" s="100"/>
      <c r="G412" s="100"/>
      <c r="H412" s="100"/>
      <c r="I412" s="100"/>
      <c r="J412" s="34"/>
      <c r="K412" s="34"/>
      <c r="L412" s="34"/>
      <c r="M412" s="34"/>
      <c r="N412" s="71">
        <f>SUM(N413:N416)</f>
        <v>0</v>
      </c>
      <c r="O412" s="73"/>
    </row>
    <row r="413" spans="1:15" ht="15" hidden="1" customHeight="1" outlineLevel="1">
      <c r="A413" s="35"/>
      <c r="B413" s="35" t="s">
        <v>792</v>
      </c>
      <c r="C413" s="34" t="s">
        <v>750</v>
      </c>
      <c r="D413" s="61"/>
      <c r="E413" s="61"/>
      <c r="F413" s="107">
        <v>4.4999999999999998E-2</v>
      </c>
      <c r="G413" s="107">
        <v>4.4999999999999998E-2</v>
      </c>
      <c r="H413" s="108"/>
      <c r="I413" s="108"/>
      <c r="J413" s="59"/>
      <c r="K413" s="59"/>
      <c r="L413" s="80"/>
      <c r="M413" s="80"/>
      <c r="N413" s="71">
        <f>E413*(F413*J413+G413*K413+H413*L413+I413*M413)</f>
        <v>0</v>
      </c>
      <c r="O413" s="75"/>
    </row>
    <row r="414" spans="1:15" ht="15" hidden="1" customHeight="1" outlineLevel="1">
      <c r="A414" s="35"/>
      <c r="B414" s="35" t="s">
        <v>793</v>
      </c>
      <c r="C414" s="34" t="s">
        <v>750</v>
      </c>
      <c r="D414" s="61"/>
      <c r="E414" s="61"/>
      <c r="F414" s="107">
        <v>3.3000000000000002E-2</v>
      </c>
      <c r="G414" s="107">
        <v>3.3000000000000002E-2</v>
      </c>
      <c r="H414" s="108"/>
      <c r="I414" s="108"/>
      <c r="J414" s="59"/>
      <c r="K414" s="59"/>
      <c r="L414" s="80"/>
      <c r="M414" s="80"/>
      <c r="N414" s="71">
        <f>E414*(F414*J414+G414*K414+H414*L414+I414*M414)</f>
        <v>0</v>
      </c>
      <c r="O414" s="75"/>
    </row>
    <row r="415" spans="1:15" ht="15" hidden="1" customHeight="1" outlineLevel="1">
      <c r="A415" s="35"/>
      <c r="B415" s="35" t="s">
        <v>794</v>
      </c>
      <c r="C415" s="34" t="s">
        <v>750</v>
      </c>
      <c r="D415" s="61"/>
      <c r="E415" s="61"/>
      <c r="F415" s="107">
        <v>2.6000000000000002E-2</v>
      </c>
      <c r="G415" s="107">
        <v>2.6000000000000002E-2</v>
      </c>
      <c r="H415" s="108"/>
      <c r="I415" s="108"/>
      <c r="J415" s="59"/>
      <c r="K415" s="59"/>
      <c r="L415" s="80"/>
      <c r="M415" s="80"/>
      <c r="N415" s="71">
        <f>E415*(F415*J415+G415*K415+H415*L415+I415*M415)</f>
        <v>0</v>
      </c>
      <c r="O415" s="75"/>
    </row>
    <row r="416" spans="1:15" ht="15" hidden="1" customHeight="1" outlineLevel="1">
      <c r="A416" s="35"/>
      <c r="B416" s="35" t="s">
        <v>795</v>
      </c>
      <c r="C416" s="34" t="s">
        <v>750</v>
      </c>
      <c r="D416" s="61"/>
      <c r="E416" s="61"/>
      <c r="F416" s="107">
        <v>0.01</v>
      </c>
      <c r="G416" s="107">
        <v>0.01</v>
      </c>
      <c r="H416" s="108"/>
      <c r="I416" s="108"/>
      <c r="J416" s="59"/>
      <c r="K416" s="59"/>
      <c r="L416" s="80"/>
      <c r="M416" s="80"/>
      <c r="N416" s="71">
        <f>E416*(F416*J416+G416*K416+H416*L416+I416*M416)</f>
        <v>0</v>
      </c>
      <c r="O416" s="75"/>
    </row>
    <row r="417" spans="1:15" ht="25.5" hidden="1" customHeight="1" collapsed="1">
      <c r="A417" s="1639" t="s">
        <v>768</v>
      </c>
      <c r="B417" s="1640"/>
      <c r="C417" s="31" t="s">
        <v>746</v>
      </c>
      <c r="D417" s="61">
        <f>D418</f>
        <v>0</v>
      </c>
      <c r="E417" s="61">
        <f>E421</f>
        <v>0</v>
      </c>
      <c r="F417" s="95"/>
      <c r="G417" s="95"/>
      <c r="H417" s="95"/>
      <c r="I417" s="95"/>
      <c r="J417" s="85"/>
      <c r="K417" s="85"/>
      <c r="L417" s="85"/>
      <c r="M417" s="85"/>
      <c r="N417" s="81">
        <f>N418+N421</f>
        <v>0</v>
      </c>
      <c r="O417" s="81">
        <f>O418+O421</f>
        <v>0</v>
      </c>
    </row>
    <row r="418" spans="1:15" hidden="1">
      <c r="A418" s="1637" t="s">
        <v>802</v>
      </c>
      <c r="B418" s="1638"/>
      <c r="C418" s="31" t="s">
        <v>746</v>
      </c>
      <c r="D418" s="61">
        <f>D419</f>
        <v>0</v>
      </c>
      <c r="E418" s="61"/>
      <c r="F418" s="96">
        <f>F419</f>
        <v>2.35</v>
      </c>
      <c r="G418" s="96">
        <f>G419</f>
        <v>2.35</v>
      </c>
      <c r="H418" s="96">
        <f>H419</f>
        <v>1.85</v>
      </c>
      <c r="I418" s="96">
        <f>I419</f>
        <v>1.85</v>
      </c>
      <c r="J418" s="50"/>
      <c r="K418" s="50"/>
      <c r="L418" s="50"/>
      <c r="M418" s="50"/>
      <c r="N418" s="81">
        <f>SUM(N419:N420)</f>
        <v>0</v>
      </c>
      <c r="O418" s="81">
        <f>SUM(O419:O420)</f>
        <v>0</v>
      </c>
    </row>
    <row r="419" spans="1:15" ht="15" hidden="1" customHeight="1" outlineLevel="1">
      <c r="A419" s="82"/>
      <c r="B419" s="82" t="s">
        <v>800</v>
      </c>
      <c r="C419" s="31" t="s">
        <v>746</v>
      </c>
      <c r="D419" s="61"/>
      <c r="E419" s="61"/>
      <c r="F419" s="90">
        <v>2.35</v>
      </c>
      <c r="G419" s="91">
        <v>2.35</v>
      </c>
      <c r="H419" s="91">
        <v>1.85</v>
      </c>
      <c r="I419" s="91">
        <v>1.85</v>
      </c>
      <c r="J419" s="59"/>
      <c r="K419" s="59"/>
      <c r="L419" s="59"/>
      <c r="M419" s="59"/>
      <c r="N419" s="71">
        <f>D419*(F419*J419+G419*K419+H419*L419+I419*M419)</f>
        <v>0</v>
      </c>
      <c r="O419" s="71">
        <f>D419*(H419*L419+I419*M419)</f>
        <v>0</v>
      </c>
    </row>
    <row r="420" spans="1:15" ht="17.25" hidden="1" customHeight="1" outlineLevel="1">
      <c r="A420" s="43"/>
      <c r="B420" s="89" t="s">
        <v>801</v>
      </c>
      <c r="C420" s="44" t="s">
        <v>748</v>
      </c>
      <c r="D420" s="61"/>
      <c r="E420" s="61"/>
      <c r="F420" s="97"/>
      <c r="G420" s="98"/>
      <c r="H420" s="98"/>
      <c r="I420" s="98"/>
      <c r="J420" s="45"/>
      <c r="K420" s="45"/>
      <c r="L420" s="45"/>
      <c r="M420" s="45"/>
      <c r="N420" s="67"/>
      <c r="O420" s="126"/>
    </row>
    <row r="421" spans="1:15" ht="15" hidden="1" customHeight="1" collapsed="1">
      <c r="A421" s="1637" t="s">
        <v>749</v>
      </c>
      <c r="B421" s="1638"/>
      <c r="C421" s="50"/>
      <c r="D421" s="61"/>
      <c r="E421" s="61">
        <f>E423+E422</f>
        <v>0</v>
      </c>
      <c r="F421" s="99"/>
      <c r="G421" s="99"/>
      <c r="H421" s="99"/>
      <c r="I421" s="99"/>
      <c r="J421" s="50"/>
      <c r="K421" s="50"/>
      <c r="L421" s="50"/>
      <c r="M421" s="50"/>
      <c r="N421" s="81">
        <f>N422+N423</f>
        <v>0</v>
      </c>
      <c r="O421" s="70">
        <f>O422+O423</f>
        <v>0</v>
      </c>
    </row>
    <row r="422" spans="1:15" ht="15" hidden="1" customHeight="1" outlineLevel="1">
      <c r="A422" s="33"/>
      <c r="B422" s="89" t="s">
        <v>804</v>
      </c>
      <c r="C422" s="32" t="s">
        <v>748</v>
      </c>
      <c r="D422" s="61"/>
      <c r="E422" s="61"/>
      <c r="F422" s="100"/>
      <c r="G422" s="100"/>
      <c r="H422" s="100"/>
      <c r="I422" s="100"/>
      <c r="J422" s="59"/>
      <c r="K422" s="59"/>
      <c r="L422" s="59"/>
      <c r="M422" s="59"/>
      <c r="N422" s="72"/>
      <c r="O422" s="72"/>
    </row>
    <row r="423" spans="1:15" ht="45" hidden="1" customHeight="1" outlineLevel="1">
      <c r="A423" s="38"/>
      <c r="B423" s="53" t="s">
        <v>790</v>
      </c>
      <c r="C423" s="50"/>
      <c r="D423" s="61"/>
      <c r="E423" s="61">
        <f>E424+E429</f>
        <v>0</v>
      </c>
      <c r="F423" s="102"/>
      <c r="G423" s="99"/>
      <c r="H423" s="99"/>
      <c r="I423" s="99"/>
      <c r="J423" s="50"/>
      <c r="K423" s="50"/>
      <c r="L423" s="50"/>
      <c r="M423" s="51"/>
      <c r="N423" s="70">
        <f>N424+N429</f>
        <v>0</v>
      </c>
      <c r="O423" s="70">
        <f>O424+O429</f>
        <v>0</v>
      </c>
    </row>
    <row r="424" spans="1:15" ht="15" hidden="1" customHeight="1" outlineLevel="1">
      <c r="A424" s="35"/>
      <c r="B424" s="47" t="s">
        <v>791</v>
      </c>
      <c r="C424" s="34"/>
      <c r="D424" s="61"/>
      <c r="E424" s="61">
        <f>SUM(E425:E428)</f>
        <v>0</v>
      </c>
      <c r="F424" s="100"/>
      <c r="G424" s="100"/>
      <c r="H424" s="100"/>
      <c r="I424" s="100"/>
      <c r="J424" s="34"/>
      <c r="K424" s="34"/>
      <c r="L424" s="34"/>
      <c r="M424" s="34"/>
      <c r="N424" s="71">
        <f>SUM(N425:N428)</f>
        <v>0</v>
      </c>
      <c r="O424" s="71">
        <f>SUM(O425:O428)</f>
        <v>0</v>
      </c>
    </row>
    <row r="425" spans="1:15" ht="15" hidden="1" customHeight="1" outlineLevel="1">
      <c r="A425" s="35"/>
      <c r="B425" s="35" t="s">
        <v>792</v>
      </c>
      <c r="C425" s="34" t="s">
        <v>750</v>
      </c>
      <c r="D425" s="61"/>
      <c r="E425" s="61"/>
      <c r="F425" s="107">
        <v>2.7E-2</v>
      </c>
      <c r="G425" s="107">
        <v>2.7E-2</v>
      </c>
      <c r="H425" s="107">
        <v>1.7999999999999999E-2</v>
      </c>
      <c r="I425" s="107">
        <v>1.7999999999999999E-2</v>
      </c>
      <c r="J425" s="59"/>
      <c r="K425" s="59"/>
      <c r="L425" s="59"/>
      <c r="M425" s="59"/>
      <c r="N425" s="71">
        <f>E425*(F425*J425+G425*K425+H425*L425+I425*M425)</f>
        <v>0</v>
      </c>
      <c r="O425" s="71">
        <f>E425*(H425*L425+I425*M425)</f>
        <v>0</v>
      </c>
    </row>
    <row r="426" spans="1:15" ht="15" hidden="1" customHeight="1" outlineLevel="1">
      <c r="A426" s="35"/>
      <c r="B426" s="35" t="s">
        <v>793</v>
      </c>
      <c r="C426" s="34" t="s">
        <v>750</v>
      </c>
      <c r="D426" s="61"/>
      <c r="E426" s="61"/>
      <c r="F426" s="107">
        <v>0.02</v>
      </c>
      <c r="G426" s="107">
        <v>0.02</v>
      </c>
      <c r="H426" s="107">
        <v>1.2999999999999999E-2</v>
      </c>
      <c r="I426" s="107">
        <v>1.2999999999999999E-2</v>
      </c>
      <c r="J426" s="59"/>
      <c r="K426" s="59"/>
      <c r="L426" s="59"/>
      <c r="M426" s="59"/>
      <c r="N426" s="71">
        <f>E426*(F426*J426+G426*K426+H426*L426+I426*M426)</f>
        <v>0</v>
      </c>
      <c r="O426" s="71">
        <f>E426*(H426*L426+I426*M426)</f>
        <v>0</v>
      </c>
    </row>
    <row r="427" spans="1:15" ht="15" hidden="1" customHeight="1" outlineLevel="1">
      <c r="A427" s="35"/>
      <c r="B427" s="35" t="s">
        <v>794</v>
      </c>
      <c r="C427" s="34" t="s">
        <v>750</v>
      </c>
      <c r="D427" s="61"/>
      <c r="E427" s="61"/>
      <c r="F427" s="107">
        <v>1.6E-2</v>
      </c>
      <c r="G427" s="107">
        <v>1.6E-2</v>
      </c>
      <c r="H427" s="107">
        <v>0.01</v>
      </c>
      <c r="I427" s="107">
        <v>0.01</v>
      </c>
      <c r="J427" s="59"/>
      <c r="K427" s="59"/>
      <c r="L427" s="59"/>
      <c r="M427" s="59"/>
      <c r="N427" s="71">
        <f>E427*(F427*J427+G427*K427+H427*L427+I427*M427)</f>
        <v>0</v>
      </c>
      <c r="O427" s="71">
        <f>E427*(H427*L427+I427*M427)</f>
        <v>0</v>
      </c>
    </row>
    <row r="428" spans="1:15" ht="15" hidden="1" customHeight="1" outlineLevel="1">
      <c r="A428" s="35"/>
      <c r="B428" s="35" t="s">
        <v>795</v>
      </c>
      <c r="C428" s="34" t="s">
        <v>750</v>
      </c>
      <c r="D428" s="61"/>
      <c r="E428" s="61"/>
      <c r="F428" s="107">
        <v>6.0000000000000001E-3</v>
      </c>
      <c r="G428" s="107">
        <v>6.0000000000000001E-3</v>
      </c>
      <c r="H428" s="107">
        <v>4.0000000000000001E-3</v>
      </c>
      <c r="I428" s="107">
        <v>4.0000000000000001E-3</v>
      </c>
      <c r="J428" s="59"/>
      <c r="K428" s="59"/>
      <c r="L428" s="59"/>
      <c r="M428" s="59"/>
      <c r="N428" s="71">
        <f>E428*(F428*J428+G428*K428+H428*L428+I428*M428)</f>
        <v>0</v>
      </c>
      <c r="O428" s="71">
        <f>E428*(H428*L428+I428*M428)</f>
        <v>0</v>
      </c>
    </row>
    <row r="429" spans="1:15" ht="15" hidden="1" customHeight="1" outlineLevel="1">
      <c r="A429" s="42"/>
      <c r="B429" s="47" t="s">
        <v>796</v>
      </c>
      <c r="C429" s="34"/>
      <c r="D429" s="61"/>
      <c r="E429" s="61">
        <f>SUM(E430:E433)</f>
        <v>0</v>
      </c>
      <c r="F429" s="100"/>
      <c r="G429" s="100"/>
      <c r="H429" s="100"/>
      <c r="I429" s="100"/>
      <c r="J429" s="34"/>
      <c r="K429" s="34"/>
      <c r="L429" s="34"/>
      <c r="M429" s="34"/>
      <c r="N429" s="71">
        <f>SUM(N430:N433)</f>
        <v>0</v>
      </c>
      <c r="O429" s="73"/>
    </row>
    <row r="430" spans="1:15" ht="15" hidden="1" customHeight="1" outlineLevel="1">
      <c r="A430" s="35"/>
      <c r="B430" s="35" t="s">
        <v>792</v>
      </c>
      <c r="C430" s="34" t="s">
        <v>750</v>
      </c>
      <c r="D430" s="61"/>
      <c r="E430" s="61"/>
      <c r="F430" s="107">
        <v>4.4999999999999998E-2</v>
      </c>
      <c r="G430" s="107">
        <v>4.4999999999999998E-2</v>
      </c>
      <c r="H430" s="108"/>
      <c r="I430" s="108"/>
      <c r="J430" s="59"/>
      <c r="K430" s="59"/>
      <c r="L430" s="80"/>
      <c r="M430" s="80"/>
      <c r="N430" s="71">
        <f>E430*(F430*J430+G430*K430+H430*L430+I430*M430)</f>
        <v>0</v>
      </c>
      <c r="O430" s="75"/>
    </row>
    <row r="431" spans="1:15" ht="15" hidden="1" customHeight="1" outlineLevel="1">
      <c r="A431" s="35"/>
      <c r="B431" s="35" t="s">
        <v>793</v>
      </c>
      <c r="C431" s="34" t="s">
        <v>750</v>
      </c>
      <c r="D431" s="61"/>
      <c r="E431" s="61"/>
      <c r="F431" s="107">
        <v>3.3000000000000002E-2</v>
      </c>
      <c r="G431" s="107">
        <v>3.3000000000000002E-2</v>
      </c>
      <c r="H431" s="108"/>
      <c r="I431" s="108"/>
      <c r="J431" s="59"/>
      <c r="K431" s="59"/>
      <c r="L431" s="80"/>
      <c r="M431" s="80"/>
      <c r="N431" s="71">
        <f>E431*(F431*J431+G431*K431+H431*L431+I431*M431)</f>
        <v>0</v>
      </c>
      <c r="O431" s="75"/>
    </row>
    <row r="432" spans="1:15" ht="15" hidden="1" customHeight="1" outlineLevel="1">
      <c r="A432" s="35"/>
      <c r="B432" s="35" t="s">
        <v>794</v>
      </c>
      <c r="C432" s="34" t="s">
        <v>750</v>
      </c>
      <c r="D432" s="61"/>
      <c r="E432" s="61"/>
      <c r="F432" s="107">
        <v>2.6000000000000002E-2</v>
      </c>
      <c r="G432" s="107">
        <v>2.6000000000000002E-2</v>
      </c>
      <c r="H432" s="108"/>
      <c r="I432" s="108"/>
      <c r="J432" s="59"/>
      <c r="K432" s="59"/>
      <c r="L432" s="80"/>
      <c r="M432" s="80"/>
      <c r="N432" s="71">
        <f>E432*(F432*J432+G432*K432+H432*L432+I432*M432)</f>
        <v>0</v>
      </c>
      <c r="O432" s="75"/>
    </row>
    <row r="433" spans="1:15" ht="15" hidden="1" customHeight="1" outlineLevel="1">
      <c r="A433" s="35"/>
      <c r="B433" s="35" t="s">
        <v>795</v>
      </c>
      <c r="C433" s="34" t="s">
        <v>750</v>
      </c>
      <c r="D433" s="61"/>
      <c r="E433" s="61"/>
      <c r="F433" s="107">
        <v>0.01</v>
      </c>
      <c r="G433" s="107">
        <v>0.01</v>
      </c>
      <c r="H433" s="108"/>
      <c r="I433" s="108"/>
      <c r="J433" s="59"/>
      <c r="K433" s="59"/>
      <c r="L433" s="80"/>
      <c r="M433" s="80"/>
      <c r="N433" s="71">
        <f>E433*(F433*J433+G433*K433+H433*L433+I433*M433)</f>
        <v>0</v>
      </c>
      <c r="O433" s="45"/>
    </row>
    <row r="434" spans="1:15" ht="17.25" hidden="1" customHeight="1" collapsed="1">
      <c r="A434" s="1639" t="s">
        <v>769</v>
      </c>
      <c r="B434" s="1640"/>
      <c r="C434" s="31" t="s">
        <v>746</v>
      </c>
      <c r="D434" s="61">
        <f>D435</f>
        <v>0</v>
      </c>
      <c r="E434" s="61">
        <f>E438</f>
        <v>0</v>
      </c>
      <c r="F434" s="95"/>
      <c r="G434" s="95"/>
      <c r="H434" s="95"/>
      <c r="I434" s="95"/>
      <c r="J434" s="85"/>
      <c r="K434" s="85"/>
      <c r="L434" s="85"/>
      <c r="M434" s="85"/>
      <c r="N434" s="81">
        <f>N435+N438</f>
        <v>0</v>
      </c>
      <c r="O434" s="81">
        <f>O435+O438</f>
        <v>0</v>
      </c>
    </row>
    <row r="435" spans="1:15" ht="17.25" hidden="1" customHeight="1">
      <c r="A435" s="1637" t="s">
        <v>802</v>
      </c>
      <c r="B435" s="1638"/>
      <c r="C435" s="31" t="s">
        <v>746</v>
      </c>
      <c r="D435" s="61">
        <f>D436</f>
        <v>0</v>
      </c>
      <c r="E435" s="61"/>
      <c r="F435" s="96">
        <f>F436</f>
        <v>1.56</v>
      </c>
      <c r="G435" s="96">
        <f>G436</f>
        <v>1.56</v>
      </c>
      <c r="H435" s="96">
        <f>H436</f>
        <v>1.07</v>
      </c>
      <c r="I435" s="96">
        <f>I436</f>
        <v>1.07</v>
      </c>
      <c r="J435" s="50"/>
      <c r="K435" s="50"/>
      <c r="L435" s="50"/>
      <c r="M435" s="50"/>
      <c r="N435" s="81">
        <f>SUM(N436:N437)</f>
        <v>0</v>
      </c>
      <c r="O435" s="81">
        <f>SUM(O436:O437)</f>
        <v>0</v>
      </c>
    </row>
    <row r="436" spans="1:15" ht="17.25" hidden="1" customHeight="1" outlineLevel="1">
      <c r="A436" s="82"/>
      <c r="B436" s="82" t="s">
        <v>800</v>
      </c>
      <c r="C436" s="31" t="s">
        <v>746</v>
      </c>
      <c r="D436" s="61"/>
      <c r="E436" s="61"/>
      <c r="F436" s="90">
        <v>1.56</v>
      </c>
      <c r="G436" s="91">
        <v>1.56</v>
      </c>
      <c r="H436" s="91">
        <v>1.07</v>
      </c>
      <c r="I436" s="91">
        <v>1.07</v>
      </c>
      <c r="J436" s="59"/>
      <c r="K436" s="59"/>
      <c r="L436" s="59"/>
      <c r="M436" s="59"/>
      <c r="N436" s="71">
        <f>D436*(F436*J436+G436*K436+H436*L436+I436*M436)</f>
        <v>0</v>
      </c>
      <c r="O436" s="71">
        <f>D436*(H436*L436+I436*M436)</f>
        <v>0</v>
      </c>
    </row>
    <row r="437" spans="1:15" ht="17.25" hidden="1" customHeight="1" outlineLevel="1">
      <c r="A437" s="43"/>
      <c r="B437" s="89" t="s">
        <v>801</v>
      </c>
      <c r="C437" s="44" t="s">
        <v>748</v>
      </c>
      <c r="D437" s="61"/>
      <c r="E437" s="61"/>
      <c r="F437" s="97"/>
      <c r="G437" s="98"/>
      <c r="H437" s="98"/>
      <c r="I437" s="98"/>
      <c r="J437" s="45"/>
      <c r="K437" s="45"/>
      <c r="L437" s="45"/>
      <c r="M437" s="45"/>
      <c r="N437" s="67"/>
      <c r="O437" s="126"/>
    </row>
    <row r="438" spans="1:15" ht="15" hidden="1" customHeight="1" collapsed="1">
      <c r="A438" s="1637" t="s">
        <v>749</v>
      </c>
      <c r="B438" s="1638"/>
      <c r="C438" s="50"/>
      <c r="D438" s="61"/>
      <c r="E438" s="61">
        <f>E440+E439</f>
        <v>0</v>
      </c>
      <c r="F438" s="99"/>
      <c r="G438" s="99"/>
      <c r="H438" s="99"/>
      <c r="I438" s="99"/>
      <c r="J438" s="50"/>
      <c r="K438" s="50"/>
      <c r="L438" s="50"/>
      <c r="M438" s="50"/>
      <c r="N438" s="81">
        <f>N439+N440</f>
        <v>0</v>
      </c>
      <c r="O438" s="70">
        <f>O439+O440</f>
        <v>0</v>
      </c>
    </row>
    <row r="439" spans="1:15" ht="15" hidden="1" customHeight="1" outlineLevel="1">
      <c r="A439" s="33"/>
      <c r="B439" s="89" t="s">
        <v>804</v>
      </c>
      <c r="C439" s="32" t="s">
        <v>748</v>
      </c>
      <c r="D439" s="61"/>
      <c r="E439" s="61"/>
      <c r="F439" s="100"/>
      <c r="G439" s="100"/>
      <c r="H439" s="100"/>
      <c r="I439" s="100"/>
      <c r="J439" s="59"/>
      <c r="K439" s="59"/>
      <c r="L439" s="59"/>
      <c r="M439" s="59"/>
      <c r="N439" s="72"/>
      <c r="O439" s="72"/>
    </row>
    <row r="440" spans="1:15" ht="45" hidden="1" customHeight="1" outlineLevel="1">
      <c r="A440" s="38"/>
      <c r="B440" s="53" t="s">
        <v>790</v>
      </c>
      <c r="C440" s="50"/>
      <c r="D440" s="61"/>
      <c r="E440" s="61">
        <f>E441+E446</f>
        <v>0</v>
      </c>
      <c r="F440" s="102"/>
      <c r="G440" s="99"/>
      <c r="H440" s="99"/>
      <c r="I440" s="99"/>
      <c r="J440" s="50"/>
      <c r="K440" s="50"/>
      <c r="L440" s="50"/>
      <c r="M440" s="51"/>
      <c r="N440" s="70">
        <f>N441+N446</f>
        <v>0</v>
      </c>
      <c r="O440" s="70">
        <f>O441+O446</f>
        <v>0</v>
      </c>
    </row>
    <row r="441" spans="1:15" ht="15" hidden="1" customHeight="1" outlineLevel="1">
      <c r="A441" s="35"/>
      <c r="B441" s="47" t="s">
        <v>791</v>
      </c>
      <c r="C441" s="34"/>
      <c r="D441" s="61"/>
      <c r="E441" s="61">
        <f>SUM(E442:E445)</f>
        <v>0</v>
      </c>
      <c r="F441" s="100"/>
      <c r="G441" s="100"/>
      <c r="H441" s="100"/>
      <c r="I441" s="100"/>
      <c r="J441" s="34"/>
      <c r="K441" s="34"/>
      <c r="L441" s="34"/>
      <c r="M441" s="34"/>
      <c r="N441" s="71">
        <f>SUM(N442:N445)</f>
        <v>0</v>
      </c>
      <c r="O441" s="71">
        <f>SUM(O442:O445)</f>
        <v>0</v>
      </c>
    </row>
    <row r="442" spans="1:15" ht="15" hidden="1" customHeight="1" outlineLevel="1">
      <c r="A442" s="35"/>
      <c r="B442" s="35" t="s">
        <v>792</v>
      </c>
      <c r="C442" s="34" t="s">
        <v>750</v>
      </c>
      <c r="D442" s="61"/>
      <c r="E442" s="61"/>
      <c r="F442" s="107">
        <v>2.7E-2</v>
      </c>
      <c r="G442" s="107">
        <v>2.7E-2</v>
      </c>
      <c r="H442" s="107">
        <v>1.7999999999999999E-2</v>
      </c>
      <c r="I442" s="107">
        <v>1.7999999999999999E-2</v>
      </c>
      <c r="J442" s="59"/>
      <c r="K442" s="59"/>
      <c r="L442" s="59"/>
      <c r="M442" s="59"/>
      <c r="N442" s="71">
        <f>E442*(F442*J442+G442*K442+H442*L442+I442*M442)</f>
        <v>0</v>
      </c>
      <c r="O442" s="71">
        <f>E442*(H442*L442+I442*M442)</f>
        <v>0</v>
      </c>
    </row>
    <row r="443" spans="1:15" ht="15" hidden="1" customHeight="1" outlineLevel="1">
      <c r="A443" s="35"/>
      <c r="B443" s="35" t="s">
        <v>793</v>
      </c>
      <c r="C443" s="34" t="s">
        <v>750</v>
      </c>
      <c r="D443" s="61"/>
      <c r="E443" s="61"/>
      <c r="F443" s="107">
        <v>0.02</v>
      </c>
      <c r="G443" s="107">
        <v>0.02</v>
      </c>
      <c r="H443" s="107">
        <v>1.2999999999999999E-2</v>
      </c>
      <c r="I443" s="107">
        <v>1.2999999999999999E-2</v>
      </c>
      <c r="J443" s="59"/>
      <c r="K443" s="59"/>
      <c r="L443" s="59"/>
      <c r="M443" s="59"/>
      <c r="N443" s="71">
        <f>E443*(F443*J443+G443*K443+H443*L443+I443*M443)</f>
        <v>0</v>
      </c>
      <c r="O443" s="71">
        <f>E443*(H443*L443+I443*M443)</f>
        <v>0</v>
      </c>
    </row>
    <row r="444" spans="1:15" ht="15" hidden="1" customHeight="1" outlineLevel="1">
      <c r="A444" s="35"/>
      <c r="B444" s="35" t="s">
        <v>794</v>
      </c>
      <c r="C444" s="34" t="s">
        <v>750</v>
      </c>
      <c r="D444" s="61"/>
      <c r="E444" s="61"/>
      <c r="F444" s="107">
        <v>1.6E-2</v>
      </c>
      <c r="G444" s="107">
        <v>1.6E-2</v>
      </c>
      <c r="H444" s="107">
        <v>0.01</v>
      </c>
      <c r="I444" s="107">
        <v>0.01</v>
      </c>
      <c r="J444" s="59"/>
      <c r="K444" s="59"/>
      <c r="L444" s="59"/>
      <c r="M444" s="59"/>
      <c r="N444" s="71">
        <f>E444*(F444*J444+G444*K444+H444*L444+I444*M444)</f>
        <v>0</v>
      </c>
      <c r="O444" s="71">
        <f>E444*(H444*L444+I444*M444)</f>
        <v>0</v>
      </c>
    </row>
    <row r="445" spans="1:15" ht="15" hidden="1" customHeight="1" outlineLevel="1">
      <c r="A445" s="35"/>
      <c r="B445" s="35" t="s">
        <v>795</v>
      </c>
      <c r="C445" s="34" t="s">
        <v>750</v>
      </c>
      <c r="D445" s="61"/>
      <c r="E445" s="61"/>
      <c r="F445" s="107">
        <v>6.0000000000000001E-3</v>
      </c>
      <c r="G445" s="107">
        <v>6.0000000000000001E-3</v>
      </c>
      <c r="H445" s="107">
        <v>4.0000000000000001E-3</v>
      </c>
      <c r="I445" s="107">
        <v>4.0000000000000001E-3</v>
      </c>
      <c r="J445" s="59"/>
      <c r="K445" s="59"/>
      <c r="L445" s="59"/>
      <c r="M445" s="59"/>
      <c r="N445" s="71">
        <f>E445*(F445*J445+G445*K445+H445*L445+I445*M445)</f>
        <v>0</v>
      </c>
      <c r="O445" s="71">
        <f>E445*(H445*L445+I445*M445)</f>
        <v>0</v>
      </c>
    </row>
    <row r="446" spans="1:15" ht="15" hidden="1" customHeight="1" outlineLevel="1">
      <c r="A446" s="42"/>
      <c r="B446" s="47" t="s">
        <v>796</v>
      </c>
      <c r="C446" s="34"/>
      <c r="D446" s="61"/>
      <c r="E446" s="61">
        <f>SUM(E447:E450)</f>
        <v>0</v>
      </c>
      <c r="F446" s="100"/>
      <c r="G446" s="100"/>
      <c r="H446" s="100"/>
      <c r="I446" s="100"/>
      <c r="J446" s="34"/>
      <c r="K446" s="34"/>
      <c r="L446" s="34"/>
      <c r="M446" s="34"/>
      <c r="N446" s="71">
        <f>SUM(N447:N450)</f>
        <v>0</v>
      </c>
      <c r="O446" s="73"/>
    </row>
    <row r="447" spans="1:15" ht="15" hidden="1" customHeight="1" outlineLevel="1">
      <c r="A447" s="35"/>
      <c r="B447" s="35" t="s">
        <v>792</v>
      </c>
      <c r="C447" s="34" t="s">
        <v>750</v>
      </c>
      <c r="D447" s="61"/>
      <c r="E447" s="61"/>
      <c r="F447" s="107">
        <v>4.4999999999999998E-2</v>
      </c>
      <c r="G447" s="107">
        <v>4.4999999999999998E-2</v>
      </c>
      <c r="H447" s="108"/>
      <c r="I447" s="108"/>
      <c r="J447" s="59"/>
      <c r="K447" s="59"/>
      <c r="L447" s="80"/>
      <c r="M447" s="80"/>
      <c r="N447" s="71">
        <f>E447*(F447*J447+G447*K447+H447*L447+I447*M447)</f>
        <v>0</v>
      </c>
      <c r="O447" s="75"/>
    </row>
    <row r="448" spans="1:15" ht="15" hidden="1" customHeight="1" outlineLevel="1">
      <c r="A448" s="35"/>
      <c r="B448" s="35" t="s">
        <v>793</v>
      </c>
      <c r="C448" s="34" t="s">
        <v>750</v>
      </c>
      <c r="D448" s="61"/>
      <c r="E448" s="61"/>
      <c r="F448" s="107">
        <v>3.3000000000000002E-2</v>
      </c>
      <c r="G448" s="107">
        <v>3.3000000000000002E-2</v>
      </c>
      <c r="H448" s="108"/>
      <c r="I448" s="108"/>
      <c r="J448" s="59"/>
      <c r="K448" s="59"/>
      <c r="L448" s="80"/>
      <c r="M448" s="80"/>
      <c r="N448" s="71">
        <f>E448*(F448*J448+G448*K448+H448*L448+I448*M448)</f>
        <v>0</v>
      </c>
      <c r="O448" s="75"/>
    </row>
    <row r="449" spans="1:15" ht="15" hidden="1" customHeight="1" outlineLevel="1">
      <c r="A449" s="35"/>
      <c r="B449" s="35" t="s">
        <v>794</v>
      </c>
      <c r="C449" s="34" t="s">
        <v>750</v>
      </c>
      <c r="D449" s="61"/>
      <c r="E449" s="61"/>
      <c r="F449" s="107">
        <v>2.6000000000000002E-2</v>
      </c>
      <c r="G449" s="107">
        <v>2.6000000000000002E-2</v>
      </c>
      <c r="H449" s="108"/>
      <c r="I449" s="108"/>
      <c r="J449" s="59"/>
      <c r="K449" s="59"/>
      <c r="L449" s="80"/>
      <c r="M449" s="80"/>
      <c r="N449" s="71">
        <f>E449*(F449*J449+G449*K449+H449*L449+I449*M449)</f>
        <v>0</v>
      </c>
      <c r="O449" s="75"/>
    </row>
    <row r="450" spans="1:15" ht="15" hidden="1" customHeight="1" outlineLevel="1">
      <c r="A450" s="35"/>
      <c r="B450" s="35" t="s">
        <v>795</v>
      </c>
      <c r="C450" s="34" t="s">
        <v>750</v>
      </c>
      <c r="D450" s="61"/>
      <c r="E450" s="61"/>
      <c r="F450" s="107">
        <v>0.01</v>
      </c>
      <c r="G450" s="107">
        <v>0.01</v>
      </c>
      <c r="H450" s="108"/>
      <c r="I450" s="108"/>
      <c r="J450" s="59"/>
      <c r="K450" s="59"/>
      <c r="L450" s="80"/>
      <c r="M450" s="80"/>
      <c r="N450" s="71">
        <f>E450*(F450*J450+G450*K450+H450*L450+I450*M450)</f>
        <v>0</v>
      </c>
      <c r="O450" s="45"/>
    </row>
    <row r="451" spans="1:15" hidden="1" collapsed="1">
      <c r="A451" s="1639" t="s">
        <v>770</v>
      </c>
      <c r="B451" s="1640"/>
      <c r="C451" s="31" t="s">
        <v>746</v>
      </c>
      <c r="D451" s="61">
        <f>D452</f>
        <v>0</v>
      </c>
      <c r="E451" s="61">
        <f>E455</f>
        <v>0</v>
      </c>
      <c r="F451" s="95"/>
      <c r="G451" s="95"/>
      <c r="H451" s="95"/>
      <c r="I451" s="95"/>
      <c r="J451" s="85"/>
      <c r="K451" s="85"/>
      <c r="L451" s="85"/>
      <c r="M451" s="85"/>
      <c r="N451" s="81">
        <f>N452+N455</f>
        <v>0</v>
      </c>
      <c r="O451" s="81">
        <f>O452+O455</f>
        <v>0</v>
      </c>
    </row>
    <row r="452" spans="1:15" hidden="1">
      <c r="A452" s="1637" t="s">
        <v>802</v>
      </c>
      <c r="B452" s="1638"/>
      <c r="C452" s="31" t="s">
        <v>746</v>
      </c>
      <c r="D452" s="61">
        <f>D453</f>
        <v>0</v>
      </c>
      <c r="E452" s="61"/>
      <c r="F452" s="96">
        <f>F453</f>
        <v>1.21</v>
      </c>
      <c r="G452" s="96">
        <f>G453</f>
        <v>1.21</v>
      </c>
      <c r="H452" s="96">
        <f>H453</f>
        <v>0.37</v>
      </c>
      <c r="I452" s="96">
        <f>I453</f>
        <v>0.37</v>
      </c>
      <c r="J452" s="50"/>
      <c r="K452" s="50"/>
      <c r="L452" s="50"/>
      <c r="M452" s="50"/>
      <c r="N452" s="81">
        <f>SUM(N453:N454)</f>
        <v>0</v>
      </c>
      <c r="O452" s="81">
        <f>SUM(O453:O454)</f>
        <v>0</v>
      </c>
    </row>
    <row r="453" spans="1:15" ht="15" hidden="1" customHeight="1" outlineLevel="1">
      <c r="A453" s="82"/>
      <c r="B453" s="82" t="s">
        <v>800</v>
      </c>
      <c r="C453" s="31" t="s">
        <v>746</v>
      </c>
      <c r="D453" s="61"/>
      <c r="E453" s="61"/>
      <c r="F453" s="90">
        <v>1.21</v>
      </c>
      <c r="G453" s="91">
        <v>1.21</v>
      </c>
      <c r="H453" s="91">
        <v>0.37</v>
      </c>
      <c r="I453" s="91">
        <v>0.37</v>
      </c>
      <c r="J453" s="59"/>
      <c r="K453" s="59"/>
      <c r="L453" s="59"/>
      <c r="M453" s="59"/>
      <c r="N453" s="71">
        <f>D453*(F453*J453+G453*K453+H453*L453+I453*M453)</f>
        <v>0</v>
      </c>
      <c r="O453" s="71">
        <f>D453*(H453*L453+I453*M453)</f>
        <v>0</v>
      </c>
    </row>
    <row r="454" spans="1:15" ht="17.25" hidden="1" customHeight="1" outlineLevel="1">
      <c r="A454" s="43"/>
      <c r="B454" s="89" t="s">
        <v>801</v>
      </c>
      <c r="C454" s="44" t="s">
        <v>748</v>
      </c>
      <c r="D454" s="61"/>
      <c r="E454" s="61"/>
      <c r="F454" s="97"/>
      <c r="G454" s="98"/>
      <c r="H454" s="98"/>
      <c r="I454" s="98"/>
      <c r="J454" s="45"/>
      <c r="K454" s="45"/>
      <c r="L454" s="45"/>
      <c r="M454" s="45"/>
      <c r="N454" s="67"/>
      <c r="O454" s="67"/>
    </row>
    <row r="455" spans="1:15" ht="15" hidden="1" customHeight="1" collapsed="1">
      <c r="A455" s="1637" t="s">
        <v>749</v>
      </c>
      <c r="B455" s="1638"/>
      <c r="C455" s="50"/>
      <c r="D455" s="61"/>
      <c r="E455" s="61">
        <f>E457+E456</f>
        <v>0</v>
      </c>
      <c r="F455" s="99"/>
      <c r="G455" s="99"/>
      <c r="H455" s="99"/>
      <c r="I455" s="99"/>
      <c r="J455" s="50"/>
      <c r="K455" s="50"/>
      <c r="L455" s="50"/>
      <c r="M455" s="50"/>
      <c r="N455" s="81">
        <f>N456+N457</f>
        <v>0</v>
      </c>
      <c r="O455" s="70">
        <f>O456+O457</f>
        <v>0</v>
      </c>
    </row>
    <row r="456" spans="1:15" ht="15" hidden="1" customHeight="1" outlineLevel="1">
      <c r="A456" s="33"/>
      <c r="B456" s="89" t="s">
        <v>804</v>
      </c>
      <c r="C456" s="32" t="s">
        <v>748</v>
      </c>
      <c r="D456" s="61"/>
      <c r="E456" s="61"/>
      <c r="F456" s="100"/>
      <c r="G456" s="100"/>
      <c r="H456" s="100"/>
      <c r="I456" s="100"/>
      <c r="J456" s="59"/>
      <c r="K456" s="59"/>
      <c r="L456" s="59"/>
      <c r="M456" s="59"/>
      <c r="N456" s="72"/>
      <c r="O456" s="72"/>
    </row>
    <row r="457" spans="1:15" ht="45" hidden="1" customHeight="1" outlineLevel="1">
      <c r="A457" s="38"/>
      <c r="B457" s="53" t="s">
        <v>790</v>
      </c>
      <c r="C457" s="50"/>
      <c r="D457" s="61"/>
      <c r="E457" s="61">
        <f>E458+E463</f>
        <v>0</v>
      </c>
      <c r="F457" s="102"/>
      <c r="G457" s="99"/>
      <c r="H457" s="99"/>
      <c r="I457" s="99"/>
      <c r="J457" s="50"/>
      <c r="K457" s="50"/>
      <c r="L457" s="50"/>
      <c r="M457" s="51"/>
      <c r="N457" s="70">
        <f>N458+N463</f>
        <v>0</v>
      </c>
      <c r="O457" s="70">
        <f>O458+O463</f>
        <v>0</v>
      </c>
    </row>
    <row r="458" spans="1:15" ht="15" hidden="1" customHeight="1" outlineLevel="1">
      <c r="A458" s="35"/>
      <c r="B458" s="47" t="s">
        <v>791</v>
      </c>
      <c r="C458" s="34"/>
      <c r="D458" s="61"/>
      <c r="E458" s="61">
        <f>SUM(E459:E462)</f>
        <v>0</v>
      </c>
      <c r="F458" s="100"/>
      <c r="G458" s="100"/>
      <c r="H458" s="100"/>
      <c r="I458" s="100"/>
      <c r="J458" s="34"/>
      <c r="K458" s="34"/>
      <c r="L458" s="34"/>
      <c r="M458" s="34"/>
      <c r="N458" s="71">
        <f>SUM(N459:N462)</f>
        <v>0</v>
      </c>
      <c r="O458" s="71">
        <f>SUM(O459:O462)</f>
        <v>0</v>
      </c>
    </row>
    <row r="459" spans="1:15" ht="15" hidden="1" customHeight="1" outlineLevel="1">
      <c r="A459" s="35"/>
      <c r="B459" s="35" t="s">
        <v>792</v>
      </c>
      <c r="C459" s="34" t="s">
        <v>750</v>
      </c>
      <c r="D459" s="61"/>
      <c r="E459" s="61"/>
      <c r="F459" s="107">
        <v>2.7E-2</v>
      </c>
      <c r="G459" s="107">
        <v>2.7E-2</v>
      </c>
      <c r="H459" s="107">
        <v>1.7999999999999999E-2</v>
      </c>
      <c r="I459" s="107">
        <v>1.7999999999999999E-2</v>
      </c>
      <c r="J459" s="59"/>
      <c r="K459" s="59"/>
      <c r="L459" s="59"/>
      <c r="M459" s="59"/>
      <c r="N459" s="71">
        <f>E459*(F459*J459+G459*K459+H459*L459+I459*M459)</f>
        <v>0</v>
      </c>
      <c r="O459" s="71">
        <f>E459*(H459*L459+I459*M459)</f>
        <v>0</v>
      </c>
    </row>
    <row r="460" spans="1:15" ht="15" hidden="1" customHeight="1" outlineLevel="1">
      <c r="A460" s="35"/>
      <c r="B460" s="35" t="s">
        <v>793</v>
      </c>
      <c r="C460" s="34" t="s">
        <v>750</v>
      </c>
      <c r="D460" s="61"/>
      <c r="E460" s="61"/>
      <c r="F460" s="107">
        <v>0.02</v>
      </c>
      <c r="G460" s="107">
        <v>0.02</v>
      </c>
      <c r="H460" s="107">
        <v>1.2999999999999999E-2</v>
      </c>
      <c r="I460" s="107">
        <v>1.2999999999999999E-2</v>
      </c>
      <c r="J460" s="59"/>
      <c r="K460" s="59"/>
      <c r="L460" s="59"/>
      <c r="M460" s="59"/>
      <c r="N460" s="71">
        <f>E460*(F460*J460+G460*K460+H460*L460+I460*M460)</f>
        <v>0</v>
      </c>
      <c r="O460" s="71">
        <f>E460*(H460*L460+I460*M460)</f>
        <v>0</v>
      </c>
    </row>
    <row r="461" spans="1:15" ht="15" hidden="1" customHeight="1" outlineLevel="1">
      <c r="A461" s="35"/>
      <c r="B461" s="35" t="s">
        <v>794</v>
      </c>
      <c r="C461" s="34" t="s">
        <v>750</v>
      </c>
      <c r="D461" s="61"/>
      <c r="E461" s="61"/>
      <c r="F461" s="107">
        <v>1.6E-2</v>
      </c>
      <c r="G461" s="107">
        <v>1.6E-2</v>
      </c>
      <c r="H461" s="107">
        <v>0.01</v>
      </c>
      <c r="I461" s="107">
        <v>0.01</v>
      </c>
      <c r="J461" s="59"/>
      <c r="K461" s="59"/>
      <c r="L461" s="59"/>
      <c r="M461" s="59"/>
      <c r="N461" s="71">
        <f>E461*(F461*J461+G461*K461+H461*L461+I461*M461)</f>
        <v>0</v>
      </c>
      <c r="O461" s="71">
        <f>E461*(H461*L461+I461*M461)</f>
        <v>0</v>
      </c>
    </row>
    <row r="462" spans="1:15" ht="15" hidden="1" customHeight="1" outlineLevel="1">
      <c r="A462" s="35"/>
      <c r="B462" s="35" t="s">
        <v>795</v>
      </c>
      <c r="C462" s="34" t="s">
        <v>750</v>
      </c>
      <c r="D462" s="61"/>
      <c r="E462" s="61"/>
      <c r="F462" s="107">
        <v>6.0000000000000001E-3</v>
      </c>
      <c r="G462" s="107">
        <v>6.0000000000000001E-3</v>
      </c>
      <c r="H462" s="107">
        <v>4.0000000000000001E-3</v>
      </c>
      <c r="I462" s="107">
        <v>4.0000000000000001E-3</v>
      </c>
      <c r="J462" s="59"/>
      <c r="K462" s="59"/>
      <c r="L462" s="59"/>
      <c r="M462" s="59"/>
      <c r="N462" s="71">
        <f>E462*(F462*J462+G462*K462+H462*L462+I462*M462)</f>
        <v>0</v>
      </c>
      <c r="O462" s="71">
        <f>E462*(H462*L462+I462*M462)</f>
        <v>0</v>
      </c>
    </row>
    <row r="463" spans="1:15" ht="15" hidden="1" customHeight="1" outlineLevel="1">
      <c r="A463" s="42"/>
      <c r="B463" s="47" t="s">
        <v>796</v>
      </c>
      <c r="C463" s="34"/>
      <c r="D463" s="61"/>
      <c r="E463" s="61">
        <f>SUM(E464:E467)</f>
        <v>0</v>
      </c>
      <c r="F463" s="100"/>
      <c r="G463" s="100"/>
      <c r="H463" s="100"/>
      <c r="I463" s="100"/>
      <c r="J463" s="34"/>
      <c r="K463" s="34"/>
      <c r="L463" s="34"/>
      <c r="M463" s="34"/>
      <c r="N463" s="71">
        <f>SUM(N464:N467)</f>
        <v>0</v>
      </c>
      <c r="O463" s="73"/>
    </row>
    <row r="464" spans="1:15" ht="15" hidden="1" customHeight="1" outlineLevel="1">
      <c r="A464" s="35"/>
      <c r="B464" s="35" t="s">
        <v>792</v>
      </c>
      <c r="C464" s="34" t="s">
        <v>750</v>
      </c>
      <c r="D464" s="61"/>
      <c r="E464" s="61"/>
      <c r="F464" s="107">
        <v>4.4999999999999998E-2</v>
      </c>
      <c r="G464" s="107">
        <v>4.4999999999999998E-2</v>
      </c>
      <c r="H464" s="108"/>
      <c r="I464" s="108"/>
      <c r="J464" s="59"/>
      <c r="K464" s="59"/>
      <c r="L464" s="80"/>
      <c r="M464" s="80"/>
      <c r="N464" s="71">
        <f>E464*(F464*J464+G464*K464+H464*L464+I464*M464)</f>
        <v>0</v>
      </c>
      <c r="O464" s="75"/>
    </row>
    <row r="465" spans="1:15" ht="15" hidden="1" customHeight="1" outlineLevel="1">
      <c r="A465" s="35"/>
      <c r="B465" s="35" t="s">
        <v>793</v>
      </c>
      <c r="C465" s="34" t="s">
        <v>750</v>
      </c>
      <c r="D465" s="61"/>
      <c r="E465" s="61"/>
      <c r="F465" s="107">
        <v>3.3000000000000002E-2</v>
      </c>
      <c r="G465" s="107">
        <v>3.3000000000000002E-2</v>
      </c>
      <c r="H465" s="108"/>
      <c r="I465" s="108"/>
      <c r="J465" s="59"/>
      <c r="K465" s="59"/>
      <c r="L465" s="80"/>
      <c r="M465" s="80"/>
      <c r="N465" s="71">
        <f>E465*(F465*J465+G465*K465+H465*L465+I465*M465)</f>
        <v>0</v>
      </c>
      <c r="O465" s="75"/>
    </row>
    <row r="466" spans="1:15" ht="15" hidden="1" customHeight="1" outlineLevel="1">
      <c r="A466" s="35"/>
      <c r="B466" s="35" t="s">
        <v>794</v>
      </c>
      <c r="C466" s="34" t="s">
        <v>750</v>
      </c>
      <c r="D466" s="61"/>
      <c r="E466" s="61"/>
      <c r="F466" s="107">
        <v>2.6000000000000002E-2</v>
      </c>
      <c r="G466" s="107">
        <v>2.6000000000000002E-2</v>
      </c>
      <c r="H466" s="108"/>
      <c r="I466" s="108"/>
      <c r="J466" s="59"/>
      <c r="K466" s="59"/>
      <c r="L466" s="80"/>
      <c r="M466" s="80"/>
      <c r="N466" s="71">
        <f>E466*(F466*J466+G466*K466+H466*L466+I466*M466)</f>
        <v>0</v>
      </c>
      <c r="O466" s="75"/>
    </row>
    <row r="467" spans="1:15" ht="15" hidden="1" customHeight="1" outlineLevel="1">
      <c r="A467" s="35"/>
      <c r="B467" s="35" t="s">
        <v>795</v>
      </c>
      <c r="C467" s="34" t="s">
        <v>750</v>
      </c>
      <c r="D467" s="61"/>
      <c r="E467" s="61"/>
      <c r="F467" s="107">
        <v>0.01</v>
      </c>
      <c r="G467" s="107">
        <v>0.01</v>
      </c>
      <c r="H467" s="108"/>
      <c r="I467" s="108"/>
      <c r="J467" s="59"/>
      <c r="K467" s="59"/>
      <c r="L467" s="80"/>
      <c r="M467" s="80"/>
      <c r="N467" s="71">
        <f>E467*(F467*J467+G467*K467+H467*L467+I467*M467)</f>
        <v>0</v>
      </c>
      <c r="O467" s="45"/>
    </row>
    <row r="468" spans="1:15" ht="25.5" hidden="1" customHeight="1" collapsed="1">
      <c r="A468" s="1639" t="s">
        <v>771</v>
      </c>
      <c r="B468" s="1640"/>
      <c r="C468" s="31" t="s">
        <v>746</v>
      </c>
      <c r="D468" s="61">
        <f>D469</f>
        <v>0</v>
      </c>
      <c r="E468" s="61">
        <f>E472</f>
        <v>0</v>
      </c>
      <c r="F468" s="95"/>
      <c r="G468" s="95"/>
      <c r="H468" s="95"/>
      <c r="I468" s="95"/>
      <c r="J468" s="85"/>
      <c r="K468" s="85"/>
      <c r="L468" s="85"/>
      <c r="M468" s="85"/>
      <c r="N468" s="81">
        <f>N469+N472</f>
        <v>0</v>
      </c>
      <c r="O468" s="45"/>
    </row>
    <row r="469" spans="1:15" hidden="1">
      <c r="A469" s="1637" t="s">
        <v>802</v>
      </c>
      <c r="B469" s="1638"/>
      <c r="C469" s="31" t="s">
        <v>746</v>
      </c>
      <c r="D469" s="61">
        <f>D470</f>
        <v>0</v>
      </c>
      <c r="E469" s="61"/>
      <c r="F469" s="96">
        <f>F470</f>
        <v>1.23</v>
      </c>
      <c r="G469" s="96">
        <f>G470</f>
        <v>1.23</v>
      </c>
      <c r="H469" s="99"/>
      <c r="I469" s="99"/>
      <c r="J469" s="50"/>
      <c r="K469" s="50"/>
      <c r="L469" s="50"/>
      <c r="M469" s="50"/>
      <c r="N469" s="81">
        <f>SUM(N470:N471)</f>
        <v>0</v>
      </c>
      <c r="O469" s="45"/>
    </row>
    <row r="470" spans="1:15" ht="15" hidden="1" customHeight="1" outlineLevel="1">
      <c r="A470" s="82"/>
      <c r="B470" s="82" t="s">
        <v>800</v>
      </c>
      <c r="C470" s="31" t="s">
        <v>746</v>
      </c>
      <c r="D470" s="61"/>
      <c r="E470" s="61"/>
      <c r="F470" s="90">
        <v>1.23</v>
      </c>
      <c r="G470" s="91">
        <v>1.23</v>
      </c>
      <c r="H470" s="98"/>
      <c r="I470" s="98"/>
      <c r="J470" s="59"/>
      <c r="K470" s="59"/>
      <c r="L470" s="45"/>
      <c r="M470" s="45"/>
      <c r="N470" s="71">
        <f>D470*(F470*J470+G470*K470+H470*L470+I470*M470)</f>
        <v>0</v>
      </c>
      <c r="O470" s="73"/>
    </row>
    <row r="471" spans="1:15" ht="15" hidden="1" customHeight="1" outlineLevel="1">
      <c r="A471" s="43"/>
      <c r="B471" s="89" t="s">
        <v>801</v>
      </c>
      <c r="C471" s="44" t="s">
        <v>748</v>
      </c>
      <c r="D471" s="61"/>
      <c r="E471" s="61"/>
      <c r="F471" s="97"/>
      <c r="G471" s="98"/>
      <c r="H471" s="98"/>
      <c r="I471" s="98"/>
      <c r="J471" s="45"/>
      <c r="K471" s="45"/>
      <c r="L471" s="45"/>
      <c r="M471" s="45"/>
      <c r="N471" s="67"/>
      <c r="O471" s="73"/>
    </row>
    <row r="472" spans="1:15" ht="15" hidden="1" customHeight="1" collapsed="1">
      <c r="A472" s="1637" t="s">
        <v>749</v>
      </c>
      <c r="B472" s="1638"/>
      <c r="C472" s="50"/>
      <c r="D472" s="61"/>
      <c r="E472" s="61">
        <f>E474+E473</f>
        <v>0</v>
      </c>
      <c r="F472" s="99"/>
      <c r="G472" s="99"/>
      <c r="H472" s="99"/>
      <c r="I472" s="99"/>
      <c r="J472" s="50"/>
      <c r="K472" s="50"/>
      <c r="L472" s="50"/>
      <c r="M472" s="50"/>
      <c r="N472" s="81">
        <f>N473+N474</f>
        <v>0</v>
      </c>
      <c r="O472" s="73"/>
    </row>
    <row r="473" spans="1:15" ht="15" hidden="1" customHeight="1" outlineLevel="1">
      <c r="A473" s="33"/>
      <c r="B473" s="89" t="s">
        <v>804</v>
      </c>
      <c r="C473" s="32" t="s">
        <v>748</v>
      </c>
      <c r="D473" s="61"/>
      <c r="E473" s="61"/>
      <c r="F473" s="100"/>
      <c r="G473" s="100"/>
      <c r="H473" s="100"/>
      <c r="I473" s="100"/>
      <c r="J473" s="59"/>
      <c r="K473" s="59"/>
      <c r="L473" s="59"/>
      <c r="M473" s="59"/>
      <c r="N473" s="72"/>
      <c r="O473" s="73"/>
    </row>
    <row r="474" spans="1:15" ht="45" hidden="1" customHeight="1" outlineLevel="1">
      <c r="A474" s="38"/>
      <c r="B474" s="53" t="s">
        <v>790</v>
      </c>
      <c r="C474" s="50"/>
      <c r="D474" s="61"/>
      <c r="E474" s="61">
        <f>E475</f>
        <v>0</v>
      </c>
      <c r="F474" s="102"/>
      <c r="G474" s="99"/>
      <c r="H474" s="99"/>
      <c r="I474" s="99"/>
      <c r="J474" s="50"/>
      <c r="K474" s="50"/>
      <c r="L474" s="50"/>
      <c r="M474" s="51"/>
      <c r="N474" s="70">
        <f>N475</f>
        <v>0</v>
      </c>
      <c r="O474" s="73"/>
    </row>
    <row r="475" spans="1:15" ht="15" hidden="1" customHeight="1" outlineLevel="1">
      <c r="A475" s="42"/>
      <c r="B475" s="47" t="s">
        <v>796</v>
      </c>
      <c r="C475" s="34"/>
      <c r="D475" s="61"/>
      <c r="E475" s="61">
        <f>SUM(E476:E479)</f>
        <v>0</v>
      </c>
      <c r="F475" s="100"/>
      <c r="G475" s="100"/>
      <c r="H475" s="100"/>
      <c r="I475" s="100"/>
      <c r="J475" s="34"/>
      <c r="K475" s="34"/>
      <c r="L475" s="34"/>
      <c r="M475" s="34"/>
      <c r="N475" s="71">
        <f>SUM(N476:N479)</f>
        <v>0</v>
      </c>
      <c r="O475" s="73"/>
    </row>
    <row r="476" spans="1:15" ht="15" hidden="1" customHeight="1" outlineLevel="1">
      <c r="A476" s="35"/>
      <c r="B476" s="35" t="s">
        <v>792</v>
      </c>
      <c r="C476" s="34" t="s">
        <v>750</v>
      </c>
      <c r="D476" s="61"/>
      <c r="E476" s="61"/>
      <c r="F476" s="107">
        <v>4.4999999999999998E-2</v>
      </c>
      <c r="G476" s="107">
        <v>4.4999999999999998E-2</v>
      </c>
      <c r="H476" s="108"/>
      <c r="I476" s="108"/>
      <c r="J476" s="59"/>
      <c r="K476" s="59"/>
      <c r="L476" s="80"/>
      <c r="M476" s="80"/>
      <c r="N476" s="71">
        <f>E476*(F476*J476+G476*K476+H476*L476+I476*M476)</f>
        <v>0</v>
      </c>
      <c r="O476" s="75"/>
    </row>
    <row r="477" spans="1:15" ht="15" hidden="1" customHeight="1" outlineLevel="1">
      <c r="A477" s="35"/>
      <c r="B477" s="35" t="s">
        <v>793</v>
      </c>
      <c r="C477" s="34" t="s">
        <v>750</v>
      </c>
      <c r="D477" s="61"/>
      <c r="E477" s="61"/>
      <c r="F477" s="107">
        <v>3.3000000000000002E-2</v>
      </c>
      <c r="G477" s="107">
        <v>3.3000000000000002E-2</v>
      </c>
      <c r="H477" s="108"/>
      <c r="I477" s="108"/>
      <c r="J477" s="59"/>
      <c r="K477" s="59"/>
      <c r="L477" s="80"/>
      <c r="M477" s="80"/>
      <c r="N477" s="71">
        <f>E477*(F477*J477+G477*K477+H477*L477+I477*M477)</f>
        <v>0</v>
      </c>
      <c r="O477" s="75"/>
    </row>
    <row r="478" spans="1:15" ht="15" hidden="1" customHeight="1" outlineLevel="1">
      <c r="A478" s="35"/>
      <c r="B478" s="35" t="s">
        <v>794</v>
      </c>
      <c r="C478" s="34" t="s">
        <v>750</v>
      </c>
      <c r="D478" s="61"/>
      <c r="E478" s="61"/>
      <c r="F478" s="107">
        <v>2.6000000000000002E-2</v>
      </c>
      <c r="G478" s="107">
        <v>2.6000000000000002E-2</v>
      </c>
      <c r="H478" s="108"/>
      <c r="I478" s="108"/>
      <c r="J478" s="59"/>
      <c r="K478" s="59"/>
      <c r="L478" s="80"/>
      <c r="M478" s="80"/>
      <c r="N478" s="71">
        <f>E478*(F478*J478+G478*K478+H478*L478+I478*M478)</f>
        <v>0</v>
      </c>
      <c r="O478" s="75"/>
    </row>
    <row r="479" spans="1:15" ht="15" hidden="1" customHeight="1" outlineLevel="1">
      <c r="A479" s="35"/>
      <c r="B479" s="35" t="s">
        <v>795</v>
      </c>
      <c r="C479" s="34" t="s">
        <v>750</v>
      </c>
      <c r="D479" s="61"/>
      <c r="E479" s="61"/>
      <c r="F479" s="107">
        <v>0.01</v>
      </c>
      <c r="G479" s="107">
        <v>0.01</v>
      </c>
      <c r="H479" s="108"/>
      <c r="I479" s="108"/>
      <c r="J479" s="59"/>
      <c r="K479" s="59"/>
      <c r="L479" s="80"/>
      <c r="M479" s="80"/>
      <c r="N479" s="71">
        <f>E479*(F479*J479+G479*K479+H479*L479+I479*M479)</f>
        <v>0</v>
      </c>
      <c r="O479" s="45"/>
    </row>
    <row r="480" spans="1:15" ht="27.75" hidden="1" customHeight="1" collapsed="1">
      <c r="A480" s="1639" t="s">
        <v>772</v>
      </c>
      <c r="B480" s="1640"/>
      <c r="C480" s="31" t="s">
        <v>746</v>
      </c>
      <c r="D480" s="61">
        <f>D481</f>
        <v>0</v>
      </c>
      <c r="E480" s="61">
        <f>E484</f>
        <v>0</v>
      </c>
      <c r="F480" s="95"/>
      <c r="G480" s="95"/>
      <c r="H480" s="95"/>
      <c r="I480" s="95"/>
      <c r="J480" s="85"/>
      <c r="K480" s="85"/>
      <c r="L480" s="85"/>
      <c r="M480" s="85"/>
      <c r="N480" s="81">
        <f>N481+N484</f>
        <v>0</v>
      </c>
      <c r="O480" s="45"/>
    </row>
    <row r="481" spans="1:15" hidden="1">
      <c r="A481" s="1637" t="s">
        <v>802</v>
      </c>
      <c r="B481" s="1638"/>
      <c r="C481" s="31" t="s">
        <v>746</v>
      </c>
      <c r="D481" s="61">
        <f>D482</f>
        <v>0</v>
      </c>
      <c r="E481" s="61"/>
      <c r="F481" s="96">
        <f>F482</f>
        <v>1.58</v>
      </c>
      <c r="G481" s="96">
        <f>G482</f>
        <v>1.58</v>
      </c>
      <c r="H481" s="99"/>
      <c r="I481" s="99"/>
      <c r="J481" s="50"/>
      <c r="K481" s="50"/>
      <c r="L481" s="50"/>
      <c r="M481" s="50"/>
      <c r="N481" s="81">
        <f>SUM(N482:N483)</f>
        <v>0</v>
      </c>
      <c r="O481" s="45"/>
    </row>
    <row r="482" spans="1:15" ht="15" hidden="1" customHeight="1" outlineLevel="1">
      <c r="A482" s="82"/>
      <c r="B482" s="82" t="s">
        <v>800</v>
      </c>
      <c r="C482" s="31" t="s">
        <v>746</v>
      </c>
      <c r="D482" s="61"/>
      <c r="E482" s="61"/>
      <c r="F482" s="90">
        <v>1.58</v>
      </c>
      <c r="G482" s="91">
        <v>1.58</v>
      </c>
      <c r="H482" s="98"/>
      <c r="I482" s="98"/>
      <c r="J482" s="59"/>
      <c r="K482" s="59"/>
      <c r="L482" s="45"/>
      <c r="M482" s="45"/>
      <c r="N482" s="71">
        <f>D482*(F482*J482+G482*K482+H482*L482+I482*M482)</f>
        <v>0</v>
      </c>
      <c r="O482" s="45"/>
    </row>
    <row r="483" spans="1:15" ht="15" hidden="1" customHeight="1" outlineLevel="1">
      <c r="A483" s="43"/>
      <c r="B483" s="89" t="s">
        <v>801</v>
      </c>
      <c r="C483" s="44" t="s">
        <v>748</v>
      </c>
      <c r="D483" s="61"/>
      <c r="E483" s="61"/>
      <c r="F483" s="97"/>
      <c r="G483" s="98"/>
      <c r="H483" s="98"/>
      <c r="I483" s="98"/>
      <c r="J483" s="45"/>
      <c r="K483" s="45"/>
      <c r="L483" s="45"/>
      <c r="M483" s="45"/>
      <c r="N483" s="67"/>
      <c r="O483" s="45"/>
    </row>
    <row r="484" spans="1:15" ht="15" hidden="1" customHeight="1" collapsed="1">
      <c r="A484" s="1637" t="s">
        <v>749</v>
      </c>
      <c r="B484" s="1638"/>
      <c r="C484" s="50"/>
      <c r="D484" s="61"/>
      <c r="E484" s="61">
        <f>E486+E496+E485</f>
        <v>0</v>
      </c>
      <c r="F484" s="99"/>
      <c r="G484" s="99"/>
      <c r="H484" s="99"/>
      <c r="I484" s="99"/>
      <c r="J484" s="50"/>
      <c r="K484" s="50"/>
      <c r="L484" s="50"/>
      <c r="M484" s="50"/>
      <c r="N484" s="81">
        <f>N485+N486+N496</f>
        <v>0</v>
      </c>
      <c r="O484" s="88"/>
    </row>
    <row r="485" spans="1:15" ht="15" hidden="1" customHeight="1" outlineLevel="1">
      <c r="A485" s="33"/>
      <c r="B485" s="89" t="s">
        <v>803</v>
      </c>
      <c r="C485" s="32" t="s">
        <v>748</v>
      </c>
      <c r="D485" s="61"/>
      <c r="E485" s="61"/>
      <c r="F485" s="105"/>
      <c r="G485" s="105"/>
      <c r="H485" s="105"/>
      <c r="I485" s="105"/>
      <c r="J485" s="59"/>
      <c r="K485" s="59"/>
      <c r="L485" s="36"/>
      <c r="M485" s="76"/>
      <c r="N485" s="72"/>
      <c r="O485" s="73"/>
    </row>
    <row r="486" spans="1:15" ht="15" hidden="1" customHeight="1" outlineLevel="1">
      <c r="A486" s="33"/>
      <c r="B486" s="47" t="s">
        <v>796</v>
      </c>
      <c r="C486" s="39"/>
      <c r="D486" s="61"/>
      <c r="E486" s="61">
        <f>E487+E490+E493</f>
        <v>0</v>
      </c>
      <c r="F486" s="105"/>
      <c r="G486" s="105"/>
      <c r="H486" s="105"/>
      <c r="I486" s="105"/>
      <c r="J486" s="39"/>
      <c r="K486" s="39"/>
      <c r="L486" s="39"/>
      <c r="M486" s="63"/>
      <c r="N486" s="68">
        <f>N487+N490+N493</f>
        <v>0</v>
      </c>
      <c r="O486" s="78"/>
    </row>
    <row r="487" spans="1:15" ht="15" hidden="1" customHeight="1" outlineLevel="1">
      <c r="A487" s="33"/>
      <c r="B487" s="53" t="s">
        <v>785</v>
      </c>
      <c r="C487" s="50"/>
      <c r="D487" s="61"/>
      <c r="E487" s="61">
        <f>SUM(E488:E489)</f>
        <v>0</v>
      </c>
      <c r="F487" s="102"/>
      <c r="G487" s="99"/>
      <c r="H487" s="99"/>
      <c r="I487" s="99"/>
      <c r="J487" s="50"/>
      <c r="K487" s="50"/>
      <c r="L487" s="50"/>
      <c r="M487" s="51"/>
      <c r="N487" s="69">
        <f>SUM(N488:N489)</f>
        <v>0</v>
      </c>
      <c r="O487" s="79"/>
    </row>
    <row r="488" spans="1:15" ht="15" hidden="1" customHeight="1" outlineLevel="1">
      <c r="A488" s="33"/>
      <c r="B488" s="35" t="s">
        <v>786</v>
      </c>
      <c r="C488" s="34" t="s">
        <v>750</v>
      </c>
      <c r="D488" s="61"/>
      <c r="E488" s="61"/>
      <c r="F488" s="104">
        <v>0.11</v>
      </c>
      <c r="G488" s="104">
        <v>0.12</v>
      </c>
      <c r="H488" s="105"/>
      <c r="I488" s="106"/>
      <c r="J488" s="59"/>
      <c r="K488" s="59"/>
      <c r="L488" s="76"/>
      <c r="M488" s="76"/>
      <c r="N488" s="71">
        <f>E488*(F488*J488+G488*K488+H488*L488+I488*M488)</f>
        <v>0</v>
      </c>
      <c r="O488" s="77"/>
    </row>
    <row r="489" spans="1:15" ht="15" hidden="1" customHeight="1" outlineLevel="1">
      <c r="A489" s="33"/>
      <c r="B489" s="33" t="s">
        <v>787</v>
      </c>
      <c r="C489" s="34" t="s">
        <v>750</v>
      </c>
      <c r="D489" s="61"/>
      <c r="E489" s="61"/>
      <c r="F489" s="104">
        <v>0.33</v>
      </c>
      <c r="G489" s="104">
        <v>0.36</v>
      </c>
      <c r="H489" s="105"/>
      <c r="I489" s="105"/>
      <c r="J489" s="59"/>
      <c r="K489" s="59"/>
      <c r="L489" s="36"/>
      <c r="M489" s="76"/>
      <c r="N489" s="71">
        <f>E489*(F489*J489+G489*K489+H489*L489+I489*M489)</f>
        <v>0</v>
      </c>
      <c r="O489" s="77"/>
    </row>
    <row r="490" spans="1:15" ht="15" hidden="1" customHeight="1" outlineLevel="1">
      <c r="A490" s="33"/>
      <c r="B490" s="53" t="s">
        <v>788</v>
      </c>
      <c r="C490" s="50"/>
      <c r="D490" s="61"/>
      <c r="E490" s="61">
        <f>SUM(E491:E492)</f>
        <v>0</v>
      </c>
      <c r="F490" s="102"/>
      <c r="G490" s="99"/>
      <c r="H490" s="99"/>
      <c r="I490" s="99"/>
      <c r="J490" s="50"/>
      <c r="K490" s="50"/>
      <c r="L490" s="50"/>
      <c r="M490" s="51"/>
      <c r="N490" s="69">
        <f>SUM(N491:N492)</f>
        <v>0</v>
      </c>
      <c r="O490" s="79"/>
    </row>
    <row r="491" spans="1:15" ht="15" hidden="1" customHeight="1" outlineLevel="1">
      <c r="A491" s="33"/>
      <c r="B491" s="35" t="s">
        <v>786</v>
      </c>
      <c r="C491" s="34" t="s">
        <v>750</v>
      </c>
      <c r="D491" s="61"/>
      <c r="E491" s="61"/>
      <c r="F491" s="104">
        <v>7.6999999999999999E-2</v>
      </c>
      <c r="G491" s="104">
        <v>8.3999999999999991E-2</v>
      </c>
      <c r="H491" s="105"/>
      <c r="I491" s="106"/>
      <c r="J491" s="59"/>
      <c r="K491" s="59"/>
      <c r="L491" s="76"/>
      <c r="M491" s="76"/>
      <c r="N491" s="71">
        <f>E491*(F491*J491+G491*K491+H491*L491+I491*M491)</f>
        <v>0</v>
      </c>
      <c r="O491" s="77"/>
    </row>
    <row r="492" spans="1:15" ht="15" hidden="1" customHeight="1" outlineLevel="1">
      <c r="A492" s="33"/>
      <c r="B492" s="33" t="s">
        <v>787</v>
      </c>
      <c r="C492" s="34" t="s">
        <v>750</v>
      </c>
      <c r="D492" s="61"/>
      <c r="E492" s="61"/>
      <c r="F492" s="104">
        <v>0.22</v>
      </c>
      <c r="G492" s="104">
        <v>0.24</v>
      </c>
      <c r="H492" s="105"/>
      <c r="I492" s="105"/>
      <c r="J492" s="59"/>
      <c r="K492" s="59"/>
      <c r="L492" s="36"/>
      <c r="M492" s="76"/>
      <c r="N492" s="71">
        <f>E492*(F492*J492+G492*K492+H492*L492+I492*M492)</f>
        <v>0</v>
      </c>
      <c r="O492" s="77"/>
    </row>
    <row r="493" spans="1:15" ht="15" hidden="1" customHeight="1" outlineLevel="1">
      <c r="A493" s="33"/>
      <c r="B493" s="53" t="s">
        <v>789</v>
      </c>
      <c r="C493" s="50"/>
      <c r="D493" s="61"/>
      <c r="E493" s="61">
        <f>SUM(E494:E495)</f>
        <v>0</v>
      </c>
      <c r="F493" s="102"/>
      <c r="G493" s="99"/>
      <c r="H493" s="99"/>
      <c r="I493" s="99"/>
      <c r="J493" s="50"/>
      <c r="K493" s="50"/>
      <c r="L493" s="50"/>
      <c r="M493" s="51"/>
      <c r="N493" s="69">
        <f>SUM(N494:N495)</f>
        <v>0</v>
      </c>
      <c r="O493" s="79"/>
    </row>
    <row r="494" spans="1:15" ht="15" hidden="1" customHeight="1" outlineLevel="1">
      <c r="A494" s="33"/>
      <c r="B494" s="35" t="s">
        <v>786</v>
      </c>
      <c r="C494" s="34" t="s">
        <v>750</v>
      </c>
      <c r="D494" s="61"/>
      <c r="E494" s="61"/>
      <c r="F494" s="104">
        <v>5.5E-2</v>
      </c>
      <c r="G494" s="104">
        <v>0.06</v>
      </c>
      <c r="H494" s="105"/>
      <c r="I494" s="106"/>
      <c r="J494" s="59"/>
      <c r="K494" s="59"/>
      <c r="L494" s="76"/>
      <c r="M494" s="76"/>
      <c r="N494" s="71">
        <f>E494*(F494*J494+G494*K494+H494*L494+I494*M494)</f>
        <v>0</v>
      </c>
      <c r="O494" s="77"/>
    </row>
    <row r="495" spans="1:15" ht="15" hidden="1" customHeight="1" outlineLevel="1">
      <c r="A495" s="33"/>
      <c r="B495" s="33" t="s">
        <v>787</v>
      </c>
      <c r="C495" s="34" t="s">
        <v>750</v>
      </c>
      <c r="D495" s="61"/>
      <c r="E495" s="61"/>
      <c r="F495" s="104">
        <v>0.16500000000000001</v>
      </c>
      <c r="G495" s="104">
        <v>0.18</v>
      </c>
      <c r="H495" s="105"/>
      <c r="I495" s="105"/>
      <c r="J495" s="59"/>
      <c r="K495" s="59"/>
      <c r="L495" s="36"/>
      <c r="M495" s="76"/>
      <c r="N495" s="71">
        <f>E495*(F495*J495+G495*K495+H495*L495+I495*M495)</f>
        <v>0</v>
      </c>
      <c r="O495" s="77"/>
    </row>
    <row r="496" spans="1:15" ht="45" hidden="1" customHeight="1" outlineLevel="1">
      <c r="A496" s="38"/>
      <c r="B496" s="53" t="s">
        <v>790</v>
      </c>
      <c r="C496" s="50"/>
      <c r="D496" s="61"/>
      <c r="E496" s="61">
        <f>E497</f>
        <v>0</v>
      </c>
      <c r="F496" s="102"/>
      <c r="G496" s="99"/>
      <c r="H496" s="99"/>
      <c r="I496" s="99"/>
      <c r="J496" s="50"/>
      <c r="K496" s="50"/>
      <c r="L496" s="50"/>
      <c r="M496" s="51"/>
      <c r="N496" s="70">
        <f>N497</f>
        <v>0</v>
      </c>
      <c r="O496" s="77"/>
    </row>
    <row r="497" spans="1:15" ht="15" hidden="1" customHeight="1" outlineLevel="1">
      <c r="A497" s="42"/>
      <c r="B497" s="47" t="s">
        <v>796</v>
      </c>
      <c r="C497" s="34"/>
      <c r="D497" s="61"/>
      <c r="E497" s="61">
        <f>SUM(E498:E501)</f>
        <v>0</v>
      </c>
      <c r="F497" s="100"/>
      <c r="G497" s="100"/>
      <c r="H497" s="100"/>
      <c r="I497" s="100"/>
      <c r="J497" s="34"/>
      <c r="K497" s="34"/>
      <c r="L497" s="34"/>
      <c r="M497" s="34"/>
      <c r="N497" s="71">
        <f>SUM(N498:N501)</f>
        <v>0</v>
      </c>
      <c r="O497" s="73"/>
    </row>
    <row r="498" spans="1:15" ht="15" hidden="1" customHeight="1" outlineLevel="1">
      <c r="A498" s="35"/>
      <c r="B498" s="35" t="s">
        <v>792</v>
      </c>
      <c r="C498" s="34" t="s">
        <v>750</v>
      </c>
      <c r="D498" s="61"/>
      <c r="E498" s="61"/>
      <c r="F498" s="107">
        <v>4.4999999999999998E-2</v>
      </c>
      <c r="G498" s="107">
        <v>4.4999999999999998E-2</v>
      </c>
      <c r="H498" s="108"/>
      <c r="I498" s="108"/>
      <c r="J498" s="59"/>
      <c r="K498" s="59"/>
      <c r="L498" s="80"/>
      <c r="M498" s="80"/>
      <c r="N498" s="71">
        <f>E498*(F498*J498+G498*K498+H498*L498+I498*M498)</f>
        <v>0</v>
      </c>
      <c r="O498" s="75"/>
    </row>
    <row r="499" spans="1:15" ht="15" hidden="1" customHeight="1" outlineLevel="1">
      <c r="A499" s="35"/>
      <c r="B499" s="35" t="s">
        <v>793</v>
      </c>
      <c r="C499" s="34" t="s">
        <v>750</v>
      </c>
      <c r="D499" s="61"/>
      <c r="E499" s="61"/>
      <c r="F499" s="107">
        <v>3.3000000000000002E-2</v>
      </c>
      <c r="G499" s="107">
        <v>3.3000000000000002E-2</v>
      </c>
      <c r="H499" s="108"/>
      <c r="I499" s="108"/>
      <c r="J499" s="59"/>
      <c r="K499" s="59"/>
      <c r="L499" s="80"/>
      <c r="M499" s="80"/>
      <c r="N499" s="71">
        <f>E499*(F499*J499+G499*K499+H499*L499+I499*M499)</f>
        <v>0</v>
      </c>
      <c r="O499" s="75"/>
    </row>
    <row r="500" spans="1:15" ht="15" hidden="1" customHeight="1" outlineLevel="1">
      <c r="A500" s="35"/>
      <c r="B500" s="35" t="s">
        <v>794</v>
      </c>
      <c r="C500" s="34" t="s">
        <v>750</v>
      </c>
      <c r="D500" s="61"/>
      <c r="E500" s="61"/>
      <c r="F500" s="107">
        <v>2.6000000000000002E-2</v>
      </c>
      <c r="G500" s="107">
        <v>2.6000000000000002E-2</v>
      </c>
      <c r="H500" s="108"/>
      <c r="I500" s="108"/>
      <c r="J500" s="59"/>
      <c r="K500" s="59"/>
      <c r="L500" s="80"/>
      <c r="M500" s="80"/>
      <c r="N500" s="71">
        <f>E500*(F500*J500+G500*K500+H500*L500+I500*M500)</f>
        <v>0</v>
      </c>
      <c r="O500" s="75"/>
    </row>
    <row r="501" spans="1:15" ht="15" hidden="1" customHeight="1" outlineLevel="1">
      <c r="A501" s="35"/>
      <c r="B501" s="35" t="s">
        <v>795</v>
      </c>
      <c r="C501" s="34" t="s">
        <v>750</v>
      </c>
      <c r="D501" s="61"/>
      <c r="E501" s="61"/>
      <c r="F501" s="107">
        <v>0.01</v>
      </c>
      <c r="G501" s="107">
        <v>0.01</v>
      </c>
      <c r="H501" s="108"/>
      <c r="I501" s="108"/>
      <c r="J501" s="59"/>
      <c r="K501" s="59"/>
      <c r="L501" s="80"/>
      <c r="M501" s="80"/>
      <c r="N501" s="71">
        <f>E501*(F501*J501+G501*K501+H501*L501+I501*M501)</f>
        <v>0</v>
      </c>
      <c r="O501" s="75"/>
    </row>
    <row r="502" spans="1:15" ht="25.5" hidden="1" customHeight="1" collapsed="1">
      <c r="A502" s="1639" t="s">
        <v>810</v>
      </c>
      <c r="B502" s="1640"/>
      <c r="C502" s="31" t="s">
        <v>746</v>
      </c>
      <c r="D502" s="61">
        <f>D503</f>
        <v>0</v>
      </c>
      <c r="E502" s="61">
        <f>E506</f>
        <v>0</v>
      </c>
      <c r="F502" s="95"/>
      <c r="G502" s="95"/>
      <c r="H502" s="95"/>
      <c r="I502" s="95"/>
      <c r="J502" s="85"/>
      <c r="K502" s="85"/>
      <c r="L502" s="85"/>
      <c r="M502" s="85"/>
      <c r="N502" s="81">
        <f>N503+N506</f>
        <v>0</v>
      </c>
      <c r="O502" s="45"/>
    </row>
    <row r="503" spans="1:15" hidden="1">
      <c r="A503" s="1637" t="s">
        <v>802</v>
      </c>
      <c r="B503" s="1638"/>
      <c r="C503" s="31" t="s">
        <v>746</v>
      </c>
      <c r="D503" s="61">
        <f>D504</f>
        <v>0</v>
      </c>
      <c r="E503" s="61"/>
      <c r="F503" s="96">
        <f>F504</f>
        <v>2.1</v>
      </c>
      <c r="G503" s="96">
        <f>G504</f>
        <v>2.1</v>
      </c>
      <c r="H503" s="99"/>
      <c r="I503" s="99"/>
      <c r="J503" s="50"/>
      <c r="K503" s="50"/>
      <c r="L503" s="50"/>
      <c r="M503" s="50"/>
      <c r="N503" s="81">
        <f>SUM(N504:N505)</f>
        <v>0</v>
      </c>
      <c r="O503" s="45"/>
    </row>
    <row r="504" spans="1:15" ht="15" hidden="1" customHeight="1" outlineLevel="1">
      <c r="A504" s="82"/>
      <c r="B504" s="82" t="s">
        <v>800</v>
      </c>
      <c r="C504" s="31" t="s">
        <v>746</v>
      </c>
      <c r="D504" s="61"/>
      <c r="E504" s="61"/>
      <c r="F504" s="90">
        <v>2.1</v>
      </c>
      <c r="G504" s="91">
        <v>2.1</v>
      </c>
      <c r="H504" s="98"/>
      <c r="I504" s="98"/>
      <c r="J504" s="59"/>
      <c r="K504" s="59"/>
      <c r="L504" s="45"/>
      <c r="M504" s="45"/>
      <c r="N504" s="71">
        <f>D504*(F504*J504+G504*K504+H504*L504+I504*M504)</f>
        <v>0</v>
      </c>
      <c r="O504" s="73"/>
    </row>
    <row r="505" spans="1:15" ht="15" hidden="1" customHeight="1" outlineLevel="1">
      <c r="A505" s="43"/>
      <c r="B505" s="89" t="s">
        <v>801</v>
      </c>
      <c r="C505" s="44" t="s">
        <v>748</v>
      </c>
      <c r="D505" s="61"/>
      <c r="E505" s="61"/>
      <c r="F505" s="97"/>
      <c r="G505" s="98"/>
      <c r="H505" s="98"/>
      <c r="I505" s="98"/>
      <c r="J505" s="45"/>
      <c r="K505" s="45"/>
      <c r="L505" s="45"/>
      <c r="M505" s="45"/>
      <c r="N505" s="67"/>
      <c r="O505" s="73"/>
    </row>
    <row r="506" spans="1:15" ht="15" hidden="1" customHeight="1" collapsed="1">
      <c r="A506" s="1637" t="s">
        <v>749</v>
      </c>
      <c r="B506" s="1638"/>
      <c r="C506" s="50"/>
      <c r="D506" s="61"/>
      <c r="E506" s="61">
        <f>E508+E507</f>
        <v>0</v>
      </c>
      <c r="F506" s="99"/>
      <c r="G506" s="99"/>
      <c r="H506" s="99"/>
      <c r="I506" s="99"/>
      <c r="J506" s="50"/>
      <c r="K506" s="50"/>
      <c r="L506" s="50"/>
      <c r="M506" s="50"/>
      <c r="N506" s="81">
        <f>N507+N508</f>
        <v>0</v>
      </c>
      <c r="O506" s="73"/>
    </row>
    <row r="507" spans="1:15" ht="15" hidden="1" customHeight="1" outlineLevel="1">
      <c r="A507" s="33"/>
      <c r="B507" s="89" t="s">
        <v>804</v>
      </c>
      <c r="C507" s="32" t="s">
        <v>748</v>
      </c>
      <c r="D507" s="61"/>
      <c r="E507" s="61"/>
      <c r="F507" s="100"/>
      <c r="G507" s="100"/>
      <c r="H507" s="100"/>
      <c r="I507" s="100"/>
      <c r="J507" s="59"/>
      <c r="K507" s="59"/>
      <c r="L507" s="59"/>
      <c r="M507" s="59"/>
      <c r="N507" s="72"/>
      <c r="O507" s="73"/>
    </row>
    <row r="508" spans="1:15" ht="45" hidden="1" customHeight="1" outlineLevel="1">
      <c r="A508" s="38"/>
      <c r="B508" s="53" t="s">
        <v>790</v>
      </c>
      <c r="C508" s="50"/>
      <c r="D508" s="61"/>
      <c r="E508" s="61">
        <f>E509</f>
        <v>0</v>
      </c>
      <c r="F508" s="102"/>
      <c r="G508" s="99"/>
      <c r="H508" s="99"/>
      <c r="I508" s="99"/>
      <c r="J508" s="50"/>
      <c r="K508" s="50"/>
      <c r="L508" s="50"/>
      <c r="M508" s="51"/>
      <c r="N508" s="70">
        <f>N509</f>
        <v>0</v>
      </c>
      <c r="O508" s="73"/>
    </row>
    <row r="509" spans="1:15" ht="15" hidden="1" customHeight="1" outlineLevel="1">
      <c r="A509" s="42"/>
      <c r="B509" s="47" t="s">
        <v>796</v>
      </c>
      <c r="C509" s="34"/>
      <c r="D509" s="61"/>
      <c r="E509" s="61">
        <f>SUM(E510:E513)</f>
        <v>0</v>
      </c>
      <c r="F509" s="100"/>
      <c r="G509" s="100"/>
      <c r="H509" s="100"/>
      <c r="I509" s="100"/>
      <c r="J509" s="34"/>
      <c r="K509" s="34"/>
      <c r="L509" s="34"/>
      <c r="M509" s="34"/>
      <c r="N509" s="71">
        <f>SUM(N510:N513)</f>
        <v>0</v>
      </c>
      <c r="O509" s="73"/>
    </row>
    <row r="510" spans="1:15" ht="15" hidden="1" customHeight="1" outlineLevel="1">
      <c r="A510" s="35"/>
      <c r="B510" s="35" t="s">
        <v>792</v>
      </c>
      <c r="C510" s="34" t="s">
        <v>750</v>
      </c>
      <c r="D510" s="61"/>
      <c r="E510" s="61"/>
      <c r="F510" s="107">
        <v>4.4999999999999998E-2</v>
      </c>
      <c r="G510" s="107">
        <v>4.4999999999999998E-2</v>
      </c>
      <c r="H510" s="108"/>
      <c r="I510" s="108"/>
      <c r="J510" s="59"/>
      <c r="K510" s="59"/>
      <c r="L510" s="80"/>
      <c r="M510" s="80"/>
      <c r="N510" s="71">
        <f>E510*(F510*J510+G510*K510+H510*L510+I510*M510)</f>
        <v>0</v>
      </c>
      <c r="O510" s="75"/>
    </row>
    <row r="511" spans="1:15" ht="15" hidden="1" customHeight="1" outlineLevel="1">
      <c r="A511" s="35"/>
      <c r="B511" s="35" t="s">
        <v>793</v>
      </c>
      <c r="C511" s="34" t="s">
        <v>750</v>
      </c>
      <c r="D511" s="61"/>
      <c r="E511" s="61"/>
      <c r="F511" s="107">
        <v>3.3000000000000002E-2</v>
      </c>
      <c r="G511" s="107">
        <v>3.3000000000000002E-2</v>
      </c>
      <c r="H511" s="108"/>
      <c r="I511" s="108"/>
      <c r="J511" s="59"/>
      <c r="K511" s="59"/>
      <c r="L511" s="80"/>
      <c r="M511" s="80"/>
      <c r="N511" s="71">
        <f>E511*(F511*J511+G511*K511+H511*L511+I511*M511)</f>
        <v>0</v>
      </c>
      <c r="O511" s="75"/>
    </row>
    <row r="512" spans="1:15" ht="15" hidden="1" customHeight="1" outlineLevel="1">
      <c r="A512" s="35"/>
      <c r="B512" s="35" t="s">
        <v>794</v>
      </c>
      <c r="C512" s="34" t="s">
        <v>750</v>
      </c>
      <c r="D512" s="61"/>
      <c r="E512" s="61"/>
      <c r="F512" s="107">
        <v>2.6000000000000002E-2</v>
      </c>
      <c r="G512" s="107">
        <v>2.6000000000000002E-2</v>
      </c>
      <c r="H512" s="108"/>
      <c r="I512" s="108"/>
      <c r="J512" s="59"/>
      <c r="K512" s="59"/>
      <c r="L512" s="80"/>
      <c r="M512" s="80"/>
      <c r="N512" s="71">
        <f>E512*(F512*J512+G512*K512+H512*L512+I512*M512)</f>
        <v>0</v>
      </c>
      <c r="O512" s="75"/>
    </row>
    <row r="513" spans="1:15" ht="15" hidden="1" customHeight="1" outlineLevel="1">
      <c r="A513" s="35"/>
      <c r="B513" s="35" t="s">
        <v>795</v>
      </c>
      <c r="C513" s="34" t="s">
        <v>750</v>
      </c>
      <c r="D513" s="61"/>
      <c r="E513" s="61"/>
      <c r="F513" s="107">
        <v>0.01</v>
      </c>
      <c r="G513" s="107">
        <v>0.01</v>
      </c>
      <c r="H513" s="108"/>
      <c r="I513" s="108"/>
      <c r="J513" s="59"/>
      <c r="K513" s="59"/>
      <c r="L513" s="80"/>
      <c r="M513" s="80"/>
      <c r="N513" s="71">
        <f>E513*(F513*J513+G513*K513+H513*L513+I513*M513)</f>
        <v>0</v>
      </c>
      <c r="O513" s="45"/>
    </row>
    <row r="514" spans="1:15" ht="25.5" hidden="1" customHeight="1" collapsed="1">
      <c r="A514" s="1639" t="s">
        <v>811</v>
      </c>
      <c r="B514" s="1640"/>
      <c r="C514" s="31" t="s">
        <v>746</v>
      </c>
      <c r="D514" s="61">
        <f>D515</f>
        <v>0</v>
      </c>
      <c r="E514" s="61">
        <f>E518</f>
        <v>0</v>
      </c>
      <c r="F514" s="95"/>
      <c r="G514" s="95"/>
      <c r="H514" s="95"/>
      <c r="I514" s="95"/>
      <c r="J514" s="85"/>
      <c r="K514" s="85"/>
      <c r="L514" s="85"/>
      <c r="M514" s="85"/>
      <c r="N514" s="81">
        <f>N515+N518</f>
        <v>0</v>
      </c>
      <c r="O514" s="45"/>
    </row>
    <row r="515" spans="1:15" hidden="1">
      <c r="A515" s="1637" t="s">
        <v>802</v>
      </c>
      <c r="B515" s="1638"/>
      <c r="C515" s="31" t="s">
        <v>746</v>
      </c>
      <c r="D515" s="61">
        <f>D516</f>
        <v>0</v>
      </c>
      <c r="E515" s="61"/>
      <c r="F515" s="96">
        <f>F516</f>
        <v>2.71</v>
      </c>
      <c r="G515" s="96">
        <f>G516</f>
        <v>2.71</v>
      </c>
      <c r="H515" s="99"/>
      <c r="I515" s="99"/>
      <c r="J515" s="50"/>
      <c r="K515" s="50"/>
      <c r="L515" s="50"/>
      <c r="M515" s="50"/>
      <c r="N515" s="81">
        <f>SUM(N516:N517)</f>
        <v>0</v>
      </c>
      <c r="O515" s="45"/>
    </row>
    <row r="516" spans="1:15" ht="15" hidden="1" customHeight="1" outlineLevel="1">
      <c r="A516" s="82"/>
      <c r="B516" s="82" t="s">
        <v>800</v>
      </c>
      <c r="C516" s="31" t="s">
        <v>746</v>
      </c>
      <c r="D516" s="61"/>
      <c r="E516" s="61"/>
      <c r="F516" s="90">
        <v>2.71</v>
      </c>
      <c r="G516" s="91">
        <v>2.71</v>
      </c>
      <c r="H516" s="98"/>
      <c r="I516" s="98"/>
      <c r="J516" s="59"/>
      <c r="K516" s="59"/>
      <c r="L516" s="45"/>
      <c r="M516" s="45"/>
      <c r="N516" s="71">
        <f>D516*(F516*J516+G516*K516+H516*L516+I516*M516)</f>
        <v>0</v>
      </c>
      <c r="O516" s="73"/>
    </row>
    <row r="517" spans="1:15" ht="15" hidden="1" customHeight="1" outlineLevel="1">
      <c r="A517" s="43"/>
      <c r="B517" s="89" t="s">
        <v>801</v>
      </c>
      <c r="C517" s="44" t="s">
        <v>748</v>
      </c>
      <c r="D517" s="61"/>
      <c r="E517" s="61"/>
      <c r="F517" s="97"/>
      <c r="G517" s="98"/>
      <c r="H517" s="98"/>
      <c r="I517" s="98"/>
      <c r="J517" s="45"/>
      <c r="K517" s="45"/>
      <c r="L517" s="45"/>
      <c r="M517" s="45"/>
      <c r="N517" s="67"/>
      <c r="O517" s="73"/>
    </row>
    <row r="518" spans="1:15" ht="15" hidden="1" customHeight="1">
      <c r="A518" s="1637" t="s">
        <v>749</v>
      </c>
      <c r="B518" s="1638"/>
      <c r="C518" s="50"/>
      <c r="D518" s="61"/>
      <c r="E518" s="61">
        <f>E520+E519</f>
        <v>0</v>
      </c>
      <c r="F518" s="99"/>
      <c r="G518" s="99"/>
      <c r="H518" s="99"/>
      <c r="I518" s="99"/>
      <c r="J518" s="50"/>
      <c r="K518" s="50"/>
      <c r="L518" s="50"/>
      <c r="M518" s="50"/>
      <c r="N518" s="81">
        <f>N519+N520</f>
        <v>0</v>
      </c>
      <c r="O518" s="73"/>
    </row>
    <row r="519" spans="1:15" ht="15" hidden="1" customHeight="1" outlineLevel="1">
      <c r="A519" s="33"/>
      <c r="B519" s="89" t="s">
        <v>804</v>
      </c>
      <c r="C519" s="32" t="s">
        <v>748</v>
      </c>
      <c r="D519" s="61"/>
      <c r="E519" s="61"/>
      <c r="F519" s="100"/>
      <c r="G519" s="100"/>
      <c r="H519" s="100"/>
      <c r="I519" s="100"/>
      <c r="J519" s="59"/>
      <c r="K519" s="59"/>
      <c r="L519" s="59"/>
      <c r="M519" s="59"/>
      <c r="N519" s="72"/>
      <c r="O519" s="73"/>
    </row>
    <row r="520" spans="1:15" ht="45" hidden="1" customHeight="1" outlineLevel="1">
      <c r="A520" s="38"/>
      <c r="B520" s="53" t="s">
        <v>790</v>
      </c>
      <c r="C520" s="50"/>
      <c r="D520" s="61"/>
      <c r="E520" s="61">
        <f>E521</f>
        <v>0</v>
      </c>
      <c r="F520" s="102"/>
      <c r="G520" s="99"/>
      <c r="H520" s="99"/>
      <c r="I520" s="99"/>
      <c r="J520" s="50"/>
      <c r="K520" s="50"/>
      <c r="L520" s="50"/>
      <c r="M520" s="51"/>
      <c r="N520" s="70">
        <f>N521</f>
        <v>0</v>
      </c>
      <c r="O520" s="73"/>
    </row>
    <row r="521" spans="1:15" ht="15" hidden="1" customHeight="1" outlineLevel="1">
      <c r="A521" s="42"/>
      <c r="B521" s="47" t="s">
        <v>796</v>
      </c>
      <c r="C521" s="34"/>
      <c r="D521" s="61"/>
      <c r="E521" s="61">
        <f>SUM(E522:E525)</f>
        <v>0</v>
      </c>
      <c r="F521" s="100"/>
      <c r="G521" s="100"/>
      <c r="H521" s="100"/>
      <c r="I521" s="100"/>
      <c r="J521" s="34"/>
      <c r="K521" s="34"/>
      <c r="L521" s="34"/>
      <c r="M521" s="34"/>
      <c r="N521" s="71">
        <f>SUM(N522:N525)</f>
        <v>0</v>
      </c>
      <c r="O521" s="73"/>
    </row>
    <row r="522" spans="1:15" ht="15" hidden="1" customHeight="1" outlineLevel="1">
      <c r="A522" s="35"/>
      <c r="B522" s="35" t="s">
        <v>792</v>
      </c>
      <c r="C522" s="34" t="s">
        <v>750</v>
      </c>
      <c r="D522" s="61"/>
      <c r="E522" s="61"/>
      <c r="F522" s="107">
        <v>4.4999999999999998E-2</v>
      </c>
      <c r="G522" s="107">
        <v>4.4999999999999998E-2</v>
      </c>
      <c r="H522" s="108"/>
      <c r="I522" s="108"/>
      <c r="J522" s="59"/>
      <c r="K522" s="59"/>
      <c r="L522" s="80"/>
      <c r="M522" s="80"/>
      <c r="N522" s="71">
        <f>E522*(F522*J522+G522*K522+H522*L522+I522*M522)</f>
        <v>0</v>
      </c>
      <c r="O522" s="73"/>
    </row>
    <row r="523" spans="1:15" ht="15" hidden="1" customHeight="1" outlineLevel="1">
      <c r="A523" s="35"/>
      <c r="B523" s="35" t="s">
        <v>793</v>
      </c>
      <c r="C523" s="34" t="s">
        <v>750</v>
      </c>
      <c r="D523" s="61"/>
      <c r="E523" s="61"/>
      <c r="F523" s="107">
        <v>3.3000000000000002E-2</v>
      </c>
      <c r="G523" s="107">
        <v>3.3000000000000002E-2</v>
      </c>
      <c r="H523" s="108"/>
      <c r="I523" s="108"/>
      <c r="J523" s="59"/>
      <c r="K523" s="59"/>
      <c r="L523" s="80"/>
      <c r="M523" s="80"/>
      <c r="N523" s="71">
        <f>E523*(F523*J523+G523*K523+H523*L523+I523*M523)</f>
        <v>0</v>
      </c>
      <c r="O523" s="73"/>
    </row>
    <row r="524" spans="1:15" ht="15" hidden="1" customHeight="1" outlineLevel="1">
      <c r="A524" s="35"/>
      <c r="B524" s="35" t="s">
        <v>794</v>
      </c>
      <c r="C524" s="34" t="s">
        <v>750</v>
      </c>
      <c r="D524" s="61"/>
      <c r="E524" s="61"/>
      <c r="F524" s="107">
        <v>2.6000000000000002E-2</v>
      </c>
      <c r="G524" s="107">
        <v>2.6000000000000002E-2</v>
      </c>
      <c r="H524" s="108"/>
      <c r="I524" s="108"/>
      <c r="J524" s="59"/>
      <c r="K524" s="59"/>
      <c r="L524" s="80"/>
      <c r="M524" s="80"/>
      <c r="N524" s="71">
        <f>E524*(F524*J524+G524*K524+H524*L524+I524*M524)</f>
        <v>0</v>
      </c>
      <c r="O524" s="73"/>
    </row>
    <row r="525" spans="1:15" ht="15" hidden="1" customHeight="1" outlineLevel="1">
      <c r="A525" s="35"/>
      <c r="B525" s="35" t="s">
        <v>795</v>
      </c>
      <c r="C525" s="34" t="s">
        <v>750</v>
      </c>
      <c r="D525" s="61"/>
      <c r="E525" s="61"/>
      <c r="F525" s="107">
        <v>0.01</v>
      </c>
      <c r="G525" s="107">
        <v>0.01</v>
      </c>
      <c r="H525" s="108"/>
      <c r="I525" s="108"/>
      <c r="J525" s="59"/>
      <c r="K525" s="59"/>
      <c r="L525" s="80"/>
      <c r="M525" s="80"/>
      <c r="N525" s="71">
        <f>E525*(F525*J525+G525*K525+H525*L525+I525*M525)</f>
        <v>0</v>
      </c>
      <c r="O525" s="73"/>
    </row>
    <row r="526" spans="1:15" collapsed="1">
      <c r="A526" s="1645" t="s">
        <v>773</v>
      </c>
      <c r="B526" s="1646"/>
      <c r="C526" s="46" t="s">
        <v>799</v>
      </c>
      <c r="D526" s="61">
        <f>D527+D549+D553</f>
        <v>2630</v>
      </c>
      <c r="E526" s="61">
        <f>E527+E549+E553</f>
        <v>0</v>
      </c>
      <c r="F526" s="94"/>
      <c r="G526" s="94"/>
      <c r="H526" s="94"/>
      <c r="I526" s="94"/>
      <c r="J526" s="46"/>
      <c r="K526" s="46"/>
      <c r="L526" s="46"/>
      <c r="M526" s="46"/>
      <c r="N526" s="81">
        <f>N527+N549+N553</f>
        <v>41159.999999999993</v>
      </c>
      <c r="O526" s="73"/>
    </row>
    <row r="527" spans="1:15" ht="29.25" customHeight="1">
      <c r="A527" s="1639" t="s">
        <v>774</v>
      </c>
      <c r="B527" s="1640"/>
      <c r="C527" s="31" t="s">
        <v>746</v>
      </c>
      <c r="D527" s="61">
        <f>D528</f>
        <v>2315</v>
      </c>
      <c r="E527" s="61">
        <f>E531</f>
        <v>0</v>
      </c>
      <c r="F527" s="95"/>
      <c r="G527" s="95"/>
      <c r="H527" s="95"/>
      <c r="I527" s="95"/>
      <c r="J527" s="85"/>
      <c r="K527" s="85"/>
      <c r="L527" s="85"/>
      <c r="M527" s="85"/>
      <c r="N527" s="81">
        <f>N528+N531</f>
        <v>38891.999999999993</v>
      </c>
      <c r="O527" s="73"/>
    </row>
    <row r="528" spans="1:15">
      <c r="A528" s="1637" t="s">
        <v>802</v>
      </c>
      <c r="B528" s="1638"/>
      <c r="C528" s="31" t="s">
        <v>746</v>
      </c>
      <c r="D528" s="61">
        <f>D529</f>
        <v>2315</v>
      </c>
      <c r="E528" s="85"/>
      <c r="F528" s="96">
        <f>F529</f>
        <v>1.4</v>
      </c>
      <c r="G528" s="96">
        <f>G529</f>
        <v>1.4</v>
      </c>
      <c r="H528" s="99"/>
      <c r="I528" s="99"/>
      <c r="J528" s="50"/>
      <c r="K528" s="50"/>
      <c r="L528" s="50"/>
      <c r="M528" s="50"/>
      <c r="N528" s="81">
        <f>SUM(N529:N530)</f>
        <v>38891.999999999993</v>
      </c>
      <c r="O528" s="45"/>
    </row>
    <row r="529" spans="1:15" ht="15" customHeight="1" outlineLevel="1">
      <c r="A529" s="82"/>
      <c r="B529" s="82" t="s">
        <v>800</v>
      </c>
      <c r="C529" s="31" t="s">
        <v>746</v>
      </c>
      <c r="D529" s="83">
        <v>2315</v>
      </c>
      <c r="E529" s="85"/>
      <c r="F529" s="90">
        <v>1.4</v>
      </c>
      <c r="G529" s="91">
        <v>1.4</v>
      </c>
      <c r="H529" s="98"/>
      <c r="I529" s="98"/>
      <c r="J529" s="59">
        <v>6</v>
      </c>
      <c r="K529" s="59">
        <v>6</v>
      </c>
      <c r="L529" s="45"/>
      <c r="M529" s="45"/>
      <c r="N529" s="71">
        <f>D529*(F529*J529+G529*K529+H529*L529+I529*M529)</f>
        <v>38891.999999999993</v>
      </c>
      <c r="O529" s="45"/>
    </row>
    <row r="530" spans="1:15" ht="15" customHeight="1" outlineLevel="1">
      <c r="A530" s="43"/>
      <c r="B530" s="89" t="s">
        <v>801</v>
      </c>
      <c r="C530" s="44" t="s">
        <v>748</v>
      </c>
      <c r="D530" s="84"/>
      <c r="E530" s="85"/>
      <c r="F530" s="97"/>
      <c r="G530" s="98"/>
      <c r="H530" s="98"/>
      <c r="I530" s="98"/>
      <c r="J530" s="45"/>
      <c r="K530" s="45"/>
      <c r="L530" s="45"/>
      <c r="M530" s="45"/>
      <c r="N530" s="67"/>
      <c r="O530" s="45"/>
    </row>
    <row r="531" spans="1:15" ht="15" hidden="1" customHeight="1">
      <c r="A531" s="1637" t="s">
        <v>749</v>
      </c>
      <c r="B531" s="1638"/>
      <c r="C531" s="50"/>
      <c r="D531" s="50"/>
      <c r="E531" s="61">
        <f>E533+E543+E532</f>
        <v>0</v>
      </c>
      <c r="F531" s="99"/>
      <c r="G531" s="99"/>
      <c r="H531" s="99"/>
      <c r="I531" s="99"/>
      <c r="J531" s="50"/>
      <c r="K531" s="50"/>
      <c r="L531" s="50"/>
      <c r="M531" s="50"/>
      <c r="N531" s="81">
        <f>N532+N533+N543</f>
        <v>0</v>
      </c>
      <c r="O531" s="88"/>
    </row>
    <row r="532" spans="1:15" ht="15" hidden="1" customHeight="1" outlineLevel="1">
      <c r="A532" s="33"/>
      <c r="B532" s="89" t="s">
        <v>803</v>
      </c>
      <c r="C532" s="32" t="s">
        <v>748</v>
      </c>
      <c r="D532" s="39"/>
      <c r="E532" s="48"/>
      <c r="F532" s="105"/>
      <c r="G532" s="105"/>
      <c r="H532" s="105"/>
      <c r="I532" s="105"/>
      <c r="J532" s="59"/>
      <c r="K532" s="59"/>
      <c r="L532" s="36"/>
      <c r="M532" s="76"/>
      <c r="N532" s="72"/>
      <c r="O532" s="73"/>
    </row>
    <row r="533" spans="1:15" ht="15" hidden="1" customHeight="1" outlineLevel="1">
      <c r="A533" s="33"/>
      <c r="B533" s="47" t="s">
        <v>796</v>
      </c>
      <c r="C533" s="39"/>
      <c r="D533" s="39"/>
      <c r="E533" s="62">
        <f>E534+E537+E540</f>
        <v>0</v>
      </c>
      <c r="F533" s="105"/>
      <c r="G533" s="105"/>
      <c r="H533" s="105"/>
      <c r="I533" s="105"/>
      <c r="J533" s="39"/>
      <c r="K533" s="39"/>
      <c r="L533" s="39"/>
      <c r="M533" s="63"/>
      <c r="N533" s="68">
        <f>N534+N537+N540</f>
        <v>0</v>
      </c>
      <c r="O533" s="78"/>
    </row>
    <row r="534" spans="1:15" ht="15" hidden="1" customHeight="1" outlineLevel="1">
      <c r="A534" s="33"/>
      <c r="B534" s="53" t="s">
        <v>785</v>
      </c>
      <c r="C534" s="50"/>
      <c r="D534" s="50"/>
      <c r="E534" s="61">
        <f>SUM(E535:E536)</f>
        <v>0</v>
      </c>
      <c r="F534" s="102"/>
      <c r="G534" s="99"/>
      <c r="H534" s="99"/>
      <c r="I534" s="99"/>
      <c r="J534" s="50"/>
      <c r="K534" s="50"/>
      <c r="L534" s="50"/>
      <c r="M534" s="51"/>
      <c r="N534" s="69">
        <f>SUM(N535:N536)</f>
        <v>0</v>
      </c>
      <c r="O534" s="79"/>
    </row>
    <row r="535" spans="1:15" ht="15" hidden="1" customHeight="1" outlineLevel="1">
      <c r="A535" s="33"/>
      <c r="B535" s="35" t="s">
        <v>786</v>
      </c>
      <c r="C535" s="34" t="s">
        <v>750</v>
      </c>
      <c r="D535" s="39"/>
      <c r="E535" s="48"/>
      <c r="F535" s="104">
        <v>0.11</v>
      </c>
      <c r="G535" s="104">
        <v>0.12</v>
      </c>
      <c r="H535" s="105"/>
      <c r="I535" s="106"/>
      <c r="J535" s="59"/>
      <c r="K535" s="59"/>
      <c r="L535" s="76"/>
      <c r="M535" s="76"/>
      <c r="N535" s="71">
        <f>E535*(F535*J535+G535*K535+H535*L535+I535*M535)</f>
        <v>0</v>
      </c>
      <c r="O535" s="77"/>
    </row>
    <row r="536" spans="1:15" ht="15" hidden="1" customHeight="1" outlineLevel="1">
      <c r="A536" s="33"/>
      <c r="B536" s="33" t="s">
        <v>787</v>
      </c>
      <c r="C536" s="34" t="s">
        <v>750</v>
      </c>
      <c r="D536" s="39"/>
      <c r="E536" s="48"/>
      <c r="F536" s="104">
        <v>0.33</v>
      </c>
      <c r="G536" s="104">
        <v>0.36</v>
      </c>
      <c r="H536" s="105"/>
      <c r="I536" s="105"/>
      <c r="J536" s="59"/>
      <c r="K536" s="59"/>
      <c r="L536" s="36"/>
      <c r="M536" s="76"/>
      <c r="N536" s="71">
        <f>E536*(F536*J536+G536*K536+H536*L536+I536*M536)</f>
        <v>0</v>
      </c>
      <c r="O536" s="77"/>
    </row>
    <row r="537" spans="1:15" ht="15" hidden="1" customHeight="1" outlineLevel="1">
      <c r="A537" s="33"/>
      <c r="B537" s="53" t="s">
        <v>788</v>
      </c>
      <c r="C537" s="50"/>
      <c r="D537" s="50"/>
      <c r="E537" s="61">
        <f>SUM(E538:E539)</f>
        <v>0</v>
      </c>
      <c r="F537" s="102"/>
      <c r="G537" s="99"/>
      <c r="H537" s="99"/>
      <c r="I537" s="99"/>
      <c r="J537" s="50"/>
      <c r="K537" s="50"/>
      <c r="L537" s="50"/>
      <c r="M537" s="51"/>
      <c r="N537" s="69">
        <f>SUM(N538:N539)</f>
        <v>0</v>
      </c>
      <c r="O537" s="79"/>
    </row>
    <row r="538" spans="1:15" ht="15" hidden="1" customHeight="1" outlineLevel="1">
      <c r="A538" s="33"/>
      <c r="B538" s="35" t="s">
        <v>786</v>
      </c>
      <c r="C538" s="34" t="s">
        <v>750</v>
      </c>
      <c r="D538" s="39"/>
      <c r="E538" s="48"/>
      <c r="F538" s="104">
        <v>7.6999999999999999E-2</v>
      </c>
      <c r="G538" s="104">
        <v>8.3999999999999991E-2</v>
      </c>
      <c r="H538" s="105"/>
      <c r="I538" s="106"/>
      <c r="J538" s="59"/>
      <c r="K538" s="59"/>
      <c r="L538" s="76"/>
      <c r="M538" s="76"/>
      <c r="N538" s="71">
        <f>E538*(F538*J538+G538*K538+H538*L538+I538*M538)</f>
        <v>0</v>
      </c>
      <c r="O538" s="77"/>
    </row>
    <row r="539" spans="1:15" ht="15" hidden="1" customHeight="1" outlineLevel="1">
      <c r="A539" s="33"/>
      <c r="B539" s="33" t="s">
        <v>787</v>
      </c>
      <c r="C539" s="34" t="s">
        <v>750</v>
      </c>
      <c r="D539" s="39"/>
      <c r="E539" s="48"/>
      <c r="F539" s="104">
        <v>0.22</v>
      </c>
      <c r="G539" s="104">
        <v>0.24</v>
      </c>
      <c r="H539" s="105"/>
      <c r="I539" s="105"/>
      <c r="J539" s="59"/>
      <c r="K539" s="59"/>
      <c r="L539" s="36"/>
      <c r="M539" s="76"/>
      <c r="N539" s="71">
        <f>E539*(F539*J539+G539*K539+H539*L539+I539*M539)</f>
        <v>0</v>
      </c>
      <c r="O539" s="77"/>
    </row>
    <row r="540" spans="1:15" ht="15" hidden="1" customHeight="1" outlineLevel="1">
      <c r="A540" s="33"/>
      <c r="B540" s="53" t="s">
        <v>789</v>
      </c>
      <c r="C540" s="50"/>
      <c r="D540" s="50"/>
      <c r="E540" s="61">
        <f>SUM(E541:E542)</f>
        <v>0</v>
      </c>
      <c r="F540" s="102"/>
      <c r="G540" s="99"/>
      <c r="H540" s="99"/>
      <c r="I540" s="99"/>
      <c r="J540" s="50"/>
      <c r="K540" s="50"/>
      <c r="L540" s="50"/>
      <c r="M540" s="51"/>
      <c r="N540" s="69">
        <f>SUM(N541:N542)</f>
        <v>0</v>
      </c>
      <c r="O540" s="79"/>
    </row>
    <row r="541" spans="1:15" ht="15" hidden="1" customHeight="1" outlineLevel="1">
      <c r="A541" s="33"/>
      <c r="B541" s="35" t="s">
        <v>786</v>
      </c>
      <c r="C541" s="34" t="s">
        <v>750</v>
      </c>
      <c r="D541" s="39"/>
      <c r="E541" s="48"/>
      <c r="F541" s="104">
        <v>5.5E-2</v>
      </c>
      <c r="G541" s="104">
        <v>0.06</v>
      </c>
      <c r="H541" s="105"/>
      <c r="I541" s="106"/>
      <c r="J541" s="59"/>
      <c r="K541" s="59"/>
      <c r="L541" s="76"/>
      <c r="M541" s="76"/>
      <c r="N541" s="71">
        <f>E541*(F541*J541+G541*K541+H541*L541+I541*M541)</f>
        <v>0</v>
      </c>
      <c r="O541" s="77"/>
    </row>
    <row r="542" spans="1:15" ht="15" hidden="1" customHeight="1" outlineLevel="1">
      <c r="A542" s="33"/>
      <c r="B542" s="33" t="s">
        <v>787</v>
      </c>
      <c r="C542" s="34" t="s">
        <v>750</v>
      </c>
      <c r="D542" s="39"/>
      <c r="E542" s="48"/>
      <c r="F542" s="104">
        <v>0.16500000000000001</v>
      </c>
      <c r="G542" s="104">
        <v>0.18</v>
      </c>
      <c r="H542" s="105"/>
      <c r="I542" s="105"/>
      <c r="J542" s="59"/>
      <c r="K542" s="59"/>
      <c r="L542" s="36"/>
      <c r="M542" s="76"/>
      <c r="N542" s="71">
        <f>E542*(F542*J542+G542*K542+H542*L542+I542*M542)</f>
        <v>0</v>
      </c>
      <c r="O542" s="77"/>
    </row>
    <row r="543" spans="1:15" ht="45" hidden="1" customHeight="1" outlineLevel="1">
      <c r="A543" s="38"/>
      <c r="B543" s="53" t="s">
        <v>790</v>
      </c>
      <c r="C543" s="50"/>
      <c r="D543" s="50"/>
      <c r="E543" s="61">
        <f>E544</f>
        <v>0</v>
      </c>
      <c r="F543" s="102"/>
      <c r="G543" s="99"/>
      <c r="H543" s="99"/>
      <c r="I543" s="99"/>
      <c r="J543" s="50"/>
      <c r="K543" s="50"/>
      <c r="L543" s="50"/>
      <c r="M543" s="51"/>
      <c r="N543" s="70">
        <f>N544</f>
        <v>0</v>
      </c>
      <c r="O543" s="77"/>
    </row>
    <row r="544" spans="1:15" ht="15" hidden="1" customHeight="1" outlineLevel="1">
      <c r="A544" s="42"/>
      <c r="B544" s="47" t="s">
        <v>796</v>
      </c>
      <c r="C544" s="34"/>
      <c r="D544" s="34"/>
      <c r="E544" s="60">
        <f>SUM(E545:E548)</f>
        <v>0</v>
      </c>
      <c r="F544" s="100"/>
      <c r="G544" s="100"/>
      <c r="H544" s="100"/>
      <c r="I544" s="100"/>
      <c r="J544" s="34"/>
      <c r="K544" s="34"/>
      <c r="L544" s="34"/>
      <c r="M544" s="34"/>
      <c r="N544" s="71">
        <f>SUM(N545:N548)</f>
        <v>0</v>
      </c>
      <c r="O544" s="73"/>
    </row>
    <row r="545" spans="1:15" ht="15" hidden="1" customHeight="1" outlineLevel="1">
      <c r="A545" s="35"/>
      <c r="B545" s="35" t="s">
        <v>792</v>
      </c>
      <c r="C545" s="34" t="s">
        <v>750</v>
      </c>
      <c r="D545" s="34"/>
      <c r="E545" s="41"/>
      <c r="F545" s="107">
        <v>4.4999999999999998E-2</v>
      </c>
      <c r="G545" s="107">
        <v>4.4999999999999998E-2</v>
      </c>
      <c r="H545" s="108"/>
      <c r="I545" s="108"/>
      <c r="J545" s="59"/>
      <c r="K545" s="59"/>
      <c r="L545" s="80"/>
      <c r="M545" s="80"/>
      <c r="N545" s="71">
        <f>E545*(F545*J545+G545*K545+H545*L545+I545*M545)</f>
        <v>0</v>
      </c>
      <c r="O545" s="75"/>
    </row>
    <row r="546" spans="1:15" ht="15" hidden="1" customHeight="1" outlineLevel="1">
      <c r="A546" s="35"/>
      <c r="B546" s="35" t="s">
        <v>793</v>
      </c>
      <c r="C546" s="34" t="s">
        <v>750</v>
      </c>
      <c r="D546" s="34"/>
      <c r="E546" s="41"/>
      <c r="F546" s="107">
        <v>3.3000000000000002E-2</v>
      </c>
      <c r="G546" s="107">
        <v>3.3000000000000002E-2</v>
      </c>
      <c r="H546" s="108"/>
      <c r="I546" s="108"/>
      <c r="J546" s="59"/>
      <c r="K546" s="59"/>
      <c r="L546" s="80"/>
      <c r="M546" s="80"/>
      <c r="N546" s="71">
        <f>E546*(F546*J546+G546*K546+H546*L546+I546*M546)</f>
        <v>0</v>
      </c>
      <c r="O546" s="75"/>
    </row>
    <row r="547" spans="1:15" ht="15" hidden="1" customHeight="1" outlineLevel="1">
      <c r="A547" s="35"/>
      <c r="B547" s="35" t="s">
        <v>794</v>
      </c>
      <c r="C547" s="34" t="s">
        <v>750</v>
      </c>
      <c r="D547" s="34"/>
      <c r="E547" s="41"/>
      <c r="F547" s="107">
        <v>2.6000000000000002E-2</v>
      </c>
      <c r="G547" s="107">
        <v>2.6000000000000002E-2</v>
      </c>
      <c r="H547" s="108"/>
      <c r="I547" s="108"/>
      <c r="J547" s="59"/>
      <c r="K547" s="59"/>
      <c r="L547" s="80"/>
      <c r="M547" s="80"/>
      <c r="N547" s="71">
        <f>E547*(F547*J547+G547*K547+H547*L547+I547*M547)</f>
        <v>0</v>
      </c>
      <c r="O547" s="75"/>
    </row>
    <row r="548" spans="1:15" ht="15" hidden="1" customHeight="1" outlineLevel="1">
      <c r="A548" s="35"/>
      <c r="B548" s="35" t="s">
        <v>795</v>
      </c>
      <c r="C548" s="34" t="s">
        <v>750</v>
      </c>
      <c r="D548" s="34"/>
      <c r="E548" s="41"/>
      <c r="F548" s="107">
        <v>0.01</v>
      </c>
      <c r="G548" s="107">
        <v>0.01</v>
      </c>
      <c r="H548" s="108"/>
      <c r="I548" s="108"/>
      <c r="J548" s="59"/>
      <c r="K548" s="59"/>
      <c r="L548" s="80"/>
      <c r="M548" s="80"/>
      <c r="N548" s="71">
        <f>E548*(F548*J548+G548*K548+H548*L548+I548*M548)</f>
        <v>0</v>
      </c>
      <c r="O548" s="75"/>
    </row>
    <row r="549" spans="1:15" ht="18" customHeight="1" collapsed="1">
      <c r="A549" s="1639" t="s">
        <v>775</v>
      </c>
      <c r="B549" s="1640"/>
      <c r="C549" s="31" t="s">
        <v>746</v>
      </c>
      <c r="D549" s="61">
        <f>D550</f>
        <v>315</v>
      </c>
      <c r="E549" s="85"/>
      <c r="F549" s="95"/>
      <c r="G549" s="95"/>
      <c r="H549" s="95"/>
      <c r="I549" s="95"/>
      <c r="J549" s="85"/>
      <c r="K549" s="85"/>
      <c r="L549" s="85"/>
      <c r="M549" s="85"/>
      <c r="N549" s="81">
        <f>N550</f>
        <v>2268</v>
      </c>
      <c r="O549" s="45"/>
    </row>
    <row r="550" spans="1:15" ht="18" customHeight="1">
      <c r="A550" s="1637" t="s">
        <v>802</v>
      </c>
      <c r="B550" s="1638"/>
      <c r="C550" s="31" t="s">
        <v>746</v>
      </c>
      <c r="D550" s="61">
        <f>D551</f>
        <v>315</v>
      </c>
      <c r="E550" s="85"/>
      <c r="F550" s="96">
        <f>F551</f>
        <v>0.6</v>
      </c>
      <c r="G550" s="96">
        <f>G551</f>
        <v>0.6</v>
      </c>
      <c r="H550" s="99"/>
      <c r="I550" s="99"/>
      <c r="J550" s="50"/>
      <c r="K550" s="50"/>
      <c r="L550" s="50"/>
      <c r="M550" s="50"/>
      <c r="N550" s="81">
        <f>SUM(N551:N552)</f>
        <v>2268</v>
      </c>
      <c r="O550" s="45"/>
    </row>
    <row r="551" spans="1:15" ht="18" customHeight="1" outlineLevel="1">
      <c r="A551" s="82"/>
      <c r="B551" s="82" t="s">
        <v>800</v>
      </c>
      <c r="C551" s="31" t="s">
        <v>746</v>
      </c>
      <c r="D551" s="83">
        <v>315</v>
      </c>
      <c r="E551" s="85"/>
      <c r="F551" s="90">
        <v>0.6</v>
      </c>
      <c r="G551" s="91">
        <v>0.6</v>
      </c>
      <c r="H551" s="98"/>
      <c r="I551" s="98"/>
      <c r="J551" s="59">
        <v>6</v>
      </c>
      <c r="K551" s="59">
        <v>6</v>
      </c>
      <c r="L551" s="45"/>
      <c r="M551" s="45"/>
      <c r="N551" s="71">
        <f>D551*(F551*J551+G551*K551+H551*L551+I551*M551)</f>
        <v>2268</v>
      </c>
      <c r="O551" s="45"/>
    </row>
    <row r="552" spans="1:15" ht="18" customHeight="1" outlineLevel="1">
      <c r="A552" s="43"/>
      <c r="B552" s="89" t="s">
        <v>801</v>
      </c>
      <c r="C552" s="44" t="s">
        <v>748</v>
      </c>
      <c r="D552" s="84"/>
      <c r="E552" s="85"/>
      <c r="F552" s="97"/>
      <c r="G552" s="98"/>
      <c r="H552" s="98"/>
      <c r="I552" s="98"/>
      <c r="J552" s="45"/>
      <c r="K552" s="45"/>
      <c r="L552" s="45"/>
      <c r="M552" s="45"/>
      <c r="N552" s="67"/>
      <c r="O552" s="45"/>
    </row>
    <row r="553" spans="1:15" ht="29.25" hidden="1" customHeight="1">
      <c r="A553" s="1639" t="s">
        <v>805</v>
      </c>
      <c r="B553" s="1640"/>
      <c r="C553" s="31" t="s">
        <v>746</v>
      </c>
      <c r="D553" s="61">
        <f>D554</f>
        <v>0</v>
      </c>
      <c r="E553" s="61">
        <f>E557</f>
        <v>0</v>
      </c>
      <c r="F553" s="95"/>
      <c r="G553" s="95"/>
      <c r="H553" s="95"/>
      <c r="I553" s="95"/>
      <c r="J553" s="85"/>
      <c r="K553" s="85"/>
      <c r="L553" s="85"/>
      <c r="M553" s="85"/>
      <c r="N553" s="81">
        <f>N554+N557</f>
        <v>0</v>
      </c>
      <c r="O553" s="45"/>
    </row>
    <row r="554" spans="1:15" hidden="1">
      <c r="A554" s="1637" t="s">
        <v>802</v>
      </c>
      <c r="B554" s="1638"/>
      <c r="C554" s="31" t="s">
        <v>746</v>
      </c>
      <c r="D554" s="61">
        <f>D555</f>
        <v>0</v>
      </c>
      <c r="E554" s="85"/>
      <c r="F554" s="96">
        <f>F555</f>
        <v>1.68</v>
      </c>
      <c r="G554" s="96">
        <f>G555</f>
        <v>1.68</v>
      </c>
      <c r="H554" s="99"/>
      <c r="I554" s="99"/>
      <c r="J554" s="50"/>
      <c r="K554" s="50"/>
      <c r="L554" s="50"/>
      <c r="M554" s="50"/>
      <c r="N554" s="81">
        <f>SUM(N555:N556)</f>
        <v>0</v>
      </c>
      <c r="O554" s="45"/>
    </row>
    <row r="555" spans="1:15" ht="15" hidden="1" customHeight="1" outlineLevel="1">
      <c r="A555" s="82"/>
      <c r="B555" s="82" t="s">
        <v>800</v>
      </c>
      <c r="C555" s="31" t="s">
        <v>746</v>
      </c>
      <c r="D555" s="83"/>
      <c r="E555" s="85"/>
      <c r="F555" s="90">
        <v>1.68</v>
      </c>
      <c r="G555" s="91">
        <v>1.68</v>
      </c>
      <c r="H555" s="98"/>
      <c r="I555" s="98"/>
      <c r="J555" s="59"/>
      <c r="K555" s="59"/>
      <c r="L555" s="45"/>
      <c r="M555" s="45"/>
      <c r="N555" s="71">
        <f>D555*(F555*J555+G555*K555+H555*L555+I555*M555)</f>
        <v>0</v>
      </c>
      <c r="O555" s="45"/>
    </row>
    <row r="556" spans="1:15" ht="15" hidden="1" customHeight="1" outlineLevel="1">
      <c r="A556" s="43"/>
      <c r="B556" s="89" t="s">
        <v>801</v>
      </c>
      <c r="C556" s="44" t="s">
        <v>748</v>
      </c>
      <c r="D556" s="84"/>
      <c r="E556" s="85"/>
      <c r="F556" s="97"/>
      <c r="G556" s="98"/>
      <c r="H556" s="98"/>
      <c r="I556" s="98"/>
      <c r="J556" s="45"/>
      <c r="K556" s="45"/>
      <c r="L556" s="45"/>
      <c r="M556" s="45"/>
      <c r="N556" s="67"/>
      <c r="O556" s="45"/>
    </row>
    <row r="557" spans="1:15" ht="15" hidden="1" customHeight="1" collapsed="1">
      <c r="A557" s="1637" t="s">
        <v>749</v>
      </c>
      <c r="B557" s="1638"/>
      <c r="C557" s="50"/>
      <c r="D557" s="50"/>
      <c r="E557" s="61">
        <f>E559+E569+E558</f>
        <v>0</v>
      </c>
      <c r="F557" s="99"/>
      <c r="G557" s="99"/>
      <c r="H557" s="99"/>
      <c r="I557" s="99"/>
      <c r="J557" s="50"/>
      <c r="K557" s="50"/>
      <c r="L557" s="50"/>
      <c r="M557" s="50"/>
      <c r="N557" s="81">
        <f>N558+N559+N569</f>
        <v>0</v>
      </c>
      <c r="O557" s="88"/>
    </row>
    <row r="558" spans="1:15" ht="15" hidden="1" customHeight="1" outlineLevel="1">
      <c r="A558" s="33"/>
      <c r="B558" s="89" t="s">
        <v>803</v>
      </c>
      <c r="C558" s="32" t="s">
        <v>748</v>
      </c>
      <c r="D558" s="39"/>
      <c r="E558" s="48"/>
      <c r="F558" s="105"/>
      <c r="G558" s="105"/>
      <c r="H558" s="105"/>
      <c r="I558" s="105"/>
      <c r="J558" s="59"/>
      <c r="K558" s="59"/>
      <c r="L558" s="36"/>
      <c r="M558" s="76"/>
      <c r="N558" s="72"/>
      <c r="O558" s="73"/>
    </row>
    <row r="559" spans="1:15" ht="15" hidden="1" customHeight="1" outlineLevel="1">
      <c r="A559" s="33"/>
      <c r="B559" s="47" t="s">
        <v>796</v>
      </c>
      <c r="C559" s="39"/>
      <c r="D559" s="39"/>
      <c r="E559" s="62">
        <f>E560+E563+E566</f>
        <v>0</v>
      </c>
      <c r="F559" s="105"/>
      <c r="G559" s="105"/>
      <c r="H559" s="105"/>
      <c r="I559" s="105"/>
      <c r="J559" s="39"/>
      <c r="K559" s="39"/>
      <c r="L559" s="39"/>
      <c r="M559" s="63"/>
      <c r="N559" s="68">
        <f>N560+N563+N566</f>
        <v>0</v>
      </c>
      <c r="O559" s="78"/>
    </row>
    <row r="560" spans="1:15" ht="15" hidden="1" customHeight="1" outlineLevel="1">
      <c r="A560" s="33"/>
      <c r="B560" s="53" t="s">
        <v>785</v>
      </c>
      <c r="C560" s="50"/>
      <c r="D560" s="50"/>
      <c r="E560" s="61">
        <f>SUM(E561:E562)</f>
        <v>0</v>
      </c>
      <c r="F560" s="102"/>
      <c r="G560" s="99"/>
      <c r="H560" s="99"/>
      <c r="I560" s="99"/>
      <c r="J560" s="50"/>
      <c r="K560" s="50"/>
      <c r="L560" s="50"/>
      <c r="M560" s="51"/>
      <c r="N560" s="69">
        <f>SUM(N561:N562)</f>
        <v>0</v>
      </c>
      <c r="O560" s="79"/>
    </row>
    <row r="561" spans="1:16" ht="15" hidden="1" customHeight="1" outlineLevel="1">
      <c r="A561" s="33"/>
      <c r="B561" s="35" t="s">
        <v>786</v>
      </c>
      <c r="C561" s="34" t="s">
        <v>750</v>
      </c>
      <c r="D561" s="39"/>
      <c r="E561" s="48"/>
      <c r="F561" s="104">
        <v>0.11</v>
      </c>
      <c r="G561" s="104">
        <v>0.12</v>
      </c>
      <c r="H561" s="105"/>
      <c r="I561" s="106"/>
      <c r="J561" s="59"/>
      <c r="K561" s="59"/>
      <c r="L561" s="76"/>
      <c r="M561" s="76"/>
      <c r="N561" s="71">
        <f>E561*(F561*J561+G561*K561+H561*L561+I561*M561)</f>
        <v>0</v>
      </c>
      <c r="O561" s="77"/>
    </row>
    <row r="562" spans="1:16" ht="15" hidden="1" customHeight="1" outlineLevel="1">
      <c r="A562" s="33"/>
      <c r="B562" s="33" t="s">
        <v>787</v>
      </c>
      <c r="C562" s="34" t="s">
        <v>750</v>
      </c>
      <c r="D562" s="39"/>
      <c r="E562" s="48"/>
      <c r="F562" s="104">
        <v>0.33</v>
      </c>
      <c r="G562" s="104">
        <v>0.36</v>
      </c>
      <c r="H562" s="105"/>
      <c r="I562" s="105"/>
      <c r="J562" s="59"/>
      <c r="K562" s="59"/>
      <c r="L562" s="36"/>
      <c r="M562" s="76"/>
      <c r="N562" s="71">
        <f>E562*(F562*J562+G562*K562+H562*L562+I562*M562)</f>
        <v>0</v>
      </c>
      <c r="O562" s="77"/>
    </row>
    <row r="563" spans="1:16" ht="15" hidden="1" customHeight="1" outlineLevel="1">
      <c r="A563" s="33"/>
      <c r="B563" s="53" t="s">
        <v>788</v>
      </c>
      <c r="C563" s="50"/>
      <c r="D563" s="50"/>
      <c r="E563" s="61">
        <f>SUM(E564:E565)</f>
        <v>0</v>
      </c>
      <c r="F563" s="102"/>
      <c r="G563" s="99"/>
      <c r="H563" s="99"/>
      <c r="I563" s="99"/>
      <c r="J563" s="50"/>
      <c r="K563" s="50"/>
      <c r="L563" s="50"/>
      <c r="M563" s="51"/>
      <c r="N563" s="69">
        <f>SUM(N564:N565)</f>
        <v>0</v>
      </c>
      <c r="O563" s="79"/>
    </row>
    <row r="564" spans="1:16" ht="15" hidden="1" customHeight="1" outlineLevel="1">
      <c r="A564" s="33"/>
      <c r="B564" s="35" t="s">
        <v>786</v>
      </c>
      <c r="C564" s="34" t="s">
        <v>750</v>
      </c>
      <c r="D564" s="39"/>
      <c r="E564" s="48"/>
      <c r="F564" s="104">
        <v>7.6999999999999999E-2</v>
      </c>
      <c r="G564" s="104">
        <v>8.3999999999999991E-2</v>
      </c>
      <c r="H564" s="105"/>
      <c r="I564" s="106"/>
      <c r="J564" s="59"/>
      <c r="K564" s="59"/>
      <c r="L564" s="76"/>
      <c r="M564" s="76"/>
      <c r="N564" s="71">
        <f>E564*(F564*J564+G564*K564+H564*L564+I564*M564)</f>
        <v>0</v>
      </c>
      <c r="O564" s="77"/>
    </row>
    <row r="565" spans="1:16" ht="15" hidden="1" customHeight="1" outlineLevel="1">
      <c r="A565" s="33"/>
      <c r="B565" s="33" t="s">
        <v>787</v>
      </c>
      <c r="C565" s="34" t="s">
        <v>750</v>
      </c>
      <c r="D565" s="39"/>
      <c r="E565" s="48"/>
      <c r="F565" s="104">
        <v>0.22</v>
      </c>
      <c r="G565" s="104">
        <v>0.24</v>
      </c>
      <c r="H565" s="105"/>
      <c r="I565" s="105"/>
      <c r="J565" s="59"/>
      <c r="K565" s="59"/>
      <c r="L565" s="36"/>
      <c r="M565" s="76"/>
      <c r="N565" s="71">
        <f>E565*(F565*J565+G565*K565+H565*L565+I565*M565)</f>
        <v>0</v>
      </c>
      <c r="O565" s="77"/>
    </row>
    <row r="566" spans="1:16" ht="15" hidden="1" customHeight="1" outlineLevel="1">
      <c r="A566" s="33"/>
      <c r="B566" s="53" t="s">
        <v>789</v>
      </c>
      <c r="C566" s="50"/>
      <c r="D566" s="50"/>
      <c r="E566" s="61">
        <f>SUM(E567:E568)</f>
        <v>0</v>
      </c>
      <c r="F566" s="102"/>
      <c r="G566" s="99"/>
      <c r="H566" s="99"/>
      <c r="I566" s="99"/>
      <c r="J566" s="50"/>
      <c r="K566" s="50"/>
      <c r="L566" s="50"/>
      <c r="M566" s="51"/>
      <c r="N566" s="69">
        <f>SUM(N567:N568)</f>
        <v>0</v>
      </c>
      <c r="O566" s="79"/>
    </row>
    <row r="567" spans="1:16" ht="15" hidden="1" customHeight="1" outlineLevel="1">
      <c r="A567" s="33"/>
      <c r="B567" s="35" t="s">
        <v>786</v>
      </c>
      <c r="C567" s="34" t="s">
        <v>750</v>
      </c>
      <c r="D567" s="39"/>
      <c r="E567" s="48"/>
      <c r="F567" s="104">
        <v>5.5E-2</v>
      </c>
      <c r="G567" s="104">
        <v>0.06</v>
      </c>
      <c r="H567" s="105"/>
      <c r="I567" s="106"/>
      <c r="J567" s="59"/>
      <c r="K567" s="59"/>
      <c r="L567" s="76"/>
      <c r="M567" s="76"/>
      <c r="N567" s="71">
        <f>E567*(F567*J567+G567*K567+H567*L567+I567*M567)</f>
        <v>0</v>
      </c>
      <c r="O567" s="77"/>
    </row>
    <row r="568" spans="1:16" ht="15" hidden="1" customHeight="1" outlineLevel="1">
      <c r="A568" s="33"/>
      <c r="B568" s="33" t="s">
        <v>787</v>
      </c>
      <c r="C568" s="34" t="s">
        <v>750</v>
      </c>
      <c r="D568" s="39"/>
      <c r="E568" s="48"/>
      <c r="F568" s="104">
        <v>0.16500000000000001</v>
      </c>
      <c r="G568" s="104">
        <v>0.18</v>
      </c>
      <c r="H568" s="105"/>
      <c r="I568" s="105"/>
      <c r="J568" s="59"/>
      <c r="K568" s="59"/>
      <c r="L568" s="36"/>
      <c r="M568" s="76"/>
      <c r="N568" s="71">
        <f>E568*(F568*J568+G568*K568+H568*L568+I568*M568)</f>
        <v>0</v>
      </c>
      <c r="O568" s="77"/>
    </row>
    <row r="569" spans="1:16" ht="45" hidden="1" customHeight="1" outlineLevel="1">
      <c r="A569" s="38"/>
      <c r="B569" s="53" t="s">
        <v>790</v>
      </c>
      <c r="C569" s="50"/>
      <c r="D569" s="50"/>
      <c r="E569" s="61">
        <f>E570</f>
        <v>0</v>
      </c>
      <c r="F569" s="102"/>
      <c r="G569" s="99"/>
      <c r="H569" s="99"/>
      <c r="I569" s="99"/>
      <c r="J569" s="50"/>
      <c r="K569" s="50"/>
      <c r="L569" s="50"/>
      <c r="M569" s="51"/>
      <c r="N569" s="70">
        <f>N570</f>
        <v>0</v>
      </c>
      <c r="O569" s="77"/>
    </row>
    <row r="570" spans="1:16" ht="15" hidden="1" customHeight="1" outlineLevel="1">
      <c r="A570" s="42"/>
      <c r="B570" s="47" t="s">
        <v>796</v>
      </c>
      <c r="C570" s="34"/>
      <c r="D570" s="34"/>
      <c r="E570" s="60">
        <f>SUM(E571:E574)</f>
        <v>0</v>
      </c>
      <c r="F570" s="100"/>
      <c r="G570" s="100"/>
      <c r="H570" s="100"/>
      <c r="I570" s="100"/>
      <c r="J570" s="34"/>
      <c r="K570" s="34"/>
      <c r="L570" s="34"/>
      <c r="M570" s="34"/>
      <c r="N570" s="71">
        <f>SUM(N571:N574)</f>
        <v>0</v>
      </c>
      <c r="O570" s="73"/>
    </row>
    <row r="571" spans="1:16" ht="15" hidden="1" customHeight="1" outlineLevel="1">
      <c r="A571" s="35"/>
      <c r="B571" s="35" t="s">
        <v>792</v>
      </c>
      <c r="C571" s="34" t="s">
        <v>750</v>
      </c>
      <c r="D571" s="34"/>
      <c r="E571" s="41"/>
      <c r="F571" s="107">
        <v>4.4999999999999998E-2</v>
      </c>
      <c r="G571" s="107">
        <v>4.4999999999999998E-2</v>
      </c>
      <c r="H571" s="108"/>
      <c r="I571" s="108"/>
      <c r="J571" s="59"/>
      <c r="K571" s="59"/>
      <c r="L571" s="80"/>
      <c r="M571" s="80"/>
      <c r="N571" s="71">
        <f>E571*(F571*J571+G571*K571+H571*L571+I571*M571)</f>
        <v>0</v>
      </c>
      <c r="O571" s="75"/>
    </row>
    <row r="572" spans="1:16" ht="15" hidden="1" customHeight="1" outlineLevel="1">
      <c r="A572" s="35"/>
      <c r="B572" s="35" t="s">
        <v>793</v>
      </c>
      <c r="C572" s="34" t="s">
        <v>750</v>
      </c>
      <c r="D572" s="34"/>
      <c r="E572" s="41"/>
      <c r="F572" s="107">
        <v>3.3000000000000002E-2</v>
      </c>
      <c r="G572" s="107">
        <v>3.3000000000000002E-2</v>
      </c>
      <c r="H572" s="108"/>
      <c r="I572" s="108"/>
      <c r="J572" s="59"/>
      <c r="K572" s="59"/>
      <c r="L572" s="80"/>
      <c r="M572" s="80"/>
      <c r="N572" s="71">
        <f>E572*(F572*J572+G572*K572+H572*L572+I572*M572)</f>
        <v>0</v>
      </c>
      <c r="O572" s="75"/>
    </row>
    <row r="573" spans="1:16" ht="15" hidden="1" customHeight="1" outlineLevel="1">
      <c r="A573" s="35"/>
      <c r="B573" s="35" t="s">
        <v>794</v>
      </c>
      <c r="C573" s="34" t="s">
        <v>750</v>
      </c>
      <c r="D573" s="34"/>
      <c r="E573" s="41"/>
      <c r="F573" s="107">
        <v>2.6000000000000002E-2</v>
      </c>
      <c r="G573" s="107">
        <v>2.6000000000000002E-2</v>
      </c>
      <c r="H573" s="108"/>
      <c r="I573" s="108"/>
      <c r="J573" s="59"/>
      <c r="K573" s="59"/>
      <c r="L573" s="80"/>
      <c r="M573" s="80"/>
      <c r="N573" s="71">
        <f>E573*(F573*J573+G573*K573+H573*L573+I573*M573)</f>
        <v>0</v>
      </c>
      <c r="O573" s="75"/>
    </row>
    <row r="574" spans="1:16" ht="15" hidden="1" customHeight="1" outlineLevel="1">
      <c r="A574" s="35"/>
      <c r="B574" s="35" t="s">
        <v>795</v>
      </c>
      <c r="C574" s="34" t="s">
        <v>750</v>
      </c>
      <c r="D574" s="34"/>
      <c r="E574" s="41"/>
      <c r="F574" s="107">
        <v>0.01</v>
      </c>
      <c r="G574" s="107">
        <v>0.01</v>
      </c>
      <c r="H574" s="108"/>
      <c r="I574" s="108"/>
      <c r="J574" s="59"/>
      <c r="K574" s="59"/>
      <c r="L574" s="80"/>
      <c r="M574" s="80"/>
      <c r="N574" s="71">
        <f>E574*(F574*J574+G574*K574+H574*L574+I574*M574)</f>
        <v>0</v>
      </c>
      <c r="O574" s="75"/>
    </row>
    <row r="575" spans="1:16" ht="15" customHeight="1" collapsed="1">
      <c r="A575" s="1645" t="s">
        <v>806</v>
      </c>
      <c r="B575" s="1646"/>
      <c r="C575" s="46" t="s">
        <v>750</v>
      </c>
      <c r="D575" s="31"/>
      <c r="E575" s="61">
        <f>SUM(E576:E577)</f>
        <v>0</v>
      </c>
      <c r="F575" s="95"/>
      <c r="G575" s="95"/>
      <c r="H575" s="93"/>
      <c r="I575" s="93"/>
      <c r="J575" s="93"/>
      <c r="K575" s="93"/>
      <c r="L575" s="93"/>
      <c r="M575" s="93"/>
      <c r="N575" s="81">
        <f>SUM(N576:N577)</f>
        <v>0</v>
      </c>
      <c r="O575" s="74"/>
      <c r="P575" s="29">
        <f>N578/1000</f>
        <v>16.191299999999998</v>
      </c>
    </row>
    <row r="576" spans="1:16" ht="15" hidden="1" customHeight="1" outlineLevel="1">
      <c r="A576" s="1643" t="s">
        <v>776</v>
      </c>
      <c r="B576" s="1644"/>
      <c r="C576" s="31" t="s">
        <v>750</v>
      </c>
      <c r="D576" s="31"/>
      <c r="E576" s="112"/>
      <c r="F576" s="93">
        <v>0.01</v>
      </c>
      <c r="G576" s="93">
        <v>0.01</v>
      </c>
      <c r="H576" s="93"/>
      <c r="I576" s="93"/>
      <c r="J576" s="112">
        <v>2</v>
      </c>
      <c r="K576" s="112">
        <v>2</v>
      </c>
      <c r="L576" s="31"/>
      <c r="M576" s="31"/>
      <c r="N576" s="81">
        <f>(E576*F576*J576)+(E576*G576*K576)</f>
        <v>0</v>
      </c>
      <c r="O576" s="74"/>
    </row>
    <row r="577" spans="1:17" ht="15" hidden="1" customHeight="1" outlineLevel="1">
      <c r="A577" s="1643" t="s">
        <v>777</v>
      </c>
      <c r="B577" s="1644"/>
      <c r="C577" s="31" t="s">
        <v>750</v>
      </c>
      <c r="D577" s="31"/>
      <c r="E577" s="112"/>
      <c r="F577" s="93">
        <v>0.03</v>
      </c>
      <c r="G577" s="93">
        <v>0.03</v>
      </c>
      <c r="H577" s="93"/>
      <c r="I577" s="93"/>
      <c r="J577" s="112">
        <v>2</v>
      </c>
      <c r="K577" s="112">
        <v>2</v>
      </c>
      <c r="L577" s="31"/>
      <c r="M577" s="31"/>
      <c r="N577" s="81">
        <f>(E577*F577*J577)+(E577*G577*K577)</f>
        <v>0</v>
      </c>
      <c r="O577" s="74"/>
    </row>
    <row r="578" spans="1:17" ht="15" customHeight="1" collapsed="1">
      <c r="A578" s="1645" t="s">
        <v>807</v>
      </c>
      <c r="B578" s="1646"/>
      <c r="C578" s="46" t="s">
        <v>778</v>
      </c>
      <c r="D578" s="61">
        <f>SUM(D579:D584)</f>
        <v>7932</v>
      </c>
      <c r="E578" s="31"/>
      <c r="F578" s="31"/>
      <c r="G578" s="31"/>
      <c r="H578" s="31"/>
      <c r="I578" s="31"/>
      <c r="J578" s="31"/>
      <c r="K578" s="31"/>
      <c r="L578" s="31"/>
      <c r="M578" s="31"/>
      <c r="N578" s="81">
        <f>SUM(N579:N584)</f>
        <v>16191.3</v>
      </c>
      <c r="O578" s="74"/>
    </row>
    <row r="579" spans="1:17" ht="15" customHeight="1" outlineLevel="1">
      <c r="A579" s="1641" t="s">
        <v>779</v>
      </c>
      <c r="B579" s="1642"/>
      <c r="C579" s="31" t="s">
        <v>778</v>
      </c>
      <c r="D579" s="112">
        <v>500</v>
      </c>
      <c r="E579" s="31"/>
      <c r="F579" s="93">
        <v>1.4</v>
      </c>
      <c r="G579" s="93">
        <v>1.4</v>
      </c>
      <c r="H579" s="93"/>
      <c r="I579" s="93"/>
      <c r="J579" s="112">
        <v>6</v>
      </c>
      <c r="K579" s="112">
        <v>6</v>
      </c>
      <c r="L579" s="31"/>
      <c r="M579" s="31"/>
      <c r="N579" s="117">
        <f t="shared" ref="N579:N584" si="0">D579*F579*J579</f>
        <v>4200</v>
      </c>
      <c r="O579" s="74"/>
    </row>
    <row r="580" spans="1:17" ht="15" customHeight="1" outlineLevel="1">
      <c r="A580" s="1641" t="s">
        <v>780</v>
      </c>
      <c r="B580" s="1642"/>
      <c r="C580" s="31" t="s">
        <v>778</v>
      </c>
      <c r="D580" s="112">
        <v>301</v>
      </c>
      <c r="E580" s="31"/>
      <c r="F580" s="93">
        <v>0.08</v>
      </c>
      <c r="G580" s="93">
        <v>0.08</v>
      </c>
      <c r="H580" s="93"/>
      <c r="I580" s="93"/>
      <c r="J580" s="112">
        <v>6</v>
      </c>
      <c r="K580" s="112">
        <v>6</v>
      </c>
      <c r="L580" s="31"/>
      <c r="M580" s="31"/>
      <c r="N580" s="117">
        <f t="shared" si="0"/>
        <v>144.48000000000002</v>
      </c>
      <c r="O580" s="74"/>
    </row>
    <row r="581" spans="1:17" ht="15" customHeight="1" outlineLevel="1">
      <c r="A581" s="1641" t="s">
        <v>781</v>
      </c>
      <c r="B581" s="1642"/>
      <c r="C581" s="31" t="s">
        <v>778</v>
      </c>
      <c r="D581" s="112">
        <v>70</v>
      </c>
      <c r="E581" s="31"/>
      <c r="F581" s="93">
        <v>2.1</v>
      </c>
      <c r="G581" s="93">
        <v>2.1</v>
      </c>
      <c r="H581" s="93"/>
      <c r="I581" s="93"/>
      <c r="J581" s="112">
        <v>6</v>
      </c>
      <c r="K581" s="112">
        <v>6</v>
      </c>
      <c r="L581" s="31"/>
      <c r="M581" s="31"/>
      <c r="N581" s="117">
        <f t="shared" si="0"/>
        <v>882</v>
      </c>
      <c r="O581" s="74"/>
    </row>
    <row r="582" spans="1:17" ht="15" customHeight="1" outlineLevel="1">
      <c r="A582" s="1641" t="s">
        <v>782</v>
      </c>
      <c r="B582" s="1642"/>
      <c r="C582" s="31" t="s">
        <v>778</v>
      </c>
      <c r="D582" s="112">
        <v>82</v>
      </c>
      <c r="E582" s="31"/>
      <c r="F582" s="93">
        <v>0.15</v>
      </c>
      <c r="G582" s="93">
        <v>0.15</v>
      </c>
      <c r="H582" s="93"/>
      <c r="I582" s="93"/>
      <c r="J582" s="112">
        <v>6</v>
      </c>
      <c r="K582" s="112">
        <v>6</v>
      </c>
      <c r="L582" s="31"/>
      <c r="M582" s="31"/>
      <c r="N582" s="117">
        <f t="shared" si="0"/>
        <v>73.8</v>
      </c>
      <c r="O582" s="74"/>
    </row>
    <row r="583" spans="1:17" ht="15" customHeight="1" outlineLevel="1">
      <c r="A583" s="1641" t="s">
        <v>783</v>
      </c>
      <c r="B583" s="1642"/>
      <c r="C583" s="31" t="s">
        <v>778</v>
      </c>
      <c r="D583" s="112">
        <v>3562</v>
      </c>
      <c r="E583" s="31"/>
      <c r="F583" s="93">
        <v>0.5</v>
      </c>
      <c r="G583" s="93">
        <v>0.5</v>
      </c>
      <c r="H583" s="93"/>
      <c r="I583" s="93"/>
      <c r="J583" s="112">
        <v>6</v>
      </c>
      <c r="K583" s="112">
        <v>6</v>
      </c>
      <c r="L583" s="31"/>
      <c r="M583" s="31"/>
      <c r="N583" s="117">
        <f t="shared" si="0"/>
        <v>10686</v>
      </c>
      <c r="O583" s="74"/>
    </row>
    <row r="584" spans="1:17" ht="15" customHeight="1" outlineLevel="1">
      <c r="A584" s="1641" t="s">
        <v>784</v>
      </c>
      <c r="B584" s="1642"/>
      <c r="C584" s="31" t="s">
        <v>778</v>
      </c>
      <c r="D584" s="112">
        <v>3417</v>
      </c>
      <c r="E584" s="31"/>
      <c r="F584" s="93">
        <v>0.01</v>
      </c>
      <c r="G584" s="93">
        <v>0.01</v>
      </c>
      <c r="H584" s="93"/>
      <c r="I584" s="93"/>
      <c r="J584" s="112">
        <v>6</v>
      </c>
      <c r="K584" s="112">
        <v>6</v>
      </c>
      <c r="L584" s="31"/>
      <c r="M584" s="31"/>
      <c r="N584" s="117">
        <f t="shared" si="0"/>
        <v>205.02</v>
      </c>
      <c r="O584" s="74"/>
    </row>
    <row r="585" spans="1:17">
      <c r="A585" s="1637" t="s">
        <v>812</v>
      </c>
      <c r="B585" s="1638"/>
      <c r="C585" s="46" t="s">
        <v>799</v>
      </c>
      <c r="D585" s="61">
        <f>D8+D112+D216+D320+D526</f>
        <v>9127</v>
      </c>
      <c r="E585" s="61">
        <f>E8+E112+E216+E320+E526</f>
        <v>0</v>
      </c>
      <c r="F585" s="114"/>
      <c r="G585" s="114"/>
      <c r="H585" s="114"/>
      <c r="I585" s="114"/>
      <c r="J585" s="114"/>
      <c r="K585" s="114"/>
      <c r="L585" s="114"/>
      <c r="M585" s="114"/>
      <c r="N585" s="81">
        <f>N8+N112+N216+N320+N526+N575+N578</f>
        <v>167028.25699999998</v>
      </c>
      <c r="O585" s="81">
        <f>O8+O112+O216+O320+O526+O575+O578</f>
        <v>0</v>
      </c>
    </row>
    <row r="586" spans="1:17" ht="18.75">
      <c r="A586" s="1637" t="s">
        <v>813</v>
      </c>
      <c r="B586" s="1638"/>
      <c r="C586" s="46" t="s">
        <v>799</v>
      </c>
      <c r="D586" s="114"/>
      <c r="E586" s="114"/>
      <c r="F586" s="114"/>
      <c r="G586" s="114"/>
      <c r="H586" s="114"/>
      <c r="I586" s="114"/>
      <c r="J586" s="114"/>
      <c r="K586" s="114"/>
      <c r="L586" s="114"/>
      <c r="M586" s="114"/>
      <c r="N586" s="81">
        <f>N585/1000</f>
        <v>167.028257</v>
      </c>
      <c r="O586" s="81">
        <f>O585/1000</f>
        <v>0</v>
      </c>
      <c r="P586" s="1074">
        <f>'ПП-М(Омут)'!N118</f>
        <v>167.02825712157275</v>
      </c>
      <c r="Q586" s="1077"/>
    </row>
    <row r="587" spans="1:17" ht="23.25" customHeight="1">
      <c r="A587" s="1637" t="s">
        <v>809</v>
      </c>
      <c r="B587" s="1638"/>
      <c r="C587" s="113"/>
      <c r="D587" s="114"/>
      <c r="E587" s="114"/>
      <c r="F587" s="96">
        <f>IF(D585&gt;0,(D10*F10+D47*F47+D69*F69+D91*F91+D114*F114+D151*F151+D173*F173+D195*F195+D218*F218+D255*F255+D277*F277+D299*F299+D322*F322+D359*F359+D396*F396+D418*F418+D435*F435+D452*F452+D469*F469+D481*F481+D515*F515+D528*F528+D550*F550+D554*F554)/D585,0)</f>
        <v>2.4198444176618823</v>
      </c>
      <c r="G587" s="96">
        <f>IF(D585&gt;0,(D10*H10+D114*H114+D218*H218+D322*H322+D359*H359+D418*H418+D435*H435+D452*H452)/D585,0)</f>
        <v>0</v>
      </c>
      <c r="H587" s="114"/>
      <c r="I587" s="114"/>
      <c r="J587" s="114"/>
      <c r="K587" s="114"/>
      <c r="L587" s="114"/>
      <c r="M587" s="114"/>
      <c r="N587" s="114"/>
      <c r="O587" s="115"/>
    </row>
    <row r="588" spans="1:17">
      <c r="A588" s="1664" t="s">
        <v>808</v>
      </c>
      <c r="B588" s="1664"/>
      <c r="C588" s="85"/>
      <c r="D588" s="85"/>
      <c r="E588" s="85"/>
      <c r="F588" s="96">
        <f>IF(D585&gt;0,(D10*(F10+H10)+D47*F47+D69*F69+D91*F91+D114*(F114+H114)+D151*F151+D173*F173+D195*F195+D218*(F218+H218)+D255*F255+D277*F277+D299*F299+D322*(F322+H322)+D359*(F359+H359)+D396*F396+D418*(F418+H418)+D435*(F435+H435)+D452*(F452+H452)+D469*F469+D481*F481+D515*F515+D528*F528+D550*F550+D554*F554)/D585,0)</f>
        <v>2.4198444176618823</v>
      </c>
      <c r="G588" s="85"/>
      <c r="H588" s="95"/>
      <c r="I588" s="95"/>
      <c r="J588" s="85"/>
      <c r="K588" s="85"/>
      <c r="L588" s="85"/>
      <c r="M588" s="85"/>
      <c r="N588" s="116"/>
      <c r="O588" s="116"/>
    </row>
    <row r="589" spans="1:17" ht="24.75" hidden="1" customHeight="1">
      <c r="A589" s="289"/>
      <c r="B589" s="307" t="s">
        <v>1227</v>
      </c>
      <c r="C589" s="31"/>
      <c r="D589" s="31"/>
      <c r="E589" s="31"/>
      <c r="F589" s="31"/>
      <c r="G589" s="31"/>
      <c r="H589" s="45"/>
      <c r="I589" s="45"/>
      <c r="J589" s="31"/>
      <c r="K589" s="31"/>
      <c r="L589" s="31"/>
      <c r="M589" s="31"/>
      <c r="N589" s="31"/>
      <c r="O589" s="45"/>
    </row>
    <row r="590" spans="1:17" ht="24.75" hidden="1" customHeight="1">
      <c r="A590" s="1538" t="s">
        <v>740</v>
      </c>
      <c r="B590" s="1538"/>
      <c r="C590" s="1538" t="s">
        <v>729</v>
      </c>
      <c r="D590" s="1535" t="s">
        <v>741</v>
      </c>
      <c r="E590" s="1535" t="s">
        <v>20</v>
      </c>
      <c r="F590" s="1650" t="s">
        <v>21</v>
      </c>
      <c r="G590" s="1651"/>
      <c r="H590" s="1652"/>
      <c r="I590" s="1653"/>
      <c r="J590" s="1656" t="s">
        <v>647</v>
      </c>
      <c r="K590" s="1657"/>
      <c r="L590" s="1652"/>
      <c r="M590" s="1653"/>
      <c r="N590" s="1647" t="s">
        <v>22</v>
      </c>
      <c r="O590" s="1648"/>
    </row>
    <row r="591" spans="1:17" ht="24.75" hidden="1" customHeight="1">
      <c r="A591" s="1538"/>
      <c r="B591" s="1538"/>
      <c r="C591" s="1538"/>
      <c r="D591" s="1535"/>
      <c r="E591" s="1535"/>
      <c r="F591" s="1650"/>
      <c r="G591" s="1651"/>
      <c r="H591" s="1654"/>
      <c r="I591" s="1655"/>
      <c r="J591" s="1658"/>
      <c r="K591" s="1659"/>
      <c r="L591" s="1654"/>
      <c r="M591" s="1655"/>
      <c r="N591" s="1647"/>
      <c r="O591" s="1649"/>
    </row>
    <row r="592" spans="1:17" ht="24.75" hidden="1" customHeight="1">
      <c r="A592" s="1538"/>
      <c r="B592" s="1538"/>
      <c r="C592" s="1538"/>
      <c r="D592" s="1535"/>
      <c r="E592" s="1535"/>
      <c r="F592" s="239" t="str">
        <f>F6</f>
        <v>с 01.01.-01.07.</v>
      </c>
      <c r="G592" s="239" t="str">
        <f>G6</f>
        <v>с 01.07.- 12.31.</v>
      </c>
      <c r="H592" s="324"/>
      <c r="I592" s="325"/>
      <c r="J592" s="239" t="str">
        <f>J6</f>
        <v>с 01.01.-01.07.</v>
      </c>
      <c r="K592" s="239" t="str">
        <f>K6</f>
        <v>с 01.07.- 12.31.</v>
      </c>
      <c r="L592" s="324"/>
      <c r="M592" s="325"/>
      <c r="N592" s="1647"/>
      <c r="O592" s="1649"/>
    </row>
    <row r="593" spans="1:15" ht="24.75" hidden="1" customHeight="1">
      <c r="A593" s="1645" t="s">
        <v>745</v>
      </c>
      <c r="B593" s="1646"/>
      <c r="C593" s="46" t="s">
        <v>799</v>
      </c>
      <c r="D593" s="61">
        <f>D594+D598+D602+D606</f>
        <v>0</v>
      </c>
      <c r="E593" s="31"/>
      <c r="F593" s="94"/>
      <c r="G593" s="310"/>
      <c r="H593" s="326"/>
      <c r="I593" s="327"/>
      <c r="J593" s="317"/>
      <c r="K593" s="46"/>
      <c r="L593" s="326"/>
      <c r="M593" s="327"/>
      <c r="N593" s="344">
        <f>N594+N598+N602+N606</f>
        <v>0</v>
      </c>
      <c r="O593" s="350"/>
    </row>
    <row r="594" spans="1:15" ht="24.75" hidden="1" customHeight="1">
      <c r="A594" s="1663" t="s">
        <v>747</v>
      </c>
      <c r="B594" s="1663"/>
      <c r="C594" s="31" t="s">
        <v>746</v>
      </c>
      <c r="D594" s="61">
        <f>D595</f>
        <v>0</v>
      </c>
      <c r="E594" s="31"/>
      <c r="F594" s="95"/>
      <c r="G594" s="311"/>
      <c r="H594" s="328"/>
      <c r="I594" s="329"/>
      <c r="J594" s="318"/>
      <c r="K594" s="85"/>
      <c r="L594" s="328"/>
      <c r="M594" s="329"/>
      <c r="N594" s="345">
        <f>N595</f>
        <v>0</v>
      </c>
      <c r="O594" s="350"/>
    </row>
    <row r="595" spans="1:15" ht="24.75" hidden="1" customHeight="1">
      <c r="A595" s="1637" t="s">
        <v>802</v>
      </c>
      <c r="B595" s="1638"/>
      <c r="C595" s="31" t="s">
        <v>746</v>
      </c>
      <c r="D595" s="61">
        <f>D596</f>
        <v>0</v>
      </c>
      <c r="E595" s="31"/>
      <c r="F595" s="96">
        <f>F596</f>
        <v>6.96</v>
      </c>
      <c r="G595" s="312">
        <f>G596</f>
        <v>6.96</v>
      </c>
      <c r="H595" s="330"/>
      <c r="I595" s="331"/>
      <c r="J595" s="50"/>
      <c r="K595" s="50"/>
      <c r="L595" s="330"/>
      <c r="M595" s="331"/>
      <c r="N595" s="345">
        <f>SUM(N596:N597)</f>
        <v>0</v>
      </c>
      <c r="O595" s="350"/>
    </row>
    <row r="596" spans="1:15" ht="24.75" hidden="1" customHeight="1" outlineLevel="1">
      <c r="A596" s="82"/>
      <c r="B596" s="82" t="s">
        <v>800</v>
      </c>
      <c r="C596" s="31" t="s">
        <v>746</v>
      </c>
      <c r="D596" s="83"/>
      <c r="E596" s="31"/>
      <c r="F596" s="308">
        <v>6.96</v>
      </c>
      <c r="G596" s="314">
        <v>6.96</v>
      </c>
      <c r="H596" s="332"/>
      <c r="I596" s="333"/>
      <c r="J596" s="319"/>
      <c r="K596" s="59"/>
      <c r="L596" s="332"/>
      <c r="M596" s="333"/>
      <c r="N596" s="346">
        <f>D596*(F596*J596+G596*K596)</f>
        <v>0</v>
      </c>
      <c r="O596" s="350"/>
    </row>
    <row r="597" spans="1:15" ht="24.75" hidden="1" customHeight="1" outlineLevel="1">
      <c r="A597" s="43"/>
      <c r="B597" s="89" t="s">
        <v>801</v>
      </c>
      <c r="C597" s="44" t="s">
        <v>748</v>
      </c>
      <c r="D597" s="84"/>
      <c r="E597" s="31"/>
      <c r="F597" s="97"/>
      <c r="G597" s="313"/>
      <c r="H597" s="332"/>
      <c r="I597" s="333"/>
      <c r="J597" s="320"/>
      <c r="K597" s="45"/>
      <c r="L597" s="332"/>
      <c r="M597" s="333"/>
      <c r="N597" s="347"/>
      <c r="O597" s="350"/>
    </row>
    <row r="598" spans="1:15" ht="24.75" hidden="1" customHeight="1">
      <c r="A598" s="1663" t="s">
        <v>751</v>
      </c>
      <c r="B598" s="1663"/>
      <c r="C598" s="31" t="s">
        <v>746</v>
      </c>
      <c r="D598" s="61">
        <f>D599</f>
        <v>0</v>
      </c>
      <c r="E598" s="31"/>
      <c r="F598" s="95"/>
      <c r="G598" s="311"/>
      <c r="H598" s="328"/>
      <c r="I598" s="329"/>
      <c r="J598" s="318"/>
      <c r="K598" s="85"/>
      <c r="L598" s="328"/>
      <c r="M598" s="329"/>
      <c r="N598" s="345">
        <f>N599</f>
        <v>0</v>
      </c>
      <c r="O598" s="350"/>
    </row>
    <row r="599" spans="1:15" ht="24.75" hidden="1" customHeight="1">
      <c r="A599" s="1637" t="s">
        <v>802</v>
      </c>
      <c r="B599" s="1638"/>
      <c r="C599" s="31" t="s">
        <v>746</v>
      </c>
      <c r="D599" s="61">
        <f>D600</f>
        <v>0</v>
      </c>
      <c r="E599" s="31"/>
      <c r="F599" s="96">
        <f>F600</f>
        <v>5.58</v>
      </c>
      <c r="G599" s="312">
        <f>G600</f>
        <v>5.58</v>
      </c>
      <c r="H599" s="334"/>
      <c r="I599" s="335"/>
      <c r="J599" s="50"/>
      <c r="K599" s="50"/>
      <c r="L599" s="334"/>
      <c r="M599" s="335"/>
      <c r="N599" s="345">
        <f>SUM(N600:N601)</f>
        <v>0</v>
      </c>
      <c r="O599" s="350"/>
    </row>
    <row r="600" spans="1:15" ht="24.75" hidden="1" customHeight="1" outlineLevel="1">
      <c r="A600" s="82"/>
      <c r="B600" s="82" t="s">
        <v>800</v>
      </c>
      <c r="C600" s="31" t="s">
        <v>746</v>
      </c>
      <c r="D600" s="83"/>
      <c r="E600" s="31"/>
      <c r="F600" s="308">
        <v>5.58</v>
      </c>
      <c r="G600" s="314">
        <v>5.58</v>
      </c>
      <c r="H600" s="332"/>
      <c r="I600" s="333"/>
      <c r="J600" s="319"/>
      <c r="K600" s="59"/>
      <c r="L600" s="332"/>
      <c r="M600" s="333"/>
      <c r="N600" s="346">
        <f>D600*(F600*J600+G600*K600)</f>
        <v>0</v>
      </c>
      <c r="O600" s="350"/>
    </row>
    <row r="601" spans="1:15" ht="24.75" hidden="1" customHeight="1" outlineLevel="1">
      <c r="A601" s="43"/>
      <c r="B601" s="89" t="s">
        <v>801</v>
      </c>
      <c r="C601" s="44" t="s">
        <v>748</v>
      </c>
      <c r="D601" s="84"/>
      <c r="E601" s="31"/>
      <c r="F601" s="97"/>
      <c r="G601" s="313"/>
      <c r="H601" s="332"/>
      <c r="I601" s="333"/>
      <c r="J601" s="320"/>
      <c r="K601" s="45"/>
      <c r="L601" s="332"/>
      <c r="M601" s="333"/>
      <c r="N601" s="347"/>
      <c r="O601" s="350"/>
    </row>
    <row r="602" spans="1:15" hidden="1">
      <c r="A602" s="1662" t="s">
        <v>752</v>
      </c>
      <c r="B602" s="1662"/>
      <c r="C602" s="31" t="s">
        <v>746</v>
      </c>
      <c r="D602" s="61">
        <f>D603</f>
        <v>0</v>
      </c>
      <c r="E602" s="31"/>
      <c r="F602" s="95"/>
      <c r="G602" s="311"/>
      <c r="H602" s="328"/>
      <c r="I602" s="329"/>
      <c r="J602" s="318"/>
      <c r="K602" s="85"/>
      <c r="L602" s="328"/>
      <c r="M602" s="329"/>
      <c r="N602" s="345">
        <f>N603</f>
        <v>0</v>
      </c>
      <c r="O602" s="350"/>
    </row>
    <row r="603" spans="1:15" ht="15" hidden="1" customHeight="1">
      <c r="A603" s="1637" t="s">
        <v>802</v>
      </c>
      <c r="B603" s="1638"/>
      <c r="C603" s="31" t="s">
        <v>746</v>
      </c>
      <c r="D603" s="61">
        <f>D604</f>
        <v>0</v>
      </c>
      <c r="E603" s="31"/>
      <c r="F603" s="96">
        <f>F604</f>
        <v>4.58</v>
      </c>
      <c r="G603" s="312">
        <f>G604</f>
        <v>4.58</v>
      </c>
      <c r="H603" s="334"/>
      <c r="I603" s="335"/>
      <c r="J603" s="50"/>
      <c r="K603" s="50"/>
      <c r="L603" s="334"/>
      <c r="M603" s="335"/>
      <c r="N603" s="345">
        <f>SUM(N604:N605)</f>
        <v>0</v>
      </c>
      <c r="O603" s="350"/>
    </row>
    <row r="604" spans="1:15" ht="15" hidden="1" customHeight="1" outlineLevel="1">
      <c r="A604" s="82"/>
      <c r="B604" s="82" t="s">
        <v>800</v>
      </c>
      <c r="C604" s="31" t="s">
        <v>746</v>
      </c>
      <c r="D604" s="83"/>
      <c r="E604" s="31"/>
      <c r="F604" s="308">
        <v>4.58</v>
      </c>
      <c r="G604" s="314">
        <v>4.58</v>
      </c>
      <c r="H604" s="332"/>
      <c r="I604" s="333"/>
      <c r="J604" s="319"/>
      <c r="K604" s="59"/>
      <c r="L604" s="332"/>
      <c r="M604" s="333"/>
      <c r="N604" s="346">
        <f>D604*(F604*J604+G604*K604)</f>
        <v>0</v>
      </c>
      <c r="O604" s="350"/>
    </row>
    <row r="605" spans="1:15" ht="15" hidden="1" customHeight="1" outlineLevel="1">
      <c r="A605" s="43"/>
      <c r="B605" s="89" t="s">
        <v>801</v>
      </c>
      <c r="C605" s="44" t="s">
        <v>748</v>
      </c>
      <c r="D605" s="84"/>
      <c r="E605" s="31"/>
      <c r="F605" s="97"/>
      <c r="G605" s="313"/>
      <c r="H605" s="332"/>
      <c r="I605" s="333"/>
      <c r="J605" s="320"/>
      <c r="K605" s="45"/>
      <c r="L605" s="332"/>
      <c r="M605" s="333"/>
      <c r="N605" s="347"/>
      <c r="O605" s="350"/>
    </row>
    <row r="606" spans="1:15" ht="26.25" hidden="1" customHeight="1">
      <c r="A606" s="1662" t="s">
        <v>753</v>
      </c>
      <c r="B606" s="1662"/>
      <c r="C606" s="31" t="s">
        <v>746</v>
      </c>
      <c r="D606" s="61">
        <f>D607</f>
        <v>0</v>
      </c>
      <c r="E606" s="31"/>
      <c r="F606" s="95"/>
      <c r="G606" s="311"/>
      <c r="H606" s="328"/>
      <c r="I606" s="329"/>
      <c r="J606" s="318"/>
      <c r="K606" s="85"/>
      <c r="L606" s="328"/>
      <c r="M606" s="329"/>
      <c r="N606" s="345">
        <f>N607</f>
        <v>0</v>
      </c>
      <c r="O606" s="350"/>
    </row>
    <row r="607" spans="1:15" hidden="1">
      <c r="A607" s="1637" t="s">
        <v>802</v>
      </c>
      <c r="B607" s="1638"/>
      <c r="C607" s="31" t="s">
        <v>746</v>
      </c>
      <c r="D607" s="61">
        <f>D608</f>
        <v>0</v>
      </c>
      <c r="E607" s="85"/>
      <c r="F607" s="96">
        <f>F608</f>
        <v>3.02</v>
      </c>
      <c r="G607" s="312">
        <f>G608</f>
        <v>3.02</v>
      </c>
      <c r="H607" s="334"/>
      <c r="I607" s="335"/>
      <c r="J607" s="50"/>
      <c r="K607" s="50"/>
      <c r="L607" s="334"/>
      <c r="M607" s="335"/>
      <c r="N607" s="345">
        <f>SUM(N608:N609)</f>
        <v>0</v>
      </c>
      <c r="O607" s="350"/>
    </row>
    <row r="608" spans="1:15" ht="15" hidden="1" customHeight="1" outlineLevel="1">
      <c r="A608" s="82"/>
      <c r="B608" s="82" t="s">
        <v>800</v>
      </c>
      <c r="C608" s="31" t="s">
        <v>746</v>
      </c>
      <c r="D608" s="83"/>
      <c r="E608" s="85"/>
      <c r="F608" s="308">
        <v>3.02</v>
      </c>
      <c r="G608" s="314">
        <v>3.02</v>
      </c>
      <c r="H608" s="332"/>
      <c r="I608" s="333"/>
      <c r="J608" s="319"/>
      <c r="K608" s="59"/>
      <c r="L608" s="332"/>
      <c r="M608" s="333"/>
      <c r="N608" s="346">
        <f>D608*(F608*J608+G608*K608)</f>
        <v>0</v>
      </c>
      <c r="O608" s="350"/>
    </row>
    <row r="609" spans="1:15" ht="15" hidden="1" customHeight="1" outlineLevel="1">
      <c r="A609" s="43"/>
      <c r="B609" s="89" t="s">
        <v>801</v>
      </c>
      <c r="C609" s="44" t="s">
        <v>748</v>
      </c>
      <c r="D609" s="84"/>
      <c r="E609" s="85"/>
      <c r="F609" s="97"/>
      <c r="G609" s="313"/>
      <c r="H609" s="332"/>
      <c r="I609" s="333"/>
      <c r="J609" s="320"/>
      <c r="K609" s="45"/>
      <c r="L609" s="332"/>
      <c r="M609" s="333"/>
      <c r="N609" s="347"/>
      <c r="O609" s="350"/>
    </row>
    <row r="610" spans="1:15" ht="24.75" hidden="1" customHeight="1">
      <c r="A610" s="1645" t="s">
        <v>754</v>
      </c>
      <c r="B610" s="1646"/>
      <c r="C610" s="46" t="s">
        <v>799</v>
      </c>
      <c r="D610" s="86">
        <f>D611+D615+D619+D623</f>
        <v>0</v>
      </c>
      <c r="E610" s="85"/>
      <c r="F610" s="94"/>
      <c r="G610" s="310"/>
      <c r="H610" s="326"/>
      <c r="I610" s="327"/>
      <c r="J610" s="317"/>
      <c r="K610" s="46"/>
      <c r="L610" s="326"/>
      <c r="M610" s="327"/>
      <c r="N610" s="344">
        <f>N611+N615+N619+N623</f>
        <v>0</v>
      </c>
      <c r="O610" s="350"/>
    </row>
    <row r="611" spans="1:15" hidden="1">
      <c r="A611" s="1663" t="s">
        <v>755</v>
      </c>
      <c r="B611" s="1663"/>
      <c r="C611" s="31" t="s">
        <v>746</v>
      </c>
      <c r="D611" s="61">
        <f>D612</f>
        <v>0</v>
      </c>
      <c r="E611" s="85"/>
      <c r="F611" s="95"/>
      <c r="G611" s="311"/>
      <c r="H611" s="328"/>
      <c r="I611" s="329"/>
      <c r="J611" s="318"/>
      <c r="K611" s="85"/>
      <c r="L611" s="328"/>
      <c r="M611" s="329"/>
      <c r="N611" s="345">
        <f>N612</f>
        <v>0</v>
      </c>
      <c r="O611" s="350"/>
    </row>
    <row r="612" spans="1:15" ht="15" hidden="1" customHeight="1">
      <c r="A612" s="1637" t="s">
        <v>802</v>
      </c>
      <c r="B612" s="1638"/>
      <c r="C612" s="31" t="s">
        <v>746</v>
      </c>
      <c r="D612" s="61">
        <f>D613</f>
        <v>0</v>
      </c>
      <c r="E612" s="85"/>
      <c r="F612" s="96">
        <f>F613</f>
        <v>5.3</v>
      </c>
      <c r="G612" s="312">
        <f>G613</f>
        <v>5.3</v>
      </c>
      <c r="H612" s="330"/>
      <c r="I612" s="331"/>
      <c r="J612" s="50"/>
      <c r="K612" s="50"/>
      <c r="L612" s="330"/>
      <c r="M612" s="331"/>
      <c r="N612" s="345">
        <f>SUM(N613:N614)</f>
        <v>0</v>
      </c>
      <c r="O612" s="350"/>
    </row>
    <row r="613" spans="1:15" ht="15" hidden="1" customHeight="1" outlineLevel="1">
      <c r="A613" s="82"/>
      <c r="B613" s="82" t="s">
        <v>800</v>
      </c>
      <c r="C613" s="31" t="s">
        <v>746</v>
      </c>
      <c r="D613" s="83"/>
      <c r="E613" s="85"/>
      <c r="F613" s="308">
        <v>5.3</v>
      </c>
      <c r="G613" s="314">
        <v>5.3</v>
      </c>
      <c r="H613" s="332"/>
      <c r="I613" s="333"/>
      <c r="J613" s="319"/>
      <c r="K613" s="59"/>
      <c r="L613" s="332"/>
      <c r="M613" s="333"/>
      <c r="N613" s="346">
        <f>D613*(F613*J613+G613*K613)</f>
        <v>0</v>
      </c>
      <c r="O613" s="350"/>
    </row>
    <row r="614" spans="1:15" ht="15" hidden="1" customHeight="1" outlineLevel="1">
      <c r="A614" s="43"/>
      <c r="B614" s="89" t="s">
        <v>801</v>
      </c>
      <c r="C614" s="44" t="s">
        <v>748</v>
      </c>
      <c r="D614" s="84"/>
      <c r="E614" s="85"/>
      <c r="F614" s="97"/>
      <c r="G614" s="313"/>
      <c r="H614" s="332"/>
      <c r="I614" s="333"/>
      <c r="J614" s="320"/>
      <c r="K614" s="45"/>
      <c r="L614" s="332"/>
      <c r="M614" s="333"/>
      <c r="N614" s="347"/>
      <c r="O614" s="350"/>
    </row>
    <row r="615" spans="1:15" hidden="1">
      <c r="A615" s="1660" t="s">
        <v>756</v>
      </c>
      <c r="B615" s="1661"/>
      <c r="C615" s="31" t="s">
        <v>746</v>
      </c>
      <c r="D615" s="61">
        <f>D616</f>
        <v>0</v>
      </c>
      <c r="E615" s="85"/>
      <c r="F615" s="95"/>
      <c r="G615" s="311"/>
      <c r="H615" s="328"/>
      <c r="I615" s="329"/>
      <c r="J615" s="318"/>
      <c r="K615" s="85"/>
      <c r="L615" s="328"/>
      <c r="M615" s="329"/>
      <c r="N615" s="345">
        <f>N616</f>
        <v>0</v>
      </c>
      <c r="O615" s="350"/>
    </row>
    <row r="616" spans="1:15" hidden="1">
      <c r="A616" s="1637" t="s">
        <v>802</v>
      </c>
      <c r="B616" s="1638"/>
      <c r="C616" s="31" t="s">
        <v>746</v>
      </c>
      <c r="D616" s="61">
        <f>D617</f>
        <v>0</v>
      </c>
      <c r="E616" s="85"/>
      <c r="F616" s="96">
        <f>F617</f>
        <v>4.5199999999999996</v>
      </c>
      <c r="G616" s="312">
        <f>G617</f>
        <v>4.5199999999999996</v>
      </c>
      <c r="H616" s="336"/>
      <c r="I616" s="337"/>
      <c r="J616" s="50"/>
      <c r="K616" s="50"/>
      <c r="L616" s="336"/>
      <c r="M616" s="337"/>
      <c r="N616" s="345">
        <f>SUM(N617:N618)</f>
        <v>0</v>
      </c>
      <c r="O616" s="350"/>
    </row>
    <row r="617" spans="1:15" ht="15" hidden="1" customHeight="1" outlineLevel="1">
      <c r="A617" s="82"/>
      <c r="B617" s="82" t="s">
        <v>800</v>
      </c>
      <c r="C617" s="31" t="s">
        <v>746</v>
      </c>
      <c r="D617" s="83"/>
      <c r="E617" s="85"/>
      <c r="F617" s="308">
        <v>4.5199999999999996</v>
      </c>
      <c r="G617" s="314">
        <v>4.5199999999999996</v>
      </c>
      <c r="H617" s="332"/>
      <c r="I617" s="333"/>
      <c r="J617" s="319"/>
      <c r="K617" s="59"/>
      <c r="L617" s="332"/>
      <c r="M617" s="333"/>
      <c r="N617" s="346">
        <f>D617*(F617*J617+G617*K617)</f>
        <v>0</v>
      </c>
      <c r="O617" s="350"/>
    </row>
    <row r="618" spans="1:15" ht="15" hidden="1" customHeight="1" outlineLevel="1">
      <c r="A618" s="43"/>
      <c r="B618" s="89" t="s">
        <v>801</v>
      </c>
      <c r="C618" s="44" t="s">
        <v>748</v>
      </c>
      <c r="D618" s="84"/>
      <c r="E618" s="85"/>
      <c r="F618" s="97"/>
      <c r="G618" s="313"/>
      <c r="H618" s="332"/>
      <c r="I618" s="333"/>
      <c r="J618" s="320"/>
      <c r="K618" s="45"/>
      <c r="L618" s="332"/>
      <c r="M618" s="333"/>
      <c r="N618" s="347"/>
      <c r="O618" s="350"/>
    </row>
    <row r="619" spans="1:15" ht="15" hidden="1" customHeight="1">
      <c r="A619" s="1639" t="s">
        <v>757</v>
      </c>
      <c r="B619" s="1640"/>
      <c r="C619" s="31" t="s">
        <v>746</v>
      </c>
      <c r="D619" s="61">
        <f>D620</f>
        <v>0</v>
      </c>
      <c r="E619" s="85"/>
      <c r="F619" s="95"/>
      <c r="G619" s="311"/>
      <c r="H619" s="328"/>
      <c r="I619" s="329"/>
      <c r="J619" s="318"/>
      <c r="K619" s="85"/>
      <c r="L619" s="328"/>
      <c r="M619" s="329"/>
      <c r="N619" s="345">
        <f>N620</f>
        <v>0</v>
      </c>
      <c r="O619" s="350"/>
    </row>
    <row r="620" spans="1:15" ht="15" hidden="1" customHeight="1">
      <c r="A620" s="1637" t="s">
        <v>802</v>
      </c>
      <c r="B620" s="1638"/>
      <c r="C620" s="31" t="s">
        <v>746</v>
      </c>
      <c r="D620" s="61">
        <f>D621</f>
        <v>0</v>
      </c>
      <c r="E620" s="85"/>
      <c r="F620" s="96">
        <f>F621</f>
        <v>4</v>
      </c>
      <c r="G620" s="312">
        <f>G621</f>
        <v>4</v>
      </c>
      <c r="H620" s="336"/>
      <c r="I620" s="337"/>
      <c r="J620" s="50"/>
      <c r="K620" s="50"/>
      <c r="L620" s="336"/>
      <c r="M620" s="337"/>
      <c r="N620" s="345">
        <f>SUM(N621:N622)</f>
        <v>0</v>
      </c>
      <c r="O620" s="350"/>
    </row>
    <row r="621" spans="1:15" ht="15" hidden="1" customHeight="1" outlineLevel="1">
      <c r="A621" s="82"/>
      <c r="B621" s="82" t="s">
        <v>800</v>
      </c>
      <c r="C621" s="31" t="s">
        <v>746</v>
      </c>
      <c r="D621" s="83"/>
      <c r="E621" s="85"/>
      <c r="F621" s="308">
        <v>4</v>
      </c>
      <c r="G621" s="314">
        <v>4</v>
      </c>
      <c r="H621" s="332"/>
      <c r="I621" s="333"/>
      <c r="J621" s="319"/>
      <c r="K621" s="59"/>
      <c r="L621" s="332"/>
      <c r="M621" s="333"/>
      <c r="N621" s="346">
        <f>D621*(F621*J621+G621*K621)</f>
        <v>0</v>
      </c>
      <c r="O621" s="350"/>
    </row>
    <row r="622" spans="1:15" ht="15" hidden="1" customHeight="1" outlineLevel="1">
      <c r="A622" s="43"/>
      <c r="B622" s="89" t="s">
        <v>801</v>
      </c>
      <c r="C622" s="44" t="s">
        <v>748</v>
      </c>
      <c r="D622" s="84"/>
      <c r="E622" s="85"/>
      <c r="F622" s="97"/>
      <c r="G622" s="313"/>
      <c r="H622" s="332"/>
      <c r="I622" s="333"/>
      <c r="J622" s="320"/>
      <c r="K622" s="45"/>
      <c r="L622" s="332"/>
      <c r="M622" s="333"/>
      <c r="N622" s="347"/>
      <c r="O622" s="350"/>
    </row>
    <row r="623" spans="1:15" ht="25.5" hidden="1" customHeight="1">
      <c r="A623" s="1639" t="s">
        <v>758</v>
      </c>
      <c r="B623" s="1640"/>
      <c r="C623" s="31" t="s">
        <v>746</v>
      </c>
      <c r="D623" s="61">
        <f>D624</f>
        <v>0</v>
      </c>
      <c r="E623" s="85"/>
      <c r="F623" s="95"/>
      <c r="G623" s="311"/>
      <c r="H623" s="328"/>
      <c r="I623" s="329"/>
      <c r="J623" s="318"/>
      <c r="K623" s="85"/>
      <c r="L623" s="328"/>
      <c r="M623" s="329"/>
      <c r="N623" s="345">
        <f>N624</f>
        <v>0</v>
      </c>
      <c r="O623" s="350"/>
    </row>
    <row r="624" spans="1:15" hidden="1">
      <c r="A624" s="1637" t="s">
        <v>802</v>
      </c>
      <c r="B624" s="1638"/>
      <c r="C624" s="31" t="s">
        <v>746</v>
      </c>
      <c r="D624" s="61">
        <f>D625</f>
        <v>0</v>
      </c>
      <c r="E624" s="85"/>
      <c r="F624" s="96">
        <f>F625</f>
        <v>3.09</v>
      </c>
      <c r="G624" s="312">
        <f>G625</f>
        <v>3.09</v>
      </c>
      <c r="H624" s="336"/>
      <c r="I624" s="337"/>
      <c r="J624" s="50"/>
      <c r="K624" s="50"/>
      <c r="L624" s="336"/>
      <c r="M624" s="337"/>
      <c r="N624" s="345">
        <f>SUM(N625:N626)</f>
        <v>0</v>
      </c>
      <c r="O624" s="350"/>
    </row>
    <row r="625" spans="1:15" ht="15" hidden="1" customHeight="1" outlineLevel="1">
      <c r="A625" s="82"/>
      <c r="B625" s="82" t="s">
        <v>800</v>
      </c>
      <c r="C625" s="31" t="s">
        <v>746</v>
      </c>
      <c r="D625" s="83"/>
      <c r="E625" s="85"/>
      <c r="F625" s="308">
        <v>3.09</v>
      </c>
      <c r="G625" s="314">
        <v>3.09</v>
      </c>
      <c r="H625" s="332"/>
      <c r="I625" s="333"/>
      <c r="J625" s="319"/>
      <c r="K625" s="59"/>
      <c r="L625" s="332"/>
      <c r="M625" s="333"/>
      <c r="N625" s="346">
        <f>D625*(F625*J625+G625*K625)</f>
        <v>0</v>
      </c>
      <c r="O625" s="350"/>
    </row>
    <row r="626" spans="1:15" ht="15" hidden="1" customHeight="1" outlineLevel="1">
      <c r="A626" s="43"/>
      <c r="B626" s="89" t="s">
        <v>801</v>
      </c>
      <c r="C626" s="44" t="s">
        <v>748</v>
      </c>
      <c r="D626" s="84"/>
      <c r="E626" s="85"/>
      <c r="F626" s="97"/>
      <c r="G626" s="313"/>
      <c r="H626" s="332"/>
      <c r="I626" s="333"/>
      <c r="J626" s="320"/>
      <c r="K626" s="45"/>
      <c r="L626" s="332"/>
      <c r="M626" s="333"/>
      <c r="N626" s="347"/>
      <c r="O626" s="350"/>
    </row>
    <row r="627" spans="1:15" ht="25.5" hidden="1" customHeight="1">
      <c r="A627" s="1645" t="s">
        <v>759</v>
      </c>
      <c r="B627" s="1646"/>
      <c r="C627" s="46" t="s">
        <v>799</v>
      </c>
      <c r="D627" s="86">
        <f>D628+D632+D636+D640</f>
        <v>0</v>
      </c>
      <c r="E627" s="85"/>
      <c r="F627" s="94"/>
      <c r="G627" s="310"/>
      <c r="H627" s="326"/>
      <c r="I627" s="327"/>
      <c r="J627" s="317"/>
      <c r="K627" s="46"/>
      <c r="L627" s="326"/>
      <c r="M627" s="327"/>
      <c r="N627" s="344">
        <f>N628+N632+N636+N640</f>
        <v>0</v>
      </c>
      <c r="O627" s="350"/>
    </row>
    <row r="628" spans="1:15" ht="15" hidden="1" customHeight="1">
      <c r="A628" s="1660" t="s">
        <v>760</v>
      </c>
      <c r="B628" s="1661"/>
      <c r="C628" s="31" t="s">
        <v>746</v>
      </c>
      <c r="D628" s="61">
        <f>D629</f>
        <v>0</v>
      </c>
      <c r="E628" s="85"/>
      <c r="F628" s="95"/>
      <c r="G628" s="311"/>
      <c r="H628" s="328"/>
      <c r="I628" s="329"/>
      <c r="J628" s="318"/>
      <c r="K628" s="85"/>
      <c r="L628" s="328"/>
      <c r="M628" s="329"/>
      <c r="N628" s="345">
        <f>N629</f>
        <v>0</v>
      </c>
      <c r="O628" s="350"/>
    </row>
    <row r="629" spans="1:15" ht="15" hidden="1" customHeight="1">
      <c r="A629" s="1637" t="s">
        <v>802</v>
      </c>
      <c r="B629" s="1638"/>
      <c r="C629" s="31" t="s">
        <v>746</v>
      </c>
      <c r="D629" s="61">
        <f>D630</f>
        <v>0</v>
      </c>
      <c r="E629" s="85"/>
      <c r="F629" s="96">
        <f>F630</f>
        <v>2.83</v>
      </c>
      <c r="G629" s="312">
        <f>G630</f>
        <v>8.83</v>
      </c>
      <c r="H629" s="330"/>
      <c r="I629" s="331"/>
      <c r="J629" s="50"/>
      <c r="K629" s="50"/>
      <c r="L629" s="330"/>
      <c r="M629" s="331"/>
      <c r="N629" s="345">
        <f>SUM(N630:N631)</f>
        <v>0</v>
      </c>
      <c r="O629" s="350"/>
    </row>
    <row r="630" spans="1:15" ht="15" hidden="1" customHeight="1" outlineLevel="1">
      <c r="A630" s="82"/>
      <c r="B630" s="82" t="s">
        <v>800</v>
      </c>
      <c r="C630" s="31" t="s">
        <v>746</v>
      </c>
      <c r="D630" s="83"/>
      <c r="E630" s="85"/>
      <c r="F630" s="308">
        <v>2.83</v>
      </c>
      <c r="G630" s="314">
        <v>8.83</v>
      </c>
      <c r="H630" s="332"/>
      <c r="I630" s="333"/>
      <c r="J630" s="319"/>
      <c r="K630" s="59"/>
      <c r="L630" s="332"/>
      <c r="M630" s="333"/>
      <c r="N630" s="346">
        <f>D630*(F630*J630+G630*K630)</f>
        <v>0</v>
      </c>
      <c r="O630" s="350"/>
    </row>
    <row r="631" spans="1:15" ht="15" hidden="1" customHeight="1" outlineLevel="1">
      <c r="A631" s="43"/>
      <c r="B631" s="89" t="s">
        <v>801</v>
      </c>
      <c r="C631" s="44" t="s">
        <v>748</v>
      </c>
      <c r="D631" s="84"/>
      <c r="E631" s="85"/>
      <c r="F631" s="97"/>
      <c r="G631" s="313"/>
      <c r="H631" s="332"/>
      <c r="I631" s="333"/>
      <c r="J631" s="320"/>
      <c r="K631" s="45"/>
      <c r="L631" s="332"/>
      <c r="M631" s="333"/>
      <c r="N631" s="347"/>
      <c r="O631" s="350"/>
    </row>
    <row r="632" spans="1:15" hidden="1">
      <c r="A632" s="1660" t="s">
        <v>761</v>
      </c>
      <c r="B632" s="1661"/>
      <c r="C632" s="31" t="s">
        <v>746</v>
      </c>
      <c r="D632" s="61">
        <f>D633</f>
        <v>0</v>
      </c>
      <c r="E632" s="85"/>
      <c r="F632" s="95"/>
      <c r="G632" s="311"/>
      <c r="H632" s="328"/>
      <c r="I632" s="329"/>
      <c r="J632" s="318"/>
      <c r="K632" s="85"/>
      <c r="L632" s="328"/>
      <c r="M632" s="329"/>
      <c r="N632" s="345">
        <f>N633</f>
        <v>0</v>
      </c>
      <c r="O632" s="350"/>
    </row>
    <row r="633" spans="1:15" hidden="1">
      <c r="A633" s="1637" t="s">
        <v>802</v>
      </c>
      <c r="B633" s="1638"/>
      <c r="C633" s="31" t="s">
        <v>746</v>
      </c>
      <c r="D633" s="61">
        <f>D634</f>
        <v>0</v>
      </c>
      <c r="E633" s="85"/>
      <c r="F633" s="96">
        <f>F634</f>
        <v>2.38</v>
      </c>
      <c r="G633" s="312">
        <f>G634</f>
        <v>2.38</v>
      </c>
      <c r="H633" s="336"/>
      <c r="I633" s="337"/>
      <c r="J633" s="50"/>
      <c r="K633" s="50"/>
      <c r="L633" s="336"/>
      <c r="M633" s="337"/>
      <c r="N633" s="345">
        <f>SUM(N634:N635)</f>
        <v>0</v>
      </c>
      <c r="O633" s="350"/>
    </row>
    <row r="634" spans="1:15" ht="15" hidden="1" customHeight="1" outlineLevel="1">
      <c r="A634" s="82"/>
      <c r="B634" s="82" t="s">
        <v>800</v>
      </c>
      <c r="C634" s="31" t="s">
        <v>746</v>
      </c>
      <c r="D634" s="83"/>
      <c r="E634" s="85"/>
      <c r="F634" s="308">
        <v>2.38</v>
      </c>
      <c r="G634" s="314">
        <v>2.38</v>
      </c>
      <c r="H634" s="332"/>
      <c r="I634" s="333"/>
      <c r="J634" s="319"/>
      <c r="K634" s="59"/>
      <c r="L634" s="332"/>
      <c r="M634" s="333"/>
      <c r="N634" s="346">
        <f>D634*(F634*J634+G634*K634)</f>
        <v>0</v>
      </c>
      <c r="O634" s="350"/>
    </row>
    <row r="635" spans="1:15" ht="15" hidden="1" customHeight="1" outlineLevel="1">
      <c r="A635" s="43"/>
      <c r="B635" s="89" t="s">
        <v>801</v>
      </c>
      <c r="C635" s="44" t="s">
        <v>748</v>
      </c>
      <c r="D635" s="84"/>
      <c r="E635" s="85"/>
      <c r="F635" s="97"/>
      <c r="G635" s="313"/>
      <c r="H635" s="332"/>
      <c r="I635" s="333"/>
      <c r="J635" s="320"/>
      <c r="K635" s="45"/>
      <c r="L635" s="332"/>
      <c r="M635" s="333"/>
      <c r="N635" s="347"/>
      <c r="O635" s="350"/>
    </row>
    <row r="636" spans="1:15" ht="15" hidden="1" customHeight="1">
      <c r="A636" s="1639" t="s">
        <v>762</v>
      </c>
      <c r="B636" s="1640"/>
      <c r="C636" s="31" t="s">
        <v>746</v>
      </c>
      <c r="D636" s="61">
        <f>D637</f>
        <v>0</v>
      </c>
      <c r="E636" s="85"/>
      <c r="F636" s="95"/>
      <c r="G636" s="311"/>
      <c r="H636" s="328"/>
      <c r="I636" s="329"/>
      <c r="J636" s="318"/>
      <c r="K636" s="85"/>
      <c r="L636" s="328"/>
      <c r="M636" s="329"/>
      <c r="N636" s="345">
        <f>N637</f>
        <v>0</v>
      </c>
      <c r="O636" s="350"/>
    </row>
    <row r="637" spans="1:15" hidden="1">
      <c r="A637" s="1637" t="s">
        <v>802</v>
      </c>
      <c r="B637" s="1638"/>
      <c r="C637" s="31" t="s">
        <v>746</v>
      </c>
      <c r="D637" s="61">
        <f>D638</f>
        <v>0</v>
      </c>
      <c r="E637" s="85"/>
      <c r="F637" s="96">
        <f>F638</f>
        <v>2.15</v>
      </c>
      <c r="G637" s="312">
        <f>G638</f>
        <v>2.15</v>
      </c>
      <c r="H637" s="336"/>
      <c r="I637" s="337"/>
      <c r="J637" s="50"/>
      <c r="K637" s="50"/>
      <c r="L637" s="336"/>
      <c r="M637" s="337"/>
      <c r="N637" s="345">
        <f>SUM(N638:N639)</f>
        <v>0</v>
      </c>
      <c r="O637" s="350"/>
    </row>
    <row r="638" spans="1:15" ht="15" hidden="1" customHeight="1" outlineLevel="1">
      <c r="A638" s="82"/>
      <c r="B638" s="82" t="s">
        <v>800</v>
      </c>
      <c r="C638" s="31" t="s">
        <v>746</v>
      </c>
      <c r="D638" s="83"/>
      <c r="E638" s="85"/>
      <c r="F638" s="308">
        <v>2.15</v>
      </c>
      <c r="G638" s="314">
        <v>2.15</v>
      </c>
      <c r="H638" s="332"/>
      <c r="I638" s="333"/>
      <c r="J638" s="319"/>
      <c r="K638" s="59"/>
      <c r="L638" s="332"/>
      <c r="M638" s="333"/>
      <c r="N638" s="346">
        <f>D638*(F638*J638+G638*K638)</f>
        <v>0</v>
      </c>
      <c r="O638" s="350"/>
    </row>
    <row r="639" spans="1:15" ht="15" hidden="1" customHeight="1" outlineLevel="1">
      <c r="A639" s="43"/>
      <c r="B639" s="89" t="s">
        <v>801</v>
      </c>
      <c r="C639" s="44" t="s">
        <v>748</v>
      </c>
      <c r="D639" s="84"/>
      <c r="E639" s="85"/>
      <c r="F639" s="97"/>
      <c r="G639" s="313"/>
      <c r="H639" s="332"/>
      <c r="I639" s="333"/>
      <c r="J639" s="320"/>
      <c r="K639" s="45"/>
      <c r="L639" s="332"/>
      <c r="M639" s="333"/>
      <c r="N639" s="347"/>
      <c r="O639" s="350"/>
    </row>
    <row r="640" spans="1:15" ht="25.5" hidden="1" customHeight="1">
      <c r="A640" s="1639" t="s">
        <v>763</v>
      </c>
      <c r="B640" s="1640"/>
      <c r="C640" s="31" t="s">
        <v>746</v>
      </c>
      <c r="D640" s="61">
        <f>D641</f>
        <v>0</v>
      </c>
      <c r="E640" s="85"/>
      <c r="F640" s="95"/>
      <c r="G640" s="311"/>
      <c r="H640" s="328"/>
      <c r="I640" s="329"/>
      <c r="J640" s="318"/>
      <c r="K640" s="85"/>
      <c r="L640" s="328"/>
      <c r="M640" s="329"/>
      <c r="N640" s="345">
        <f>N641</f>
        <v>0</v>
      </c>
      <c r="O640" s="350"/>
    </row>
    <row r="641" spans="1:15" hidden="1">
      <c r="A641" s="1637" t="s">
        <v>802</v>
      </c>
      <c r="B641" s="1638"/>
      <c r="C641" s="31" t="s">
        <v>746</v>
      </c>
      <c r="D641" s="61">
        <f>D642</f>
        <v>0</v>
      </c>
      <c r="E641" s="85"/>
      <c r="F641" s="96">
        <f>F642</f>
        <v>2.04</v>
      </c>
      <c r="G641" s="312">
        <f>G642</f>
        <v>2.04</v>
      </c>
      <c r="H641" s="336"/>
      <c r="I641" s="337"/>
      <c r="J641" s="50"/>
      <c r="K641" s="50"/>
      <c r="L641" s="336"/>
      <c r="M641" s="337"/>
      <c r="N641" s="345">
        <f>SUM(N642:N643)</f>
        <v>0</v>
      </c>
      <c r="O641" s="350"/>
    </row>
    <row r="642" spans="1:15" ht="15" hidden="1" customHeight="1" outlineLevel="1">
      <c r="A642" s="82"/>
      <c r="B642" s="82" t="s">
        <v>800</v>
      </c>
      <c r="C642" s="31" t="s">
        <v>746</v>
      </c>
      <c r="D642" s="83"/>
      <c r="E642" s="85"/>
      <c r="F642" s="308">
        <v>2.04</v>
      </c>
      <c r="G642" s="314">
        <v>2.04</v>
      </c>
      <c r="H642" s="332"/>
      <c r="I642" s="333"/>
      <c r="J642" s="319"/>
      <c r="K642" s="59"/>
      <c r="L642" s="332"/>
      <c r="M642" s="333"/>
      <c r="N642" s="346">
        <f>D642*(F642*J642+G642*K642)</f>
        <v>0</v>
      </c>
      <c r="O642" s="350"/>
    </row>
    <row r="643" spans="1:15" ht="15" hidden="1" customHeight="1" outlineLevel="1">
      <c r="A643" s="43"/>
      <c r="B643" s="89" t="s">
        <v>801</v>
      </c>
      <c r="C643" s="44" t="s">
        <v>748</v>
      </c>
      <c r="D643" s="84"/>
      <c r="E643" s="85"/>
      <c r="F643" s="97"/>
      <c r="G643" s="313"/>
      <c r="H643" s="332"/>
      <c r="I643" s="333"/>
      <c r="J643" s="320"/>
      <c r="K643" s="45"/>
      <c r="L643" s="332"/>
      <c r="M643" s="333"/>
      <c r="N643" s="347"/>
      <c r="O643" s="350"/>
    </row>
    <row r="644" spans="1:15" hidden="1">
      <c r="A644" s="1645" t="s">
        <v>764</v>
      </c>
      <c r="B644" s="1646"/>
      <c r="C644" s="46" t="s">
        <v>799</v>
      </c>
      <c r="D644" s="86">
        <f>D645+D649+D653+D657+D661+D665+D669+D673+D677+D681</f>
        <v>0</v>
      </c>
      <c r="E644" s="85"/>
      <c r="F644" s="94"/>
      <c r="G644" s="310"/>
      <c r="H644" s="326"/>
      <c r="I644" s="327"/>
      <c r="J644" s="317"/>
      <c r="K644" s="46"/>
      <c r="L644" s="326"/>
      <c r="M644" s="327"/>
      <c r="N644" s="348">
        <f>N645+N649+N653+N657+N661+N665+N669+N673+N677+N681</f>
        <v>0</v>
      </c>
      <c r="O644" s="350"/>
    </row>
    <row r="645" spans="1:15" hidden="1">
      <c r="A645" s="1639" t="s">
        <v>765</v>
      </c>
      <c r="B645" s="1640"/>
      <c r="C645" s="31" t="s">
        <v>746</v>
      </c>
      <c r="D645" s="61">
        <f>D646</f>
        <v>0</v>
      </c>
      <c r="E645" s="85"/>
      <c r="F645" s="95"/>
      <c r="G645" s="311"/>
      <c r="H645" s="328"/>
      <c r="I645" s="329"/>
      <c r="J645" s="318"/>
      <c r="K645" s="85"/>
      <c r="L645" s="328"/>
      <c r="M645" s="329"/>
      <c r="N645" s="345">
        <f>N646</f>
        <v>0</v>
      </c>
      <c r="O645" s="350"/>
    </row>
    <row r="646" spans="1:15" hidden="1">
      <c r="A646" s="1637" t="s">
        <v>802</v>
      </c>
      <c r="B646" s="1638"/>
      <c r="C646" s="31" t="s">
        <v>746</v>
      </c>
      <c r="D646" s="61">
        <f>D647</f>
        <v>0</v>
      </c>
      <c r="E646" s="85"/>
      <c r="F646" s="96">
        <f>F647</f>
        <v>5.2</v>
      </c>
      <c r="G646" s="312">
        <f>G647</f>
        <v>5.2</v>
      </c>
      <c r="H646" s="330"/>
      <c r="I646" s="331"/>
      <c r="J646" s="50"/>
      <c r="K646" s="50"/>
      <c r="L646" s="330"/>
      <c r="M646" s="331"/>
      <c r="N646" s="345">
        <f>SUM(N647:N648)</f>
        <v>0</v>
      </c>
      <c r="O646" s="350"/>
    </row>
    <row r="647" spans="1:15" ht="15" hidden="1" customHeight="1" outlineLevel="1">
      <c r="A647" s="82"/>
      <c r="B647" s="82" t="s">
        <v>800</v>
      </c>
      <c r="C647" s="31" t="s">
        <v>746</v>
      </c>
      <c r="D647" s="83"/>
      <c r="E647" s="85"/>
      <c r="F647" s="308">
        <v>5.2</v>
      </c>
      <c r="G647" s="314">
        <v>5.2</v>
      </c>
      <c r="H647" s="332"/>
      <c r="I647" s="333"/>
      <c r="J647" s="319"/>
      <c r="K647" s="59"/>
      <c r="L647" s="332"/>
      <c r="M647" s="333"/>
      <c r="N647" s="346">
        <f>D647*(F647*J647+G647*K647)</f>
        <v>0</v>
      </c>
      <c r="O647" s="350"/>
    </row>
    <row r="648" spans="1:15" ht="15" hidden="1" customHeight="1" outlineLevel="1">
      <c r="A648" s="43"/>
      <c r="B648" s="89" t="s">
        <v>801</v>
      </c>
      <c r="C648" s="44" t="s">
        <v>748</v>
      </c>
      <c r="D648" s="84"/>
      <c r="E648" s="85"/>
      <c r="F648" s="97"/>
      <c r="G648" s="313"/>
      <c r="H648" s="332"/>
      <c r="I648" s="333"/>
      <c r="J648" s="320"/>
      <c r="K648" s="45"/>
      <c r="L648" s="332"/>
      <c r="M648" s="333"/>
      <c r="N648" s="347"/>
      <c r="O648" s="350"/>
    </row>
    <row r="649" spans="1:15" ht="26.25" hidden="1" customHeight="1">
      <c r="A649" s="1639" t="s">
        <v>766</v>
      </c>
      <c r="B649" s="1640"/>
      <c r="C649" s="31" t="s">
        <v>746</v>
      </c>
      <c r="D649" s="61">
        <f>D650</f>
        <v>0</v>
      </c>
      <c r="E649" s="85"/>
      <c r="F649" s="95"/>
      <c r="G649" s="311"/>
      <c r="H649" s="328"/>
      <c r="I649" s="329"/>
      <c r="J649" s="318"/>
      <c r="K649" s="85"/>
      <c r="L649" s="328"/>
      <c r="M649" s="329"/>
      <c r="N649" s="345">
        <f>N650</f>
        <v>0</v>
      </c>
      <c r="O649" s="350"/>
    </row>
    <row r="650" spans="1:15" hidden="1">
      <c r="A650" s="1637" t="s">
        <v>802</v>
      </c>
      <c r="B650" s="1638"/>
      <c r="C650" s="31" t="s">
        <v>746</v>
      </c>
      <c r="D650" s="61">
        <f>D651</f>
        <v>0</v>
      </c>
      <c r="E650" s="85"/>
      <c r="F650" s="96">
        <f>F651</f>
        <v>4.7300000000000004</v>
      </c>
      <c r="G650" s="312">
        <f>G651</f>
        <v>4.7300000000000004</v>
      </c>
      <c r="H650" s="330"/>
      <c r="I650" s="331"/>
      <c r="J650" s="50"/>
      <c r="K650" s="50"/>
      <c r="L650" s="330"/>
      <c r="M650" s="331"/>
      <c r="N650" s="345">
        <f>SUM(N651:N652)</f>
        <v>0</v>
      </c>
      <c r="O650" s="350"/>
    </row>
    <row r="651" spans="1:15" ht="15" hidden="1" customHeight="1" outlineLevel="1">
      <c r="A651" s="82"/>
      <c r="B651" s="82" t="s">
        <v>800</v>
      </c>
      <c r="C651" s="31" t="s">
        <v>746</v>
      </c>
      <c r="D651" s="83"/>
      <c r="E651" s="85"/>
      <c r="F651" s="308">
        <v>4.7300000000000004</v>
      </c>
      <c r="G651" s="314">
        <v>4.7300000000000004</v>
      </c>
      <c r="H651" s="332"/>
      <c r="I651" s="333"/>
      <c r="J651" s="319"/>
      <c r="K651" s="59"/>
      <c r="L651" s="332"/>
      <c r="M651" s="333"/>
      <c r="N651" s="346">
        <f>D651*(F651*J651+G651*K651)</f>
        <v>0</v>
      </c>
      <c r="O651" s="350"/>
    </row>
    <row r="652" spans="1:15" ht="15" hidden="1" customHeight="1" outlineLevel="1">
      <c r="A652" s="43"/>
      <c r="B652" s="89" t="s">
        <v>801</v>
      </c>
      <c r="C652" s="44" t="s">
        <v>748</v>
      </c>
      <c r="D652" s="84"/>
      <c r="E652" s="85"/>
      <c r="F652" s="97"/>
      <c r="G652" s="313"/>
      <c r="H652" s="332"/>
      <c r="I652" s="333"/>
      <c r="J652" s="320"/>
      <c r="K652" s="45"/>
      <c r="L652" s="332"/>
      <c r="M652" s="333"/>
      <c r="N652" s="347"/>
      <c r="O652" s="350"/>
    </row>
    <row r="653" spans="1:15" ht="25.5" hidden="1" customHeight="1">
      <c r="A653" s="1639" t="s">
        <v>767</v>
      </c>
      <c r="B653" s="1640"/>
      <c r="C653" s="31" t="s">
        <v>746</v>
      </c>
      <c r="D653" s="61">
        <f>D654</f>
        <v>0</v>
      </c>
      <c r="E653" s="85"/>
      <c r="F653" s="95"/>
      <c r="G653" s="311"/>
      <c r="H653" s="328"/>
      <c r="I653" s="329"/>
      <c r="J653" s="318"/>
      <c r="K653" s="85"/>
      <c r="L653" s="328"/>
      <c r="M653" s="329"/>
      <c r="N653" s="345">
        <f>N654</f>
        <v>0</v>
      </c>
      <c r="O653" s="350"/>
    </row>
    <row r="654" spans="1:15" hidden="1">
      <c r="A654" s="1637" t="s">
        <v>802</v>
      </c>
      <c r="B654" s="1638"/>
      <c r="C654" s="31" t="s">
        <v>746</v>
      </c>
      <c r="D654" s="61">
        <f>D655</f>
        <v>0</v>
      </c>
      <c r="E654" s="85"/>
      <c r="F654" s="96">
        <f>F655</f>
        <v>4.4400000000000004</v>
      </c>
      <c r="G654" s="312">
        <f>G655</f>
        <v>4.4400000000000004</v>
      </c>
      <c r="H654" s="336"/>
      <c r="I654" s="337"/>
      <c r="J654" s="50"/>
      <c r="K654" s="50"/>
      <c r="L654" s="336"/>
      <c r="M654" s="337"/>
      <c r="N654" s="345">
        <f>SUM(N655:N656)</f>
        <v>0</v>
      </c>
      <c r="O654" s="350"/>
    </row>
    <row r="655" spans="1:15" ht="15" hidden="1" customHeight="1" outlineLevel="1">
      <c r="A655" s="82"/>
      <c r="B655" s="82" t="s">
        <v>800</v>
      </c>
      <c r="C655" s="31" t="s">
        <v>746</v>
      </c>
      <c r="D655" s="83"/>
      <c r="E655" s="85"/>
      <c r="F655" s="308">
        <v>4.4400000000000004</v>
      </c>
      <c r="G655" s="314">
        <v>4.4400000000000004</v>
      </c>
      <c r="H655" s="332"/>
      <c r="I655" s="333"/>
      <c r="J655" s="319"/>
      <c r="K655" s="59"/>
      <c r="L655" s="332"/>
      <c r="M655" s="333"/>
      <c r="N655" s="346">
        <f>D655*(F655*J655+G655*K655)</f>
        <v>0</v>
      </c>
      <c r="O655" s="350"/>
    </row>
    <row r="656" spans="1:15" ht="15" hidden="1" customHeight="1" outlineLevel="1">
      <c r="A656" s="43"/>
      <c r="B656" s="89" t="s">
        <v>801</v>
      </c>
      <c r="C656" s="44" t="s">
        <v>748</v>
      </c>
      <c r="D656" s="84"/>
      <c r="E656" s="85"/>
      <c r="F656" s="97"/>
      <c r="G656" s="313"/>
      <c r="H656" s="332"/>
      <c r="I656" s="333"/>
      <c r="J656" s="320"/>
      <c r="K656" s="45"/>
      <c r="L656" s="332"/>
      <c r="M656" s="333"/>
      <c r="N656" s="347"/>
      <c r="O656" s="350"/>
    </row>
    <row r="657" spans="1:15" ht="25.5" hidden="1" customHeight="1">
      <c r="A657" s="1639" t="s">
        <v>768</v>
      </c>
      <c r="B657" s="1640"/>
      <c r="C657" s="31" t="s">
        <v>746</v>
      </c>
      <c r="D657" s="61">
        <f>D658</f>
        <v>0</v>
      </c>
      <c r="E657" s="85"/>
      <c r="F657" s="95"/>
      <c r="G657" s="311"/>
      <c r="H657" s="328"/>
      <c r="I657" s="329"/>
      <c r="J657" s="318"/>
      <c r="K657" s="85"/>
      <c r="L657" s="328"/>
      <c r="M657" s="329"/>
      <c r="N657" s="345">
        <f>N658</f>
        <v>0</v>
      </c>
      <c r="O657" s="350"/>
    </row>
    <row r="658" spans="1:15" hidden="1">
      <c r="A658" s="1637" t="s">
        <v>802</v>
      </c>
      <c r="B658" s="1638"/>
      <c r="C658" s="31" t="s">
        <v>746</v>
      </c>
      <c r="D658" s="61">
        <f>D659</f>
        <v>0</v>
      </c>
      <c r="E658" s="85"/>
      <c r="F658" s="96">
        <f>F659</f>
        <v>4.2</v>
      </c>
      <c r="G658" s="312">
        <f>G659</f>
        <v>4.2</v>
      </c>
      <c r="H658" s="330"/>
      <c r="I658" s="331"/>
      <c r="J658" s="50"/>
      <c r="K658" s="50"/>
      <c r="L658" s="330"/>
      <c r="M658" s="331"/>
      <c r="N658" s="345">
        <f>SUM(N659:N660)</f>
        <v>0</v>
      </c>
      <c r="O658" s="350"/>
    </row>
    <row r="659" spans="1:15" ht="15" hidden="1" customHeight="1" outlineLevel="1">
      <c r="A659" s="82"/>
      <c r="B659" s="82" t="s">
        <v>800</v>
      </c>
      <c r="C659" s="31" t="s">
        <v>746</v>
      </c>
      <c r="D659" s="83"/>
      <c r="E659" s="85"/>
      <c r="F659" s="308">
        <v>4.2</v>
      </c>
      <c r="G659" s="314">
        <v>4.2</v>
      </c>
      <c r="H659" s="332"/>
      <c r="I659" s="333"/>
      <c r="J659" s="319"/>
      <c r="K659" s="59"/>
      <c r="L659" s="332"/>
      <c r="M659" s="333"/>
      <c r="N659" s="346">
        <f>D659*(F659*J659+G659*K659)</f>
        <v>0</v>
      </c>
      <c r="O659" s="350"/>
    </row>
    <row r="660" spans="1:15" ht="17.25" hidden="1" customHeight="1" outlineLevel="1">
      <c r="A660" s="43"/>
      <c r="B660" s="89" t="s">
        <v>801</v>
      </c>
      <c r="C660" s="44" t="s">
        <v>748</v>
      </c>
      <c r="D660" s="84"/>
      <c r="E660" s="85"/>
      <c r="F660" s="97"/>
      <c r="G660" s="313"/>
      <c r="H660" s="332"/>
      <c r="I660" s="333"/>
      <c r="J660" s="320"/>
      <c r="K660" s="45"/>
      <c r="L660" s="332"/>
      <c r="M660" s="333"/>
      <c r="N660" s="347"/>
      <c r="O660" s="350"/>
    </row>
    <row r="661" spans="1:15" ht="17.25" hidden="1" customHeight="1">
      <c r="A661" s="1639" t="s">
        <v>769</v>
      </c>
      <c r="B661" s="1640"/>
      <c r="C661" s="31" t="s">
        <v>746</v>
      </c>
      <c r="D661" s="61">
        <f>D662</f>
        <v>0</v>
      </c>
      <c r="E661" s="85"/>
      <c r="F661" s="95"/>
      <c r="G661" s="311"/>
      <c r="H661" s="328"/>
      <c r="I661" s="329"/>
      <c r="J661" s="318"/>
      <c r="K661" s="85"/>
      <c r="L661" s="328"/>
      <c r="M661" s="329"/>
      <c r="N661" s="345">
        <f>N662</f>
        <v>0</v>
      </c>
      <c r="O661" s="350"/>
    </row>
    <row r="662" spans="1:15" ht="17.25" hidden="1" customHeight="1">
      <c r="A662" s="1637" t="s">
        <v>802</v>
      </c>
      <c r="B662" s="1638"/>
      <c r="C662" s="31" t="s">
        <v>746</v>
      </c>
      <c r="D662" s="61">
        <f>D663</f>
        <v>0</v>
      </c>
      <c r="E662" s="85"/>
      <c r="F662" s="96">
        <f>F663</f>
        <v>2.63</v>
      </c>
      <c r="G662" s="312">
        <f>G663</f>
        <v>2.63</v>
      </c>
      <c r="H662" s="330"/>
      <c r="I662" s="331"/>
      <c r="J662" s="50"/>
      <c r="K662" s="50"/>
      <c r="L662" s="330"/>
      <c r="M662" s="331"/>
      <c r="N662" s="345">
        <f>SUM(N663:N664)</f>
        <v>0</v>
      </c>
      <c r="O662" s="350"/>
    </row>
    <row r="663" spans="1:15" ht="17.25" hidden="1" customHeight="1" outlineLevel="1">
      <c r="A663" s="82"/>
      <c r="B663" s="82" t="s">
        <v>800</v>
      </c>
      <c r="C663" s="31" t="s">
        <v>746</v>
      </c>
      <c r="D663" s="83"/>
      <c r="E663" s="85"/>
      <c r="F663" s="308">
        <v>2.63</v>
      </c>
      <c r="G663" s="314">
        <v>2.63</v>
      </c>
      <c r="H663" s="332"/>
      <c r="I663" s="333"/>
      <c r="J663" s="319"/>
      <c r="K663" s="59"/>
      <c r="L663" s="332"/>
      <c r="M663" s="333"/>
      <c r="N663" s="346">
        <f>D663*(F663*J663+G663*K663)</f>
        <v>0</v>
      </c>
      <c r="O663" s="350"/>
    </row>
    <row r="664" spans="1:15" ht="17.25" hidden="1" customHeight="1" outlineLevel="1">
      <c r="A664" s="43"/>
      <c r="B664" s="89" t="s">
        <v>801</v>
      </c>
      <c r="C664" s="44" t="s">
        <v>748</v>
      </c>
      <c r="D664" s="84"/>
      <c r="E664" s="85"/>
      <c r="F664" s="97"/>
      <c r="G664" s="313"/>
      <c r="H664" s="332"/>
      <c r="I664" s="333"/>
      <c r="J664" s="320"/>
      <c r="K664" s="45"/>
      <c r="L664" s="332"/>
      <c r="M664" s="333"/>
      <c r="N664" s="347"/>
      <c r="O664" s="350"/>
    </row>
    <row r="665" spans="1:15" hidden="1">
      <c r="A665" s="1639" t="s">
        <v>770</v>
      </c>
      <c r="B665" s="1640"/>
      <c r="C665" s="31" t="s">
        <v>746</v>
      </c>
      <c r="D665" s="61">
        <f>D666</f>
        <v>0</v>
      </c>
      <c r="E665" s="85"/>
      <c r="F665" s="95"/>
      <c r="G665" s="311"/>
      <c r="H665" s="328"/>
      <c r="I665" s="329"/>
      <c r="J665" s="318"/>
      <c r="K665" s="85"/>
      <c r="L665" s="328"/>
      <c r="M665" s="329"/>
      <c r="N665" s="345">
        <f>N666</f>
        <v>0</v>
      </c>
      <c r="O665" s="350"/>
    </row>
    <row r="666" spans="1:15" hidden="1">
      <c r="A666" s="1637" t="s">
        <v>802</v>
      </c>
      <c r="B666" s="1638"/>
      <c r="C666" s="31" t="s">
        <v>746</v>
      </c>
      <c r="D666" s="61">
        <f>D667</f>
        <v>0</v>
      </c>
      <c r="E666" s="85"/>
      <c r="F666" s="96">
        <f>F667</f>
        <v>1.58</v>
      </c>
      <c r="G666" s="312">
        <f>G667</f>
        <v>1.58</v>
      </c>
      <c r="H666" s="330"/>
      <c r="I666" s="331"/>
      <c r="J666" s="50"/>
      <c r="K666" s="50"/>
      <c r="L666" s="330"/>
      <c r="M666" s="331"/>
      <c r="N666" s="345">
        <f>SUM(N667:N668)</f>
        <v>0</v>
      </c>
      <c r="O666" s="350"/>
    </row>
    <row r="667" spans="1:15" ht="15" hidden="1" customHeight="1" outlineLevel="1">
      <c r="A667" s="82"/>
      <c r="B667" s="82" t="s">
        <v>800</v>
      </c>
      <c r="C667" s="31" t="s">
        <v>746</v>
      </c>
      <c r="D667" s="83"/>
      <c r="E667" s="85"/>
      <c r="F667" s="308">
        <v>1.58</v>
      </c>
      <c r="G667" s="314">
        <v>1.58</v>
      </c>
      <c r="H667" s="332"/>
      <c r="I667" s="333"/>
      <c r="J667" s="319"/>
      <c r="K667" s="59"/>
      <c r="L667" s="332"/>
      <c r="M667" s="333"/>
      <c r="N667" s="346">
        <f>D667*(F667*J667+G667*K667)</f>
        <v>0</v>
      </c>
      <c r="O667" s="350"/>
    </row>
    <row r="668" spans="1:15" ht="17.25" hidden="1" customHeight="1" outlineLevel="1">
      <c r="A668" s="43"/>
      <c r="B668" s="89" t="s">
        <v>801</v>
      </c>
      <c r="C668" s="44" t="s">
        <v>748</v>
      </c>
      <c r="D668" s="84"/>
      <c r="E668" s="85"/>
      <c r="F668" s="97"/>
      <c r="G668" s="313"/>
      <c r="H668" s="332"/>
      <c r="I668" s="333"/>
      <c r="J668" s="320"/>
      <c r="K668" s="45"/>
      <c r="L668" s="332"/>
      <c r="M668" s="333"/>
      <c r="N668" s="347"/>
      <c r="O668" s="350"/>
    </row>
    <row r="669" spans="1:15" ht="25.5" hidden="1" customHeight="1">
      <c r="A669" s="1639" t="s">
        <v>771</v>
      </c>
      <c r="B669" s="1640"/>
      <c r="C669" s="31" t="s">
        <v>746</v>
      </c>
      <c r="D669" s="61">
        <f>D670</f>
        <v>0</v>
      </c>
      <c r="E669" s="85"/>
      <c r="F669" s="95"/>
      <c r="G669" s="311"/>
      <c r="H669" s="328"/>
      <c r="I669" s="329"/>
      <c r="J669" s="318"/>
      <c r="K669" s="85"/>
      <c r="L669" s="328"/>
      <c r="M669" s="329"/>
      <c r="N669" s="345">
        <f>N670</f>
        <v>0</v>
      </c>
      <c r="O669" s="350"/>
    </row>
    <row r="670" spans="1:15" hidden="1">
      <c r="A670" s="1637" t="s">
        <v>802</v>
      </c>
      <c r="B670" s="1638"/>
      <c r="C670" s="31" t="s">
        <v>746</v>
      </c>
      <c r="D670" s="61">
        <f>D671</f>
        <v>0</v>
      </c>
      <c r="E670" s="85"/>
      <c r="F670" s="96">
        <f>F671</f>
        <v>1.23</v>
      </c>
      <c r="G670" s="312">
        <f>G671</f>
        <v>1.23</v>
      </c>
      <c r="H670" s="336"/>
      <c r="I670" s="337"/>
      <c r="J670" s="50"/>
      <c r="K670" s="50"/>
      <c r="L670" s="336"/>
      <c r="M670" s="337"/>
      <c r="N670" s="345">
        <f>SUM(N671:N672)</f>
        <v>0</v>
      </c>
      <c r="O670" s="350"/>
    </row>
    <row r="671" spans="1:15" ht="15" hidden="1" customHeight="1" outlineLevel="1">
      <c r="A671" s="82"/>
      <c r="B671" s="82" t="s">
        <v>800</v>
      </c>
      <c r="C671" s="31" t="s">
        <v>746</v>
      </c>
      <c r="D671" s="83"/>
      <c r="E671" s="85"/>
      <c r="F671" s="308">
        <v>1.23</v>
      </c>
      <c r="G671" s="314">
        <v>1.23</v>
      </c>
      <c r="H671" s="332"/>
      <c r="I671" s="333"/>
      <c r="J671" s="319"/>
      <c r="K671" s="59"/>
      <c r="L671" s="332"/>
      <c r="M671" s="333"/>
      <c r="N671" s="346">
        <f>D671*(F671*J671+G671*K671)</f>
        <v>0</v>
      </c>
      <c r="O671" s="350"/>
    </row>
    <row r="672" spans="1:15" ht="15" hidden="1" customHeight="1" outlineLevel="1">
      <c r="A672" s="43"/>
      <c r="B672" s="89" t="s">
        <v>801</v>
      </c>
      <c r="C672" s="44" t="s">
        <v>748</v>
      </c>
      <c r="D672" s="84"/>
      <c r="E672" s="85"/>
      <c r="F672" s="97"/>
      <c r="G672" s="313"/>
      <c r="H672" s="332"/>
      <c r="I672" s="333"/>
      <c r="J672" s="320"/>
      <c r="K672" s="45"/>
      <c r="L672" s="332"/>
      <c r="M672" s="333"/>
      <c r="N672" s="347"/>
      <c r="O672" s="350"/>
    </row>
    <row r="673" spans="1:15" ht="27.75" hidden="1" customHeight="1">
      <c r="A673" s="1639" t="s">
        <v>772</v>
      </c>
      <c r="B673" s="1640"/>
      <c r="C673" s="31" t="s">
        <v>746</v>
      </c>
      <c r="D673" s="61">
        <f>D674</f>
        <v>0</v>
      </c>
      <c r="E673" s="85"/>
      <c r="F673" s="95"/>
      <c r="G673" s="311"/>
      <c r="H673" s="328"/>
      <c r="I673" s="329"/>
      <c r="J673" s="318"/>
      <c r="K673" s="85"/>
      <c r="L673" s="328"/>
      <c r="M673" s="329"/>
      <c r="N673" s="345">
        <f>N674</f>
        <v>0</v>
      </c>
      <c r="O673" s="350"/>
    </row>
    <row r="674" spans="1:15" hidden="1">
      <c r="A674" s="1637" t="s">
        <v>802</v>
      </c>
      <c r="B674" s="1638"/>
      <c r="C674" s="31" t="s">
        <v>746</v>
      </c>
      <c r="D674" s="61">
        <f>D675</f>
        <v>0</v>
      </c>
      <c r="E674" s="85"/>
      <c r="F674" s="96">
        <f>F675</f>
        <v>1.58</v>
      </c>
      <c r="G674" s="312">
        <f>G675</f>
        <v>1.58</v>
      </c>
      <c r="H674" s="336"/>
      <c r="I674" s="337"/>
      <c r="J674" s="50"/>
      <c r="K674" s="50"/>
      <c r="L674" s="336"/>
      <c r="M674" s="337"/>
      <c r="N674" s="345">
        <f>SUM(N675:N676)</f>
        <v>0</v>
      </c>
      <c r="O674" s="350"/>
    </row>
    <row r="675" spans="1:15" ht="15" hidden="1" customHeight="1" outlineLevel="1">
      <c r="A675" s="82"/>
      <c r="B675" s="82" t="s">
        <v>800</v>
      </c>
      <c r="C675" s="31" t="s">
        <v>746</v>
      </c>
      <c r="D675" s="83"/>
      <c r="E675" s="85"/>
      <c r="F675" s="308">
        <v>1.58</v>
      </c>
      <c r="G675" s="314">
        <v>1.58</v>
      </c>
      <c r="H675" s="332"/>
      <c r="I675" s="333"/>
      <c r="J675" s="319"/>
      <c r="K675" s="59"/>
      <c r="L675" s="332"/>
      <c r="M675" s="333"/>
      <c r="N675" s="346">
        <f>D675*(F675*J675+G675*K675)</f>
        <v>0</v>
      </c>
      <c r="O675" s="350"/>
    </row>
    <row r="676" spans="1:15" ht="15" hidden="1" customHeight="1" outlineLevel="1">
      <c r="A676" s="43"/>
      <c r="B676" s="89" t="s">
        <v>801</v>
      </c>
      <c r="C676" s="44" t="s">
        <v>748</v>
      </c>
      <c r="D676" s="84"/>
      <c r="E676" s="85"/>
      <c r="F676" s="97"/>
      <c r="G676" s="313"/>
      <c r="H676" s="332"/>
      <c r="I676" s="333"/>
      <c r="J676" s="320"/>
      <c r="K676" s="45"/>
      <c r="L676" s="332"/>
      <c r="M676" s="333"/>
      <c r="N676" s="347"/>
      <c r="O676" s="350"/>
    </row>
    <row r="677" spans="1:15" ht="25.5" hidden="1" customHeight="1">
      <c r="A677" s="1639" t="s">
        <v>810</v>
      </c>
      <c r="B677" s="1640"/>
      <c r="C677" s="31" t="s">
        <v>746</v>
      </c>
      <c r="D677" s="61">
        <f>D678</f>
        <v>0</v>
      </c>
      <c r="E677" s="85"/>
      <c r="F677" s="95"/>
      <c r="G677" s="311"/>
      <c r="H677" s="328"/>
      <c r="I677" s="329"/>
      <c r="J677" s="318"/>
      <c r="K677" s="85"/>
      <c r="L677" s="328"/>
      <c r="M677" s="329"/>
      <c r="N677" s="345">
        <f>N678</f>
        <v>0</v>
      </c>
      <c r="O677" s="350"/>
    </row>
    <row r="678" spans="1:15" hidden="1">
      <c r="A678" s="1637" t="s">
        <v>802</v>
      </c>
      <c r="B678" s="1638"/>
      <c r="C678" s="31" t="s">
        <v>746</v>
      </c>
      <c r="D678" s="61">
        <f>D679</f>
        <v>0</v>
      </c>
      <c r="E678" s="85"/>
      <c r="F678" s="96">
        <f>F679</f>
        <v>2.1</v>
      </c>
      <c r="G678" s="312">
        <f>G679</f>
        <v>2.1</v>
      </c>
      <c r="H678" s="336"/>
      <c r="I678" s="337"/>
      <c r="J678" s="50"/>
      <c r="K678" s="50"/>
      <c r="L678" s="336"/>
      <c r="M678" s="337"/>
      <c r="N678" s="345">
        <f>SUM(N679:N680)</f>
        <v>0</v>
      </c>
      <c r="O678" s="350"/>
    </row>
    <row r="679" spans="1:15" ht="15" hidden="1" customHeight="1" outlineLevel="1">
      <c r="A679" s="82"/>
      <c r="B679" s="82" t="s">
        <v>800</v>
      </c>
      <c r="C679" s="31" t="s">
        <v>746</v>
      </c>
      <c r="D679" s="83"/>
      <c r="E679" s="85"/>
      <c r="F679" s="308">
        <v>2.1</v>
      </c>
      <c r="G679" s="314">
        <v>2.1</v>
      </c>
      <c r="H679" s="332"/>
      <c r="I679" s="333"/>
      <c r="J679" s="319"/>
      <c r="K679" s="59"/>
      <c r="L679" s="332"/>
      <c r="M679" s="333"/>
      <c r="N679" s="346">
        <f>D679*(F679*J679+G679*K679)</f>
        <v>0</v>
      </c>
      <c r="O679" s="350"/>
    </row>
    <row r="680" spans="1:15" ht="15" hidden="1" customHeight="1" outlineLevel="1">
      <c r="A680" s="43"/>
      <c r="B680" s="89" t="s">
        <v>801</v>
      </c>
      <c r="C680" s="44" t="s">
        <v>748</v>
      </c>
      <c r="D680" s="84"/>
      <c r="E680" s="85"/>
      <c r="F680" s="97"/>
      <c r="G680" s="313"/>
      <c r="H680" s="332"/>
      <c r="I680" s="333"/>
      <c r="J680" s="320"/>
      <c r="K680" s="45"/>
      <c r="L680" s="332"/>
      <c r="M680" s="333"/>
      <c r="N680" s="347"/>
      <c r="O680" s="350"/>
    </row>
    <row r="681" spans="1:15" ht="25.5" hidden="1" customHeight="1">
      <c r="A681" s="1639" t="s">
        <v>811</v>
      </c>
      <c r="B681" s="1640"/>
      <c r="C681" s="31" t="s">
        <v>746</v>
      </c>
      <c r="D681" s="61">
        <f>D682</f>
        <v>0</v>
      </c>
      <c r="E681" s="85"/>
      <c r="F681" s="95"/>
      <c r="G681" s="311"/>
      <c r="H681" s="328"/>
      <c r="I681" s="329"/>
      <c r="J681" s="318"/>
      <c r="K681" s="85"/>
      <c r="L681" s="328"/>
      <c r="M681" s="329"/>
      <c r="N681" s="345">
        <f>N682</f>
        <v>0</v>
      </c>
      <c r="O681" s="350"/>
    </row>
    <row r="682" spans="1:15" hidden="1">
      <c r="A682" s="1637" t="s">
        <v>802</v>
      </c>
      <c r="B682" s="1638"/>
      <c r="C682" s="31" t="s">
        <v>746</v>
      </c>
      <c r="D682" s="61">
        <f>D683</f>
        <v>0</v>
      </c>
      <c r="E682" s="85"/>
      <c r="F682" s="96">
        <f>F683</f>
        <v>2.71</v>
      </c>
      <c r="G682" s="312">
        <f>G683</f>
        <v>2.71</v>
      </c>
      <c r="H682" s="336"/>
      <c r="I682" s="337"/>
      <c r="J682" s="50"/>
      <c r="K682" s="50"/>
      <c r="L682" s="336"/>
      <c r="M682" s="337"/>
      <c r="N682" s="345">
        <f>SUM(N683:N684)</f>
        <v>0</v>
      </c>
      <c r="O682" s="350"/>
    </row>
    <row r="683" spans="1:15" ht="15" hidden="1" customHeight="1" outlineLevel="1">
      <c r="A683" s="82"/>
      <c r="B683" s="82" t="s">
        <v>800</v>
      </c>
      <c r="C683" s="31" t="s">
        <v>746</v>
      </c>
      <c r="D683" s="83"/>
      <c r="E683" s="85"/>
      <c r="F683" s="308">
        <v>2.71</v>
      </c>
      <c r="G683" s="314">
        <v>2.71</v>
      </c>
      <c r="H683" s="332"/>
      <c r="I683" s="333"/>
      <c r="J683" s="319"/>
      <c r="K683" s="59"/>
      <c r="L683" s="332"/>
      <c r="M683" s="333"/>
      <c r="N683" s="346">
        <f>D683*(F683*J683+G683*K683)</f>
        <v>0</v>
      </c>
      <c r="O683" s="350"/>
    </row>
    <row r="684" spans="1:15" ht="15" hidden="1" customHeight="1" outlineLevel="1">
      <c r="A684" s="43"/>
      <c r="B684" s="89" t="s">
        <v>801</v>
      </c>
      <c r="C684" s="44" t="s">
        <v>748</v>
      </c>
      <c r="D684" s="84"/>
      <c r="E684" s="85"/>
      <c r="F684" s="97"/>
      <c r="G684" s="313"/>
      <c r="H684" s="332"/>
      <c r="I684" s="333"/>
      <c r="J684" s="320"/>
      <c r="K684" s="45"/>
      <c r="L684" s="332"/>
      <c r="M684" s="333"/>
      <c r="N684" s="347"/>
      <c r="O684" s="350"/>
    </row>
    <row r="685" spans="1:15" ht="27.75" hidden="1" customHeight="1">
      <c r="A685" s="1645" t="s">
        <v>16</v>
      </c>
      <c r="B685" s="1646"/>
      <c r="C685" s="46" t="s">
        <v>799</v>
      </c>
      <c r="D685" s="86">
        <f>D686+D690+D694</f>
        <v>0</v>
      </c>
      <c r="E685" s="85"/>
      <c r="F685" s="94"/>
      <c r="G685" s="310"/>
      <c r="H685" s="326"/>
      <c r="I685" s="327"/>
      <c r="J685" s="317"/>
      <c r="K685" s="46"/>
      <c r="L685" s="326"/>
      <c r="M685" s="327"/>
      <c r="N685" s="348">
        <f>N686+N690+N694</f>
        <v>0</v>
      </c>
      <c r="O685" s="350"/>
    </row>
    <row r="686" spans="1:15" ht="29.25" hidden="1" customHeight="1">
      <c r="A686" s="1639" t="s">
        <v>17</v>
      </c>
      <c r="B686" s="1640"/>
      <c r="C686" s="31" t="s">
        <v>746</v>
      </c>
      <c r="D686" s="61">
        <f>D687</f>
        <v>0</v>
      </c>
      <c r="E686" s="85"/>
      <c r="F686" s="95"/>
      <c r="G686" s="311"/>
      <c r="H686" s="328"/>
      <c r="I686" s="329"/>
      <c r="J686" s="318"/>
      <c r="K686" s="85"/>
      <c r="L686" s="328"/>
      <c r="M686" s="329"/>
      <c r="N686" s="345">
        <f>N687</f>
        <v>0</v>
      </c>
      <c r="O686" s="350"/>
    </row>
    <row r="687" spans="1:15" hidden="1">
      <c r="A687" s="1637" t="s">
        <v>802</v>
      </c>
      <c r="B687" s="1638"/>
      <c r="C687" s="31" t="s">
        <v>746</v>
      </c>
      <c r="D687" s="61">
        <f>D688</f>
        <v>0</v>
      </c>
      <c r="E687" s="85"/>
      <c r="F687" s="96">
        <f>F688</f>
        <v>6.96</v>
      </c>
      <c r="G687" s="312">
        <f>G688</f>
        <v>6.96</v>
      </c>
      <c r="H687" s="336"/>
      <c r="I687" s="337"/>
      <c r="J687" s="50"/>
      <c r="K687" s="50"/>
      <c r="L687" s="336"/>
      <c r="M687" s="337"/>
      <c r="N687" s="345">
        <f>SUM(N688:N689)</f>
        <v>0</v>
      </c>
      <c r="O687" s="350"/>
    </row>
    <row r="688" spans="1:15" ht="15" hidden="1" customHeight="1" outlineLevel="1">
      <c r="A688" s="82"/>
      <c r="B688" s="82" t="s">
        <v>800</v>
      </c>
      <c r="C688" s="31" t="s">
        <v>746</v>
      </c>
      <c r="D688" s="83"/>
      <c r="E688" s="85"/>
      <c r="F688" s="308">
        <v>6.96</v>
      </c>
      <c r="G688" s="314">
        <v>6.96</v>
      </c>
      <c r="H688" s="332"/>
      <c r="I688" s="333"/>
      <c r="J688" s="319"/>
      <c r="K688" s="59"/>
      <c r="L688" s="332"/>
      <c r="M688" s="333"/>
      <c r="N688" s="346">
        <f>D688*(F688*J688+G688*K688)</f>
        <v>0</v>
      </c>
      <c r="O688" s="350"/>
    </row>
    <row r="689" spans="1:15" ht="15" hidden="1" customHeight="1" outlineLevel="1">
      <c r="A689" s="43"/>
      <c r="B689" s="89" t="s">
        <v>801</v>
      </c>
      <c r="C689" s="44" t="s">
        <v>748</v>
      </c>
      <c r="D689" s="84"/>
      <c r="E689" s="85"/>
      <c r="F689" s="97"/>
      <c r="G689" s="313"/>
      <c r="H689" s="332"/>
      <c r="I689" s="333"/>
      <c r="J689" s="320"/>
      <c r="K689" s="45"/>
      <c r="L689" s="332"/>
      <c r="M689" s="333"/>
      <c r="N689" s="347"/>
      <c r="O689" s="350"/>
    </row>
    <row r="690" spans="1:15" ht="18" hidden="1" customHeight="1">
      <c r="A690" s="1639" t="s">
        <v>18</v>
      </c>
      <c r="B690" s="1640"/>
      <c r="C690" s="31" t="s">
        <v>746</v>
      </c>
      <c r="D690" s="61">
        <f>D691</f>
        <v>0</v>
      </c>
      <c r="E690" s="85"/>
      <c r="F690" s="95"/>
      <c r="G690" s="311"/>
      <c r="H690" s="328"/>
      <c r="I690" s="329"/>
      <c r="J690" s="318"/>
      <c r="K690" s="85"/>
      <c r="L690" s="328"/>
      <c r="M690" s="329"/>
      <c r="N690" s="345">
        <f>N691</f>
        <v>0</v>
      </c>
      <c r="O690" s="350"/>
    </row>
    <row r="691" spans="1:15" ht="18" hidden="1" customHeight="1">
      <c r="A691" s="1637" t="s">
        <v>802</v>
      </c>
      <c r="B691" s="1638"/>
      <c r="C691" s="31" t="s">
        <v>746</v>
      </c>
      <c r="D691" s="61">
        <f>D692</f>
        <v>0</v>
      </c>
      <c r="E691" s="85"/>
      <c r="F691" s="96">
        <f>F692</f>
        <v>5.3</v>
      </c>
      <c r="G691" s="312">
        <f>G692</f>
        <v>5.3</v>
      </c>
      <c r="H691" s="336"/>
      <c r="I691" s="337"/>
      <c r="J691" s="50"/>
      <c r="K691" s="50"/>
      <c r="L691" s="336"/>
      <c r="M691" s="337"/>
      <c r="N691" s="345">
        <f>SUM(N692:N693)</f>
        <v>0</v>
      </c>
      <c r="O691" s="350"/>
    </row>
    <row r="692" spans="1:15" ht="18" hidden="1" customHeight="1" outlineLevel="1">
      <c r="A692" s="82"/>
      <c r="B692" s="82" t="s">
        <v>800</v>
      </c>
      <c r="C692" s="31" t="s">
        <v>746</v>
      </c>
      <c r="D692" s="83"/>
      <c r="E692" s="85"/>
      <c r="F692" s="308">
        <v>5.3</v>
      </c>
      <c r="G692" s="314">
        <v>5.3</v>
      </c>
      <c r="H692" s="332"/>
      <c r="I692" s="333"/>
      <c r="J692" s="319"/>
      <c r="K692" s="59"/>
      <c r="L692" s="332"/>
      <c r="M692" s="333"/>
      <c r="N692" s="346">
        <f>D692*(F692*J692+G692*K692)</f>
        <v>0</v>
      </c>
      <c r="O692" s="350"/>
    </row>
    <row r="693" spans="1:15" ht="18" hidden="1" customHeight="1" outlineLevel="1">
      <c r="A693" s="43"/>
      <c r="B693" s="89" t="s">
        <v>801</v>
      </c>
      <c r="C693" s="44" t="s">
        <v>748</v>
      </c>
      <c r="D693" s="84"/>
      <c r="E693" s="85"/>
      <c r="F693" s="97"/>
      <c r="G693" s="313"/>
      <c r="H693" s="332"/>
      <c r="I693" s="333"/>
      <c r="J693" s="320"/>
      <c r="K693" s="45"/>
      <c r="L693" s="332"/>
      <c r="M693" s="333"/>
      <c r="N693" s="347"/>
      <c r="O693" s="350"/>
    </row>
    <row r="694" spans="1:15" ht="20.25" hidden="1" customHeight="1">
      <c r="A694" s="1639" t="s">
        <v>19</v>
      </c>
      <c r="B694" s="1640"/>
      <c r="C694" s="31" t="s">
        <v>746</v>
      </c>
      <c r="D694" s="61">
        <f>D695</f>
        <v>0</v>
      </c>
      <c r="E694" s="85"/>
      <c r="F694" s="95"/>
      <c r="G694" s="311"/>
      <c r="H694" s="328"/>
      <c r="I694" s="329"/>
      <c r="J694" s="318"/>
      <c r="K694" s="85"/>
      <c r="L694" s="328"/>
      <c r="M694" s="329"/>
      <c r="N694" s="345">
        <f>N695</f>
        <v>0</v>
      </c>
      <c r="O694" s="350"/>
    </row>
    <row r="695" spans="1:15" hidden="1">
      <c r="A695" s="1637" t="s">
        <v>802</v>
      </c>
      <c r="B695" s="1638"/>
      <c r="C695" s="31" t="s">
        <v>746</v>
      </c>
      <c r="D695" s="61">
        <f>D696</f>
        <v>0</v>
      </c>
      <c r="E695" s="85"/>
      <c r="F695" s="96">
        <f>F696</f>
        <v>2.83</v>
      </c>
      <c r="G695" s="312">
        <f>G696</f>
        <v>1.8</v>
      </c>
      <c r="H695" s="336"/>
      <c r="I695" s="337"/>
      <c r="J695" s="50"/>
      <c r="K695" s="50"/>
      <c r="L695" s="336"/>
      <c r="M695" s="337"/>
      <c r="N695" s="345">
        <f>SUM(N696:N697)</f>
        <v>0</v>
      </c>
      <c r="O695" s="350"/>
    </row>
    <row r="696" spans="1:15" ht="15" hidden="1" customHeight="1" outlineLevel="1">
      <c r="A696" s="82"/>
      <c r="B696" s="82" t="s">
        <v>800</v>
      </c>
      <c r="C696" s="31" t="s">
        <v>746</v>
      </c>
      <c r="D696" s="83"/>
      <c r="E696" s="85"/>
      <c r="F696" s="308">
        <v>2.83</v>
      </c>
      <c r="G696" s="314">
        <v>1.8</v>
      </c>
      <c r="H696" s="332"/>
      <c r="I696" s="333"/>
      <c r="J696" s="319"/>
      <c r="K696" s="59"/>
      <c r="L696" s="332"/>
      <c r="M696" s="333"/>
      <c r="N696" s="346">
        <f>D696*(F696*J696+G696*K696)</f>
        <v>0</v>
      </c>
      <c r="O696" s="350"/>
    </row>
    <row r="697" spans="1:15" ht="15" hidden="1" customHeight="1" outlineLevel="1">
      <c r="A697" s="43"/>
      <c r="B697" s="89" t="s">
        <v>801</v>
      </c>
      <c r="C697" s="44" t="s">
        <v>748</v>
      </c>
      <c r="D697" s="84"/>
      <c r="E697" s="85"/>
      <c r="F697" s="97"/>
      <c r="G697" s="313"/>
      <c r="H697" s="332"/>
      <c r="I697" s="333"/>
      <c r="J697" s="320"/>
      <c r="K697" s="45"/>
      <c r="L697" s="332"/>
      <c r="M697" s="333"/>
      <c r="N697" s="347"/>
      <c r="O697" s="350"/>
    </row>
    <row r="698" spans="1:15" ht="15" hidden="1" customHeight="1">
      <c r="A698" s="1645" t="s">
        <v>806</v>
      </c>
      <c r="B698" s="1646"/>
      <c r="C698" s="46" t="s">
        <v>750</v>
      </c>
      <c r="D698" s="31"/>
      <c r="E698" s="85"/>
      <c r="F698" s="95"/>
      <c r="G698" s="311"/>
      <c r="H698" s="332"/>
      <c r="I698" s="333"/>
      <c r="J698" s="321"/>
      <c r="K698" s="93"/>
      <c r="L698" s="332"/>
      <c r="M698" s="333"/>
      <c r="N698" s="345">
        <f>SUM(N699:N700)</f>
        <v>0</v>
      </c>
      <c r="O698" s="350"/>
    </row>
    <row r="699" spans="1:15" ht="15" hidden="1" customHeight="1" outlineLevel="1">
      <c r="A699" s="1643" t="s">
        <v>776</v>
      </c>
      <c r="B699" s="1644"/>
      <c r="C699" s="31" t="s">
        <v>750</v>
      </c>
      <c r="D699" s="31"/>
      <c r="E699" s="85"/>
      <c r="F699" s="93">
        <v>0.01</v>
      </c>
      <c r="G699" s="315">
        <v>0.01</v>
      </c>
      <c r="H699" s="332"/>
      <c r="I699" s="333"/>
      <c r="J699" s="322"/>
      <c r="K699" s="112"/>
      <c r="L699" s="332"/>
      <c r="M699" s="333"/>
      <c r="N699" s="345">
        <f>(E699*F699*J699)+(E699*G699*K699)</f>
        <v>0</v>
      </c>
      <c r="O699" s="350"/>
    </row>
    <row r="700" spans="1:15" ht="15" hidden="1" customHeight="1" outlineLevel="1">
      <c r="A700" s="1643" t="s">
        <v>777</v>
      </c>
      <c r="B700" s="1644"/>
      <c r="C700" s="31" t="s">
        <v>750</v>
      </c>
      <c r="D700" s="31"/>
      <c r="E700" s="85"/>
      <c r="F700" s="93">
        <v>0.03</v>
      </c>
      <c r="G700" s="315">
        <v>0.03</v>
      </c>
      <c r="H700" s="332"/>
      <c r="I700" s="333"/>
      <c r="J700" s="322"/>
      <c r="K700" s="112"/>
      <c r="L700" s="332"/>
      <c r="M700" s="333"/>
      <c r="N700" s="345">
        <f>(E700*F700*J700)+(E700*G700*K700)</f>
        <v>0</v>
      </c>
      <c r="O700" s="350"/>
    </row>
    <row r="701" spans="1:15" ht="15" hidden="1" customHeight="1">
      <c r="A701" s="1645" t="s">
        <v>807</v>
      </c>
      <c r="B701" s="1646"/>
      <c r="C701" s="46" t="s">
        <v>778</v>
      </c>
      <c r="D701" s="61">
        <f>SUM(D702:D707)</f>
        <v>0</v>
      </c>
      <c r="E701" s="85"/>
      <c r="F701" s="31"/>
      <c r="G701" s="289"/>
      <c r="H701" s="338"/>
      <c r="I701" s="339"/>
      <c r="J701" s="290"/>
      <c r="K701" s="31"/>
      <c r="L701" s="338"/>
      <c r="M701" s="339"/>
      <c r="N701" s="345">
        <f>SUM(N702:N707)</f>
        <v>0</v>
      </c>
      <c r="O701" s="350"/>
    </row>
    <row r="702" spans="1:15" ht="15" hidden="1" customHeight="1" outlineLevel="1">
      <c r="A702" s="1641" t="s">
        <v>779</v>
      </c>
      <c r="B702" s="1642"/>
      <c r="C702" s="31" t="s">
        <v>778</v>
      </c>
      <c r="D702" s="112"/>
      <c r="E702" s="85"/>
      <c r="F702" s="93">
        <v>1.4</v>
      </c>
      <c r="G702" s="315">
        <v>1.4</v>
      </c>
      <c r="H702" s="332"/>
      <c r="I702" s="333"/>
      <c r="J702" s="322"/>
      <c r="K702" s="112"/>
      <c r="L702" s="332"/>
      <c r="M702" s="333"/>
      <c r="N702" s="349">
        <f t="shared" ref="N702:N707" si="1">D702*F702*J702</f>
        <v>0</v>
      </c>
      <c r="O702" s="350"/>
    </row>
    <row r="703" spans="1:15" ht="15" hidden="1" customHeight="1" outlineLevel="1">
      <c r="A703" s="1641" t="s">
        <v>780</v>
      </c>
      <c r="B703" s="1642"/>
      <c r="C703" s="31" t="s">
        <v>778</v>
      </c>
      <c r="D703" s="112"/>
      <c r="E703" s="85"/>
      <c r="F703" s="93">
        <v>0.08</v>
      </c>
      <c r="G703" s="315">
        <v>0.08</v>
      </c>
      <c r="H703" s="332"/>
      <c r="I703" s="333"/>
      <c r="J703" s="322"/>
      <c r="K703" s="112"/>
      <c r="L703" s="332"/>
      <c r="M703" s="333"/>
      <c r="N703" s="349">
        <f t="shared" si="1"/>
        <v>0</v>
      </c>
      <c r="O703" s="350"/>
    </row>
    <row r="704" spans="1:15" ht="15" hidden="1" customHeight="1" outlineLevel="1">
      <c r="A704" s="1641" t="s">
        <v>781</v>
      </c>
      <c r="B704" s="1642"/>
      <c r="C704" s="31" t="s">
        <v>778</v>
      </c>
      <c r="D704" s="112"/>
      <c r="E704" s="85"/>
      <c r="F704" s="93">
        <v>2.1</v>
      </c>
      <c r="G704" s="315">
        <v>2.1</v>
      </c>
      <c r="H704" s="332"/>
      <c r="I704" s="333"/>
      <c r="J704" s="322"/>
      <c r="K704" s="112"/>
      <c r="L704" s="332"/>
      <c r="M704" s="333"/>
      <c r="N704" s="349">
        <f t="shared" si="1"/>
        <v>0</v>
      </c>
      <c r="O704" s="350"/>
    </row>
    <row r="705" spans="1:15" ht="15" hidden="1" customHeight="1" outlineLevel="1">
      <c r="A705" s="1641" t="s">
        <v>782</v>
      </c>
      <c r="B705" s="1642"/>
      <c r="C705" s="31" t="s">
        <v>778</v>
      </c>
      <c r="D705" s="112"/>
      <c r="E705" s="85"/>
      <c r="F705" s="93">
        <v>0.15</v>
      </c>
      <c r="G705" s="315">
        <v>0.15</v>
      </c>
      <c r="H705" s="332"/>
      <c r="I705" s="333"/>
      <c r="J705" s="322"/>
      <c r="K705" s="112"/>
      <c r="L705" s="332"/>
      <c r="M705" s="333"/>
      <c r="N705" s="349">
        <f t="shared" si="1"/>
        <v>0</v>
      </c>
      <c r="O705" s="350"/>
    </row>
    <row r="706" spans="1:15" ht="15" hidden="1" customHeight="1" outlineLevel="1">
      <c r="A706" s="1641" t="s">
        <v>783</v>
      </c>
      <c r="B706" s="1642"/>
      <c r="C706" s="31" t="s">
        <v>778</v>
      </c>
      <c r="D706" s="112"/>
      <c r="E706" s="85"/>
      <c r="F706" s="93">
        <v>0.5</v>
      </c>
      <c r="G706" s="315">
        <v>0.5</v>
      </c>
      <c r="H706" s="332"/>
      <c r="I706" s="333"/>
      <c r="J706" s="322"/>
      <c r="K706" s="112"/>
      <c r="L706" s="332"/>
      <c r="M706" s="333"/>
      <c r="N706" s="349">
        <f t="shared" si="1"/>
        <v>0</v>
      </c>
      <c r="O706" s="350"/>
    </row>
    <row r="707" spans="1:15" ht="15" hidden="1" customHeight="1" outlineLevel="1">
      <c r="A707" s="1641" t="s">
        <v>784</v>
      </c>
      <c r="B707" s="1642"/>
      <c r="C707" s="31" t="s">
        <v>778</v>
      </c>
      <c r="D707" s="112"/>
      <c r="E707" s="85"/>
      <c r="F707" s="93">
        <v>0.01</v>
      </c>
      <c r="G707" s="315">
        <v>0.01</v>
      </c>
      <c r="H707" s="332"/>
      <c r="I707" s="333"/>
      <c r="J707" s="322"/>
      <c r="K707" s="112"/>
      <c r="L707" s="332"/>
      <c r="M707" s="333"/>
      <c r="N707" s="349">
        <f t="shared" si="1"/>
        <v>0</v>
      </c>
      <c r="O707" s="350"/>
    </row>
    <row r="708" spans="1:15" hidden="1">
      <c r="A708" s="1637" t="s">
        <v>812</v>
      </c>
      <c r="B708" s="1638"/>
      <c r="C708" s="46" t="s">
        <v>799</v>
      </c>
      <c r="D708" s="61">
        <f>D593+D610+D627+D644+D685</f>
        <v>0</v>
      </c>
      <c r="E708" s="85"/>
      <c r="F708" s="114"/>
      <c r="G708" s="316"/>
      <c r="H708" s="340"/>
      <c r="I708" s="341"/>
      <c r="J708" s="323"/>
      <c r="K708" s="114"/>
      <c r="L708" s="340"/>
      <c r="M708" s="341"/>
      <c r="N708" s="348">
        <f>N593+N610+N627+N644+N685+N698+N701</f>
        <v>0</v>
      </c>
      <c r="O708" s="350"/>
    </row>
    <row r="709" spans="1:15" hidden="1">
      <c r="A709" s="1637" t="s">
        <v>813</v>
      </c>
      <c r="B709" s="1638"/>
      <c r="C709" s="46" t="s">
        <v>799</v>
      </c>
      <c r="D709" s="114"/>
      <c r="E709" s="85"/>
      <c r="F709" s="114"/>
      <c r="G709" s="316"/>
      <c r="H709" s="340"/>
      <c r="I709" s="341"/>
      <c r="J709" s="323"/>
      <c r="K709" s="114"/>
      <c r="L709" s="340"/>
      <c r="M709" s="341"/>
      <c r="N709" s="348">
        <f>N708/1000</f>
        <v>0</v>
      </c>
      <c r="O709" s="350"/>
    </row>
    <row r="710" spans="1:15" ht="23.25" hidden="1" customHeight="1">
      <c r="A710" s="1637" t="s">
        <v>809</v>
      </c>
      <c r="B710" s="1638"/>
      <c r="C710" s="113"/>
      <c r="D710" s="114"/>
      <c r="E710" s="85"/>
      <c r="F710" s="96">
        <f>IF(D708&gt;0,(D595*F595+D599*F599+D603*F603+D607*F607+D612*F612+D616*F616+D620*F620+D624*F624+D629*F629+D633*F633+D637*F637+D641*F641+D646*F646+D650*F650+D654*F654+D658*F658+D662*F662+D666*F666+D670*F670+D674*F674+D682*F682+D687*F687+D691*F691+D695*F695)/D708,0)</f>
        <v>0</v>
      </c>
      <c r="G710" s="312">
        <f>IF(D708&gt;0,(D595*H595+D612*H612+D629*H629+D646*H646+D650*H650+D658*H658+D662*H662+D666*H666)/D708,0)</f>
        <v>0</v>
      </c>
      <c r="H710" s="342"/>
      <c r="I710" s="343"/>
      <c r="J710" s="323"/>
      <c r="K710" s="114"/>
      <c r="L710" s="342"/>
      <c r="M710" s="343"/>
      <c r="N710" s="316"/>
      <c r="O710" s="351"/>
    </row>
    <row r="711" spans="1:15" hidden="1"/>
    <row r="713" spans="1:15">
      <c r="B713" t="s">
        <v>1614</v>
      </c>
    </row>
    <row r="714" spans="1:15">
      <c r="B714" t="s">
        <v>1615</v>
      </c>
      <c r="N714" s="65">
        <f>N586-P586</f>
        <v>-1.2157275364188536E-7</v>
      </c>
    </row>
    <row r="715" spans="1:15">
      <c r="B715" t="s">
        <v>1616</v>
      </c>
    </row>
    <row r="716" spans="1:15">
      <c r="B716" t="s">
        <v>1617</v>
      </c>
    </row>
    <row r="717" spans="1:15">
      <c r="N717" s="65">
        <f>N714/2</f>
        <v>-6.0786376820942678E-8</v>
      </c>
    </row>
  </sheetData>
  <mergeCells count="184">
    <mergeCell ref="A709:B709"/>
    <mergeCell ref="A710:B710"/>
    <mergeCell ref="A691:B691"/>
    <mergeCell ref="A694:B694"/>
    <mergeCell ref="A703:B703"/>
    <mergeCell ref="A704:B704"/>
    <mergeCell ref="A705:B705"/>
    <mergeCell ref="A706:B706"/>
    <mergeCell ref="A701:B701"/>
    <mergeCell ref="A702:B702"/>
    <mergeCell ref="A707:B707"/>
    <mergeCell ref="A708:B708"/>
    <mergeCell ref="A699:B699"/>
    <mergeCell ref="A700:B700"/>
    <mergeCell ref="A695:B695"/>
    <mergeCell ref="A698:B698"/>
    <mergeCell ref="A669:B669"/>
    <mergeCell ref="A670:B670"/>
    <mergeCell ref="A687:B687"/>
    <mergeCell ref="A690:B690"/>
    <mergeCell ref="A677:B677"/>
    <mergeCell ref="A678:B678"/>
    <mergeCell ref="A681:B681"/>
    <mergeCell ref="A682:B682"/>
    <mergeCell ref="A685:B685"/>
    <mergeCell ref="A686:B686"/>
    <mergeCell ref="A673:B673"/>
    <mergeCell ref="A674:B674"/>
    <mergeCell ref="A653:B653"/>
    <mergeCell ref="A654:B654"/>
    <mergeCell ref="A657:B657"/>
    <mergeCell ref="A658:B658"/>
    <mergeCell ref="A661:B661"/>
    <mergeCell ref="A662:B662"/>
    <mergeCell ref="A665:B665"/>
    <mergeCell ref="A666:B666"/>
    <mergeCell ref="A650:B650"/>
    <mergeCell ref="A629:B629"/>
    <mergeCell ref="A632:B632"/>
    <mergeCell ref="A633:B633"/>
    <mergeCell ref="A636:B636"/>
    <mergeCell ref="A637:B637"/>
    <mergeCell ref="A640:B640"/>
    <mergeCell ref="A641:B641"/>
    <mergeCell ref="A644:B644"/>
    <mergeCell ref="A645:B645"/>
    <mergeCell ref="A649:B649"/>
    <mergeCell ref="A623:B623"/>
    <mergeCell ref="A624:B624"/>
    <mergeCell ref="A627:B627"/>
    <mergeCell ref="A628:B628"/>
    <mergeCell ref="A603:B603"/>
    <mergeCell ref="A606:B606"/>
    <mergeCell ref="J590:K591"/>
    <mergeCell ref="L590:M591"/>
    <mergeCell ref="A595:B595"/>
    <mergeCell ref="A598:B598"/>
    <mergeCell ref="A599:B599"/>
    <mergeCell ref="A602:B602"/>
    <mergeCell ref="A593:B593"/>
    <mergeCell ref="A594:B594"/>
    <mergeCell ref="A646:B646"/>
    <mergeCell ref="A615:B615"/>
    <mergeCell ref="A616:B616"/>
    <mergeCell ref="A619:B619"/>
    <mergeCell ref="A620:B620"/>
    <mergeCell ref="A607:B607"/>
    <mergeCell ref="A610:B610"/>
    <mergeCell ref="A611:B611"/>
    <mergeCell ref="A612:B612"/>
    <mergeCell ref="A578:B578"/>
    <mergeCell ref="A581:B581"/>
    <mergeCell ref="A582:B582"/>
    <mergeCell ref="A575:B575"/>
    <mergeCell ref="A576:B576"/>
    <mergeCell ref="A579:B579"/>
    <mergeCell ref="A580:B580"/>
    <mergeCell ref="N590:N592"/>
    <mergeCell ref="O590:O592"/>
    <mergeCell ref="F590:G591"/>
    <mergeCell ref="H590:I591"/>
    <mergeCell ref="D590:D592"/>
    <mergeCell ref="E590:E592"/>
    <mergeCell ref="A583:B583"/>
    <mergeCell ref="A584:B584"/>
    <mergeCell ref="A585:B585"/>
    <mergeCell ref="A586:B586"/>
    <mergeCell ref="A587:B587"/>
    <mergeCell ref="A588:B588"/>
    <mergeCell ref="A590:B592"/>
    <mergeCell ref="C590:C592"/>
    <mergeCell ref="A527:B527"/>
    <mergeCell ref="A528:B528"/>
    <mergeCell ref="A531:B531"/>
    <mergeCell ref="A549:B549"/>
    <mergeCell ref="A554:B554"/>
    <mergeCell ref="A557:B557"/>
    <mergeCell ref="A550:B550"/>
    <mergeCell ref="A553:B553"/>
    <mergeCell ref="A577:B577"/>
    <mergeCell ref="A518:B518"/>
    <mergeCell ref="A526:B526"/>
    <mergeCell ref="A435:B435"/>
    <mergeCell ref="A438:B438"/>
    <mergeCell ref="A514:B514"/>
    <mergeCell ref="A515:B515"/>
    <mergeCell ref="A455:B455"/>
    <mergeCell ref="A468:B468"/>
    <mergeCell ref="A469:B469"/>
    <mergeCell ref="A472:B472"/>
    <mergeCell ref="A480:B480"/>
    <mergeCell ref="A481:B481"/>
    <mergeCell ref="A484:B484"/>
    <mergeCell ref="A502:B502"/>
    <mergeCell ref="A503:B503"/>
    <mergeCell ref="A506:B506"/>
    <mergeCell ref="A399:B399"/>
    <mergeCell ref="A221:B221"/>
    <mergeCell ref="A254:B254"/>
    <mergeCell ref="A255:B255"/>
    <mergeCell ref="A258:B258"/>
    <mergeCell ref="A320:B320"/>
    <mergeCell ref="A321:B321"/>
    <mergeCell ref="A451:B451"/>
    <mergeCell ref="A452:B452"/>
    <mergeCell ref="A322:B322"/>
    <mergeCell ref="A325:B325"/>
    <mergeCell ref="A417:B417"/>
    <mergeCell ref="A418:B418"/>
    <mergeCell ref="A421:B421"/>
    <mergeCell ref="A434:B434"/>
    <mergeCell ref="A362:B362"/>
    <mergeCell ref="A395:B395"/>
    <mergeCell ref="A358:B358"/>
    <mergeCell ref="A359:B359"/>
    <mergeCell ref="A276:B276"/>
    <mergeCell ref="A277:B277"/>
    <mergeCell ref="A280:B280"/>
    <mergeCell ref="A298:B298"/>
    <mergeCell ref="A299:B299"/>
    <mergeCell ref="A302:B302"/>
    <mergeCell ref="A396:B396"/>
    <mergeCell ref="A218:B218"/>
    <mergeCell ref="A114:B114"/>
    <mergeCell ref="A117:B117"/>
    <mergeCell ref="A150:B150"/>
    <mergeCell ref="A151:B151"/>
    <mergeCell ref="A173:B173"/>
    <mergeCell ref="A176:B176"/>
    <mergeCell ref="A194:B194"/>
    <mergeCell ref="A195:B195"/>
    <mergeCell ref="A198:B198"/>
    <mergeCell ref="A216:B216"/>
    <mergeCell ref="A154:B154"/>
    <mergeCell ref="A172:B172"/>
    <mergeCell ref="A72:B72"/>
    <mergeCell ref="A90:B90"/>
    <mergeCell ref="A91:B91"/>
    <mergeCell ref="A94:B94"/>
    <mergeCell ref="A112:B112"/>
    <mergeCell ref="A113:B113"/>
    <mergeCell ref="A217:B217"/>
    <mergeCell ref="A68:B68"/>
    <mergeCell ref="A69:B69"/>
    <mergeCell ref="A50:B50"/>
    <mergeCell ref="A1:O1"/>
    <mergeCell ref="A3:O3"/>
    <mergeCell ref="A4:B6"/>
    <mergeCell ref="C4:C6"/>
    <mergeCell ref="D4:D6"/>
    <mergeCell ref="E4:E6"/>
    <mergeCell ref="F4:G5"/>
    <mergeCell ref="H4:I5"/>
    <mergeCell ref="J4:K5"/>
    <mergeCell ref="L4:M5"/>
    <mergeCell ref="N4:N6"/>
    <mergeCell ref="O4:O6"/>
    <mergeCell ref="A7:B7"/>
    <mergeCell ref="A8:B8"/>
    <mergeCell ref="A9:B9"/>
    <mergeCell ref="A10:B10"/>
    <mergeCell ref="A13:B13"/>
    <mergeCell ref="A46:B46"/>
    <mergeCell ref="A47:B47"/>
  </mergeCells>
  <phoneticPr fontId="101" type="noConversion"/>
  <pageMargins left="0.78740157480314965" right="0" top="0" bottom="0" header="0" footer="0"/>
  <pageSetup paperSize="9" scale="66"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D68"/>
  <sheetViews>
    <sheetView view="pageBreakPreview" topLeftCell="B49" zoomScale="75" zoomScaleSheetLayoutView="75" workbookViewId="0">
      <selection activeCell="M37" sqref="M37:R52"/>
    </sheetView>
  </sheetViews>
  <sheetFormatPr defaultRowHeight="15"/>
  <cols>
    <col min="1" max="1" width="5.42578125" style="29" customWidth="1"/>
    <col min="2" max="2" width="33.7109375" style="29" customWidth="1"/>
    <col min="3" max="3" width="12" style="139" customWidth="1"/>
    <col min="4" max="4" width="19.85546875" style="29" customWidth="1"/>
    <col min="5" max="5" width="13.28515625" style="29" customWidth="1"/>
    <col min="6" max="6" width="14.28515625" style="29" customWidth="1"/>
    <col min="7" max="18" width="12.5703125" style="29" customWidth="1"/>
    <col min="19" max="19" width="12.5703125" style="29" hidden="1" customWidth="1"/>
    <col min="20" max="28" width="12.42578125" style="29" hidden="1" customWidth="1"/>
    <col min="29" max="29" width="17.85546875" style="29" customWidth="1"/>
    <col min="30" max="16384" width="9.140625" style="29"/>
  </cols>
  <sheetData>
    <row r="1" spans="1:29" ht="28.5" customHeight="1">
      <c r="A1" s="1536" t="s">
        <v>585</v>
      </c>
      <c r="B1" s="1536"/>
      <c r="C1" s="1536"/>
      <c r="D1" s="1536"/>
      <c r="E1" s="1536"/>
      <c r="F1" s="1536"/>
      <c r="G1" s="1536"/>
      <c r="H1" s="1536"/>
      <c r="I1" s="1536"/>
      <c r="J1" s="1536"/>
      <c r="K1" s="1536"/>
      <c r="L1" s="1536"/>
      <c r="M1" s="1536"/>
      <c r="N1" s="1536"/>
      <c r="O1" s="1536"/>
      <c r="P1" s="1536"/>
      <c r="Q1" s="1536"/>
      <c r="R1" s="1536"/>
      <c r="S1" s="1536"/>
      <c r="T1" s="1536"/>
      <c r="U1" s="1536"/>
      <c r="V1" s="1536"/>
      <c r="W1" s="1536"/>
      <c r="X1" s="1536"/>
      <c r="Y1" s="1536"/>
      <c r="Z1" s="1536"/>
      <c r="AA1" s="1536"/>
      <c r="AB1" s="1536"/>
      <c r="AC1" s="1536"/>
    </row>
    <row r="2" spans="1:29" s="141" customFormat="1">
      <c r="A2" s="140"/>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row>
    <row r="3" spans="1:29" s="141" customFormat="1">
      <c r="A3" s="1686" t="str">
        <f>CONCATENATE(ПАС!B56,"  (",ПАС!C52,"  ",ПАС!C51,")")</f>
        <v>ООО "Ромист"   (Омутинское   Омутинский муниципальный район)</v>
      </c>
      <c r="B3" s="1686"/>
      <c r="C3" s="1686"/>
      <c r="D3" s="1686"/>
      <c r="E3" s="1686"/>
      <c r="F3" s="1686"/>
      <c r="G3" s="1686"/>
      <c r="H3" s="1686"/>
      <c r="I3" s="1686"/>
      <c r="J3" s="1686"/>
      <c r="K3" s="1686"/>
      <c r="L3" s="1686"/>
      <c r="M3" s="1686"/>
      <c r="N3" s="1686"/>
      <c r="O3" s="1686"/>
      <c r="P3" s="1686"/>
      <c r="Q3" s="1686"/>
      <c r="R3" s="1686"/>
      <c r="S3" s="1686"/>
      <c r="T3" s="1686"/>
      <c r="U3" s="1686"/>
      <c r="V3" s="1686"/>
      <c r="W3" s="1686"/>
      <c r="X3" s="1686"/>
      <c r="Y3" s="1686"/>
      <c r="Z3" s="1686"/>
      <c r="AA3" s="1686"/>
      <c r="AB3" s="1686"/>
      <c r="AC3" s="1686"/>
    </row>
    <row r="4" spans="1:29" ht="15" customHeight="1">
      <c r="A4" s="1535" t="s">
        <v>860</v>
      </c>
      <c r="B4" s="1535" t="s">
        <v>733</v>
      </c>
      <c r="C4" s="1535" t="s">
        <v>815</v>
      </c>
      <c r="D4" s="1535" t="s">
        <v>861</v>
      </c>
      <c r="E4" s="1683" t="s">
        <v>885</v>
      </c>
      <c r="F4" s="1684"/>
      <c r="G4" s="1684"/>
      <c r="H4" s="1684"/>
      <c r="I4" s="1684"/>
      <c r="J4" s="1684"/>
      <c r="K4" s="1685"/>
      <c r="L4" s="1683" t="s">
        <v>884</v>
      </c>
      <c r="M4" s="1684"/>
      <c r="N4" s="1684"/>
      <c r="O4" s="1684"/>
      <c r="P4" s="1684"/>
      <c r="Q4" s="1684"/>
      <c r="R4" s="1685"/>
      <c r="S4" s="1683" t="s">
        <v>876</v>
      </c>
      <c r="T4" s="1684"/>
      <c r="U4" s="1684"/>
      <c r="V4" s="1684"/>
      <c r="W4" s="1685"/>
      <c r="X4" s="1683" t="s">
        <v>1103</v>
      </c>
      <c r="Y4" s="1684"/>
      <c r="Z4" s="1684"/>
      <c r="AA4" s="1684"/>
      <c r="AB4" s="1685"/>
      <c r="AC4" s="1535" t="s">
        <v>1255</v>
      </c>
    </row>
    <row r="5" spans="1:29" s="199" customFormat="1" ht="46.5" customHeight="1">
      <c r="A5" s="1535"/>
      <c r="B5" s="1535"/>
      <c r="C5" s="1535"/>
      <c r="D5" s="1535"/>
      <c r="E5" s="1331" t="s">
        <v>1794</v>
      </c>
      <c r="F5" s="1345" t="s">
        <v>1973</v>
      </c>
      <c r="G5" s="1345" t="s">
        <v>1929</v>
      </c>
      <c r="H5" s="1345" t="s">
        <v>1931</v>
      </c>
      <c r="I5" s="1345" t="s">
        <v>1932</v>
      </c>
      <c r="J5" s="1345" t="s">
        <v>1933</v>
      </c>
      <c r="K5" s="1345" t="s">
        <v>1930</v>
      </c>
      <c r="L5" s="1345" t="s">
        <v>1794</v>
      </c>
      <c r="M5" s="1345" t="s">
        <v>1928</v>
      </c>
      <c r="N5" s="1345" t="s">
        <v>1929</v>
      </c>
      <c r="O5" s="1345" t="s">
        <v>1931</v>
      </c>
      <c r="P5" s="1345" t="s">
        <v>1932</v>
      </c>
      <c r="Q5" s="1345" t="s">
        <v>1933</v>
      </c>
      <c r="R5" s="1345" t="s">
        <v>1930</v>
      </c>
      <c r="S5" s="32" t="s">
        <v>1069</v>
      </c>
      <c r="T5" s="32" t="s">
        <v>1088</v>
      </c>
      <c r="U5" s="32" t="s">
        <v>1017</v>
      </c>
      <c r="V5" s="32" t="s">
        <v>454</v>
      </c>
      <c r="W5" s="32" t="s">
        <v>455</v>
      </c>
      <c r="X5" s="32" t="s">
        <v>1069</v>
      </c>
      <c r="Y5" s="32" t="s">
        <v>1088</v>
      </c>
      <c r="Z5" s="32" t="s">
        <v>1017</v>
      </c>
      <c r="AA5" s="32" t="s">
        <v>454</v>
      </c>
      <c r="AB5" s="32" t="s">
        <v>455</v>
      </c>
      <c r="AC5" s="1535"/>
    </row>
    <row r="6" spans="1:29" s="368" customFormat="1" ht="26.25" customHeight="1">
      <c r="A6" s="353">
        <v>1</v>
      </c>
      <c r="B6" s="353">
        <v>2</v>
      </c>
      <c r="C6" s="353">
        <v>3</v>
      </c>
      <c r="D6" s="353">
        <v>4</v>
      </c>
      <c r="E6" s="353">
        <v>5</v>
      </c>
      <c r="F6" s="353">
        <v>6</v>
      </c>
      <c r="G6" s="353">
        <v>7</v>
      </c>
      <c r="H6" s="353">
        <v>8</v>
      </c>
      <c r="I6" s="353">
        <v>9</v>
      </c>
      <c r="J6" s="353">
        <v>10</v>
      </c>
      <c r="K6" s="353">
        <v>11</v>
      </c>
      <c r="L6" s="353">
        <v>12</v>
      </c>
      <c r="M6" s="353">
        <v>13</v>
      </c>
      <c r="N6" s="353">
        <v>14</v>
      </c>
      <c r="O6" s="353">
        <v>15</v>
      </c>
      <c r="P6" s="353">
        <v>16</v>
      </c>
      <c r="Q6" s="353">
        <v>17</v>
      </c>
      <c r="R6" s="353">
        <v>18</v>
      </c>
      <c r="S6" s="353">
        <v>15</v>
      </c>
      <c r="T6" s="353">
        <v>16</v>
      </c>
      <c r="U6" s="353">
        <v>17</v>
      </c>
      <c r="V6" s="353">
        <v>18</v>
      </c>
      <c r="W6" s="353">
        <v>19</v>
      </c>
      <c r="X6" s="353">
        <v>20</v>
      </c>
      <c r="Y6" s="353">
        <v>21</v>
      </c>
      <c r="Z6" s="353">
        <v>22</v>
      </c>
      <c r="AA6" s="353">
        <v>23</v>
      </c>
      <c r="AB6" s="353">
        <v>24</v>
      </c>
      <c r="AC6" s="353">
        <v>19</v>
      </c>
    </row>
    <row r="7" spans="1:29" ht="25.5">
      <c r="A7" s="27">
        <v>1</v>
      </c>
      <c r="B7" s="1332" t="s">
        <v>59</v>
      </c>
      <c r="C7" s="32" t="s">
        <v>1144</v>
      </c>
      <c r="D7" s="1342" t="s">
        <v>1877</v>
      </c>
      <c r="E7" s="1347">
        <v>1655</v>
      </c>
      <c r="F7" s="1218">
        <v>1655</v>
      </c>
      <c r="G7" s="1218">
        <v>1655</v>
      </c>
      <c r="H7" s="1218">
        <v>1655</v>
      </c>
      <c r="I7" s="1218">
        <v>1655</v>
      </c>
      <c r="J7" s="1218">
        <v>1655</v>
      </c>
      <c r="K7" s="1218">
        <v>1655</v>
      </c>
      <c r="L7" s="1218">
        <v>1655</v>
      </c>
      <c r="M7" s="1218">
        <f>1655-362.4</f>
        <v>1292.5999999999999</v>
      </c>
      <c r="N7" s="1218">
        <f t="shared" ref="N7:R7" si="0">1655-362.4</f>
        <v>1292.5999999999999</v>
      </c>
      <c r="O7" s="1218">
        <f t="shared" si="0"/>
        <v>1292.5999999999999</v>
      </c>
      <c r="P7" s="1218">
        <f t="shared" si="0"/>
        <v>1292.5999999999999</v>
      </c>
      <c r="Q7" s="1218">
        <f t="shared" si="0"/>
        <v>1292.5999999999999</v>
      </c>
      <c r="R7" s="1218">
        <f t="shared" si="0"/>
        <v>1292.5999999999999</v>
      </c>
      <c r="S7" s="405"/>
      <c r="T7" s="405"/>
      <c r="U7" s="405"/>
      <c r="V7" s="405"/>
      <c r="W7" s="405"/>
      <c r="X7" s="405"/>
      <c r="Y7" s="405"/>
      <c r="Z7" s="405"/>
      <c r="AA7" s="405"/>
      <c r="AB7" s="405"/>
      <c r="AC7" s="405"/>
    </row>
    <row r="8" spans="1:29">
      <c r="A8" s="27">
        <v>2</v>
      </c>
      <c r="B8" s="1332" t="s">
        <v>60</v>
      </c>
      <c r="C8" s="32" t="s">
        <v>1144</v>
      </c>
      <c r="D8" s="553"/>
      <c r="E8" s="1218">
        <v>27</v>
      </c>
      <c r="F8" s="1218">
        <v>27</v>
      </c>
      <c r="G8" s="1218">
        <v>27</v>
      </c>
      <c r="H8" s="1218">
        <v>27</v>
      </c>
      <c r="I8" s="1218">
        <v>27</v>
      </c>
      <c r="J8" s="1218">
        <v>27</v>
      </c>
      <c r="K8" s="1218">
        <v>27</v>
      </c>
      <c r="L8" s="27">
        <v>27</v>
      </c>
      <c r="M8" s="27">
        <v>27</v>
      </c>
      <c r="N8" s="27">
        <v>27</v>
      </c>
      <c r="O8" s="27">
        <v>27</v>
      </c>
      <c r="P8" s="27">
        <v>27</v>
      </c>
      <c r="Q8" s="27">
        <v>27</v>
      </c>
      <c r="R8" s="27">
        <v>27</v>
      </c>
      <c r="S8" s="405"/>
      <c r="T8" s="405"/>
      <c r="U8" s="405"/>
      <c r="V8" s="405"/>
      <c r="W8" s="405"/>
      <c r="X8" s="405"/>
      <c r="Y8" s="405"/>
      <c r="Z8" s="405"/>
      <c r="AA8" s="405"/>
      <c r="AB8" s="405"/>
      <c r="AC8" s="405"/>
    </row>
    <row r="9" spans="1:29">
      <c r="A9" s="27">
        <v>3</v>
      </c>
      <c r="B9" s="1332" t="s">
        <v>61</v>
      </c>
      <c r="C9" s="32" t="s">
        <v>1144</v>
      </c>
      <c r="D9" s="553"/>
      <c r="E9" s="1218">
        <v>1315</v>
      </c>
      <c r="F9" s="1218">
        <v>1315</v>
      </c>
      <c r="G9" s="1218">
        <v>1315</v>
      </c>
      <c r="H9" s="1218">
        <v>1315</v>
      </c>
      <c r="I9" s="1218">
        <v>1315</v>
      </c>
      <c r="J9" s="1218">
        <v>1315</v>
      </c>
      <c r="K9" s="1218">
        <v>1315</v>
      </c>
      <c r="L9" s="1218">
        <v>1315</v>
      </c>
      <c r="M9" s="1218">
        <f>1315-362.4</f>
        <v>952.6</v>
      </c>
      <c r="N9" s="1218">
        <f t="shared" ref="N9:R9" si="1">1315-362.4</f>
        <v>952.6</v>
      </c>
      <c r="O9" s="1218">
        <f t="shared" si="1"/>
        <v>952.6</v>
      </c>
      <c r="P9" s="1218">
        <f t="shared" si="1"/>
        <v>952.6</v>
      </c>
      <c r="Q9" s="1218">
        <f t="shared" si="1"/>
        <v>952.6</v>
      </c>
      <c r="R9" s="1218">
        <f t="shared" si="1"/>
        <v>952.6</v>
      </c>
      <c r="S9" s="405"/>
      <c r="T9" s="405"/>
      <c r="U9" s="405"/>
      <c r="V9" s="405"/>
      <c r="W9" s="405"/>
      <c r="X9" s="405"/>
      <c r="Y9" s="405"/>
      <c r="Z9" s="405"/>
      <c r="AA9" s="405"/>
      <c r="AB9" s="405"/>
      <c r="AC9" s="405"/>
    </row>
    <row r="10" spans="1:29">
      <c r="A10" s="27">
        <v>4</v>
      </c>
      <c r="B10" s="1332" t="s">
        <v>62</v>
      </c>
      <c r="C10" s="32" t="s">
        <v>1144</v>
      </c>
      <c r="D10" s="553"/>
      <c r="E10" s="1218">
        <v>244</v>
      </c>
      <c r="F10" s="1218">
        <v>244</v>
      </c>
      <c r="G10" s="1218">
        <v>244</v>
      </c>
      <c r="H10" s="1218">
        <v>244</v>
      </c>
      <c r="I10" s="1218">
        <v>244</v>
      </c>
      <c r="J10" s="1218">
        <v>244</v>
      </c>
      <c r="K10" s="1218">
        <v>244</v>
      </c>
      <c r="L10" s="1218">
        <v>244</v>
      </c>
      <c r="M10" s="1218">
        <v>244</v>
      </c>
      <c r="N10" s="1218">
        <v>244</v>
      </c>
      <c r="O10" s="1218">
        <v>244</v>
      </c>
      <c r="P10" s="1218">
        <v>244</v>
      </c>
      <c r="Q10" s="1218">
        <v>244</v>
      </c>
      <c r="R10" s="1218">
        <v>244</v>
      </c>
      <c r="S10" s="405"/>
      <c r="T10" s="405"/>
      <c r="U10" s="405"/>
      <c r="V10" s="405"/>
      <c r="W10" s="405"/>
      <c r="X10" s="405"/>
      <c r="Y10" s="405"/>
      <c r="Z10" s="405"/>
      <c r="AA10" s="405"/>
      <c r="AB10" s="405"/>
      <c r="AC10" s="405"/>
    </row>
    <row r="11" spans="1:29">
      <c r="A11" s="27">
        <v>5</v>
      </c>
      <c r="B11" s="1332" t="s">
        <v>63</v>
      </c>
      <c r="C11" s="32" t="s">
        <v>1144</v>
      </c>
      <c r="D11" s="553"/>
      <c r="E11" s="1218">
        <v>655</v>
      </c>
      <c r="F11" s="1218">
        <v>655</v>
      </c>
      <c r="G11" s="1218">
        <v>655</v>
      </c>
      <c r="H11" s="1218">
        <v>655</v>
      </c>
      <c r="I11" s="1218">
        <v>655</v>
      </c>
      <c r="J11" s="1218">
        <v>655</v>
      </c>
      <c r="K11" s="1218">
        <v>655</v>
      </c>
      <c r="L11" s="1218">
        <v>655</v>
      </c>
      <c r="M11" s="1218">
        <v>655</v>
      </c>
      <c r="N11" s="1218">
        <v>655</v>
      </c>
      <c r="O11" s="1218">
        <v>655</v>
      </c>
      <c r="P11" s="1218">
        <v>655</v>
      </c>
      <c r="Q11" s="1218">
        <v>655</v>
      </c>
      <c r="R11" s="1218">
        <v>655</v>
      </c>
      <c r="S11" s="405"/>
      <c r="T11" s="405"/>
      <c r="U11" s="405"/>
      <c r="V11" s="405"/>
      <c r="W11" s="405"/>
      <c r="X11" s="405"/>
      <c r="Y11" s="405"/>
      <c r="Z11" s="405"/>
      <c r="AA11" s="405"/>
      <c r="AB11" s="405"/>
      <c r="AC11" s="405"/>
    </row>
    <row r="12" spans="1:29">
      <c r="A12" s="27"/>
      <c r="B12" s="1332" t="s">
        <v>1895</v>
      </c>
      <c r="C12" s="1338" t="s">
        <v>1881</v>
      </c>
      <c r="D12" s="553"/>
      <c r="E12" s="1218">
        <v>914</v>
      </c>
      <c r="F12" s="1218">
        <v>914</v>
      </c>
      <c r="G12" s="1218">
        <v>914</v>
      </c>
      <c r="H12" s="1218">
        <v>914</v>
      </c>
      <c r="I12" s="1218">
        <v>914</v>
      </c>
      <c r="J12" s="1218">
        <v>914</v>
      </c>
      <c r="K12" s="1218">
        <v>914</v>
      </c>
      <c r="L12" s="1218">
        <v>914</v>
      </c>
      <c r="M12" s="1218">
        <v>914</v>
      </c>
      <c r="N12" s="1218">
        <v>914</v>
      </c>
      <c r="O12" s="1218">
        <v>914</v>
      </c>
      <c r="P12" s="1218">
        <v>914</v>
      </c>
      <c r="Q12" s="1218">
        <v>914</v>
      </c>
      <c r="R12" s="1218">
        <v>914</v>
      </c>
      <c r="S12" s="405"/>
      <c r="T12" s="405"/>
      <c r="U12" s="405"/>
      <c r="V12" s="405"/>
      <c r="W12" s="405"/>
      <c r="X12" s="405"/>
      <c r="Y12" s="405"/>
      <c r="Z12" s="405"/>
      <c r="AA12" s="405"/>
      <c r="AB12" s="405"/>
      <c r="AC12" s="405"/>
    </row>
    <row r="13" spans="1:29">
      <c r="A13" s="27">
        <v>6</v>
      </c>
      <c r="B13" s="1332" t="s">
        <v>64</v>
      </c>
      <c r="C13" s="32" t="s">
        <v>1144</v>
      </c>
      <c r="D13" s="553"/>
      <c r="E13" s="1218">
        <v>415</v>
      </c>
      <c r="F13" s="1218">
        <v>415</v>
      </c>
      <c r="G13" s="1218">
        <v>415</v>
      </c>
      <c r="H13" s="1218">
        <v>415</v>
      </c>
      <c r="I13" s="1218">
        <v>415</v>
      </c>
      <c r="J13" s="1218">
        <v>415</v>
      </c>
      <c r="K13" s="1218">
        <v>415</v>
      </c>
      <c r="L13" s="1218">
        <v>415</v>
      </c>
      <c r="M13" s="1218">
        <v>415</v>
      </c>
      <c r="N13" s="1218">
        <v>415</v>
      </c>
      <c r="O13" s="1218">
        <v>415</v>
      </c>
      <c r="P13" s="1218">
        <v>415</v>
      </c>
      <c r="Q13" s="1218">
        <v>415</v>
      </c>
      <c r="R13" s="1218">
        <v>415</v>
      </c>
      <c r="S13" s="405"/>
      <c r="T13" s="405"/>
      <c r="U13" s="405"/>
      <c r="V13" s="405"/>
      <c r="W13" s="405"/>
      <c r="X13" s="405"/>
      <c r="Y13" s="405"/>
      <c r="Z13" s="405"/>
      <c r="AA13" s="405"/>
      <c r="AB13" s="405"/>
      <c r="AC13" s="405"/>
    </row>
    <row r="14" spans="1:29" ht="35.25" customHeight="1">
      <c r="A14" s="27">
        <v>7</v>
      </c>
      <c r="B14" s="1332" t="s">
        <v>65</v>
      </c>
      <c r="C14" s="32" t="s">
        <v>1144</v>
      </c>
      <c r="D14" s="1342" t="s">
        <v>1911</v>
      </c>
      <c r="E14" s="1347">
        <v>1737</v>
      </c>
      <c r="F14" s="1218">
        <v>1737</v>
      </c>
      <c r="G14" s="1218">
        <v>1737</v>
      </c>
      <c r="H14" s="1218">
        <v>1737</v>
      </c>
      <c r="I14" s="1218">
        <v>1737</v>
      </c>
      <c r="J14" s="1218">
        <v>1737</v>
      </c>
      <c r="K14" s="1218">
        <v>1737</v>
      </c>
      <c r="L14" s="1218">
        <v>1737</v>
      </c>
      <c r="M14" s="1218">
        <f>1737-362.4</f>
        <v>1374.6</v>
      </c>
      <c r="N14" s="1218">
        <f t="shared" ref="N14:R14" si="2">1737-362.4</f>
        <v>1374.6</v>
      </c>
      <c r="O14" s="1218">
        <f t="shared" si="2"/>
        <v>1374.6</v>
      </c>
      <c r="P14" s="1218">
        <f t="shared" si="2"/>
        <v>1374.6</v>
      </c>
      <c r="Q14" s="1218">
        <f t="shared" si="2"/>
        <v>1374.6</v>
      </c>
      <c r="R14" s="1218">
        <f t="shared" si="2"/>
        <v>1374.6</v>
      </c>
      <c r="S14" s="405"/>
      <c r="T14" s="405"/>
      <c r="U14" s="405"/>
      <c r="V14" s="405"/>
      <c r="W14" s="405"/>
      <c r="X14" s="405"/>
      <c r="Y14" s="405"/>
      <c r="Z14" s="405"/>
      <c r="AA14" s="405"/>
      <c r="AB14" s="405"/>
      <c r="AC14" s="405"/>
    </row>
    <row r="15" spans="1:29">
      <c r="A15" s="27">
        <v>8</v>
      </c>
      <c r="B15" s="1332" t="s">
        <v>66</v>
      </c>
      <c r="C15" s="32" t="s">
        <v>1144</v>
      </c>
      <c r="D15" s="1342" t="s">
        <v>1923</v>
      </c>
      <c r="E15" s="1347">
        <v>1575</v>
      </c>
      <c r="F15" s="1218">
        <v>1575</v>
      </c>
      <c r="G15" s="1218">
        <v>1575</v>
      </c>
      <c r="H15" s="1218">
        <v>1575</v>
      </c>
      <c r="I15" s="1218">
        <v>1575</v>
      </c>
      <c r="J15" s="1218">
        <v>1575</v>
      </c>
      <c r="K15" s="1218">
        <v>1575</v>
      </c>
      <c r="L15" s="1218">
        <v>1575</v>
      </c>
      <c r="M15" s="1218">
        <f>1575-362.4</f>
        <v>1212.5999999999999</v>
      </c>
      <c r="N15" s="1218">
        <f t="shared" ref="N15:R15" si="3">1575-362.4</f>
        <v>1212.5999999999999</v>
      </c>
      <c r="O15" s="1218">
        <f t="shared" si="3"/>
        <v>1212.5999999999999</v>
      </c>
      <c r="P15" s="1218">
        <f t="shared" si="3"/>
        <v>1212.5999999999999</v>
      </c>
      <c r="Q15" s="1218">
        <f t="shared" si="3"/>
        <v>1212.5999999999999</v>
      </c>
      <c r="R15" s="1218">
        <f t="shared" si="3"/>
        <v>1212.5999999999999</v>
      </c>
      <c r="S15" s="405"/>
      <c r="T15" s="405"/>
      <c r="U15" s="405"/>
      <c r="V15" s="405"/>
      <c r="W15" s="405"/>
      <c r="X15" s="405"/>
      <c r="Y15" s="405"/>
      <c r="Z15" s="405"/>
      <c r="AA15" s="405"/>
      <c r="AB15" s="405"/>
      <c r="AC15" s="405"/>
    </row>
    <row r="16" spans="1:29">
      <c r="A16" s="27">
        <v>9</v>
      </c>
      <c r="B16" s="1332" t="s">
        <v>67</v>
      </c>
      <c r="C16" s="32" t="s">
        <v>1144</v>
      </c>
      <c r="D16" s="1342" t="s">
        <v>1923</v>
      </c>
      <c r="E16" s="1347">
        <v>623</v>
      </c>
      <c r="F16" s="1218">
        <v>623</v>
      </c>
      <c r="G16" s="1218">
        <v>623</v>
      </c>
      <c r="H16" s="1218">
        <v>623</v>
      </c>
      <c r="I16" s="1218">
        <v>623</v>
      </c>
      <c r="J16" s="1218">
        <v>623</v>
      </c>
      <c r="K16" s="1218">
        <v>623</v>
      </c>
      <c r="L16" s="1218">
        <v>623</v>
      </c>
      <c r="M16" s="1218">
        <v>623</v>
      </c>
      <c r="N16" s="1218">
        <v>623</v>
      </c>
      <c r="O16" s="1218">
        <v>623</v>
      </c>
      <c r="P16" s="1218">
        <v>623</v>
      </c>
      <c r="Q16" s="1218">
        <v>623</v>
      </c>
      <c r="R16" s="1218">
        <v>623</v>
      </c>
      <c r="S16" s="405"/>
      <c r="T16" s="405"/>
      <c r="U16" s="405"/>
      <c r="V16" s="405"/>
      <c r="W16" s="405"/>
      <c r="X16" s="405"/>
      <c r="Y16" s="405"/>
      <c r="Z16" s="405"/>
      <c r="AA16" s="405"/>
      <c r="AB16" s="405"/>
      <c r="AC16" s="405"/>
    </row>
    <row r="17" spans="1:29" ht="25.5">
      <c r="A17" s="27">
        <v>10</v>
      </c>
      <c r="B17" s="1332" t="s">
        <v>68</v>
      </c>
      <c r="C17" s="32" t="s">
        <v>1144</v>
      </c>
      <c r="D17" s="1342" t="s">
        <v>1910</v>
      </c>
      <c r="E17" s="1347">
        <v>44</v>
      </c>
      <c r="F17" s="1218">
        <v>44</v>
      </c>
      <c r="G17" s="1218">
        <v>44</v>
      </c>
      <c r="H17" s="1218">
        <v>44</v>
      </c>
      <c r="I17" s="1218">
        <v>44</v>
      </c>
      <c r="J17" s="1218">
        <v>44</v>
      </c>
      <c r="K17" s="1218">
        <v>44</v>
      </c>
      <c r="L17" s="1218">
        <v>44</v>
      </c>
      <c r="M17" s="1218">
        <v>44</v>
      </c>
      <c r="N17" s="1218">
        <v>44</v>
      </c>
      <c r="O17" s="1218">
        <v>44</v>
      </c>
      <c r="P17" s="1218">
        <v>44</v>
      </c>
      <c r="Q17" s="1218">
        <v>44</v>
      </c>
      <c r="R17" s="1218">
        <v>44</v>
      </c>
      <c r="S17" s="405"/>
      <c r="T17" s="405"/>
      <c r="U17" s="405"/>
      <c r="V17" s="405"/>
      <c r="W17" s="405"/>
      <c r="X17" s="405"/>
      <c r="Y17" s="405"/>
      <c r="Z17" s="405"/>
      <c r="AA17" s="405"/>
      <c r="AB17" s="405"/>
      <c r="AC17" s="405"/>
    </row>
    <row r="18" spans="1:29" ht="27" customHeight="1">
      <c r="A18" s="27">
        <v>11</v>
      </c>
      <c r="B18" s="1332" t="s">
        <v>1900</v>
      </c>
      <c r="C18" s="32" t="s">
        <v>1144</v>
      </c>
      <c r="D18" s="1342" t="s">
        <v>1901</v>
      </c>
      <c r="E18" s="1347">
        <v>330</v>
      </c>
      <c r="F18" s="1218">
        <v>330</v>
      </c>
      <c r="G18" s="1218">
        <v>330</v>
      </c>
      <c r="H18" s="1218">
        <v>330</v>
      </c>
      <c r="I18" s="1218">
        <v>330</v>
      </c>
      <c r="J18" s="1218">
        <v>330</v>
      </c>
      <c r="K18" s="1218">
        <v>330</v>
      </c>
      <c r="L18" s="1218">
        <v>330</v>
      </c>
      <c r="M18" s="1218">
        <v>330</v>
      </c>
      <c r="N18" s="1218">
        <v>330</v>
      </c>
      <c r="O18" s="1218">
        <v>330</v>
      </c>
      <c r="P18" s="1218">
        <v>330</v>
      </c>
      <c r="Q18" s="1218">
        <v>330</v>
      </c>
      <c r="R18" s="1218">
        <v>330</v>
      </c>
      <c r="S18" s="405"/>
      <c r="T18" s="405"/>
      <c r="U18" s="405"/>
      <c r="V18" s="405"/>
      <c r="W18" s="405"/>
      <c r="X18" s="405"/>
      <c r="Y18" s="405"/>
      <c r="Z18" s="405"/>
      <c r="AA18" s="405"/>
      <c r="AB18" s="405"/>
      <c r="AC18" s="405"/>
    </row>
    <row r="19" spans="1:29" ht="25.5">
      <c r="A19" s="27">
        <v>12</v>
      </c>
      <c r="B19" s="1332" t="s">
        <v>1898</v>
      </c>
      <c r="C19" s="32" t="s">
        <v>1144</v>
      </c>
      <c r="D19" s="1342" t="s">
        <v>1899</v>
      </c>
      <c r="E19" s="1347">
        <v>185</v>
      </c>
      <c r="F19" s="1218">
        <v>185</v>
      </c>
      <c r="G19" s="1218">
        <v>185</v>
      </c>
      <c r="H19" s="1218">
        <v>185</v>
      </c>
      <c r="I19" s="1218">
        <v>185</v>
      </c>
      <c r="J19" s="1218">
        <v>185</v>
      </c>
      <c r="K19" s="1218">
        <v>185</v>
      </c>
      <c r="L19" s="1218">
        <v>185</v>
      </c>
      <c r="M19" s="1218">
        <v>185</v>
      </c>
      <c r="N19" s="1218">
        <v>185</v>
      </c>
      <c r="O19" s="1218">
        <v>185</v>
      </c>
      <c r="P19" s="1218">
        <v>185</v>
      </c>
      <c r="Q19" s="1218">
        <v>185</v>
      </c>
      <c r="R19" s="1218">
        <v>185</v>
      </c>
      <c r="S19" s="405"/>
      <c r="T19" s="405"/>
      <c r="U19" s="405"/>
      <c r="V19" s="405"/>
      <c r="W19" s="405"/>
      <c r="X19" s="405"/>
      <c r="Y19" s="405"/>
      <c r="Z19" s="405"/>
      <c r="AA19" s="405"/>
      <c r="AB19" s="405"/>
      <c r="AC19" s="405"/>
    </row>
    <row r="20" spans="1:29" ht="56.25" customHeight="1">
      <c r="A20" s="27">
        <v>13</v>
      </c>
      <c r="B20" s="1332" t="s">
        <v>69</v>
      </c>
      <c r="C20" s="32" t="s">
        <v>1144</v>
      </c>
      <c r="D20" s="1342" t="s">
        <v>1916</v>
      </c>
      <c r="E20" s="1347">
        <v>1563</v>
      </c>
      <c r="F20" s="1218">
        <v>1563</v>
      </c>
      <c r="G20" s="1218">
        <v>1563</v>
      </c>
      <c r="H20" s="1218">
        <v>1563</v>
      </c>
      <c r="I20" s="1218">
        <v>1563</v>
      </c>
      <c r="J20" s="1218">
        <v>1563</v>
      </c>
      <c r="K20" s="1218">
        <v>1563</v>
      </c>
      <c r="L20" s="1218">
        <v>1563</v>
      </c>
      <c r="M20" s="1218">
        <v>1563</v>
      </c>
      <c r="N20" s="1218">
        <v>1563</v>
      </c>
      <c r="O20" s="1218">
        <v>1563</v>
      </c>
      <c r="P20" s="1218">
        <v>1563</v>
      </c>
      <c r="Q20" s="1218">
        <v>1563</v>
      </c>
      <c r="R20" s="1218">
        <v>1563</v>
      </c>
      <c r="S20" s="405"/>
      <c r="T20" s="405"/>
      <c r="U20" s="405"/>
      <c r="V20" s="405"/>
      <c r="W20" s="405"/>
      <c r="X20" s="405"/>
      <c r="Y20" s="405"/>
      <c r="Z20" s="405"/>
      <c r="AA20" s="405"/>
      <c r="AB20" s="405"/>
      <c r="AC20" s="405"/>
    </row>
    <row r="21" spans="1:29" ht="36" customHeight="1">
      <c r="A21" s="27">
        <v>14</v>
      </c>
      <c r="B21" s="1332" t="s">
        <v>70</v>
      </c>
      <c r="C21" s="32" t="s">
        <v>1144</v>
      </c>
      <c r="D21" s="1342" t="s">
        <v>1947</v>
      </c>
      <c r="E21" s="1347">
        <v>11199</v>
      </c>
      <c r="F21" s="1218">
        <v>11199</v>
      </c>
      <c r="G21" s="1218">
        <v>11199</v>
      </c>
      <c r="H21" s="1218">
        <v>11199</v>
      </c>
      <c r="I21" s="1218">
        <v>11199</v>
      </c>
      <c r="J21" s="1218">
        <v>11199</v>
      </c>
      <c r="K21" s="1218">
        <v>11199</v>
      </c>
      <c r="L21" s="1218">
        <v>11199</v>
      </c>
      <c r="M21" s="1218">
        <f>11199-362.4-362.4</f>
        <v>10474.200000000001</v>
      </c>
      <c r="N21" s="1218">
        <f t="shared" ref="N21:R21" si="4">11199-362.4-362.4</f>
        <v>10474.200000000001</v>
      </c>
      <c r="O21" s="1218">
        <f t="shared" si="4"/>
        <v>10474.200000000001</v>
      </c>
      <c r="P21" s="1218">
        <f t="shared" si="4"/>
        <v>10474.200000000001</v>
      </c>
      <c r="Q21" s="1218">
        <f t="shared" si="4"/>
        <v>10474.200000000001</v>
      </c>
      <c r="R21" s="1218">
        <f t="shared" si="4"/>
        <v>10474.200000000001</v>
      </c>
      <c r="S21" s="405"/>
      <c r="T21" s="405"/>
      <c r="U21" s="405"/>
      <c r="V21" s="405"/>
      <c r="W21" s="405"/>
      <c r="X21" s="405"/>
      <c r="Y21" s="405"/>
      <c r="Z21" s="405"/>
      <c r="AA21" s="405"/>
      <c r="AB21" s="405"/>
      <c r="AC21" s="405"/>
    </row>
    <row r="22" spans="1:29" ht="41.25" customHeight="1">
      <c r="A22" s="27">
        <v>15</v>
      </c>
      <c r="B22" s="1332" t="s">
        <v>71</v>
      </c>
      <c r="C22" s="32" t="s">
        <v>1144</v>
      </c>
      <c r="D22" s="1342" t="s">
        <v>1964</v>
      </c>
      <c r="E22" s="1347">
        <f t="shared" ref="E22:E36" si="5">L22+S22</f>
        <v>24</v>
      </c>
      <c r="F22" s="1218">
        <f t="shared" ref="F22:F36" si="6">M22+T22</f>
        <v>24</v>
      </c>
      <c r="G22" s="1218">
        <f t="shared" ref="G22:G36" si="7">N22+U22</f>
        <v>24</v>
      </c>
      <c r="H22" s="1218">
        <f t="shared" ref="H22:H36" si="8">M22+T22</f>
        <v>24</v>
      </c>
      <c r="I22" s="1218">
        <f t="shared" ref="I22:I53" si="9">N22+U22</f>
        <v>24</v>
      </c>
      <c r="J22" s="1218">
        <f t="shared" ref="J22:K22" si="10">Q22+V22</f>
        <v>24</v>
      </c>
      <c r="K22" s="1218">
        <f t="shared" si="10"/>
        <v>24</v>
      </c>
      <c r="L22" s="27">
        <v>24</v>
      </c>
      <c r="M22" s="27">
        <v>24</v>
      </c>
      <c r="N22" s="27">
        <v>24</v>
      </c>
      <c r="O22" s="27">
        <v>24</v>
      </c>
      <c r="P22" s="27">
        <v>24</v>
      </c>
      <c r="Q22" s="27">
        <v>24</v>
      </c>
      <c r="R22" s="27">
        <v>24</v>
      </c>
      <c r="S22" s="405"/>
      <c r="T22" s="405"/>
      <c r="U22" s="405"/>
      <c r="V22" s="405"/>
      <c r="W22" s="405"/>
      <c r="X22" s="405"/>
      <c r="Y22" s="405"/>
      <c r="Z22" s="405"/>
      <c r="AA22" s="405"/>
      <c r="AB22" s="405"/>
      <c r="AC22" s="405"/>
    </row>
    <row r="23" spans="1:29" ht="41.25" customHeight="1">
      <c r="A23" s="27">
        <v>16</v>
      </c>
      <c r="B23" s="1332" t="s">
        <v>72</v>
      </c>
      <c r="C23" s="32" t="s">
        <v>1144</v>
      </c>
      <c r="D23" s="1342" t="s">
        <v>1905</v>
      </c>
      <c r="E23" s="1347">
        <v>168</v>
      </c>
      <c r="F23" s="1218">
        <v>168</v>
      </c>
      <c r="G23" s="1218">
        <v>168</v>
      </c>
      <c r="H23" s="1218">
        <v>168</v>
      </c>
      <c r="I23" s="1218">
        <v>168</v>
      </c>
      <c r="J23" s="1218">
        <v>168</v>
      </c>
      <c r="K23" s="1218">
        <v>168</v>
      </c>
      <c r="L23" s="1218">
        <v>168</v>
      </c>
      <c r="M23" s="1218">
        <v>168</v>
      </c>
      <c r="N23" s="1218">
        <v>168</v>
      </c>
      <c r="O23" s="1218">
        <v>168</v>
      </c>
      <c r="P23" s="1218">
        <v>168</v>
      </c>
      <c r="Q23" s="1218">
        <v>168</v>
      </c>
      <c r="R23" s="1218">
        <v>168</v>
      </c>
      <c r="S23" s="405"/>
      <c r="T23" s="405"/>
      <c r="U23" s="405"/>
      <c r="V23" s="405"/>
      <c r="W23" s="405"/>
      <c r="X23" s="405"/>
      <c r="Y23" s="405"/>
      <c r="Z23" s="405"/>
      <c r="AA23" s="405"/>
      <c r="AB23" s="405"/>
      <c r="AC23" s="405"/>
    </row>
    <row r="24" spans="1:29" ht="35.25" customHeight="1">
      <c r="A24" s="27">
        <v>17</v>
      </c>
      <c r="B24" s="1332" t="s">
        <v>73</v>
      </c>
      <c r="C24" s="32" t="s">
        <v>1144</v>
      </c>
      <c r="D24" s="1342" t="s">
        <v>1872</v>
      </c>
      <c r="E24" s="1347">
        <v>25</v>
      </c>
      <c r="F24" s="1218">
        <v>25</v>
      </c>
      <c r="G24" s="1218">
        <v>25</v>
      </c>
      <c r="H24" s="1218">
        <v>25</v>
      </c>
      <c r="I24" s="1218">
        <v>25</v>
      </c>
      <c r="J24" s="1218">
        <v>25</v>
      </c>
      <c r="K24" s="1218">
        <v>25</v>
      </c>
      <c r="L24" s="1218">
        <v>25</v>
      </c>
      <c r="M24" s="1218">
        <v>25</v>
      </c>
      <c r="N24" s="1218">
        <v>25</v>
      </c>
      <c r="O24" s="1218">
        <v>25</v>
      </c>
      <c r="P24" s="1218">
        <v>25</v>
      </c>
      <c r="Q24" s="1218">
        <v>25</v>
      </c>
      <c r="R24" s="1218">
        <v>25</v>
      </c>
      <c r="S24" s="405"/>
      <c r="T24" s="405"/>
      <c r="U24" s="405"/>
      <c r="V24" s="405"/>
      <c r="W24" s="405"/>
      <c r="X24" s="405"/>
      <c r="Y24" s="405"/>
      <c r="Z24" s="405"/>
      <c r="AA24" s="405"/>
      <c r="AB24" s="405"/>
      <c r="AC24" s="405"/>
    </row>
    <row r="25" spans="1:29" ht="36.75" customHeight="1">
      <c r="A25" s="27">
        <v>18</v>
      </c>
      <c r="B25" s="1332" t="s">
        <v>74</v>
      </c>
      <c r="C25" s="32" t="s">
        <v>1144</v>
      </c>
      <c r="D25" s="1342" t="s">
        <v>1937</v>
      </c>
      <c r="E25" s="1347">
        <v>89</v>
      </c>
      <c r="F25" s="1218">
        <v>89</v>
      </c>
      <c r="G25" s="1218">
        <v>89</v>
      </c>
      <c r="H25" s="1218">
        <v>89</v>
      </c>
      <c r="I25" s="1218">
        <v>89</v>
      </c>
      <c r="J25" s="1218">
        <v>89</v>
      </c>
      <c r="K25" s="1218">
        <v>89</v>
      </c>
      <c r="L25" s="1218">
        <v>89</v>
      </c>
      <c r="M25" s="1218">
        <v>89</v>
      </c>
      <c r="N25" s="1218">
        <v>89</v>
      </c>
      <c r="O25" s="1218">
        <v>89</v>
      </c>
      <c r="P25" s="1218">
        <v>89</v>
      </c>
      <c r="Q25" s="1218">
        <v>89</v>
      </c>
      <c r="R25" s="1218">
        <v>89</v>
      </c>
      <c r="S25" s="405"/>
      <c r="T25" s="405"/>
      <c r="U25" s="405"/>
      <c r="V25" s="405"/>
      <c r="W25" s="405"/>
      <c r="X25" s="405"/>
      <c r="Y25" s="405"/>
      <c r="Z25" s="405"/>
      <c r="AA25" s="405"/>
      <c r="AB25" s="405"/>
      <c r="AC25" s="405"/>
    </row>
    <row r="26" spans="1:29" ht="27.75" customHeight="1">
      <c r="A26" s="27">
        <v>19</v>
      </c>
      <c r="B26" s="1332" t="s">
        <v>75</v>
      </c>
      <c r="C26" s="32" t="s">
        <v>1144</v>
      </c>
      <c r="D26" s="553"/>
      <c r="E26" s="1218">
        <v>125</v>
      </c>
      <c r="F26" s="1218">
        <v>125</v>
      </c>
      <c r="G26" s="1218">
        <v>125</v>
      </c>
      <c r="H26" s="1218">
        <v>125</v>
      </c>
      <c r="I26" s="1218">
        <v>125</v>
      </c>
      <c r="J26" s="1218">
        <v>125</v>
      </c>
      <c r="K26" s="1218">
        <v>125</v>
      </c>
      <c r="L26" s="1218">
        <v>125</v>
      </c>
      <c r="M26" s="1218">
        <v>125</v>
      </c>
      <c r="N26" s="1218">
        <v>125</v>
      </c>
      <c r="O26" s="1218">
        <v>125</v>
      </c>
      <c r="P26" s="1218">
        <v>125</v>
      </c>
      <c r="Q26" s="1218">
        <v>125</v>
      </c>
      <c r="R26" s="1218">
        <v>125</v>
      </c>
      <c r="S26" s="405"/>
      <c r="T26" s="405"/>
      <c r="U26" s="405"/>
      <c r="V26" s="405"/>
      <c r="W26" s="405"/>
      <c r="X26" s="405"/>
      <c r="Y26" s="405"/>
      <c r="Z26" s="405"/>
      <c r="AA26" s="405"/>
      <c r="AB26" s="405"/>
      <c r="AC26" s="405"/>
    </row>
    <row r="27" spans="1:29" ht="38.25" customHeight="1">
      <c r="A27" s="27">
        <v>20</v>
      </c>
      <c r="B27" s="1332" t="s">
        <v>76</v>
      </c>
      <c r="C27" s="32" t="s">
        <v>1144</v>
      </c>
      <c r="D27" s="1342" t="s">
        <v>1934</v>
      </c>
      <c r="E27" s="1347">
        <v>27</v>
      </c>
      <c r="F27" s="1218">
        <v>27</v>
      </c>
      <c r="G27" s="1218">
        <v>27</v>
      </c>
      <c r="H27" s="1218">
        <v>27</v>
      </c>
      <c r="I27" s="1218">
        <v>27</v>
      </c>
      <c r="J27" s="1218">
        <v>27</v>
      </c>
      <c r="K27" s="1218">
        <v>27</v>
      </c>
      <c r="L27" s="27">
        <v>27</v>
      </c>
      <c r="M27" s="27">
        <v>27</v>
      </c>
      <c r="N27" s="27">
        <v>27</v>
      </c>
      <c r="O27" s="27">
        <v>27</v>
      </c>
      <c r="P27" s="27">
        <v>27</v>
      </c>
      <c r="Q27" s="27">
        <v>27</v>
      </c>
      <c r="R27" s="27">
        <v>27</v>
      </c>
      <c r="S27" s="405"/>
      <c r="T27" s="405"/>
      <c r="U27" s="405"/>
      <c r="V27" s="405"/>
      <c r="W27" s="405"/>
      <c r="X27" s="405"/>
      <c r="Y27" s="405"/>
      <c r="Z27" s="405"/>
      <c r="AA27" s="405"/>
      <c r="AB27" s="405"/>
      <c r="AC27" s="405"/>
    </row>
    <row r="28" spans="1:29" ht="46.5" customHeight="1">
      <c r="A28" s="27">
        <v>21</v>
      </c>
      <c r="B28" s="1332" t="s">
        <v>77</v>
      </c>
      <c r="C28" s="32" t="s">
        <v>1144</v>
      </c>
      <c r="D28" s="1342" t="s">
        <v>1954</v>
      </c>
      <c r="E28" s="1347">
        <v>28</v>
      </c>
      <c r="F28" s="1218">
        <v>28</v>
      </c>
      <c r="G28" s="1218">
        <v>28</v>
      </c>
      <c r="H28" s="1218">
        <v>28</v>
      </c>
      <c r="I28" s="1218">
        <v>28</v>
      </c>
      <c r="J28" s="1218">
        <v>28</v>
      </c>
      <c r="K28" s="1218">
        <v>28</v>
      </c>
      <c r="L28" s="1218">
        <v>28</v>
      </c>
      <c r="M28" s="1218">
        <v>28</v>
      </c>
      <c r="N28" s="1218">
        <v>28</v>
      </c>
      <c r="O28" s="1218">
        <v>28</v>
      </c>
      <c r="P28" s="1218">
        <v>28</v>
      </c>
      <c r="Q28" s="1218">
        <v>28</v>
      </c>
      <c r="R28" s="1218">
        <v>28</v>
      </c>
      <c r="S28" s="405"/>
      <c r="T28" s="405"/>
      <c r="U28" s="405"/>
      <c r="V28" s="405"/>
      <c r="W28" s="405"/>
      <c r="X28" s="405"/>
      <c r="Y28" s="405"/>
      <c r="Z28" s="405"/>
      <c r="AA28" s="405"/>
      <c r="AB28" s="405"/>
      <c r="AC28" s="405"/>
    </row>
    <row r="29" spans="1:29" ht="65.25" customHeight="1">
      <c r="A29" s="27"/>
      <c r="B29" s="1332" t="s">
        <v>1920</v>
      </c>
      <c r="C29" s="1341" t="s">
        <v>1921</v>
      </c>
      <c r="D29" s="1342" t="s">
        <v>1919</v>
      </c>
      <c r="E29" s="1347">
        <v>2</v>
      </c>
      <c r="F29" s="1218">
        <v>2</v>
      </c>
      <c r="G29" s="1218">
        <v>2</v>
      </c>
      <c r="H29" s="1218">
        <v>2</v>
      </c>
      <c r="I29" s="1218">
        <v>2</v>
      </c>
      <c r="J29" s="1218">
        <v>2</v>
      </c>
      <c r="K29" s="1218">
        <v>2</v>
      </c>
      <c r="L29" s="1218">
        <v>2</v>
      </c>
      <c r="M29" s="1218">
        <v>2</v>
      </c>
      <c r="N29" s="1218">
        <v>2</v>
      </c>
      <c r="O29" s="1218">
        <v>2</v>
      </c>
      <c r="P29" s="1218">
        <v>2</v>
      </c>
      <c r="Q29" s="1218">
        <v>2</v>
      </c>
      <c r="R29" s="1218">
        <v>2</v>
      </c>
      <c r="S29" s="405"/>
      <c r="T29" s="405"/>
      <c r="U29" s="405"/>
      <c r="V29" s="405"/>
      <c r="W29" s="405"/>
      <c r="X29" s="405"/>
      <c r="Y29" s="405"/>
      <c r="Z29" s="405"/>
      <c r="AA29" s="405"/>
      <c r="AB29" s="405"/>
      <c r="AC29" s="405"/>
    </row>
    <row r="30" spans="1:29" ht="53.25" customHeight="1">
      <c r="A30" s="27">
        <v>22</v>
      </c>
      <c r="B30" s="1332" t="s">
        <v>1918</v>
      </c>
      <c r="C30" s="32" t="s">
        <v>1144</v>
      </c>
      <c r="D30" s="1342" t="s">
        <v>1919</v>
      </c>
      <c r="E30" s="1347">
        <v>60</v>
      </c>
      <c r="F30" s="1218">
        <v>60</v>
      </c>
      <c r="G30" s="1218">
        <v>60</v>
      </c>
      <c r="H30" s="1218">
        <v>60</v>
      </c>
      <c r="I30" s="1218">
        <v>60</v>
      </c>
      <c r="J30" s="1218">
        <v>60</v>
      </c>
      <c r="K30" s="1218">
        <v>60</v>
      </c>
      <c r="L30" s="1218">
        <v>60</v>
      </c>
      <c r="M30" s="1218">
        <v>60</v>
      </c>
      <c r="N30" s="1218">
        <v>60</v>
      </c>
      <c r="O30" s="1218">
        <v>60</v>
      </c>
      <c r="P30" s="1218">
        <v>60</v>
      </c>
      <c r="Q30" s="1218">
        <v>60</v>
      </c>
      <c r="R30" s="1218">
        <v>60</v>
      </c>
      <c r="S30" s="405"/>
      <c r="T30" s="405"/>
      <c r="U30" s="405"/>
      <c r="V30" s="405"/>
      <c r="W30" s="405"/>
      <c r="X30" s="405"/>
      <c r="Y30" s="405"/>
      <c r="Z30" s="405"/>
      <c r="AA30" s="405"/>
      <c r="AB30" s="405"/>
      <c r="AC30" s="405"/>
    </row>
    <row r="31" spans="1:29" ht="53.25" customHeight="1">
      <c r="A31" s="27"/>
      <c r="B31" s="1332" t="s">
        <v>1896</v>
      </c>
      <c r="C31" s="1338" t="s">
        <v>1881</v>
      </c>
      <c r="D31" s="1342" t="s">
        <v>1894</v>
      </c>
      <c r="E31" s="1347">
        <v>30</v>
      </c>
      <c r="F31" s="1218">
        <v>30</v>
      </c>
      <c r="G31" s="1218">
        <v>30</v>
      </c>
      <c r="H31" s="1218">
        <v>30</v>
      </c>
      <c r="I31" s="1218">
        <v>30</v>
      </c>
      <c r="J31" s="1218">
        <v>30</v>
      </c>
      <c r="K31" s="1218">
        <v>30</v>
      </c>
      <c r="L31" s="1218">
        <v>30</v>
      </c>
      <c r="M31" s="1218">
        <v>30</v>
      </c>
      <c r="N31" s="1218">
        <v>30</v>
      </c>
      <c r="O31" s="1218">
        <v>30</v>
      </c>
      <c r="P31" s="1218">
        <v>30</v>
      </c>
      <c r="Q31" s="1218">
        <v>30</v>
      </c>
      <c r="R31" s="1218">
        <v>30</v>
      </c>
      <c r="S31" s="405"/>
      <c r="T31" s="405"/>
      <c r="U31" s="405"/>
      <c r="V31" s="405"/>
      <c r="W31" s="405"/>
      <c r="X31" s="405"/>
      <c r="Y31" s="405"/>
      <c r="Z31" s="405"/>
      <c r="AA31" s="405"/>
      <c r="AB31" s="405"/>
      <c r="AC31" s="405"/>
    </row>
    <row r="32" spans="1:29" ht="53.25" customHeight="1">
      <c r="A32" s="27"/>
      <c r="B32" s="1332" t="s">
        <v>1897</v>
      </c>
      <c r="C32" s="1338" t="s">
        <v>1882</v>
      </c>
      <c r="D32" s="1342" t="s">
        <v>1894</v>
      </c>
      <c r="E32" s="1218">
        <v>8</v>
      </c>
      <c r="F32" s="1218">
        <v>8</v>
      </c>
      <c r="G32" s="1218">
        <v>8</v>
      </c>
      <c r="H32" s="1218">
        <v>8</v>
      </c>
      <c r="I32" s="1218">
        <v>8</v>
      </c>
      <c r="J32" s="1218">
        <v>8</v>
      </c>
      <c r="K32" s="1218">
        <v>8</v>
      </c>
      <c r="L32" s="1218">
        <v>8</v>
      </c>
      <c r="M32" s="1218">
        <v>8</v>
      </c>
      <c r="N32" s="1218">
        <v>8</v>
      </c>
      <c r="O32" s="1218">
        <v>8</v>
      </c>
      <c r="P32" s="1218">
        <v>8</v>
      </c>
      <c r="Q32" s="1218">
        <v>8</v>
      </c>
      <c r="R32" s="1218">
        <v>8</v>
      </c>
      <c r="S32" s="405"/>
      <c r="T32" s="405"/>
      <c r="U32" s="405"/>
      <c r="V32" s="405"/>
      <c r="W32" s="405"/>
      <c r="X32" s="405"/>
      <c r="Y32" s="405"/>
      <c r="Z32" s="405"/>
      <c r="AA32" s="405"/>
      <c r="AB32" s="405"/>
      <c r="AC32" s="405"/>
    </row>
    <row r="33" spans="1:29" ht="29.25" customHeight="1">
      <c r="A33" s="27">
        <v>23</v>
      </c>
      <c r="B33" s="1332" t="s">
        <v>78</v>
      </c>
      <c r="C33" s="32" t="s">
        <v>1144</v>
      </c>
      <c r="D33" s="1342" t="s">
        <v>1894</v>
      </c>
      <c r="E33" s="1347">
        <v>490</v>
      </c>
      <c r="F33" s="1218">
        <v>490</v>
      </c>
      <c r="G33" s="1218">
        <v>490</v>
      </c>
      <c r="H33" s="1218">
        <v>490</v>
      </c>
      <c r="I33" s="1218">
        <v>490</v>
      </c>
      <c r="J33" s="1218">
        <v>490</v>
      </c>
      <c r="K33" s="1218">
        <v>490</v>
      </c>
      <c r="L33" s="1218">
        <v>490</v>
      </c>
      <c r="M33" s="1218">
        <v>490</v>
      </c>
      <c r="N33" s="1218">
        <v>490</v>
      </c>
      <c r="O33" s="1218">
        <v>490</v>
      </c>
      <c r="P33" s="1218">
        <v>490</v>
      </c>
      <c r="Q33" s="1218">
        <v>490</v>
      </c>
      <c r="R33" s="1218">
        <v>490</v>
      </c>
      <c r="S33" s="405"/>
      <c r="T33" s="405"/>
      <c r="U33" s="405"/>
      <c r="V33" s="405"/>
      <c r="W33" s="405"/>
      <c r="X33" s="405"/>
      <c r="Y33" s="405"/>
      <c r="Z33" s="405"/>
      <c r="AA33" s="405"/>
      <c r="AB33" s="405"/>
      <c r="AC33" s="405"/>
    </row>
    <row r="34" spans="1:29" ht="39.75" customHeight="1">
      <c r="A34" s="27">
        <v>24</v>
      </c>
      <c r="B34" s="1332" t="s">
        <v>79</v>
      </c>
      <c r="C34" s="32" t="s">
        <v>1144</v>
      </c>
      <c r="D34" s="553"/>
      <c r="E34" s="1218">
        <v>155</v>
      </c>
      <c r="F34" s="1218">
        <v>155</v>
      </c>
      <c r="G34" s="1218">
        <v>155</v>
      </c>
      <c r="H34" s="1218">
        <v>155</v>
      </c>
      <c r="I34" s="1218">
        <v>155</v>
      </c>
      <c r="J34" s="1218">
        <v>155</v>
      </c>
      <c r="K34" s="1218">
        <v>155</v>
      </c>
      <c r="L34" s="1218">
        <v>155</v>
      </c>
      <c r="M34" s="1218">
        <v>155</v>
      </c>
      <c r="N34" s="1218">
        <v>155</v>
      </c>
      <c r="O34" s="1218">
        <v>155</v>
      </c>
      <c r="P34" s="1218">
        <v>155</v>
      </c>
      <c r="Q34" s="1218">
        <v>155</v>
      </c>
      <c r="R34" s="1218">
        <v>155</v>
      </c>
      <c r="S34" s="405"/>
      <c r="T34" s="405"/>
      <c r="U34" s="405"/>
      <c r="V34" s="405"/>
      <c r="W34" s="405"/>
      <c r="X34" s="405"/>
      <c r="Y34" s="405"/>
      <c r="Z34" s="405"/>
      <c r="AA34" s="405"/>
      <c r="AB34" s="405"/>
      <c r="AC34" s="405"/>
    </row>
    <row r="35" spans="1:29" ht="30.75" customHeight="1">
      <c r="A35" s="27">
        <v>25</v>
      </c>
      <c r="B35" s="1332" t="s">
        <v>1966</v>
      </c>
      <c r="C35" s="32" t="s">
        <v>1144</v>
      </c>
      <c r="D35" s="1342" t="s">
        <v>1972</v>
      </c>
      <c r="E35" s="1347">
        <v>14.8</v>
      </c>
      <c r="F35" s="1218">
        <v>15</v>
      </c>
      <c r="G35" s="1218">
        <v>15</v>
      </c>
      <c r="H35" s="1218">
        <v>15</v>
      </c>
      <c r="I35" s="1218">
        <v>15</v>
      </c>
      <c r="J35" s="1218">
        <v>15</v>
      </c>
      <c r="K35" s="1218">
        <v>15</v>
      </c>
      <c r="L35" s="1218">
        <v>15</v>
      </c>
      <c r="M35" s="1218">
        <v>15</v>
      </c>
      <c r="N35" s="1218">
        <v>15</v>
      </c>
      <c r="O35" s="1218">
        <v>15</v>
      </c>
      <c r="P35" s="1218">
        <v>15</v>
      </c>
      <c r="Q35" s="1218">
        <v>15</v>
      </c>
      <c r="R35" s="1218">
        <v>15</v>
      </c>
      <c r="S35" s="405"/>
      <c r="T35" s="405"/>
      <c r="U35" s="405"/>
      <c r="V35" s="405"/>
      <c r="W35" s="405"/>
      <c r="X35" s="405"/>
      <c r="Y35" s="405"/>
      <c r="Z35" s="405"/>
      <c r="AA35" s="405"/>
      <c r="AB35" s="405"/>
      <c r="AC35" s="405"/>
    </row>
    <row r="36" spans="1:29" ht="37.5" customHeight="1">
      <c r="A36" s="27">
        <v>26</v>
      </c>
      <c r="B36" s="1332" t="s">
        <v>80</v>
      </c>
      <c r="C36" s="32" t="s">
        <v>1144</v>
      </c>
      <c r="D36" s="553"/>
      <c r="E36" s="1218">
        <f t="shared" si="5"/>
        <v>9</v>
      </c>
      <c r="F36" s="1218">
        <f t="shared" si="6"/>
        <v>9</v>
      </c>
      <c r="G36" s="1218">
        <f t="shared" si="7"/>
        <v>9</v>
      </c>
      <c r="H36" s="1218">
        <f t="shared" si="8"/>
        <v>9</v>
      </c>
      <c r="I36" s="1218">
        <f t="shared" si="9"/>
        <v>9</v>
      </c>
      <c r="J36" s="1218">
        <f t="shared" ref="J36:K36" si="11">Q36+V36</f>
        <v>9</v>
      </c>
      <c r="K36" s="1218">
        <f t="shared" si="11"/>
        <v>9</v>
      </c>
      <c r="L36" s="27">
        <v>9</v>
      </c>
      <c r="M36" s="27">
        <v>9</v>
      </c>
      <c r="N36" s="27">
        <v>9</v>
      </c>
      <c r="O36" s="27">
        <v>9</v>
      </c>
      <c r="P36" s="27">
        <v>9</v>
      </c>
      <c r="Q36" s="27">
        <v>9</v>
      </c>
      <c r="R36" s="27">
        <v>9</v>
      </c>
      <c r="S36" s="405"/>
      <c r="T36" s="405"/>
      <c r="U36" s="405"/>
      <c r="V36" s="405"/>
      <c r="W36" s="405"/>
      <c r="X36" s="405"/>
      <c r="Y36" s="405"/>
      <c r="Z36" s="405"/>
      <c r="AA36" s="405"/>
      <c r="AB36" s="405"/>
      <c r="AC36" s="405"/>
    </row>
    <row r="37" spans="1:29" ht="42.75" customHeight="1">
      <c r="A37" s="27">
        <v>27</v>
      </c>
      <c r="B37" s="1332" t="s">
        <v>81</v>
      </c>
      <c r="C37" s="32" t="s">
        <v>1144</v>
      </c>
      <c r="D37" s="553"/>
      <c r="E37" s="1218">
        <v>6</v>
      </c>
      <c r="F37" s="1218">
        <v>6</v>
      </c>
      <c r="G37" s="1218">
        <v>6</v>
      </c>
      <c r="H37" s="1218">
        <v>6</v>
      </c>
      <c r="I37" s="1218">
        <v>6</v>
      </c>
      <c r="J37" s="1218">
        <v>6</v>
      </c>
      <c r="K37" s="1218">
        <v>6</v>
      </c>
      <c r="L37" s="1218">
        <v>6</v>
      </c>
      <c r="M37" s="1218">
        <v>6</v>
      </c>
      <c r="N37" s="1218">
        <v>6</v>
      </c>
      <c r="O37" s="1218">
        <v>6</v>
      </c>
      <c r="P37" s="1218">
        <v>6</v>
      </c>
      <c r="Q37" s="1218">
        <v>6</v>
      </c>
      <c r="R37" s="1218">
        <v>6</v>
      </c>
      <c r="S37" s="405"/>
      <c r="T37" s="405"/>
      <c r="U37" s="405"/>
      <c r="V37" s="405"/>
      <c r="W37" s="405"/>
      <c r="X37" s="405"/>
      <c r="Y37" s="405"/>
      <c r="Z37" s="405"/>
      <c r="AA37" s="405"/>
      <c r="AB37" s="405"/>
      <c r="AC37" s="405"/>
    </row>
    <row r="38" spans="1:29" ht="56.25" customHeight="1">
      <c r="A38" s="27">
        <v>28</v>
      </c>
      <c r="B38" s="1332" t="s">
        <v>82</v>
      </c>
      <c r="C38" s="32" t="s">
        <v>1144</v>
      </c>
      <c r="D38" s="1342" t="s">
        <v>1892</v>
      </c>
      <c r="E38" s="1347">
        <v>30</v>
      </c>
      <c r="F38" s="1218">
        <v>30</v>
      </c>
      <c r="G38" s="1218">
        <v>30</v>
      </c>
      <c r="H38" s="1218">
        <v>30</v>
      </c>
      <c r="I38" s="1218">
        <v>30</v>
      </c>
      <c r="J38" s="1218">
        <v>30</v>
      </c>
      <c r="K38" s="1218">
        <v>30</v>
      </c>
      <c r="L38" s="1218">
        <v>30</v>
      </c>
      <c r="M38" s="1218">
        <v>30</v>
      </c>
      <c r="N38" s="1218">
        <v>30</v>
      </c>
      <c r="O38" s="1218">
        <v>30</v>
      </c>
      <c r="P38" s="1218">
        <v>30</v>
      </c>
      <c r="Q38" s="1218">
        <v>30</v>
      </c>
      <c r="R38" s="1218">
        <v>30</v>
      </c>
      <c r="S38" s="405"/>
      <c r="T38" s="405"/>
      <c r="U38" s="405"/>
      <c r="V38" s="405"/>
      <c r="W38" s="405"/>
      <c r="X38" s="405"/>
      <c r="Y38" s="405"/>
      <c r="Z38" s="405"/>
      <c r="AA38" s="405"/>
      <c r="AB38" s="405"/>
      <c r="AC38" s="405"/>
    </row>
    <row r="39" spans="1:29" ht="36.75" customHeight="1">
      <c r="A39" s="27">
        <v>29</v>
      </c>
      <c r="B39" s="1332" t="s">
        <v>83</v>
      </c>
      <c r="C39" s="32" t="s">
        <v>1144</v>
      </c>
      <c r="D39" s="1342" t="s">
        <v>1952</v>
      </c>
      <c r="E39" s="1347">
        <v>28</v>
      </c>
      <c r="F39" s="1218">
        <v>28</v>
      </c>
      <c r="G39" s="1218">
        <v>28</v>
      </c>
      <c r="H39" s="1218">
        <v>28</v>
      </c>
      <c r="I39" s="1218">
        <v>28</v>
      </c>
      <c r="J39" s="1218">
        <v>28</v>
      </c>
      <c r="K39" s="1218">
        <v>28</v>
      </c>
      <c r="L39" s="1218">
        <v>28</v>
      </c>
      <c r="M39" s="1218">
        <v>28</v>
      </c>
      <c r="N39" s="1218">
        <v>28</v>
      </c>
      <c r="O39" s="1218">
        <v>28</v>
      </c>
      <c r="P39" s="1218">
        <v>28</v>
      </c>
      <c r="Q39" s="1218">
        <v>28</v>
      </c>
      <c r="R39" s="1218">
        <v>28</v>
      </c>
      <c r="S39" s="405"/>
      <c r="T39" s="405"/>
      <c r="U39" s="405"/>
      <c r="V39" s="405"/>
      <c r="W39" s="405"/>
      <c r="X39" s="405"/>
      <c r="Y39" s="405"/>
      <c r="Z39" s="405"/>
      <c r="AA39" s="405"/>
      <c r="AB39" s="405"/>
      <c r="AC39" s="405"/>
    </row>
    <row r="40" spans="1:29" ht="27" customHeight="1">
      <c r="A40" s="27">
        <v>30</v>
      </c>
      <c r="B40" s="1332" t="s">
        <v>84</v>
      </c>
      <c r="C40" s="32" t="s">
        <v>1144</v>
      </c>
      <c r="D40" s="1342" t="s">
        <v>1960</v>
      </c>
      <c r="E40" s="1347">
        <v>264</v>
      </c>
      <c r="F40" s="1218">
        <v>264</v>
      </c>
      <c r="G40" s="1218">
        <v>264</v>
      </c>
      <c r="H40" s="1218">
        <v>264</v>
      </c>
      <c r="I40" s="1218">
        <v>264</v>
      </c>
      <c r="J40" s="1218">
        <v>264</v>
      </c>
      <c r="K40" s="1218">
        <v>264</v>
      </c>
      <c r="L40" s="1218">
        <v>264</v>
      </c>
      <c r="M40" s="1218">
        <v>264</v>
      </c>
      <c r="N40" s="1218">
        <v>264</v>
      </c>
      <c r="O40" s="1218">
        <v>264</v>
      </c>
      <c r="P40" s="1218">
        <v>264</v>
      </c>
      <c r="Q40" s="1218">
        <v>264</v>
      </c>
      <c r="R40" s="1218">
        <v>264</v>
      </c>
      <c r="S40" s="405"/>
      <c r="T40" s="405"/>
      <c r="U40" s="405"/>
      <c r="V40" s="405"/>
      <c r="W40" s="405"/>
      <c r="X40" s="405"/>
      <c r="Y40" s="405"/>
      <c r="Z40" s="405"/>
      <c r="AA40" s="405"/>
      <c r="AB40" s="405"/>
      <c r="AC40" s="405"/>
    </row>
    <row r="41" spans="1:29" ht="26.25" customHeight="1">
      <c r="A41" s="27">
        <v>31</v>
      </c>
      <c r="B41" s="1332" t="s">
        <v>85</v>
      </c>
      <c r="C41" s="32" t="s">
        <v>1144</v>
      </c>
      <c r="D41" s="1342" t="s">
        <v>1946</v>
      </c>
      <c r="E41" s="1347">
        <v>14</v>
      </c>
      <c r="F41" s="1218">
        <v>14</v>
      </c>
      <c r="G41" s="1218">
        <v>14</v>
      </c>
      <c r="H41" s="1218">
        <v>14</v>
      </c>
      <c r="I41" s="1218">
        <v>14</v>
      </c>
      <c r="J41" s="1218">
        <v>14</v>
      </c>
      <c r="K41" s="1218">
        <v>14</v>
      </c>
      <c r="L41" s="1218">
        <v>14</v>
      </c>
      <c r="M41" s="1218">
        <v>14</v>
      </c>
      <c r="N41" s="1218">
        <v>14</v>
      </c>
      <c r="O41" s="1218">
        <v>14</v>
      </c>
      <c r="P41" s="1218">
        <v>14</v>
      </c>
      <c r="Q41" s="1218">
        <v>14</v>
      </c>
      <c r="R41" s="1218">
        <v>14</v>
      </c>
      <c r="S41" s="405"/>
      <c r="T41" s="405"/>
      <c r="U41" s="405"/>
      <c r="V41" s="405"/>
      <c r="W41" s="405"/>
      <c r="X41" s="405"/>
      <c r="Y41" s="405"/>
      <c r="Z41" s="405"/>
      <c r="AA41" s="405"/>
      <c r="AB41" s="405"/>
      <c r="AC41" s="405"/>
    </row>
    <row r="42" spans="1:29" ht="34.5" customHeight="1">
      <c r="A42" s="27">
        <v>32</v>
      </c>
      <c r="B42" s="1332" t="s">
        <v>86</v>
      </c>
      <c r="C42" s="32" t="s">
        <v>1144</v>
      </c>
      <c r="D42" s="553"/>
      <c r="E42" s="1218">
        <v>129</v>
      </c>
      <c r="F42" s="1218">
        <v>129</v>
      </c>
      <c r="G42" s="1218">
        <v>129</v>
      </c>
      <c r="H42" s="1218">
        <v>129</v>
      </c>
      <c r="I42" s="1218">
        <v>129</v>
      </c>
      <c r="J42" s="1218">
        <v>129</v>
      </c>
      <c r="K42" s="1218">
        <v>129</v>
      </c>
      <c r="L42" s="1218">
        <v>129</v>
      </c>
      <c r="M42" s="1218">
        <v>129</v>
      </c>
      <c r="N42" s="1218">
        <v>129</v>
      </c>
      <c r="O42" s="1218">
        <v>129</v>
      </c>
      <c r="P42" s="1218">
        <v>129</v>
      </c>
      <c r="Q42" s="1218">
        <v>129</v>
      </c>
      <c r="R42" s="1218">
        <v>129</v>
      </c>
      <c r="S42" s="405"/>
      <c r="T42" s="405"/>
      <c r="U42" s="405"/>
      <c r="V42" s="405"/>
      <c r="W42" s="405"/>
      <c r="X42" s="405"/>
      <c r="Y42" s="405"/>
      <c r="Z42" s="405"/>
      <c r="AA42" s="405"/>
      <c r="AB42" s="405"/>
      <c r="AC42" s="405"/>
    </row>
    <row r="43" spans="1:29" ht="48" customHeight="1">
      <c r="A43" s="27">
        <v>33</v>
      </c>
      <c r="B43" s="1332" t="s">
        <v>1951</v>
      </c>
      <c r="C43" s="32" t="s">
        <v>1144</v>
      </c>
      <c r="D43" s="1342" t="s">
        <v>1873</v>
      </c>
      <c r="E43" s="1347">
        <v>210</v>
      </c>
      <c r="F43" s="1218">
        <v>210</v>
      </c>
      <c r="G43" s="1218">
        <v>210</v>
      </c>
      <c r="H43" s="1218">
        <v>210</v>
      </c>
      <c r="I43" s="1218">
        <v>210</v>
      </c>
      <c r="J43" s="1218">
        <v>210</v>
      </c>
      <c r="K43" s="1218">
        <v>210</v>
      </c>
      <c r="L43" s="1218">
        <v>210</v>
      </c>
      <c r="M43" s="1218">
        <v>210</v>
      </c>
      <c r="N43" s="1218">
        <v>210</v>
      </c>
      <c r="O43" s="1218">
        <v>210</v>
      </c>
      <c r="P43" s="1218">
        <v>210</v>
      </c>
      <c r="Q43" s="1218">
        <v>210</v>
      </c>
      <c r="R43" s="1218">
        <v>210</v>
      </c>
      <c r="S43" s="405"/>
      <c r="T43" s="405"/>
      <c r="U43" s="405"/>
      <c r="V43" s="405"/>
      <c r="W43" s="405"/>
      <c r="X43" s="405"/>
      <c r="Y43" s="405"/>
      <c r="Z43" s="405"/>
      <c r="AA43" s="405"/>
      <c r="AB43" s="405"/>
      <c r="AC43" s="405"/>
    </row>
    <row r="44" spans="1:29" ht="34.5" customHeight="1">
      <c r="A44" s="27">
        <v>34</v>
      </c>
      <c r="B44" s="1332" t="s">
        <v>87</v>
      </c>
      <c r="C44" s="32" t="s">
        <v>1144</v>
      </c>
      <c r="D44" s="1342" t="s">
        <v>1904</v>
      </c>
      <c r="E44" s="1347">
        <v>905</v>
      </c>
      <c r="F44" s="1218">
        <v>905</v>
      </c>
      <c r="G44" s="1218">
        <v>905</v>
      </c>
      <c r="H44" s="1218">
        <v>905</v>
      </c>
      <c r="I44" s="1218">
        <v>905</v>
      </c>
      <c r="J44" s="1218">
        <v>905</v>
      </c>
      <c r="K44" s="1218">
        <v>905</v>
      </c>
      <c r="L44" s="1218">
        <v>905</v>
      </c>
      <c r="M44" s="1218">
        <v>905</v>
      </c>
      <c r="N44" s="1218">
        <v>905</v>
      </c>
      <c r="O44" s="1218">
        <v>905</v>
      </c>
      <c r="P44" s="1218">
        <v>905</v>
      </c>
      <c r="Q44" s="1218">
        <v>905</v>
      </c>
      <c r="R44" s="1218">
        <v>905</v>
      </c>
      <c r="S44" s="405"/>
      <c r="T44" s="405"/>
      <c r="U44" s="405"/>
      <c r="V44" s="405"/>
      <c r="W44" s="405"/>
      <c r="X44" s="405"/>
      <c r="Y44" s="405"/>
      <c r="Z44" s="405"/>
      <c r="AA44" s="405"/>
      <c r="AB44" s="405"/>
      <c r="AC44" s="405"/>
    </row>
    <row r="45" spans="1:29" ht="35.25" customHeight="1">
      <c r="A45" s="27">
        <v>35</v>
      </c>
      <c r="B45" s="1332" t="s">
        <v>1949</v>
      </c>
      <c r="C45" s="32" t="s">
        <v>1144</v>
      </c>
      <c r="D45" s="1342" t="s">
        <v>1950</v>
      </c>
      <c r="E45" s="1347">
        <v>62</v>
      </c>
      <c r="F45" s="1218">
        <v>62</v>
      </c>
      <c r="G45" s="1218">
        <v>62</v>
      </c>
      <c r="H45" s="1218">
        <v>62</v>
      </c>
      <c r="I45" s="1218">
        <v>62</v>
      </c>
      <c r="J45" s="1218">
        <v>62</v>
      </c>
      <c r="K45" s="1218">
        <v>62</v>
      </c>
      <c r="L45" s="1218">
        <v>62</v>
      </c>
      <c r="M45" s="1218">
        <v>62</v>
      </c>
      <c r="N45" s="1218">
        <v>62</v>
      </c>
      <c r="O45" s="1218">
        <v>62</v>
      </c>
      <c r="P45" s="1218">
        <v>62</v>
      </c>
      <c r="Q45" s="1218">
        <v>62</v>
      </c>
      <c r="R45" s="1218">
        <v>62</v>
      </c>
      <c r="S45" s="405"/>
      <c r="T45" s="405"/>
      <c r="U45" s="405"/>
      <c r="V45" s="405"/>
      <c r="W45" s="405"/>
      <c r="X45" s="405"/>
      <c r="Y45" s="405"/>
      <c r="Z45" s="405"/>
      <c r="AA45" s="405"/>
      <c r="AB45" s="405"/>
      <c r="AC45" s="405"/>
    </row>
    <row r="46" spans="1:29" ht="30.75" customHeight="1">
      <c r="A46" s="27">
        <v>36</v>
      </c>
      <c r="B46" s="1332" t="s">
        <v>1793</v>
      </c>
      <c r="C46" s="32" t="s">
        <v>1144</v>
      </c>
      <c r="D46" s="1342" t="s">
        <v>1940</v>
      </c>
      <c r="E46" s="1347">
        <v>179</v>
      </c>
      <c r="F46" s="1218">
        <v>179</v>
      </c>
      <c r="G46" s="1218">
        <v>179</v>
      </c>
      <c r="H46" s="1218">
        <v>179</v>
      </c>
      <c r="I46" s="1218">
        <v>179</v>
      </c>
      <c r="J46" s="1218">
        <v>179</v>
      </c>
      <c r="K46" s="1218">
        <v>179</v>
      </c>
      <c r="L46" s="1218">
        <v>179</v>
      </c>
      <c r="M46" s="1218">
        <v>179</v>
      </c>
      <c r="N46" s="1218">
        <v>179</v>
      </c>
      <c r="O46" s="1218">
        <v>179</v>
      </c>
      <c r="P46" s="1218">
        <v>179</v>
      </c>
      <c r="Q46" s="1218">
        <v>179</v>
      </c>
      <c r="R46" s="1218">
        <v>179</v>
      </c>
      <c r="S46" s="405"/>
      <c r="T46" s="405"/>
      <c r="U46" s="405"/>
      <c r="V46" s="405"/>
      <c r="W46" s="405"/>
      <c r="X46" s="405"/>
      <c r="Y46" s="405"/>
      <c r="Z46" s="405"/>
      <c r="AA46" s="405"/>
      <c r="AB46" s="405"/>
      <c r="AC46" s="405"/>
    </row>
    <row r="47" spans="1:29" ht="36.75" customHeight="1">
      <c r="A47" s="27">
        <v>37</v>
      </c>
      <c r="B47" s="1332" t="s">
        <v>1893</v>
      </c>
      <c r="C47" s="32" t="s">
        <v>1144</v>
      </c>
      <c r="D47" s="1342" t="s">
        <v>1894</v>
      </c>
      <c r="E47" s="1347">
        <v>30</v>
      </c>
      <c r="F47" s="1218">
        <v>30</v>
      </c>
      <c r="G47" s="1218">
        <v>30</v>
      </c>
      <c r="H47" s="1218">
        <v>30</v>
      </c>
      <c r="I47" s="1218">
        <v>30</v>
      </c>
      <c r="J47" s="1218">
        <v>30</v>
      </c>
      <c r="K47" s="1218">
        <v>30</v>
      </c>
      <c r="L47" s="1218">
        <v>30</v>
      </c>
      <c r="M47" s="1218">
        <v>30</v>
      </c>
      <c r="N47" s="1218">
        <v>30</v>
      </c>
      <c r="O47" s="1218">
        <v>30</v>
      </c>
      <c r="P47" s="1218">
        <v>30</v>
      </c>
      <c r="Q47" s="1218">
        <v>30</v>
      </c>
      <c r="R47" s="1218">
        <v>30</v>
      </c>
      <c r="S47" s="405"/>
      <c r="T47" s="405"/>
      <c r="U47" s="405"/>
      <c r="V47" s="405"/>
      <c r="W47" s="405"/>
      <c r="X47" s="405"/>
      <c r="Y47" s="405"/>
      <c r="Z47" s="405"/>
      <c r="AA47" s="405"/>
      <c r="AB47" s="405"/>
      <c r="AC47" s="405"/>
    </row>
    <row r="48" spans="1:29" ht="33.75" customHeight="1">
      <c r="A48" s="27">
        <v>38</v>
      </c>
      <c r="B48" s="1332" t="s">
        <v>1875</v>
      </c>
      <c r="C48" s="32" t="s">
        <v>1144</v>
      </c>
      <c r="D48" s="1342" t="s">
        <v>1878</v>
      </c>
      <c r="E48" s="1347">
        <v>485</v>
      </c>
      <c r="F48" s="1218">
        <v>485</v>
      </c>
      <c r="G48" s="1218">
        <v>485</v>
      </c>
      <c r="H48" s="1218">
        <v>485</v>
      </c>
      <c r="I48" s="1218">
        <v>485</v>
      </c>
      <c r="J48" s="1218">
        <v>485</v>
      </c>
      <c r="K48" s="1218">
        <v>485</v>
      </c>
      <c r="L48" s="1218">
        <v>485</v>
      </c>
      <c r="M48" s="1218">
        <v>485</v>
      </c>
      <c r="N48" s="1218">
        <v>485</v>
      </c>
      <c r="O48" s="1218">
        <v>485</v>
      </c>
      <c r="P48" s="1218">
        <v>485</v>
      </c>
      <c r="Q48" s="1218">
        <v>485</v>
      </c>
      <c r="R48" s="1218">
        <v>485</v>
      </c>
      <c r="S48" s="405"/>
      <c r="T48" s="405"/>
      <c r="U48" s="405"/>
      <c r="V48" s="405"/>
      <c r="W48" s="405"/>
      <c r="X48" s="405"/>
      <c r="Y48" s="405"/>
      <c r="Z48" s="405"/>
      <c r="AA48" s="405"/>
      <c r="AB48" s="405"/>
      <c r="AC48" s="405"/>
    </row>
    <row r="49" spans="1:30" ht="35.25" customHeight="1">
      <c r="A49" s="27">
        <v>39</v>
      </c>
      <c r="B49" s="1332" t="s">
        <v>1967</v>
      </c>
      <c r="C49" s="32" t="s">
        <v>1144</v>
      </c>
      <c r="D49" s="553"/>
      <c r="E49" s="1347">
        <v>24</v>
      </c>
      <c r="F49" s="1218">
        <v>24</v>
      </c>
      <c r="G49" s="1218">
        <v>24</v>
      </c>
      <c r="H49" s="1218">
        <v>24</v>
      </c>
      <c r="I49" s="1218">
        <v>24</v>
      </c>
      <c r="J49" s="1218">
        <v>24</v>
      </c>
      <c r="K49" s="1218">
        <v>24</v>
      </c>
      <c r="L49" s="1218">
        <v>24</v>
      </c>
      <c r="M49" s="1218">
        <v>24</v>
      </c>
      <c r="N49" s="1218">
        <v>24</v>
      </c>
      <c r="O49" s="1218">
        <v>24</v>
      </c>
      <c r="P49" s="1218">
        <v>24</v>
      </c>
      <c r="Q49" s="1218">
        <v>24</v>
      </c>
      <c r="R49" s="1218">
        <v>24</v>
      </c>
      <c r="S49" s="405"/>
      <c r="T49" s="405"/>
      <c r="U49" s="405"/>
      <c r="V49" s="405"/>
      <c r="W49" s="405"/>
      <c r="X49" s="405"/>
      <c r="Y49" s="405"/>
      <c r="Z49" s="405"/>
      <c r="AA49" s="405"/>
      <c r="AB49" s="405"/>
      <c r="AC49" s="405"/>
    </row>
    <row r="50" spans="1:30" ht="24.75" customHeight="1">
      <c r="A50" s="27">
        <v>40</v>
      </c>
      <c r="B50" s="1332" t="s">
        <v>88</v>
      </c>
      <c r="C50" s="32" t="s">
        <v>1144</v>
      </c>
      <c r="D50" s="1342" t="s">
        <v>1888</v>
      </c>
      <c r="E50" s="1347">
        <v>11</v>
      </c>
      <c r="F50" s="1218">
        <v>11</v>
      </c>
      <c r="G50" s="1218">
        <v>11</v>
      </c>
      <c r="H50" s="1218">
        <v>11</v>
      </c>
      <c r="I50" s="1218">
        <v>11</v>
      </c>
      <c r="J50" s="1218">
        <v>11</v>
      </c>
      <c r="K50" s="1218">
        <v>11</v>
      </c>
      <c r="L50" s="1218">
        <v>11</v>
      </c>
      <c r="M50" s="1218">
        <v>11</v>
      </c>
      <c r="N50" s="1218">
        <v>11</v>
      </c>
      <c r="O50" s="1218">
        <v>11</v>
      </c>
      <c r="P50" s="1218">
        <v>11</v>
      </c>
      <c r="Q50" s="1218">
        <v>11</v>
      </c>
      <c r="R50" s="1218">
        <v>11</v>
      </c>
      <c r="S50" s="405"/>
      <c r="T50" s="405"/>
      <c r="U50" s="405"/>
      <c r="V50" s="405"/>
      <c r="W50" s="405"/>
      <c r="X50" s="405"/>
      <c r="Y50" s="405"/>
      <c r="Z50" s="405"/>
      <c r="AA50" s="405"/>
      <c r="AB50" s="405"/>
      <c r="AC50" s="405"/>
    </row>
    <row r="51" spans="1:30" ht="23.25" customHeight="1">
      <c r="A51" s="27">
        <v>41</v>
      </c>
      <c r="B51" s="1332" t="s">
        <v>89</v>
      </c>
      <c r="C51" s="32" t="s">
        <v>1144</v>
      </c>
      <c r="D51" s="1342" t="s">
        <v>1917</v>
      </c>
      <c r="E51" s="1347">
        <v>27</v>
      </c>
      <c r="F51" s="1218">
        <v>27</v>
      </c>
      <c r="G51" s="1218">
        <v>27</v>
      </c>
      <c r="H51" s="1218">
        <v>27</v>
      </c>
      <c r="I51" s="1218">
        <v>27</v>
      </c>
      <c r="J51" s="1218">
        <v>27</v>
      </c>
      <c r="K51" s="1218">
        <v>27</v>
      </c>
      <c r="L51" s="1218">
        <v>27</v>
      </c>
      <c r="M51" s="1218">
        <v>27</v>
      </c>
      <c r="N51" s="1218">
        <v>27</v>
      </c>
      <c r="O51" s="1218">
        <v>27</v>
      </c>
      <c r="P51" s="1218">
        <v>27</v>
      </c>
      <c r="Q51" s="1218">
        <v>27</v>
      </c>
      <c r="R51" s="1218">
        <v>27</v>
      </c>
      <c r="S51" s="405"/>
      <c r="T51" s="405"/>
      <c r="U51" s="405"/>
      <c r="V51" s="405"/>
      <c r="W51" s="405"/>
      <c r="X51" s="405"/>
      <c r="Y51" s="405"/>
      <c r="Z51" s="405"/>
      <c r="AA51" s="405"/>
      <c r="AB51" s="405"/>
      <c r="AC51" s="405"/>
    </row>
    <row r="52" spans="1:30" ht="25.5">
      <c r="A52" s="27">
        <v>42</v>
      </c>
      <c r="B52" s="1332" t="s">
        <v>90</v>
      </c>
      <c r="C52" s="32" t="s">
        <v>1144</v>
      </c>
      <c r="D52" s="1342" t="s">
        <v>1876</v>
      </c>
      <c r="E52" s="1347">
        <v>14</v>
      </c>
      <c r="F52" s="1218">
        <v>14</v>
      </c>
      <c r="G52" s="1218">
        <v>14</v>
      </c>
      <c r="H52" s="1218">
        <v>14</v>
      </c>
      <c r="I52" s="1218">
        <v>14</v>
      </c>
      <c r="J52" s="1218">
        <v>14</v>
      </c>
      <c r="K52" s="1218">
        <v>14</v>
      </c>
      <c r="L52" s="1218">
        <v>14</v>
      </c>
      <c r="M52" s="1218">
        <v>14</v>
      </c>
      <c r="N52" s="1218">
        <v>14</v>
      </c>
      <c r="O52" s="1218">
        <v>14</v>
      </c>
      <c r="P52" s="1218">
        <v>14</v>
      </c>
      <c r="Q52" s="1218">
        <v>14</v>
      </c>
      <c r="R52" s="1218">
        <v>14</v>
      </c>
      <c r="S52" s="405"/>
      <c r="T52" s="405"/>
      <c r="U52" s="405"/>
      <c r="V52" s="405"/>
      <c r="W52" s="405"/>
      <c r="X52" s="405"/>
      <c r="Y52" s="405"/>
      <c r="Z52" s="405"/>
      <c r="AA52" s="405"/>
      <c r="AB52" s="405"/>
      <c r="AC52" s="405"/>
    </row>
    <row r="53" spans="1:30" ht="49.5" customHeight="1">
      <c r="A53" s="27">
        <v>43</v>
      </c>
      <c r="B53" s="1332" t="s">
        <v>1886</v>
      </c>
      <c r="C53" s="32" t="s">
        <v>1144</v>
      </c>
      <c r="D53" s="1342" t="s">
        <v>1887</v>
      </c>
      <c r="E53" s="1347">
        <f t="shared" ref="E53" si="12">L53+S53</f>
        <v>3</v>
      </c>
      <c r="F53" s="1218">
        <f t="shared" ref="F53" si="13">M53+T53</f>
        <v>3</v>
      </c>
      <c r="G53" s="1218">
        <f t="shared" ref="G53" si="14">N53+U53</f>
        <v>3</v>
      </c>
      <c r="H53" s="1218">
        <f t="shared" ref="H53" si="15">M53+T53</f>
        <v>3</v>
      </c>
      <c r="I53" s="1218">
        <f t="shared" si="9"/>
        <v>3</v>
      </c>
      <c r="J53" s="1218">
        <f t="shared" ref="J53:K53" si="16">Q53+V53</f>
        <v>3</v>
      </c>
      <c r="K53" s="1218">
        <f t="shared" si="16"/>
        <v>3</v>
      </c>
      <c r="L53" s="27">
        <v>3</v>
      </c>
      <c r="M53" s="27">
        <v>3</v>
      </c>
      <c r="N53" s="27">
        <v>3</v>
      </c>
      <c r="O53" s="27">
        <v>3</v>
      </c>
      <c r="P53" s="27">
        <v>3</v>
      </c>
      <c r="Q53" s="27">
        <v>3</v>
      </c>
      <c r="R53" s="27">
        <v>3</v>
      </c>
      <c r="S53" s="405"/>
      <c r="T53" s="405"/>
      <c r="U53" s="405"/>
      <c r="V53" s="405"/>
      <c r="W53" s="405"/>
      <c r="X53" s="405"/>
      <c r="Y53" s="405"/>
      <c r="Z53" s="405"/>
      <c r="AA53" s="405"/>
      <c r="AB53" s="405"/>
      <c r="AC53" s="405"/>
    </row>
    <row r="54" spans="1:30" ht="36.75" customHeight="1">
      <c r="A54" s="27">
        <v>44</v>
      </c>
      <c r="B54" s="1332" t="s">
        <v>1945</v>
      </c>
      <c r="C54" s="32" t="s">
        <v>1144</v>
      </c>
      <c r="D54" s="1342" t="s">
        <v>1944</v>
      </c>
      <c r="E54" s="1347">
        <v>2</v>
      </c>
      <c r="F54" s="1218">
        <v>2</v>
      </c>
      <c r="G54" s="1218">
        <v>2</v>
      </c>
      <c r="H54" s="1218">
        <v>2</v>
      </c>
      <c r="I54" s="1218">
        <v>2</v>
      </c>
      <c r="J54" s="1218">
        <v>2</v>
      </c>
      <c r="K54" s="1218">
        <v>2</v>
      </c>
      <c r="L54" s="1218">
        <v>2</v>
      </c>
      <c r="M54" s="1218">
        <v>2</v>
      </c>
      <c r="N54" s="1218">
        <v>2</v>
      </c>
      <c r="O54" s="1218">
        <v>2</v>
      </c>
      <c r="P54" s="1218">
        <v>2</v>
      </c>
      <c r="Q54" s="1218">
        <v>2</v>
      </c>
      <c r="R54" s="1218">
        <v>2</v>
      </c>
      <c r="S54" s="405"/>
      <c r="T54" s="405"/>
      <c r="U54" s="405"/>
      <c r="V54" s="405"/>
      <c r="W54" s="405"/>
      <c r="X54" s="405"/>
      <c r="Y54" s="405"/>
      <c r="Z54" s="405"/>
      <c r="AA54" s="405"/>
      <c r="AB54" s="405"/>
      <c r="AC54" s="405"/>
    </row>
    <row r="55" spans="1:30" ht="32.25" customHeight="1">
      <c r="A55" s="27">
        <v>45</v>
      </c>
      <c r="B55" s="1332" t="s">
        <v>1922</v>
      </c>
      <c r="C55" s="32" t="s">
        <v>1144</v>
      </c>
      <c r="D55" s="553"/>
      <c r="E55" s="1347">
        <v>8</v>
      </c>
      <c r="F55" s="1218">
        <v>8</v>
      </c>
      <c r="G55" s="1218">
        <v>8</v>
      </c>
      <c r="H55" s="1218">
        <v>8</v>
      </c>
      <c r="I55" s="1218">
        <v>8</v>
      </c>
      <c r="J55" s="1218">
        <v>8</v>
      </c>
      <c r="K55" s="1218">
        <v>8</v>
      </c>
      <c r="L55" s="1218">
        <v>8</v>
      </c>
      <c r="M55" s="1218">
        <v>8</v>
      </c>
      <c r="N55" s="1218">
        <v>8</v>
      </c>
      <c r="O55" s="1218">
        <v>8</v>
      </c>
      <c r="P55" s="1218">
        <v>8</v>
      </c>
      <c r="Q55" s="1218">
        <v>8</v>
      </c>
      <c r="R55" s="1218">
        <v>8</v>
      </c>
      <c r="S55" s="405"/>
      <c r="T55" s="405"/>
      <c r="U55" s="405"/>
      <c r="V55" s="405"/>
      <c r="W55" s="405"/>
      <c r="X55" s="405"/>
      <c r="Y55" s="405"/>
      <c r="Z55" s="405"/>
      <c r="AA55" s="405"/>
      <c r="AB55" s="405"/>
      <c r="AC55" s="405"/>
    </row>
    <row r="56" spans="1:30" ht="27.75" customHeight="1">
      <c r="A56" s="27">
        <v>46</v>
      </c>
      <c r="B56" s="1332" t="s">
        <v>91</v>
      </c>
      <c r="C56" s="32" t="s">
        <v>1144</v>
      </c>
      <c r="D56" s="1342" t="s">
        <v>1871</v>
      </c>
      <c r="E56" s="1347">
        <v>13</v>
      </c>
      <c r="F56" s="1218">
        <v>13</v>
      </c>
      <c r="G56" s="1218">
        <v>13</v>
      </c>
      <c r="H56" s="1218">
        <v>13</v>
      </c>
      <c r="I56" s="1218">
        <v>13</v>
      </c>
      <c r="J56" s="1218">
        <v>13</v>
      </c>
      <c r="K56" s="1218">
        <v>13</v>
      </c>
      <c r="L56" s="1218">
        <v>13</v>
      </c>
      <c r="M56" s="1218">
        <v>13</v>
      </c>
      <c r="N56" s="1218">
        <v>13</v>
      </c>
      <c r="O56" s="1218">
        <v>13</v>
      </c>
      <c r="P56" s="1218">
        <v>13</v>
      </c>
      <c r="Q56" s="1218">
        <v>13</v>
      </c>
      <c r="R56" s="1218">
        <v>13</v>
      </c>
      <c r="S56" s="405"/>
      <c r="T56" s="405"/>
      <c r="U56" s="405"/>
      <c r="V56" s="405"/>
      <c r="W56" s="405"/>
      <c r="X56" s="405"/>
      <c r="Y56" s="405"/>
      <c r="Z56" s="405"/>
      <c r="AA56" s="405"/>
      <c r="AB56" s="405"/>
      <c r="AC56" s="405"/>
    </row>
    <row r="57" spans="1:30" ht="49.5" customHeight="1">
      <c r="A57" s="27">
        <v>47</v>
      </c>
      <c r="B57" s="1332" t="s">
        <v>1889</v>
      </c>
      <c r="C57" s="32" t="s">
        <v>1144</v>
      </c>
      <c r="D57" s="1342" t="s">
        <v>1890</v>
      </c>
      <c r="E57" s="1347">
        <v>178</v>
      </c>
      <c r="F57" s="1218">
        <v>178</v>
      </c>
      <c r="G57" s="1218">
        <v>178</v>
      </c>
      <c r="H57" s="1218">
        <v>178</v>
      </c>
      <c r="I57" s="1218">
        <v>178</v>
      </c>
      <c r="J57" s="1218">
        <v>178</v>
      </c>
      <c r="K57" s="1218">
        <v>178</v>
      </c>
      <c r="L57" s="1218">
        <v>178</v>
      </c>
      <c r="M57" s="1218">
        <v>178</v>
      </c>
      <c r="N57" s="1218">
        <v>178</v>
      </c>
      <c r="O57" s="1218">
        <v>178</v>
      </c>
      <c r="P57" s="1218">
        <v>178</v>
      </c>
      <c r="Q57" s="1218">
        <v>178</v>
      </c>
      <c r="R57" s="1218">
        <v>178</v>
      </c>
      <c r="S57" s="405"/>
      <c r="T57" s="405"/>
      <c r="U57" s="405"/>
      <c r="V57" s="405"/>
      <c r="W57" s="405"/>
      <c r="X57" s="405"/>
      <c r="Y57" s="405"/>
      <c r="Z57" s="405"/>
      <c r="AA57" s="405"/>
      <c r="AB57" s="405"/>
      <c r="AC57" s="405"/>
    </row>
    <row r="58" spans="1:30" ht="40.5" customHeight="1">
      <c r="A58" s="27">
        <v>48</v>
      </c>
      <c r="B58" s="1335" t="s">
        <v>1970</v>
      </c>
      <c r="C58" s="32" t="s">
        <v>1144</v>
      </c>
      <c r="D58" s="1356" t="s">
        <v>1971</v>
      </c>
      <c r="E58" s="1218"/>
      <c r="F58" s="1218"/>
      <c r="G58" s="1218"/>
      <c r="H58" s="1218"/>
      <c r="I58" s="1218"/>
      <c r="J58" s="1218"/>
      <c r="K58" s="1218"/>
      <c r="L58" s="27"/>
      <c r="M58" s="27"/>
      <c r="N58" s="27"/>
      <c r="O58" s="27"/>
      <c r="P58" s="27"/>
      <c r="Q58" s="27"/>
      <c r="R58" s="27"/>
      <c r="S58" s="405"/>
      <c r="T58" s="405"/>
      <c r="U58" s="405"/>
      <c r="V58" s="405"/>
      <c r="W58" s="405"/>
      <c r="X58" s="405"/>
      <c r="Y58" s="405"/>
      <c r="Z58" s="405"/>
      <c r="AA58" s="405"/>
      <c r="AB58" s="405"/>
      <c r="AC58" s="405"/>
    </row>
    <row r="59" spans="1:30" ht="45.75" customHeight="1">
      <c r="A59" s="27">
        <v>49</v>
      </c>
      <c r="B59" s="1332" t="s">
        <v>92</v>
      </c>
      <c r="C59" s="32" t="s">
        <v>1144</v>
      </c>
      <c r="D59" s="553"/>
      <c r="E59" s="1218">
        <v>31</v>
      </c>
      <c r="F59" s="1218">
        <v>31</v>
      </c>
      <c r="G59" s="1218">
        <v>31</v>
      </c>
      <c r="H59" s="1218">
        <v>31</v>
      </c>
      <c r="I59" s="1218">
        <v>31</v>
      </c>
      <c r="J59" s="1218">
        <v>31</v>
      </c>
      <c r="K59" s="1218">
        <v>31</v>
      </c>
      <c r="L59" s="1218">
        <v>31</v>
      </c>
      <c r="M59" s="1218">
        <v>31</v>
      </c>
      <c r="N59" s="1218">
        <v>31</v>
      </c>
      <c r="O59" s="1218">
        <v>31</v>
      </c>
      <c r="P59" s="1218">
        <v>31</v>
      </c>
      <c r="Q59" s="1218">
        <v>31</v>
      </c>
      <c r="R59" s="1218">
        <v>31</v>
      </c>
      <c r="S59" s="405"/>
      <c r="T59" s="405"/>
      <c r="U59" s="405"/>
      <c r="V59" s="405"/>
      <c r="W59" s="405"/>
      <c r="X59" s="405"/>
      <c r="Y59" s="405"/>
      <c r="Z59" s="405"/>
      <c r="AA59" s="405"/>
      <c r="AB59" s="405"/>
      <c r="AC59" s="405"/>
    </row>
    <row r="60" spans="1:30" ht="42.75" customHeight="1">
      <c r="A60" s="27">
        <v>50</v>
      </c>
      <c r="B60" s="1332" t="s">
        <v>93</v>
      </c>
      <c r="C60" s="32" t="s">
        <v>1144</v>
      </c>
      <c r="D60" s="1342" t="s">
        <v>1909</v>
      </c>
      <c r="E60" s="1347">
        <v>28</v>
      </c>
      <c r="F60" s="1218">
        <v>28</v>
      </c>
      <c r="G60" s="1218">
        <v>28</v>
      </c>
      <c r="H60" s="1218">
        <v>28</v>
      </c>
      <c r="I60" s="1218">
        <v>28</v>
      </c>
      <c r="J60" s="1218">
        <v>28</v>
      </c>
      <c r="K60" s="1218">
        <v>28</v>
      </c>
      <c r="L60" s="1218">
        <v>28</v>
      </c>
      <c r="M60" s="1218">
        <v>28</v>
      </c>
      <c r="N60" s="1218">
        <v>28</v>
      </c>
      <c r="O60" s="1218">
        <v>28</v>
      </c>
      <c r="P60" s="1218">
        <v>28</v>
      </c>
      <c r="Q60" s="1218">
        <v>28</v>
      </c>
      <c r="R60" s="1218">
        <v>28</v>
      </c>
      <c r="S60" s="405"/>
      <c r="T60" s="405"/>
      <c r="U60" s="405"/>
      <c r="V60" s="405"/>
      <c r="W60" s="405"/>
      <c r="X60" s="405"/>
      <c r="Y60" s="405"/>
      <c r="Z60" s="405"/>
      <c r="AA60" s="405"/>
      <c r="AB60" s="405"/>
      <c r="AC60" s="405"/>
    </row>
    <row r="61" spans="1:30" ht="28.5" customHeight="1">
      <c r="A61" s="1246"/>
      <c r="B61" s="1247"/>
      <c r="C61" s="32" t="s">
        <v>1144</v>
      </c>
      <c r="D61" s="1248"/>
      <c r="E61" s="1218">
        <f t="shared" ref="E61:U61" si="17">SUM(E7:E60)</f>
        <v>26416.799999999999</v>
      </c>
      <c r="F61" s="1218">
        <f t="shared" si="17"/>
        <v>26417</v>
      </c>
      <c r="G61" s="1218">
        <f t="shared" si="17"/>
        <v>26417</v>
      </c>
      <c r="H61" s="1218">
        <f>SUM(H7:H60)</f>
        <v>26417</v>
      </c>
      <c r="I61" s="1218">
        <f>SUM(I7:I60)</f>
        <v>26417</v>
      </c>
      <c r="J61" s="1218">
        <f t="shared" si="17"/>
        <v>26417</v>
      </c>
      <c r="K61" s="1218">
        <f t="shared" si="17"/>
        <v>26417</v>
      </c>
      <c r="L61" s="1218">
        <f t="shared" si="17"/>
        <v>26417</v>
      </c>
      <c r="M61" s="1218">
        <f t="shared" si="17"/>
        <v>24242.6</v>
      </c>
      <c r="N61" s="1218">
        <f t="shared" si="17"/>
        <v>24242.6</v>
      </c>
      <c r="O61" s="1218">
        <f>SUM(O7:O60)</f>
        <v>24242.6</v>
      </c>
      <c r="P61" s="1218">
        <f>SUM(P7:P60)</f>
        <v>24242.6</v>
      </c>
      <c r="Q61" s="1218">
        <f t="shared" si="17"/>
        <v>24242.6</v>
      </c>
      <c r="R61" s="1218">
        <f>SUM(R7:R60)</f>
        <v>24242.6</v>
      </c>
      <c r="S61" s="404">
        <f t="shared" si="17"/>
        <v>0</v>
      </c>
      <c r="T61" s="404">
        <f t="shared" si="17"/>
        <v>0</v>
      </c>
      <c r="U61" s="404">
        <f t="shared" si="17"/>
        <v>0</v>
      </c>
      <c r="V61" s="404">
        <f t="shared" ref="V61:AB61" si="18">SUM(V7:V60)</f>
        <v>0</v>
      </c>
      <c r="W61" s="404">
        <f t="shared" si="18"/>
        <v>0</v>
      </c>
      <c r="X61" s="404">
        <f t="shared" si="18"/>
        <v>0</v>
      </c>
      <c r="Y61" s="404">
        <f t="shared" si="18"/>
        <v>0</v>
      </c>
      <c r="Z61" s="404">
        <f t="shared" si="18"/>
        <v>0</v>
      </c>
      <c r="AA61" s="404">
        <f t="shared" si="18"/>
        <v>0</v>
      </c>
      <c r="AB61" s="404">
        <f t="shared" si="18"/>
        <v>0</v>
      </c>
      <c r="AC61" s="406"/>
    </row>
    <row r="62" spans="1:30" ht="17.25" customHeight="1">
      <c r="A62" s="32"/>
      <c r="B62" s="238" t="s">
        <v>880</v>
      </c>
      <c r="C62" s="32" t="s">
        <v>456</v>
      </c>
      <c r="D62" s="118"/>
      <c r="E62" s="404">
        <f>E61/1000</f>
        <v>26.416799999999999</v>
      </c>
      <c r="F62" s="404">
        <f t="shared" ref="F62:AB62" si="19">F61/1000</f>
        <v>26.417000000000002</v>
      </c>
      <c r="G62" s="404">
        <f t="shared" si="19"/>
        <v>26.417000000000002</v>
      </c>
      <c r="H62" s="404">
        <f>H61/1000</f>
        <v>26.417000000000002</v>
      </c>
      <c r="I62" s="404">
        <f>I61/1000</f>
        <v>26.417000000000002</v>
      </c>
      <c r="J62" s="404">
        <f>J61/1000</f>
        <v>26.417000000000002</v>
      </c>
      <c r="K62" s="404">
        <f>K61/1000</f>
        <v>26.417000000000002</v>
      </c>
      <c r="L62" s="404">
        <f t="shared" si="19"/>
        <v>26.417000000000002</v>
      </c>
      <c r="M62" s="404">
        <f t="shared" si="19"/>
        <v>24.242599999999999</v>
      </c>
      <c r="N62" s="404">
        <f t="shared" si="19"/>
        <v>24.242599999999999</v>
      </c>
      <c r="O62" s="404">
        <f>O61/1000</f>
        <v>24.242599999999999</v>
      </c>
      <c r="P62" s="404">
        <f>P61/1000</f>
        <v>24.242599999999999</v>
      </c>
      <c r="Q62" s="404">
        <f>Q61/1000</f>
        <v>24.242599999999999</v>
      </c>
      <c r="R62" s="404">
        <f>R61/1000</f>
        <v>24.242599999999999</v>
      </c>
      <c r="S62" s="404">
        <f t="shared" si="19"/>
        <v>0</v>
      </c>
      <c r="T62" s="404">
        <f t="shared" si="19"/>
        <v>0</v>
      </c>
      <c r="U62" s="404">
        <f t="shared" si="19"/>
        <v>0</v>
      </c>
      <c r="V62" s="404">
        <f t="shared" si="19"/>
        <v>0</v>
      </c>
      <c r="W62" s="404">
        <f t="shared" si="19"/>
        <v>0</v>
      </c>
      <c r="X62" s="404">
        <f t="shared" si="19"/>
        <v>0</v>
      </c>
      <c r="Y62" s="404">
        <f t="shared" si="19"/>
        <v>0</v>
      </c>
      <c r="Z62" s="404">
        <f t="shared" si="19"/>
        <v>0</v>
      </c>
      <c r="AA62" s="404">
        <f t="shared" si="19"/>
        <v>0</v>
      </c>
      <c r="AB62" s="404">
        <f t="shared" si="19"/>
        <v>0</v>
      </c>
      <c r="AC62" s="406"/>
      <c r="AD62" s="962"/>
    </row>
    <row r="63" spans="1:30" ht="32.25" customHeight="1">
      <c r="A63" s="32"/>
      <c r="B63" s="189" t="s">
        <v>881</v>
      </c>
      <c r="C63" s="32" t="s">
        <v>839</v>
      </c>
      <c r="D63" s="118"/>
      <c r="E63" s="118"/>
      <c r="F63" s="118"/>
      <c r="G63" s="118"/>
      <c r="H63" s="871"/>
      <c r="I63" s="871"/>
      <c r="J63" s="118"/>
      <c r="K63" s="118"/>
      <c r="L63" s="187">
        <f>COUNTA(L7:L60)</f>
        <v>53</v>
      </c>
      <c r="M63" s="187">
        <f t="shared" ref="M63:W63" si="20">COUNTA(M7:M60)</f>
        <v>53</v>
      </c>
      <c r="N63" s="187">
        <f t="shared" si="20"/>
        <v>53</v>
      </c>
      <c r="O63" s="187">
        <f>COUNTA(O7:O60)</f>
        <v>53</v>
      </c>
      <c r="P63" s="187">
        <f>COUNTA(P7:P60)</f>
        <v>53</v>
      </c>
      <c r="Q63" s="187">
        <f t="shared" si="20"/>
        <v>53</v>
      </c>
      <c r="R63" s="187">
        <f>COUNTA(R7:R60)</f>
        <v>53</v>
      </c>
      <c r="S63" s="187">
        <f t="shared" si="20"/>
        <v>0</v>
      </c>
      <c r="T63" s="187">
        <f t="shared" si="20"/>
        <v>0</v>
      </c>
      <c r="U63" s="187">
        <f t="shared" si="20"/>
        <v>0</v>
      </c>
      <c r="V63" s="187">
        <f t="shared" si="20"/>
        <v>0</v>
      </c>
      <c r="W63" s="187">
        <f t="shared" si="20"/>
        <v>0</v>
      </c>
      <c r="X63" s="187">
        <f>COUNTA(X7:X60)</f>
        <v>0</v>
      </c>
      <c r="Y63" s="187">
        <f>COUNTA(Y7:Y60)</f>
        <v>0</v>
      </c>
      <c r="Z63" s="187">
        <f>COUNTA(Z7:Z60)</f>
        <v>0</v>
      </c>
      <c r="AA63" s="187">
        <f>COUNTA(AA7:AA60)</f>
        <v>0</v>
      </c>
      <c r="AB63" s="187">
        <f>COUNTA(AB7:AB60)</f>
        <v>0</v>
      </c>
      <c r="AC63" s="85"/>
    </row>
    <row r="65" spans="6:13" ht="18.75">
      <c r="F65" t="s">
        <v>1614</v>
      </c>
      <c r="L65" s="1084">
        <f>'ПП-М(Омут)'!K119</f>
        <v>23.960999999999999</v>
      </c>
      <c r="M65" s="1074">
        <f>'ПП-М(Омут)'!N119</f>
        <v>24.242526287339743</v>
      </c>
    </row>
    <row r="66" spans="6:13">
      <c r="F66" t="s">
        <v>1615</v>
      </c>
      <c r="M66" s="1077">
        <f>M62-M65</f>
        <v>7.3712660256575191E-5</v>
      </c>
    </row>
    <row r="67" spans="6:13">
      <c r="F67" t="s">
        <v>1616</v>
      </c>
    </row>
    <row r="68" spans="6:13">
      <c r="F68" t="s">
        <v>1617</v>
      </c>
    </row>
  </sheetData>
  <mergeCells count="11">
    <mergeCell ref="S4:W4"/>
    <mergeCell ref="X4:AB4"/>
    <mergeCell ref="AC4:AC5"/>
    <mergeCell ref="A1:AC1"/>
    <mergeCell ref="A3:AC3"/>
    <mergeCell ref="A4:A5"/>
    <mergeCell ref="B4:B5"/>
    <mergeCell ref="C4:C5"/>
    <mergeCell ref="D4:D5"/>
    <mergeCell ref="E4:K4"/>
    <mergeCell ref="L4:R4"/>
  </mergeCells>
  <phoneticPr fontId="101" type="noConversion"/>
  <pageMargins left="0.23622047244094491" right="0.23622047244094491" top="0.74803149606299213" bottom="0.74803149606299213" header="0.31496062992125984" footer="0.31496062992125984"/>
  <pageSetup paperSize="9" scale="53"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D80"/>
  <sheetViews>
    <sheetView view="pageBreakPreview" topLeftCell="A58" zoomScale="80" zoomScaleSheetLayoutView="80" workbookViewId="0">
      <selection activeCell="R81" sqref="R81"/>
    </sheetView>
  </sheetViews>
  <sheetFormatPr defaultRowHeight="15"/>
  <cols>
    <col min="1" max="1" width="5.42578125" style="29" customWidth="1"/>
    <col min="2" max="2" width="33.7109375" style="29" customWidth="1"/>
    <col min="3" max="3" width="12" style="139" customWidth="1"/>
    <col min="4" max="4" width="21.140625" style="29" customWidth="1"/>
    <col min="5" max="18" width="12" style="29" customWidth="1"/>
    <col min="19" max="28" width="12" style="29" hidden="1" customWidth="1"/>
    <col min="29" max="29" width="15.42578125" style="29" customWidth="1"/>
    <col min="30" max="16384" width="9.140625" style="29"/>
  </cols>
  <sheetData>
    <row r="1" spans="1:29" ht="28.5" customHeight="1">
      <c r="A1" s="1536" t="s">
        <v>586</v>
      </c>
      <c r="B1" s="1536"/>
      <c r="C1" s="1536"/>
      <c r="D1" s="1536"/>
      <c r="E1" s="1536"/>
      <c r="F1" s="1536"/>
      <c r="G1" s="1536"/>
      <c r="H1" s="1536"/>
      <c r="I1" s="1536"/>
      <c r="J1" s="1536"/>
      <c r="K1" s="1536"/>
      <c r="L1" s="1536"/>
      <c r="M1" s="1536"/>
      <c r="N1" s="1536"/>
      <c r="O1" s="1536"/>
      <c r="P1" s="1536"/>
      <c r="Q1" s="1536"/>
      <c r="R1" s="1536"/>
      <c r="S1" s="1536"/>
      <c r="T1" s="1536"/>
      <c r="U1" s="1536"/>
      <c r="V1" s="1536"/>
      <c r="W1" s="1536"/>
      <c r="X1" s="1536"/>
      <c r="Y1" s="1536"/>
      <c r="Z1" s="1536"/>
      <c r="AA1" s="1536"/>
      <c r="AB1" s="1536"/>
      <c r="AC1" s="1536"/>
    </row>
    <row r="2" spans="1:29" s="141" customFormat="1">
      <c r="A2" s="140"/>
      <c r="B2" s="140"/>
      <c r="C2" s="140"/>
      <c r="D2" s="140"/>
      <c r="E2" s="140"/>
      <c r="F2" s="140"/>
      <c r="G2" s="140"/>
      <c r="H2" s="140"/>
      <c r="I2" s="140"/>
      <c r="J2" s="140"/>
      <c r="K2" s="140"/>
      <c r="L2" s="140"/>
      <c r="M2" s="140"/>
      <c r="N2" s="140"/>
      <c r="O2" s="140"/>
    </row>
    <row r="3" spans="1:29" ht="15.75" customHeight="1">
      <c r="A3" s="1686" t="str">
        <f>CONCATENATE(ПАС!B56,"  (",ПАС!C52,"  ",ПАС!C51,")")</f>
        <v>ООО "Ромист"   (Омутинское   Омутинский муниципальный район)</v>
      </c>
      <c r="B3" s="1686"/>
      <c r="C3" s="1686"/>
      <c r="D3" s="1686"/>
      <c r="E3" s="1686"/>
      <c r="F3" s="1686"/>
      <c r="G3" s="1686"/>
      <c r="H3" s="1686"/>
      <c r="I3" s="1686"/>
      <c r="J3" s="1686"/>
      <c r="K3" s="1686"/>
      <c r="L3" s="1686"/>
      <c r="M3" s="1686"/>
      <c r="N3" s="1686"/>
      <c r="O3" s="1686"/>
      <c r="P3" s="1686"/>
      <c r="Q3" s="1686"/>
      <c r="R3" s="1686"/>
      <c r="S3" s="1686"/>
      <c r="T3" s="1686"/>
      <c r="U3" s="1686"/>
      <c r="V3" s="1686"/>
      <c r="W3" s="1686"/>
      <c r="X3" s="1686"/>
      <c r="Y3" s="1686"/>
      <c r="Z3" s="1686"/>
      <c r="AA3" s="1686"/>
      <c r="AB3" s="1686"/>
      <c r="AC3" s="1686"/>
    </row>
    <row r="4" spans="1:29" ht="15" customHeight="1">
      <c r="A4" s="1535" t="s">
        <v>860</v>
      </c>
      <c r="B4" s="1535" t="s">
        <v>733</v>
      </c>
      <c r="C4" s="1535" t="s">
        <v>815</v>
      </c>
      <c r="D4" s="1535" t="s">
        <v>861</v>
      </c>
      <c r="E4" s="1683" t="s">
        <v>885</v>
      </c>
      <c r="F4" s="1684"/>
      <c r="G4" s="1684"/>
      <c r="H4" s="1684"/>
      <c r="I4" s="1684"/>
      <c r="J4" s="1684"/>
      <c r="K4" s="1685"/>
      <c r="L4" s="1683" t="s">
        <v>884</v>
      </c>
      <c r="M4" s="1684"/>
      <c r="N4" s="1684"/>
      <c r="O4" s="1684"/>
      <c r="P4" s="1684"/>
      <c r="Q4" s="1684"/>
      <c r="R4" s="1685"/>
      <c r="S4" s="1683" t="s">
        <v>876</v>
      </c>
      <c r="T4" s="1684"/>
      <c r="U4" s="1684"/>
      <c r="V4" s="1684"/>
      <c r="W4" s="1685"/>
      <c r="X4" s="1683" t="s">
        <v>1103</v>
      </c>
      <c r="Y4" s="1684"/>
      <c r="Z4" s="1684"/>
      <c r="AA4" s="1684"/>
      <c r="AB4" s="1685"/>
      <c r="AC4" s="1535" t="s">
        <v>877</v>
      </c>
    </row>
    <row r="5" spans="1:29" ht="38.25">
      <c r="A5" s="1535"/>
      <c r="B5" s="1535"/>
      <c r="C5" s="1535"/>
      <c r="D5" s="1535"/>
      <c r="E5" s="1331" t="s">
        <v>1794</v>
      </c>
      <c r="F5" s="867" t="s">
        <v>1973</v>
      </c>
      <c r="G5" s="867" t="s">
        <v>1929</v>
      </c>
      <c r="H5" s="867" t="s">
        <v>1931</v>
      </c>
      <c r="I5" s="867" t="s">
        <v>1932</v>
      </c>
      <c r="J5" s="867" t="s">
        <v>1933</v>
      </c>
      <c r="K5" s="867" t="s">
        <v>1930</v>
      </c>
      <c r="L5" s="867" t="s">
        <v>1794</v>
      </c>
      <c r="M5" s="867" t="s">
        <v>1973</v>
      </c>
      <c r="N5" s="867" t="s">
        <v>1929</v>
      </c>
      <c r="O5" s="867" t="s">
        <v>1931</v>
      </c>
      <c r="P5" s="867" t="s">
        <v>1932</v>
      </c>
      <c r="Q5" s="867" t="s">
        <v>1933</v>
      </c>
      <c r="R5" s="867" t="s">
        <v>1930</v>
      </c>
      <c r="S5" s="32" t="s">
        <v>1069</v>
      </c>
      <c r="T5" s="32" t="s">
        <v>1088</v>
      </c>
      <c r="U5" s="32" t="s">
        <v>1017</v>
      </c>
      <c r="V5" s="32" t="s">
        <v>454</v>
      </c>
      <c r="W5" s="32" t="s">
        <v>455</v>
      </c>
      <c r="X5" s="32" t="s">
        <v>1069</v>
      </c>
      <c r="Y5" s="32" t="s">
        <v>1088</v>
      </c>
      <c r="Z5" s="32" t="s">
        <v>1017</v>
      </c>
      <c r="AA5" s="32" t="s">
        <v>454</v>
      </c>
      <c r="AB5" s="32" t="s">
        <v>455</v>
      </c>
      <c r="AC5" s="1535"/>
    </row>
    <row r="6" spans="1:29">
      <c r="A6" s="32">
        <v>1</v>
      </c>
      <c r="B6" s="32">
        <v>2</v>
      </c>
      <c r="C6" s="32">
        <v>3</v>
      </c>
      <c r="D6" s="32">
        <v>4</v>
      </c>
      <c r="E6" s="32">
        <v>5</v>
      </c>
      <c r="F6" s="32">
        <v>6</v>
      </c>
      <c r="G6" s="32">
        <v>7</v>
      </c>
      <c r="H6" s="867">
        <v>8</v>
      </c>
      <c r="I6" s="867">
        <v>9</v>
      </c>
      <c r="J6" s="32">
        <v>10</v>
      </c>
      <c r="K6" s="32">
        <v>11</v>
      </c>
      <c r="L6" s="225">
        <v>12</v>
      </c>
      <c r="M6" s="225">
        <v>13</v>
      </c>
      <c r="N6" s="225">
        <v>14</v>
      </c>
      <c r="O6" s="225">
        <v>15</v>
      </c>
      <c r="P6" s="225">
        <v>16</v>
      </c>
      <c r="Q6" s="225">
        <v>17</v>
      </c>
      <c r="R6" s="225">
        <v>18</v>
      </c>
      <c r="S6" s="225"/>
      <c r="T6" s="32">
        <v>16</v>
      </c>
      <c r="U6" s="32">
        <v>17</v>
      </c>
      <c r="V6" s="32">
        <v>18</v>
      </c>
      <c r="W6" s="32">
        <v>19</v>
      </c>
      <c r="X6" s="32">
        <v>20</v>
      </c>
      <c r="Y6" s="32">
        <v>21</v>
      </c>
      <c r="Z6" s="32">
        <v>22</v>
      </c>
      <c r="AA6" s="32">
        <v>23</v>
      </c>
      <c r="AB6" s="32">
        <v>24</v>
      </c>
      <c r="AC6" s="32">
        <v>19</v>
      </c>
    </row>
    <row r="7" spans="1:29" ht="15.75" customHeight="1">
      <c r="A7" s="357">
        <v>1</v>
      </c>
      <c r="B7" s="551" t="s">
        <v>1795</v>
      </c>
      <c r="C7" s="32" t="s">
        <v>1144</v>
      </c>
      <c r="D7" s="553"/>
      <c r="E7" s="134"/>
      <c r="F7" s="134"/>
      <c r="G7" s="134"/>
      <c r="H7" s="134"/>
      <c r="I7" s="134"/>
      <c r="J7" s="134"/>
      <c r="K7" s="134"/>
      <c r="L7" s="27"/>
      <c r="M7" s="27"/>
      <c r="N7" s="27"/>
      <c r="O7" s="27"/>
      <c r="P7" s="27"/>
      <c r="Q7" s="27"/>
      <c r="R7" s="27"/>
      <c r="S7" s="27"/>
      <c r="T7" s="192"/>
      <c r="U7" s="192"/>
      <c r="V7" s="192"/>
      <c r="W7" s="192"/>
      <c r="X7" s="192"/>
      <c r="Y7" s="192"/>
      <c r="Z7" s="192"/>
      <c r="AA7" s="192"/>
      <c r="AB7" s="192"/>
      <c r="AC7" s="192"/>
    </row>
    <row r="8" spans="1:29" ht="15.75" customHeight="1">
      <c r="A8" s="357">
        <v>2</v>
      </c>
      <c r="B8" s="551" t="s">
        <v>1796</v>
      </c>
      <c r="C8" s="1333" t="s">
        <v>1028</v>
      </c>
      <c r="D8" s="553"/>
      <c r="E8" s="134">
        <v>177</v>
      </c>
      <c r="F8" s="134">
        <v>177</v>
      </c>
      <c r="G8" s="134">
        <v>177</v>
      </c>
      <c r="H8" s="134">
        <v>177</v>
      </c>
      <c r="I8" s="134">
        <v>177</v>
      </c>
      <c r="J8" s="134">
        <v>177</v>
      </c>
      <c r="K8" s="134">
        <v>177</v>
      </c>
      <c r="L8" s="134">
        <v>177</v>
      </c>
      <c r="M8" s="134">
        <f>177+192</f>
        <v>369</v>
      </c>
      <c r="N8" s="134">
        <f t="shared" ref="N8:R8" si="0">177+192</f>
        <v>369</v>
      </c>
      <c r="O8" s="134">
        <f t="shared" si="0"/>
        <v>369</v>
      </c>
      <c r="P8" s="134">
        <f t="shared" si="0"/>
        <v>369</v>
      </c>
      <c r="Q8" s="134">
        <f t="shared" si="0"/>
        <v>369</v>
      </c>
      <c r="R8" s="134">
        <f t="shared" si="0"/>
        <v>369</v>
      </c>
      <c r="S8" s="27"/>
      <c r="T8" s="192"/>
      <c r="U8" s="192"/>
      <c r="V8" s="192"/>
      <c r="W8" s="192"/>
      <c r="X8" s="192"/>
      <c r="Y8" s="192"/>
      <c r="Z8" s="192"/>
      <c r="AA8" s="192"/>
      <c r="AB8" s="192"/>
      <c r="AC8" s="192"/>
    </row>
    <row r="9" spans="1:29" ht="15.75" customHeight="1">
      <c r="A9" s="357">
        <v>3</v>
      </c>
      <c r="B9" s="551" t="s">
        <v>1797</v>
      </c>
      <c r="C9" s="32" t="s">
        <v>1144</v>
      </c>
      <c r="D9" s="553"/>
      <c r="E9" s="134">
        <v>14</v>
      </c>
      <c r="F9" s="134">
        <v>14</v>
      </c>
      <c r="G9" s="134">
        <v>14</v>
      </c>
      <c r="H9" s="134">
        <v>14</v>
      </c>
      <c r="I9" s="134">
        <v>14</v>
      </c>
      <c r="J9" s="134">
        <v>14</v>
      </c>
      <c r="K9" s="134">
        <v>14</v>
      </c>
      <c r="L9" s="27">
        <v>14</v>
      </c>
      <c r="M9" s="27">
        <v>14</v>
      </c>
      <c r="N9" s="27">
        <v>14</v>
      </c>
      <c r="O9" s="27">
        <v>14</v>
      </c>
      <c r="P9" s="27">
        <v>14</v>
      </c>
      <c r="Q9" s="27">
        <v>14</v>
      </c>
      <c r="R9" s="27">
        <v>14</v>
      </c>
      <c r="S9" s="27"/>
      <c r="T9" s="192"/>
      <c r="U9" s="192"/>
      <c r="V9" s="192"/>
      <c r="W9" s="192"/>
      <c r="X9" s="192"/>
      <c r="Y9" s="192"/>
      <c r="Z9" s="192"/>
      <c r="AA9" s="192"/>
      <c r="AB9" s="192"/>
      <c r="AC9" s="192"/>
    </row>
    <row r="10" spans="1:29" ht="15.75" customHeight="1">
      <c r="A10" s="357">
        <v>4</v>
      </c>
      <c r="B10" s="551" t="s">
        <v>1798</v>
      </c>
      <c r="C10" s="32" t="s">
        <v>1144</v>
      </c>
      <c r="D10" s="553"/>
      <c r="E10" s="134">
        <v>60</v>
      </c>
      <c r="F10" s="134">
        <v>60</v>
      </c>
      <c r="G10" s="134">
        <v>60</v>
      </c>
      <c r="H10" s="134">
        <v>60</v>
      </c>
      <c r="I10" s="134">
        <v>60</v>
      </c>
      <c r="J10" s="134">
        <v>60</v>
      </c>
      <c r="K10" s="134">
        <v>60</v>
      </c>
      <c r="L10" s="27">
        <v>60</v>
      </c>
      <c r="M10" s="27">
        <f>60+10</f>
        <v>70</v>
      </c>
      <c r="N10" s="27">
        <f t="shared" ref="N10:R10" si="1">60+10</f>
        <v>70</v>
      </c>
      <c r="O10" s="27">
        <f t="shared" si="1"/>
        <v>70</v>
      </c>
      <c r="P10" s="27">
        <f t="shared" si="1"/>
        <v>70</v>
      </c>
      <c r="Q10" s="27">
        <f t="shared" si="1"/>
        <v>70</v>
      </c>
      <c r="R10" s="27">
        <f t="shared" si="1"/>
        <v>70</v>
      </c>
      <c r="S10" s="27"/>
      <c r="T10" s="192"/>
      <c r="U10" s="192"/>
      <c r="V10" s="192"/>
      <c r="W10" s="192"/>
      <c r="X10" s="192"/>
      <c r="Y10" s="192"/>
      <c r="Z10" s="192"/>
      <c r="AA10" s="192"/>
      <c r="AB10" s="192"/>
      <c r="AC10" s="192"/>
    </row>
    <row r="11" spans="1:29" ht="30.75" customHeight="1">
      <c r="A11" s="357">
        <v>5</v>
      </c>
      <c r="B11" s="551" t="s">
        <v>95</v>
      </c>
      <c r="C11" s="32" t="s">
        <v>1144</v>
      </c>
      <c r="D11" s="553"/>
      <c r="E11" s="134">
        <v>80</v>
      </c>
      <c r="F11" s="134">
        <v>80</v>
      </c>
      <c r="G11" s="134">
        <v>80</v>
      </c>
      <c r="H11" s="134">
        <v>80</v>
      </c>
      <c r="I11" s="134">
        <v>80</v>
      </c>
      <c r="J11" s="134">
        <v>80</v>
      </c>
      <c r="K11" s="134">
        <v>80</v>
      </c>
      <c r="L11" s="27">
        <v>80</v>
      </c>
      <c r="M11" s="27">
        <f>80+20</f>
        <v>100</v>
      </c>
      <c r="N11" s="27">
        <f t="shared" ref="N11:R11" si="2">80+20</f>
        <v>100</v>
      </c>
      <c r="O11" s="27">
        <f t="shared" si="2"/>
        <v>100</v>
      </c>
      <c r="P11" s="27">
        <f t="shared" si="2"/>
        <v>100</v>
      </c>
      <c r="Q11" s="27">
        <f t="shared" si="2"/>
        <v>100</v>
      </c>
      <c r="R11" s="27">
        <f t="shared" si="2"/>
        <v>100</v>
      </c>
      <c r="S11" s="27"/>
      <c r="T11" s="192"/>
      <c r="U11" s="192"/>
      <c r="V11" s="192"/>
      <c r="W11" s="192"/>
      <c r="X11" s="192"/>
      <c r="Y11" s="192"/>
      <c r="Z11" s="192"/>
      <c r="AA11" s="192"/>
      <c r="AB11" s="192"/>
      <c r="AC11" s="192"/>
    </row>
    <row r="12" spans="1:29" ht="15.75" customHeight="1">
      <c r="A12" s="357">
        <v>6</v>
      </c>
      <c r="B12" s="551" t="s">
        <v>1799</v>
      </c>
      <c r="C12" s="32" t="s">
        <v>1144</v>
      </c>
      <c r="D12" s="553"/>
      <c r="E12" s="134">
        <v>74</v>
      </c>
      <c r="F12" s="134">
        <v>74</v>
      </c>
      <c r="G12" s="134">
        <v>74</v>
      </c>
      <c r="H12" s="134">
        <v>74</v>
      </c>
      <c r="I12" s="134">
        <v>74</v>
      </c>
      <c r="J12" s="134">
        <v>74</v>
      </c>
      <c r="K12" s="134">
        <v>74</v>
      </c>
      <c r="L12" s="27">
        <v>74</v>
      </c>
      <c r="M12" s="27">
        <v>74</v>
      </c>
      <c r="N12" s="27">
        <v>74</v>
      </c>
      <c r="O12" s="27">
        <v>74</v>
      </c>
      <c r="P12" s="27">
        <v>74</v>
      </c>
      <c r="Q12" s="27">
        <v>74</v>
      </c>
      <c r="R12" s="27">
        <v>74</v>
      </c>
      <c r="S12" s="27"/>
      <c r="T12" s="192"/>
      <c r="U12" s="192"/>
      <c r="V12" s="192"/>
      <c r="W12" s="192"/>
      <c r="X12" s="192"/>
      <c r="Y12" s="192"/>
      <c r="Z12" s="192"/>
      <c r="AA12" s="192"/>
      <c r="AB12" s="192"/>
      <c r="AC12" s="192"/>
    </row>
    <row r="13" spans="1:29" ht="15.75" customHeight="1">
      <c r="A13" s="357">
        <v>7</v>
      </c>
      <c r="B13" s="551" t="s">
        <v>1800</v>
      </c>
      <c r="C13" s="32" t="s">
        <v>1144</v>
      </c>
      <c r="D13" s="553"/>
      <c r="E13" s="134">
        <v>93</v>
      </c>
      <c r="F13" s="134">
        <v>93</v>
      </c>
      <c r="G13" s="134">
        <v>93</v>
      </c>
      <c r="H13" s="134">
        <v>93</v>
      </c>
      <c r="I13" s="134">
        <v>93</v>
      </c>
      <c r="J13" s="134">
        <v>93</v>
      </c>
      <c r="K13" s="134">
        <v>93</v>
      </c>
      <c r="L13" s="134">
        <v>93</v>
      </c>
      <c r="M13" s="134">
        <f>93+20</f>
        <v>113</v>
      </c>
      <c r="N13" s="134">
        <f t="shared" ref="N13:R13" si="3">93+20</f>
        <v>113</v>
      </c>
      <c r="O13" s="134">
        <f t="shared" si="3"/>
        <v>113</v>
      </c>
      <c r="P13" s="134">
        <f t="shared" si="3"/>
        <v>113</v>
      </c>
      <c r="Q13" s="134">
        <f t="shared" si="3"/>
        <v>113</v>
      </c>
      <c r="R13" s="134">
        <f t="shared" si="3"/>
        <v>113</v>
      </c>
      <c r="S13" s="27"/>
      <c r="T13" s="192"/>
      <c r="U13" s="192"/>
      <c r="V13" s="192"/>
      <c r="W13" s="192"/>
      <c r="X13" s="192"/>
      <c r="Y13" s="192"/>
      <c r="Z13" s="192"/>
      <c r="AA13" s="192"/>
      <c r="AB13" s="192"/>
      <c r="AC13" s="192"/>
    </row>
    <row r="14" spans="1:29" ht="15.75" customHeight="1">
      <c r="A14" s="357">
        <v>8</v>
      </c>
      <c r="B14" s="1332" t="s">
        <v>1942</v>
      </c>
      <c r="C14" s="32" t="s">
        <v>1144</v>
      </c>
      <c r="D14" s="1342" t="s">
        <v>1943</v>
      </c>
      <c r="E14" s="1344">
        <v>8.8800000000000008</v>
      </c>
      <c r="F14" s="134">
        <v>8.8800000000000008</v>
      </c>
      <c r="G14" s="134">
        <v>8.8800000000000008</v>
      </c>
      <c r="H14" s="134">
        <v>8.8800000000000008</v>
      </c>
      <c r="I14" s="134">
        <v>8.8800000000000008</v>
      </c>
      <c r="J14" s="134">
        <v>8.8800000000000008</v>
      </c>
      <c r="K14" s="134">
        <v>8.8800000000000008</v>
      </c>
      <c r="L14" s="27">
        <v>8.8800000000000008</v>
      </c>
      <c r="M14" s="27">
        <v>8.8800000000000008</v>
      </c>
      <c r="N14" s="27">
        <v>8.8800000000000008</v>
      </c>
      <c r="O14" s="27">
        <v>8.8800000000000008</v>
      </c>
      <c r="P14" s="27">
        <v>8.8800000000000008</v>
      </c>
      <c r="Q14" s="27">
        <v>8.8800000000000008</v>
      </c>
      <c r="R14" s="27">
        <v>8.8800000000000008</v>
      </c>
      <c r="S14" s="27"/>
      <c r="T14" s="192"/>
      <c r="U14" s="192"/>
      <c r="V14" s="192"/>
      <c r="W14" s="192"/>
      <c r="X14" s="192"/>
      <c r="Y14" s="192"/>
      <c r="Z14" s="192"/>
      <c r="AA14" s="192"/>
      <c r="AB14" s="192"/>
      <c r="AC14" s="192"/>
    </row>
    <row r="15" spans="1:29" ht="15.75" customHeight="1">
      <c r="A15" s="357">
        <v>9</v>
      </c>
      <c r="B15" s="1332" t="s">
        <v>1801</v>
      </c>
      <c r="C15" s="32" t="s">
        <v>1144</v>
      </c>
      <c r="D15" s="1342" t="s">
        <v>1941</v>
      </c>
      <c r="E15" s="1344">
        <v>65</v>
      </c>
      <c r="F15" s="134">
        <v>65</v>
      </c>
      <c r="G15" s="134">
        <v>65</v>
      </c>
      <c r="H15" s="134">
        <v>65</v>
      </c>
      <c r="I15" s="134">
        <v>65</v>
      </c>
      <c r="J15" s="134">
        <v>65</v>
      </c>
      <c r="K15" s="134">
        <v>65</v>
      </c>
      <c r="L15" s="27">
        <v>65</v>
      </c>
      <c r="M15" s="27">
        <v>65</v>
      </c>
      <c r="N15" s="27">
        <v>65</v>
      </c>
      <c r="O15" s="27">
        <v>65</v>
      </c>
      <c r="P15" s="27">
        <v>65</v>
      </c>
      <c r="Q15" s="27">
        <v>65</v>
      </c>
      <c r="R15" s="27">
        <v>65</v>
      </c>
      <c r="S15" s="27"/>
      <c r="T15" s="192"/>
      <c r="U15" s="192"/>
      <c r="V15" s="192"/>
      <c r="W15" s="192"/>
      <c r="X15" s="192"/>
      <c r="Y15" s="192"/>
      <c r="Z15" s="192"/>
      <c r="AA15" s="192"/>
      <c r="AB15" s="192"/>
      <c r="AC15" s="192"/>
    </row>
    <row r="16" spans="1:29" ht="15.75" customHeight="1">
      <c r="A16" s="357">
        <v>10</v>
      </c>
      <c r="B16" s="551" t="s">
        <v>1802</v>
      </c>
      <c r="C16" s="32" t="s">
        <v>1144</v>
      </c>
      <c r="D16" s="553"/>
      <c r="E16" s="134">
        <v>38</v>
      </c>
      <c r="F16" s="134">
        <v>38</v>
      </c>
      <c r="G16" s="134">
        <v>38</v>
      </c>
      <c r="H16" s="134">
        <v>38</v>
      </c>
      <c r="I16" s="134">
        <v>38</v>
      </c>
      <c r="J16" s="134">
        <v>38</v>
      </c>
      <c r="K16" s="134">
        <v>38</v>
      </c>
      <c r="L16" s="27">
        <v>38</v>
      </c>
      <c r="M16" s="27">
        <v>38</v>
      </c>
      <c r="N16" s="27">
        <v>38</v>
      </c>
      <c r="O16" s="27">
        <v>38</v>
      </c>
      <c r="P16" s="27">
        <v>38</v>
      </c>
      <c r="Q16" s="27">
        <v>38</v>
      </c>
      <c r="R16" s="27">
        <v>38</v>
      </c>
      <c r="S16" s="27"/>
      <c r="T16" s="192"/>
      <c r="U16" s="192"/>
      <c r="V16" s="192"/>
      <c r="W16" s="192"/>
      <c r="X16" s="192"/>
      <c r="Y16" s="192"/>
      <c r="Z16" s="192"/>
      <c r="AA16" s="192"/>
      <c r="AB16" s="192"/>
      <c r="AC16" s="192"/>
    </row>
    <row r="17" spans="1:29" ht="15.75" customHeight="1">
      <c r="A17" s="357">
        <v>11</v>
      </c>
      <c r="B17" s="551" t="s">
        <v>1803</v>
      </c>
      <c r="C17" s="32" t="s">
        <v>1144</v>
      </c>
      <c r="D17" s="553"/>
      <c r="E17" s="134">
        <v>24</v>
      </c>
      <c r="F17" s="134">
        <v>24</v>
      </c>
      <c r="G17" s="134">
        <v>24</v>
      </c>
      <c r="H17" s="134">
        <v>24</v>
      </c>
      <c r="I17" s="134">
        <v>24</v>
      </c>
      <c r="J17" s="134">
        <v>24</v>
      </c>
      <c r="K17" s="134">
        <v>24</v>
      </c>
      <c r="L17" s="27">
        <v>24</v>
      </c>
      <c r="M17" s="27">
        <v>24</v>
      </c>
      <c r="N17" s="27">
        <v>24</v>
      </c>
      <c r="O17" s="27">
        <v>24</v>
      </c>
      <c r="P17" s="27">
        <v>24</v>
      </c>
      <c r="Q17" s="27">
        <v>24</v>
      </c>
      <c r="R17" s="27">
        <v>24</v>
      </c>
      <c r="S17" s="27"/>
      <c r="T17" s="192"/>
      <c r="U17" s="192"/>
      <c r="V17" s="192"/>
      <c r="W17" s="192"/>
      <c r="X17" s="192"/>
      <c r="Y17" s="192"/>
      <c r="Z17" s="192"/>
      <c r="AA17" s="192"/>
      <c r="AB17" s="192"/>
      <c r="AC17" s="192"/>
    </row>
    <row r="18" spans="1:29" ht="15.75" customHeight="1">
      <c r="A18" s="357">
        <v>12</v>
      </c>
      <c r="B18" s="551" t="s">
        <v>1804</v>
      </c>
      <c r="C18" s="32" t="s">
        <v>1144</v>
      </c>
      <c r="D18" s="553"/>
      <c r="E18" s="134">
        <v>37</v>
      </c>
      <c r="F18" s="134">
        <v>37</v>
      </c>
      <c r="G18" s="134">
        <v>37</v>
      </c>
      <c r="H18" s="134">
        <v>37</v>
      </c>
      <c r="I18" s="134">
        <v>37</v>
      </c>
      <c r="J18" s="134">
        <v>37</v>
      </c>
      <c r="K18" s="134">
        <v>37</v>
      </c>
      <c r="L18" s="27">
        <v>37</v>
      </c>
      <c r="M18" s="27">
        <v>37</v>
      </c>
      <c r="N18" s="27">
        <v>37</v>
      </c>
      <c r="O18" s="27">
        <v>37</v>
      </c>
      <c r="P18" s="27">
        <v>37</v>
      </c>
      <c r="Q18" s="27">
        <v>37</v>
      </c>
      <c r="R18" s="27">
        <v>37</v>
      </c>
      <c r="S18" s="27"/>
      <c r="T18" s="192"/>
      <c r="U18" s="192"/>
      <c r="V18" s="192"/>
      <c r="W18" s="192"/>
      <c r="X18" s="192"/>
      <c r="Y18" s="192"/>
      <c r="Z18" s="192"/>
      <c r="AA18" s="192"/>
      <c r="AB18" s="192"/>
      <c r="AC18" s="192"/>
    </row>
    <row r="19" spans="1:29" ht="15.75" customHeight="1">
      <c r="A19" s="357">
        <v>13</v>
      </c>
      <c r="B19" s="551" t="s">
        <v>1805</v>
      </c>
      <c r="C19" s="32" t="s">
        <v>1144</v>
      </c>
      <c r="D19" s="553"/>
      <c r="E19" s="134">
        <v>77</v>
      </c>
      <c r="F19" s="134">
        <v>77</v>
      </c>
      <c r="G19" s="134">
        <v>77</v>
      </c>
      <c r="H19" s="134">
        <v>77</v>
      </c>
      <c r="I19" s="134">
        <v>77</v>
      </c>
      <c r="J19" s="134">
        <v>77</v>
      </c>
      <c r="K19" s="134">
        <v>77</v>
      </c>
      <c r="L19" s="134">
        <v>77</v>
      </c>
      <c r="M19" s="134">
        <f>77+7</f>
        <v>84</v>
      </c>
      <c r="N19" s="134">
        <f t="shared" ref="N19:R19" si="4">77+7</f>
        <v>84</v>
      </c>
      <c r="O19" s="134">
        <f t="shared" si="4"/>
        <v>84</v>
      </c>
      <c r="P19" s="134">
        <f t="shared" si="4"/>
        <v>84</v>
      </c>
      <c r="Q19" s="134">
        <f t="shared" si="4"/>
        <v>84</v>
      </c>
      <c r="R19" s="134">
        <f t="shared" si="4"/>
        <v>84</v>
      </c>
      <c r="S19" s="27"/>
      <c r="T19" s="192"/>
      <c r="U19" s="192"/>
      <c r="V19" s="192"/>
      <c r="W19" s="192"/>
      <c r="X19" s="192"/>
      <c r="Y19" s="192"/>
      <c r="Z19" s="192"/>
      <c r="AA19" s="192"/>
      <c r="AB19" s="192"/>
      <c r="AC19" s="192"/>
    </row>
    <row r="20" spans="1:29" ht="15.75" customHeight="1">
      <c r="A20" s="357">
        <v>14</v>
      </c>
      <c r="B20" s="551" t="s">
        <v>1806</v>
      </c>
      <c r="C20" s="32" t="s">
        <v>1144</v>
      </c>
      <c r="D20" s="553"/>
      <c r="E20" s="134">
        <v>61</v>
      </c>
      <c r="F20" s="134">
        <v>61</v>
      </c>
      <c r="G20" s="134">
        <v>61</v>
      </c>
      <c r="H20" s="134">
        <v>61</v>
      </c>
      <c r="I20" s="134">
        <v>61</v>
      </c>
      <c r="J20" s="134">
        <v>61</v>
      </c>
      <c r="K20" s="134">
        <v>61</v>
      </c>
      <c r="L20" s="27">
        <v>61</v>
      </c>
      <c r="M20" s="27">
        <v>61</v>
      </c>
      <c r="N20" s="27">
        <v>61</v>
      </c>
      <c r="O20" s="27">
        <v>61</v>
      </c>
      <c r="P20" s="27">
        <v>61</v>
      </c>
      <c r="Q20" s="27">
        <v>61</v>
      </c>
      <c r="R20" s="27">
        <v>61</v>
      </c>
      <c r="S20" s="27"/>
      <c r="T20" s="192"/>
      <c r="U20" s="192"/>
      <c r="V20" s="192"/>
      <c r="W20" s="192"/>
      <c r="X20" s="192"/>
      <c r="Y20" s="192"/>
      <c r="Z20" s="192"/>
      <c r="AA20" s="192"/>
      <c r="AB20" s="192"/>
      <c r="AC20" s="192"/>
    </row>
    <row r="21" spans="1:29" ht="15.75" customHeight="1">
      <c r="A21" s="357">
        <v>15</v>
      </c>
      <c r="B21" s="551" t="s">
        <v>1807</v>
      </c>
      <c r="C21" s="32" t="s">
        <v>1144</v>
      </c>
      <c r="D21" s="553"/>
      <c r="E21" s="134">
        <v>106</v>
      </c>
      <c r="F21" s="134">
        <v>106</v>
      </c>
      <c r="G21" s="134">
        <v>106</v>
      </c>
      <c r="H21" s="134">
        <v>106</v>
      </c>
      <c r="I21" s="134">
        <v>106</v>
      </c>
      <c r="J21" s="134">
        <v>106</v>
      </c>
      <c r="K21" s="134">
        <v>106</v>
      </c>
      <c r="L21" s="134">
        <v>106</v>
      </c>
      <c r="M21" s="134">
        <v>106</v>
      </c>
      <c r="N21" s="134">
        <v>106</v>
      </c>
      <c r="O21" s="134">
        <v>106</v>
      </c>
      <c r="P21" s="134">
        <v>106</v>
      </c>
      <c r="Q21" s="134">
        <v>106</v>
      </c>
      <c r="R21" s="134">
        <v>106</v>
      </c>
      <c r="S21" s="27"/>
      <c r="T21" s="192"/>
      <c r="U21" s="192"/>
      <c r="V21" s="192"/>
      <c r="W21" s="192"/>
      <c r="X21" s="192"/>
      <c r="Y21" s="192"/>
      <c r="Z21" s="192"/>
      <c r="AA21" s="192"/>
      <c r="AB21" s="192"/>
      <c r="AC21" s="192"/>
    </row>
    <row r="22" spans="1:29" ht="15.75" customHeight="1">
      <c r="A22" s="357">
        <v>16</v>
      </c>
      <c r="B22" s="551" t="s">
        <v>1808</v>
      </c>
      <c r="C22" s="32" t="s">
        <v>1144</v>
      </c>
      <c r="D22" s="553"/>
      <c r="E22" s="134">
        <v>803</v>
      </c>
      <c r="F22" s="134">
        <v>803</v>
      </c>
      <c r="G22" s="134">
        <v>803</v>
      </c>
      <c r="H22" s="134">
        <v>803</v>
      </c>
      <c r="I22" s="134">
        <v>803</v>
      </c>
      <c r="J22" s="134">
        <v>803</v>
      </c>
      <c r="K22" s="134">
        <v>803</v>
      </c>
      <c r="L22" s="134">
        <v>803</v>
      </c>
      <c r="M22" s="134">
        <f>803+192</f>
        <v>995</v>
      </c>
      <c r="N22" s="134">
        <f t="shared" ref="N22:R22" si="5">803+192</f>
        <v>995</v>
      </c>
      <c r="O22" s="134">
        <f t="shared" si="5"/>
        <v>995</v>
      </c>
      <c r="P22" s="134">
        <f t="shared" si="5"/>
        <v>995</v>
      </c>
      <c r="Q22" s="134">
        <f t="shared" si="5"/>
        <v>995</v>
      </c>
      <c r="R22" s="134">
        <f t="shared" si="5"/>
        <v>995</v>
      </c>
      <c r="S22" s="27"/>
      <c r="T22" s="192"/>
      <c r="U22" s="192"/>
      <c r="V22" s="192"/>
      <c r="W22" s="192"/>
      <c r="X22" s="192"/>
      <c r="Y22" s="192"/>
      <c r="Z22" s="192"/>
      <c r="AA22" s="192"/>
      <c r="AB22" s="192"/>
      <c r="AC22" s="192"/>
    </row>
    <row r="23" spans="1:29" ht="15.75" customHeight="1">
      <c r="A23" s="357">
        <v>17</v>
      </c>
      <c r="B23" s="551" t="s">
        <v>1809</v>
      </c>
      <c r="C23" s="32" t="s">
        <v>1144</v>
      </c>
      <c r="D23" s="553"/>
      <c r="E23" s="134">
        <v>37</v>
      </c>
      <c r="F23" s="134">
        <v>37</v>
      </c>
      <c r="G23" s="134">
        <v>37</v>
      </c>
      <c r="H23" s="134">
        <v>37</v>
      </c>
      <c r="I23" s="134">
        <v>37</v>
      </c>
      <c r="J23" s="134">
        <v>37</v>
      </c>
      <c r="K23" s="134">
        <v>37</v>
      </c>
      <c r="L23" s="27">
        <v>37</v>
      </c>
      <c r="M23" s="27">
        <v>37</v>
      </c>
      <c r="N23" s="27">
        <v>37</v>
      </c>
      <c r="O23" s="27">
        <v>37</v>
      </c>
      <c r="P23" s="27">
        <v>37</v>
      </c>
      <c r="Q23" s="27">
        <v>37</v>
      </c>
      <c r="R23" s="27">
        <v>37</v>
      </c>
      <c r="S23" s="27"/>
      <c r="T23" s="192"/>
      <c r="U23" s="192"/>
      <c r="V23" s="192"/>
      <c r="W23" s="192"/>
      <c r="X23" s="192"/>
      <c r="Y23" s="192"/>
      <c r="Z23" s="192"/>
      <c r="AA23" s="192"/>
      <c r="AB23" s="192"/>
      <c r="AC23" s="192"/>
    </row>
    <row r="24" spans="1:29" ht="15.75" customHeight="1">
      <c r="A24" s="357">
        <v>18</v>
      </c>
      <c r="B24" s="1332" t="s">
        <v>1810</v>
      </c>
      <c r="C24" s="32" t="s">
        <v>1144</v>
      </c>
      <c r="D24" s="1342" t="s">
        <v>1891</v>
      </c>
      <c r="E24" s="1344">
        <v>563</v>
      </c>
      <c r="F24" s="134">
        <v>563</v>
      </c>
      <c r="G24" s="134">
        <v>563</v>
      </c>
      <c r="H24" s="134">
        <v>563</v>
      </c>
      <c r="I24" s="134">
        <v>563</v>
      </c>
      <c r="J24" s="134">
        <v>563</v>
      </c>
      <c r="K24" s="134">
        <v>563</v>
      </c>
      <c r="L24" s="27">
        <v>563</v>
      </c>
      <c r="M24" s="27">
        <v>563</v>
      </c>
      <c r="N24" s="27">
        <v>563</v>
      </c>
      <c r="O24" s="27">
        <v>563</v>
      </c>
      <c r="P24" s="27">
        <v>563</v>
      </c>
      <c r="Q24" s="27">
        <v>563</v>
      </c>
      <c r="R24" s="27">
        <v>563</v>
      </c>
      <c r="S24" s="27"/>
      <c r="T24" s="192"/>
      <c r="U24" s="192"/>
      <c r="V24" s="192"/>
      <c r="W24" s="192"/>
      <c r="X24" s="192"/>
      <c r="Y24" s="192"/>
      <c r="Z24" s="192"/>
      <c r="AA24" s="192"/>
      <c r="AB24" s="192"/>
      <c r="AC24" s="192"/>
    </row>
    <row r="25" spans="1:29" ht="15.75" customHeight="1">
      <c r="A25" s="357">
        <v>19</v>
      </c>
      <c r="B25" s="551" t="s">
        <v>1811</v>
      </c>
      <c r="C25" s="32" t="s">
        <v>1144</v>
      </c>
      <c r="D25" s="553"/>
      <c r="E25" s="134">
        <v>57</v>
      </c>
      <c r="F25" s="134">
        <v>57</v>
      </c>
      <c r="G25" s="134">
        <v>57</v>
      </c>
      <c r="H25" s="134">
        <v>57</v>
      </c>
      <c r="I25" s="134">
        <v>57</v>
      </c>
      <c r="J25" s="134">
        <v>57</v>
      </c>
      <c r="K25" s="134">
        <v>57</v>
      </c>
      <c r="L25" s="27">
        <v>57</v>
      </c>
      <c r="M25" s="27">
        <v>57</v>
      </c>
      <c r="N25" s="27">
        <v>57</v>
      </c>
      <c r="O25" s="27">
        <v>57</v>
      </c>
      <c r="P25" s="27">
        <v>57</v>
      </c>
      <c r="Q25" s="27">
        <v>57</v>
      </c>
      <c r="R25" s="27">
        <v>57</v>
      </c>
      <c r="S25" s="27"/>
      <c r="T25" s="192"/>
      <c r="U25" s="192"/>
      <c r="V25" s="192"/>
      <c r="W25" s="192"/>
      <c r="X25" s="192"/>
      <c r="Y25" s="192"/>
      <c r="Z25" s="192"/>
      <c r="AA25" s="192"/>
      <c r="AB25" s="192"/>
      <c r="AC25" s="192"/>
    </row>
    <row r="26" spans="1:29" ht="15.75" customHeight="1">
      <c r="A26" s="357">
        <v>20</v>
      </c>
      <c r="B26" s="551" t="s">
        <v>1812</v>
      </c>
      <c r="C26" s="32" t="s">
        <v>1144</v>
      </c>
      <c r="D26" s="553"/>
      <c r="E26" s="134">
        <v>16</v>
      </c>
      <c r="F26" s="134">
        <v>16</v>
      </c>
      <c r="G26" s="134">
        <v>16</v>
      </c>
      <c r="H26" s="134">
        <v>16</v>
      </c>
      <c r="I26" s="134">
        <v>16</v>
      </c>
      <c r="J26" s="134">
        <v>16</v>
      </c>
      <c r="K26" s="134">
        <v>16</v>
      </c>
      <c r="L26" s="27">
        <v>16</v>
      </c>
      <c r="M26" s="27">
        <v>16</v>
      </c>
      <c r="N26" s="27">
        <v>16</v>
      </c>
      <c r="O26" s="27">
        <v>16</v>
      </c>
      <c r="P26" s="27">
        <v>16</v>
      </c>
      <c r="Q26" s="27">
        <v>16</v>
      </c>
      <c r="R26" s="27">
        <v>16</v>
      </c>
      <c r="S26" s="27"/>
      <c r="T26" s="192"/>
      <c r="U26" s="192"/>
      <c r="V26" s="192"/>
      <c r="W26" s="192"/>
      <c r="X26" s="192"/>
      <c r="Y26" s="192"/>
      <c r="Z26" s="192"/>
      <c r="AA26" s="192"/>
      <c r="AB26" s="192"/>
      <c r="AC26" s="192"/>
    </row>
    <row r="27" spans="1:29" ht="15.75" customHeight="1">
      <c r="A27" s="357">
        <v>21</v>
      </c>
      <c r="B27" s="551" t="s">
        <v>1813</v>
      </c>
      <c r="C27" s="32" t="s">
        <v>1144</v>
      </c>
      <c r="D27" s="553"/>
      <c r="E27" s="134">
        <v>26</v>
      </c>
      <c r="F27" s="134">
        <v>26</v>
      </c>
      <c r="G27" s="134">
        <v>26</v>
      </c>
      <c r="H27" s="134">
        <v>26</v>
      </c>
      <c r="I27" s="134">
        <v>26</v>
      </c>
      <c r="J27" s="134">
        <v>26</v>
      </c>
      <c r="K27" s="134">
        <v>26</v>
      </c>
      <c r="L27" s="27">
        <v>26</v>
      </c>
      <c r="M27" s="27">
        <v>26</v>
      </c>
      <c r="N27" s="27">
        <v>26</v>
      </c>
      <c r="O27" s="27">
        <v>26</v>
      </c>
      <c r="P27" s="27">
        <v>26</v>
      </c>
      <c r="Q27" s="27">
        <v>26</v>
      </c>
      <c r="R27" s="27">
        <v>26</v>
      </c>
      <c r="S27" s="27"/>
      <c r="T27" s="192"/>
      <c r="U27" s="192"/>
      <c r="V27" s="192"/>
      <c r="W27" s="192"/>
      <c r="X27" s="192"/>
      <c r="Y27" s="192"/>
      <c r="Z27" s="192"/>
      <c r="AA27" s="192"/>
      <c r="AB27" s="192"/>
      <c r="AC27" s="192"/>
    </row>
    <row r="28" spans="1:29" ht="15.75" customHeight="1">
      <c r="A28" s="357">
        <v>22</v>
      </c>
      <c r="B28" s="551" t="s">
        <v>1814</v>
      </c>
      <c r="C28" s="32" t="s">
        <v>1144</v>
      </c>
      <c r="D28" s="553"/>
      <c r="E28" s="134">
        <v>28</v>
      </c>
      <c r="F28" s="134">
        <v>28</v>
      </c>
      <c r="G28" s="134">
        <v>28</v>
      </c>
      <c r="H28" s="134">
        <v>28</v>
      </c>
      <c r="I28" s="134">
        <v>28</v>
      </c>
      <c r="J28" s="134">
        <v>28</v>
      </c>
      <c r="K28" s="134">
        <v>28</v>
      </c>
      <c r="L28" s="27">
        <v>28</v>
      </c>
      <c r="M28" s="27">
        <v>28</v>
      </c>
      <c r="N28" s="27">
        <v>28</v>
      </c>
      <c r="O28" s="27">
        <v>28</v>
      </c>
      <c r="P28" s="27">
        <v>28</v>
      </c>
      <c r="Q28" s="27">
        <v>28</v>
      </c>
      <c r="R28" s="27">
        <v>28</v>
      </c>
      <c r="S28" s="27"/>
      <c r="T28" s="192"/>
      <c r="U28" s="192"/>
      <c r="V28" s="192"/>
      <c r="W28" s="192"/>
      <c r="X28" s="192"/>
      <c r="Y28" s="192"/>
      <c r="Z28" s="192"/>
      <c r="AA28" s="192"/>
      <c r="AB28" s="192"/>
      <c r="AC28" s="192"/>
    </row>
    <row r="29" spans="1:29" ht="15.75" customHeight="1">
      <c r="A29" s="357">
        <v>23</v>
      </c>
      <c r="B29" s="551" t="s">
        <v>1815</v>
      </c>
      <c r="C29" s="32" t="s">
        <v>1144</v>
      </c>
      <c r="D29" s="553"/>
      <c r="E29" s="134">
        <v>48</v>
      </c>
      <c r="F29" s="134">
        <v>48</v>
      </c>
      <c r="G29" s="134">
        <v>48</v>
      </c>
      <c r="H29" s="134">
        <v>48</v>
      </c>
      <c r="I29" s="134">
        <v>48</v>
      </c>
      <c r="J29" s="134">
        <v>48</v>
      </c>
      <c r="K29" s="134">
        <v>48</v>
      </c>
      <c r="L29" s="27">
        <v>48</v>
      </c>
      <c r="M29" s="27">
        <v>48</v>
      </c>
      <c r="N29" s="27">
        <v>48</v>
      </c>
      <c r="O29" s="27">
        <v>48</v>
      </c>
      <c r="P29" s="27">
        <v>48</v>
      </c>
      <c r="Q29" s="27">
        <v>48</v>
      </c>
      <c r="R29" s="27">
        <v>48</v>
      </c>
      <c r="S29" s="27"/>
      <c r="T29" s="192"/>
      <c r="U29" s="192"/>
      <c r="V29" s="192"/>
      <c r="W29" s="192"/>
      <c r="X29" s="192"/>
      <c r="Y29" s="192"/>
      <c r="Z29" s="192"/>
      <c r="AA29" s="192"/>
      <c r="AB29" s="192"/>
      <c r="AC29" s="192"/>
    </row>
    <row r="30" spans="1:29" ht="15.75" customHeight="1">
      <c r="A30" s="357">
        <v>24</v>
      </c>
      <c r="B30" s="1332" t="s">
        <v>1936</v>
      </c>
      <c r="C30" s="32" t="s">
        <v>1144</v>
      </c>
      <c r="D30" s="1342" t="s">
        <v>1935</v>
      </c>
      <c r="E30" s="1344">
        <v>184</v>
      </c>
      <c r="F30" s="134">
        <v>184</v>
      </c>
      <c r="G30" s="134">
        <v>184</v>
      </c>
      <c r="H30" s="134">
        <v>184</v>
      </c>
      <c r="I30" s="134">
        <v>184</v>
      </c>
      <c r="J30" s="134">
        <v>184</v>
      </c>
      <c r="K30" s="134">
        <v>184</v>
      </c>
      <c r="L30" s="27">
        <v>184</v>
      </c>
      <c r="M30" s="27">
        <v>184</v>
      </c>
      <c r="N30" s="27">
        <v>184</v>
      </c>
      <c r="O30" s="27">
        <v>184</v>
      </c>
      <c r="P30" s="27">
        <v>184</v>
      </c>
      <c r="Q30" s="27">
        <v>184</v>
      </c>
      <c r="R30" s="27">
        <v>184</v>
      </c>
      <c r="S30" s="27"/>
      <c r="T30" s="192"/>
      <c r="U30" s="192"/>
      <c r="V30" s="192"/>
      <c r="W30" s="192"/>
      <c r="X30" s="192"/>
      <c r="Y30" s="192"/>
      <c r="Z30" s="192"/>
      <c r="AA30" s="192"/>
      <c r="AB30" s="192"/>
      <c r="AC30" s="192"/>
    </row>
    <row r="31" spans="1:29" ht="15.75" customHeight="1">
      <c r="A31" s="357">
        <v>25</v>
      </c>
      <c r="B31" s="551" t="s">
        <v>1816</v>
      </c>
      <c r="C31" s="32" t="s">
        <v>1144</v>
      </c>
      <c r="D31" s="553"/>
      <c r="E31" s="134">
        <v>19</v>
      </c>
      <c r="F31" s="134">
        <v>19</v>
      </c>
      <c r="G31" s="134">
        <v>19</v>
      </c>
      <c r="H31" s="134">
        <v>19</v>
      </c>
      <c r="I31" s="134">
        <v>19</v>
      </c>
      <c r="J31" s="134">
        <v>19</v>
      </c>
      <c r="K31" s="134">
        <v>19</v>
      </c>
      <c r="L31" s="27">
        <v>19</v>
      </c>
      <c r="M31" s="27">
        <v>19</v>
      </c>
      <c r="N31" s="27">
        <v>19</v>
      </c>
      <c r="O31" s="27">
        <v>19</v>
      </c>
      <c r="P31" s="27">
        <v>19</v>
      </c>
      <c r="Q31" s="27">
        <v>19</v>
      </c>
      <c r="R31" s="27">
        <v>19</v>
      </c>
      <c r="S31" s="27"/>
      <c r="T31" s="192"/>
      <c r="U31" s="192"/>
      <c r="V31" s="192"/>
      <c r="W31" s="192"/>
      <c r="X31" s="192"/>
      <c r="Y31" s="192"/>
      <c r="Z31" s="192"/>
      <c r="AA31" s="192"/>
      <c r="AB31" s="192"/>
      <c r="AC31" s="192"/>
    </row>
    <row r="32" spans="1:29" ht="25.5" customHeight="1">
      <c r="A32" s="357">
        <v>26</v>
      </c>
      <c r="B32" s="551" t="s">
        <v>1986</v>
      </c>
      <c r="C32" s="32" t="s">
        <v>1144</v>
      </c>
      <c r="D32" s="553"/>
      <c r="E32" s="134">
        <v>51</v>
      </c>
      <c r="F32" s="134">
        <v>51</v>
      </c>
      <c r="G32" s="134">
        <v>51</v>
      </c>
      <c r="H32" s="134">
        <v>51</v>
      </c>
      <c r="I32" s="134">
        <v>51</v>
      </c>
      <c r="J32" s="134">
        <v>51</v>
      </c>
      <c r="K32" s="134">
        <v>51</v>
      </c>
      <c r="L32" s="27">
        <v>51</v>
      </c>
      <c r="M32" s="27">
        <v>51</v>
      </c>
      <c r="N32" s="27">
        <v>51</v>
      </c>
      <c r="O32" s="27">
        <v>51</v>
      </c>
      <c r="P32" s="27">
        <v>51</v>
      </c>
      <c r="Q32" s="27">
        <v>51</v>
      </c>
      <c r="R32" s="27">
        <v>51</v>
      </c>
      <c r="S32" s="27"/>
      <c r="T32" s="192"/>
      <c r="U32" s="192"/>
      <c r="V32" s="192"/>
      <c r="W32" s="192"/>
      <c r="X32" s="192"/>
      <c r="Y32" s="192"/>
      <c r="Z32" s="192"/>
      <c r="AA32" s="192"/>
      <c r="AB32" s="192"/>
      <c r="AC32" s="192"/>
    </row>
    <row r="33" spans="1:29" ht="27.75" customHeight="1">
      <c r="A33" s="357">
        <v>27</v>
      </c>
      <c r="B33" s="551" t="s">
        <v>1817</v>
      </c>
      <c r="C33" s="32" t="s">
        <v>1144</v>
      </c>
      <c r="D33" s="553"/>
      <c r="E33" s="134">
        <v>114</v>
      </c>
      <c r="F33" s="134">
        <v>114</v>
      </c>
      <c r="G33" s="134">
        <v>114</v>
      </c>
      <c r="H33" s="134">
        <v>114</v>
      </c>
      <c r="I33" s="134">
        <v>114</v>
      </c>
      <c r="J33" s="134">
        <v>114</v>
      </c>
      <c r="K33" s="134">
        <v>114</v>
      </c>
      <c r="L33" s="27">
        <v>114</v>
      </c>
      <c r="M33" s="27">
        <v>114</v>
      </c>
      <c r="N33" s="27">
        <v>114</v>
      </c>
      <c r="O33" s="27">
        <v>114</v>
      </c>
      <c r="P33" s="27">
        <v>114</v>
      </c>
      <c r="Q33" s="27">
        <v>114</v>
      </c>
      <c r="R33" s="27">
        <v>114</v>
      </c>
      <c r="S33" s="27"/>
      <c r="T33" s="192"/>
      <c r="U33" s="192"/>
      <c r="V33" s="192"/>
      <c r="W33" s="192"/>
      <c r="X33" s="192"/>
      <c r="Y33" s="192"/>
      <c r="Z33" s="192"/>
      <c r="AA33" s="192"/>
      <c r="AB33" s="192"/>
      <c r="AC33" s="192"/>
    </row>
    <row r="34" spans="1:29" ht="36" customHeight="1">
      <c r="A34" s="357">
        <v>28</v>
      </c>
      <c r="B34" s="1337" t="s">
        <v>1818</v>
      </c>
      <c r="C34" s="32" t="s">
        <v>1144</v>
      </c>
      <c r="D34" s="553"/>
      <c r="E34" s="134">
        <v>285</v>
      </c>
      <c r="F34" s="134">
        <v>285</v>
      </c>
      <c r="G34" s="134">
        <v>285</v>
      </c>
      <c r="H34" s="134">
        <v>285</v>
      </c>
      <c r="I34" s="134">
        <v>285</v>
      </c>
      <c r="J34" s="134">
        <v>285</v>
      </c>
      <c r="K34" s="134">
        <v>285</v>
      </c>
      <c r="L34" s="27">
        <v>285</v>
      </c>
      <c r="M34" s="27">
        <v>285</v>
      </c>
      <c r="N34" s="27">
        <v>285</v>
      </c>
      <c r="O34" s="27">
        <v>285</v>
      </c>
      <c r="P34" s="27">
        <v>285</v>
      </c>
      <c r="Q34" s="27">
        <v>285</v>
      </c>
      <c r="R34" s="27">
        <v>285</v>
      </c>
      <c r="S34" s="27"/>
      <c r="T34" s="192"/>
      <c r="U34" s="192"/>
      <c r="V34" s="192"/>
      <c r="W34" s="192"/>
      <c r="X34" s="192"/>
      <c r="Y34" s="192"/>
      <c r="Z34" s="192"/>
      <c r="AA34" s="192"/>
      <c r="AB34" s="192"/>
      <c r="AC34" s="192"/>
    </row>
    <row r="35" spans="1:29" ht="15.75" customHeight="1">
      <c r="A35" s="357">
        <v>29</v>
      </c>
      <c r="B35" s="551" t="s">
        <v>1819</v>
      </c>
      <c r="C35" s="32" t="s">
        <v>1144</v>
      </c>
      <c r="D35" s="553"/>
      <c r="E35" s="134">
        <v>2</v>
      </c>
      <c r="F35" s="134">
        <v>2</v>
      </c>
      <c r="G35" s="134">
        <v>2</v>
      </c>
      <c r="H35" s="134">
        <v>2</v>
      </c>
      <c r="I35" s="134">
        <v>2</v>
      </c>
      <c r="J35" s="134">
        <v>2</v>
      </c>
      <c r="K35" s="134">
        <v>2</v>
      </c>
      <c r="L35" s="27">
        <v>2</v>
      </c>
      <c r="M35" s="27">
        <v>2</v>
      </c>
      <c r="N35" s="27">
        <v>2</v>
      </c>
      <c r="O35" s="27">
        <v>2</v>
      </c>
      <c r="P35" s="27">
        <v>2</v>
      </c>
      <c r="Q35" s="27">
        <v>2</v>
      </c>
      <c r="R35" s="27">
        <v>2</v>
      </c>
      <c r="S35" s="27"/>
      <c r="T35" s="192"/>
      <c r="U35" s="192"/>
      <c r="V35" s="192"/>
      <c r="W35" s="192"/>
      <c r="X35" s="192"/>
      <c r="Y35" s="192"/>
      <c r="Z35" s="192"/>
      <c r="AA35" s="192"/>
      <c r="AB35" s="192"/>
      <c r="AC35" s="192"/>
    </row>
    <row r="36" spans="1:29" ht="15.75" customHeight="1">
      <c r="A36" s="357">
        <v>30</v>
      </c>
      <c r="B36" s="551" t="s">
        <v>1820</v>
      </c>
      <c r="C36" s="32" t="s">
        <v>1144</v>
      </c>
      <c r="D36" s="553"/>
      <c r="E36" s="134">
        <v>100</v>
      </c>
      <c r="F36" s="134">
        <v>100</v>
      </c>
      <c r="G36" s="134">
        <v>100</v>
      </c>
      <c r="H36" s="134">
        <v>100</v>
      </c>
      <c r="I36" s="134">
        <v>100</v>
      </c>
      <c r="J36" s="134">
        <v>100</v>
      </c>
      <c r="K36" s="134">
        <v>100</v>
      </c>
      <c r="L36" s="27">
        <v>100</v>
      </c>
      <c r="M36" s="27">
        <v>100</v>
      </c>
      <c r="N36" s="27">
        <v>100</v>
      </c>
      <c r="O36" s="27">
        <v>100</v>
      </c>
      <c r="P36" s="27">
        <v>100</v>
      </c>
      <c r="Q36" s="27">
        <v>100</v>
      </c>
      <c r="R36" s="27">
        <v>100</v>
      </c>
      <c r="S36" s="27"/>
      <c r="T36" s="192"/>
      <c r="U36" s="192"/>
      <c r="V36" s="192"/>
      <c r="W36" s="192"/>
      <c r="X36" s="192"/>
      <c r="Y36" s="192"/>
      <c r="Z36" s="192"/>
      <c r="AA36" s="192"/>
      <c r="AB36" s="192"/>
      <c r="AC36" s="192"/>
    </row>
    <row r="37" spans="1:29" ht="15.75" customHeight="1">
      <c r="A37" s="357">
        <v>31</v>
      </c>
      <c r="B37" s="551" t="s">
        <v>1821</v>
      </c>
      <c r="C37" s="32" t="s">
        <v>1144</v>
      </c>
      <c r="D37" s="553"/>
      <c r="E37" s="134">
        <v>69</v>
      </c>
      <c r="F37" s="134">
        <v>69</v>
      </c>
      <c r="G37" s="134">
        <v>69</v>
      </c>
      <c r="H37" s="134">
        <v>69</v>
      </c>
      <c r="I37" s="134">
        <v>69</v>
      </c>
      <c r="J37" s="134">
        <v>69</v>
      </c>
      <c r="K37" s="134">
        <v>69</v>
      </c>
      <c r="L37" s="27">
        <v>69</v>
      </c>
      <c r="M37" s="27">
        <v>69</v>
      </c>
      <c r="N37" s="27">
        <v>69</v>
      </c>
      <c r="O37" s="27">
        <v>69</v>
      </c>
      <c r="P37" s="27">
        <v>69</v>
      </c>
      <c r="Q37" s="27">
        <v>69</v>
      </c>
      <c r="R37" s="27">
        <v>69</v>
      </c>
      <c r="S37" s="27"/>
      <c r="T37" s="192"/>
      <c r="U37" s="192"/>
      <c r="V37" s="192"/>
      <c r="W37" s="192"/>
      <c r="X37" s="192"/>
      <c r="Y37" s="192"/>
      <c r="Z37" s="192"/>
      <c r="AA37" s="192"/>
      <c r="AB37" s="192"/>
      <c r="AC37" s="192"/>
    </row>
    <row r="38" spans="1:29" ht="15.75" customHeight="1">
      <c r="A38" s="357">
        <v>32</v>
      </c>
      <c r="B38" s="551" t="s">
        <v>1822</v>
      </c>
      <c r="C38" s="32" t="s">
        <v>1144</v>
      </c>
      <c r="D38" s="553"/>
      <c r="E38" s="134">
        <v>11</v>
      </c>
      <c r="F38" s="134">
        <v>11</v>
      </c>
      <c r="G38" s="134">
        <v>11</v>
      </c>
      <c r="H38" s="134">
        <v>11</v>
      </c>
      <c r="I38" s="134">
        <v>11</v>
      </c>
      <c r="J38" s="134">
        <v>11</v>
      </c>
      <c r="K38" s="134">
        <v>11</v>
      </c>
      <c r="L38" s="27">
        <v>11</v>
      </c>
      <c r="M38" s="27">
        <v>11</v>
      </c>
      <c r="N38" s="27">
        <v>11</v>
      </c>
      <c r="O38" s="27">
        <v>11</v>
      </c>
      <c r="P38" s="27">
        <v>11</v>
      </c>
      <c r="Q38" s="27">
        <v>11</v>
      </c>
      <c r="R38" s="27">
        <v>11</v>
      </c>
      <c r="S38" s="27"/>
      <c r="T38" s="192"/>
      <c r="U38" s="192"/>
      <c r="V38" s="192"/>
      <c r="W38" s="192"/>
      <c r="X38" s="192"/>
      <c r="Y38" s="192"/>
      <c r="Z38" s="192"/>
      <c r="AA38" s="192"/>
      <c r="AB38" s="192"/>
      <c r="AC38" s="192"/>
    </row>
    <row r="39" spans="1:29" ht="15.75" customHeight="1">
      <c r="A39" s="357">
        <v>33</v>
      </c>
      <c r="B39" s="551" t="s">
        <v>1823</v>
      </c>
      <c r="C39" s="32" t="s">
        <v>1144</v>
      </c>
      <c r="D39" s="553"/>
      <c r="E39" s="134">
        <v>1</v>
      </c>
      <c r="F39" s="134">
        <v>1</v>
      </c>
      <c r="G39" s="134">
        <v>1</v>
      </c>
      <c r="H39" s="134">
        <v>1</v>
      </c>
      <c r="I39" s="134">
        <v>1</v>
      </c>
      <c r="J39" s="134">
        <v>1</v>
      </c>
      <c r="K39" s="134">
        <v>1</v>
      </c>
      <c r="L39" s="27">
        <v>1</v>
      </c>
      <c r="M39" s="27">
        <f>1+1</f>
        <v>2</v>
      </c>
      <c r="N39" s="27">
        <f t="shared" ref="N39:R39" si="6">1+1</f>
        <v>2</v>
      </c>
      <c r="O39" s="27">
        <f t="shared" si="6"/>
        <v>2</v>
      </c>
      <c r="P39" s="27">
        <f t="shared" si="6"/>
        <v>2</v>
      </c>
      <c r="Q39" s="27">
        <f t="shared" si="6"/>
        <v>2</v>
      </c>
      <c r="R39" s="27">
        <f t="shared" si="6"/>
        <v>2</v>
      </c>
      <c r="S39" s="27"/>
      <c r="T39" s="192"/>
      <c r="U39" s="192"/>
      <c r="V39" s="192"/>
      <c r="W39" s="192"/>
      <c r="X39" s="192"/>
      <c r="Y39" s="192"/>
      <c r="Z39" s="192"/>
      <c r="AA39" s="192"/>
      <c r="AB39" s="192"/>
      <c r="AC39" s="192"/>
    </row>
    <row r="40" spans="1:29" ht="15.75" customHeight="1">
      <c r="A40" s="357">
        <v>34</v>
      </c>
      <c r="B40" s="551" t="s">
        <v>1824</v>
      </c>
      <c r="C40" s="32" t="s">
        <v>1144</v>
      </c>
      <c r="D40" s="553"/>
      <c r="E40" s="134">
        <v>91</v>
      </c>
      <c r="F40" s="134">
        <v>91</v>
      </c>
      <c r="G40" s="134">
        <v>91</v>
      </c>
      <c r="H40" s="134">
        <v>91</v>
      </c>
      <c r="I40" s="134">
        <v>91</v>
      </c>
      <c r="J40" s="134">
        <v>91</v>
      </c>
      <c r="K40" s="134">
        <v>91</v>
      </c>
      <c r="L40" s="134">
        <v>91</v>
      </c>
      <c r="M40" s="134">
        <v>91</v>
      </c>
      <c r="N40" s="134">
        <v>91</v>
      </c>
      <c r="O40" s="134">
        <v>91</v>
      </c>
      <c r="P40" s="134">
        <v>91</v>
      </c>
      <c r="Q40" s="134">
        <v>91</v>
      </c>
      <c r="R40" s="134">
        <v>91</v>
      </c>
      <c r="S40" s="27"/>
      <c r="T40" s="192"/>
      <c r="U40" s="192"/>
      <c r="V40" s="192"/>
      <c r="W40" s="192"/>
      <c r="X40" s="192"/>
      <c r="Y40" s="192"/>
      <c r="Z40" s="192"/>
      <c r="AA40" s="192"/>
      <c r="AB40" s="192"/>
      <c r="AC40" s="192"/>
    </row>
    <row r="41" spans="1:29" ht="31.5" customHeight="1">
      <c r="A41" s="357">
        <v>35</v>
      </c>
      <c r="B41" s="551" t="s">
        <v>1825</v>
      </c>
      <c r="C41" s="32" t="s">
        <v>1144</v>
      </c>
      <c r="D41" s="553"/>
      <c r="E41" s="134">
        <v>211</v>
      </c>
      <c r="F41" s="134">
        <v>211</v>
      </c>
      <c r="G41" s="134">
        <v>211</v>
      </c>
      <c r="H41" s="134">
        <v>211</v>
      </c>
      <c r="I41" s="134">
        <v>211</v>
      </c>
      <c r="J41" s="134">
        <v>211</v>
      </c>
      <c r="K41" s="134">
        <v>211</v>
      </c>
      <c r="L41" s="134">
        <v>211</v>
      </c>
      <c r="M41" s="134">
        <v>211</v>
      </c>
      <c r="N41" s="134">
        <v>211</v>
      </c>
      <c r="O41" s="134">
        <v>211</v>
      </c>
      <c r="P41" s="134">
        <v>211</v>
      </c>
      <c r="Q41" s="134">
        <v>211</v>
      </c>
      <c r="R41" s="134">
        <v>211</v>
      </c>
      <c r="S41" s="27"/>
      <c r="T41" s="192"/>
      <c r="U41" s="192"/>
      <c r="V41" s="192"/>
      <c r="W41" s="192"/>
      <c r="X41" s="192"/>
      <c r="Y41" s="192"/>
      <c r="Z41" s="192"/>
      <c r="AA41" s="192"/>
      <c r="AB41" s="192"/>
      <c r="AC41" s="192"/>
    </row>
    <row r="42" spans="1:29" ht="28.5" customHeight="1">
      <c r="A42" s="357">
        <v>36</v>
      </c>
      <c r="B42" s="551" t="s">
        <v>1826</v>
      </c>
      <c r="C42" s="32" t="s">
        <v>1144</v>
      </c>
      <c r="D42" s="553"/>
      <c r="E42" s="134">
        <v>235</v>
      </c>
      <c r="F42" s="134">
        <v>235</v>
      </c>
      <c r="G42" s="134">
        <v>235</v>
      </c>
      <c r="H42" s="134">
        <v>235</v>
      </c>
      <c r="I42" s="134">
        <v>235</v>
      </c>
      <c r="J42" s="134">
        <v>235</v>
      </c>
      <c r="K42" s="134">
        <v>235</v>
      </c>
      <c r="L42" s="134">
        <v>235</v>
      </c>
      <c r="M42" s="134">
        <v>235</v>
      </c>
      <c r="N42" s="134">
        <v>235</v>
      </c>
      <c r="O42" s="134">
        <v>235</v>
      </c>
      <c r="P42" s="134">
        <v>235</v>
      </c>
      <c r="Q42" s="134">
        <v>235</v>
      </c>
      <c r="R42" s="134">
        <v>235</v>
      </c>
      <c r="S42" s="27"/>
      <c r="T42" s="192"/>
      <c r="U42" s="192"/>
      <c r="V42" s="192"/>
      <c r="W42" s="192"/>
      <c r="X42" s="192"/>
      <c r="Y42" s="192"/>
      <c r="Z42" s="192"/>
      <c r="AA42" s="192"/>
      <c r="AB42" s="192"/>
      <c r="AC42" s="192"/>
    </row>
    <row r="43" spans="1:29" ht="29.25" customHeight="1">
      <c r="A43" s="357">
        <v>37</v>
      </c>
      <c r="B43" s="551" t="s">
        <v>1827</v>
      </c>
      <c r="C43" s="32" t="s">
        <v>1144</v>
      </c>
      <c r="D43" s="553"/>
      <c r="E43" s="134">
        <v>65</v>
      </c>
      <c r="F43" s="134">
        <v>65</v>
      </c>
      <c r="G43" s="134">
        <v>65</v>
      </c>
      <c r="H43" s="134">
        <v>65</v>
      </c>
      <c r="I43" s="134">
        <v>65</v>
      </c>
      <c r="J43" s="134">
        <v>65</v>
      </c>
      <c r="K43" s="134">
        <v>65</v>
      </c>
      <c r="L43" s="134">
        <v>65</v>
      </c>
      <c r="M43" s="134">
        <v>65</v>
      </c>
      <c r="N43" s="134">
        <v>65</v>
      </c>
      <c r="O43" s="134">
        <v>65</v>
      </c>
      <c r="P43" s="134">
        <v>65</v>
      </c>
      <c r="Q43" s="134">
        <v>65</v>
      </c>
      <c r="R43" s="134">
        <v>65</v>
      </c>
      <c r="S43" s="27"/>
      <c r="T43" s="192"/>
      <c r="U43" s="192"/>
      <c r="V43" s="192"/>
      <c r="W43" s="192"/>
      <c r="X43" s="192"/>
      <c r="Y43" s="192"/>
      <c r="Z43" s="192"/>
      <c r="AA43" s="192"/>
      <c r="AB43" s="192"/>
      <c r="AC43" s="192"/>
    </row>
    <row r="44" spans="1:29" ht="26.25" customHeight="1">
      <c r="A44" s="357">
        <v>38</v>
      </c>
      <c r="B44" s="551" t="s">
        <v>1987</v>
      </c>
      <c r="C44" s="32" t="s">
        <v>1144</v>
      </c>
      <c r="D44" s="553"/>
      <c r="E44" s="134">
        <v>15</v>
      </c>
      <c r="F44" s="134">
        <v>15</v>
      </c>
      <c r="G44" s="134">
        <v>15</v>
      </c>
      <c r="H44" s="134">
        <v>15</v>
      </c>
      <c r="I44" s="134">
        <v>15</v>
      </c>
      <c r="J44" s="134">
        <v>15</v>
      </c>
      <c r="K44" s="134">
        <v>15</v>
      </c>
      <c r="L44" s="134">
        <v>15</v>
      </c>
      <c r="M44" s="134">
        <v>15</v>
      </c>
      <c r="N44" s="134">
        <v>15</v>
      </c>
      <c r="O44" s="134">
        <v>15</v>
      </c>
      <c r="P44" s="134">
        <v>15</v>
      </c>
      <c r="Q44" s="134">
        <v>15</v>
      </c>
      <c r="R44" s="134">
        <v>15</v>
      </c>
      <c r="S44" s="27"/>
      <c r="T44" s="192"/>
      <c r="U44" s="192"/>
      <c r="V44" s="192"/>
      <c r="W44" s="192"/>
      <c r="X44" s="192"/>
      <c r="Y44" s="192"/>
      <c r="Z44" s="192"/>
      <c r="AA44" s="192"/>
      <c r="AB44" s="192"/>
      <c r="AC44" s="192"/>
    </row>
    <row r="45" spans="1:29" ht="26.25" customHeight="1">
      <c r="A45" s="357">
        <v>39</v>
      </c>
      <c r="B45" s="551" t="s">
        <v>1828</v>
      </c>
      <c r="C45" s="32" t="s">
        <v>1144</v>
      </c>
      <c r="D45" s="553"/>
      <c r="E45" s="134">
        <v>14</v>
      </c>
      <c r="F45" s="134">
        <v>14</v>
      </c>
      <c r="G45" s="134">
        <v>14</v>
      </c>
      <c r="H45" s="134">
        <v>14</v>
      </c>
      <c r="I45" s="134">
        <v>14</v>
      </c>
      <c r="J45" s="134">
        <v>14</v>
      </c>
      <c r="K45" s="134">
        <v>14</v>
      </c>
      <c r="L45" s="27">
        <v>14</v>
      </c>
      <c r="M45" s="27">
        <v>14</v>
      </c>
      <c r="N45" s="27">
        <v>14</v>
      </c>
      <c r="O45" s="27">
        <v>14</v>
      </c>
      <c r="P45" s="27">
        <v>14</v>
      </c>
      <c r="Q45" s="27">
        <v>14</v>
      </c>
      <c r="R45" s="27">
        <v>14</v>
      </c>
      <c r="S45" s="27"/>
      <c r="T45" s="192"/>
      <c r="U45" s="192"/>
      <c r="V45" s="192"/>
      <c r="W45" s="192"/>
      <c r="X45" s="192"/>
      <c r="Y45" s="192"/>
      <c r="Z45" s="192"/>
      <c r="AA45" s="192"/>
      <c r="AB45" s="192"/>
      <c r="AC45" s="192"/>
    </row>
    <row r="46" spans="1:29" ht="15.75" customHeight="1">
      <c r="A46" s="357">
        <v>40</v>
      </c>
      <c r="B46" s="551" t="s">
        <v>1829</v>
      </c>
      <c r="C46" s="32" t="s">
        <v>1144</v>
      </c>
      <c r="D46" s="553"/>
      <c r="E46" s="134">
        <v>155</v>
      </c>
      <c r="F46" s="134">
        <v>155</v>
      </c>
      <c r="G46" s="134">
        <v>155</v>
      </c>
      <c r="H46" s="134">
        <v>155</v>
      </c>
      <c r="I46" s="134">
        <v>155</v>
      </c>
      <c r="J46" s="134">
        <v>155</v>
      </c>
      <c r="K46" s="134">
        <v>155</v>
      </c>
      <c r="L46" s="134">
        <v>155</v>
      </c>
      <c r="M46" s="134">
        <v>155</v>
      </c>
      <c r="N46" s="134">
        <v>155</v>
      </c>
      <c r="O46" s="134">
        <v>155</v>
      </c>
      <c r="P46" s="134">
        <v>155</v>
      </c>
      <c r="Q46" s="134">
        <v>155</v>
      </c>
      <c r="R46" s="134">
        <v>155</v>
      </c>
      <c r="S46" s="27">
        <v>210</v>
      </c>
      <c r="T46" s="27">
        <v>210</v>
      </c>
      <c r="U46" s="27">
        <v>210</v>
      </c>
      <c r="V46" s="27">
        <v>210</v>
      </c>
      <c r="W46" s="27">
        <v>210</v>
      </c>
      <c r="X46" s="27">
        <v>210</v>
      </c>
      <c r="Y46" s="27">
        <v>210</v>
      </c>
      <c r="Z46" s="27">
        <v>210</v>
      </c>
      <c r="AA46" s="27">
        <v>210</v>
      </c>
      <c r="AB46" s="27">
        <v>210</v>
      </c>
      <c r="AC46" s="192"/>
    </row>
    <row r="47" spans="1:29" ht="15.75" customHeight="1">
      <c r="A47" s="357">
        <v>41</v>
      </c>
      <c r="B47" s="551" t="s">
        <v>94</v>
      </c>
      <c r="C47" s="32" t="s">
        <v>1144</v>
      </c>
      <c r="D47" s="553"/>
      <c r="E47" s="134">
        <v>22</v>
      </c>
      <c r="F47" s="134">
        <v>22</v>
      </c>
      <c r="G47" s="134">
        <v>22</v>
      </c>
      <c r="H47" s="134">
        <v>22</v>
      </c>
      <c r="I47" s="134">
        <v>22</v>
      </c>
      <c r="J47" s="134">
        <v>22</v>
      </c>
      <c r="K47" s="134">
        <v>22</v>
      </c>
      <c r="L47" s="134">
        <v>22</v>
      </c>
      <c r="M47" s="134">
        <v>22</v>
      </c>
      <c r="N47" s="134">
        <v>22</v>
      </c>
      <c r="O47" s="134">
        <v>22</v>
      </c>
      <c r="P47" s="134">
        <v>22</v>
      </c>
      <c r="Q47" s="134">
        <v>22</v>
      </c>
      <c r="R47" s="134">
        <v>22</v>
      </c>
      <c r="S47" s="27"/>
      <c r="T47" s="192"/>
      <c r="U47" s="192"/>
      <c r="V47" s="192"/>
      <c r="W47" s="192"/>
      <c r="X47" s="192"/>
      <c r="Y47" s="192"/>
      <c r="Z47" s="192"/>
      <c r="AA47" s="192"/>
      <c r="AB47" s="192"/>
      <c r="AC47" s="192"/>
    </row>
    <row r="48" spans="1:29" ht="27" customHeight="1">
      <c r="A48" s="357">
        <v>42</v>
      </c>
      <c r="B48" s="551" t="s">
        <v>1830</v>
      </c>
      <c r="C48" s="32" t="s">
        <v>1144</v>
      </c>
      <c r="D48" s="553"/>
      <c r="E48" s="134">
        <v>315</v>
      </c>
      <c r="F48" s="134">
        <v>315</v>
      </c>
      <c r="G48" s="134">
        <v>315</v>
      </c>
      <c r="H48" s="134">
        <v>315</v>
      </c>
      <c r="I48" s="134">
        <v>315</v>
      </c>
      <c r="J48" s="134">
        <v>315</v>
      </c>
      <c r="K48" s="134">
        <v>315</v>
      </c>
      <c r="L48" s="134">
        <v>315</v>
      </c>
      <c r="M48" s="134">
        <f>315+180</f>
        <v>495</v>
      </c>
      <c r="N48" s="134">
        <f t="shared" ref="N48:R48" si="7">315+180</f>
        <v>495</v>
      </c>
      <c r="O48" s="134">
        <f t="shared" si="7"/>
        <v>495</v>
      </c>
      <c r="P48" s="134">
        <f t="shared" si="7"/>
        <v>495</v>
      </c>
      <c r="Q48" s="134">
        <f t="shared" si="7"/>
        <v>495</v>
      </c>
      <c r="R48" s="134">
        <f t="shared" si="7"/>
        <v>495</v>
      </c>
      <c r="S48" s="27"/>
      <c r="T48" s="192"/>
      <c r="U48" s="192"/>
      <c r="V48" s="192"/>
      <c r="W48" s="192"/>
      <c r="X48" s="192"/>
      <c r="Y48" s="192"/>
      <c r="Z48" s="192"/>
      <c r="AA48" s="192"/>
      <c r="AB48" s="192"/>
      <c r="AC48" s="192"/>
    </row>
    <row r="49" spans="1:29" ht="15.75" customHeight="1">
      <c r="A49" s="357">
        <v>43</v>
      </c>
      <c r="B49" s="551" t="s">
        <v>1831</v>
      </c>
      <c r="C49" s="32" t="s">
        <v>1144</v>
      </c>
      <c r="D49" s="553"/>
      <c r="E49" s="134">
        <v>1</v>
      </c>
      <c r="F49" s="134">
        <v>1</v>
      </c>
      <c r="G49" s="134">
        <v>1</v>
      </c>
      <c r="H49" s="134">
        <v>1</v>
      </c>
      <c r="I49" s="134">
        <v>1</v>
      </c>
      <c r="J49" s="134">
        <v>1</v>
      </c>
      <c r="K49" s="134">
        <v>1</v>
      </c>
      <c r="L49" s="27">
        <v>1</v>
      </c>
      <c r="M49" s="27">
        <v>1</v>
      </c>
      <c r="N49" s="27">
        <v>1</v>
      </c>
      <c r="O49" s="27">
        <v>1</v>
      </c>
      <c r="P49" s="27">
        <v>1</v>
      </c>
      <c r="Q49" s="27">
        <v>1</v>
      </c>
      <c r="R49" s="27">
        <v>1</v>
      </c>
      <c r="S49" s="27"/>
      <c r="T49" s="192"/>
      <c r="U49" s="192"/>
      <c r="V49" s="192"/>
      <c r="W49" s="192"/>
      <c r="X49" s="192"/>
      <c r="Y49" s="192"/>
      <c r="Z49" s="192"/>
      <c r="AA49" s="192"/>
      <c r="AB49" s="192"/>
      <c r="AC49" s="192"/>
    </row>
    <row r="50" spans="1:29" ht="15.75" customHeight="1">
      <c r="A50" s="357">
        <v>44</v>
      </c>
      <c r="B50" s="1332" t="s">
        <v>1832</v>
      </c>
      <c r="C50" s="1333" t="s">
        <v>1833</v>
      </c>
      <c r="D50" s="1342" t="s">
        <v>1948</v>
      </c>
      <c r="E50" s="1344">
        <v>44</v>
      </c>
      <c r="F50" s="134">
        <v>44</v>
      </c>
      <c r="G50" s="134">
        <v>44</v>
      </c>
      <c r="H50" s="134">
        <v>44</v>
      </c>
      <c r="I50" s="134">
        <v>44</v>
      </c>
      <c r="J50" s="134">
        <v>44</v>
      </c>
      <c r="K50" s="134">
        <v>44</v>
      </c>
      <c r="L50" s="134">
        <v>44</v>
      </c>
      <c r="M50" s="134">
        <f>44+20</f>
        <v>64</v>
      </c>
      <c r="N50" s="134">
        <f t="shared" ref="N50:R50" si="8">44+20</f>
        <v>64</v>
      </c>
      <c r="O50" s="134">
        <f t="shared" si="8"/>
        <v>64</v>
      </c>
      <c r="P50" s="134">
        <f t="shared" si="8"/>
        <v>64</v>
      </c>
      <c r="Q50" s="134">
        <f t="shared" si="8"/>
        <v>64</v>
      </c>
      <c r="R50" s="134">
        <f t="shared" si="8"/>
        <v>64</v>
      </c>
      <c r="S50" s="27"/>
      <c r="T50" s="1334"/>
      <c r="U50" s="1334"/>
      <c r="V50" s="1334"/>
      <c r="W50" s="1334"/>
      <c r="X50" s="1334"/>
      <c r="Y50" s="1334"/>
      <c r="Z50" s="1334"/>
      <c r="AA50" s="1334"/>
      <c r="AB50" s="1334"/>
      <c r="AC50" s="1334"/>
    </row>
    <row r="51" spans="1:29" ht="15.75" customHeight="1">
      <c r="A51" s="357">
        <v>45</v>
      </c>
      <c r="B51" s="551" t="s">
        <v>1844</v>
      </c>
      <c r="C51" s="1333" t="s">
        <v>1834</v>
      </c>
      <c r="D51" s="553"/>
      <c r="E51" s="134">
        <v>51</v>
      </c>
      <c r="F51" s="134">
        <v>51</v>
      </c>
      <c r="G51" s="134">
        <v>51</v>
      </c>
      <c r="H51" s="134">
        <v>51</v>
      </c>
      <c r="I51" s="134">
        <v>51</v>
      </c>
      <c r="J51" s="134">
        <v>51</v>
      </c>
      <c r="K51" s="134">
        <v>51</v>
      </c>
      <c r="L51" s="134">
        <v>51</v>
      </c>
      <c r="M51" s="134">
        <f>51+25</f>
        <v>76</v>
      </c>
      <c r="N51" s="134">
        <f t="shared" ref="N51:R51" si="9">51+25</f>
        <v>76</v>
      </c>
      <c r="O51" s="134">
        <f t="shared" si="9"/>
        <v>76</v>
      </c>
      <c r="P51" s="134">
        <f t="shared" si="9"/>
        <v>76</v>
      </c>
      <c r="Q51" s="134">
        <f t="shared" si="9"/>
        <v>76</v>
      </c>
      <c r="R51" s="134">
        <f t="shared" si="9"/>
        <v>76</v>
      </c>
      <c r="S51" s="27"/>
      <c r="T51" s="1334"/>
      <c r="U51" s="1334"/>
      <c r="V51" s="1334"/>
      <c r="W51" s="1334"/>
      <c r="X51" s="1334"/>
      <c r="Y51" s="1334"/>
      <c r="Z51" s="1334"/>
      <c r="AA51" s="1334"/>
      <c r="AB51" s="1334"/>
      <c r="AC51" s="1334"/>
    </row>
    <row r="52" spans="1:29" ht="15.75" customHeight="1">
      <c r="A52" s="357">
        <v>46</v>
      </c>
      <c r="B52" s="551" t="s">
        <v>1845</v>
      </c>
      <c r="C52" s="1333" t="s">
        <v>1835</v>
      </c>
      <c r="D52" s="553"/>
      <c r="E52" s="134">
        <v>14</v>
      </c>
      <c r="F52" s="134">
        <v>14</v>
      </c>
      <c r="G52" s="134">
        <v>14</v>
      </c>
      <c r="H52" s="134">
        <v>14</v>
      </c>
      <c r="I52" s="134">
        <v>14</v>
      </c>
      <c r="J52" s="134">
        <v>14</v>
      </c>
      <c r="K52" s="134">
        <v>14</v>
      </c>
      <c r="L52" s="27">
        <v>14</v>
      </c>
      <c r="M52" s="27">
        <v>14</v>
      </c>
      <c r="N52" s="27">
        <v>14</v>
      </c>
      <c r="O52" s="27">
        <v>14</v>
      </c>
      <c r="P52" s="27">
        <v>14</v>
      </c>
      <c r="Q52" s="27">
        <v>14</v>
      </c>
      <c r="R52" s="27">
        <v>14</v>
      </c>
      <c r="S52" s="27"/>
      <c r="T52" s="1334"/>
      <c r="U52" s="1334"/>
      <c r="V52" s="1334"/>
      <c r="W52" s="1334"/>
      <c r="X52" s="1334"/>
      <c r="Y52" s="1334"/>
      <c r="Z52" s="1334"/>
      <c r="AA52" s="1334"/>
      <c r="AB52" s="1334"/>
      <c r="AC52" s="1334"/>
    </row>
    <row r="53" spans="1:29" ht="15.75" customHeight="1">
      <c r="A53" s="357">
        <v>47</v>
      </c>
      <c r="B53" s="551" t="s">
        <v>1846</v>
      </c>
      <c r="C53" s="1333" t="s">
        <v>1836</v>
      </c>
      <c r="D53" s="553"/>
      <c r="E53" s="134">
        <v>27</v>
      </c>
      <c r="F53" s="134">
        <v>27</v>
      </c>
      <c r="G53" s="134">
        <v>27</v>
      </c>
      <c r="H53" s="134">
        <v>27</v>
      </c>
      <c r="I53" s="134">
        <v>27</v>
      </c>
      <c r="J53" s="134">
        <v>27</v>
      </c>
      <c r="K53" s="134">
        <v>27</v>
      </c>
      <c r="L53" s="134">
        <v>27</v>
      </c>
      <c r="M53" s="134">
        <v>27</v>
      </c>
      <c r="N53" s="134">
        <v>27</v>
      </c>
      <c r="O53" s="134">
        <v>27</v>
      </c>
      <c r="P53" s="134">
        <v>27</v>
      </c>
      <c r="Q53" s="134">
        <v>27</v>
      </c>
      <c r="R53" s="134">
        <v>27</v>
      </c>
      <c r="S53" s="27"/>
      <c r="T53" s="1334"/>
      <c r="U53" s="1334"/>
      <c r="V53" s="1334"/>
      <c r="W53" s="1334"/>
      <c r="X53" s="1334"/>
      <c r="Y53" s="1334"/>
      <c r="Z53" s="1334"/>
      <c r="AA53" s="1334"/>
      <c r="AB53" s="1334"/>
      <c r="AC53" s="1334"/>
    </row>
    <row r="54" spans="1:29" ht="15.75" customHeight="1">
      <c r="A54" s="357">
        <v>48</v>
      </c>
      <c r="B54" s="551" t="s">
        <v>1847</v>
      </c>
      <c r="C54" s="1333" t="s">
        <v>1837</v>
      </c>
      <c r="D54" s="553"/>
      <c r="E54" s="134">
        <v>3</v>
      </c>
      <c r="F54" s="134">
        <v>3</v>
      </c>
      <c r="G54" s="134">
        <v>3</v>
      </c>
      <c r="H54" s="134">
        <v>3</v>
      </c>
      <c r="I54" s="134">
        <v>3</v>
      </c>
      <c r="J54" s="134">
        <v>3</v>
      </c>
      <c r="K54" s="134">
        <v>3</v>
      </c>
      <c r="L54" s="27">
        <v>3</v>
      </c>
      <c r="M54" s="27">
        <v>3</v>
      </c>
      <c r="N54" s="27">
        <v>3</v>
      </c>
      <c r="O54" s="27">
        <v>3</v>
      </c>
      <c r="P54" s="27">
        <v>3</v>
      </c>
      <c r="Q54" s="27">
        <v>3</v>
      </c>
      <c r="R54" s="27">
        <v>3</v>
      </c>
      <c r="S54" s="27"/>
      <c r="T54" s="1334"/>
      <c r="U54" s="1334"/>
      <c r="V54" s="1334"/>
      <c r="W54" s="1334"/>
      <c r="X54" s="1334"/>
      <c r="Y54" s="1334"/>
      <c r="Z54" s="1334"/>
      <c r="AA54" s="1334"/>
      <c r="AB54" s="1334"/>
      <c r="AC54" s="1334"/>
    </row>
    <row r="55" spans="1:29" ht="15.75" customHeight="1">
      <c r="A55" s="357">
        <v>49</v>
      </c>
      <c r="B55" s="551" t="s">
        <v>1848</v>
      </c>
      <c r="C55" s="1333" t="s">
        <v>1838</v>
      </c>
      <c r="D55" s="553"/>
      <c r="E55" s="134">
        <v>304</v>
      </c>
      <c r="F55" s="134">
        <v>304</v>
      </c>
      <c r="G55" s="134">
        <v>304</v>
      </c>
      <c r="H55" s="134">
        <v>304</v>
      </c>
      <c r="I55" s="134">
        <v>304</v>
      </c>
      <c r="J55" s="134">
        <v>304</v>
      </c>
      <c r="K55" s="134">
        <v>304</v>
      </c>
      <c r="L55" s="27">
        <v>304</v>
      </c>
      <c r="M55" s="27">
        <v>304</v>
      </c>
      <c r="N55" s="27">
        <v>304</v>
      </c>
      <c r="O55" s="27">
        <v>304</v>
      </c>
      <c r="P55" s="27">
        <v>304</v>
      </c>
      <c r="Q55" s="27">
        <v>304</v>
      </c>
      <c r="R55" s="27">
        <v>304</v>
      </c>
      <c r="S55" s="27"/>
      <c r="T55" s="1334"/>
      <c r="U55" s="1334"/>
      <c r="V55" s="1334"/>
      <c r="W55" s="1334"/>
      <c r="X55" s="1334"/>
      <c r="Y55" s="1334"/>
      <c r="Z55" s="1334"/>
      <c r="AA55" s="1334"/>
      <c r="AB55" s="1334"/>
      <c r="AC55" s="1334"/>
    </row>
    <row r="56" spans="1:29" ht="15.75" customHeight="1">
      <c r="A56" s="357">
        <v>50</v>
      </c>
      <c r="B56" s="551" t="s">
        <v>1849</v>
      </c>
      <c r="C56" s="1333" t="s">
        <v>1839</v>
      </c>
      <c r="D56" s="553"/>
      <c r="E56" s="134">
        <v>515</v>
      </c>
      <c r="F56" s="134">
        <v>515</v>
      </c>
      <c r="G56" s="134">
        <v>515</v>
      </c>
      <c r="H56" s="134">
        <v>515</v>
      </c>
      <c r="I56" s="134">
        <v>515</v>
      </c>
      <c r="J56" s="134">
        <v>515</v>
      </c>
      <c r="K56" s="134">
        <v>515</v>
      </c>
      <c r="L56" s="134">
        <v>515</v>
      </c>
      <c r="M56" s="134">
        <f>515+192</f>
        <v>707</v>
      </c>
      <c r="N56" s="134">
        <f t="shared" ref="N56:R56" si="10">515+192</f>
        <v>707</v>
      </c>
      <c r="O56" s="134">
        <f t="shared" si="10"/>
        <v>707</v>
      </c>
      <c r="P56" s="134">
        <f t="shared" si="10"/>
        <v>707</v>
      </c>
      <c r="Q56" s="134">
        <f t="shared" si="10"/>
        <v>707</v>
      </c>
      <c r="R56" s="134">
        <f t="shared" si="10"/>
        <v>707</v>
      </c>
      <c r="S56" s="27"/>
      <c r="T56" s="1334"/>
      <c r="U56" s="1334"/>
      <c r="V56" s="1334"/>
      <c r="W56" s="1334"/>
      <c r="X56" s="1334"/>
      <c r="Y56" s="1334"/>
      <c r="Z56" s="1334"/>
      <c r="AA56" s="1334"/>
      <c r="AB56" s="1334"/>
      <c r="AC56" s="1334"/>
    </row>
    <row r="57" spans="1:29" ht="15.75" customHeight="1">
      <c r="A57" s="357">
        <v>51</v>
      </c>
      <c r="B57" s="551" t="s">
        <v>1850</v>
      </c>
      <c r="C57" s="1333" t="s">
        <v>1840</v>
      </c>
      <c r="D57" s="553"/>
      <c r="E57" s="134">
        <v>130</v>
      </c>
      <c r="F57" s="134">
        <v>130</v>
      </c>
      <c r="G57" s="134">
        <v>130</v>
      </c>
      <c r="H57" s="134">
        <v>130</v>
      </c>
      <c r="I57" s="134">
        <v>130</v>
      </c>
      <c r="J57" s="134">
        <v>130</v>
      </c>
      <c r="K57" s="134">
        <v>130</v>
      </c>
      <c r="L57" s="134">
        <v>130</v>
      </c>
      <c r="M57" s="134">
        <f>130+20</f>
        <v>150</v>
      </c>
      <c r="N57" s="134">
        <f t="shared" ref="N57:R57" si="11">130+20</f>
        <v>150</v>
      </c>
      <c r="O57" s="134">
        <f t="shared" si="11"/>
        <v>150</v>
      </c>
      <c r="P57" s="134">
        <f t="shared" si="11"/>
        <v>150</v>
      </c>
      <c r="Q57" s="134">
        <f t="shared" si="11"/>
        <v>150</v>
      </c>
      <c r="R57" s="134">
        <f t="shared" si="11"/>
        <v>150</v>
      </c>
      <c r="S57" s="27"/>
      <c r="T57" s="1334"/>
      <c r="U57" s="1334"/>
      <c r="V57" s="1334"/>
      <c r="W57" s="1334"/>
      <c r="X57" s="1334"/>
      <c r="Y57" s="1334"/>
      <c r="Z57" s="1334"/>
      <c r="AA57" s="1334"/>
      <c r="AB57" s="1334"/>
      <c r="AC57" s="1334"/>
    </row>
    <row r="58" spans="1:29" ht="15.75" customHeight="1">
      <c r="A58" s="357">
        <v>52</v>
      </c>
      <c r="B58" s="1332" t="s">
        <v>1851</v>
      </c>
      <c r="C58" s="1333" t="s">
        <v>1841</v>
      </c>
      <c r="D58" s="1342" t="s">
        <v>1915</v>
      </c>
      <c r="E58" s="1344">
        <v>31</v>
      </c>
      <c r="F58" s="134">
        <v>31</v>
      </c>
      <c r="G58" s="134">
        <v>31</v>
      </c>
      <c r="H58" s="134">
        <v>31</v>
      </c>
      <c r="I58" s="134">
        <v>31</v>
      </c>
      <c r="J58" s="134">
        <v>31</v>
      </c>
      <c r="K58" s="134">
        <v>31</v>
      </c>
      <c r="L58" s="134">
        <v>31</v>
      </c>
      <c r="M58" s="134">
        <f>31+25</f>
        <v>56</v>
      </c>
      <c r="N58" s="134">
        <f t="shared" ref="N58:R58" si="12">31+25</f>
        <v>56</v>
      </c>
      <c r="O58" s="134">
        <f t="shared" si="12"/>
        <v>56</v>
      </c>
      <c r="P58" s="134">
        <f t="shared" si="12"/>
        <v>56</v>
      </c>
      <c r="Q58" s="134">
        <f t="shared" si="12"/>
        <v>56</v>
      </c>
      <c r="R58" s="134">
        <f t="shared" si="12"/>
        <v>56</v>
      </c>
      <c r="S58" s="27"/>
      <c r="T58" s="1334"/>
      <c r="U58" s="1334"/>
      <c r="V58" s="1334"/>
      <c r="W58" s="1334"/>
      <c r="X58" s="1334"/>
      <c r="Y58" s="1334"/>
      <c r="Z58" s="1334"/>
      <c r="AA58" s="1334"/>
      <c r="AB58" s="1334"/>
      <c r="AC58" s="1334"/>
    </row>
    <row r="59" spans="1:29" ht="15.75" customHeight="1">
      <c r="A59" s="357">
        <v>53</v>
      </c>
      <c r="B59" s="551" t="s">
        <v>1852</v>
      </c>
      <c r="C59" s="1333" t="s">
        <v>1842</v>
      </c>
      <c r="D59" s="553"/>
      <c r="E59" s="134">
        <v>45.6</v>
      </c>
      <c r="F59" s="134">
        <v>45.6</v>
      </c>
      <c r="G59" s="134">
        <v>45.6</v>
      </c>
      <c r="H59" s="134">
        <v>45.6</v>
      </c>
      <c r="I59" s="134">
        <v>45.6</v>
      </c>
      <c r="J59" s="134">
        <v>45.6</v>
      </c>
      <c r="K59" s="134">
        <v>45.6</v>
      </c>
      <c r="L59" s="27">
        <v>45.6</v>
      </c>
      <c r="M59" s="27">
        <v>45.6</v>
      </c>
      <c r="N59" s="27">
        <v>45.6</v>
      </c>
      <c r="O59" s="27">
        <v>45.6</v>
      </c>
      <c r="P59" s="27">
        <v>45.6</v>
      </c>
      <c r="Q59" s="27">
        <v>45.6</v>
      </c>
      <c r="R59" s="27">
        <v>45.6</v>
      </c>
      <c r="S59" s="27"/>
      <c r="T59" s="1334"/>
      <c r="U59" s="1334"/>
      <c r="V59" s="1334"/>
      <c r="W59" s="1334"/>
      <c r="X59" s="1334"/>
      <c r="Y59" s="1334"/>
      <c r="Z59" s="1334"/>
      <c r="AA59" s="1334"/>
      <c r="AB59" s="1334"/>
      <c r="AC59" s="1334"/>
    </row>
    <row r="60" spans="1:29" ht="15.75" customHeight="1">
      <c r="A60" s="357">
        <v>54</v>
      </c>
      <c r="B60" s="551" t="s">
        <v>1853</v>
      </c>
      <c r="C60" s="1333" t="s">
        <v>1843</v>
      </c>
      <c r="D60" s="553"/>
      <c r="E60" s="134">
        <v>25</v>
      </c>
      <c r="F60" s="134">
        <v>25</v>
      </c>
      <c r="G60" s="134">
        <v>25</v>
      </c>
      <c r="H60" s="134">
        <v>25</v>
      </c>
      <c r="I60" s="134">
        <v>25</v>
      </c>
      <c r="J60" s="134">
        <v>25</v>
      </c>
      <c r="K60" s="134">
        <v>25</v>
      </c>
      <c r="L60" s="27">
        <v>25</v>
      </c>
      <c r="M60" s="27">
        <v>25</v>
      </c>
      <c r="N60" s="27">
        <v>25</v>
      </c>
      <c r="O60" s="27">
        <v>25</v>
      </c>
      <c r="P60" s="27">
        <v>25</v>
      </c>
      <c r="Q60" s="27">
        <v>25</v>
      </c>
      <c r="R60" s="27">
        <v>25</v>
      </c>
      <c r="S60" s="27"/>
      <c r="T60" s="1334"/>
      <c r="U60" s="1334"/>
      <c r="V60" s="1334"/>
      <c r="W60" s="1334"/>
      <c r="X60" s="1334"/>
      <c r="Y60" s="1334"/>
      <c r="Z60" s="1334"/>
      <c r="AA60" s="1334"/>
      <c r="AB60" s="1334"/>
      <c r="AC60" s="1334"/>
    </row>
    <row r="61" spans="1:29" ht="15.75" customHeight="1">
      <c r="A61" s="357">
        <v>55</v>
      </c>
      <c r="B61" s="551" t="s">
        <v>1858</v>
      </c>
      <c r="C61" s="1333" t="s">
        <v>1854</v>
      </c>
      <c r="D61" s="553"/>
      <c r="E61" s="134">
        <v>21</v>
      </c>
      <c r="F61" s="134">
        <v>21</v>
      </c>
      <c r="G61" s="134">
        <v>21</v>
      </c>
      <c r="H61" s="134">
        <v>21</v>
      </c>
      <c r="I61" s="134">
        <v>21</v>
      </c>
      <c r="J61" s="134">
        <v>21</v>
      </c>
      <c r="K61" s="134">
        <v>21</v>
      </c>
      <c r="L61" s="27">
        <v>21</v>
      </c>
      <c r="M61" s="27">
        <v>21</v>
      </c>
      <c r="N61" s="27">
        <v>21</v>
      </c>
      <c r="O61" s="27">
        <v>21</v>
      </c>
      <c r="P61" s="27">
        <v>21</v>
      </c>
      <c r="Q61" s="27">
        <v>21</v>
      </c>
      <c r="R61" s="27">
        <v>21</v>
      </c>
      <c r="S61" s="27"/>
      <c r="T61" s="1334"/>
      <c r="U61" s="1334"/>
      <c r="V61" s="1334"/>
      <c r="W61" s="1334"/>
      <c r="X61" s="1334"/>
      <c r="Y61" s="1334"/>
      <c r="Z61" s="1334"/>
      <c r="AA61" s="1334"/>
      <c r="AB61" s="1334"/>
      <c r="AC61" s="1334"/>
    </row>
    <row r="62" spans="1:29" ht="15.75" customHeight="1">
      <c r="A62" s="357">
        <v>56</v>
      </c>
      <c r="B62" s="551" t="s">
        <v>1859</v>
      </c>
      <c r="C62" s="1333" t="s">
        <v>1855</v>
      </c>
      <c r="D62" s="553"/>
      <c r="E62" s="134">
        <v>21</v>
      </c>
      <c r="F62" s="134">
        <v>21</v>
      </c>
      <c r="G62" s="134">
        <v>21</v>
      </c>
      <c r="H62" s="134">
        <v>21</v>
      </c>
      <c r="I62" s="134">
        <v>21</v>
      </c>
      <c r="J62" s="134">
        <v>21</v>
      </c>
      <c r="K62" s="134">
        <v>21</v>
      </c>
      <c r="L62" s="27">
        <v>21</v>
      </c>
      <c r="M62" s="27">
        <v>21</v>
      </c>
      <c r="N62" s="27">
        <v>21</v>
      </c>
      <c r="O62" s="27">
        <v>21</v>
      </c>
      <c r="P62" s="27">
        <v>21</v>
      </c>
      <c r="Q62" s="27">
        <v>21</v>
      </c>
      <c r="R62" s="27">
        <v>21</v>
      </c>
      <c r="S62" s="27"/>
      <c r="T62" s="1334"/>
      <c r="U62" s="1334"/>
      <c r="V62" s="1334"/>
      <c r="W62" s="1334"/>
      <c r="X62" s="1334"/>
      <c r="Y62" s="1334"/>
      <c r="Z62" s="1334"/>
      <c r="AA62" s="1334"/>
      <c r="AB62" s="1334"/>
      <c r="AC62" s="1334"/>
    </row>
    <row r="63" spans="1:29" ht="15.75" customHeight="1">
      <c r="A63" s="357">
        <v>57</v>
      </c>
      <c r="B63" s="551" t="s">
        <v>1860</v>
      </c>
      <c r="C63" s="1333" t="s">
        <v>1856</v>
      </c>
      <c r="D63" s="553"/>
      <c r="E63" s="134">
        <v>22</v>
      </c>
      <c r="F63" s="134">
        <v>22</v>
      </c>
      <c r="G63" s="134">
        <v>22</v>
      </c>
      <c r="H63" s="134">
        <v>22</v>
      </c>
      <c r="I63" s="134">
        <v>22</v>
      </c>
      <c r="J63" s="134">
        <v>22</v>
      </c>
      <c r="K63" s="134">
        <v>22</v>
      </c>
      <c r="L63" s="27">
        <v>22</v>
      </c>
      <c r="M63" s="27">
        <v>22</v>
      </c>
      <c r="N63" s="27">
        <v>22</v>
      </c>
      <c r="O63" s="27">
        <v>22</v>
      </c>
      <c r="P63" s="27">
        <v>22</v>
      </c>
      <c r="Q63" s="27">
        <v>22</v>
      </c>
      <c r="R63" s="27">
        <v>22</v>
      </c>
      <c r="S63" s="27"/>
      <c r="T63" s="1334"/>
      <c r="U63" s="1334"/>
      <c r="V63" s="1334"/>
      <c r="W63" s="1334"/>
      <c r="X63" s="1334"/>
      <c r="Y63" s="1334"/>
      <c r="Z63" s="1334"/>
      <c r="AA63" s="1334"/>
      <c r="AB63" s="1334"/>
      <c r="AC63" s="1334"/>
    </row>
    <row r="64" spans="1:29" ht="15.75" customHeight="1">
      <c r="A64" s="357">
        <v>58</v>
      </c>
      <c r="B64" s="551" t="s">
        <v>1861</v>
      </c>
      <c r="C64" s="1333" t="s">
        <v>1857</v>
      </c>
      <c r="D64" s="553"/>
      <c r="E64" s="134">
        <v>41</v>
      </c>
      <c r="F64" s="134">
        <v>41</v>
      </c>
      <c r="G64" s="134">
        <v>41</v>
      </c>
      <c r="H64" s="134">
        <v>41</v>
      </c>
      <c r="I64" s="134">
        <v>41</v>
      </c>
      <c r="J64" s="134">
        <v>41</v>
      </c>
      <c r="K64" s="134">
        <v>41</v>
      </c>
      <c r="L64" s="27">
        <v>41</v>
      </c>
      <c r="M64" s="27">
        <v>41</v>
      </c>
      <c r="N64" s="27">
        <v>41</v>
      </c>
      <c r="O64" s="27">
        <v>41</v>
      </c>
      <c r="P64" s="27">
        <v>41</v>
      </c>
      <c r="Q64" s="27">
        <v>41</v>
      </c>
      <c r="R64" s="27">
        <v>41</v>
      </c>
      <c r="S64" s="27"/>
      <c r="T64" s="1334"/>
      <c r="U64" s="1334"/>
      <c r="V64" s="1334"/>
      <c r="W64" s="1334"/>
      <c r="X64" s="1334"/>
      <c r="Y64" s="1334"/>
      <c r="Z64" s="1334"/>
      <c r="AA64" s="1334"/>
      <c r="AB64" s="1334"/>
      <c r="AC64" s="1334"/>
    </row>
    <row r="65" spans="1:30" ht="15.75" customHeight="1">
      <c r="A65" s="357">
        <v>59</v>
      </c>
      <c r="B65" s="551" t="s">
        <v>1862</v>
      </c>
      <c r="C65" s="1333" t="s">
        <v>1843</v>
      </c>
      <c r="D65" s="553"/>
      <c r="E65" s="134">
        <v>53</v>
      </c>
      <c r="F65" s="134">
        <v>53</v>
      </c>
      <c r="G65" s="134">
        <v>53</v>
      </c>
      <c r="H65" s="134">
        <v>53</v>
      </c>
      <c r="I65" s="134">
        <v>53</v>
      </c>
      <c r="J65" s="134">
        <v>53</v>
      </c>
      <c r="K65" s="134">
        <v>53</v>
      </c>
      <c r="L65" s="134">
        <v>53</v>
      </c>
      <c r="M65" s="134">
        <f>53+50</f>
        <v>103</v>
      </c>
      <c r="N65" s="134">
        <f t="shared" ref="N65:R65" si="13">53+50</f>
        <v>103</v>
      </c>
      <c r="O65" s="134">
        <f t="shared" si="13"/>
        <v>103</v>
      </c>
      <c r="P65" s="134">
        <f t="shared" si="13"/>
        <v>103</v>
      </c>
      <c r="Q65" s="134">
        <f t="shared" si="13"/>
        <v>103</v>
      </c>
      <c r="R65" s="134">
        <f t="shared" si="13"/>
        <v>103</v>
      </c>
      <c r="S65" s="27"/>
      <c r="T65" s="1334"/>
      <c r="U65" s="1334"/>
      <c r="V65" s="1334"/>
      <c r="W65" s="1334"/>
      <c r="X65" s="1334"/>
      <c r="Y65" s="1334"/>
      <c r="Z65" s="1334"/>
      <c r="AA65" s="1334"/>
      <c r="AB65" s="1334"/>
      <c r="AC65" s="1334"/>
    </row>
    <row r="66" spans="1:30" ht="15.75" customHeight="1">
      <c r="A66" s="357">
        <v>60</v>
      </c>
      <c r="B66" s="551" t="s">
        <v>1863</v>
      </c>
      <c r="C66" s="1333" t="s">
        <v>1854</v>
      </c>
      <c r="D66" s="553"/>
      <c r="E66" s="134">
        <v>23</v>
      </c>
      <c r="F66" s="134">
        <v>23</v>
      </c>
      <c r="G66" s="134">
        <v>23</v>
      </c>
      <c r="H66" s="134">
        <v>23</v>
      </c>
      <c r="I66" s="134">
        <v>23</v>
      </c>
      <c r="J66" s="134">
        <v>23</v>
      </c>
      <c r="K66" s="134">
        <v>23</v>
      </c>
      <c r="L66" s="134">
        <v>23</v>
      </c>
      <c r="M66" s="134">
        <v>23</v>
      </c>
      <c r="N66" s="134">
        <v>23</v>
      </c>
      <c r="O66" s="134">
        <v>23</v>
      </c>
      <c r="P66" s="134">
        <v>23</v>
      </c>
      <c r="Q66" s="134">
        <v>23</v>
      </c>
      <c r="R66" s="134">
        <v>23</v>
      </c>
      <c r="S66" s="27"/>
      <c r="T66" s="1334"/>
      <c r="U66" s="1334"/>
      <c r="V66" s="1334"/>
      <c r="W66" s="1334"/>
      <c r="X66" s="1334"/>
      <c r="Y66" s="1334"/>
      <c r="Z66" s="1334"/>
      <c r="AA66" s="1334"/>
      <c r="AB66" s="1334"/>
      <c r="AC66" s="1334"/>
    </row>
    <row r="67" spans="1:30" ht="15.75" customHeight="1">
      <c r="A67" s="357">
        <v>61</v>
      </c>
      <c r="B67" s="551" t="s">
        <v>1865</v>
      </c>
      <c r="C67" s="1333" t="s">
        <v>1855</v>
      </c>
      <c r="D67" s="553"/>
      <c r="E67" s="134">
        <v>4</v>
      </c>
      <c r="F67" s="134">
        <v>4</v>
      </c>
      <c r="G67" s="134">
        <v>4</v>
      </c>
      <c r="H67" s="134">
        <v>4</v>
      </c>
      <c r="I67" s="134">
        <v>4</v>
      </c>
      <c r="J67" s="134">
        <v>4</v>
      </c>
      <c r="K67" s="134">
        <v>4</v>
      </c>
      <c r="L67" s="27">
        <v>4</v>
      </c>
      <c r="M67" s="27">
        <f>4.52</f>
        <v>4.5199999999999996</v>
      </c>
      <c r="N67" s="27">
        <f t="shared" ref="N67:R67" si="14">4.52</f>
        <v>4.5199999999999996</v>
      </c>
      <c r="O67" s="27">
        <f t="shared" si="14"/>
        <v>4.5199999999999996</v>
      </c>
      <c r="P67" s="27">
        <f t="shared" si="14"/>
        <v>4.5199999999999996</v>
      </c>
      <c r="Q67" s="27">
        <f t="shared" si="14"/>
        <v>4.5199999999999996</v>
      </c>
      <c r="R67" s="27">
        <f t="shared" si="14"/>
        <v>4.5199999999999996</v>
      </c>
      <c r="S67" s="27"/>
      <c r="T67" s="1334"/>
      <c r="U67" s="1334"/>
      <c r="V67" s="1334"/>
      <c r="W67" s="1334"/>
      <c r="X67" s="1334"/>
      <c r="Y67" s="1334"/>
      <c r="Z67" s="1334"/>
      <c r="AA67" s="1334"/>
      <c r="AB67" s="1334"/>
      <c r="AC67" s="1334"/>
    </row>
    <row r="68" spans="1:30" ht="15.75" customHeight="1">
      <c r="A68" s="357">
        <v>62</v>
      </c>
      <c r="B68" s="551" t="s">
        <v>1985</v>
      </c>
      <c r="C68" s="1333" t="s">
        <v>1856</v>
      </c>
      <c r="D68" s="553"/>
      <c r="E68" s="134">
        <v>310</v>
      </c>
      <c r="F68" s="134">
        <v>310</v>
      </c>
      <c r="G68" s="134">
        <v>310</v>
      </c>
      <c r="H68" s="134">
        <v>310</v>
      </c>
      <c r="I68" s="134">
        <v>310</v>
      </c>
      <c r="J68" s="134">
        <v>310</v>
      </c>
      <c r="K68" s="134">
        <v>310</v>
      </c>
      <c r="L68" s="134">
        <v>310</v>
      </c>
      <c r="M68" s="134">
        <f>310+100</f>
        <v>410</v>
      </c>
      <c r="N68" s="134">
        <f t="shared" ref="N68:R68" si="15">310+100</f>
        <v>410</v>
      </c>
      <c r="O68" s="134">
        <f t="shared" si="15"/>
        <v>410</v>
      </c>
      <c r="P68" s="134">
        <f t="shared" si="15"/>
        <v>410</v>
      </c>
      <c r="Q68" s="134">
        <f t="shared" si="15"/>
        <v>410</v>
      </c>
      <c r="R68" s="134">
        <f t="shared" si="15"/>
        <v>410</v>
      </c>
      <c r="S68" s="27"/>
      <c r="T68" s="1334"/>
      <c r="U68" s="1334"/>
      <c r="V68" s="1334"/>
      <c r="W68" s="1334"/>
      <c r="X68" s="1334"/>
      <c r="Y68" s="1334"/>
      <c r="Z68" s="1334"/>
      <c r="AA68" s="1334"/>
      <c r="AB68" s="1334"/>
      <c r="AC68" s="1334"/>
    </row>
    <row r="69" spans="1:30" ht="15.75" customHeight="1">
      <c r="A69" s="357">
        <v>63</v>
      </c>
      <c r="B69" s="551" t="s">
        <v>1866</v>
      </c>
      <c r="C69" s="1333" t="s">
        <v>1857</v>
      </c>
      <c r="D69" s="553"/>
      <c r="E69" s="134">
        <v>8</v>
      </c>
      <c r="F69" s="134">
        <v>8</v>
      </c>
      <c r="G69" s="134">
        <v>8</v>
      </c>
      <c r="H69" s="134">
        <v>8</v>
      </c>
      <c r="I69" s="134">
        <v>8</v>
      </c>
      <c r="J69" s="134">
        <v>8</v>
      </c>
      <c r="K69" s="134">
        <v>8</v>
      </c>
      <c r="L69" s="27">
        <v>8</v>
      </c>
      <c r="M69" s="27">
        <v>8</v>
      </c>
      <c r="N69" s="27">
        <v>8</v>
      </c>
      <c r="O69" s="27">
        <v>8</v>
      </c>
      <c r="P69" s="27">
        <v>8</v>
      </c>
      <c r="Q69" s="27">
        <v>8</v>
      </c>
      <c r="R69" s="27">
        <v>8</v>
      </c>
      <c r="S69" s="27"/>
      <c r="T69" s="1334"/>
      <c r="U69" s="1334"/>
      <c r="V69" s="1334"/>
      <c r="W69" s="1334"/>
      <c r="X69" s="1334"/>
      <c r="Y69" s="1334"/>
      <c r="Z69" s="1334"/>
      <c r="AA69" s="1334"/>
      <c r="AB69" s="1334"/>
      <c r="AC69" s="1334"/>
    </row>
    <row r="70" spans="1:30" ht="15.75" customHeight="1">
      <c r="A70" s="357">
        <v>64</v>
      </c>
      <c r="B70" s="1332" t="s">
        <v>1867</v>
      </c>
      <c r="C70" s="1333" t="s">
        <v>1864</v>
      </c>
      <c r="D70" s="1342" t="s">
        <v>1965</v>
      </c>
      <c r="E70" s="134">
        <v>120</v>
      </c>
      <c r="F70" s="134">
        <v>120</v>
      </c>
      <c r="G70" s="134">
        <v>120</v>
      </c>
      <c r="H70" s="134">
        <v>120</v>
      </c>
      <c r="I70" s="134">
        <v>120</v>
      </c>
      <c r="J70" s="134">
        <v>120</v>
      </c>
      <c r="K70" s="134">
        <v>120</v>
      </c>
      <c r="L70" s="134">
        <v>120</v>
      </c>
      <c r="M70" s="134">
        <f>120+50</f>
        <v>170</v>
      </c>
      <c r="N70" s="134">
        <f t="shared" ref="N70:R70" si="16">120+50</f>
        <v>170</v>
      </c>
      <c r="O70" s="134">
        <f t="shared" si="16"/>
        <v>170</v>
      </c>
      <c r="P70" s="134">
        <f t="shared" si="16"/>
        <v>170</v>
      </c>
      <c r="Q70" s="134">
        <f t="shared" si="16"/>
        <v>170</v>
      </c>
      <c r="R70" s="134">
        <f t="shared" si="16"/>
        <v>170</v>
      </c>
      <c r="S70" s="27"/>
      <c r="T70" s="1334"/>
      <c r="U70" s="1334"/>
      <c r="V70" s="1334"/>
      <c r="W70" s="1334"/>
      <c r="X70" s="1334"/>
      <c r="Y70" s="1334"/>
      <c r="Z70" s="1334"/>
      <c r="AA70" s="1334"/>
      <c r="AB70" s="1334"/>
      <c r="AC70" s="1334"/>
    </row>
    <row r="71" spans="1:30" ht="15.75" customHeight="1">
      <c r="A71" s="357">
        <v>65</v>
      </c>
      <c r="B71" s="551" t="s">
        <v>1870</v>
      </c>
      <c r="C71" s="1333" t="s">
        <v>1868</v>
      </c>
      <c r="D71" s="553"/>
      <c r="E71" s="134">
        <v>80</v>
      </c>
      <c r="F71" s="134">
        <v>80</v>
      </c>
      <c r="G71" s="134">
        <v>80</v>
      </c>
      <c r="H71" s="134">
        <v>80</v>
      </c>
      <c r="I71" s="134">
        <v>80</v>
      </c>
      <c r="J71" s="134">
        <v>80</v>
      </c>
      <c r="K71" s="134">
        <v>80</v>
      </c>
      <c r="L71" s="134">
        <v>80</v>
      </c>
      <c r="M71" s="134">
        <f>80+50</f>
        <v>130</v>
      </c>
      <c r="N71" s="134">
        <f t="shared" ref="N71:R71" si="17">80+50</f>
        <v>130</v>
      </c>
      <c r="O71" s="134">
        <f t="shared" si="17"/>
        <v>130</v>
      </c>
      <c r="P71" s="134">
        <f t="shared" si="17"/>
        <v>130</v>
      </c>
      <c r="Q71" s="134">
        <f t="shared" si="17"/>
        <v>130</v>
      </c>
      <c r="R71" s="134">
        <f t="shared" si="17"/>
        <v>130</v>
      </c>
      <c r="S71" s="27"/>
      <c r="T71" s="1334"/>
      <c r="U71" s="1334"/>
      <c r="V71" s="1334"/>
      <c r="W71" s="1334"/>
      <c r="X71" s="1334"/>
      <c r="Y71" s="1334"/>
      <c r="Z71" s="1334"/>
      <c r="AA71" s="1334"/>
      <c r="AB71" s="1334"/>
      <c r="AC71" s="1334"/>
    </row>
    <row r="72" spans="1:30" ht="15.75" customHeight="1">
      <c r="A72" s="357">
        <v>66</v>
      </c>
      <c r="B72" s="1332" t="s">
        <v>1938</v>
      </c>
      <c r="C72" s="1333" t="s">
        <v>1869</v>
      </c>
      <c r="D72" s="1342" t="s">
        <v>1939</v>
      </c>
      <c r="E72" s="134"/>
      <c r="F72" s="134"/>
      <c r="G72" s="134"/>
      <c r="H72" s="134"/>
      <c r="I72" s="134"/>
      <c r="J72" s="134"/>
      <c r="K72" s="134"/>
      <c r="L72" s="27"/>
      <c r="M72" s="27"/>
      <c r="N72" s="27"/>
      <c r="O72" s="27"/>
      <c r="P72" s="27"/>
      <c r="Q72" s="27"/>
      <c r="R72" s="27"/>
      <c r="S72" s="27"/>
      <c r="T72" s="1334"/>
      <c r="U72" s="1334"/>
      <c r="V72" s="1334"/>
      <c r="W72" s="1334"/>
      <c r="X72" s="1334"/>
      <c r="Y72" s="1334"/>
      <c r="Z72" s="1334"/>
      <c r="AA72" s="1334"/>
      <c r="AB72" s="1334"/>
      <c r="AC72" s="1334"/>
    </row>
    <row r="73" spans="1:30" ht="15.75" customHeight="1">
      <c r="A73" s="32"/>
      <c r="B73" s="238" t="s">
        <v>882</v>
      </c>
      <c r="C73" s="32" t="s">
        <v>1144</v>
      </c>
      <c r="D73" s="118"/>
      <c r="E73" s="134">
        <f t="shared" ref="E73:AB73" si="18">SUM(E7:E72)</f>
        <v>6345.4800000000005</v>
      </c>
      <c r="F73" s="134">
        <f t="shared" si="18"/>
        <v>6345.4800000000005</v>
      </c>
      <c r="G73" s="134">
        <f t="shared" si="18"/>
        <v>6345.4800000000005</v>
      </c>
      <c r="H73" s="134">
        <f t="shared" si="18"/>
        <v>6345.4800000000005</v>
      </c>
      <c r="I73" s="134">
        <f t="shared" si="18"/>
        <v>6345.4800000000005</v>
      </c>
      <c r="J73" s="134">
        <f t="shared" si="18"/>
        <v>6345.4800000000005</v>
      </c>
      <c r="K73" s="134">
        <f t="shared" si="18"/>
        <v>6345.4800000000005</v>
      </c>
      <c r="L73" s="134">
        <f t="shared" si="18"/>
        <v>6345.4800000000005</v>
      </c>
      <c r="M73" s="134">
        <f t="shared" si="18"/>
        <v>7500.0000000000009</v>
      </c>
      <c r="N73" s="134">
        <f t="shared" si="18"/>
        <v>7500.0000000000009</v>
      </c>
      <c r="O73" s="134">
        <f t="shared" si="18"/>
        <v>7500.0000000000009</v>
      </c>
      <c r="P73" s="134">
        <f t="shared" si="18"/>
        <v>7500.0000000000009</v>
      </c>
      <c r="Q73" s="134">
        <f t="shared" si="18"/>
        <v>7500.0000000000009</v>
      </c>
      <c r="R73" s="134">
        <f t="shared" si="18"/>
        <v>7500.0000000000009</v>
      </c>
      <c r="S73" s="134">
        <f t="shared" si="18"/>
        <v>210</v>
      </c>
      <c r="T73" s="134">
        <f t="shared" si="18"/>
        <v>210</v>
      </c>
      <c r="U73" s="134">
        <f t="shared" si="18"/>
        <v>210</v>
      </c>
      <c r="V73" s="134">
        <f t="shared" si="18"/>
        <v>210</v>
      </c>
      <c r="W73" s="134">
        <f t="shared" si="18"/>
        <v>210</v>
      </c>
      <c r="X73" s="134">
        <f t="shared" si="18"/>
        <v>210</v>
      </c>
      <c r="Y73" s="134">
        <f t="shared" si="18"/>
        <v>210</v>
      </c>
      <c r="Z73" s="134">
        <f t="shared" si="18"/>
        <v>210</v>
      </c>
      <c r="AA73" s="134">
        <f t="shared" si="18"/>
        <v>210</v>
      </c>
      <c r="AB73" s="134">
        <f t="shared" si="18"/>
        <v>210</v>
      </c>
      <c r="AC73" s="369"/>
    </row>
    <row r="74" spans="1:30" ht="17.25" customHeight="1">
      <c r="A74" s="32"/>
      <c r="B74" s="238" t="s">
        <v>880</v>
      </c>
      <c r="C74" s="32" t="s">
        <v>456</v>
      </c>
      <c r="D74" s="118"/>
      <c r="E74" s="583">
        <f>E73/1000</f>
        <v>6.3454800000000002</v>
      </c>
      <c r="F74" s="583">
        <f t="shared" ref="F74:AB74" si="19">F73/1000</f>
        <v>6.3454800000000002</v>
      </c>
      <c r="G74" s="583">
        <f t="shared" si="19"/>
        <v>6.3454800000000002</v>
      </c>
      <c r="H74" s="583">
        <f>H73/1000</f>
        <v>6.3454800000000002</v>
      </c>
      <c r="I74" s="583">
        <f>I73/1000</f>
        <v>6.3454800000000002</v>
      </c>
      <c r="J74" s="583">
        <f>J73/1000</f>
        <v>6.3454800000000002</v>
      </c>
      <c r="K74" s="583">
        <f>K73/1000</f>
        <v>6.3454800000000002</v>
      </c>
      <c r="L74" s="583">
        <f t="shared" si="19"/>
        <v>6.3454800000000002</v>
      </c>
      <c r="M74" s="583">
        <f t="shared" si="19"/>
        <v>7.5000000000000009</v>
      </c>
      <c r="N74" s="583">
        <f>N73/1000</f>
        <v>7.5000000000000009</v>
      </c>
      <c r="O74" s="583">
        <f>O73/1000</f>
        <v>7.5000000000000009</v>
      </c>
      <c r="P74" s="583">
        <f t="shared" si="19"/>
        <v>7.5000000000000009</v>
      </c>
      <c r="Q74" s="583">
        <f t="shared" si="19"/>
        <v>7.5000000000000009</v>
      </c>
      <c r="R74" s="583">
        <f t="shared" si="19"/>
        <v>7.5000000000000009</v>
      </c>
      <c r="S74" s="134">
        <f t="shared" si="19"/>
        <v>0.21</v>
      </c>
      <c r="T74" s="134">
        <f t="shared" si="19"/>
        <v>0.21</v>
      </c>
      <c r="U74" s="134">
        <f t="shared" si="19"/>
        <v>0.21</v>
      </c>
      <c r="V74" s="134">
        <f t="shared" si="19"/>
        <v>0.21</v>
      </c>
      <c r="W74" s="134">
        <f t="shared" si="19"/>
        <v>0.21</v>
      </c>
      <c r="X74" s="134">
        <f t="shared" si="19"/>
        <v>0.21</v>
      </c>
      <c r="Y74" s="134">
        <f t="shared" si="19"/>
        <v>0.21</v>
      </c>
      <c r="Z74" s="134">
        <f t="shared" si="19"/>
        <v>0.21</v>
      </c>
      <c r="AA74" s="134">
        <f t="shared" si="19"/>
        <v>0.21</v>
      </c>
      <c r="AB74" s="134">
        <f t="shared" si="19"/>
        <v>0.21</v>
      </c>
      <c r="AC74" s="369"/>
    </row>
    <row r="75" spans="1:30" ht="17.25" customHeight="1">
      <c r="A75" s="32"/>
      <c r="B75" s="189" t="s">
        <v>883</v>
      </c>
      <c r="C75" s="32" t="s">
        <v>839</v>
      </c>
      <c r="D75" s="118"/>
      <c r="E75" s="118"/>
      <c r="F75" s="118"/>
      <c r="G75" s="118"/>
      <c r="H75" s="871"/>
      <c r="I75" s="871"/>
      <c r="J75" s="118"/>
      <c r="K75" s="118"/>
      <c r="L75" s="187">
        <v>46</v>
      </c>
      <c r="M75" s="187">
        <v>46</v>
      </c>
      <c r="N75" s="187">
        <v>46</v>
      </c>
      <c r="O75" s="187">
        <v>46</v>
      </c>
      <c r="P75" s="187">
        <v>46</v>
      </c>
      <c r="Q75" s="187">
        <v>46</v>
      </c>
      <c r="R75" s="187">
        <v>46</v>
      </c>
      <c r="S75" s="187">
        <f t="shared" ref="S75:AB75" si="20">COUNTA(S7:S72)</f>
        <v>1</v>
      </c>
      <c r="T75" s="187">
        <f t="shared" si="20"/>
        <v>1</v>
      </c>
      <c r="U75" s="187">
        <f t="shared" si="20"/>
        <v>1</v>
      </c>
      <c r="V75" s="187">
        <f t="shared" si="20"/>
        <v>1</v>
      </c>
      <c r="W75" s="187">
        <f t="shared" si="20"/>
        <v>1</v>
      </c>
      <c r="X75" s="187">
        <f t="shared" si="20"/>
        <v>1</v>
      </c>
      <c r="Y75" s="187">
        <f t="shared" si="20"/>
        <v>1</v>
      </c>
      <c r="Z75" s="187">
        <f t="shared" si="20"/>
        <v>1</v>
      </c>
      <c r="AA75" s="187">
        <f t="shared" si="20"/>
        <v>1</v>
      </c>
      <c r="AB75" s="187">
        <f t="shared" si="20"/>
        <v>1</v>
      </c>
      <c r="AC75" s="369"/>
      <c r="AD75" s="962"/>
    </row>
    <row r="77" spans="1:30" ht="18.75">
      <c r="B77" t="s">
        <v>1614</v>
      </c>
      <c r="D77" s="142"/>
      <c r="E77" s="142"/>
      <c r="F77" s="142"/>
      <c r="G77" s="142"/>
      <c r="H77" s="142"/>
      <c r="I77" s="142"/>
      <c r="J77" s="142"/>
      <c r="K77" s="142"/>
      <c r="L77" s="1249">
        <f>'ПП-М(Омут)'!K120</f>
        <v>7.03</v>
      </c>
      <c r="M77" s="1250">
        <f>'ПП-М(Омут)'!N120</f>
        <v>7.4998986233285052</v>
      </c>
      <c r="N77" s="1085"/>
      <c r="P77" s="1085">
        <f>'ПП-М(Омут)'!O120</f>
        <v>7.4998986233285052</v>
      </c>
      <c r="Q77" s="1085">
        <f>'ПП-М(Омут)'!P120</f>
        <v>7.4998986233285052</v>
      </c>
      <c r="R77" s="131"/>
    </row>
    <row r="78" spans="1:30">
      <c r="B78" t="s">
        <v>1615</v>
      </c>
    </row>
    <row r="79" spans="1:30">
      <c r="B79" t="s">
        <v>1616</v>
      </c>
      <c r="M79" s="1077">
        <f>M77-M74</f>
        <v>-1.0137667149567875E-4</v>
      </c>
    </row>
    <row r="80" spans="1:30">
      <c r="B80" t="s">
        <v>1617</v>
      </c>
    </row>
  </sheetData>
  <mergeCells count="11">
    <mergeCell ref="AC4:AC5"/>
    <mergeCell ref="A1:AC1"/>
    <mergeCell ref="A3:AC3"/>
    <mergeCell ref="A4:A5"/>
    <mergeCell ref="B4:B5"/>
    <mergeCell ref="C4:C5"/>
    <mergeCell ref="D4:D5"/>
    <mergeCell ref="E4:K4"/>
    <mergeCell ref="L4:R4"/>
    <mergeCell ref="S4:W4"/>
    <mergeCell ref="X4:AB4"/>
  </mergeCells>
  <phoneticPr fontId="101" type="noConversion"/>
  <pageMargins left="0.25" right="0.25" top="0.75" bottom="0.75" header="0.3" footer="0.3"/>
  <pageSetup paperSize="9" scale="37"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HQ54"/>
  <sheetViews>
    <sheetView view="pageBreakPreview" topLeftCell="A7" zoomScale="80" zoomScaleSheetLayoutView="80" workbookViewId="0">
      <selection activeCell="U27" sqref="U27"/>
    </sheetView>
  </sheetViews>
  <sheetFormatPr defaultColWidth="30" defaultRowHeight="14.25"/>
  <cols>
    <col min="1" max="1" width="8.7109375" style="1099" customWidth="1"/>
    <col min="2" max="2" width="40.5703125" style="1099" customWidth="1"/>
    <col min="3" max="3" width="18.85546875" style="1099" customWidth="1"/>
    <col min="4" max="4" width="17.85546875" style="1099" customWidth="1"/>
    <col min="5" max="5" width="8" style="1099" customWidth="1"/>
    <col min="6" max="6" width="9.42578125" style="1099" customWidth="1"/>
    <col min="7" max="7" width="9" style="1099" customWidth="1"/>
    <col min="8" max="8" width="12" style="1099" customWidth="1"/>
    <col min="9" max="9" width="12.42578125" style="1099" customWidth="1"/>
    <col min="10" max="10" width="11.85546875" style="1099" customWidth="1"/>
    <col min="11" max="11" width="12.28515625" style="1099" customWidth="1"/>
    <col min="12" max="12" width="8.7109375" style="1099" customWidth="1"/>
    <col min="13" max="13" width="10.42578125" style="1099" customWidth="1"/>
    <col min="14" max="14" width="10.5703125" style="1099" hidden="1" customWidth="1"/>
    <col min="15" max="15" width="8.28515625" style="1099" hidden="1" customWidth="1"/>
    <col min="16" max="16" width="10.42578125" style="1099" hidden="1" customWidth="1"/>
    <col min="17" max="17" width="13.5703125" style="1099" hidden="1" customWidth="1"/>
    <col min="18" max="18" width="7.28515625" style="1099" customWidth="1"/>
    <col min="19" max="19" width="13.28515625" style="1099" customWidth="1"/>
    <col min="20" max="20" width="10.7109375" style="1099" customWidth="1"/>
    <col min="21" max="21" width="12.85546875" style="1099" hidden="1" customWidth="1"/>
    <col min="22" max="22" width="42.28515625" style="1099" customWidth="1"/>
    <col min="23" max="23" width="5.42578125" style="1099" customWidth="1"/>
    <col min="24" max="24" width="27.140625" style="1099" customWidth="1"/>
    <col min="25" max="25" width="8.28515625" style="1099" customWidth="1"/>
    <col min="26" max="26" width="36" style="1099" customWidth="1"/>
    <col min="27" max="27" width="13.28515625" style="1099" customWidth="1"/>
    <col min="28" max="28" width="10.42578125" style="1099" customWidth="1"/>
    <col min="29" max="30" width="11" style="1099" customWidth="1"/>
    <col min="31" max="31" width="6.28515625" style="1099" customWidth="1"/>
    <col min="32" max="32" width="10.7109375" style="1099" customWidth="1"/>
    <col min="33" max="33" width="14.140625" style="1099" customWidth="1"/>
    <col min="34" max="34" width="17" style="1099" customWidth="1"/>
    <col min="35" max="35" width="20.7109375" style="1099" customWidth="1"/>
    <col min="36" max="36" width="30.85546875" style="1099" customWidth="1"/>
    <col min="37" max="42" width="9.140625" style="1099" hidden="1" customWidth="1"/>
    <col min="43" max="43" width="27.42578125" style="1099" hidden="1" customWidth="1"/>
    <col min="44" max="47" width="9.140625" style="1099" hidden="1" customWidth="1"/>
    <col min="48" max="48" width="12" style="1099" hidden="1" customWidth="1"/>
    <col min="49" max="64" width="9.140625" style="1099" hidden="1" customWidth="1"/>
    <col min="65" max="66" width="9.140625" style="1099" customWidth="1"/>
    <col min="67" max="67" width="4.85546875" style="1099" customWidth="1"/>
    <col min="68" max="82" width="9.140625" style="1099" hidden="1" customWidth="1"/>
    <col min="83" max="83" width="9.140625" style="1099" customWidth="1"/>
    <col min="84" max="84" width="4.7109375" style="1099" customWidth="1"/>
    <col min="85" max="90" width="9.140625" style="1099" hidden="1" customWidth="1"/>
    <col min="91" max="91" width="9.140625" style="1099" customWidth="1"/>
    <col min="92" max="92" width="6.140625" style="1099" customWidth="1"/>
    <col min="93" max="98" width="9.140625" style="1099" hidden="1" customWidth="1"/>
    <col min="99" max="100" width="9.140625" style="1099" customWidth="1"/>
    <col min="101" max="101" width="4.85546875" style="1099" customWidth="1"/>
    <col min="102" max="106" width="9.140625" style="1099" hidden="1" customWidth="1"/>
    <col min="107" max="107" width="9.140625" style="1099" customWidth="1"/>
    <col min="108" max="108" width="6.42578125" style="1099" customWidth="1"/>
    <col min="109" max="114" width="9.140625" style="1099" hidden="1" customWidth="1"/>
    <col min="115" max="117" width="9.140625" style="1099" customWidth="1"/>
    <col min="118" max="118" width="1.42578125" style="1099" customWidth="1"/>
    <col min="119" max="129" width="9.140625" style="1099" hidden="1" customWidth="1"/>
    <col min="130" max="131" width="9.140625" style="1099" customWidth="1"/>
    <col min="132" max="132" width="32.28515625" style="1099" customWidth="1"/>
    <col min="133" max="133" width="14.28515625" style="1099" customWidth="1"/>
    <col min="134" max="134" width="15.42578125" style="1099" customWidth="1"/>
    <col min="135" max="137" width="9.140625" style="1099" customWidth="1"/>
    <col min="138" max="138" width="13.85546875" style="1099" customWidth="1"/>
    <col min="139" max="242" width="9.140625" style="1099" customWidth="1"/>
    <col min="243" max="243" width="6" style="1099" customWidth="1"/>
    <col min="244" max="244" width="30" style="1099" customWidth="1"/>
    <col min="245" max="245" width="6.5703125" style="1099" customWidth="1"/>
    <col min="246" max="246" width="14" style="1099" customWidth="1"/>
    <col min="247" max="247" width="12.140625" style="1099" customWidth="1"/>
    <col min="248" max="248" width="16.5703125" style="1099" customWidth="1"/>
    <col min="249" max="249" width="17" style="1099" customWidth="1"/>
    <col min="250" max="250" width="15.42578125" style="1099" customWidth="1"/>
    <col min="251" max="251" width="15.5703125" style="1099" customWidth="1"/>
    <col min="252" max="252" width="12.85546875" style="1099" customWidth="1"/>
    <col min="253" max="253" width="0" style="1099" hidden="1" customWidth="1"/>
    <col min="254" max="254" width="9.140625" style="1099" customWidth="1"/>
    <col min="255" max="255" width="5.5703125" style="1099" customWidth="1"/>
    <col min="256" max="16384" width="30" style="1099"/>
  </cols>
  <sheetData>
    <row r="1" spans="1:147">
      <c r="A1" s="1146"/>
      <c r="B1" s="694"/>
      <c r="C1" s="694"/>
      <c r="D1" s="694"/>
      <c r="E1" s="694"/>
      <c r="F1" s="694"/>
      <c r="G1" s="694"/>
      <c r="H1" s="694"/>
      <c r="I1" s="694"/>
      <c r="J1" s="694"/>
      <c r="K1" s="694"/>
      <c r="L1" s="695"/>
      <c r="M1" s="588"/>
      <c r="N1" s="588"/>
      <c r="O1" s="588"/>
      <c r="P1" s="588"/>
      <c r="Q1" s="588"/>
      <c r="R1" s="695"/>
      <c r="S1" s="1723"/>
      <c r="T1" s="1723"/>
      <c r="U1" s="1094"/>
      <c r="V1" s="1146"/>
    </row>
    <row r="2" spans="1:147" ht="15" hidden="1" customHeight="1">
      <c r="A2" s="1146"/>
      <c r="B2" s="694"/>
      <c r="C2" s="694"/>
      <c r="D2" s="694"/>
      <c r="E2" s="694"/>
      <c r="F2" s="694"/>
      <c r="G2" s="694"/>
      <c r="H2" s="694"/>
      <c r="I2" s="694"/>
      <c r="J2" s="694"/>
      <c r="K2" s="694"/>
      <c r="L2" s="695"/>
      <c r="M2" s="588"/>
      <c r="N2" s="588"/>
      <c r="O2" s="588"/>
      <c r="P2" s="588"/>
      <c r="Q2" s="588"/>
      <c r="R2" s="695"/>
      <c r="S2" s="1724"/>
      <c r="T2" s="1724"/>
      <c r="U2" s="1095"/>
      <c r="V2" s="1146"/>
    </row>
    <row r="3" spans="1:147" ht="19.5">
      <c r="A3" s="1706" t="s">
        <v>448</v>
      </c>
      <c r="B3" s="1706"/>
      <c r="C3" s="1706"/>
      <c r="D3" s="1706"/>
      <c r="E3" s="1706"/>
      <c r="F3" s="1706"/>
      <c r="G3" s="1706"/>
      <c r="H3" s="1706"/>
      <c r="I3" s="1706"/>
      <c r="J3" s="1706"/>
      <c r="K3" s="1706"/>
      <c r="L3" s="1706"/>
      <c r="M3" s="1706"/>
      <c r="N3" s="1706"/>
      <c r="O3" s="1706"/>
      <c r="P3" s="1706"/>
      <c r="Q3" s="1706"/>
      <c r="R3" s="1706"/>
      <c r="S3" s="1706"/>
      <c r="T3" s="1706"/>
      <c r="U3" s="1706"/>
      <c r="V3" s="1706"/>
    </row>
    <row r="4" spans="1:147" ht="19.5">
      <c r="A4" s="1706" t="s">
        <v>1708</v>
      </c>
      <c r="B4" s="1706"/>
      <c r="C4" s="1706"/>
      <c r="D4" s="1706"/>
      <c r="E4" s="1706"/>
      <c r="F4" s="1706"/>
      <c r="G4" s="1706"/>
      <c r="H4" s="1706"/>
      <c r="I4" s="1706"/>
      <c r="J4" s="1706"/>
      <c r="K4" s="1706"/>
      <c r="L4" s="1706"/>
      <c r="M4" s="1706"/>
      <c r="N4" s="1706"/>
      <c r="O4" s="1706"/>
      <c r="P4" s="1706"/>
      <c r="Q4" s="1706"/>
      <c r="R4" s="1706"/>
      <c r="S4" s="1706"/>
      <c r="T4" s="1706"/>
      <c r="U4" s="1706"/>
      <c r="V4" s="1706"/>
    </row>
    <row r="5" spans="1:147" ht="19.5" customHeight="1">
      <c r="A5" s="1725" t="str">
        <f>CONCATENATE(ПАС!B56,"  (",ПАС!C52,"  ",ПАС!C51,")")</f>
        <v>ООО "Ромист"   (Омутинское   Омутинский муниципальный район)</v>
      </c>
      <c r="B5" s="1725"/>
      <c r="C5" s="1725"/>
      <c r="D5" s="1725"/>
      <c r="E5" s="1725"/>
      <c r="F5" s="1725"/>
      <c r="G5" s="1725"/>
      <c r="H5" s="1725"/>
      <c r="I5" s="1725"/>
      <c r="J5" s="1725"/>
      <c r="K5" s="1725"/>
      <c r="L5" s="1725"/>
      <c r="M5" s="1725"/>
      <c r="N5" s="1725"/>
      <c r="O5" s="1725"/>
      <c r="P5" s="1725"/>
      <c r="Q5" s="1725"/>
      <c r="R5" s="1725"/>
      <c r="S5" s="1725"/>
      <c r="T5" s="1725"/>
      <c r="U5" s="1725"/>
      <c r="V5" s="1725"/>
    </row>
    <row r="6" spans="1:147" s="1137" customFormat="1" ht="82.5" customHeight="1">
      <c r="A6" s="1594" t="s">
        <v>721</v>
      </c>
      <c r="B6" s="1596" t="s">
        <v>645</v>
      </c>
      <c r="C6" s="1598" t="s">
        <v>1072</v>
      </c>
      <c r="D6" s="1600" t="s">
        <v>665</v>
      </c>
      <c r="E6" s="1602" t="s">
        <v>816</v>
      </c>
      <c r="F6" s="1603"/>
      <c r="G6" s="1596" t="s">
        <v>384</v>
      </c>
      <c r="H6" s="1596" t="s">
        <v>413</v>
      </c>
      <c r="I6" s="1596" t="s">
        <v>385</v>
      </c>
      <c r="J6" s="1596" t="s">
        <v>386</v>
      </c>
      <c r="K6" s="1596" t="s">
        <v>388</v>
      </c>
      <c r="L6" s="1596" t="s">
        <v>895</v>
      </c>
      <c r="M6" s="1596" t="s">
        <v>666</v>
      </c>
      <c r="N6" s="1596" t="s">
        <v>667</v>
      </c>
      <c r="O6" s="1596" t="s">
        <v>1677</v>
      </c>
      <c r="P6" s="1596" t="s">
        <v>389</v>
      </c>
      <c r="Q6" s="1596" t="s">
        <v>1678</v>
      </c>
      <c r="R6" s="1596" t="s">
        <v>390</v>
      </c>
      <c r="S6" s="1596" t="s">
        <v>896</v>
      </c>
      <c r="T6" s="1596" t="s">
        <v>391</v>
      </c>
      <c r="U6" s="1130" t="s">
        <v>1073</v>
      </c>
      <c r="V6" s="1604" t="s">
        <v>646</v>
      </c>
      <c r="AG6" s="1138"/>
      <c r="AH6" s="1689"/>
      <c r="AI6" s="1689"/>
      <c r="AJ6" s="1689"/>
      <c r="AK6" s="1689"/>
      <c r="AL6" s="1689"/>
      <c r="AM6" s="1689"/>
      <c r="AN6" s="1689"/>
      <c r="AO6" s="1689"/>
      <c r="AP6" s="1139"/>
      <c r="AQ6" s="1139"/>
      <c r="AR6" s="1139"/>
      <c r="AS6" s="1139"/>
      <c r="AT6" s="1139"/>
      <c r="AU6" s="1139"/>
      <c r="AV6" s="1139"/>
      <c r="AW6" s="1139"/>
      <c r="AX6" s="1139"/>
      <c r="AY6" s="1139"/>
      <c r="AZ6" s="1139"/>
      <c r="BA6" s="1139"/>
      <c r="BB6" s="1139"/>
      <c r="BC6" s="1139"/>
      <c r="BD6" s="1139"/>
      <c r="BE6" s="1139"/>
      <c r="BF6" s="1139"/>
      <c r="BG6" s="1139"/>
      <c r="BH6" s="1139"/>
      <c r="BI6" s="1139"/>
      <c r="BJ6" s="1139"/>
      <c r="BK6" s="1139"/>
      <c r="BL6" s="1139"/>
      <c r="BM6" s="1688"/>
      <c r="BN6" s="1688"/>
      <c r="BO6" s="1688"/>
      <c r="BP6" s="1688"/>
      <c r="BQ6" s="1688"/>
      <c r="BR6" s="1688"/>
      <c r="BS6" s="1688"/>
      <c r="BT6" s="1688"/>
      <c r="BU6" s="1688"/>
      <c r="BV6" s="1688"/>
      <c r="BW6" s="1688"/>
      <c r="BX6" s="1688"/>
      <c r="BY6" s="1688"/>
      <c r="BZ6" s="1688"/>
      <c r="CA6" s="1688"/>
      <c r="CB6" s="1688"/>
      <c r="CC6" s="1688"/>
      <c r="CD6" s="1688"/>
      <c r="CE6" s="1688"/>
      <c r="CF6" s="1688"/>
      <c r="CG6" s="1688"/>
      <c r="CH6" s="1688"/>
      <c r="CI6" s="1688"/>
      <c r="CJ6" s="1688"/>
      <c r="CK6" s="1688"/>
      <c r="CL6" s="1688"/>
      <c r="CM6" s="1688"/>
      <c r="CN6" s="1688"/>
      <c r="CO6" s="1688"/>
      <c r="CP6" s="1688"/>
      <c r="CQ6" s="1688"/>
      <c r="CR6" s="1688"/>
      <c r="CS6" s="1688"/>
      <c r="CT6" s="1688"/>
      <c r="CU6" s="1688"/>
      <c r="CV6" s="1688"/>
      <c r="CW6" s="1688"/>
      <c r="CX6" s="1688"/>
      <c r="CY6" s="1688"/>
      <c r="CZ6" s="1688"/>
      <c r="DA6" s="1688"/>
      <c r="DB6" s="1688"/>
      <c r="DC6" s="1688"/>
      <c r="DD6" s="1688"/>
      <c r="DE6" s="1688"/>
      <c r="DF6" s="1688"/>
      <c r="DG6" s="1688"/>
      <c r="DH6" s="1688"/>
      <c r="DI6" s="1688"/>
      <c r="DJ6" s="1688"/>
      <c r="DK6" s="1688"/>
      <c r="DL6" s="1688"/>
      <c r="DM6" s="1688"/>
      <c r="DN6" s="1688"/>
      <c r="DO6" s="1688"/>
      <c r="DP6" s="1688"/>
      <c r="DQ6" s="1688"/>
      <c r="DR6" s="1688"/>
      <c r="DS6" s="1688"/>
      <c r="DT6" s="1688"/>
      <c r="DU6" s="1688"/>
      <c r="DV6" s="1688"/>
      <c r="DW6" s="1688"/>
      <c r="DX6" s="1688"/>
      <c r="DY6" s="1688"/>
    </row>
    <row r="7" spans="1:147" s="1137" customFormat="1" ht="18.75" customHeight="1">
      <c r="A7" s="1595"/>
      <c r="B7" s="1597"/>
      <c r="C7" s="1599"/>
      <c r="D7" s="1601"/>
      <c r="E7" s="1131" t="s">
        <v>392</v>
      </c>
      <c r="F7" s="1131" t="s">
        <v>393</v>
      </c>
      <c r="G7" s="1597"/>
      <c r="H7" s="1597"/>
      <c r="I7" s="1597"/>
      <c r="J7" s="1597"/>
      <c r="K7" s="1597"/>
      <c r="L7" s="1597"/>
      <c r="M7" s="1597"/>
      <c r="N7" s="1597"/>
      <c r="O7" s="1597"/>
      <c r="P7" s="1597"/>
      <c r="Q7" s="1597"/>
      <c r="R7" s="1597"/>
      <c r="S7" s="1597"/>
      <c r="T7" s="1597"/>
      <c r="U7" s="1130"/>
      <c r="V7" s="1605"/>
      <c r="AG7" s="1138"/>
      <c r="AH7" s="1140"/>
      <c r="AI7" s="1140"/>
      <c r="AJ7" s="1140"/>
      <c r="AK7" s="1140"/>
      <c r="AL7" s="1140"/>
      <c r="AM7" s="1140"/>
      <c r="AN7" s="1140"/>
      <c r="AO7" s="1140"/>
      <c r="AP7" s="1139"/>
      <c r="AQ7" s="1139"/>
      <c r="AR7" s="1139"/>
      <c r="AS7" s="1139"/>
      <c r="AT7" s="1139"/>
      <c r="AU7" s="1139"/>
      <c r="AV7" s="1139"/>
      <c r="AW7" s="1139"/>
      <c r="AX7" s="1139"/>
      <c r="AY7" s="1139"/>
      <c r="AZ7" s="1139"/>
      <c r="BA7" s="1139"/>
      <c r="BB7" s="1139"/>
      <c r="BC7" s="1139"/>
      <c r="BD7" s="1139"/>
      <c r="BE7" s="1139"/>
      <c r="BF7" s="1139"/>
      <c r="BG7" s="1139"/>
      <c r="BH7" s="1139"/>
      <c r="BI7" s="1139"/>
      <c r="BJ7" s="1139"/>
      <c r="BK7" s="1139"/>
      <c r="BL7" s="1139"/>
      <c r="BM7" s="1141"/>
      <c r="BN7" s="1141"/>
      <c r="BO7" s="1141"/>
      <c r="BP7" s="1141"/>
      <c r="BQ7" s="1141"/>
      <c r="BR7" s="1141"/>
      <c r="BS7" s="1141"/>
      <c r="BT7" s="1141"/>
      <c r="BU7" s="1141"/>
      <c r="BV7" s="1141"/>
      <c r="BW7" s="1141"/>
      <c r="BX7" s="1141"/>
      <c r="BY7" s="1141"/>
      <c r="BZ7" s="1141"/>
      <c r="CA7" s="1141"/>
      <c r="CB7" s="1141"/>
      <c r="CC7" s="1141"/>
      <c r="CD7" s="1141"/>
      <c r="CE7" s="1141"/>
      <c r="CF7" s="1141"/>
      <c r="CG7" s="1141"/>
      <c r="CH7" s="1141"/>
      <c r="CI7" s="1141"/>
      <c r="CJ7" s="1141"/>
      <c r="CK7" s="1141"/>
      <c r="CL7" s="1141"/>
      <c r="CM7" s="1141"/>
      <c r="CN7" s="1141"/>
      <c r="CO7" s="1141"/>
      <c r="CP7" s="1141"/>
      <c r="CQ7" s="1141"/>
      <c r="CR7" s="1141"/>
      <c r="CS7" s="1141"/>
      <c r="CT7" s="1141"/>
      <c r="CU7" s="1141"/>
      <c r="CV7" s="1141"/>
      <c r="CW7" s="1141"/>
      <c r="CX7" s="1141"/>
      <c r="CY7" s="1141"/>
      <c r="CZ7" s="1141"/>
      <c r="DA7" s="1141"/>
      <c r="DB7" s="1141"/>
      <c r="DC7" s="1141"/>
      <c r="DD7" s="1141"/>
      <c r="DE7" s="1141"/>
      <c r="DF7" s="1141"/>
      <c r="DG7" s="1141"/>
      <c r="DH7" s="1141"/>
      <c r="DI7" s="1141"/>
      <c r="DJ7" s="1141"/>
      <c r="DK7" s="1141"/>
      <c r="DL7" s="1141"/>
      <c r="DM7" s="1141"/>
      <c r="DN7" s="1141"/>
      <c r="DO7" s="1141"/>
      <c r="DP7" s="1141"/>
      <c r="DQ7" s="1141"/>
      <c r="DR7" s="1141"/>
      <c r="DS7" s="1141"/>
      <c r="DT7" s="1141"/>
      <c r="DU7" s="1141"/>
      <c r="DV7" s="1141"/>
      <c r="DW7" s="1141"/>
      <c r="DX7" s="1141"/>
      <c r="DY7" s="1141"/>
    </row>
    <row r="8" spans="1:147" s="1137" customFormat="1" ht="17.25" customHeight="1">
      <c r="A8" s="1132">
        <v>1</v>
      </c>
      <c r="B8" s="1133">
        <v>2</v>
      </c>
      <c r="C8" s="1133">
        <v>3</v>
      </c>
      <c r="D8" s="1133">
        <v>4</v>
      </c>
      <c r="E8" s="1134">
        <v>5</v>
      </c>
      <c r="F8" s="1135">
        <v>6</v>
      </c>
      <c r="G8" s="1133">
        <v>7</v>
      </c>
      <c r="H8" s="1136">
        <v>8</v>
      </c>
      <c r="I8" s="1136">
        <v>9</v>
      </c>
      <c r="J8" s="1136">
        <v>10</v>
      </c>
      <c r="K8" s="1136">
        <v>11</v>
      </c>
      <c r="L8" s="1136">
        <v>12</v>
      </c>
      <c r="M8" s="1136">
        <v>13</v>
      </c>
      <c r="N8" s="1136">
        <v>14</v>
      </c>
      <c r="O8" s="1136">
        <v>15</v>
      </c>
      <c r="P8" s="1136">
        <v>16</v>
      </c>
      <c r="Q8" s="1136">
        <v>17</v>
      </c>
      <c r="R8" s="1136">
        <v>14</v>
      </c>
      <c r="S8" s="1136">
        <v>15</v>
      </c>
      <c r="T8" s="1136">
        <v>16</v>
      </c>
      <c r="U8" s="1136"/>
      <c r="V8" s="1136">
        <v>17</v>
      </c>
      <c r="AG8" s="1138"/>
      <c r="AH8" s="1689"/>
      <c r="AI8" s="1689"/>
      <c r="AJ8" s="1689"/>
      <c r="AK8" s="1689"/>
      <c r="AL8" s="1689"/>
      <c r="AM8" s="1689"/>
      <c r="AN8" s="1689"/>
      <c r="AO8" s="1689"/>
      <c r="AP8" s="1139"/>
      <c r="AQ8" s="1139"/>
      <c r="AR8" s="1139"/>
      <c r="AS8" s="1139"/>
      <c r="AT8" s="1139"/>
      <c r="AU8" s="1139"/>
      <c r="AV8" s="1139"/>
      <c r="AW8" s="1139"/>
      <c r="AX8" s="1139"/>
      <c r="AY8" s="1139"/>
      <c r="AZ8" s="1139"/>
      <c r="BA8" s="1139"/>
      <c r="BB8" s="1139"/>
      <c r="BC8" s="1139"/>
      <c r="BD8" s="1139"/>
      <c r="BE8" s="1139"/>
      <c r="BF8" s="1139"/>
      <c r="BG8" s="1139"/>
      <c r="BH8" s="1139"/>
      <c r="BI8" s="1139"/>
      <c r="BJ8" s="1139"/>
      <c r="BK8" s="1139"/>
      <c r="BL8" s="1139"/>
      <c r="BM8" s="1688"/>
      <c r="BN8" s="1688"/>
      <c r="BO8" s="1688"/>
      <c r="BP8" s="1688"/>
      <c r="BQ8" s="1688"/>
      <c r="BR8" s="1688"/>
      <c r="BS8" s="1688"/>
      <c r="BT8" s="1688"/>
      <c r="BU8" s="1688"/>
      <c r="BV8" s="1688"/>
      <c r="BW8" s="1688"/>
      <c r="BX8" s="1688"/>
      <c r="BY8" s="1688"/>
      <c r="BZ8" s="1688"/>
      <c r="CA8" s="1688"/>
      <c r="CB8" s="1688"/>
      <c r="CC8" s="1688"/>
      <c r="CD8" s="1688"/>
      <c r="CE8" s="1688"/>
      <c r="CF8" s="1688"/>
      <c r="CG8" s="1688"/>
      <c r="CH8" s="1688"/>
      <c r="CI8" s="1688"/>
      <c r="CJ8" s="1688"/>
      <c r="CK8" s="1688"/>
      <c r="CL8" s="1688"/>
      <c r="CM8" s="1688"/>
      <c r="CN8" s="1688"/>
      <c r="CO8" s="1688"/>
      <c r="CP8" s="1688"/>
      <c r="CQ8" s="1688"/>
      <c r="CR8" s="1688"/>
      <c r="CS8" s="1688"/>
      <c r="CT8" s="1688"/>
      <c r="CU8" s="1688"/>
      <c r="CV8" s="1688"/>
      <c r="CW8" s="1688"/>
      <c r="CX8" s="1688"/>
      <c r="CY8" s="1688"/>
      <c r="CZ8" s="1688"/>
      <c r="DA8" s="1688"/>
      <c r="DB8" s="1688"/>
      <c r="DC8" s="1688"/>
      <c r="DD8" s="1688"/>
      <c r="DE8" s="1688"/>
      <c r="DF8" s="1688"/>
      <c r="DG8" s="1688"/>
      <c r="DH8" s="1688"/>
      <c r="DI8" s="1688"/>
      <c r="DJ8" s="1688"/>
      <c r="DK8" s="1688"/>
      <c r="DL8" s="1688"/>
      <c r="DM8" s="1688"/>
      <c r="DN8" s="1688"/>
      <c r="DO8" s="1688"/>
      <c r="DP8" s="1688"/>
      <c r="DQ8" s="1688"/>
      <c r="DR8" s="1688"/>
      <c r="DS8" s="1688"/>
      <c r="DT8" s="1688"/>
      <c r="DU8" s="1688"/>
      <c r="DV8" s="1688"/>
      <c r="DW8" s="1688"/>
      <c r="DX8" s="1688"/>
      <c r="DY8" s="1688"/>
    </row>
    <row r="9" spans="1:147" ht="16.5">
      <c r="A9" s="1104"/>
      <c r="B9" s="1105" t="s">
        <v>1682</v>
      </c>
      <c r="C9" s="1105"/>
      <c r="D9" s="1105"/>
      <c r="E9" s="1105"/>
      <c r="F9" s="1105"/>
      <c r="G9" s="1105"/>
      <c r="H9" s="1105"/>
      <c r="I9" s="1105"/>
      <c r="J9" s="1105"/>
      <c r="K9" s="1105"/>
      <c r="L9" s="1105"/>
      <c r="M9" s="1105"/>
      <c r="N9" s="1105"/>
      <c r="O9" s="1105"/>
      <c r="P9" s="1105"/>
      <c r="Q9" s="1105"/>
      <c r="R9" s="1105"/>
      <c r="S9" s="1106"/>
      <c r="T9" s="1106"/>
      <c r="U9" s="1106"/>
      <c r="V9" s="1107"/>
      <c r="AG9" s="1100"/>
      <c r="AH9" s="1607"/>
      <c r="AI9" s="1607"/>
      <c r="AJ9" s="1607"/>
      <c r="AK9" s="1607"/>
      <c r="AL9" s="1607"/>
      <c r="AM9" s="1607"/>
      <c r="AN9" s="1607"/>
      <c r="AO9" s="1607"/>
      <c r="AP9" s="1101"/>
      <c r="AQ9" s="1101"/>
      <c r="AR9" s="1101"/>
      <c r="AS9" s="1101"/>
      <c r="AT9" s="1101"/>
      <c r="AU9" s="1101"/>
      <c r="AV9" s="1101"/>
      <c r="AW9" s="1101"/>
      <c r="AX9" s="1101"/>
      <c r="AY9" s="1101"/>
      <c r="AZ9" s="1101"/>
      <c r="BA9" s="1101"/>
      <c r="BB9" s="1101"/>
      <c r="BC9" s="1101"/>
      <c r="BD9" s="1101"/>
      <c r="BE9" s="1101"/>
      <c r="BF9" s="1101"/>
      <c r="BG9" s="1101"/>
      <c r="BH9" s="1101"/>
      <c r="BI9" s="1101"/>
      <c r="BJ9" s="1101"/>
      <c r="BK9" s="1101"/>
      <c r="BL9" s="1101"/>
      <c r="BM9" s="1606"/>
      <c r="BN9" s="1606"/>
      <c r="BO9" s="1606"/>
      <c r="BP9" s="1606"/>
      <c r="BQ9" s="1606"/>
      <c r="BR9" s="1606"/>
      <c r="BS9" s="1606"/>
      <c r="BT9" s="1606"/>
      <c r="BU9" s="1606"/>
      <c r="BV9" s="1606"/>
      <c r="BW9" s="1606"/>
      <c r="BX9" s="1606"/>
      <c r="BY9" s="1606"/>
      <c r="BZ9" s="1606"/>
      <c r="CA9" s="1606"/>
      <c r="CB9" s="1606"/>
      <c r="CC9" s="1606"/>
      <c r="CD9" s="1606"/>
      <c r="CE9" s="1606"/>
      <c r="CF9" s="1606"/>
      <c r="CG9" s="1606"/>
      <c r="CH9" s="1606"/>
      <c r="CI9" s="1606"/>
      <c r="CJ9" s="1606"/>
      <c r="CK9" s="1606"/>
      <c r="CL9" s="1606"/>
      <c r="CM9" s="1606"/>
      <c r="CN9" s="1606"/>
      <c r="CO9" s="1606"/>
      <c r="CP9" s="1606"/>
      <c r="CQ9" s="1606"/>
      <c r="CR9" s="1606"/>
      <c r="CS9" s="1606"/>
      <c r="CT9" s="1606"/>
      <c r="CU9" s="1606"/>
      <c r="CV9" s="1606"/>
      <c r="CW9" s="1606"/>
      <c r="CX9" s="1606"/>
      <c r="CY9" s="1606"/>
      <c r="CZ9" s="1606"/>
      <c r="DA9" s="1606"/>
      <c r="DB9" s="1606"/>
      <c r="DC9" s="1606"/>
      <c r="DD9" s="1606"/>
      <c r="DE9" s="1606"/>
      <c r="DF9" s="1606"/>
      <c r="DG9" s="1606"/>
      <c r="DH9" s="1606"/>
      <c r="DI9" s="1606"/>
      <c r="DJ9" s="1606"/>
      <c r="DK9" s="1606"/>
      <c r="DL9" s="1606"/>
      <c r="DM9" s="1606"/>
      <c r="DN9" s="1606"/>
      <c r="DO9" s="1606"/>
      <c r="DP9" s="1606"/>
      <c r="DQ9" s="1606"/>
      <c r="DR9" s="1606"/>
      <c r="DS9" s="1606"/>
      <c r="DT9" s="1606"/>
      <c r="DU9" s="1606"/>
      <c r="DV9" s="1606"/>
      <c r="DW9" s="1606"/>
      <c r="DX9" s="1606"/>
      <c r="DY9" s="1606"/>
    </row>
    <row r="10" spans="1:147" ht="16.5">
      <c r="A10" s="1229"/>
      <c r="B10" s="1251" t="s">
        <v>1226</v>
      </c>
      <c r="C10" s="1252"/>
      <c r="D10" s="1252"/>
      <c r="E10" s="1252"/>
      <c r="F10" s="1252"/>
      <c r="G10" s="1252"/>
      <c r="H10" s="1252"/>
      <c r="I10" s="1252"/>
      <c r="J10" s="1252"/>
      <c r="K10" s="1252"/>
      <c r="L10" s="1252"/>
      <c r="M10" s="1252"/>
      <c r="N10" s="1252"/>
      <c r="O10" s="1252"/>
      <c r="P10" s="1252"/>
      <c r="Q10" s="1252"/>
      <c r="R10" s="1252"/>
      <c r="S10" s="1253"/>
      <c r="T10" s="1253"/>
      <c r="U10" s="1253"/>
      <c r="V10" s="1254"/>
      <c r="AG10" s="1100"/>
      <c r="AH10" s="1607"/>
      <c r="AI10" s="1607"/>
      <c r="AJ10" s="1607"/>
      <c r="AK10" s="1607"/>
      <c r="AL10" s="1607"/>
      <c r="AM10" s="1607"/>
      <c r="AN10" s="1607"/>
      <c r="AO10" s="1607"/>
      <c r="AP10" s="1101"/>
      <c r="AQ10" s="1101"/>
      <c r="AR10" s="1101"/>
      <c r="AS10" s="1101"/>
      <c r="AT10" s="1101"/>
      <c r="AU10" s="1101"/>
      <c r="AV10" s="1101"/>
      <c r="AW10" s="1101"/>
      <c r="AX10" s="1101"/>
      <c r="AY10" s="1101"/>
      <c r="AZ10" s="1101"/>
      <c r="BA10" s="1101"/>
      <c r="BB10" s="1101"/>
      <c r="BC10" s="1101"/>
      <c r="BD10" s="1101"/>
      <c r="BE10" s="1101"/>
      <c r="BF10" s="1101"/>
      <c r="BG10" s="1101"/>
      <c r="BH10" s="1101"/>
      <c r="BI10" s="1101"/>
      <c r="BJ10" s="1101"/>
      <c r="BK10" s="1101"/>
      <c r="BL10" s="1101"/>
      <c r="BM10" s="1606"/>
      <c r="BN10" s="1606"/>
      <c r="BO10" s="1606"/>
      <c r="BP10" s="1606"/>
      <c r="BQ10" s="1606"/>
      <c r="BR10" s="1606"/>
      <c r="BS10" s="1606"/>
      <c r="BT10" s="1606"/>
      <c r="BU10" s="1606"/>
      <c r="BV10" s="1606"/>
      <c r="BW10" s="1606"/>
      <c r="BX10" s="1606"/>
      <c r="BY10" s="1606"/>
      <c r="BZ10" s="1606"/>
      <c r="CA10" s="1606"/>
      <c r="CB10" s="1606"/>
      <c r="CC10" s="1606"/>
      <c r="CD10" s="1606"/>
      <c r="CE10" s="1606"/>
      <c r="CF10" s="1606"/>
      <c r="CG10" s="1606"/>
      <c r="CH10" s="1606"/>
      <c r="CI10" s="1606"/>
      <c r="CJ10" s="1606"/>
      <c r="CK10" s="1606"/>
      <c r="CL10" s="1606"/>
      <c r="CM10" s="1606"/>
      <c r="CN10" s="1606"/>
      <c r="CO10" s="1606"/>
      <c r="CP10" s="1606"/>
      <c r="CQ10" s="1606"/>
      <c r="CR10" s="1606"/>
      <c r="CS10" s="1606"/>
      <c r="CT10" s="1606"/>
      <c r="CU10" s="1606"/>
      <c r="CV10" s="1606"/>
      <c r="CW10" s="1606"/>
      <c r="CX10" s="1606"/>
      <c r="CY10" s="1606"/>
      <c r="CZ10" s="1606"/>
      <c r="DA10" s="1606"/>
      <c r="DB10" s="1606"/>
      <c r="DC10" s="1606"/>
      <c r="DD10" s="1606"/>
      <c r="DE10" s="1606"/>
      <c r="DF10" s="1606"/>
      <c r="DG10" s="1606"/>
      <c r="DH10" s="1606"/>
      <c r="DI10" s="1606"/>
      <c r="DJ10" s="1606"/>
      <c r="DK10" s="1606"/>
      <c r="DL10" s="1606"/>
      <c r="DM10" s="1606"/>
      <c r="DN10" s="1606"/>
      <c r="DO10" s="1606"/>
      <c r="DP10" s="1606"/>
      <c r="DQ10" s="1606"/>
      <c r="DR10" s="1606"/>
      <c r="DS10" s="1606"/>
      <c r="DT10" s="1606"/>
      <c r="DU10" s="1606"/>
      <c r="DV10" s="1606"/>
      <c r="DW10" s="1606"/>
      <c r="DX10" s="1606"/>
      <c r="DY10" s="1606"/>
    </row>
    <row r="11" spans="1:147" ht="16.5">
      <c r="A11" s="1108" t="s">
        <v>897</v>
      </c>
      <c r="B11" s="854" t="s">
        <v>898</v>
      </c>
      <c r="C11" s="683"/>
      <c r="D11" s="683"/>
      <c r="E11" s="683"/>
      <c r="F11" s="683"/>
      <c r="G11" s="683"/>
      <c r="H11" s="683"/>
      <c r="I11" s="683"/>
      <c r="J11" s="683"/>
      <c r="K11" s="683"/>
      <c r="L11" s="683"/>
      <c r="M11" s="683"/>
      <c r="N11" s="683"/>
      <c r="O11" s="683"/>
      <c r="P11" s="683"/>
      <c r="Q11" s="683"/>
      <c r="R11" s="683"/>
      <c r="S11" s="598"/>
      <c r="T11" s="598"/>
      <c r="U11" s="598"/>
      <c r="V11" s="600"/>
      <c r="AG11" s="1100"/>
      <c r="AH11" s="1607"/>
      <c r="AI11" s="1607"/>
      <c r="AJ11" s="1607"/>
      <c r="AK11" s="1607"/>
      <c r="AL11" s="1607"/>
      <c r="AM11" s="1607"/>
      <c r="AN11" s="1607"/>
      <c r="AO11" s="1607"/>
      <c r="AP11" s="1109"/>
      <c r="AQ11" s="1109"/>
      <c r="AR11" s="1109"/>
      <c r="AS11" s="1109"/>
      <c r="AT11" s="1109"/>
      <c r="AU11" s="1109"/>
      <c r="AV11" s="1109"/>
      <c r="AW11" s="1109"/>
      <c r="AX11" s="1109"/>
      <c r="AY11" s="1109"/>
      <c r="AZ11" s="1109"/>
      <c r="BA11" s="1109"/>
      <c r="BB11" s="1109"/>
      <c r="BC11" s="1109"/>
      <c r="BD11" s="1109"/>
      <c r="BE11" s="1109"/>
      <c r="BF11" s="1109"/>
      <c r="BG11" s="1109"/>
      <c r="BH11" s="1109"/>
      <c r="BI11" s="1109"/>
      <c r="BJ11" s="1109"/>
      <c r="BK11" s="1109"/>
      <c r="BL11" s="1109"/>
      <c r="BM11" s="1606"/>
      <c r="BN11" s="1606"/>
      <c r="BO11" s="1606"/>
      <c r="BP11" s="1606"/>
      <c r="BQ11" s="1606"/>
      <c r="BR11" s="1606"/>
      <c r="BS11" s="1606"/>
      <c r="BT11" s="1606"/>
      <c r="BU11" s="1606"/>
      <c r="BV11" s="1606"/>
      <c r="BW11" s="1606"/>
      <c r="BX11" s="1606"/>
      <c r="BY11" s="1606"/>
      <c r="BZ11" s="1606"/>
      <c r="CA11" s="1606"/>
      <c r="CB11" s="1606"/>
      <c r="CC11" s="1606"/>
      <c r="CD11" s="1606"/>
      <c r="CE11" s="1606"/>
      <c r="CF11" s="1606"/>
      <c r="CG11" s="1606"/>
      <c r="CH11" s="1606"/>
      <c r="CI11" s="1606"/>
      <c r="CJ11" s="1606"/>
      <c r="CK11" s="1606"/>
      <c r="CL11" s="1606"/>
      <c r="CM11" s="1606"/>
      <c r="CN11" s="1606"/>
      <c r="CO11" s="1606"/>
      <c r="CP11" s="1606"/>
      <c r="CQ11" s="1606"/>
      <c r="CR11" s="1606"/>
      <c r="CS11" s="1606"/>
      <c r="CT11" s="1606"/>
      <c r="CU11" s="1606"/>
      <c r="CV11" s="1606"/>
      <c r="CW11" s="1606"/>
      <c r="CX11" s="1606"/>
      <c r="CY11" s="1606"/>
      <c r="CZ11" s="1606"/>
      <c r="DA11" s="1606"/>
      <c r="DB11" s="1606"/>
      <c r="DC11" s="1606"/>
      <c r="DD11" s="1606"/>
      <c r="DE11" s="1606"/>
      <c r="DF11" s="1606"/>
      <c r="DG11" s="1606"/>
      <c r="DH11" s="1606"/>
      <c r="DI11" s="1606"/>
      <c r="DJ11" s="1606"/>
      <c r="DK11" s="1606"/>
      <c r="DL11" s="1606"/>
      <c r="DM11" s="1606"/>
      <c r="DN11" s="1606"/>
      <c r="DO11" s="1606"/>
      <c r="DP11" s="1606"/>
      <c r="DQ11" s="1606"/>
      <c r="DR11" s="1606"/>
      <c r="DS11" s="1606"/>
      <c r="DT11" s="1606"/>
      <c r="DU11" s="1606"/>
      <c r="DV11" s="1606"/>
      <c r="DW11" s="1606"/>
      <c r="DX11" s="1606"/>
      <c r="DY11" s="1606"/>
      <c r="EK11" s="1110"/>
      <c r="EL11" s="1110"/>
      <c r="EM11" s="1110"/>
      <c r="EO11" s="1110"/>
      <c r="EP11" s="1110"/>
      <c r="EQ11" s="1110"/>
    </row>
    <row r="12" spans="1:147" ht="16.5">
      <c r="A12" s="1255"/>
      <c r="B12" s="1232" t="s">
        <v>248</v>
      </c>
      <c r="C12" s="1232" t="s">
        <v>1582</v>
      </c>
      <c r="D12" s="1232" t="s">
        <v>1709</v>
      </c>
      <c r="E12" s="1234">
        <v>2</v>
      </c>
      <c r="F12" s="1234"/>
      <c r="G12" s="1234">
        <v>110</v>
      </c>
      <c r="H12" s="1234">
        <v>5</v>
      </c>
      <c r="I12" s="1234">
        <v>0.71</v>
      </c>
      <c r="J12" s="1234">
        <v>0.8</v>
      </c>
      <c r="K12" s="1226">
        <f>IF(E12&gt;0,(((G12*(H12/3600)*1000*9.81)/(1000*I12))/J12),0)</f>
        <v>2.6386443661971835</v>
      </c>
      <c r="L12" s="1234">
        <v>1.5791780821917811</v>
      </c>
      <c r="M12" s="1234">
        <v>365</v>
      </c>
      <c r="N12" s="1237"/>
      <c r="O12" s="1237"/>
      <c r="P12" s="1237"/>
      <c r="Q12" s="1237"/>
      <c r="R12" s="1234">
        <v>1</v>
      </c>
      <c r="S12" s="1224">
        <f>E12*K12*L12*M12*R12/1000</f>
        <v>3.0418292253521142</v>
      </c>
      <c r="T12" s="1224">
        <f>H12*L12*M12*R12/1000</f>
        <v>2.8820000000000006</v>
      </c>
      <c r="U12" s="697"/>
      <c r="V12" s="1112"/>
      <c r="AG12" s="1100"/>
      <c r="AH12" s="1607"/>
      <c r="AI12" s="1607"/>
      <c r="AJ12" s="1607"/>
      <c r="AK12" s="1607"/>
      <c r="AL12" s="1607"/>
      <c r="AM12" s="1607"/>
      <c r="AN12" s="1607"/>
      <c r="AO12" s="1607"/>
      <c r="AP12" s="1113"/>
      <c r="AQ12" s="1113"/>
      <c r="AR12" s="1113"/>
      <c r="AS12" s="1113"/>
      <c r="AT12" s="1113"/>
      <c r="AU12" s="1113"/>
      <c r="AV12" s="1113"/>
      <c r="AW12" s="1113"/>
      <c r="AX12" s="1113"/>
      <c r="AY12" s="1113"/>
      <c r="AZ12" s="1113"/>
      <c r="BA12" s="1113"/>
      <c r="BB12" s="1113"/>
      <c r="BC12" s="1113"/>
      <c r="BD12" s="1113"/>
      <c r="BE12" s="1113"/>
      <c r="BF12" s="1113"/>
      <c r="BG12" s="1113"/>
      <c r="BH12" s="1113"/>
      <c r="BI12" s="1113"/>
      <c r="BJ12" s="1113"/>
      <c r="BK12" s="1113"/>
      <c r="BL12" s="1113"/>
      <c r="BM12" s="1606"/>
      <c r="BN12" s="1606"/>
      <c r="BO12" s="1606"/>
      <c r="BP12" s="1606"/>
      <c r="BQ12" s="1606"/>
      <c r="BR12" s="1606"/>
      <c r="BS12" s="1606"/>
      <c r="BT12" s="1606"/>
      <c r="BU12" s="1606"/>
      <c r="BV12" s="1606"/>
      <c r="BW12" s="1606"/>
      <c r="BX12" s="1606"/>
      <c r="BY12" s="1606"/>
      <c r="BZ12" s="1606"/>
      <c r="CA12" s="1606"/>
      <c r="CB12" s="1606"/>
      <c r="CC12" s="1606"/>
      <c r="CD12" s="1606"/>
      <c r="CE12" s="1606"/>
      <c r="CF12" s="1606"/>
      <c r="CG12" s="1606"/>
      <c r="CH12" s="1606"/>
      <c r="CI12" s="1606"/>
      <c r="CJ12" s="1606"/>
      <c r="CK12" s="1606"/>
      <c r="CL12" s="1606"/>
      <c r="CM12" s="1606"/>
      <c r="CN12" s="1606"/>
      <c r="CO12" s="1606"/>
      <c r="CP12" s="1606"/>
      <c r="CQ12" s="1606"/>
      <c r="CR12" s="1606"/>
      <c r="CS12" s="1606"/>
      <c r="CT12" s="1606"/>
      <c r="CU12" s="1606"/>
      <c r="CV12" s="1606"/>
      <c r="CW12" s="1606"/>
      <c r="CX12" s="1606"/>
      <c r="CY12" s="1606"/>
      <c r="CZ12" s="1606"/>
      <c r="DA12" s="1606"/>
      <c r="DB12" s="1606"/>
      <c r="DC12" s="1606"/>
      <c r="DD12" s="1606"/>
      <c r="DE12" s="1606"/>
      <c r="DF12" s="1606"/>
      <c r="DG12" s="1606"/>
      <c r="DH12" s="1606"/>
      <c r="DI12" s="1606"/>
      <c r="DJ12" s="1606"/>
      <c r="DK12" s="1606"/>
      <c r="DL12" s="1606"/>
      <c r="DM12" s="1606"/>
      <c r="DN12" s="1606"/>
      <c r="DO12" s="1606"/>
      <c r="DP12" s="1606"/>
      <c r="DQ12" s="1606"/>
      <c r="DR12" s="1606"/>
      <c r="DS12" s="1606"/>
      <c r="DT12" s="1606"/>
      <c r="DU12" s="1606"/>
      <c r="DV12" s="1606"/>
      <c r="DW12" s="1606"/>
      <c r="DX12" s="1606"/>
      <c r="DY12" s="1606"/>
      <c r="EK12" s="1110"/>
      <c r="EL12" s="1110"/>
      <c r="EM12" s="1110"/>
      <c r="EO12" s="1110"/>
      <c r="EP12" s="1110"/>
      <c r="EQ12" s="1110"/>
    </row>
    <row r="13" spans="1:147" ht="16.5">
      <c r="A13" s="1255"/>
      <c r="B13" s="1256" t="s">
        <v>248</v>
      </c>
      <c r="C13" s="1232" t="s">
        <v>1587</v>
      </c>
      <c r="D13" s="1232" t="s">
        <v>249</v>
      </c>
      <c r="E13" s="1234">
        <v>1</v>
      </c>
      <c r="F13" s="1234"/>
      <c r="G13" s="1234"/>
      <c r="H13" s="1234"/>
      <c r="I13" s="1234"/>
      <c r="J13" s="1234"/>
      <c r="K13" s="1226">
        <v>1.95</v>
      </c>
      <c r="L13" s="1234">
        <v>1.1000000000000001</v>
      </c>
      <c r="M13" s="1234">
        <v>365</v>
      </c>
      <c r="N13" s="1237"/>
      <c r="O13" s="1237"/>
      <c r="P13" s="1237"/>
      <c r="Q13" s="1237"/>
      <c r="R13" s="1234">
        <v>0</v>
      </c>
      <c r="S13" s="1224">
        <f>E13*K13*L13*M13*R13/1000</f>
        <v>0</v>
      </c>
      <c r="T13" s="1224">
        <v>0.61299999999999999</v>
      </c>
      <c r="U13" s="697"/>
      <c r="V13" s="1112"/>
      <c r="AG13" s="1100"/>
      <c r="AH13" s="1607"/>
      <c r="AI13" s="1607"/>
      <c r="AJ13" s="1607"/>
      <c r="AK13" s="1607"/>
      <c r="AL13" s="1607"/>
      <c r="AM13" s="1607"/>
      <c r="AN13" s="1607"/>
      <c r="AO13" s="1607"/>
      <c r="AP13" s="1101"/>
      <c r="AQ13" s="1101"/>
      <c r="AR13" s="1101"/>
      <c r="AS13" s="1101"/>
      <c r="AT13" s="1101"/>
      <c r="AU13" s="1101"/>
      <c r="AV13" s="1101"/>
      <c r="AW13" s="1101"/>
      <c r="AX13" s="1101"/>
      <c r="AY13" s="1101"/>
      <c r="AZ13" s="1101"/>
      <c r="BA13" s="1101"/>
      <c r="BB13" s="1101"/>
      <c r="BC13" s="1101"/>
      <c r="BD13" s="1101"/>
      <c r="BE13" s="1101"/>
      <c r="BF13" s="1101"/>
      <c r="BG13" s="1101"/>
      <c r="BH13" s="1101"/>
      <c r="BI13" s="1101"/>
      <c r="BJ13" s="1101"/>
      <c r="BK13" s="1101"/>
      <c r="BL13" s="1101"/>
      <c r="BM13" s="1606"/>
      <c r="BN13" s="1606"/>
      <c r="BO13" s="1606"/>
      <c r="BP13" s="1606"/>
      <c r="BQ13" s="1606"/>
      <c r="BR13" s="1606"/>
      <c r="BS13" s="1606"/>
      <c r="BT13" s="1606"/>
      <c r="BU13" s="1606"/>
      <c r="BV13" s="1606"/>
      <c r="BW13" s="1606"/>
      <c r="BX13" s="1606"/>
      <c r="BY13" s="1606"/>
      <c r="BZ13" s="1606"/>
      <c r="CA13" s="1606"/>
      <c r="CB13" s="1606"/>
      <c r="CC13" s="1606"/>
      <c r="CD13" s="1606"/>
      <c r="CE13" s="1606"/>
      <c r="CF13" s="1606"/>
      <c r="CG13" s="1606"/>
      <c r="CH13" s="1606"/>
      <c r="CI13" s="1606"/>
      <c r="CJ13" s="1606"/>
      <c r="CK13" s="1606"/>
      <c r="CL13" s="1606"/>
      <c r="CM13" s="1606"/>
      <c r="CN13" s="1606"/>
      <c r="CO13" s="1606"/>
      <c r="CP13" s="1606"/>
      <c r="CQ13" s="1606"/>
      <c r="CR13" s="1606"/>
      <c r="CS13" s="1606"/>
      <c r="CT13" s="1606"/>
      <c r="CU13" s="1606"/>
      <c r="CV13" s="1606"/>
      <c r="CW13" s="1606"/>
      <c r="CX13" s="1606"/>
      <c r="CY13" s="1606"/>
      <c r="CZ13" s="1606"/>
      <c r="DA13" s="1606"/>
      <c r="DB13" s="1606"/>
      <c r="DC13" s="1606"/>
      <c r="DD13" s="1606"/>
      <c r="DE13" s="1606"/>
      <c r="DF13" s="1606"/>
      <c r="DG13" s="1606"/>
      <c r="DH13" s="1606"/>
      <c r="DI13" s="1606"/>
      <c r="DJ13" s="1606"/>
      <c r="DK13" s="1606"/>
      <c r="DL13" s="1606"/>
      <c r="DM13" s="1606"/>
      <c r="DN13" s="1606"/>
      <c r="DO13" s="1606"/>
      <c r="DP13" s="1606"/>
      <c r="DQ13" s="1606"/>
      <c r="DR13" s="1606"/>
      <c r="DS13" s="1606"/>
      <c r="DT13" s="1606"/>
      <c r="DU13" s="1606"/>
      <c r="DV13" s="1606"/>
      <c r="DW13" s="1606"/>
      <c r="DX13" s="1606"/>
      <c r="DY13" s="1606"/>
      <c r="EK13" s="1110"/>
      <c r="EL13" s="1110"/>
      <c r="EM13" s="1110"/>
      <c r="EO13" s="1110"/>
      <c r="EP13" s="1110"/>
      <c r="EQ13" s="1110"/>
    </row>
    <row r="14" spans="1:147" ht="16.5">
      <c r="A14" s="1108"/>
      <c r="B14" s="856" t="s">
        <v>899</v>
      </c>
      <c r="C14" s="672"/>
      <c r="D14" s="672"/>
      <c r="E14" s="673"/>
      <c r="F14" s="673"/>
      <c r="G14" s="673"/>
      <c r="H14" s="673"/>
      <c r="I14" s="673"/>
      <c r="J14" s="673"/>
      <c r="K14" s="673"/>
      <c r="L14" s="673"/>
      <c r="M14" s="674"/>
      <c r="N14" s="683"/>
      <c r="O14" s="683"/>
      <c r="P14" s="683"/>
      <c r="Q14" s="683"/>
      <c r="R14" s="673"/>
      <c r="S14" s="1224">
        <f>SUM(S12:S13)</f>
        <v>3.0418292253521142</v>
      </c>
      <c r="T14" s="1224">
        <f>SUM(T12:T13)</f>
        <v>3.4950000000000006</v>
      </c>
      <c r="U14" s="697"/>
      <c r="V14" s="697">
        <f>'ПП-М -СИТ'!N11</f>
        <v>3.6563669040000004</v>
      </c>
      <c r="AG14" s="1100"/>
      <c r="AH14" s="1610"/>
      <c r="AI14" s="1610"/>
      <c r="AJ14" s="1610"/>
      <c r="AK14" s="1610"/>
      <c r="AL14" s="1610"/>
      <c r="AM14" s="1610"/>
      <c r="AN14" s="1610"/>
      <c r="AO14" s="1610"/>
      <c r="AP14" s="1610"/>
      <c r="AQ14" s="1610"/>
      <c r="AR14" s="1610"/>
      <c r="AS14" s="1610"/>
      <c r="AT14" s="1610"/>
      <c r="AU14" s="1610"/>
      <c r="AV14" s="1610"/>
      <c r="AW14" s="1610"/>
      <c r="AX14" s="1610"/>
      <c r="AY14" s="1610"/>
      <c r="AZ14" s="1610"/>
      <c r="BA14" s="1610"/>
      <c r="BB14" s="1610"/>
      <c r="BC14" s="1610"/>
      <c r="BD14" s="1610"/>
      <c r="BE14" s="1610"/>
      <c r="BF14" s="1610"/>
      <c r="BG14" s="1610"/>
      <c r="BH14" s="1610"/>
      <c r="BI14" s="1610"/>
      <c r="BJ14" s="1610"/>
      <c r="BK14" s="1610"/>
      <c r="BL14" s="1610"/>
      <c r="BM14" s="1606"/>
      <c r="BN14" s="1606"/>
      <c r="BO14" s="1606"/>
      <c r="BP14" s="1606"/>
      <c r="BQ14" s="1606"/>
      <c r="BR14" s="1606"/>
      <c r="BS14" s="1606"/>
      <c r="BT14" s="1606"/>
      <c r="BU14" s="1606"/>
      <c r="BV14" s="1606"/>
      <c r="BW14" s="1606"/>
      <c r="BX14" s="1606"/>
      <c r="BY14" s="1606"/>
      <c r="BZ14" s="1606"/>
      <c r="CA14" s="1606"/>
      <c r="CB14" s="1606"/>
      <c r="CC14" s="1606"/>
      <c r="CD14" s="1606"/>
      <c r="CE14" s="1606"/>
      <c r="CF14" s="1606"/>
      <c r="CG14" s="1606"/>
      <c r="CH14" s="1606"/>
      <c r="CI14" s="1606"/>
      <c r="CJ14" s="1606"/>
      <c r="CK14" s="1606"/>
      <c r="CL14" s="1606"/>
      <c r="CM14" s="1606"/>
      <c r="CN14" s="1606"/>
      <c r="CO14" s="1606"/>
      <c r="CP14" s="1606"/>
      <c r="CQ14" s="1606"/>
      <c r="CR14" s="1606"/>
      <c r="CS14" s="1606"/>
      <c r="CT14" s="1606"/>
      <c r="CU14" s="1606"/>
      <c r="CV14" s="1606"/>
      <c r="CW14" s="1606"/>
      <c r="CX14" s="1606"/>
      <c r="CY14" s="1606"/>
      <c r="CZ14" s="1606"/>
      <c r="DA14" s="1606"/>
      <c r="DB14" s="1606"/>
      <c r="DC14" s="1606"/>
      <c r="DD14" s="1606"/>
      <c r="DE14" s="1606"/>
      <c r="DF14" s="1606"/>
      <c r="DG14" s="1606"/>
      <c r="DH14" s="1606"/>
      <c r="DI14" s="1606"/>
      <c r="DJ14" s="1606"/>
      <c r="DK14" s="1606"/>
      <c r="DL14" s="1606"/>
      <c r="DM14" s="1606"/>
      <c r="DN14" s="1606"/>
      <c r="DO14" s="1606"/>
      <c r="DP14" s="1606"/>
      <c r="DQ14" s="1606"/>
      <c r="DR14" s="1606"/>
      <c r="DS14" s="1606"/>
      <c r="DT14" s="1606"/>
      <c r="DU14" s="1606"/>
      <c r="DV14" s="1606"/>
      <c r="DW14" s="1606"/>
      <c r="DX14" s="1606"/>
      <c r="DY14" s="1606"/>
      <c r="EK14" s="1110"/>
      <c r="EL14" s="1110"/>
      <c r="EM14" s="1110"/>
      <c r="EO14" s="1110"/>
      <c r="EP14" s="1110"/>
      <c r="EQ14" s="1110"/>
    </row>
    <row r="15" spans="1:147" ht="16.5">
      <c r="A15" s="1108" t="s">
        <v>900</v>
      </c>
      <c r="B15" s="690" t="s">
        <v>901</v>
      </c>
      <c r="C15" s="676"/>
      <c r="D15" s="676"/>
      <c r="E15" s="677"/>
      <c r="F15" s="677"/>
      <c r="G15" s="677"/>
      <c r="H15" s="677"/>
      <c r="I15" s="677"/>
      <c r="J15" s="677"/>
      <c r="K15" s="678"/>
      <c r="L15" s="679"/>
      <c r="M15" s="683"/>
      <c r="N15" s="683"/>
      <c r="O15" s="683"/>
      <c r="P15" s="683"/>
      <c r="Q15" s="684"/>
      <c r="R15" s="683"/>
      <c r="S15" s="683"/>
      <c r="T15" s="683"/>
      <c r="U15" s="683"/>
      <c r="V15" s="685"/>
      <c r="AG15" s="1100"/>
      <c r="AH15" s="1609"/>
      <c r="AI15" s="1609"/>
      <c r="AJ15" s="1609"/>
      <c r="AK15" s="1609"/>
      <c r="AL15" s="1609"/>
      <c r="AM15" s="1609"/>
      <c r="AN15" s="1609"/>
      <c r="AO15" s="1609"/>
      <c r="AP15" s="1609"/>
      <c r="AQ15" s="1609"/>
      <c r="AR15" s="1609"/>
      <c r="AS15" s="1609"/>
      <c r="AT15" s="1609"/>
      <c r="AU15" s="1609"/>
      <c r="AV15" s="1609"/>
      <c r="AW15" s="1609"/>
      <c r="AX15" s="1609"/>
      <c r="AY15" s="1609"/>
      <c r="AZ15" s="1609"/>
      <c r="BA15" s="1609"/>
      <c r="BB15" s="1609"/>
      <c r="BC15" s="1609"/>
      <c r="BD15" s="1609"/>
      <c r="BE15" s="1609"/>
      <c r="BF15" s="1609"/>
      <c r="BG15" s="1609"/>
      <c r="BH15" s="1609"/>
      <c r="BI15" s="1609"/>
      <c r="BJ15" s="1609"/>
      <c r="BK15" s="1609"/>
      <c r="BL15" s="1114"/>
      <c r="BM15" s="1606"/>
      <c r="BN15" s="1606"/>
      <c r="BO15" s="1606"/>
      <c r="BP15" s="1606"/>
      <c r="BQ15" s="1606"/>
      <c r="BR15" s="1606"/>
      <c r="BS15" s="1606"/>
      <c r="BT15" s="1606"/>
      <c r="BU15" s="1606"/>
      <c r="BV15" s="1606"/>
      <c r="BW15" s="1606"/>
      <c r="BX15" s="1606"/>
      <c r="BY15" s="1606"/>
      <c r="BZ15" s="1606"/>
      <c r="CA15" s="1606"/>
      <c r="CB15" s="1606"/>
      <c r="CC15" s="1606"/>
      <c r="CD15" s="1606"/>
      <c r="CE15" s="1606"/>
      <c r="CF15" s="1606"/>
      <c r="CG15" s="1606"/>
      <c r="CH15" s="1606"/>
      <c r="CI15" s="1606"/>
      <c r="CJ15" s="1606"/>
      <c r="CK15" s="1606"/>
      <c r="CL15" s="1606"/>
      <c r="CM15" s="1606"/>
      <c r="CN15" s="1606"/>
      <c r="CO15" s="1606"/>
      <c r="CP15" s="1606"/>
      <c r="CQ15" s="1606"/>
      <c r="CR15" s="1606"/>
      <c r="CS15" s="1606"/>
      <c r="CT15" s="1606"/>
      <c r="CU15" s="1606"/>
      <c r="CV15" s="1606"/>
      <c r="CW15" s="1606"/>
      <c r="CX15" s="1606"/>
      <c r="CY15" s="1606"/>
      <c r="CZ15" s="1606"/>
      <c r="DA15" s="1606"/>
      <c r="DB15" s="1606"/>
      <c r="DC15" s="1606"/>
      <c r="DD15" s="1606"/>
      <c r="DE15" s="1606"/>
      <c r="DF15" s="1606"/>
      <c r="DG15" s="1606"/>
      <c r="DH15" s="1606"/>
      <c r="DI15" s="1606"/>
      <c r="DJ15" s="1606"/>
      <c r="DK15" s="1606"/>
      <c r="DL15" s="1606"/>
      <c r="DM15" s="1606"/>
      <c r="DN15" s="1606"/>
      <c r="DO15" s="1606"/>
      <c r="DP15" s="1606"/>
      <c r="DQ15" s="1606"/>
      <c r="DR15" s="1606"/>
      <c r="DS15" s="1606"/>
      <c r="DT15" s="1606"/>
      <c r="DU15" s="1606"/>
      <c r="DV15" s="1606"/>
      <c r="DW15" s="1606"/>
      <c r="DX15" s="1606"/>
      <c r="DY15" s="1606"/>
      <c r="EK15" s="1110"/>
      <c r="EL15" s="1110"/>
      <c r="EM15" s="1110"/>
      <c r="EO15" s="1110"/>
      <c r="EP15" s="1110"/>
      <c r="EQ15" s="1110"/>
    </row>
    <row r="16" spans="1:147" ht="16.5">
      <c r="A16" s="1255"/>
      <c r="B16" s="1257" t="s">
        <v>250</v>
      </c>
      <c r="C16" s="1232"/>
      <c r="D16" s="1232" t="s">
        <v>249</v>
      </c>
      <c r="E16" s="1234">
        <v>4</v>
      </c>
      <c r="F16" s="1234"/>
      <c r="G16" s="1234"/>
      <c r="H16" s="1234"/>
      <c r="I16" s="1234"/>
      <c r="J16" s="1234"/>
      <c r="K16" s="1226">
        <v>9.4999999999999998E-3</v>
      </c>
      <c r="L16" s="1234">
        <v>5</v>
      </c>
      <c r="M16" s="1258">
        <v>365</v>
      </c>
      <c r="N16" s="1237"/>
      <c r="O16" s="1237"/>
      <c r="P16" s="1237"/>
      <c r="Q16" s="1237"/>
      <c r="R16" s="1234">
        <v>1</v>
      </c>
      <c r="S16" s="1224">
        <v>6.9000000000000006E-2</v>
      </c>
      <c r="T16" s="1224">
        <f>E16*H16*L16*M16*R16/1000</f>
        <v>0</v>
      </c>
      <c r="U16" s="673"/>
      <c r="V16" s="1112"/>
      <c r="AG16" s="1100"/>
      <c r="AH16" s="1609"/>
      <c r="AI16" s="1609"/>
      <c r="AJ16" s="1609"/>
      <c r="AK16" s="1609"/>
      <c r="AL16" s="1609"/>
      <c r="AM16" s="1609"/>
      <c r="AN16" s="1609"/>
      <c r="AO16" s="1609"/>
      <c r="AP16" s="1609"/>
      <c r="AQ16" s="1609"/>
      <c r="AR16" s="1609"/>
      <c r="AS16" s="1609"/>
      <c r="AT16" s="1609"/>
      <c r="AU16" s="1609"/>
      <c r="AV16" s="1609"/>
      <c r="AW16" s="1609"/>
      <c r="AX16" s="1609"/>
      <c r="AY16" s="1609"/>
      <c r="AZ16" s="1609"/>
      <c r="BA16" s="1609"/>
      <c r="BB16" s="1609"/>
      <c r="BC16" s="1609"/>
      <c r="BD16" s="1609"/>
      <c r="BE16" s="1609"/>
      <c r="BF16" s="1609"/>
      <c r="BG16" s="1609"/>
      <c r="BH16" s="1609"/>
      <c r="BI16" s="1609"/>
      <c r="BJ16" s="1609"/>
      <c r="BK16" s="1609"/>
      <c r="BL16" s="1114"/>
      <c r="BM16" s="1606"/>
      <c r="BN16" s="1606"/>
      <c r="BO16" s="1606"/>
      <c r="BP16" s="1606"/>
      <c r="BQ16" s="1606"/>
      <c r="BR16" s="1606"/>
      <c r="BS16" s="1606"/>
      <c r="BT16" s="1606"/>
      <c r="BU16" s="1606"/>
      <c r="BV16" s="1606"/>
      <c r="BW16" s="1606"/>
      <c r="BX16" s="1606"/>
      <c r="BY16" s="1606"/>
      <c r="BZ16" s="1606"/>
      <c r="CA16" s="1606"/>
      <c r="CB16" s="1606"/>
      <c r="CC16" s="1606"/>
      <c r="CD16" s="1606"/>
      <c r="CE16" s="1606"/>
      <c r="CF16" s="1606"/>
      <c r="CG16" s="1606"/>
      <c r="CH16" s="1606"/>
      <c r="CI16" s="1606"/>
      <c r="CJ16" s="1606"/>
      <c r="CK16" s="1606"/>
      <c r="CL16" s="1606"/>
      <c r="CM16" s="1606"/>
      <c r="CN16" s="1606"/>
      <c r="CO16" s="1606"/>
      <c r="CP16" s="1606"/>
      <c r="CQ16" s="1606"/>
      <c r="CR16" s="1606"/>
      <c r="CS16" s="1606"/>
      <c r="CT16" s="1606"/>
      <c r="CU16" s="1606"/>
      <c r="CV16" s="1606"/>
      <c r="CW16" s="1606"/>
      <c r="CX16" s="1606"/>
      <c r="CY16" s="1606"/>
      <c r="CZ16" s="1606"/>
      <c r="DA16" s="1606"/>
      <c r="DB16" s="1606"/>
      <c r="DC16" s="1606"/>
      <c r="DD16" s="1606"/>
      <c r="DE16" s="1606"/>
      <c r="DF16" s="1606"/>
      <c r="DG16" s="1606"/>
      <c r="DH16" s="1606"/>
      <c r="DI16" s="1606"/>
      <c r="DJ16" s="1606"/>
      <c r="DK16" s="1606"/>
      <c r="DL16" s="1606"/>
      <c r="DM16" s="1606"/>
      <c r="DN16" s="1606"/>
      <c r="DO16" s="1606"/>
      <c r="DP16" s="1606"/>
      <c r="DQ16" s="1606"/>
      <c r="DR16" s="1606"/>
      <c r="DS16" s="1606"/>
      <c r="DT16" s="1606"/>
      <c r="DU16" s="1606"/>
      <c r="DV16" s="1606"/>
      <c r="DW16" s="1606"/>
      <c r="DX16" s="1606"/>
      <c r="DY16" s="1606"/>
      <c r="EK16" s="1110"/>
      <c r="EL16" s="1110"/>
      <c r="EM16" s="1110"/>
      <c r="EO16" s="1110"/>
      <c r="EP16" s="1110"/>
      <c r="EQ16" s="1110"/>
    </row>
    <row r="17" spans="1:225" ht="16.5">
      <c r="A17" s="1108"/>
      <c r="B17" s="699" t="s">
        <v>902</v>
      </c>
      <c r="C17" s="672"/>
      <c r="D17" s="672"/>
      <c r="E17" s="673"/>
      <c r="F17" s="673"/>
      <c r="G17" s="673"/>
      <c r="H17" s="673"/>
      <c r="I17" s="673"/>
      <c r="J17" s="673"/>
      <c r="K17" s="672"/>
      <c r="L17" s="673"/>
      <c r="M17" s="673"/>
      <c r="N17" s="683"/>
      <c r="O17" s="683"/>
      <c r="P17" s="683"/>
      <c r="Q17" s="683"/>
      <c r="R17" s="673"/>
      <c r="S17" s="1224">
        <f>SUM(S16:S16)</f>
        <v>6.9000000000000006E-2</v>
      </c>
      <c r="T17" s="1224">
        <f>SUM(T16:T16)</f>
        <v>0</v>
      </c>
      <c r="U17" s="677"/>
      <c r="V17" s="700"/>
      <c r="AG17" s="1100"/>
      <c r="AH17" s="1607"/>
      <c r="AI17" s="1607"/>
      <c r="AJ17" s="1607"/>
      <c r="AK17" s="1607"/>
      <c r="AL17" s="1607"/>
      <c r="AM17" s="1607"/>
      <c r="AN17" s="1607"/>
      <c r="AO17" s="1607"/>
      <c r="AP17" s="1101"/>
      <c r="AQ17" s="1101"/>
      <c r="AR17" s="1101"/>
      <c r="AS17" s="1101"/>
      <c r="AT17" s="1101"/>
      <c r="AU17" s="1101"/>
      <c r="AV17" s="1101"/>
      <c r="AW17" s="1101"/>
      <c r="AX17" s="1101"/>
      <c r="AY17" s="1101"/>
      <c r="AZ17" s="1101"/>
      <c r="BA17" s="1101"/>
      <c r="BB17" s="1101"/>
      <c r="BC17" s="1101"/>
      <c r="BD17" s="1101"/>
      <c r="BE17" s="1101"/>
      <c r="BF17" s="1101"/>
      <c r="BG17" s="1101"/>
      <c r="BH17" s="1101"/>
      <c r="BI17" s="1101"/>
      <c r="BJ17" s="1101"/>
      <c r="BK17" s="1101"/>
      <c r="BL17" s="1101"/>
      <c r="BM17" s="1606"/>
      <c r="BN17" s="1606"/>
      <c r="BO17" s="1606"/>
      <c r="BP17" s="1606"/>
      <c r="BQ17" s="1606"/>
      <c r="BR17" s="1606"/>
      <c r="BS17" s="1606"/>
      <c r="BT17" s="1606"/>
      <c r="BU17" s="1606"/>
      <c r="BV17" s="1606"/>
      <c r="BW17" s="1606"/>
      <c r="BX17" s="1606"/>
      <c r="BY17" s="1606"/>
      <c r="BZ17" s="1606"/>
      <c r="CA17" s="1606"/>
      <c r="CB17" s="1606"/>
      <c r="CC17" s="1606"/>
      <c r="CD17" s="1606"/>
      <c r="CE17" s="1606"/>
      <c r="CF17" s="1606"/>
      <c r="CG17" s="1606"/>
      <c r="CH17" s="1606"/>
      <c r="CI17" s="1606"/>
      <c r="CJ17" s="1606"/>
      <c r="CK17" s="1606"/>
      <c r="CL17" s="1606"/>
      <c r="CM17" s="1606"/>
      <c r="CN17" s="1606"/>
      <c r="CO17" s="1606"/>
      <c r="CP17" s="1606"/>
      <c r="CQ17" s="1606"/>
      <c r="CR17" s="1606"/>
      <c r="CS17" s="1606"/>
      <c r="CT17" s="1606"/>
      <c r="CU17" s="1606"/>
      <c r="CV17" s="1606"/>
      <c r="CW17" s="1606"/>
      <c r="CX17" s="1606"/>
      <c r="CY17" s="1606"/>
      <c r="CZ17" s="1606"/>
      <c r="DA17" s="1606"/>
      <c r="DB17" s="1606"/>
      <c r="DC17" s="1606"/>
      <c r="DD17" s="1606"/>
      <c r="DE17" s="1606"/>
      <c r="DF17" s="1606"/>
      <c r="DG17" s="1606"/>
      <c r="DH17" s="1606"/>
      <c r="DI17" s="1606"/>
      <c r="DJ17" s="1606"/>
      <c r="DK17" s="1606"/>
      <c r="DL17" s="1606"/>
      <c r="DM17" s="1606"/>
      <c r="DN17" s="1606"/>
      <c r="DO17" s="1606"/>
      <c r="DP17" s="1606"/>
      <c r="DQ17" s="1606"/>
      <c r="DR17" s="1606"/>
      <c r="DS17" s="1606"/>
      <c r="DT17" s="1606"/>
      <c r="DU17" s="1606"/>
      <c r="DV17" s="1606"/>
      <c r="DW17" s="1606"/>
      <c r="DX17" s="1606"/>
      <c r="DY17" s="1606"/>
      <c r="EK17" s="1110"/>
      <c r="EL17" s="1110"/>
      <c r="EM17" s="1110"/>
      <c r="EO17" s="1110"/>
      <c r="EP17" s="1110"/>
      <c r="EQ17" s="1110"/>
    </row>
    <row r="18" spans="1:225" ht="16.5">
      <c r="A18" s="1108" t="s">
        <v>903</v>
      </c>
      <c r="B18" s="690" t="s">
        <v>724</v>
      </c>
      <c r="C18" s="676"/>
      <c r="D18" s="676"/>
      <c r="E18" s="677"/>
      <c r="F18" s="677"/>
      <c r="G18" s="677"/>
      <c r="H18" s="677"/>
      <c r="I18" s="677"/>
      <c r="J18" s="677"/>
      <c r="K18" s="678"/>
      <c r="L18" s="679"/>
      <c r="M18" s="683"/>
      <c r="N18" s="683"/>
      <c r="O18" s="683"/>
      <c r="P18" s="683"/>
      <c r="Q18" s="684"/>
      <c r="R18" s="683"/>
      <c r="S18" s="683"/>
      <c r="T18" s="683"/>
      <c r="U18" s="683"/>
      <c r="V18" s="685"/>
      <c r="AG18" s="1100"/>
      <c r="AH18" s="1607"/>
      <c r="AI18" s="1607"/>
      <c r="AJ18" s="1607"/>
      <c r="AK18" s="1607"/>
      <c r="AL18" s="1607"/>
      <c r="AM18" s="1607"/>
      <c r="AN18" s="1607"/>
      <c r="AO18" s="1607"/>
      <c r="AP18" s="1109"/>
      <c r="AQ18" s="1109"/>
      <c r="AR18" s="1109"/>
      <c r="AS18" s="1109"/>
      <c r="AT18" s="1109"/>
      <c r="AU18" s="1109"/>
      <c r="AV18" s="1109"/>
      <c r="AW18" s="1109"/>
      <c r="AX18" s="1109"/>
      <c r="AY18" s="1109"/>
      <c r="AZ18" s="1109"/>
      <c r="BA18" s="1109"/>
      <c r="BB18" s="1109"/>
      <c r="BC18" s="1109"/>
      <c r="BD18" s="1109"/>
      <c r="BE18" s="1109"/>
      <c r="BF18" s="1109"/>
      <c r="BG18" s="1109"/>
      <c r="BH18" s="1109"/>
      <c r="BI18" s="1109"/>
      <c r="BJ18" s="1109"/>
      <c r="BK18" s="1109"/>
      <c r="BL18" s="1109"/>
      <c r="BM18" s="1606"/>
      <c r="BN18" s="1606"/>
      <c r="BO18" s="1606"/>
      <c r="BP18" s="1606"/>
      <c r="BQ18" s="1606"/>
      <c r="BR18" s="1606"/>
      <c r="BS18" s="1606"/>
      <c r="BT18" s="1606"/>
      <c r="BU18" s="1606"/>
      <c r="BV18" s="1606"/>
      <c r="BW18" s="1606"/>
      <c r="BX18" s="1606"/>
      <c r="BY18" s="1606"/>
      <c r="BZ18" s="1606"/>
      <c r="CA18" s="1606"/>
      <c r="CB18" s="1606"/>
      <c r="CC18" s="1606"/>
      <c r="CD18" s="1606"/>
      <c r="CE18" s="1606"/>
      <c r="CF18" s="1606"/>
      <c r="CG18" s="1606"/>
      <c r="CH18" s="1606"/>
      <c r="CI18" s="1606"/>
      <c r="CJ18" s="1606"/>
      <c r="CK18" s="1606"/>
      <c r="CL18" s="1606"/>
      <c r="CM18" s="1606"/>
      <c r="CN18" s="1606"/>
      <c r="CO18" s="1606"/>
      <c r="CP18" s="1606"/>
      <c r="CQ18" s="1606"/>
      <c r="CR18" s="1606"/>
      <c r="CS18" s="1606"/>
      <c r="CT18" s="1606"/>
      <c r="CU18" s="1606"/>
      <c r="CV18" s="1606"/>
      <c r="CW18" s="1606"/>
      <c r="CX18" s="1606"/>
      <c r="CY18" s="1606"/>
      <c r="CZ18" s="1606"/>
      <c r="DA18" s="1606"/>
      <c r="DB18" s="1606"/>
      <c r="DC18" s="1606"/>
      <c r="DD18" s="1606"/>
      <c r="DE18" s="1606"/>
      <c r="DF18" s="1606"/>
      <c r="DG18" s="1606"/>
      <c r="DH18" s="1606"/>
      <c r="DI18" s="1606"/>
      <c r="DJ18" s="1606"/>
      <c r="DK18" s="1606"/>
      <c r="DL18" s="1606"/>
      <c r="DM18" s="1606"/>
      <c r="DN18" s="1606"/>
      <c r="DO18" s="1606"/>
      <c r="DP18" s="1606"/>
      <c r="DQ18" s="1606"/>
      <c r="DR18" s="1606"/>
      <c r="DS18" s="1606"/>
      <c r="DT18" s="1606"/>
      <c r="DU18" s="1606"/>
      <c r="DV18" s="1606"/>
      <c r="DW18" s="1606"/>
      <c r="DX18" s="1606"/>
      <c r="DY18" s="1606"/>
      <c r="EK18" s="1110"/>
      <c r="EL18" s="1110"/>
      <c r="EM18" s="1110"/>
      <c r="EO18" s="1110"/>
      <c r="EP18" s="1110"/>
      <c r="EQ18" s="1110"/>
    </row>
    <row r="19" spans="1:225" ht="16.5">
      <c r="A19" s="1255"/>
      <c r="B19" s="1232"/>
      <c r="C19" s="1232"/>
      <c r="D19" s="1232"/>
      <c r="E19" s="1234"/>
      <c r="F19" s="1234"/>
      <c r="G19" s="1234"/>
      <c r="H19" s="1234"/>
      <c r="I19" s="1234"/>
      <c r="J19" s="1234"/>
      <c r="K19" s="1226">
        <f>IF(E19&gt;0,(((G19*(H19/3600)*1000*9.81)/(1000*I19))/J19),0)</f>
        <v>0</v>
      </c>
      <c r="L19" s="1234"/>
      <c r="M19" s="1234"/>
      <c r="N19" s="1237"/>
      <c r="O19" s="1237"/>
      <c r="P19" s="1237"/>
      <c r="Q19" s="1237"/>
      <c r="R19" s="1234"/>
      <c r="S19" s="1224">
        <f>E19*K19*L19*M19*R19/1000</f>
        <v>0</v>
      </c>
      <c r="T19" s="1224">
        <f>E19*H19*L19*M19*R19/1000</f>
        <v>0</v>
      </c>
      <c r="U19" s="699"/>
      <c r="V19" s="1112"/>
      <c r="AG19" s="1100"/>
      <c r="AH19" s="1608"/>
      <c r="AI19" s="1608"/>
      <c r="AJ19" s="1608"/>
      <c r="AK19" s="1608"/>
      <c r="AL19" s="1608"/>
      <c r="AM19" s="1608"/>
      <c r="AN19" s="1608"/>
      <c r="AO19" s="1608"/>
      <c r="AP19" s="1608"/>
      <c r="AQ19" s="1608"/>
      <c r="AR19" s="1608"/>
      <c r="AS19" s="1608"/>
      <c r="AT19" s="1608"/>
      <c r="AU19" s="1608"/>
      <c r="AV19" s="1608"/>
      <c r="AW19" s="1608"/>
      <c r="AX19" s="1608"/>
      <c r="AY19" s="1608"/>
      <c r="AZ19" s="1608"/>
      <c r="BA19" s="1608"/>
      <c r="BB19" s="1608"/>
      <c r="BC19" s="1608"/>
      <c r="BD19" s="1608"/>
      <c r="BE19" s="1608"/>
      <c r="BF19" s="1608"/>
      <c r="BG19" s="1608"/>
      <c r="BH19" s="1608"/>
      <c r="BI19" s="1608"/>
      <c r="BJ19" s="1608"/>
      <c r="BK19" s="1608"/>
      <c r="BL19" s="1608"/>
      <c r="BM19" s="1606"/>
      <c r="BN19" s="1606"/>
      <c r="BO19" s="1606"/>
      <c r="BP19" s="1606"/>
      <c r="BQ19" s="1606"/>
      <c r="BR19" s="1606"/>
      <c r="BS19" s="1606"/>
      <c r="BT19" s="1606"/>
      <c r="BU19" s="1606"/>
      <c r="BV19" s="1606"/>
      <c r="BW19" s="1606"/>
      <c r="BX19" s="1606"/>
      <c r="BY19" s="1606"/>
      <c r="BZ19" s="1606"/>
      <c r="CA19" s="1606"/>
      <c r="CB19" s="1606"/>
      <c r="CC19" s="1606"/>
      <c r="CD19" s="1606"/>
      <c r="CE19" s="1606"/>
      <c r="CF19" s="1606"/>
      <c r="CG19" s="1606"/>
      <c r="CH19" s="1606"/>
      <c r="CI19" s="1606"/>
      <c r="CJ19" s="1606"/>
      <c r="CK19" s="1606"/>
      <c r="CL19" s="1606"/>
      <c r="CM19" s="1606"/>
      <c r="CN19" s="1606"/>
      <c r="CO19" s="1606"/>
      <c r="CP19" s="1606"/>
      <c r="CQ19" s="1606"/>
      <c r="CR19" s="1606"/>
      <c r="CS19" s="1606"/>
      <c r="CT19" s="1606"/>
      <c r="CU19" s="1606"/>
      <c r="CV19" s="1606"/>
      <c r="CW19" s="1606"/>
      <c r="CX19" s="1606"/>
      <c r="CY19" s="1606"/>
      <c r="CZ19" s="1606"/>
      <c r="DA19" s="1606"/>
      <c r="DB19" s="1606"/>
      <c r="DC19" s="1606"/>
      <c r="DD19" s="1606"/>
      <c r="DE19" s="1606"/>
      <c r="DF19" s="1606"/>
      <c r="DG19" s="1606"/>
      <c r="DH19" s="1606"/>
      <c r="DI19" s="1606"/>
      <c r="DJ19" s="1606"/>
      <c r="DK19" s="1606"/>
      <c r="DL19" s="1606"/>
      <c r="DM19" s="1606"/>
      <c r="DN19" s="1606"/>
      <c r="DO19" s="1606"/>
      <c r="DP19" s="1606"/>
      <c r="DQ19" s="1606"/>
      <c r="DR19" s="1606"/>
      <c r="DS19" s="1606"/>
      <c r="DT19" s="1606"/>
      <c r="DU19" s="1606"/>
      <c r="DV19" s="1606"/>
      <c r="DW19" s="1606"/>
      <c r="DX19" s="1606"/>
      <c r="DY19" s="1606"/>
      <c r="EK19" s="1110"/>
      <c r="EL19" s="1110"/>
      <c r="EM19" s="1110"/>
      <c r="EO19" s="1110"/>
      <c r="EP19" s="1110"/>
      <c r="EQ19" s="1110"/>
    </row>
    <row r="20" spans="1:225" ht="16.5">
      <c r="A20" s="1115"/>
      <c r="B20" s="690" t="s">
        <v>904</v>
      </c>
      <c r="C20" s="672"/>
      <c r="D20" s="672"/>
      <c r="E20" s="673"/>
      <c r="F20" s="673"/>
      <c r="G20" s="673"/>
      <c r="H20" s="673"/>
      <c r="I20" s="673"/>
      <c r="J20" s="673"/>
      <c r="K20" s="673"/>
      <c r="L20" s="673"/>
      <c r="M20" s="673"/>
      <c r="N20" s="683"/>
      <c r="O20" s="683"/>
      <c r="P20" s="683"/>
      <c r="Q20" s="683"/>
      <c r="R20" s="673"/>
      <c r="S20" s="1225">
        <f>SUM(S19:S19)</f>
        <v>0</v>
      </c>
      <c r="T20" s="1225">
        <f>SUM(T19:T19)</f>
        <v>0</v>
      </c>
      <c r="U20" s="677"/>
      <c r="V20" s="700"/>
      <c r="AG20" s="1100"/>
      <c r="AH20" s="1610"/>
      <c r="AI20" s="1610"/>
      <c r="AJ20" s="1610"/>
      <c r="AK20" s="1610"/>
      <c r="AL20" s="1610"/>
      <c r="AM20" s="1610"/>
      <c r="AN20" s="1610"/>
      <c r="AO20" s="1610"/>
      <c r="AP20" s="1610"/>
      <c r="AQ20" s="1610"/>
      <c r="AR20" s="1610"/>
      <c r="AS20" s="1610"/>
      <c r="AT20" s="1610"/>
      <c r="AU20" s="1610"/>
      <c r="AV20" s="1610"/>
      <c r="AW20" s="1610"/>
      <c r="AX20" s="1610"/>
      <c r="AY20" s="1610"/>
      <c r="AZ20" s="1610"/>
      <c r="BA20" s="1610"/>
      <c r="BB20" s="1610"/>
      <c r="BC20" s="1610"/>
      <c r="BD20" s="1610"/>
      <c r="BE20" s="1610"/>
      <c r="BF20" s="1610"/>
      <c r="BG20" s="1610"/>
      <c r="BH20" s="1610"/>
      <c r="BI20" s="1610"/>
      <c r="BJ20" s="1610"/>
      <c r="BK20" s="1610"/>
      <c r="BL20" s="1610"/>
      <c r="BM20" s="1606"/>
      <c r="BN20" s="1606"/>
      <c r="BO20" s="1606"/>
      <c r="BP20" s="1606"/>
      <c r="BQ20" s="1606"/>
      <c r="BR20" s="1606"/>
      <c r="BS20" s="1606"/>
      <c r="BT20" s="1606"/>
      <c r="BU20" s="1606"/>
      <c r="BV20" s="1606"/>
      <c r="BW20" s="1606"/>
      <c r="BX20" s="1606"/>
      <c r="BY20" s="1606"/>
      <c r="BZ20" s="1606"/>
      <c r="CA20" s="1606"/>
      <c r="CB20" s="1606"/>
      <c r="CC20" s="1606"/>
      <c r="CD20" s="1606"/>
      <c r="CE20" s="1606"/>
      <c r="CF20" s="1606"/>
      <c r="CG20" s="1606"/>
      <c r="CH20" s="1606"/>
      <c r="CI20" s="1606"/>
      <c r="CJ20" s="1606"/>
      <c r="CK20" s="1606"/>
      <c r="CL20" s="1606"/>
      <c r="CM20" s="1606"/>
      <c r="CN20" s="1606"/>
      <c r="CO20" s="1606"/>
      <c r="CP20" s="1606"/>
      <c r="CQ20" s="1606"/>
      <c r="CR20" s="1606"/>
      <c r="CS20" s="1606"/>
      <c r="CT20" s="1606"/>
      <c r="CU20" s="1606"/>
      <c r="CV20" s="1606"/>
      <c r="CW20" s="1606"/>
      <c r="CX20" s="1606"/>
      <c r="CY20" s="1606"/>
      <c r="CZ20" s="1606"/>
      <c r="DA20" s="1606"/>
      <c r="DB20" s="1606"/>
      <c r="DC20" s="1606"/>
      <c r="DD20" s="1606"/>
      <c r="DE20" s="1606"/>
      <c r="DF20" s="1606"/>
      <c r="DG20" s="1606"/>
      <c r="DH20" s="1606"/>
      <c r="DI20" s="1606"/>
      <c r="DJ20" s="1606"/>
      <c r="DK20" s="1606"/>
      <c r="DL20" s="1606"/>
      <c r="DM20" s="1606"/>
      <c r="DN20" s="1606"/>
      <c r="DO20" s="1606"/>
      <c r="DP20" s="1606"/>
      <c r="DQ20" s="1606"/>
      <c r="DR20" s="1606"/>
      <c r="DS20" s="1606"/>
      <c r="DT20" s="1606"/>
      <c r="DU20" s="1606"/>
      <c r="DV20" s="1606"/>
      <c r="DW20" s="1606"/>
      <c r="DX20" s="1606"/>
      <c r="DY20" s="1606"/>
      <c r="EK20" s="1110"/>
      <c r="EL20" s="1110"/>
      <c r="EM20" s="1110"/>
      <c r="EO20" s="1110"/>
      <c r="EP20" s="1110"/>
      <c r="EQ20" s="1110"/>
    </row>
    <row r="21" spans="1:225" ht="50.25" customHeight="1">
      <c r="A21" s="1115" t="s">
        <v>905</v>
      </c>
      <c r="B21" s="857" t="s">
        <v>394</v>
      </c>
      <c r="C21" s="676"/>
      <c r="D21" s="676"/>
      <c r="E21" s="677"/>
      <c r="F21" s="677"/>
      <c r="G21" s="677"/>
      <c r="H21" s="677"/>
      <c r="I21" s="677"/>
      <c r="J21" s="677"/>
      <c r="K21" s="678"/>
      <c r="L21" s="679"/>
      <c r="M21" s="683"/>
      <c r="N21" s="683"/>
      <c r="O21" s="683"/>
      <c r="P21" s="683"/>
      <c r="Q21" s="684"/>
      <c r="R21" s="683"/>
      <c r="S21" s="683"/>
      <c r="T21" s="683"/>
      <c r="U21" s="677"/>
      <c r="V21" s="685"/>
      <c r="AG21" s="1100"/>
      <c r="AH21" s="1609"/>
      <c r="AI21" s="1609"/>
      <c r="AJ21" s="1609"/>
      <c r="AK21" s="1609"/>
      <c r="AL21" s="1609"/>
      <c r="AM21" s="1609"/>
      <c r="AN21" s="1609"/>
      <c r="AO21" s="1609"/>
      <c r="AP21" s="1609"/>
      <c r="AQ21" s="1609"/>
      <c r="AR21" s="1609"/>
      <c r="AS21" s="1609"/>
      <c r="AT21" s="1609"/>
      <c r="AU21" s="1609"/>
      <c r="AV21" s="1609"/>
      <c r="AW21" s="1609"/>
      <c r="AX21" s="1609"/>
      <c r="AY21" s="1609"/>
      <c r="AZ21" s="1609"/>
      <c r="BA21" s="1609"/>
      <c r="BB21" s="1609"/>
      <c r="BC21" s="1609"/>
      <c r="BD21" s="1609"/>
      <c r="BE21" s="1609"/>
      <c r="BF21" s="1609"/>
      <c r="BG21" s="1609"/>
      <c r="BH21" s="1609"/>
      <c r="BI21" s="1609"/>
      <c r="BJ21" s="1609"/>
      <c r="BK21" s="1609"/>
      <c r="BL21" s="1114"/>
      <c r="BM21" s="1606"/>
      <c r="BN21" s="1606"/>
      <c r="BO21" s="1606"/>
      <c r="BP21" s="1606"/>
      <c r="BQ21" s="1606"/>
      <c r="BR21" s="1606"/>
      <c r="BS21" s="1606"/>
      <c r="BT21" s="1606"/>
      <c r="BU21" s="1606"/>
      <c r="BV21" s="1606"/>
      <c r="BW21" s="1606"/>
      <c r="BX21" s="1606"/>
      <c r="BY21" s="1606"/>
      <c r="BZ21" s="1606"/>
      <c r="CA21" s="1606"/>
      <c r="CB21" s="1606"/>
      <c r="CC21" s="1606"/>
      <c r="CD21" s="1606"/>
      <c r="CE21" s="1606"/>
      <c r="CF21" s="1606"/>
      <c r="CG21" s="1606"/>
      <c r="CH21" s="1606"/>
      <c r="CI21" s="1606"/>
      <c r="CJ21" s="1606"/>
      <c r="CK21" s="1606"/>
      <c r="CL21" s="1606"/>
      <c r="CM21" s="1606"/>
      <c r="CN21" s="1606"/>
      <c r="CO21" s="1606"/>
      <c r="CP21" s="1606"/>
      <c r="CQ21" s="1606"/>
      <c r="CR21" s="1606"/>
      <c r="CS21" s="1606"/>
      <c r="CT21" s="1606"/>
      <c r="CU21" s="1606"/>
      <c r="CV21" s="1606"/>
      <c r="CW21" s="1606"/>
      <c r="CX21" s="1606"/>
      <c r="CY21" s="1606"/>
      <c r="CZ21" s="1606"/>
      <c r="DA21" s="1606"/>
      <c r="DB21" s="1606"/>
      <c r="DC21" s="1606"/>
      <c r="DD21" s="1606"/>
      <c r="DE21" s="1606"/>
      <c r="DF21" s="1606"/>
      <c r="DG21" s="1606"/>
      <c r="DH21" s="1606"/>
      <c r="DI21" s="1606"/>
      <c r="DJ21" s="1606"/>
      <c r="DK21" s="1606"/>
      <c r="DL21" s="1606"/>
      <c r="DM21" s="1606"/>
      <c r="DN21" s="1606"/>
      <c r="DO21" s="1606"/>
      <c r="DP21" s="1606"/>
      <c r="DQ21" s="1606"/>
      <c r="DR21" s="1606"/>
      <c r="DS21" s="1606"/>
      <c r="DT21" s="1606"/>
      <c r="DU21" s="1606"/>
      <c r="DV21" s="1606"/>
      <c r="DW21" s="1606"/>
      <c r="DX21" s="1606"/>
      <c r="DY21" s="1606"/>
      <c r="EK21" s="1110"/>
      <c r="EL21" s="1110"/>
      <c r="EM21" s="1110"/>
      <c r="EO21" s="1110"/>
      <c r="EP21" s="1110"/>
      <c r="EQ21" s="1110"/>
    </row>
    <row r="22" spans="1:225" ht="16.5">
      <c r="A22" s="1259"/>
      <c r="B22" s="1238"/>
      <c r="C22" s="1238"/>
      <c r="D22" s="1238"/>
      <c r="E22" s="1234"/>
      <c r="F22" s="1234"/>
      <c r="G22" s="1237"/>
      <c r="H22" s="1237"/>
      <c r="I22" s="1237"/>
      <c r="J22" s="1237"/>
      <c r="K22" s="1227"/>
      <c r="L22" s="1234"/>
      <c r="M22" s="1234"/>
      <c r="N22" s="1234"/>
      <c r="O22" s="1234"/>
      <c r="P22" s="1234"/>
      <c r="Q22" s="1240">
        <f>IF(E22&gt;0,((E22*K22*L22*M22*R22*1000)/(M22*O22*(P22-N22))),0)</f>
        <v>0</v>
      </c>
      <c r="R22" s="1234"/>
      <c r="S22" s="1225">
        <f>E22*K22*L22*M22*R22/1000</f>
        <v>0</v>
      </c>
      <c r="T22" s="698"/>
      <c r="U22" s="677"/>
      <c r="V22" s="700"/>
      <c r="Y22" s="1110"/>
      <c r="Z22" s="1110"/>
      <c r="AA22" s="1110"/>
      <c r="AB22" s="1110"/>
      <c r="AC22" s="1110"/>
      <c r="AD22" s="1110"/>
      <c r="AE22" s="1110"/>
      <c r="AF22" s="1110"/>
      <c r="AG22" s="1100"/>
      <c r="AH22" s="1609"/>
      <c r="AI22" s="1609"/>
      <c r="AJ22" s="1609"/>
      <c r="AK22" s="1609"/>
      <c r="AL22" s="1609"/>
      <c r="AM22" s="1609"/>
      <c r="AN22" s="1609"/>
      <c r="AO22" s="1609"/>
      <c r="AP22" s="1609"/>
      <c r="AQ22" s="1609"/>
      <c r="AR22" s="1609"/>
      <c r="AS22" s="1609"/>
      <c r="AT22" s="1609"/>
      <c r="AU22" s="1609"/>
      <c r="AV22" s="1609"/>
      <c r="AW22" s="1609"/>
      <c r="AX22" s="1609"/>
      <c r="AY22" s="1609"/>
      <c r="AZ22" s="1609"/>
      <c r="BA22" s="1609"/>
      <c r="BB22" s="1609"/>
      <c r="BC22" s="1609"/>
      <c r="BD22" s="1609"/>
      <c r="BE22" s="1609"/>
      <c r="BF22" s="1609"/>
      <c r="BG22" s="1609"/>
      <c r="BH22" s="1609"/>
      <c r="BI22" s="1609"/>
      <c r="BJ22" s="1609"/>
      <c r="BK22" s="1609"/>
      <c r="BL22" s="1114"/>
      <c r="BM22" s="1606"/>
      <c r="BN22" s="1606"/>
      <c r="BO22" s="1606"/>
      <c r="BP22" s="1606"/>
      <c r="BQ22" s="1606"/>
      <c r="BR22" s="1606"/>
      <c r="BS22" s="1606"/>
      <c r="BT22" s="1606"/>
      <c r="BU22" s="1606"/>
      <c r="BV22" s="1606"/>
      <c r="BW22" s="1606"/>
      <c r="BX22" s="1606"/>
      <c r="BY22" s="1606"/>
      <c r="BZ22" s="1606"/>
      <c r="CA22" s="1606"/>
      <c r="CB22" s="1606"/>
      <c r="CC22" s="1606"/>
      <c r="CD22" s="1606"/>
      <c r="CE22" s="1606"/>
      <c r="CF22" s="1606"/>
      <c r="CG22" s="1606"/>
      <c r="CH22" s="1606"/>
      <c r="CI22" s="1606"/>
      <c r="CJ22" s="1606"/>
      <c r="CK22" s="1606"/>
      <c r="CL22" s="1606"/>
      <c r="CM22" s="1606"/>
      <c r="CN22" s="1606"/>
      <c r="CO22" s="1606"/>
      <c r="CP22" s="1606"/>
      <c r="CQ22" s="1606"/>
      <c r="CR22" s="1606"/>
      <c r="CS22" s="1606"/>
      <c r="CT22" s="1606"/>
      <c r="CU22" s="1606"/>
      <c r="CV22" s="1606"/>
      <c r="CW22" s="1606"/>
      <c r="CX22" s="1606"/>
      <c r="CY22" s="1606"/>
      <c r="CZ22" s="1606"/>
      <c r="DA22" s="1606"/>
      <c r="DB22" s="1606"/>
      <c r="DC22" s="1606"/>
      <c r="DD22" s="1606"/>
      <c r="DE22" s="1606"/>
      <c r="DF22" s="1606"/>
      <c r="DG22" s="1606"/>
      <c r="DH22" s="1606"/>
      <c r="DI22" s="1606"/>
      <c r="DJ22" s="1606"/>
      <c r="DK22" s="1606"/>
      <c r="DL22" s="1606"/>
      <c r="DM22" s="1606"/>
      <c r="DN22" s="1606"/>
      <c r="DO22" s="1606"/>
      <c r="DP22" s="1606"/>
      <c r="DQ22" s="1606"/>
      <c r="DR22" s="1606"/>
      <c r="DS22" s="1606"/>
      <c r="DT22" s="1606"/>
      <c r="DU22" s="1606"/>
      <c r="DV22" s="1606"/>
      <c r="DW22" s="1606"/>
      <c r="DX22" s="1606"/>
      <c r="DY22" s="1606"/>
      <c r="EK22" s="1110"/>
      <c r="EL22" s="1110"/>
      <c r="EM22" s="1110"/>
      <c r="EN22" s="1110"/>
      <c r="EO22" s="1110"/>
      <c r="EP22" s="1110"/>
      <c r="EQ22" s="1110"/>
    </row>
    <row r="23" spans="1:225" ht="16.5">
      <c r="A23" s="1116"/>
      <c r="B23" s="856" t="s">
        <v>894</v>
      </c>
      <c r="C23" s="672"/>
      <c r="D23" s="672"/>
      <c r="E23" s="673"/>
      <c r="F23" s="673"/>
      <c r="G23" s="673"/>
      <c r="H23" s="673"/>
      <c r="I23" s="673"/>
      <c r="J23" s="673"/>
      <c r="K23" s="688"/>
      <c r="L23" s="688"/>
      <c r="M23" s="688"/>
      <c r="N23" s="688"/>
      <c r="O23" s="688"/>
      <c r="P23" s="688"/>
      <c r="Q23" s="689"/>
      <c r="R23" s="688"/>
      <c r="S23" s="1225">
        <f>SUM(S22:S22)</f>
        <v>0</v>
      </c>
      <c r="T23" s="703"/>
      <c r="U23" s="677"/>
      <c r="V23" s="704"/>
      <c r="Y23" s="1611"/>
      <c r="Z23" s="1611"/>
      <c r="AA23" s="1611"/>
      <c r="AB23" s="1611"/>
      <c r="AC23" s="1611"/>
      <c r="AD23" s="1611"/>
      <c r="AE23" s="1611"/>
      <c r="AF23" s="1611"/>
      <c r="AG23" s="1117"/>
      <c r="AH23" s="1612"/>
      <c r="AI23" s="1612"/>
      <c r="AJ23" s="1612"/>
      <c r="AK23" s="1612"/>
      <c r="AL23" s="1612"/>
      <c r="AM23" s="1612"/>
      <c r="AN23" s="1612"/>
      <c r="AO23" s="1612"/>
      <c r="AP23" s="1612"/>
      <c r="AQ23" s="1612"/>
      <c r="AR23" s="1612"/>
      <c r="AS23" s="1612"/>
      <c r="AT23" s="1612"/>
      <c r="AU23" s="1612"/>
      <c r="AV23" s="1612"/>
      <c r="AW23" s="1612"/>
      <c r="AX23" s="1612"/>
      <c r="AY23" s="1612"/>
      <c r="AZ23" s="1612"/>
      <c r="BA23" s="1612"/>
      <c r="BB23" s="1612"/>
      <c r="BC23" s="1612"/>
      <c r="BD23" s="1612"/>
      <c r="BE23" s="1612"/>
      <c r="BF23" s="1612"/>
      <c r="BG23" s="1612"/>
      <c r="BH23" s="1612"/>
      <c r="BI23" s="1612"/>
      <c r="BJ23" s="1612"/>
      <c r="BK23" s="1612"/>
      <c r="BL23" s="1612"/>
      <c r="BM23" s="1613"/>
      <c r="BN23" s="1613"/>
      <c r="BO23" s="1613"/>
      <c r="BP23" s="1613"/>
      <c r="BQ23" s="1613"/>
      <c r="BR23" s="1613"/>
      <c r="BS23" s="1613"/>
      <c r="BT23" s="1613"/>
      <c r="BU23" s="1613"/>
      <c r="BV23" s="1613"/>
      <c r="BW23" s="1613"/>
      <c r="BX23" s="1613"/>
      <c r="BY23" s="1613"/>
      <c r="BZ23" s="1613"/>
      <c r="CA23" s="1613"/>
      <c r="CB23" s="1613"/>
      <c r="CC23" s="1613"/>
      <c r="CD23" s="1613"/>
      <c r="CE23" s="1606"/>
      <c r="CF23" s="1606"/>
      <c r="CG23" s="1606"/>
      <c r="CH23" s="1606"/>
      <c r="CI23" s="1606"/>
      <c r="CJ23" s="1606"/>
      <c r="CK23" s="1606"/>
      <c r="CL23" s="1606"/>
      <c r="CM23" s="1606"/>
      <c r="CN23" s="1606"/>
      <c r="CO23" s="1606"/>
      <c r="CP23" s="1606"/>
      <c r="CQ23" s="1606"/>
      <c r="CR23" s="1606"/>
      <c r="CS23" s="1606"/>
      <c r="CT23" s="1606"/>
      <c r="CU23" s="1606"/>
      <c r="CV23" s="1606"/>
      <c r="CW23" s="1606"/>
      <c r="CX23" s="1606"/>
      <c r="CY23" s="1606"/>
      <c r="CZ23" s="1606"/>
      <c r="DA23" s="1606"/>
      <c r="DB23" s="1606"/>
      <c r="DC23" s="1606"/>
      <c r="DD23" s="1606"/>
      <c r="DE23" s="1606"/>
      <c r="DF23" s="1606"/>
      <c r="DG23" s="1606"/>
      <c r="DH23" s="1606"/>
      <c r="DI23" s="1606"/>
      <c r="DJ23" s="1606"/>
      <c r="DK23" s="1606"/>
      <c r="DL23" s="1606"/>
      <c r="DM23" s="1606"/>
      <c r="DN23" s="1606"/>
      <c r="DO23" s="1606"/>
      <c r="DP23" s="1606"/>
      <c r="DQ23" s="1606"/>
      <c r="DR23" s="1606"/>
      <c r="DS23" s="1606"/>
      <c r="DT23" s="1606"/>
      <c r="DU23" s="1606"/>
      <c r="DV23" s="1606"/>
      <c r="DW23" s="1606"/>
      <c r="DX23" s="1606"/>
      <c r="DY23" s="1606"/>
      <c r="EE23" s="1110"/>
      <c r="EF23" s="1110"/>
      <c r="EG23" s="1110"/>
      <c r="EH23" s="1110"/>
      <c r="EI23" s="1110"/>
      <c r="EJ23" s="1110"/>
      <c r="EK23" s="1110"/>
      <c r="EL23" s="1110"/>
      <c r="EM23" s="1110"/>
      <c r="EN23" s="1110"/>
      <c r="EO23" s="1110"/>
      <c r="EP23" s="1110"/>
      <c r="EQ23" s="1110"/>
    </row>
    <row r="24" spans="1:225" ht="33.75" customHeight="1">
      <c r="A24" s="1108" t="s">
        <v>395</v>
      </c>
      <c r="B24" s="858" t="s">
        <v>1680</v>
      </c>
      <c r="C24" s="690"/>
      <c r="D24" s="690"/>
      <c r="E24" s="673"/>
      <c r="F24" s="673"/>
      <c r="G24" s="673"/>
      <c r="H24" s="673"/>
      <c r="I24" s="673"/>
      <c r="J24" s="673"/>
      <c r="K24" s="673"/>
      <c r="L24" s="673"/>
      <c r="M24" s="673"/>
      <c r="N24" s="673"/>
      <c r="O24" s="673"/>
      <c r="P24" s="673"/>
      <c r="Q24" s="697"/>
      <c r="R24" s="673"/>
      <c r="S24" s="1224">
        <f>S14+S17</f>
        <v>3.1108292253521141</v>
      </c>
      <c r="T24" s="698"/>
      <c r="U24" s="705"/>
      <c r="V24" s="699"/>
      <c r="Y24" s="1611"/>
      <c r="Z24" s="1611"/>
      <c r="AA24" s="1611"/>
      <c r="AB24" s="1611"/>
      <c r="AC24" s="1611"/>
      <c r="AD24" s="1611"/>
      <c r="AE24" s="1611"/>
      <c r="AF24" s="1611"/>
      <c r="AG24" s="1117"/>
      <c r="AH24" s="1612"/>
      <c r="AI24" s="1612"/>
      <c r="AJ24" s="1612"/>
      <c r="AK24" s="1612"/>
      <c r="AL24" s="1612"/>
      <c r="AM24" s="1612"/>
      <c r="AN24" s="1612"/>
      <c r="AO24" s="1612"/>
      <c r="AP24" s="1612"/>
      <c r="AQ24" s="1612"/>
      <c r="AR24" s="1612"/>
      <c r="AS24" s="1612"/>
      <c r="AT24" s="1612"/>
      <c r="AU24" s="1612"/>
      <c r="AV24" s="1612"/>
      <c r="AW24" s="1612"/>
      <c r="AX24" s="1612"/>
      <c r="AY24" s="1612"/>
      <c r="AZ24" s="1612"/>
      <c r="BA24" s="1612"/>
      <c r="BB24" s="1612"/>
      <c r="BC24" s="1612"/>
      <c r="BD24" s="1612"/>
      <c r="BE24" s="1612"/>
      <c r="BF24" s="1612"/>
      <c r="BG24" s="1612"/>
      <c r="BH24" s="1612"/>
      <c r="BI24" s="1612"/>
      <c r="BJ24" s="1612"/>
      <c r="BK24" s="1612"/>
      <c r="BL24" s="1612"/>
      <c r="BM24" s="1613"/>
      <c r="BN24" s="1613"/>
      <c r="BO24" s="1613"/>
      <c r="BP24" s="1613"/>
      <c r="BQ24" s="1613"/>
      <c r="BR24" s="1613"/>
      <c r="BS24" s="1613"/>
      <c r="BT24" s="1613"/>
      <c r="BU24" s="1613"/>
      <c r="BV24" s="1613"/>
      <c r="BW24" s="1613"/>
      <c r="BX24" s="1613"/>
      <c r="BY24" s="1613"/>
      <c r="BZ24" s="1613"/>
      <c r="CA24" s="1613"/>
      <c r="CB24" s="1613"/>
      <c r="CC24" s="1613"/>
      <c r="CD24" s="1613"/>
      <c r="CE24" s="1606"/>
      <c r="CF24" s="1606"/>
      <c r="CG24" s="1606"/>
      <c r="CH24" s="1606"/>
      <c r="CI24" s="1606"/>
      <c r="CJ24" s="1606"/>
      <c r="CK24" s="1606"/>
      <c r="CL24" s="1606"/>
      <c r="CM24" s="1606"/>
      <c r="CN24" s="1606"/>
      <c r="CO24" s="1606"/>
      <c r="CP24" s="1606"/>
      <c r="CQ24" s="1606"/>
      <c r="CR24" s="1606"/>
      <c r="CS24" s="1606"/>
      <c r="CT24" s="1606"/>
      <c r="CU24" s="1606"/>
      <c r="CV24" s="1606"/>
      <c r="CW24" s="1606"/>
      <c r="CX24" s="1606"/>
      <c r="CY24" s="1606"/>
      <c r="CZ24" s="1606"/>
      <c r="DA24" s="1606"/>
      <c r="DB24" s="1606"/>
      <c r="DC24" s="1606"/>
      <c r="DD24" s="1606"/>
      <c r="DE24" s="1606"/>
      <c r="DF24" s="1606"/>
      <c r="DG24" s="1606"/>
      <c r="DH24" s="1606"/>
      <c r="DI24" s="1606"/>
      <c r="DJ24" s="1606"/>
      <c r="DK24" s="1606"/>
      <c r="DL24" s="1606"/>
      <c r="DM24" s="1606"/>
      <c r="DN24" s="1606"/>
      <c r="DO24" s="1606"/>
      <c r="DP24" s="1606"/>
      <c r="DQ24" s="1606"/>
      <c r="DR24" s="1606"/>
      <c r="DS24" s="1606"/>
      <c r="DT24" s="1606"/>
      <c r="DU24" s="1606"/>
      <c r="DV24" s="1606"/>
      <c r="DW24" s="1606"/>
      <c r="DX24" s="1606"/>
      <c r="DY24" s="1606"/>
      <c r="EE24" s="1110"/>
      <c r="EF24" s="1110"/>
      <c r="EG24" s="1110"/>
      <c r="EH24" s="1110"/>
      <c r="EI24" s="1110"/>
      <c r="EJ24" s="1110"/>
      <c r="EK24" s="1110"/>
      <c r="EL24" s="1110"/>
      <c r="EM24" s="1110"/>
      <c r="EN24" s="1110"/>
      <c r="EO24" s="1110"/>
      <c r="EP24" s="1110"/>
      <c r="EQ24" s="1110"/>
    </row>
    <row r="25" spans="1:225" ht="15.75">
      <c r="DY25" s="1145"/>
      <c r="DZ25" s="1145"/>
      <c r="EA25" s="1145"/>
      <c r="EB25" s="1145"/>
      <c r="EC25" s="1145"/>
      <c r="ED25" s="1145"/>
      <c r="EE25" s="1145"/>
      <c r="EF25" s="1145"/>
      <c r="EG25" s="1145"/>
      <c r="EH25" s="1145"/>
      <c r="EI25" s="1145"/>
      <c r="EJ25" s="1145"/>
      <c r="EK25" s="1145"/>
      <c r="EL25" s="1145"/>
      <c r="EM25" s="1145"/>
      <c r="EN25" s="1145"/>
      <c r="EO25" s="1145"/>
      <c r="EP25" s="1145"/>
      <c r="EQ25" s="1145"/>
      <c r="ER25" s="1145"/>
      <c r="ES25" s="1145"/>
      <c r="ET25" s="1145"/>
      <c r="EU25" s="1145"/>
      <c r="EV25" s="1145"/>
      <c r="EW25" s="1145"/>
      <c r="EX25" s="1145"/>
      <c r="EY25" s="1145"/>
      <c r="EZ25" s="1145"/>
      <c r="FA25" s="1145"/>
      <c r="FB25" s="1145"/>
      <c r="FC25" s="1145"/>
      <c r="FD25" s="1145"/>
      <c r="FE25" s="1145"/>
      <c r="FF25" s="1145"/>
      <c r="FG25" s="1145"/>
      <c r="FH25" s="1145"/>
      <c r="FI25" s="1145"/>
      <c r="FJ25" s="1145"/>
      <c r="FK25" s="1145"/>
      <c r="FL25" s="1145"/>
      <c r="FM25" s="1145"/>
      <c r="FN25" s="1145"/>
      <c r="FO25" s="1145"/>
      <c r="FP25" s="1145"/>
      <c r="FQ25" s="1145"/>
      <c r="FR25" s="1145"/>
      <c r="FS25" s="1145"/>
      <c r="FT25" s="1145"/>
      <c r="FU25" s="1145"/>
      <c r="FV25" s="1145"/>
      <c r="FW25" s="1145"/>
      <c r="FX25" s="1145"/>
      <c r="FY25" s="1145"/>
      <c r="FZ25" s="1145"/>
      <c r="GA25" s="1145"/>
      <c r="GB25" s="1145"/>
      <c r="GC25" s="1145"/>
      <c r="GD25" s="1145"/>
      <c r="GE25" s="1145"/>
      <c r="GF25" s="1145"/>
      <c r="GG25" s="1145"/>
      <c r="GH25" s="1145"/>
      <c r="GI25" s="1145"/>
      <c r="GJ25" s="1145"/>
      <c r="GK25" s="1145"/>
      <c r="GL25" s="1145"/>
      <c r="GM25" s="1145"/>
      <c r="GN25" s="1145"/>
      <c r="GO25" s="1145"/>
      <c r="GP25" s="1145"/>
      <c r="GQ25" s="1145"/>
      <c r="GR25" s="1145"/>
      <c r="GS25" s="1145"/>
      <c r="GT25" s="1145"/>
      <c r="GU25" s="1145"/>
      <c r="GV25" s="1145"/>
      <c r="GW25" s="1145"/>
      <c r="GX25" s="1145"/>
      <c r="GY25" s="1145"/>
      <c r="GZ25" s="1145"/>
      <c r="HA25" s="1145"/>
      <c r="HB25" s="1145"/>
      <c r="HC25" s="1145"/>
      <c r="HD25" s="1145"/>
      <c r="HE25" s="1145"/>
      <c r="HF25" s="1145"/>
      <c r="HG25" s="1145"/>
      <c r="HH25" s="1145"/>
      <c r="HI25" s="1145"/>
      <c r="HJ25" s="1145"/>
      <c r="HK25" s="1145"/>
      <c r="HL25" s="1145"/>
      <c r="HM25" s="1145"/>
      <c r="HN25" s="1145"/>
      <c r="HO25" s="1145"/>
      <c r="HP25" s="1145"/>
      <c r="HQ25" s="1145"/>
    </row>
    <row r="29" spans="1:225">
      <c r="DY29" s="1110"/>
      <c r="DZ29" s="1110"/>
    </row>
    <row r="30" spans="1:225">
      <c r="DY30" s="1110"/>
      <c r="DZ30" s="1110"/>
    </row>
    <row r="31" spans="1:225">
      <c r="DY31" s="1110"/>
      <c r="DZ31" s="1110"/>
    </row>
    <row r="32" spans="1:225">
      <c r="DY32" s="1110"/>
      <c r="DZ32" s="1110"/>
    </row>
    <row r="33" spans="129:130">
      <c r="DY33" s="1110"/>
      <c r="DZ33" s="1110"/>
    </row>
    <row r="34" spans="129:130">
      <c r="DY34" s="1110"/>
      <c r="DZ34" s="1110"/>
    </row>
    <row r="35" spans="129:130">
      <c r="DY35" s="1110"/>
      <c r="DZ35" s="1110"/>
    </row>
    <row r="36" spans="129:130">
      <c r="DY36" s="1110"/>
      <c r="DZ36" s="1110"/>
    </row>
    <row r="37" spans="129:130">
      <c r="DY37" s="1110"/>
      <c r="DZ37" s="1110"/>
    </row>
    <row r="38" spans="129:130">
      <c r="DY38" s="1110"/>
      <c r="DZ38" s="1110"/>
    </row>
    <row r="39" spans="129:130">
      <c r="DY39" s="1110"/>
      <c r="DZ39" s="1110"/>
    </row>
    <row r="40" spans="129:130">
      <c r="DY40" s="1110"/>
      <c r="DZ40" s="1110"/>
    </row>
    <row r="41" spans="129:130">
      <c r="DY41" s="1110"/>
      <c r="DZ41" s="1110"/>
    </row>
    <row r="42" spans="129:130">
      <c r="DY42" s="1110"/>
      <c r="DZ42" s="1110"/>
    </row>
    <row r="43" spans="129:130">
      <c r="DY43" s="1110"/>
      <c r="DZ43" s="1110"/>
    </row>
    <row r="44" spans="129:130">
      <c r="DY44" s="1110"/>
      <c r="DZ44" s="1110"/>
    </row>
    <row r="45" spans="129:130">
      <c r="DY45" s="1110"/>
      <c r="DZ45" s="1110"/>
    </row>
    <row r="46" spans="129:130">
      <c r="DY46" s="1110"/>
      <c r="DZ46" s="1110"/>
    </row>
    <row r="47" spans="129:130">
      <c r="DY47" s="1110"/>
      <c r="DZ47" s="1110"/>
    </row>
    <row r="48" spans="129:130">
      <c r="DY48" s="1110"/>
      <c r="DZ48" s="1110"/>
    </row>
    <row r="49" spans="129:130">
      <c r="DY49" s="1110"/>
      <c r="DZ49" s="1110"/>
    </row>
    <row r="50" spans="129:130">
      <c r="DY50" s="1110"/>
      <c r="DZ50" s="1110"/>
    </row>
    <row r="51" spans="129:130">
      <c r="DY51" s="1110"/>
      <c r="DZ51" s="1110"/>
    </row>
    <row r="52" spans="129:130">
      <c r="DY52" s="1110"/>
      <c r="DZ52" s="1110"/>
    </row>
    <row r="53" spans="129:130">
      <c r="DY53" s="1110"/>
      <c r="DZ53" s="1110"/>
    </row>
    <row r="54" spans="129:130">
      <c r="DY54" s="1110"/>
      <c r="DZ54" s="1110"/>
    </row>
  </sheetData>
  <mergeCells count="153">
    <mergeCell ref="A6:A7"/>
    <mergeCell ref="B6:B7"/>
    <mergeCell ref="C6:C7"/>
    <mergeCell ref="D6:D7"/>
    <mergeCell ref="A4:V4"/>
    <mergeCell ref="S1:T1"/>
    <mergeCell ref="S2:T2"/>
    <mergeCell ref="A3:V3"/>
    <mergeCell ref="J6:J7"/>
    <mergeCell ref="K6:K7"/>
    <mergeCell ref="N6:N7"/>
    <mergeCell ref="O6:O7"/>
    <mergeCell ref="P6:P7"/>
    <mergeCell ref="Q6:Q7"/>
    <mergeCell ref="L6:L7"/>
    <mergeCell ref="M6:M7"/>
    <mergeCell ref="E6:F6"/>
    <mergeCell ref="G6:G7"/>
    <mergeCell ref="H6:H7"/>
    <mergeCell ref="I6:I7"/>
    <mergeCell ref="A5:V5"/>
    <mergeCell ref="AH6:AO6"/>
    <mergeCell ref="BM6:CD6"/>
    <mergeCell ref="CE6:CL6"/>
    <mergeCell ref="AH8:AO8"/>
    <mergeCell ref="BM8:CD8"/>
    <mergeCell ref="CE8:CL8"/>
    <mergeCell ref="R6:R7"/>
    <mergeCell ref="S6:S7"/>
    <mergeCell ref="T6:T7"/>
    <mergeCell ref="V6:V7"/>
    <mergeCell ref="DK6:DY6"/>
    <mergeCell ref="DK8:DY8"/>
    <mergeCell ref="DK9:DY9"/>
    <mergeCell ref="DC8:DJ8"/>
    <mergeCell ref="CM6:CT6"/>
    <mergeCell ref="CU6:DB6"/>
    <mergeCell ref="CU8:DB8"/>
    <mergeCell ref="DC6:DJ6"/>
    <mergeCell ref="CM8:CT8"/>
    <mergeCell ref="CM9:CT9"/>
    <mergeCell ref="CU9:DB9"/>
    <mergeCell ref="DC9:DJ9"/>
    <mergeCell ref="CU10:DB10"/>
    <mergeCell ref="DC10:DJ10"/>
    <mergeCell ref="DK10:DY10"/>
    <mergeCell ref="AH9:AO9"/>
    <mergeCell ref="BM9:CD9"/>
    <mergeCell ref="AH10:AO10"/>
    <mergeCell ref="BM10:CD10"/>
    <mergeCell ref="CE10:CL10"/>
    <mergeCell ref="CM10:CT10"/>
    <mergeCell ref="CE9:CL9"/>
    <mergeCell ref="AH11:AO11"/>
    <mergeCell ref="BM11:CD11"/>
    <mergeCell ref="CE11:CL11"/>
    <mergeCell ref="CM11:CT11"/>
    <mergeCell ref="CU11:DB11"/>
    <mergeCell ref="DC11:DJ11"/>
    <mergeCell ref="DK11:DY11"/>
    <mergeCell ref="AH12:AO12"/>
    <mergeCell ref="BM12:CD12"/>
    <mergeCell ref="DK13:DY13"/>
    <mergeCell ref="AH13:AO13"/>
    <mergeCell ref="BM13:CD13"/>
    <mergeCell ref="CE14:CL14"/>
    <mergeCell ref="CM14:CT14"/>
    <mergeCell ref="CU14:DB14"/>
    <mergeCell ref="DC14:DJ14"/>
    <mergeCell ref="DK14:DY14"/>
    <mergeCell ref="CE12:CL12"/>
    <mergeCell ref="CM12:CT12"/>
    <mergeCell ref="CU12:DB12"/>
    <mergeCell ref="DC12:DJ12"/>
    <mergeCell ref="CE13:CL13"/>
    <mergeCell ref="CM13:CT13"/>
    <mergeCell ref="CU13:DB13"/>
    <mergeCell ref="DC13:DJ13"/>
    <mergeCell ref="DK12:DY12"/>
    <mergeCell ref="CU15:DB15"/>
    <mergeCell ref="DC15:DJ15"/>
    <mergeCell ref="CU16:DB16"/>
    <mergeCell ref="DC16:DJ16"/>
    <mergeCell ref="DK15:DY15"/>
    <mergeCell ref="AH14:BL14"/>
    <mergeCell ref="BM14:CD14"/>
    <mergeCell ref="AH15:BK15"/>
    <mergeCell ref="BM15:CD15"/>
    <mergeCell ref="CE15:CL15"/>
    <mergeCell ref="CM15:CT15"/>
    <mergeCell ref="AH18:AO18"/>
    <mergeCell ref="BM18:CD18"/>
    <mergeCell ref="CE18:CL18"/>
    <mergeCell ref="CM18:CT18"/>
    <mergeCell ref="AH17:AO17"/>
    <mergeCell ref="BM17:CD17"/>
    <mergeCell ref="CE17:CL17"/>
    <mergeCell ref="CM17:CT17"/>
    <mergeCell ref="DK16:DY16"/>
    <mergeCell ref="DK18:DY18"/>
    <mergeCell ref="CU17:DB17"/>
    <mergeCell ref="DC17:DJ17"/>
    <mergeCell ref="DK17:DY17"/>
    <mergeCell ref="CU18:DB18"/>
    <mergeCell ref="DC18:DJ18"/>
    <mergeCell ref="AH16:BK16"/>
    <mergeCell ref="BM16:CD16"/>
    <mergeCell ref="CE16:CL16"/>
    <mergeCell ref="CM16:CT16"/>
    <mergeCell ref="DK19:DY19"/>
    <mergeCell ref="AH20:BL20"/>
    <mergeCell ref="BM20:CD20"/>
    <mergeCell ref="CE20:CL20"/>
    <mergeCell ref="CM20:CT20"/>
    <mergeCell ref="CU20:DB20"/>
    <mergeCell ref="DC20:DJ20"/>
    <mergeCell ref="DK20:DY20"/>
    <mergeCell ref="AH19:BL19"/>
    <mergeCell ref="BM19:CD19"/>
    <mergeCell ref="CE19:CL19"/>
    <mergeCell ref="CM19:CT19"/>
    <mergeCell ref="CU19:DB19"/>
    <mergeCell ref="DC19:DJ19"/>
    <mergeCell ref="AH22:BK22"/>
    <mergeCell ref="CU23:DB23"/>
    <mergeCell ref="DC22:DJ22"/>
    <mergeCell ref="DK23:DY23"/>
    <mergeCell ref="Y23:AF23"/>
    <mergeCell ref="AH23:BL23"/>
    <mergeCell ref="BM23:CD23"/>
    <mergeCell ref="CE23:CL23"/>
    <mergeCell ref="DK21:DY21"/>
    <mergeCell ref="DK22:DY22"/>
    <mergeCell ref="BM22:CD22"/>
    <mergeCell ref="CE22:CL22"/>
    <mergeCell ref="CM22:CT22"/>
    <mergeCell ref="CU22:DB22"/>
    <mergeCell ref="CU21:DB21"/>
    <mergeCell ref="DC21:DJ21"/>
    <mergeCell ref="AH21:BK21"/>
    <mergeCell ref="BM21:CD21"/>
    <mergeCell ref="CE21:CL21"/>
    <mergeCell ref="CM21:CT21"/>
    <mergeCell ref="DK24:DY24"/>
    <mergeCell ref="CE24:CL24"/>
    <mergeCell ref="DC24:DJ24"/>
    <mergeCell ref="Y24:AF24"/>
    <mergeCell ref="AH24:BL24"/>
    <mergeCell ref="BM24:CD24"/>
    <mergeCell ref="CM23:CT23"/>
    <mergeCell ref="CM24:CT24"/>
    <mergeCell ref="CU24:DB24"/>
    <mergeCell ref="DC23:DJ23"/>
  </mergeCells>
  <phoneticPr fontId="101" type="noConversion"/>
  <printOptions horizontalCentered="1"/>
  <pageMargins left="0.23622047244094491" right="0.23622047244094491" top="0.98425196850393704" bottom="0.39370078740157483" header="0.31496062992125984" footer="0.31496062992125984"/>
  <pageSetup paperSize="9" scale="5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81"/>
  <sheetViews>
    <sheetView view="pageBreakPreview" zoomScale="85" zoomScaleNormal="100" zoomScaleSheetLayoutView="85" workbookViewId="0">
      <selection activeCell="A34" sqref="A34:Q34"/>
    </sheetView>
  </sheetViews>
  <sheetFormatPr defaultRowHeight="16.5"/>
  <cols>
    <col min="1" max="4" width="5.42578125" style="546" customWidth="1"/>
    <col min="5" max="6" width="6.85546875" style="546" customWidth="1"/>
    <col min="7" max="7" width="11.28515625" style="546" customWidth="1"/>
    <col min="8" max="8" width="9.140625" style="546"/>
    <col min="9" max="9" width="15.42578125" style="546" bestFit="1" customWidth="1"/>
    <col min="10" max="16" width="9.140625" style="546"/>
    <col min="17" max="17" width="11" style="546" customWidth="1"/>
    <col min="18" max="18" width="42.42578125" style="198" customWidth="1"/>
    <col min="19" max="26" width="9.140625" style="184"/>
  </cols>
  <sheetData>
    <row r="1" spans="1:18" ht="18.75" customHeight="1">
      <c r="A1" s="1452" t="s">
        <v>362</v>
      </c>
      <c r="B1" s="1452"/>
      <c r="C1" s="1452"/>
      <c r="D1" s="1452"/>
      <c r="E1" s="1452"/>
      <c r="F1" s="1452"/>
      <c r="G1" s="1452"/>
      <c r="H1" s="1452"/>
      <c r="I1" s="1452"/>
      <c r="J1" s="1452"/>
      <c r="K1" s="1452"/>
      <c r="L1" s="1452"/>
      <c r="M1" s="1452"/>
      <c r="N1" s="1452"/>
      <c r="O1" s="1452"/>
      <c r="P1" s="1452"/>
      <c r="Q1" s="1452"/>
      <c r="R1" s="383"/>
    </row>
    <row r="2" spans="1:18" ht="18.75" customHeight="1">
      <c r="A2" s="1452" t="s">
        <v>363</v>
      </c>
      <c r="B2" s="1452"/>
      <c r="C2" s="1452"/>
      <c r="D2" s="1452"/>
      <c r="E2" s="1452"/>
      <c r="F2" s="1452"/>
      <c r="G2" s="1452"/>
      <c r="H2" s="1452"/>
      <c r="I2" s="1452"/>
      <c r="J2" s="1452"/>
      <c r="K2" s="1452"/>
      <c r="L2" s="1452"/>
      <c r="M2" s="1452"/>
      <c r="N2" s="1452"/>
      <c r="O2" s="1452"/>
      <c r="P2" s="1452"/>
      <c r="Q2" s="1452"/>
      <c r="R2" s="383"/>
    </row>
    <row r="3" spans="1:18" ht="18.75" hidden="1" customHeight="1">
      <c r="A3" s="544"/>
      <c r="B3" s="544"/>
      <c r="C3" s="544"/>
      <c r="D3" s="544"/>
      <c r="E3" s="544"/>
      <c r="F3" s="544"/>
      <c r="G3" s="544"/>
      <c r="H3" s="544"/>
      <c r="I3" s="544"/>
      <c r="J3" s="544"/>
      <c r="K3" s="544"/>
      <c r="L3" s="544"/>
      <c r="M3" s="544"/>
      <c r="N3" s="544"/>
      <c r="O3" s="544"/>
      <c r="P3" s="544"/>
      <c r="Q3" s="544"/>
      <c r="R3" s="383"/>
    </row>
    <row r="4" spans="1:18" ht="18.75" customHeight="1">
      <c r="A4" s="544"/>
      <c r="B4" s="544"/>
      <c r="C4" s="544"/>
      <c r="D4" s="544"/>
      <c r="E4" s="544"/>
      <c r="F4" s="544"/>
      <c r="G4" s="544"/>
      <c r="H4" s="544"/>
      <c r="I4" s="544"/>
      <c r="J4" s="544"/>
      <c r="K4" s="544"/>
      <c r="L4" s="544"/>
      <c r="M4" s="544"/>
      <c r="N4" s="544"/>
      <c r="O4" s="544"/>
      <c r="P4" s="544"/>
      <c r="Q4" s="544"/>
      <c r="R4" s="383"/>
    </row>
    <row r="5" spans="1:18">
      <c r="A5" s="1460" t="s">
        <v>1329</v>
      </c>
      <c r="B5" s="1447"/>
      <c r="C5" s="1447"/>
      <c r="D5" s="1447"/>
      <c r="E5" s="1447"/>
      <c r="F5" s="1447"/>
      <c r="G5" s="1447"/>
      <c r="H5" s="1447"/>
      <c r="I5" s="1447"/>
      <c r="J5" s="1447"/>
      <c r="K5" s="1447"/>
      <c r="L5" s="1447"/>
      <c r="M5" s="1447"/>
      <c r="N5" s="1447"/>
      <c r="O5" s="1447"/>
      <c r="P5" s="1447"/>
      <c r="Q5" s="1447"/>
    </row>
    <row r="6" spans="1:18" ht="19.5">
      <c r="A6" s="545" t="s">
        <v>361</v>
      </c>
      <c r="B6" s="545"/>
      <c r="C6" s="545"/>
      <c r="D6" s="545"/>
    </row>
    <row r="7" spans="1:18" ht="16.5" customHeight="1">
      <c r="A7" s="547" t="s">
        <v>673</v>
      </c>
      <c r="B7" s="1453">
        <v>4</v>
      </c>
      <c r="C7" s="1453"/>
      <c r="D7" s="1445" t="s">
        <v>364</v>
      </c>
      <c r="E7" s="1445"/>
      <c r="F7" s="1445"/>
      <c r="G7" s="1445"/>
      <c r="H7" s="1445"/>
      <c r="I7" s="1445"/>
      <c r="J7" s="1445"/>
      <c r="K7" s="1445"/>
      <c r="L7" s="1445"/>
      <c r="M7" s="1445"/>
      <c r="N7" s="1445"/>
      <c r="O7" s="1445"/>
      <c r="P7" s="1445"/>
      <c r="Q7" s="1445"/>
    </row>
    <row r="8" spans="1:18" ht="16.5" customHeight="1">
      <c r="A8" s="547" t="s">
        <v>673</v>
      </c>
      <c r="B8" s="1453">
        <f>Тех!C25</f>
        <v>0.39</v>
      </c>
      <c r="C8" s="1453"/>
      <c r="D8" s="1445" t="s">
        <v>365</v>
      </c>
      <c r="E8" s="1445"/>
      <c r="F8" s="1445"/>
      <c r="G8" s="1445"/>
      <c r="H8" s="1445"/>
      <c r="I8" s="1445"/>
      <c r="J8" s="1445"/>
      <c r="K8" s="1445"/>
      <c r="L8" s="1445"/>
      <c r="M8" s="1445"/>
      <c r="N8" s="1445"/>
      <c r="O8" s="1445"/>
      <c r="P8" s="1445"/>
      <c r="Q8" s="1445"/>
      <c r="R8" s="711"/>
    </row>
    <row r="9" spans="1:18" ht="16.5" hidden="1" customHeight="1">
      <c r="A9" s="547" t="s">
        <v>673</v>
      </c>
      <c r="B9" s="1451">
        <v>0</v>
      </c>
      <c r="C9" s="1451"/>
      <c r="D9" s="1445" t="s">
        <v>366</v>
      </c>
      <c r="E9" s="1445"/>
      <c r="F9" s="1445"/>
      <c r="G9" s="1445"/>
      <c r="H9" s="1445"/>
      <c r="I9" s="1445"/>
      <c r="J9" s="1445"/>
      <c r="K9" s="1445"/>
      <c r="L9" s="1445"/>
      <c r="M9" s="1445"/>
      <c r="N9" s="1445"/>
      <c r="O9" s="1445"/>
      <c r="P9" s="1445"/>
      <c r="Q9" s="1445"/>
    </row>
    <row r="10" spans="1:18" ht="16.5" hidden="1" customHeight="1">
      <c r="A10" s="547" t="s">
        <v>673</v>
      </c>
      <c r="B10" s="1451"/>
      <c r="C10" s="1451"/>
      <c r="D10" s="1445" t="s">
        <v>367</v>
      </c>
      <c r="E10" s="1445"/>
      <c r="F10" s="1445"/>
      <c r="G10" s="1445"/>
      <c r="H10" s="1445"/>
      <c r="I10" s="1445"/>
      <c r="J10" s="1445"/>
      <c r="K10" s="1445"/>
      <c r="L10" s="1445"/>
      <c r="M10" s="1445"/>
      <c r="N10" s="1445"/>
      <c r="O10" s="1445"/>
      <c r="P10" s="1445"/>
      <c r="Q10" s="1445"/>
    </row>
    <row r="11" spans="1:18">
      <c r="A11" s="1449"/>
      <c r="B11" s="1449"/>
      <c r="C11" s="1449"/>
      <c r="D11" s="1449"/>
      <c r="E11" s="1449"/>
      <c r="F11" s="1449"/>
      <c r="G11" s="1449"/>
      <c r="H11" s="1449"/>
      <c r="I11" s="1449"/>
      <c r="J11" s="1449"/>
      <c r="K11" s="1449"/>
      <c r="L11" s="1449"/>
      <c r="M11" s="1449"/>
      <c r="N11" s="1449"/>
      <c r="O11" s="1449"/>
      <c r="P11" s="1449"/>
      <c r="Q11" s="1449"/>
    </row>
    <row r="12" spans="1:18" ht="40.5" customHeight="1">
      <c r="A12" s="1458" t="s">
        <v>1560</v>
      </c>
      <c r="B12" s="1458"/>
      <c r="C12" s="1458"/>
      <c r="D12" s="1458"/>
      <c r="E12" s="1458"/>
      <c r="F12" s="1458"/>
      <c r="G12" s="1458"/>
      <c r="H12" s="1458"/>
      <c r="I12" s="1458"/>
      <c r="J12" s="1458"/>
      <c r="K12" s="1458"/>
      <c r="L12" s="1458"/>
      <c r="M12" s="1458"/>
      <c r="N12" s="1458"/>
      <c r="O12" s="1458"/>
      <c r="P12" s="1458"/>
      <c r="Q12" s="1458"/>
      <c r="R12" s="1041"/>
    </row>
    <row r="13" spans="1:18" ht="19.5">
      <c r="A13" s="1461"/>
      <c r="B13" s="1461"/>
      <c r="C13" s="1461"/>
      <c r="D13" s="1461"/>
      <c r="E13" s="1461"/>
      <c r="F13" s="1461"/>
      <c r="G13" s="1461"/>
      <c r="H13" s="1461"/>
      <c r="I13" s="1461"/>
      <c r="J13" s="1461"/>
      <c r="K13" s="1461"/>
      <c r="L13" s="1461"/>
      <c r="M13" s="1461"/>
      <c r="N13" s="1461"/>
      <c r="O13" s="1461"/>
      <c r="P13" s="1461"/>
      <c r="Q13" s="1461"/>
    </row>
    <row r="14" spans="1:18" ht="16.5" customHeight="1">
      <c r="A14" s="1449" t="s">
        <v>375</v>
      </c>
      <c r="B14" s="1449"/>
      <c r="C14" s="1449"/>
      <c r="D14" s="1449"/>
      <c r="E14" s="1449"/>
      <c r="F14" s="1449"/>
      <c r="G14" s="1449"/>
      <c r="H14" s="1451">
        <v>2022</v>
      </c>
      <c r="I14" s="1451"/>
      <c r="J14" s="1445" t="s">
        <v>369</v>
      </c>
      <c r="K14" s="1445"/>
      <c r="L14" s="1445"/>
      <c r="M14" s="1445"/>
      <c r="N14" s="1445"/>
      <c r="O14" s="1445"/>
      <c r="P14" s="1445"/>
      <c r="Q14" s="1445"/>
    </row>
    <row r="15" spans="1:18" ht="15">
      <c r="A15" s="1459"/>
      <c r="B15" s="1459"/>
      <c r="C15" s="1459"/>
      <c r="D15" s="1459"/>
      <c r="E15" s="1459"/>
      <c r="F15" s="1459"/>
      <c r="G15" s="1459"/>
      <c r="H15" s="1459"/>
      <c r="I15" s="1459"/>
      <c r="J15" s="1459"/>
      <c r="K15" s="1459"/>
      <c r="L15" s="1459"/>
      <c r="M15" s="1459"/>
      <c r="N15" s="1459"/>
      <c r="O15" s="1459"/>
      <c r="P15" s="1459"/>
      <c r="Q15" s="1459"/>
    </row>
    <row r="16" spans="1:18" ht="16.5" customHeight="1">
      <c r="A16" s="1445" t="s">
        <v>372</v>
      </c>
      <c r="B16" s="1445"/>
      <c r="C16" s="1445"/>
      <c r="D16" s="1445"/>
      <c r="E16" s="1445"/>
      <c r="F16" s="1445"/>
      <c r="G16" s="548">
        <f>'НАС-2гр (Вагай)2018-2022'!D585</f>
        <v>462</v>
      </c>
      <c r="H16" s="1445" t="s">
        <v>370</v>
      </c>
      <c r="I16" s="1445"/>
      <c r="J16" s="547"/>
      <c r="K16" s="547"/>
      <c r="L16" s="547"/>
      <c r="M16" s="547"/>
      <c r="N16" s="547"/>
      <c r="O16" s="547"/>
      <c r="P16" s="547"/>
      <c r="Q16" s="547"/>
      <c r="R16" s="711"/>
    </row>
    <row r="17" spans="1:35" ht="16.5" customHeight="1">
      <c r="A17" s="1445" t="s">
        <v>371</v>
      </c>
      <c r="B17" s="1445"/>
      <c r="C17" s="1445"/>
      <c r="D17" s="1445"/>
      <c r="E17" s="1445"/>
      <c r="F17" s="1445"/>
      <c r="G17" s="548">
        <f>'Бюдж(Вагай)'!O26</f>
        <v>16</v>
      </c>
      <c r="H17" s="547"/>
      <c r="I17" s="547"/>
      <c r="J17" s="547"/>
      <c r="K17" s="547"/>
      <c r="L17" s="547"/>
      <c r="M17" s="547"/>
      <c r="N17" s="547"/>
      <c r="O17" s="547"/>
      <c r="P17" s="547"/>
      <c r="Q17" s="547"/>
      <c r="R17" s="711"/>
    </row>
    <row r="18" spans="1:35" ht="16.5" customHeight="1">
      <c r="A18" s="1445" t="s">
        <v>373</v>
      </c>
      <c r="B18" s="1445"/>
      <c r="C18" s="1445"/>
      <c r="D18" s="1445"/>
      <c r="E18" s="1445"/>
      <c r="F18" s="1445"/>
      <c r="G18" s="548">
        <f>'Проч(Вагай)'!O16</f>
        <v>5</v>
      </c>
      <c r="H18" s="547"/>
      <c r="I18" s="547"/>
      <c r="J18" s="547"/>
      <c r="K18" s="547"/>
      <c r="L18" s="547"/>
      <c r="M18" s="547"/>
      <c r="N18" s="547"/>
      <c r="O18" s="547"/>
      <c r="P18" s="547"/>
      <c r="Q18" s="547"/>
      <c r="R18" s="711"/>
    </row>
    <row r="19" spans="1:35" ht="16.5" customHeight="1">
      <c r="A19" s="1445" t="s">
        <v>374</v>
      </c>
      <c r="B19" s="1445"/>
      <c r="C19" s="1445"/>
      <c r="D19" s="1445"/>
      <c r="E19" s="1445"/>
      <c r="F19" s="1445"/>
      <c r="G19" s="1445"/>
      <c r="H19" s="1445"/>
      <c r="I19" s="715">
        <f>'ПП-М (Вагай)'!N118/'ПП-М (Вагай)'!N112*100</f>
        <v>57.01853348529341</v>
      </c>
      <c r="J19" s="547" t="s">
        <v>731</v>
      </c>
      <c r="K19" s="547"/>
      <c r="L19" s="547"/>
      <c r="M19" s="547"/>
      <c r="N19" s="547"/>
      <c r="O19" s="547"/>
      <c r="P19" s="547"/>
      <c r="Q19" s="547"/>
      <c r="R19" s="711"/>
    </row>
    <row r="20" spans="1:35">
      <c r="A20" s="1447" t="s">
        <v>387</v>
      </c>
      <c r="B20" s="1447"/>
      <c r="C20" s="1447"/>
      <c r="D20" s="1447"/>
      <c r="E20" s="1447"/>
      <c r="F20" s="1447"/>
      <c r="G20" s="1447"/>
      <c r="H20" s="1447"/>
      <c r="I20" s="1447"/>
      <c r="J20" s="1447"/>
      <c r="K20" s="1447"/>
      <c r="L20" s="1447"/>
      <c r="M20" s="1447"/>
      <c r="N20" s="1447"/>
      <c r="O20" s="1447"/>
      <c r="P20" s="1447"/>
      <c r="Q20" s="1447"/>
    </row>
    <row r="21" spans="1:35" ht="19.5" customHeight="1">
      <c r="A21" s="1454"/>
      <c r="B21" s="1454"/>
      <c r="C21" s="1454"/>
      <c r="D21" s="1454"/>
      <c r="E21" s="1454"/>
      <c r="F21" s="1454"/>
      <c r="G21" s="1454"/>
      <c r="H21" s="1454"/>
      <c r="I21" s="1454"/>
      <c r="J21" s="1454"/>
      <c r="K21" s="1454"/>
      <c r="L21" s="1454"/>
      <c r="M21" s="1454"/>
      <c r="N21" s="1454"/>
      <c r="O21" s="1454"/>
      <c r="P21" s="1454"/>
      <c r="Q21" s="1454"/>
    </row>
    <row r="22" spans="1:35">
      <c r="A22" s="1463" t="s">
        <v>1666</v>
      </c>
      <c r="B22" s="1463"/>
      <c r="C22" s="1463"/>
      <c r="D22" s="1463"/>
      <c r="E22" s="1463"/>
      <c r="F22" s="1463"/>
      <c r="G22" s="1463"/>
      <c r="H22" s="1463"/>
      <c r="I22" s="1463"/>
      <c r="J22" s="1463"/>
      <c r="K22" s="1463"/>
      <c r="L22" s="1463"/>
      <c r="M22" s="1463"/>
      <c r="N22" s="1463"/>
      <c r="O22" s="1463"/>
      <c r="P22" s="1463"/>
      <c r="Q22" s="1463"/>
      <c r="R22" s="959"/>
      <c r="S22" s="728"/>
      <c r="T22" s="728"/>
      <c r="U22" s="728"/>
      <c r="V22" s="728"/>
      <c r="W22" s="728"/>
      <c r="X22" s="728"/>
      <c r="Y22" s="728"/>
      <c r="Z22" s="728"/>
      <c r="AA22" s="549"/>
      <c r="AB22" s="549"/>
      <c r="AC22" s="549"/>
      <c r="AD22" s="549"/>
      <c r="AE22" s="549"/>
      <c r="AF22" s="549"/>
      <c r="AG22" s="549"/>
      <c r="AH22" s="549"/>
      <c r="AI22" s="198"/>
    </row>
    <row r="23" spans="1:35" ht="19.5">
      <c r="A23" s="575" t="s">
        <v>361</v>
      </c>
      <c r="B23" s="575"/>
      <c r="C23" s="575"/>
      <c r="D23" s="575"/>
      <c r="E23" s="576"/>
      <c r="F23" s="576"/>
      <c r="G23" s="576"/>
      <c r="H23" s="576"/>
      <c r="I23" s="576"/>
      <c r="J23" s="576"/>
      <c r="K23" s="576"/>
      <c r="L23" s="576"/>
      <c r="M23" s="576"/>
      <c r="N23" s="576"/>
      <c r="O23" s="576"/>
      <c r="P23" s="576"/>
      <c r="Q23" s="576"/>
      <c r="R23" s="1452"/>
      <c r="S23" s="1452"/>
      <c r="T23" s="1452"/>
      <c r="U23" s="1452"/>
      <c r="V23" s="1452"/>
      <c r="W23" s="1452"/>
      <c r="X23" s="1452"/>
      <c r="Y23" s="1452"/>
      <c r="Z23" s="1452"/>
      <c r="AA23" s="1452"/>
      <c r="AB23" s="1452"/>
      <c r="AC23" s="1452"/>
      <c r="AD23" s="1452"/>
      <c r="AE23" s="1452"/>
      <c r="AF23" s="1452"/>
      <c r="AG23" s="1452"/>
      <c r="AH23" s="1452"/>
      <c r="AI23" s="198"/>
    </row>
    <row r="24" spans="1:35" hidden="1">
      <c r="A24" s="577" t="s">
        <v>96</v>
      </c>
      <c r="B24" s="1451"/>
      <c r="C24" s="1451"/>
      <c r="D24" s="1448" t="s">
        <v>364</v>
      </c>
      <c r="E24" s="1448"/>
      <c r="F24" s="1448"/>
      <c r="G24" s="1448"/>
      <c r="H24" s="1448"/>
      <c r="I24" s="1448"/>
      <c r="J24" s="1448"/>
      <c r="K24" s="1448"/>
      <c r="L24" s="1448"/>
      <c r="M24" s="1448"/>
      <c r="N24" s="1448"/>
      <c r="O24" s="1448"/>
      <c r="P24" s="1448"/>
      <c r="Q24" s="1448"/>
      <c r="R24" s="547"/>
      <c r="S24" s="729"/>
      <c r="T24" s="729"/>
      <c r="U24" s="729"/>
      <c r="V24" s="729"/>
      <c r="W24" s="729"/>
      <c r="X24" s="729"/>
      <c r="Y24" s="729"/>
      <c r="Z24" s="729"/>
      <c r="AA24" s="547"/>
      <c r="AB24" s="547"/>
      <c r="AC24" s="547"/>
      <c r="AD24" s="547"/>
      <c r="AE24" s="547"/>
      <c r="AF24" s="547"/>
      <c r="AG24" s="547"/>
      <c r="AH24" s="547"/>
      <c r="AI24" s="198"/>
    </row>
    <row r="25" spans="1:35" hidden="1">
      <c r="A25" s="577" t="s">
        <v>96</v>
      </c>
      <c r="B25" s="1451"/>
      <c r="C25" s="1451"/>
      <c r="D25" s="1448" t="s">
        <v>366</v>
      </c>
      <c r="E25" s="1448"/>
      <c r="F25" s="1448"/>
      <c r="G25" s="1448"/>
      <c r="H25" s="1448"/>
      <c r="I25" s="1448"/>
      <c r="J25" s="1448"/>
      <c r="K25" s="1448"/>
      <c r="L25" s="1448"/>
      <c r="M25" s="1448"/>
      <c r="N25" s="1448"/>
      <c r="O25" s="1448"/>
      <c r="P25" s="1448"/>
      <c r="Q25" s="1448"/>
      <c r="R25" s="547"/>
      <c r="S25" s="1450"/>
      <c r="T25" s="1450"/>
      <c r="U25" s="1445"/>
      <c r="V25" s="1445"/>
      <c r="W25" s="1445"/>
      <c r="X25" s="1445"/>
      <c r="Y25" s="1445"/>
      <c r="Z25" s="1445"/>
      <c r="AA25" s="1445"/>
      <c r="AB25" s="1445"/>
      <c r="AC25" s="1445"/>
      <c r="AD25" s="1445"/>
      <c r="AE25" s="1445"/>
      <c r="AF25" s="1445"/>
      <c r="AG25" s="1445"/>
      <c r="AH25" s="1445"/>
      <c r="AI25" s="198"/>
    </row>
    <row r="26" spans="1:35" ht="16.5" hidden="1" customHeight="1">
      <c r="A26" s="577" t="s">
        <v>96</v>
      </c>
      <c r="B26" s="1451"/>
      <c r="C26" s="1451"/>
      <c r="D26" s="1448" t="s">
        <v>1328</v>
      </c>
      <c r="E26" s="1448"/>
      <c r="F26" s="1448"/>
      <c r="G26" s="1448"/>
      <c r="H26" s="1448"/>
      <c r="I26" s="1448"/>
      <c r="J26" s="1448"/>
      <c r="K26" s="1448"/>
      <c r="L26" s="1448"/>
      <c r="M26" s="1448"/>
      <c r="N26" s="1448"/>
      <c r="O26" s="1448"/>
      <c r="P26" s="1448"/>
      <c r="Q26" s="1448"/>
      <c r="R26" s="547"/>
      <c r="S26" s="1450"/>
      <c r="T26" s="1450"/>
      <c r="U26" s="1445"/>
      <c r="V26" s="1445"/>
      <c r="W26" s="1445"/>
      <c r="X26" s="1445"/>
      <c r="Y26" s="1445"/>
      <c r="Z26" s="1445"/>
      <c r="AA26" s="1445"/>
      <c r="AB26" s="1445"/>
      <c r="AC26" s="1445"/>
      <c r="AD26" s="1445"/>
      <c r="AE26" s="1445"/>
      <c r="AF26" s="1445"/>
      <c r="AG26" s="1445"/>
      <c r="AH26" s="1445"/>
      <c r="AI26" s="198"/>
    </row>
    <row r="27" spans="1:35" ht="16.5" hidden="1" customHeight="1">
      <c r="A27" s="577"/>
      <c r="B27" s="958"/>
      <c r="C27" s="958"/>
      <c r="D27" s="957"/>
      <c r="E27" s="957"/>
      <c r="F27" s="957"/>
      <c r="G27" s="957"/>
      <c r="H27" s="957"/>
      <c r="I27" s="957"/>
      <c r="J27" s="957"/>
      <c r="K27" s="957"/>
      <c r="L27" s="957"/>
      <c r="M27" s="957"/>
      <c r="N27" s="957"/>
      <c r="O27" s="957"/>
      <c r="P27" s="957"/>
      <c r="Q27" s="957"/>
      <c r="R27" s="547"/>
      <c r="S27" s="958"/>
      <c r="T27" s="958"/>
      <c r="U27" s="956"/>
      <c r="V27" s="956"/>
      <c r="W27" s="956"/>
      <c r="X27" s="956"/>
      <c r="Y27" s="956"/>
      <c r="Z27" s="956"/>
      <c r="AA27" s="956"/>
      <c r="AB27" s="956"/>
      <c r="AC27" s="956"/>
      <c r="AD27" s="956"/>
      <c r="AE27" s="956"/>
      <c r="AF27" s="956"/>
      <c r="AG27" s="956"/>
      <c r="AH27" s="956"/>
      <c r="AI27" s="198"/>
    </row>
    <row r="28" spans="1:35" ht="16.5" hidden="1" customHeight="1">
      <c r="A28" s="577"/>
      <c r="B28" s="958"/>
      <c r="C28" s="958"/>
      <c r="D28" s="957"/>
      <c r="E28" s="957"/>
      <c r="F28" s="957"/>
      <c r="G28" s="957"/>
      <c r="H28" s="957"/>
      <c r="I28" s="957"/>
      <c r="J28" s="957"/>
      <c r="K28" s="957"/>
      <c r="L28" s="957"/>
      <c r="M28" s="957"/>
      <c r="N28" s="957"/>
      <c r="O28" s="957"/>
      <c r="P28" s="957"/>
      <c r="Q28" s="957"/>
      <c r="R28" s="547"/>
      <c r="S28" s="958"/>
      <c r="T28" s="958"/>
      <c r="U28" s="956"/>
      <c r="V28" s="956"/>
      <c r="W28" s="956"/>
      <c r="X28" s="956"/>
      <c r="Y28" s="956"/>
      <c r="Z28" s="956"/>
      <c r="AA28" s="956"/>
      <c r="AB28" s="956"/>
      <c r="AC28" s="956"/>
      <c r="AD28" s="956"/>
      <c r="AE28" s="956"/>
      <c r="AF28" s="956"/>
      <c r="AG28" s="956"/>
      <c r="AH28" s="956"/>
      <c r="AI28" s="198"/>
    </row>
    <row r="29" spans="1:35" ht="16.5" customHeight="1">
      <c r="A29" s="1411" t="s">
        <v>2058</v>
      </c>
      <c r="B29" s="1453">
        <v>10</v>
      </c>
      <c r="C29" s="1453"/>
      <c r="D29" s="1445" t="s">
        <v>364</v>
      </c>
      <c r="E29" s="1445"/>
      <c r="F29" s="1445"/>
      <c r="G29" s="1445"/>
      <c r="H29" s="1445"/>
      <c r="I29" s="1445"/>
      <c r="J29" s="1445"/>
      <c r="K29" s="1445"/>
      <c r="L29" s="1445"/>
      <c r="M29" s="1445"/>
      <c r="N29" s="1445"/>
      <c r="O29" s="1445"/>
      <c r="P29" s="1445"/>
      <c r="Q29" s="1445"/>
      <c r="R29" s="547"/>
      <c r="S29" s="958"/>
      <c r="T29" s="958"/>
      <c r="U29" s="956"/>
      <c r="V29" s="956"/>
      <c r="W29" s="956"/>
      <c r="X29" s="956"/>
      <c r="Y29" s="956"/>
      <c r="Z29" s="956"/>
      <c r="AA29" s="956"/>
      <c r="AB29" s="956"/>
      <c r="AC29" s="956"/>
      <c r="AD29" s="956"/>
      <c r="AE29" s="956"/>
      <c r="AF29" s="956"/>
      <c r="AG29" s="956"/>
      <c r="AH29" s="956"/>
      <c r="AI29" s="198"/>
    </row>
    <row r="30" spans="1:35" ht="16.5" customHeight="1">
      <c r="A30" s="1411" t="s">
        <v>2058</v>
      </c>
      <c r="B30" s="1462">
        <f>Тех!C77</f>
        <v>44.77</v>
      </c>
      <c r="C30" s="1462"/>
      <c r="D30" s="1445" t="s">
        <v>1618</v>
      </c>
      <c r="E30" s="1445"/>
      <c r="F30" s="1445"/>
      <c r="G30" s="1445"/>
      <c r="H30" s="1445"/>
      <c r="I30" s="1445"/>
      <c r="J30" s="1445"/>
      <c r="K30" s="1445"/>
      <c r="L30" s="1445"/>
      <c r="M30" s="1445"/>
      <c r="N30" s="1445"/>
      <c r="O30" s="1445"/>
      <c r="P30" s="1445"/>
      <c r="Q30" s="1445"/>
      <c r="R30" s="547"/>
      <c r="S30" s="958"/>
      <c r="T30" s="958"/>
      <c r="U30" s="956"/>
      <c r="V30" s="956"/>
      <c r="W30" s="956"/>
      <c r="X30" s="956"/>
      <c r="Y30" s="956"/>
      <c r="Z30" s="956"/>
      <c r="AA30" s="956"/>
      <c r="AB30" s="956"/>
      <c r="AC30" s="956"/>
      <c r="AD30" s="956"/>
      <c r="AE30" s="956"/>
      <c r="AF30" s="956"/>
      <c r="AG30" s="956"/>
      <c r="AH30" s="956"/>
      <c r="AI30" s="198"/>
    </row>
    <row r="31" spans="1:35" ht="16.5" customHeight="1">
      <c r="A31" s="1411" t="s">
        <v>2058</v>
      </c>
      <c r="B31" s="1453">
        <v>2</v>
      </c>
      <c r="C31" s="1453"/>
      <c r="D31" s="1445" t="s">
        <v>366</v>
      </c>
      <c r="E31" s="1445"/>
      <c r="F31" s="1445"/>
      <c r="G31" s="1445"/>
      <c r="H31" s="1445"/>
      <c r="I31" s="1445"/>
      <c r="J31" s="1445"/>
      <c r="K31" s="1445"/>
      <c r="L31" s="1445"/>
      <c r="M31" s="1445"/>
      <c r="N31" s="1445"/>
      <c r="O31" s="1445"/>
      <c r="P31" s="1445"/>
      <c r="Q31" s="1445"/>
      <c r="R31" s="547"/>
      <c r="S31" s="958"/>
      <c r="T31" s="958"/>
      <c r="U31" s="956"/>
      <c r="V31" s="956"/>
      <c r="W31" s="956"/>
      <c r="X31" s="956"/>
      <c r="Y31" s="956"/>
      <c r="Z31" s="956"/>
      <c r="AA31" s="956"/>
      <c r="AB31" s="956"/>
      <c r="AC31" s="956"/>
      <c r="AD31" s="956"/>
      <c r="AE31" s="956"/>
      <c r="AF31" s="956"/>
      <c r="AG31" s="956"/>
      <c r="AH31" s="956"/>
      <c r="AI31" s="198"/>
    </row>
    <row r="32" spans="1:35" ht="16.5" customHeight="1">
      <c r="A32" s="1411" t="s">
        <v>2058</v>
      </c>
      <c r="B32" s="1453">
        <v>1</v>
      </c>
      <c r="C32" s="1453"/>
      <c r="D32" s="1445" t="s">
        <v>1138</v>
      </c>
      <c r="E32" s="1445"/>
      <c r="F32" s="1445"/>
      <c r="G32" s="1445"/>
      <c r="H32" s="1445"/>
      <c r="I32" s="1445"/>
      <c r="J32" s="1445"/>
      <c r="K32" s="1445"/>
      <c r="L32" s="1445"/>
      <c r="M32" s="1445"/>
      <c r="N32" s="1445"/>
      <c r="O32" s="1445"/>
      <c r="P32" s="1445"/>
      <c r="Q32" s="1445"/>
      <c r="R32" s="547"/>
      <c r="S32" s="958"/>
      <c r="T32" s="958"/>
      <c r="U32" s="956"/>
      <c r="V32" s="956"/>
      <c r="W32" s="956"/>
      <c r="X32" s="956"/>
      <c r="Y32" s="956"/>
      <c r="Z32" s="956"/>
      <c r="AA32" s="956"/>
      <c r="AB32" s="956"/>
      <c r="AC32" s="956"/>
      <c r="AD32" s="956"/>
      <c r="AE32" s="956"/>
      <c r="AF32" s="956"/>
      <c r="AG32" s="956"/>
      <c r="AH32" s="956"/>
      <c r="AI32" s="198"/>
    </row>
    <row r="33" spans="1:35" ht="16.5" customHeight="1">
      <c r="A33" s="547"/>
      <c r="B33" s="1401"/>
      <c r="C33" s="1401"/>
      <c r="D33" s="1400"/>
      <c r="E33" s="1400"/>
      <c r="F33" s="1400"/>
      <c r="G33" s="1400"/>
      <c r="H33" s="1400"/>
      <c r="I33" s="1400"/>
      <c r="J33" s="1400"/>
      <c r="K33" s="1400"/>
      <c r="L33" s="1400"/>
      <c r="M33" s="1400"/>
      <c r="N33" s="1400"/>
      <c r="O33" s="1400"/>
      <c r="P33" s="1400"/>
      <c r="Q33" s="1400"/>
      <c r="R33" s="547"/>
      <c r="S33" s="958"/>
      <c r="T33" s="958"/>
      <c r="U33" s="956"/>
      <c r="V33" s="956"/>
      <c r="W33" s="956"/>
      <c r="X33" s="956"/>
      <c r="Y33" s="956"/>
      <c r="Z33" s="956"/>
      <c r="AA33" s="956"/>
      <c r="AB33" s="956"/>
      <c r="AC33" s="956"/>
      <c r="AD33" s="956"/>
      <c r="AE33" s="956"/>
      <c r="AF33" s="956"/>
      <c r="AG33" s="956"/>
      <c r="AH33" s="956"/>
      <c r="AI33" s="198"/>
    </row>
    <row r="34" spans="1:35" ht="41.25" customHeight="1">
      <c r="A34" s="1458" t="s">
        <v>2060</v>
      </c>
      <c r="B34" s="1458"/>
      <c r="C34" s="1458"/>
      <c r="D34" s="1458"/>
      <c r="E34" s="1458"/>
      <c r="F34" s="1458"/>
      <c r="G34" s="1458"/>
      <c r="H34" s="1458"/>
      <c r="I34" s="1458"/>
      <c r="J34" s="1458"/>
      <c r="K34" s="1458"/>
      <c r="L34" s="1458"/>
      <c r="M34" s="1458"/>
      <c r="N34" s="1458"/>
      <c r="O34" s="1458"/>
      <c r="P34" s="1458"/>
      <c r="Q34" s="1458"/>
      <c r="R34" s="1454"/>
      <c r="S34" s="1454"/>
      <c r="T34" s="1454"/>
      <c r="U34" s="1454"/>
      <c r="V34" s="1454"/>
      <c r="W34" s="1454"/>
      <c r="X34" s="1454"/>
      <c r="Y34" s="1454"/>
      <c r="Z34" s="1454"/>
      <c r="AA34" s="1454"/>
      <c r="AB34" s="1454"/>
      <c r="AC34" s="1454"/>
      <c r="AD34" s="1454"/>
      <c r="AE34" s="1454"/>
      <c r="AF34" s="1454"/>
      <c r="AG34" s="1454"/>
      <c r="AH34" s="1454"/>
      <c r="AI34" s="198"/>
    </row>
    <row r="35" spans="1:35" ht="62.25" customHeight="1">
      <c r="A35" s="1458" t="s">
        <v>2057</v>
      </c>
      <c r="B35" s="1458"/>
      <c r="C35" s="1458"/>
      <c r="D35" s="1458"/>
      <c r="E35" s="1458"/>
      <c r="F35" s="1458"/>
      <c r="G35" s="1458"/>
      <c r="H35" s="1458"/>
      <c r="I35" s="1458"/>
      <c r="J35" s="1458"/>
      <c r="K35" s="1458"/>
      <c r="L35" s="1458"/>
      <c r="M35" s="1458"/>
      <c r="N35" s="1458"/>
      <c r="O35" s="1458"/>
      <c r="P35" s="1458"/>
      <c r="Q35" s="1458"/>
      <c r="R35" s="1455"/>
      <c r="S35" s="1455"/>
      <c r="T35" s="1455"/>
      <c r="U35" s="1455"/>
      <c r="V35" s="1455"/>
      <c r="W35" s="1455"/>
      <c r="X35" s="729"/>
      <c r="Y35" s="1446"/>
      <c r="Z35" s="1446"/>
      <c r="AA35" s="547"/>
      <c r="AB35" s="547"/>
      <c r="AC35" s="547"/>
      <c r="AD35" s="547"/>
      <c r="AE35" s="547"/>
      <c r="AF35" s="547"/>
      <c r="AG35" s="547"/>
      <c r="AH35" s="547"/>
      <c r="AI35" s="198"/>
    </row>
    <row r="36" spans="1:35" ht="50.25" customHeight="1">
      <c r="A36" s="1458" t="s">
        <v>2059</v>
      </c>
      <c r="B36" s="1458"/>
      <c r="C36" s="1458"/>
      <c r="D36" s="1458"/>
      <c r="E36" s="1458"/>
      <c r="F36" s="1458"/>
      <c r="G36" s="1458"/>
      <c r="H36" s="1458"/>
      <c r="I36" s="1458"/>
      <c r="J36" s="1458"/>
      <c r="K36" s="1458"/>
      <c r="L36" s="1458"/>
      <c r="M36" s="1458"/>
      <c r="N36" s="1458"/>
      <c r="O36" s="1458"/>
      <c r="P36" s="1458"/>
      <c r="Q36" s="1458"/>
      <c r="R36" s="1445"/>
      <c r="S36" s="1445"/>
      <c r="T36" s="1445"/>
      <c r="U36" s="1445"/>
      <c r="V36" s="1445"/>
      <c r="W36" s="1445"/>
      <c r="X36" s="729"/>
      <c r="Y36" s="729"/>
      <c r="Z36" s="729"/>
      <c r="AA36" s="547"/>
      <c r="AB36" s="547"/>
      <c r="AC36" s="547"/>
      <c r="AD36" s="547"/>
      <c r="AE36" s="547"/>
      <c r="AF36" s="547"/>
      <c r="AG36" s="547"/>
      <c r="AH36" s="547"/>
      <c r="AI36" s="198"/>
    </row>
    <row r="37" spans="1:35" ht="16.5" customHeight="1">
      <c r="A37" s="1449" t="s">
        <v>1330</v>
      </c>
      <c r="B37" s="1449"/>
      <c r="C37" s="1449"/>
      <c r="D37" s="1449"/>
      <c r="E37" s="1449"/>
      <c r="F37" s="1449"/>
      <c r="G37" s="1449"/>
      <c r="H37" s="1451">
        <v>2022</v>
      </c>
      <c r="I37" s="1451"/>
      <c r="J37" s="1445" t="s">
        <v>369</v>
      </c>
      <c r="K37" s="1445"/>
      <c r="L37" s="1445"/>
      <c r="M37" s="1445"/>
      <c r="N37" s="1445"/>
      <c r="O37" s="1445"/>
      <c r="P37" s="1445"/>
      <c r="Q37" s="1445"/>
      <c r="R37" s="1445"/>
      <c r="S37" s="1445"/>
      <c r="T37" s="1445"/>
      <c r="U37" s="1445"/>
      <c r="V37" s="1445"/>
      <c r="W37" s="1445"/>
      <c r="X37" s="729"/>
      <c r="Y37" s="729"/>
      <c r="Z37" s="729"/>
      <c r="AA37" s="547"/>
      <c r="AB37" s="547"/>
      <c r="AC37" s="547"/>
      <c r="AD37" s="547"/>
      <c r="AE37" s="547"/>
      <c r="AF37" s="547"/>
      <c r="AG37" s="547"/>
      <c r="AH37" s="547"/>
      <c r="AI37" s="198"/>
    </row>
    <row r="38" spans="1:35" ht="16.5" customHeight="1">
      <c r="A38" s="1457"/>
      <c r="B38" s="1457"/>
      <c r="C38" s="1457"/>
      <c r="D38" s="1457"/>
      <c r="E38" s="1457"/>
      <c r="F38" s="1457"/>
      <c r="G38" s="1457"/>
      <c r="H38" s="1457"/>
      <c r="I38" s="1457"/>
      <c r="J38" s="1457"/>
      <c r="K38" s="1457"/>
      <c r="L38" s="1457"/>
      <c r="M38" s="1457"/>
      <c r="N38" s="1457"/>
      <c r="O38" s="1457"/>
      <c r="P38" s="1457"/>
      <c r="Q38" s="1457"/>
      <c r="R38" s="1445"/>
      <c r="S38" s="1445"/>
      <c r="T38" s="1445"/>
      <c r="U38" s="1445"/>
      <c r="V38" s="1445"/>
      <c r="W38" s="1445"/>
      <c r="X38" s="1445"/>
      <c r="Y38" s="1445"/>
      <c r="Z38" s="729"/>
      <c r="AA38" s="547"/>
      <c r="AB38" s="547"/>
      <c r="AC38" s="547"/>
      <c r="AD38" s="547"/>
      <c r="AE38" s="547"/>
      <c r="AF38" s="547"/>
      <c r="AG38" s="547"/>
      <c r="AH38" s="547"/>
      <c r="AI38" s="198"/>
    </row>
    <row r="39" spans="1:35">
      <c r="A39" s="1445" t="s">
        <v>372</v>
      </c>
      <c r="B39" s="1445"/>
      <c r="C39" s="1445"/>
      <c r="D39" s="1445"/>
      <c r="E39" s="1445"/>
      <c r="F39" s="1445"/>
      <c r="G39" s="548">
        <f>'НАС-2гр(Омут)(2018-2022гг)'!D585</f>
        <v>9127</v>
      </c>
      <c r="H39" s="1445" t="s">
        <v>370</v>
      </c>
      <c r="I39" s="1445"/>
      <c r="J39" s="547"/>
      <c r="K39" s="547"/>
      <c r="L39" s="547"/>
      <c r="M39" s="547"/>
      <c r="N39" s="547"/>
      <c r="O39" s="547"/>
      <c r="P39" s="547"/>
      <c r="Q39" s="547"/>
      <c r="R39" s="1456"/>
      <c r="S39" s="1456"/>
      <c r="T39" s="1456"/>
      <c r="U39" s="1456"/>
      <c r="V39" s="1456"/>
      <c r="W39" s="1456"/>
      <c r="X39" s="1456"/>
      <c r="Y39" s="1456"/>
      <c r="Z39" s="1456"/>
      <c r="AA39" s="1456"/>
      <c r="AB39" s="1456"/>
      <c r="AC39" s="1456"/>
      <c r="AD39" s="1456"/>
      <c r="AE39" s="1456"/>
      <c r="AF39" s="1456"/>
      <c r="AG39" s="1456"/>
      <c r="AH39" s="1456"/>
      <c r="AI39" s="198"/>
    </row>
    <row r="40" spans="1:35" ht="18.75">
      <c r="A40" s="1445" t="s">
        <v>371</v>
      </c>
      <c r="B40" s="1445"/>
      <c r="C40" s="1445"/>
      <c r="D40" s="1445"/>
      <c r="E40" s="1445"/>
      <c r="F40" s="1445"/>
      <c r="G40" s="548">
        <f>'Бюдж(Омут)'!N63</f>
        <v>53</v>
      </c>
      <c r="H40" s="547"/>
      <c r="I40" s="547"/>
      <c r="J40" s="547"/>
      <c r="K40" s="547"/>
      <c r="L40" s="547"/>
      <c r="M40" s="547"/>
      <c r="N40" s="547"/>
      <c r="O40" s="547"/>
      <c r="P40" s="547"/>
      <c r="Q40" s="547"/>
      <c r="R40" s="711"/>
      <c r="S40" s="731"/>
      <c r="T40" s="731"/>
      <c r="U40" s="731"/>
      <c r="V40" s="732"/>
      <c r="W40" s="732"/>
      <c r="X40" s="732"/>
      <c r="Y40" s="732"/>
      <c r="Z40" s="732"/>
      <c r="AA40" s="546"/>
      <c r="AB40" s="546"/>
      <c r="AC40" s="546"/>
      <c r="AD40" s="546"/>
      <c r="AE40" s="546"/>
      <c r="AF40" s="546"/>
      <c r="AG40" s="546"/>
      <c r="AH40" s="546"/>
      <c r="AI40" s="198"/>
    </row>
    <row r="41" spans="1:35" ht="18.75">
      <c r="A41" s="1445" t="s">
        <v>373</v>
      </c>
      <c r="B41" s="1445"/>
      <c r="C41" s="1445"/>
      <c r="D41" s="1445"/>
      <c r="E41" s="1445"/>
      <c r="F41" s="1445"/>
      <c r="G41" s="548">
        <f>'Проч(Омут)'!P75</f>
        <v>46</v>
      </c>
      <c r="H41" s="547"/>
      <c r="I41" s="547"/>
      <c r="J41" s="547"/>
      <c r="K41" s="547"/>
      <c r="L41" s="547"/>
      <c r="M41" s="547"/>
      <c r="N41" s="547"/>
      <c r="O41" s="547"/>
      <c r="P41" s="547"/>
      <c r="Q41" s="547"/>
      <c r="R41" s="711"/>
      <c r="S41" s="733"/>
      <c r="T41" s="733"/>
      <c r="U41" s="733"/>
      <c r="V41" s="733"/>
      <c r="W41" s="733"/>
      <c r="X41" s="733"/>
      <c r="Y41" s="733"/>
      <c r="Z41" s="733"/>
      <c r="AA41" s="712"/>
      <c r="AB41" s="712"/>
      <c r="AC41" s="712"/>
      <c r="AD41" s="712"/>
      <c r="AE41" s="712"/>
      <c r="AF41" s="712"/>
      <c r="AG41" s="712"/>
      <c r="AH41" s="712"/>
      <c r="AI41" s="198"/>
    </row>
    <row r="42" spans="1:35" ht="29.25" customHeight="1">
      <c r="A42" s="1445" t="s">
        <v>374</v>
      </c>
      <c r="B42" s="1445"/>
      <c r="C42" s="1445"/>
      <c r="D42" s="1445"/>
      <c r="E42" s="1445"/>
      <c r="F42" s="1445"/>
      <c r="G42" s="1445"/>
      <c r="H42" s="1445"/>
      <c r="I42" s="715">
        <f>'ПП-М(Омут)'!N118/'ПП-М(Омут)'!N112*100</f>
        <v>83.76831428245805</v>
      </c>
      <c r="J42" s="547" t="s">
        <v>731</v>
      </c>
      <c r="K42" s="547"/>
      <c r="L42" s="547"/>
      <c r="M42" s="547"/>
      <c r="N42" s="547"/>
      <c r="O42" s="547"/>
      <c r="P42" s="547"/>
      <c r="Q42" s="547"/>
      <c r="R42" s="711"/>
      <c r="S42" s="729"/>
      <c r="T42" s="729"/>
      <c r="U42" s="729"/>
      <c r="V42" s="729"/>
      <c r="W42" s="729"/>
      <c r="X42" s="729"/>
      <c r="Y42" s="729"/>
      <c r="Z42" s="729"/>
      <c r="AA42" s="547"/>
      <c r="AB42" s="547"/>
      <c r="AC42" s="547"/>
      <c r="AD42" s="547"/>
      <c r="AE42" s="547"/>
      <c r="AF42" s="547"/>
      <c r="AG42" s="547"/>
      <c r="AH42" s="547"/>
      <c r="AI42" s="198"/>
    </row>
    <row r="43" spans="1:35" ht="18.75">
      <c r="A43" s="1447" t="s">
        <v>1331</v>
      </c>
      <c r="B43" s="1447"/>
      <c r="C43" s="1447"/>
      <c r="D43" s="1447"/>
      <c r="E43" s="1447"/>
      <c r="F43" s="1447"/>
      <c r="G43" s="1447"/>
      <c r="H43" s="1447"/>
      <c r="I43" s="1447"/>
      <c r="J43" s="1447"/>
      <c r="K43" s="1447"/>
      <c r="L43" s="1447"/>
      <c r="M43" s="1447"/>
      <c r="N43" s="1447"/>
      <c r="O43" s="1447"/>
      <c r="P43" s="1447"/>
      <c r="Q43" s="1447"/>
      <c r="R43" s="711"/>
      <c r="S43" s="729"/>
      <c r="T43" s="729"/>
      <c r="U43" s="729"/>
      <c r="V43" s="729"/>
      <c r="W43" s="729"/>
      <c r="X43" s="729"/>
      <c r="Y43" s="729"/>
      <c r="Z43" s="729"/>
      <c r="AA43" s="547"/>
      <c r="AB43" s="547"/>
      <c r="AC43" s="547"/>
      <c r="AD43" s="547"/>
      <c r="AE43" s="547"/>
      <c r="AF43" s="547"/>
      <c r="AG43" s="547"/>
      <c r="AH43" s="547"/>
      <c r="AI43" s="198"/>
    </row>
    <row r="44" spans="1:35" s="727" customFormat="1">
      <c r="A44" s="1402"/>
      <c r="B44" s="1402"/>
      <c r="C44" s="1402"/>
      <c r="D44" s="1402"/>
      <c r="E44" s="1402"/>
      <c r="F44" s="1402"/>
      <c r="G44" s="1402"/>
      <c r="H44" s="1402"/>
      <c r="I44" s="1402"/>
      <c r="J44" s="1402"/>
      <c r="K44" s="1402"/>
      <c r="L44" s="1402"/>
      <c r="M44" s="1402"/>
      <c r="N44" s="1402"/>
      <c r="O44" s="1402"/>
      <c r="P44" s="1402"/>
      <c r="Q44" s="1402"/>
      <c r="R44" s="725"/>
      <c r="S44" s="734"/>
      <c r="T44" s="734"/>
      <c r="U44" s="734"/>
      <c r="V44" s="734"/>
      <c r="W44" s="734"/>
      <c r="X44" s="734"/>
      <c r="Y44" s="734"/>
      <c r="Z44" s="734"/>
      <c r="AA44" s="725"/>
      <c r="AB44" s="725"/>
      <c r="AC44" s="725"/>
      <c r="AD44" s="725"/>
      <c r="AE44" s="725"/>
      <c r="AF44" s="725"/>
      <c r="AG44" s="725"/>
      <c r="AH44" s="725"/>
      <c r="AI44" s="726"/>
    </row>
    <row r="45" spans="1:35" hidden="1">
      <c r="A45" s="1464"/>
      <c r="B45" s="1464"/>
      <c r="C45" s="1464"/>
      <c r="D45" s="1464"/>
      <c r="E45" s="1464"/>
      <c r="F45" s="1464"/>
      <c r="G45" s="1464"/>
      <c r="H45" s="1464"/>
      <c r="I45" s="1464"/>
      <c r="J45" s="1464"/>
      <c r="K45" s="1464"/>
      <c r="L45" s="1464"/>
      <c r="M45" s="1464"/>
      <c r="N45" s="1464"/>
      <c r="O45" s="1464"/>
      <c r="P45" s="1464"/>
      <c r="Q45" s="1464"/>
    </row>
    <row r="46" spans="1:35" ht="16.5" customHeight="1">
      <c r="A46" s="1445" t="s">
        <v>1332</v>
      </c>
      <c r="B46" s="1445"/>
      <c r="C46" s="1445"/>
      <c r="D46" s="1445"/>
      <c r="E46" s="1445"/>
      <c r="F46" s="1445"/>
      <c r="G46" s="1445"/>
      <c r="H46" s="1445"/>
      <c r="I46" s="1445"/>
      <c r="J46" s="1445"/>
      <c r="K46" s="1445"/>
      <c r="L46" s="1445"/>
      <c r="M46" s="1445"/>
      <c r="N46" s="1445"/>
      <c r="O46" s="1445"/>
      <c r="P46" s="1445"/>
      <c r="Q46" s="1445"/>
    </row>
    <row r="47" spans="1:35" ht="16.5" customHeight="1">
      <c r="A47" s="545" t="s">
        <v>361</v>
      </c>
      <c r="B47" s="545"/>
      <c r="C47" s="545"/>
      <c r="D47" s="545"/>
      <c r="R47" s="547"/>
      <c r="S47" s="1450"/>
      <c r="T47" s="1450"/>
      <c r="U47" s="1446"/>
      <c r="V47" s="1446"/>
      <c r="W47" s="1446"/>
      <c r="X47" s="1446"/>
      <c r="Y47" s="729"/>
      <c r="Z47" s="729"/>
      <c r="AA47" s="547"/>
      <c r="AB47" s="547"/>
      <c r="AC47" s="547"/>
      <c r="AD47" s="547"/>
      <c r="AE47" s="547"/>
      <c r="AF47" s="547"/>
      <c r="AG47" s="547"/>
      <c r="AH47" s="547"/>
      <c r="AI47" s="198"/>
    </row>
    <row r="48" spans="1:35">
      <c r="A48" s="547" t="s">
        <v>673</v>
      </c>
      <c r="B48" s="1453">
        <v>2</v>
      </c>
      <c r="C48" s="1453"/>
      <c r="D48" s="1445" t="s">
        <v>364</v>
      </c>
      <c r="E48" s="1445"/>
      <c r="F48" s="1445"/>
      <c r="G48" s="1445"/>
      <c r="H48" s="1445"/>
      <c r="I48" s="1445"/>
      <c r="J48" s="1445"/>
      <c r="K48" s="1445"/>
      <c r="L48" s="1445"/>
      <c r="M48" s="1445"/>
      <c r="N48" s="1445"/>
      <c r="O48" s="1445"/>
      <c r="P48" s="1445"/>
      <c r="Q48" s="1445"/>
      <c r="R48" s="547"/>
      <c r="S48" s="1450"/>
      <c r="T48" s="1450"/>
      <c r="U48" s="1445"/>
      <c r="V48" s="1445"/>
      <c r="W48" s="1445"/>
      <c r="X48" s="1445"/>
      <c r="Y48" s="1445"/>
      <c r="Z48" s="1445"/>
      <c r="AA48" s="1445"/>
      <c r="AB48" s="1445"/>
      <c r="AC48" s="1445"/>
      <c r="AD48" s="1445"/>
      <c r="AE48" s="1445"/>
      <c r="AF48" s="1445"/>
      <c r="AG48" s="1445"/>
      <c r="AH48" s="1445"/>
      <c r="AI48" s="198"/>
    </row>
    <row r="49" spans="1:35">
      <c r="A49" s="547" t="s">
        <v>673</v>
      </c>
      <c r="B49" s="1453">
        <f>Тех!C109</f>
        <v>1.75</v>
      </c>
      <c r="C49" s="1453"/>
      <c r="D49" s="1445" t="s">
        <v>365</v>
      </c>
      <c r="E49" s="1445"/>
      <c r="F49" s="1445"/>
      <c r="G49" s="1445"/>
      <c r="H49" s="1445"/>
      <c r="I49" s="1445"/>
      <c r="J49" s="1445"/>
      <c r="K49" s="1445"/>
      <c r="L49" s="1445"/>
      <c r="M49" s="1445"/>
      <c r="N49" s="1445"/>
      <c r="O49" s="1445"/>
      <c r="P49" s="1445"/>
      <c r="Q49" s="1445"/>
      <c r="R49" s="1449"/>
      <c r="S49" s="1449"/>
      <c r="T49" s="1450"/>
      <c r="U49" s="1450"/>
      <c r="V49" s="1445"/>
      <c r="W49" s="1445"/>
      <c r="X49" s="1445"/>
      <c r="Y49" s="1445"/>
      <c r="Z49" s="1445"/>
      <c r="AA49" s="1445"/>
      <c r="AB49" s="1445"/>
      <c r="AC49" s="1445"/>
      <c r="AD49" s="1445"/>
      <c r="AE49" s="1445"/>
      <c r="AF49" s="1445"/>
      <c r="AG49" s="1445"/>
      <c r="AH49" s="1445"/>
      <c r="AI49" s="198"/>
    </row>
    <row r="50" spans="1:35" ht="18.75">
      <c r="A50" s="547" t="s">
        <v>673</v>
      </c>
      <c r="B50" s="1451">
        <v>2</v>
      </c>
      <c r="C50" s="1451"/>
      <c r="D50" s="1445" t="s">
        <v>366</v>
      </c>
      <c r="E50" s="1445"/>
      <c r="F50" s="1445"/>
      <c r="G50" s="1445"/>
      <c r="H50" s="1445"/>
      <c r="I50" s="1445"/>
      <c r="J50" s="1445"/>
      <c r="K50" s="1445"/>
      <c r="L50" s="1445"/>
      <c r="M50" s="1445"/>
      <c r="N50" s="1445"/>
      <c r="O50" s="1445"/>
      <c r="P50" s="1445"/>
      <c r="Q50" s="1445"/>
      <c r="R50" s="711"/>
      <c r="S50" s="730"/>
      <c r="T50" s="1450"/>
      <c r="U50" s="1450"/>
      <c r="V50" s="1445"/>
      <c r="W50" s="1445"/>
      <c r="X50" s="1445"/>
      <c r="Y50" s="1445"/>
      <c r="Z50" s="1445"/>
      <c r="AA50" s="1445"/>
      <c r="AB50" s="1445"/>
      <c r="AC50" s="1445"/>
      <c r="AD50" s="1445"/>
      <c r="AE50" s="1445"/>
      <c r="AF50" s="1445"/>
      <c r="AG50" s="1445"/>
      <c r="AH50" s="1445"/>
      <c r="AI50" s="198"/>
    </row>
    <row r="51" spans="1:35">
      <c r="A51" s="547" t="s">
        <v>673</v>
      </c>
      <c r="B51" s="1451">
        <v>1</v>
      </c>
      <c r="C51" s="1451"/>
      <c r="D51" s="1445" t="s">
        <v>367</v>
      </c>
      <c r="E51" s="1445"/>
      <c r="F51" s="1445"/>
      <c r="G51" s="1445"/>
      <c r="H51" s="1445"/>
      <c r="I51" s="1445"/>
      <c r="J51" s="1445"/>
      <c r="K51" s="1445"/>
      <c r="L51" s="1445"/>
      <c r="M51" s="1445"/>
      <c r="N51" s="1445"/>
      <c r="O51" s="1445"/>
      <c r="P51" s="1445"/>
      <c r="Q51" s="1445"/>
      <c r="R51" s="547"/>
      <c r="S51" s="730"/>
      <c r="T51" s="1450"/>
      <c r="U51" s="1450"/>
      <c r="V51" s="1445"/>
      <c r="W51" s="1445"/>
      <c r="X51" s="1445"/>
      <c r="Y51" s="1445"/>
      <c r="Z51" s="1445"/>
      <c r="AA51" s="1445"/>
      <c r="AB51" s="1445"/>
      <c r="AC51" s="1445"/>
      <c r="AD51" s="1445"/>
      <c r="AE51" s="1445"/>
      <c r="AF51" s="1445"/>
      <c r="AG51" s="1445"/>
      <c r="AH51" s="1445"/>
      <c r="AI51" s="198"/>
    </row>
    <row r="52" spans="1:35" ht="16.5" hidden="1" customHeight="1">
      <c r="A52" s="1449"/>
      <c r="B52" s="1449"/>
      <c r="C52" s="1449"/>
      <c r="D52" s="1449"/>
      <c r="E52" s="1449"/>
      <c r="F52" s="1449"/>
      <c r="G52" s="1449"/>
      <c r="H52" s="1449"/>
      <c r="I52" s="1449"/>
      <c r="J52" s="1449"/>
      <c r="K52" s="1449"/>
      <c r="L52" s="1449"/>
      <c r="M52" s="1449"/>
      <c r="N52" s="1449"/>
      <c r="O52" s="1449"/>
      <c r="P52" s="1449"/>
      <c r="Q52" s="1449"/>
      <c r="R52" s="547"/>
      <c r="S52" s="1450"/>
      <c r="T52" s="1450"/>
      <c r="U52" s="1446"/>
      <c r="V52" s="1446"/>
      <c r="W52" s="1446"/>
      <c r="X52" s="1446"/>
      <c r="Y52" s="729"/>
      <c r="Z52" s="729"/>
      <c r="AA52" s="547"/>
      <c r="AB52" s="547"/>
      <c r="AC52" s="547"/>
      <c r="AD52" s="547"/>
      <c r="AE52" s="547"/>
      <c r="AF52" s="547"/>
      <c r="AG52" s="547"/>
      <c r="AH52" s="547"/>
      <c r="AI52" s="198"/>
    </row>
    <row r="53" spans="1:35">
      <c r="A53" s="1458"/>
      <c r="B53" s="1458"/>
      <c r="C53" s="1458"/>
      <c r="D53" s="1458"/>
      <c r="E53" s="1458"/>
      <c r="F53" s="1458"/>
      <c r="G53" s="1458"/>
      <c r="H53" s="1458"/>
      <c r="I53" s="1458"/>
      <c r="J53" s="1458"/>
      <c r="K53" s="1458"/>
      <c r="L53" s="1458"/>
      <c r="M53" s="1458"/>
      <c r="N53" s="1458"/>
      <c r="O53" s="1458"/>
      <c r="P53" s="1458"/>
      <c r="Q53" s="1458"/>
      <c r="R53" s="547"/>
      <c r="S53" s="729"/>
      <c r="T53" s="729"/>
      <c r="U53" s="729"/>
      <c r="V53" s="729"/>
      <c r="W53" s="729"/>
      <c r="X53" s="729"/>
      <c r="Y53" s="729"/>
      <c r="Z53" s="729"/>
      <c r="AA53" s="547"/>
      <c r="AB53" s="547"/>
      <c r="AC53" s="547"/>
      <c r="AD53" s="547"/>
      <c r="AE53" s="547"/>
      <c r="AF53" s="547"/>
      <c r="AG53" s="547"/>
      <c r="AH53" s="547"/>
      <c r="AI53" s="198"/>
    </row>
    <row r="54" spans="1:35" ht="38.25" customHeight="1">
      <c r="A54" s="1458" t="s">
        <v>97</v>
      </c>
      <c r="B54" s="1458"/>
      <c r="C54" s="1458"/>
      <c r="D54" s="1458"/>
      <c r="E54" s="1458"/>
      <c r="F54" s="1458"/>
      <c r="G54" s="1458"/>
      <c r="H54" s="1458"/>
      <c r="I54" s="1458"/>
      <c r="J54" s="1458"/>
      <c r="K54" s="1458"/>
      <c r="L54" s="1458"/>
      <c r="M54" s="1458"/>
      <c r="N54" s="1458"/>
      <c r="O54" s="1458"/>
      <c r="P54" s="1458"/>
      <c r="Q54" s="1458"/>
      <c r="R54" s="1445"/>
      <c r="S54" s="1445"/>
      <c r="T54" s="1445"/>
      <c r="U54" s="1445"/>
      <c r="V54" s="1445"/>
      <c r="W54" s="1445"/>
      <c r="X54" s="729"/>
      <c r="Y54" s="1446"/>
      <c r="Z54" s="1446"/>
      <c r="AA54" s="547"/>
      <c r="AB54" s="547"/>
      <c r="AC54" s="547"/>
      <c r="AD54" s="547"/>
      <c r="AE54" s="547"/>
      <c r="AF54" s="547"/>
      <c r="AG54" s="547"/>
      <c r="AH54" s="547"/>
      <c r="AI54" s="198"/>
    </row>
    <row r="55" spans="1:35" ht="15" customHeight="1">
      <c r="A55" s="1461"/>
      <c r="B55" s="1461"/>
      <c r="C55" s="1461"/>
      <c r="D55" s="1461"/>
      <c r="E55" s="1461"/>
      <c r="F55" s="1461"/>
      <c r="G55" s="1461"/>
      <c r="H55" s="1461"/>
      <c r="I55" s="1461"/>
      <c r="J55" s="1461"/>
      <c r="K55" s="1461"/>
      <c r="L55" s="1461"/>
      <c r="M55" s="1461"/>
      <c r="N55" s="1461"/>
      <c r="O55" s="1461"/>
      <c r="P55" s="1461"/>
      <c r="Q55" s="1461"/>
      <c r="R55" s="1445"/>
      <c r="S55" s="1445"/>
      <c r="T55" s="1445"/>
      <c r="U55" s="1445"/>
      <c r="V55" s="1445"/>
      <c r="W55" s="1445"/>
      <c r="X55" s="729"/>
      <c r="Y55" s="729"/>
      <c r="Z55" s="729"/>
      <c r="AA55" s="547"/>
      <c r="AB55" s="547"/>
      <c r="AC55" s="547"/>
      <c r="AD55" s="547"/>
      <c r="AE55" s="547"/>
      <c r="AF55" s="547"/>
      <c r="AG55" s="547"/>
      <c r="AH55" s="547"/>
      <c r="AI55" s="198"/>
    </row>
    <row r="56" spans="1:35" ht="16.5" customHeight="1">
      <c r="A56" s="1449" t="s">
        <v>375</v>
      </c>
      <c r="B56" s="1449"/>
      <c r="C56" s="1449"/>
      <c r="D56" s="1449"/>
      <c r="E56" s="1449"/>
      <c r="F56" s="1449"/>
      <c r="G56" s="1449"/>
      <c r="H56" s="1451">
        <v>2022</v>
      </c>
      <c r="I56" s="1451"/>
      <c r="J56" s="1445" t="s">
        <v>369</v>
      </c>
      <c r="K56" s="1445"/>
      <c r="L56" s="1445"/>
      <c r="M56" s="1445"/>
      <c r="N56" s="1445"/>
      <c r="O56" s="1445"/>
      <c r="P56" s="1445"/>
      <c r="Q56" s="1445"/>
      <c r="R56" s="1445"/>
      <c r="S56" s="1445"/>
      <c r="T56" s="1445"/>
      <c r="U56" s="1445"/>
      <c r="V56" s="1445"/>
      <c r="W56" s="1445"/>
      <c r="X56" s="729"/>
      <c r="Y56" s="729"/>
      <c r="Z56" s="729"/>
      <c r="AA56" s="547"/>
      <c r="AB56" s="547"/>
      <c r="AC56" s="547"/>
      <c r="AD56" s="547"/>
      <c r="AE56" s="547"/>
      <c r="AF56" s="547"/>
      <c r="AG56" s="547"/>
      <c r="AH56" s="547"/>
      <c r="AI56" s="198"/>
    </row>
    <row r="57" spans="1:35" ht="16.5" customHeight="1">
      <c r="A57" s="1457"/>
      <c r="B57" s="1457"/>
      <c r="C57" s="1457"/>
      <c r="D57" s="1457"/>
      <c r="E57" s="1457"/>
      <c r="F57" s="1457"/>
      <c r="G57" s="1457"/>
      <c r="H57" s="1457"/>
      <c r="I57" s="1457"/>
      <c r="J57" s="1457"/>
      <c r="K57" s="1457"/>
      <c r="L57" s="1457"/>
      <c r="M57" s="1457"/>
      <c r="N57" s="1457"/>
      <c r="O57" s="1457"/>
      <c r="P57" s="1457"/>
      <c r="Q57" s="1457"/>
      <c r="R57" s="1445"/>
      <c r="S57" s="1445"/>
      <c r="T57" s="1445"/>
      <c r="U57" s="1445"/>
      <c r="V57" s="1445"/>
      <c r="W57" s="1445"/>
      <c r="X57" s="1445"/>
      <c r="Y57" s="1445"/>
      <c r="Z57" s="729"/>
      <c r="AA57" s="547"/>
      <c r="AB57" s="547"/>
      <c r="AC57" s="547"/>
      <c r="AD57" s="547"/>
      <c r="AE57" s="547"/>
      <c r="AF57" s="547"/>
      <c r="AG57" s="547"/>
      <c r="AH57" s="547"/>
      <c r="AI57" s="198"/>
    </row>
    <row r="58" spans="1:35">
      <c r="A58" s="1445" t="s">
        <v>372</v>
      </c>
      <c r="B58" s="1445"/>
      <c r="C58" s="1445"/>
      <c r="D58" s="1445"/>
      <c r="E58" s="1445"/>
      <c r="F58" s="1445"/>
      <c r="G58" s="548">
        <f>'НАС-2гр-СИТ (2018-2022 гг)'!D585</f>
        <v>40</v>
      </c>
      <c r="H58" s="1445" t="s">
        <v>370</v>
      </c>
      <c r="I58" s="1445"/>
      <c r="J58" s="547"/>
      <c r="K58" s="547"/>
      <c r="L58" s="547"/>
      <c r="M58" s="547"/>
      <c r="N58" s="547"/>
      <c r="O58" s="547"/>
      <c r="P58" s="547"/>
      <c r="Q58" s="547"/>
      <c r="R58" s="550"/>
      <c r="S58" s="735"/>
      <c r="T58" s="735"/>
      <c r="U58" s="735"/>
      <c r="V58" s="732"/>
      <c r="W58" s="732"/>
      <c r="X58" s="732"/>
      <c r="Y58" s="732"/>
      <c r="Z58" s="732"/>
      <c r="AA58" s="546"/>
      <c r="AB58" s="546"/>
      <c r="AC58" s="546"/>
      <c r="AD58" s="546"/>
      <c r="AE58" s="546"/>
      <c r="AF58" s="546"/>
      <c r="AG58" s="546"/>
      <c r="AH58" s="546"/>
      <c r="AI58" s="198"/>
    </row>
    <row r="59" spans="1:35" ht="18.75">
      <c r="A59" s="1445" t="s">
        <v>371</v>
      </c>
      <c r="B59" s="1445"/>
      <c r="C59" s="1445"/>
      <c r="D59" s="1445"/>
      <c r="E59" s="1445"/>
      <c r="F59" s="1445"/>
      <c r="G59" s="548">
        <f>БюджСит!N17</f>
        <v>9</v>
      </c>
      <c r="H59" s="547"/>
      <c r="I59" s="547"/>
      <c r="J59" s="547"/>
      <c r="K59" s="547"/>
      <c r="L59" s="547"/>
      <c r="M59" s="547"/>
      <c r="N59" s="547"/>
      <c r="O59" s="547"/>
      <c r="P59" s="547"/>
      <c r="Q59" s="547"/>
      <c r="R59" s="711"/>
      <c r="S59" s="732"/>
      <c r="T59" s="732"/>
      <c r="U59" s="732"/>
      <c r="V59" s="732"/>
      <c r="W59" s="732"/>
      <c r="X59" s="732"/>
      <c r="Y59" s="732"/>
      <c r="Z59" s="732"/>
      <c r="AA59" s="546"/>
      <c r="AB59" s="546"/>
      <c r="AC59" s="546"/>
      <c r="AD59" s="546"/>
      <c r="AE59" s="546"/>
      <c r="AF59" s="546"/>
      <c r="AG59" s="546"/>
      <c r="AH59" s="546"/>
      <c r="AI59" s="198"/>
    </row>
    <row r="60" spans="1:35" ht="18.75">
      <c r="A60" s="1445" t="s">
        <v>373</v>
      </c>
      <c r="B60" s="1445"/>
      <c r="C60" s="1445"/>
      <c r="D60" s="1445"/>
      <c r="E60" s="1445"/>
      <c r="F60" s="1445"/>
      <c r="G60" s="548">
        <v>0</v>
      </c>
      <c r="H60" s="547"/>
      <c r="I60" s="547"/>
      <c r="J60" s="547"/>
      <c r="K60" s="547"/>
      <c r="L60" s="547"/>
      <c r="M60" s="547"/>
      <c r="N60" s="547"/>
      <c r="O60" s="547"/>
      <c r="P60" s="547"/>
      <c r="Q60" s="547"/>
      <c r="R60" s="711"/>
      <c r="S60" s="732"/>
      <c r="T60" s="732"/>
      <c r="U60" s="732"/>
      <c r="V60" s="732"/>
      <c r="W60" s="732"/>
      <c r="X60" s="732"/>
      <c r="Y60" s="732"/>
      <c r="Z60" s="732"/>
      <c r="AA60" s="546"/>
      <c r="AB60" s="546"/>
      <c r="AC60" s="546"/>
      <c r="AD60" s="546"/>
      <c r="AE60" s="546"/>
      <c r="AF60" s="546"/>
      <c r="AG60" s="546"/>
      <c r="AH60" s="546"/>
      <c r="AI60" s="198"/>
    </row>
    <row r="61" spans="1:35" ht="30.75" customHeight="1">
      <c r="A61" s="1445" t="s">
        <v>374</v>
      </c>
      <c r="B61" s="1445"/>
      <c r="C61" s="1445"/>
      <c r="D61" s="1445"/>
      <c r="E61" s="1445"/>
      <c r="F61" s="1445"/>
      <c r="G61" s="1445"/>
      <c r="H61" s="1445"/>
      <c r="I61" s="715">
        <f>'ПП-М -СИТ'!N118/'ПП-М -СИТ'!N112*100</f>
        <v>19.360558224662547</v>
      </c>
      <c r="J61" s="547" t="s">
        <v>731</v>
      </c>
      <c r="K61" s="547"/>
      <c r="L61" s="547"/>
      <c r="M61" s="547"/>
      <c r="N61" s="547"/>
      <c r="O61" s="547"/>
      <c r="P61" s="547"/>
      <c r="Q61" s="547"/>
      <c r="R61" s="711"/>
      <c r="S61" s="732"/>
      <c r="T61" s="732"/>
      <c r="U61" s="732"/>
      <c r="V61" s="732"/>
      <c r="W61" s="732"/>
      <c r="X61" s="732"/>
      <c r="Y61" s="732"/>
      <c r="Z61" s="732"/>
      <c r="AA61" s="546"/>
      <c r="AB61" s="546"/>
      <c r="AC61" s="546"/>
      <c r="AD61" s="546"/>
      <c r="AE61" s="546"/>
      <c r="AF61" s="546"/>
      <c r="AG61" s="546"/>
      <c r="AH61" s="546"/>
      <c r="AI61" s="198"/>
    </row>
    <row r="62" spans="1:35" ht="35.25" customHeight="1">
      <c r="A62" s="1447" t="s">
        <v>98</v>
      </c>
      <c r="B62" s="1447"/>
      <c r="C62" s="1447"/>
      <c r="D62" s="1447"/>
      <c r="E62" s="1447"/>
      <c r="F62" s="1447"/>
      <c r="G62" s="1447"/>
      <c r="H62" s="1447"/>
      <c r="I62" s="1447"/>
      <c r="J62" s="1447"/>
      <c r="K62" s="1447"/>
      <c r="L62" s="1447"/>
      <c r="M62" s="1447"/>
      <c r="N62" s="1447"/>
      <c r="O62" s="1447"/>
      <c r="P62" s="1447"/>
      <c r="Q62" s="1447"/>
      <c r="R62" s="711"/>
      <c r="S62" s="732"/>
      <c r="T62" s="732"/>
      <c r="U62" s="732"/>
      <c r="V62" s="732"/>
      <c r="W62" s="732"/>
      <c r="X62" s="732"/>
      <c r="Y62" s="732"/>
      <c r="Z62" s="732"/>
      <c r="AA62" s="546"/>
      <c r="AB62" s="546"/>
      <c r="AC62" s="546"/>
      <c r="AD62" s="546"/>
      <c r="AE62" s="546"/>
      <c r="AF62" s="546"/>
      <c r="AG62" s="546"/>
      <c r="AH62" s="546"/>
      <c r="AI62" s="198"/>
    </row>
    <row r="63" spans="1:35">
      <c r="R63" s="546"/>
      <c r="S63" s="732"/>
      <c r="T63" s="732"/>
      <c r="U63" s="732"/>
      <c r="V63" s="732"/>
      <c r="W63" s="732"/>
      <c r="X63" s="732"/>
      <c r="Y63" s="732"/>
      <c r="Z63" s="732"/>
      <c r="AA63" s="546"/>
      <c r="AB63" s="546"/>
      <c r="AC63" s="546"/>
      <c r="AD63" s="546"/>
      <c r="AE63" s="546"/>
      <c r="AF63" s="546"/>
      <c r="AG63" s="546"/>
      <c r="AH63" s="546"/>
      <c r="AI63" s="198"/>
    </row>
    <row r="64" spans="1:35">
      <c r="A64" s="1463" t="s">
        <v>2010</v>
      </c>
      <c r="B64" s="1463"/>
      <c r="C64" s="1463"/>
      <c r="D64" s="1463"/>
      <c r="E64" s="1463"/>
      <c r="F64" s="1463"/>
      <c r="G64" s="1463"/>
      <c r="H64" s="1463"/>
      <c r="I64" s="1463"/>
      <c r="J64" s="1463"/>
      <c r="K64" s="1463"/>
      <c r="L64" s="1463"/>
      <c r="M64" s="1463"/>
      <c r="N64" s="1463"/>
      <c r="O64" s="1463"/>
      <c r="P64" s="1463"/>
      <c r="Q64" s="1463"/>
    </row>
    <row r="65" spans="1:18" ht="16.5" customHeight="1">
      <c r="A65" s="545" t="s">
        <v>361</v>
      </c>
      <c r="B65" s="545"/>
      <c r="C65" s="545"/>
      <c r="D65" s="545"/>
    </row>
    <row r="66" spans="1:18">
      <c r="A66" s="547" t="s">
        <v>673</v>
      </c>
      <c r="B66" s="1453">
        <v>3</v>
      </c>
      <c r="C66" s="1453"/>
      <c r="D66" s="1445" t="s">
        <v>364</v>
      </c>
      <c r="E66" s="1445"/>
      <c r="F66" s="1445"/>
      <c r="G66" s="1445"/>
      <c r="H66" s="1445"/>
      <c r="I66" s="1445"/>
      <c r="J66" s="1445"/>
      <c r="K66" s="1445"/>
      <c r="L66" s="1445"/>
      <c r="M66" s="1445"/>
      <c r="N66" s="1445"/>
      <c r="O66" s="1445"/>
      <c r="P66" s="1445"/>
      <c r="Q66" s="1445"/>
    </row>
    <row r="67" spans="1:18">
      <c r="A67" s="547" t="s">
        <v>673</v>
      </c>
      <c r="B67" s="1453">
        <f>Тех!C138</f>
        <v>2.0499999999999998</v>
      </c>
      <c r="C67" s="1453"/>
      <c r="D67" s="1445" t="s">
        <v>365</v>
      </c>
      <c r="E67" s="1445"/>
      <c r="F67" s="1445"/>
      <c r="G67" s="1445"/>
      <c r="H67" s="1445"/>
      <c r="I67" s="1445"/>
      <c r="J67" s="1445"/>
      <c r="K67" s="1445"/>
      <c r="L67" s="1445"/>
      <c r="M67" s="1445"/>
      <c r="N67" s="1445"/>
      <c r="O67" s="1445"/>
      <c r="P67" s="1445"/>
      <c r="Q67" s="1445"/>
    </row>
    <row r="68" spans="1:18">
      <c r="A68" s="547" t="s">
        <v>673</v>
      </c>
      <c r="B68" s="1453">
        <v>2</v>
      </c>
      <c r="C68" s="1453"/>
      <c r="D68" s="1445" t="s">
        <v>366</v>
      </c>
      <c r="E68" s="1445"/>
      <c r="F68" s="1445"/>
      <c r="G68" s="1445"/>
      <c r="H68" s="1445"/>
      <c r="I68" s="1445"/>
      <c r="J68" s="1445"/>
      <c r="K68" s="1445"/>
      <c r="L68" s="1445"/>
      <c r="M68" s="1445"/>
      <c r="N68" s="1445"/>
      <c r="O68" s="1445"/>
      <c r="P68" s="1445"/>
      <c r="Q68" s="1445"/>
    </row>
    <row r="69" spans="1:18" ht="18.75" hidden="1">
      <c r="A69" s="547" t="s">
        <v>673</v>
      </c>
      <c r="B69" s="1451">
        <v>0</v>
      </c>
      <c r="C69" s="1451"/>
      <c r="D69" s="1445" t="s">
        <v>367</v>
      </c>
      <c r="E69" s="1445"/>
      <c r="F69" s="1445"/>
      <c r="G69" s="1445"/>
      <c r="H69" s="1445"/>
      <c r="I69" s="1445"/>
      <c r="J69" s="1445"/>
      <c r="K69" s="1445"/>
      <c r="L69" s="1445"/>
      <c r="M69" s="1445"/>
      <c r="N69" s="1445"/>
      <c r="O69" s="1445"/>
      <c r="P69" s="1445"/>
      <c r="Q69" s="1445"/>
      <c r="R69" s="711"/>
    </row>
    <row r="70" spans="1:18" hidden="1">
      <c r="A70" s="547" t="s">
        <v>673</v>
      </c>
      <c r="B70" s="1451"/>
      <c r="C70" s="1451"/>
      <c r="D70" s="1445" t="s">
        <v>368</v>
      </c>
      <c r="E70" s="1445"/>
      <c r="F70" s="1445"/>
      <c r="G70" s="1445"/>
      <c r="H70" s="1445"/>
      <c r="I70" s="1445"/>
      <c r="J70" s="1445"/>
      <c r="K70" s="1445"/>
      <c r="L70" s="1445"/>
      <c r="M70" s="1445"/>
      <c r="N70" s="1445"/>
      <c r="O70" s="1445"/>
      <c r="P70" s="1445"/>
      <c r="Q70" s="1445"/>
    </row>
    <row r="71" spans="1:18" hidden="1">
      <c r="A71" s="1449"/>
      <c r="B71" s="1449"/>
      <c r="C71" s="1449"/>
      <c r="D71" s="1449"/>
      <c r="E71" s="1449"/>
      <c r="F71" s="1449"/>
      <c r="G71" s="1449"/>
      <c r="H71" s="1449"/>
      <c r="I71" s="1449"/>
      <c r="J71" s="1449"/>
      <c r="K71" s="1449"/>
      <c r="L71" s="1449"/>
      <c r="M71" s="1449"/>
      <c r="N71" s="1449"/>
      <c r="O71" s="1449"/>
      <c r="P71" s="1449"/>
      <c r="Q71" s="1449"/>
    </row>
    <row r="72" spans="1:18">
      <c r="A72" s="1458"/>
      <c r="B72" s="1458"/>
      <c r="C72" s="1458"/>
      <c r="D72" s="1458"/>
      <c r="E72" s="1458"/>
      <c r="F72" s="1458"/>
      <c r="G72" s="1458"/>
      <c r="H72" s="1458"/>
      <c r="I72" s="1458"/>
      <c r="J72" s="1458"/>
      <c r="K72" s="1458"/>
      <c r="L72" s="1458"/>
      <c r="M72" s="1458"/>
      <c r="N72" s="1458"/>
      <c r="O72" s="1458"/>
      <c r="P72" s="1458"/>
      <c r="Q72" s="1458"/>
    </row>
    <row r="73" spans="1:18" ht="22.5" customHeight="1">
      <c r="A73" s="1458" t="s">
        <v>1561</v>
      </c>
      <c r="B73" s="1458"/>
      <c r="C73" s="1458"/>
      <c r="D73" s="1458"/>
      <c r="E73" s="1458"/>
      <c r="F73" s="1458"/>
      <c r="G73" s="1458"/>
      <c r="H73" s="1458"/>
      <c r="I73" s="1458"/>
      <c r="J73" s="1458"/>
      <c r="K73" s="1458"/>
      <c r="L73" s="1458"/>
      <c r="M73" s="1458"/>
      <c r="N73" s="1458"/>
      <c r="O73" s="1458"/>
      <c r="P73" s="1458"/>
      <c r="Q73" s="1458"/>
    </row>
    <row r="74" spans="1:18" ht="19.5">
      <c r="A74" s="1461"/>
      <c r="B74" s="1461"/>
      <c r="C74" s="1461"/>
      <c r="D74" s="1461"/>
      <c r="E74" s="1461"/>
      <c r="F74" s="1461"/>
      <c r="G74" s="1461"/>
      <c r="H74" s="1461"/>
      <c r="I74" s="1461"/>
      <c r="J74" s="1461"/>
      <c r="K74" s="1461"/>
      <c r="L74" s="1461"/>
      <c r="M74" s="1461"/>
      <c r="N74" s="1461"/>
      <c r="O74" s="1461"/>
      <c r="P74" s="1461"/>
      <c r="Q74" s="1461"/>
    </row>
    <row r="75" spans="1:18">
      <c r="A75" s="1449" t="s">
        <v>99</v>
      </c>
      <c r="B75" s="1449"/>
      <c r="C75" s="1449"/>
      <c r="D75" s="1449"/>
      <c r="E75" s="1449"/>
      <c r="F75" s="1449"/>
      <c r="G75" s="1449"/>
      <c r="H75" s="1451">
        <v>2022</v>
      </c>
      <c r="I75" s="1451"/>
      <c r="J75" s="1445" t="s">
        <v>100</v>
      </c>
      <c r="K75" s="1445"/>
      <c r="L75" s="1445"/>
      <c r="M75" s="1445"/>
      <c r="N75" s="1445"/>
      <c r="O75" s="1445"/>
      <c r="P75" s="1445"/>
      <c r="Q75" s="1445"/>
    </row>
    <row r="76" spans="1:18" ht="15">
      <c r="A76" s="1457"/>
      <c r="B76" s="1457"/>
      <c r="C76" s="1457"/>
      <c r="D76" s="1457"/>
      <c r="E76" s="1457"/>
      <c r="F76" s="1457"/>
      <c r="G76" s="1457"/>
      <c r="H76" s="1457"/>
      <c r="I76" s="1457"/>
      <c r="J76" s="1457"/>
      <c r="K76" s="1457"/>
      <c r="L76" s="1457"/>
      <c r="M76" s="1457"/>
      <c r="N76" s="1457"/>
      <c r="O76" s="1457"/>
      <c r="P76" s="1457"/>
      <c r="Q76" s="1457"/>
    </row>
    <row r="77" spans="1:18">
      <c r="A77" s="1445" t="s">
        <v>372</v>
      </c>
      <c r="B77" s="1445"/>
      <c r="C77" s="1445"/>
      <c r="D77" s="1445"/>
      <c r="E77" s="1445"/>
      <c r="F77" s="1445"/>
      <c r="G77" s="1069">
        <f>'НАС-2гр(Красн) (2018-2022 гг)'!D585</f>
        <v>396</v>
      </c>
      <c r="H77" s="1445" t="s">
        <v>370</v>
      </c>
      <c r="I77" s="1445"/>
      <c r="J77" s="547"/>
      <c r="K77" s="547"/>
      <c r="L77" s="547"/>
      <c r="M77" s="547"/>
      <c r="N77" s="547"/>
      <c r="O77" s="547"/>
      <c r="P77" s="547"/>
      <c r="Q77" s="547"/>
    </row>
    <row r="78" spans="1:18" ht="18.75">
      <c r="A78" s="1445" t="s">
        <v>371</v>
      </c>
      <c r="B78" s="1445"/>
      <c r="C78" s="1445"/>
      <c r="D78" s="1445"/>
      <c r="E78" s="1445"/>
      <c r="F78" s="1445"/>
      <c r="G78" s="548">
        <f>'Бюдж(Красн)'!N16</f>
        <v>7</v>
      </c>
      <c r="H78" s="547"/>
      <c r="I78" s="547"/>
      <c r="J78" s="547"/>
      <c r="K78" s="547"/>
      <c r="L78" s="547"/>
      <c r="M78" s="547"/>
      <c r="N78" s="547"/>
      <c r="O78" s="547"/>
      <c r="P78" s="547"/>
      <c r="Q78" s="547"/>
      <c r="R78" s="736"/>
    </row>
    <row r="79" spans="1:18" ht="18.75">
      <c r="A79" s="1445" t="s">
        <v>373</v>
      </c>
      <c r="B79" s="1445"/>
      <c r="C79" s="1445"/>
      <c r="D79" s="1445"/>
      <c r="E79" s="1445"/>
      <c r="F79" s="1445"/>
      <c r="G79" s="548">
        <f>'Проч(Красн)'!N13</f>
        <v>3</v>
      </c>
      <c r="H79" s="547"/>
      <c r="I79" s="547"/>
      <c r="J79" s="547"/>
      <c r="K79" s="547"/>
      <c r="L79" s="547"/>
      <c r="M79" s="547"/>
      <c r="N79" s="547"/>
      <c r="O79" s="547"/>
      <c r="P79" s="547"/>
      <c r="Q79" s="547"/>
      <c r="R79" s="736"/>
    </row>
    <row r="80" spans="1:18" ht="32.25" customHeight="1">
      <c r="A80" s="1445" t="s">
        <v>374</v>
      </c>
      <c r="B80" s="1445"/>
      <c r="C80" s="1445"/>
      <c r="D80" s="1445"/>
      <c r="E80" s="1445"/>
      <c r="F80" s="1445"/>
      <c r="G80" s="1445"/>
      <c r="H80" s="1445"/>
      <c r="I80" s="715">
        <f>'ПП-М(Красн)'!N118/'ПП-М(Красн)'!N112*100</f>
        <v>79.544328875681032</v>
      </c>
      <c r="J80" s="547" t="s">
        <v>731</v>
      </c>
      <c r="K80" s="547"/>
      <c r="L80" s="547"/>
      <c r="M80" s="547"/>
      <c r="N80" s="547"/>
      <c r="O80" s="547"/>
      <c r="P80" s="547"/>
      <c r="Q80" s="547"/>
      <c r="R80" s="736"/>
    </row>
    <row r="81" spans="1:18" ht="35.25" customHeight="1">
      <c r="A81" s="1447" t="s">
        <v>101</v>
      </c>
      <c r="B81" s="1447"/>
      <c r="C81" s="1447"/>
      <c r="D81" s="1447"/>
      <c r="E81" s="1447"/>
      <c r="F81" s="1447"/>
      <c r="G81" s="1447"/>
      <c r="H81" s="1447"/>
      <c r="I81" s="1447"/>
      <c r="J81" s="1447"/>
      <c r="K81" s="1447"/>
      <c r="L81" s="1447"/>
      <c r="M81" s="1447"/>
      <c r="N81" s="1447"/>
      <c r="O81" s="1447"/>
      <c r="P81" s="1447"/>
      <c r="Q81" s="1447"/>
      <c r="R81" s="736"/>
    </row>
  </sheetData>
  <mergeCells count="132">
    <mergeCell ref="A79:F79"/>
    <mergeCell ref="A80:H80"/>
    <mergeCell ref="A81:Q81"/>
    <mergeCell ref="A77:F77"/>
    <mergeCell ref="H77:I77"/>
    <mergeCell ref="D70:Q70"/>
    <mergeCell ref="A71:Q71"/>
    <mergeCell ref="A72:Q72"/>
    <mergeCell ref="A73:Q73"/>
    <mergeCell ref="A78:F78"/>
    <mergeCell ref="A74:Q74"/>
    <mergeCell ref="A75:G75"/>
    <mergeCell ref="A76:Q76"/>
    <mergeCell ref="H75:I75"/>
    <mergeCell ref="J75:Q75"/>
    <mergeCell ref="B70:C70"/>
    <mergeCell ref="B69:C69"/>
    <mergeCell ref="D69:Q69"/>
    <mergeCell ref="A57:Q57"/>
    <mergeCell ref="H56:I56"/>
    <mergeCell ref="J56:Q56"/>
    <mergeCell ref="A58:F58"/>
    <mergeCell ref="H58:I58"/>
    <mergeCell ref="A52:Q52"/>
    <mergeCell ref="A53:Q53"/>
    <mergeCell ref="B67:C67"/>
    <mergeCell ref="A59:F59"/>
    <mergeCell ref="A60:F60"/>
    <mergeCell ref="A61:H61"/>
    <mergeCell ref="A62:Q62"/>
    <mergeCell ref="D67:Q67"/>
    <mergeCell ref="A64:Q64"/>
    <mergeCell ref="B66:C66"/>
    <mergeCell ref="D66:Q66"/>
    <mergeCell ref="A54:Q54"/>
    <mergeCell ref="A55:Q55"/>
    <mergeCell ref="A56:G56"/>
    <mergeCell ref="B68:C68"/>
    <mergeCell ref="D68:Q68"/>
    <mergeCell ref="A42:H42"/>
    <mergeCell ref="D48:Q48"/>
    <mergeCell ref="H16:I16"/>
    <mergeCell ref="B29:C29"/>
    <mergeCell ref="D29:Q29"/>
    <mergeCell ref="B30:C30"/>
    <mergeCell ref="D30:Q30"/>
    <mergeCell ref="B31:C31"/>
    <mergeCell ref="D31:Q31"/>
    <mergeCell ref="B32:C32"/>
    <mergeCell ref="D32:Q32"/>
    <mergeCell ref="A18:F18"/>
    <mergeCell ref="A22:Q22"/>
    <mergeCell ref="J37:Q37"/>
    <mergeCell ref="H39:I39"/>
    <mergeCell ref="A34:Q34"/>
    <mergeCell ref="A45:Q45"/>
    <mergeCell ref="H37:I37"/>
    <mergeCell ref="A1:Q1"/>
    <mergeCell ref="A2:Q2"/>
    <mergeCell ref="D7:Q7"/>
    <mergeCell ref="B7:C7"/>
    <mergeCell ref="A5:Q5"/>
    <mergeCell ref="H14:I14"/>
    <mergeCell ref="B8:C8"/>
    <mergeCell ref="B9:C9"/>
    <mergeCell ref="B10:C10"/>
    <mergeCell ref="A11:Q11"/>
    <mergeCell ref="D8:Q8"/>
    <mergeCell ref="D9:Q9"/>
    <mergeCell ref="D10:Q10"/>
    <mergeCell ref="A12:Q12"/>
    <mergeCell ref="A13:Q13"/>
    <mergeCell ref="A15:Q15"/>
    <mergeCell ref="A14:G14"/>
    <mergeCell ref="B26:C26"/>
    <mergeCell ref="D26:Q26"/>
    <mergeCell ref="B24:C24"/>
    <mergeCell ref="J14:Q14"/>
    <mergeCell ref="A16:F16"/>
    <mergeCell ref="A17:F17"/>
    <mergeCell ref="A21:Q21"/>
    <mergeCell ref="D25:Q25"/>
    <mergeCell ref="A19:H19"/>
    <mergeCell ref="B25:C25"/>
    <mergeCell ref="U47:X47"/>
    <mergeCell ref="T51:U51"/>
    <mergeCell ref="V51:AH51"/>
    <mergeCell ref="B49:C49"/>
    <mergeCell ref="U48:AH48"/>
    <mergeCell ref="R34:AH34"/>
    <mergeCell ref="R35:W35"/>
    <mergeCell ref="Y35:Z35"/>
    <mergeCell ref="R38:Y38"/>
    <mergeCell ref="R39:AH39"/>
    <mergeCell ref="R36:W36"/>
    <mergeCell ref="R37:W37"/>
    <mergeCell ref="A43:Q43"/>
    <mergeCell ref="A46:Q46"/>
    <mergeCell ref="B48:C48"/>
    <mergeCell ref="A38:Q38"/>
    <mergeCell ref="A39:F39"/>
    <mergeCell ref="A35:Q35"/>
    <mergeCell ref="A36:Q36"/>
    <mergeCell ref="A37:G37"/>
    <mergeCell ref="B51:C51"/>
    <mergeCell ref="D51:Q51"/>
    <mergeCell ref="A40:F40"/>
    <mergeCell ref="A41:F41"/>
    <mergeCell ref="R57:Y57"/>
    <mergeCell ref="R54:W54"/>
    <mergeCell ref="Y54:Z54"/>
    <mergeCell ref="R55:W55"/>
    <mergeCell ref="R56:W56"/>
    <mergeCell ref="A20:Q20"/>
    <mergeCell ref="D24:Q24"/>
    <mergeCell ref="V50:AH50"/>
    <mergeCell ref="R49:S49"/>
    <mergeCell ref="T49:U49"/>
    <mergeCell ref="V49:AH49"/>
    <mergeCell ref="T50:U50"/>
    <mergeCell ref="S26:T26"/>
    <mergeCell ref="S52:T52"/>
    <mergeCell ref="U52:X52"/>
    <mergeCell ref="D49:Q49"/>
    <mergeCell ref="B50:C50"/>
    <mergeCell ref="D50:Q50"/>
    <mergeCell ref="S47:T47"/>
    <mergeCell ref="U26:AH26"/>
    <mergeCell ref="R23:AH23"/>
    <mergeCell ref="S25:T25"/>
    <mergeCell ref="U25:AH25"/>
    <mergeCell ref="S48:T48"/>
  </mergeCells>
  <phoneticPr fontId="0" type="noConversion"/>
  <pageMargins left="1.1023622047244095" right="0.39370078740157483" top="0.39370078740157483" bottom="0.39370078740157483" header="0.31496062992125984" footer="0.31496062992125984"/>
  <pageSetup paperSize="9" scale="58" orientation="portrait" r:id="rId1"/>
  <rowBreaks count="1" manualBreakCount="1">
    <brk id="39" min="17" max="3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IC191"/>
  <sheetViews>
    <sheetView view="pageBreakPreview" zoomScale="90" zoomScaleNormal="100" zoomScaleSheetLayoutView="90" workbookViewId="0">
      <selection activeCell="U27" sqref="U27"/>
    </sheetView>
  </sheetViews>
  <sheetFormatPr defaultRowHeight="18.75"/>
  <cols>
    <col min="1" max="1" width="8.7109375" style="29" customWidth="1"/>
    <col min="2" max="2" width="35.140625" style="29" customWidth="1"/>
    <col min="3" max="3" width="13.5703125" style="29" customWidth="1"/>
    <col min="4" max="4" width="9.42578125" style="29" hidden="1" customWidth="1"/>
    <col min="5" max="5" width="8.140625" style="29" hidden="1" customWidth="1"/>
    <col min="6" max="6" width="10.85546875" style="29" hidden="1" customWidth="1"/>
    <col min="7" max="7" width="9.42578125" style="29" hidden="1" customWidth="1"/>
    <col min="8" max="12" width="12.85546875" style="29" customWidth="1"/>
    <col min="13" max="13" width="37" style="881" customWidth="1"/>
    <col min="14" max="14" width="16.5703125" style="29" customWidth="1"/>
    <col min="15" max="16" width="17" style="29" customWidth="1"/>
    <col min="17" max="17" width="15.42578125" style="29" customWidth="1"/>
    <col min="18" max="18" width="17.5703125" style="29" customWidth="1"/>
    <col min="19" max="19" width="17.85546875" style="29" customWidth="1"/>
    <col min="20" max="20" width="11.5703125" style="29" customWidth="1"/>
    <col min="21" max="21" width="14.5703125" style="29" customWidth="1"/>
    <col min="22" max="22" width="13.85546875" style="29" customWidth="1"/>
    <col min="23" max="23" width="12.85546875" style="29" hidden="1" customWidth="1"/>
    <col min="24" max="24" width="52.28515625" style="29" customWidth="1"/>
    <col min="25" max="25" width="5.42578125" style="29" customWidth="1"/>
    <col min="26" max="26" width="27.140625" style="29" customWidth="1"/>
    <col min="27" max="27" width="8.28515625" style="29" customWidth="1"/>
    <col min="28" max="28" width="36" style="29" customWidth="1"/>
    <col min="29" max="29" width="13.28515625" style="29" customWidth="1"/>
    <col min="30" max="30" width="10.42578125" style="29" customWidth="1"/>
    <col min="31" max="32" width="11" style="29" customWidth="1"/>
    <col min="33" max="33" width="6.28515625" style="29" customWidth="1"/>
    <col min="34" max="34" width="10.7109375" style="29" customWidth="1"/>
    <col min="35" max="35" width="14.140625" style="29" customWidth="1"/>
    <col min="36" max="36" width="17" style="29" customWidth="1"/>
    <col min="37" max="37" width="20.7109375" style="29" customWidth="1"/>
    <col min="38" max="38" width="30.85546875" style="29" customWidth="1"/>
    <col min="39" max="44" width="9.140625" style="29" hidden="1" customWidth="1"/>
    <col min="45" max="45" width="27.42578125" style="29" hidden="1" customWidth="1"/>
    <col min="46" max="49" width="9.140625" style="29" hidden="1" customWidth="1"/>
    <col min="50" max="50" width="12" style="29" hidden="1" customWidth="1"/>
    <col min="51" max="66" width="9.140625" style="29" hidden="1" customWidth="1"/>
    <col min="67" max="68" width="9.140625" style="29"/>
    <col min="69" max="69" width="4.85546875" style="29" customWidth="1"/>
    <col min="70" max="84" width="9.140625" style="29" hidden="1" customWidth="1"/>
    <col min="85" max="85" width="9.140625" style="29"/>
    <col min="86" max="86" width="4.7109375" style="29" customWidth="1"/>
    <col min="87" max="92" width="9.140625" style="29" hidden="1" customWidth="1"/>
    <col min="93" max="93" width="9.140625" style="29"/>
    <col min="94" max="94" width="6.140625" style="29" customWidth="1"/>
    <col min="95" max="100" width="9.140625" style="29" hidden="1" customWidth="1"/>
    <col min="101" max="102" width="9.140625" style="29"/>
    <col min="103" max="103" width="4.85546875" style="29" customWidth="1"/>
    <col min="104" max="108" width="9.140625" style="29" hidden="1" customWidth="1"/>
    <col min="109" max="109" width="9.140625" style="29"/>
    <col min="110" max="110" width="6.42578125" style="29" customWidth="1"/>
    <col min="111" max="116" width="9.140625" style="29" hidden="1" customWidth="1"/>
    <col min="117" max="119" width="9.140625" style="29"/>
    <col min="120" max="120" width="1.42578125" style="29" customWidth="1"/>
    <col min="121" max="131" width="9.140625" style="29" hidden="1" customWidth="1"/>
    <col min="132" max="133" width="9.140625" style="29"/>
    <col min="134" max="134" width="32.28515625" style="29" customWidth="1"/>
    <col min="135" max="135" width="14.28515625" style="29" customWidth="1"/>
    <col min="136" max="136" width="15.42578125" style="29" customWidth="1"/>
    <col min="137" max="139" width="9.140625" style="29"/>
    <col min="140" max="140" width="13.85546875" style="29" customWidth="1"/>
    <col min="141" max="244" width="9.140625" style="29"/>
    <col min="245" max="245" width="6" style="29" customWidth="1"/>
    <col min="246" max="246" width="30" style="29" customWidth="1"/>
    <col min="247" max="247" width="6.5703125" style="29" customWidth="1"/>
    <col min="248" max="248" width="14" style="29" customWidth="1"/>
    <col min="249" max="249" width="12.140625" style="29" customWidth="1"/>
    <col min="250" max="250" width="16.5703125" style="29" customWidth="1"/>
    <col min="251" max="251" width="17" style="29" customWidth="1"/>
    <col min="252" max="252" width="15.42578125" style="29" customWidth="1"/>
    <col min="253" max="253" width="15.5703125" style="29" customWidth="1"/>
    <col min="254" max="254" width="12.85546875" style="29" customWidth="1"/>
    <col min="255" max="255" width="0" style="29" hidden="1" customWidth="1"/>
    <col min="256" max="256" width="9.140625" style="29"/>
    <col min="257" max="257" width="5.5703125" style="29" customWidth="1"/>
    <col min="258" max="258" width="30" style="29" customWidth="1"/>
    <col min="259" max="259" width="6.5703125" style="29" customWidth="1"/>
    <col min="260" max="260" width="14" style="29" customWidth="1"/>
    <col min="261" max="261" width="12.140625" style="29" customWidth="1"/>
    <col min="262" max="262" width="16.5703125" style="29" customWidth="1"/>
    <col min="263" max="263" width="17" style="29" customWidth="1"/>
    <col min="264" max="264" width="15.42578125" style="29" customWidth="1"/>
    <col min="265" max="265" width="15.5703125" style="29" customWidth="1"/>
    <col min="266" max="267" width="12.85546875" style="29" customWidth="1"/>
    <col min="268" max="268" width="5.5703125" style="29" customWidth="1"/>
    <col min="269" max="269" width="30" style="29" customWidth="1"/>
    <col min="270" max="270" width="6.5703125" style="29" customWidth="1"/>
    <col min="271" max="271" width="14" style="29" customWidth="1"/>
    <col min="272" max="272" width="12.140625" style="29" customWidth="1"/>
    <col min="273" max="273" width="16.5703125" style="29" customWidth="1"/>
    <col min="274" max="274" width="17" style="29" customWidth="1"/>
    <col min="275" max="275" width="15.42578125" style="29" customWidth="1"/>
    <col min="276" max="276" width="15.5703125" style="29" customWidth="1"/>
    <col min="277" max="278" width="12.85546875" style="29" customWidth="1"/>
    <col min="279" max="500" width="9.140625" style="29"/>
    <col min="501" max="501" width="6" style="29" customWidth="1"/>
    <col min="502" max="502" width="30" style="29" customWidth="1"/>
    <col min="503" max="503" width="6.5703125" style="29" customWidth="1"/>
    <col min="504" max="504" width="14" style="29" customWidth="1"/>
    <col min="505" max="505" width="12.140625" style="29" customWidth="1"/>
    <col min="506" max="506" width="16.5703125" style="29" customWidth="1"/>
    <col min="507" max="507" width="17" style="29" customWidth="1"/>
    <col min="508" max="508" width="15.42578125" style="29" customWidth="1"/>
    <col min="509" max="509" width="15.5703125" style="29" customWidth="1"/>
    <col min="510" max="510" width="12.85546875" style="29" customWidth="1"/>
    <col min="511" max="511" width="0" style="29" hidden="1" customWidth="1"/>
    <col min="512" max="512" width="9.140625" style="29"/>
    <col min="513" max="513" width="5.5703125" style="29" customWidth="1"/>
    <col min="514" max="514" width="30" style="29" customWidth="1"/>
    <col min="515" max="515" width="6.5703125" style="29" customWidth="1"/>
    <col min="516" max="516" width="14" style="29" customWidth="1"/>
    <col min="517" max="517" width="12.140625" style="29" customWidth="1"/>
    <col min="518" max="518" width="16.5703125" style="29" customWidth="1"/>
    <col min="519" max="519" width="17" style="29" customWidth="1"/>
    <col min="520" max="520" width="15.42578125" style="29" customWidth="1"/>
    <col min="521" max="521" width="15.5703125" style="29" customWidth="1"/>
    <col min="522" max="523" width="12.85546875" style="29" customWidth="1"/>
    <col min="524" max="524" width="5.5703125" style="29" customWidth="1"/>
    <col min="525" max="525" width="30" style="29" customWidth="1"/>
    <col min="526" max="526" width="6.5703125" style="29" customWidth="1"/>
    <col min="527" max="527" width="14" style="29" customWidth="1"/>
    <col min="528" max="528" width="12.140625" style="29" customWidth="1"/>
    <col min="529" max="529" width="16.5703125" style="29" customWidth="1"/>
    <col min="530" max="530" width="17" style="29" customWidth="1"/>
    <col min="531" max="531" width="15.42578125" style="29" customWidth="1"/>
    <col min="532" max="532" width="15.5703125" style="29" customWidth="1"/>
    <col min="533" max="534" width="12.85546875" style="29" customWidth="1"/>
    <col min="535" max="756" width="9.140625" style="29"/>
    <col min="757" max="757" width="6" style="29" customWidth="1"/>
    <col min="758" max="758" width="30" style="29" customWidth="1"/>
    <col min="759" max="759" width="6.5703125" style="29" customWidth="1"/>
    <col min="760" max="760" width="14" style="29" customWidth="1"/>
    <col min="761" max="761" width="12.140625" style="29" customWidth="1"/>
    <col min="762" max="762" width="16.5703125" style="29" customWidth="1"/>
    <col min="763" max="763" width="17" style="29" customWidth="1"/>
    <col min="764" max="764" width="15.42578125" style="29" customWidth="1"/>
    <col min="765" max="765" width="15.5703125" style="29" customWidth="1"/>
    <col min="766" max="766" width="12.85546875" style="29" customWidth="1"/>
    <col min="767" max="767" width="0" style="29" hidden="1" customWidth="1"/>
    <col min="768" max="768" width="9.140625" style="29"/>
    <col min="769" max="769" width="5.5703125" style="29" customWidth="1"/>
    <col min="770" max="770" width="30" style="29" customWidth="1"/>
    <col min="771" max="771" width="6.5703125" style="29" customWidth="1"/>
    <col min="772" max="772" width="14" style="29" customWidth="1"/>
    <col min="773" max="773" width="12.140625" style="29" customWidth="1"/>
    <col min="774" max="774" width="16.5703125" style="29" customWidth="1"/>
    <col min="775" max="775" width="17" style="29" customWidth="1"/>
    <col min="776" max="776" width="15.42578125" style="29" customWidth="1"/>
    <col min="777" max="777" width="15.5703125" style="29" customWidth="1"/>
    <col min="778" max="779" width="12.85546875" style="29" customWidth="1"/>
    <col min="780" max="780" width="5.5703125" style="29" customWidth="1"/>
    <col min="781" max="781" width="30" style="29" customWidth="1"/>
    <col min="782" max="782" width="6.5703125" style="29" customWidth="1"/>
    <col min="783" max="783" width="14" style="29" customWidth="1"/>
    <col min="784" max="784" width="12.140625" style="29" customWidth="1"/>
    <col min="785" max="785" width="16.5703125" style="29" customWidth="1"/>
    <col min="786" max="786" width="17" style="29" customWidth="1"/>
    <col min="787" max="787" width="15.42578125" style="29" customWidth="1"/>
    <col min="788" max="788" width="15.5703125" style="29" customWidth="1"/>
    <col min="789" max="790" width="12.85546875" style="29" customWidth="1"/>
    <col min="791" max="1012" width="9.140625" style="29"/>
    <col min="1013" max="1013" width="6" style="29" customWidth="1"/>
    <col min="1014" max="1014" width="30" style="29" customWidth="1"/>
    <col min="1015" max="1015" width="6.5703125" style="29" customWidth="1"/>
    <col min="1016" max="1016" width="14" style="29" customWidth="1"/>
    <col min="1017" max="1017" width="12.140625" style="29" customWidth="1"/>
    <col min="1018" max="1018" width="16.5703125" style="29" customWidth="1"/>
    <col min="1019" max="1019" width="17" style="29" customWidth="1"/>
    <col min="1020" max="1020" width="15.42578125" style="29" customWidth="1"/>
    <col min="1021" max="1021" width="15.5703125" style="29" customWidth="1"/>
    <col min="1022" max="1022" width="12.85546875" style="29" customWidth="1"/>
    <col min="1023" max="1023" width="0" style="29" hidden="1" customWidth="1"/>
    <col min="1024" max="1024" width="9.140625" style="29"/>
    <col min="1025" max="1025" width="5.5703125" style="29" customWidth="1"/>
    <col min="1026" max="1026" width="30" style="29" customWidth="1"/>
    <col min="1027" max="1027" width="6.5703125" style="29" customWidth="1"/>
    <col min="1028" max="1028" width="14" style="29" customWidth="1"/>
    <col min="1029" max="1029" width="12.140625" style="29" customWidth="1"/>
    <col min="1030" max="1030" width="16.5703125" style="29" customWidth="1"/>
    <col min="1031" max="1031" width="17" style="29" customWidth="1"/>
    <col min="1032" max="1032" width="15.42578125" style="29" customWidth="1"/>
    <col min="1033" max="1033" width="15.5703125" style="29" customWidth="1"/>
    <col min="1034" max="1035" width="12.85546875" style="29" customWidth="1"/>
    <col min="1036" max="1036" width="5.5703125" style="29" customWidth="1"/>
    <col min="1037" max="1037" width="30" style="29" customWidth="1"/>
    <col min="1038" max="1038" width="6.5703125" style="29" customWidth="1"/>
    <col min="1039" max="1039" width="14" style="29" customWidth="1"/>
    <col min="1040" max="1040" width="12.140625" style="29" customWidth="1"/>
    <col min="1041" max="1041" width="16.5703125" style="29" customWidth="1"/>
    <col min="1042" max="1042" width="17" style="29" customWidth="1"/>
    <col min="1043" max="1043" width="15.42578125" style="29" customWidth="1"/>
    <col min="1044" max="1044" width="15.5703125" style="29" customWidth="1"/>
    <col min="1045" max="1046" width="12.85546875" style="29" customWidth="1"/>
    <col min="1047" max="1268" width="9.140625" style="29"/>
    <col min="1269" max="1269" width="6" style="29" customWidth="1"/>
    <col min="1270" max="1270" width="30" style="29" customWidth="1"/>
    <col min="1271" max="1271" width="6.5703125" style="29" customWidth="1"/>
    <col min="1272" max="1272" width="14" style="29" customWidth="1"/>
    <col min="1273" max="1273" width="12.140625" style="29" customWidth="1"/>
    <col min="1274" max="1274" width="16.5703125" style="29" customWidth="1"/>
    <col min="1275" max="1275" width="17" style="29" customWidth="1"/>
    <col min="1276" max="1276" width="15.42578125" style="29" customWidth="1"/>
    <col min="1277" max="1277" width="15.5703125" style="29" customWidth="1"/>
    <col min="1278" max="1278" width="12.85546875" style="29" customWidth="1"/>
    <col min="1279" max="1279" width="0" style="29" hidden="1" customWidth="1"/>
    <col min="1280" max="1280" width="9.140625" style="29"/>
    <col min="1281" max="1281" width="5.5703125" style="29" customWidth="1"/>
    <col min="1282" max="1282" width="30" style="29" customWidth="1"/>
    <col min="1283" max="1283" width="6.5703125" style="29" customWidth="1"/>
    <col min="1284" max="1284" width="14" style="29" customWidth="1"/>
    <col min="1285" max="1285" width="12.140625" style="29" customWidth="1"/>
    <col min="1286" max="1286" width="16.5703125" style="29" customWidth="1"/>
    <col min="1287" max="1287" width="17" style="29" customWidth="1"/>
    <col min="1288" max="1288" width="15.42578125" style="29" customWidth="1"/>
    <col min="1289" max="1289" width="15.5703125" style="29" customWidth="1"/>
    <col min="1290" max="1291" width="12.85546875" style="29" customWidth="1"/>
    <col min="1292" max="1292" width="5.5703125" style="29" customWidth="1"/>
    <col min="1293" max="1293" width="30" style="29" customWidth="1"/>
    <col min="1294" max="1294" width="6.5703125" style="29" customWidth="1"/>
    <col min="1295" max="1295" width="14" style="29" customWidth="1"/>
    <col min="1296" max="1296" width="12.140625" style="29" customWidth="1"/>
    <col min="1297" max="1297" width="16.5703125" style="29" customWidth="1"/>
    <col min="1298" max="1298" width="17" style="29" customWidth="1"/>
    <col min="1299" max="1299" width="15.42578125" style="29" customWidth="1"/>
    <col min="1300" max="1300" width="15.5703125" style="29" customWidth="1"/>
    <col min="1301" max="1302" width="12.85546875" style="29" customWidth="1"/>
    <col min="1303" max="1524" width="9.140625" style="29"/>
    <col min="1525" max="1525" width="6" style="29" customWidth="1"/>
    <col min="1526" max="1526" width="30" style="29" customWidth="1"/>
    <col min="1527" max="1527" width="6.5703125" style="29" customWidth="1"/>
    <col min="1528" max="1528" width="14" style="29" customWidth="1"/>
    <col min="1529" max="1529" width="12.140625" style="29" customWidth="1"/>
    <col min="1530" max="1530" width="16.5703125" style="29" customWidth="1"/>
    <col min="1531" max="1531" width="17" style="29" customWidth="1"/>
    <col min="1532" max="1532" width="15.42578125" style="29" customWidth="1"/>
    <col min="1533" max="1533" width="15.5703125" style="29" customWidth="1"/>
    <col min="1534" max="1534" width="12.85546875" style="29" customWidth="1"/>
    <col min="1535" max="1535" width="0" style="29" hidden="1" customWidth="1"/>
    <col min="1536" max="1536" width="9.140625" style="29"/>
    <col min="1537" max="1537" width="5.5703125" style="29" customWidth="1"/>
    <col min="1538" max="1538" width="30" style="29" customWidth="1"/>
    <col min="1539" max="1539" width="6.5703125" style="29" customWidth="1"/>
    <col min="1540" max="1540" width="14" style="29" customWidth="1"/>
    <col min="1541" max="1541" width="12.140625" style="29" customWidth="1"/>
    <col min="1542" max="1542" width="16.5703125" style="29" customWidth="1"/>
    <col min="1543" max="1543" width="17" style="29" customWidth="1"/>
    <col min="1544" max="1544" width="15.42578125" style="29" customWidth="1"/>
    <col min="1545" max="1545" width="15.5703125" style="29" customWidth="1"/>
    <col min="1546" max="1547" width="12.85546875" style="29" customWidth="1"/>
    <col min="1548" max="1548" width="5.5703125" style="29" customWidth="1"/>
    <col min="1549" max="1549" width="30" style="29" customWidth="1"/>
    <col min="1550" max="1550" width="6.5703125" style="29" customWidth="1"/>
    <col min="1551" max="1551" width="14" style="29" customWidth="1"/>
    <col min="1552" max="1552" width="12.140625" style="29" customWidth="1"/>
    <col min="1553" max="1553" width="16.5703125" style="29" customWidth="1"/>
    <col min="1554" max="1554" width="17" style="29" customWidth="1"/>
    <col min="1555" max="1555" width="15.42578125" style="29" customWidth="1"/>
    <col min="1556" max="1556" width="15.5703125" style="29" customWidth="1"/>
    <col min="1557" max="1558" width="12.85546875" style="29" customWidth="1"/>
    <col min="1559" max="1780" width="9.140625" style="29"/>
    <col min="1781" max="1781" width="6" style="29" customWidth="1"/>
    <col min="1782" max="1782" width="30" style="29" customWidth="1"/>
    <col min="1783" max="1783" width="6.5703125" style="29" customWidth="1"/>
    <col min="1784" max="1784" width="14" style="29" customWidth="1"/>
    <col min="1785" max="1785" width="12.140625" style="29" customWidth="1"/>
    <col min="1786" max="1786" width="16.5703125" style="29" customWidth="1"/>
    <col min="1787" max="1787" width="17" style="29" customWidth="1"/>
    <col min="1788" max="1788" width="15.42578125" style="29" customWidth="1"/>
    <col min="1789" max="1789" width="15.5703125" style="29" customWidth="1"/>
    <col min="1790" max="1790" width="12.85546875" style="29" customWidth="1"/>
    <col min="1791" max="1791" width="0" style="29" hidden="1" customWidth="1"/>
    <col min="1792" max="1792" width="9.140625" style="29"/>
    <col min="1793" max="1793" width="5.5703125" style="29" customWidth="1"/>
    <col min="1794" max="1794" width="30" style="29" customWidth="1"/>
    <col min="1795" max="1795" width="6.5703125" style="29" customWidth="1"/>
    <col min="1796" max="1796" width="14" style="29" customWidth="1"/>
    <col min="1797" max="1797" width="12.140625" style="29" customWidth="1"/>
    <col min="1798" max="1798" width="16.5703125" style="29" customWidth="1"/>
    <col min="1799" max="1799" width="17" style="29" customWidth="1"/>
    <col min="1800" max="1800" width="15.42578125" style="29" customWidth="1"/>
    <col min="1801" max="1801" width="15.5703125" style="29" customWidth="1"/>
    <col min="1802" max="1803" width="12.85546875" style="29" customWidth="1"/>
    <col min="1804" max="1804" width="5.5703125" style="29" customWidth="1"/>
    <col min="1805" max="1805" width="30" style="29" customWidth="1"/>
    <col min="1806" max="1806" width="6.5703125" style="29" customWidth="1"/>
    <col min="1807" max="1807" width="14" style="29" customWidth="1"/>
    <col min="1808" max="1808" width="12.140625" style="29" customWidth="1"/>
    <col min="1809" max="1809" width="16.5703125" style="29" customWidth="1"/>
    <col min="1810" max="1810" width="17" style="29" customWidth="1"/>
    <col min="1811" max="1811" width="15.42578125" style="29" customWidth="1"/>
    <col min="1812" max="1812" width="15.5703125" style="29" customWidth="1"/>
    <col min="1813" max="1814" width="12.85546875" style="29" customWidth="1"/>
    <col min="1815" max="2036" width="9.140625" style="29"/>
    <col min="2037" max="2037" width="6" style="29" customWidth="1"/>
    <col min="2038" max="2038" width="30" style="29" customWidth="1"/>
    <col min="2039" max="2039" width="6.5703125" style="29" customWidth="1"/>
    <col min="2040" max="2040" width="14" style="29" customWidth="1"/>
    <col min="2041" max="2041" width="12.140625" style="29" customWidth="1"/>
    <col min="2042" max="2042" width="16.5703125" style="29" customWidth="1"/>
    <col min="2043" max="2043" width="17" style="29" customWidth="1"/>
    <col min="2044" max="2044" width="15.42578125" style="29" customWidth="1"/>
    <col min="2045" max="2045" width="15.5703125" style="29" customWidth="1"/>
    <col min="2046" max="2046" width="12.85546875" style="29" customWidth="1"/>
    <col min="2047" max="2047" width="0" style="29" hidden="1" customWidth="1"/>
    <col min="2048" max="2048" width="9.140625" style="29"/>
    <col min="2049" max="2049" width="5.5703125" style="29" customWidth="1"/>
    <col min="2050" max="2050" width="30" style="29" customWidth="1"/>
    <col min="2051" max="2051" width="6.5703125" style="29" customWidth="1"/>
    <col min="2052" max="2052" width="14" style="29" customWidth="1"/>
    <col min="2053" max="2053" width="12.140625" style="29" customWidth="1"/>
    <col min="2054" max="2054" width="16.5703125" style="29" customWidth="1"/>
    <col min="2055" max="2055" width="17" style="29" customWidth="1"/>
    <col min="2056" max="2056" width="15.42578125" style="29" customWidth="1"/>
    <col min="2057" max="2057" width="15.5703125" style="29" customWidth="1"/>
    <col min="2058" max="2059" width="12.85546875" style="29" customWidth="1"/>
    <col min="2060" max="2060" width="5.5703125" style="29" customWidth="1"/>
    <col min="2061" max="2061" width="30" style="29" customWidth="1"/>
    <col min="2062" max="2062" width="6.5703125" style="29" customWidth="1"/>
    <col min="2063" max="2063" width="14" style="29" customWidth="1"/>
    <col min="2064" max="2064" width="12.140625" style="29" customWidth="1"/>
    <col min="2065" max="2065" width="16.5703125" style="29" customWidth="1"/>
    <col min="2066" max="2066" width="17" style="29" customWidth="1"/>
    <col min="2067" max="2067" width="15.42578125" style="29" customWidth="1"/>
    <col min="2068" max="2068" width="15.5703125" style="29" customWidth="1"/>
    <col min="2069" max="2070" width="12.85546875" style="29" customWidth="1"/>
    <col min="2071" max="2292" width="9.140625" style="29"/>
    <col min="2293" max="2293" width="6" style="29" customWidth="1"/>
    <col min="2294" max="2294" width="30" style="29" customWidth="1"/>
    <col min="2295" max="2295" width="6.5703125" style="29" customWidth="1"/>
    <col min="2296" max="2296" width="14" style="29" customWidth="1"/>
    <col min="2297" max="2297" width="12.140625" style="29" customWidth="1"/>
    <col min="2298" max="2298" width="16.5703125" style="29" customWidth="1"/>
    <col min="2299" max="2299" width="17" style="29" customWidth="1"/>
    <col min="2300" max="2300" width="15.42578125" style="29" customWidth="1"/>
    <col min="2301" max="2301" width="15.5703125" style="29" customWidth="1"/>
    <col min="2302" max="2302" width="12.85546875" style="29" customWidth="1"/>
    <col min="2303" max="2303" width="0" style="29" hidden="1" customWidth="1"/>
    <col min="2304" max="2304" width="9.140625" style="29"/>
    <col min="2305" max="2305" width="5.5703125" style="29" customWidth="1"/>
    <col min="2306" max="2306" width="30" style="29" customWidth="1"/>
    <col min="2307" max="2307" width="6.5703125" style="29" customWidth="1"/>
    <col min="2308" max="2308" width="14" style="29" customWidth="1"/>
    <col min="2309" max="2309" width="12.140625" style="29" customWidth="1"/>
    <col min="2310" max="2310" width="16.5703125" style="29" customWidth="1"/>
    <col min="2311" max="2311" width="17" style="29" customWidth="1"/>
    <col min="2312" max="2312" width="15.42578125" style="29" customWidth="1"/>
    <col min="2313" max="2313" width="15.5703125" style="29" customWidth="1"/>
    <col min="2314" max="2315" width="12.85546875" style="29" customWidth="1"/>
    <col min="2316" max="2316" width="5.5703125" style="29" customWidth="1"/>
    <col min="2317" max="2317" width="30" style="29" customWidth="1"/>
    <col min="2318" max="2318" width="6.5703125" style="29" customWidth="1"/>
    <col min="2319" max="2319" width="14" style="29" customWidth="1"/>
    <col min="2320" max="2320" width="12.140625" style="29" customWidth="1"/>
    <col min="2321" max="2321" width="16.5703125" style="29" customWidth="1"/>
    <col min="2322" max="2322" width="17" style="29" customWidth="1"/>
    <col min="2323" max="2323" width="15.42578125" style="29" customWidth="1"/>
    <col min="2324" max="2324" width="15.5703125" style="29" customWidth="1"/>
    <col min="2325" max="2326" width="12.85546875" style="29" customWidth="1"/>
    <col min="2327" max="2548" width="9.140625" style="29"/>
    <col min="2549" max="2549" width="6" style="29" customWidth="1"/>
    <col min="2550" max="2550" width="30" style="29" customWidth="1"/>
    <col min="2551" max="2551" width="6.5703125" style="29" customWidth="1"/>
    <col min="2552" max="2552" width="14" style="29" customWidth="1"/>
    <col min="2553" max="2553" width="12.140625" style="29" customWidth="1"/>
    <col min="2554" max="2554" width="16.5703125" style="29" customWidth="1"/>
    <col min="2555" max="2555" width="17" style="29" customWidth="1"/>
    <col min="2556" max="2556" width="15.42578125" style="29" customWidth="1"/>
    <col min="2557" max="2557" width="15.5703125" style="29" customWidth="1"/>
    <col min="2558" max="2558" width="12.85546875" style="29" customWidth="1"/>
    <col min="2559" max="2559" width="0" style="29" hidden="1" customWidth="1"/>
    <col min="2560" max="2560" width="9.140625" style="29"/>
    <col min="2561" max="2561" width="5.5703125" style="29" customWidth="1"/>
    <col min="2562" max="2562" width="30" style="29" customWidth="1"/>
    <col min="2563" max="2563" width="6.5703125" style="29" customWidth="1"/>
    <col min="2564" max="2564" width="14" style="29" customWidth="1"/>
    <col min="2565" max="2565" width="12.140625" style="29" customWidth="1"/>
    <col min="2566" max="2566" width="16.5703125" style="29" customWidth="1"/>
    <col min="2567" max="2567" width="17" style="29" customWidth="1"/>
    <col min="2568" max="2568" width="15.42578125" style="29" customWidth="1"/>
    <col min="2569" max="2569" width="15.5703125" style="29" customWidth="1"/>
    <col min="2570" max="2571" width="12.85546875" style="29" customWidth="1"/>
    <col min="2572" max="2572" width="5.5703125" style="29" customWidth="1"/>
    <col min="2573" max="2573" width="30" style="29" customWidth="1"/>
    <col min="2574" max="2574" width="6.5703125" style="29" customWidth="1"/>
    <col min="2575" max="2575" width="14" style="29" customWidth="1"/>
    <col min="2576" max="2576" width="12.140625" style="29" customWidth="1"/>
    <col min="2577" max="2577" width="16.5703125" style="29" customWidth="1"/>
    <col min="2578" max="2578" width="17" style="29" customWidth="1"/>
    <col min="2579" max="2579" width="15.42578125" style="29" customWidth="1"/>
    <col min="2580" max="2580" width="15.5703125" style="29" customWidth="1"/>
    <col min="2581" max="2582" width="12.85546875" style="29" customWidth="1"/>
    <col min="2583" max="2804" width="9.140625" style="29"/>
    <col min="2805" max="2805" width="6" style="29" customWidth="1"/>
    <col min="2806" max="2806" width="30" style="29" customWidth="1"/>
    <col min="2807" max="2807" width="6.5703125" style="29" customWidth="1"/>
    <col min="2808" max="2808" width="14" style="29" customWidth="1"/>
    <col min="2809" max="2809" width="12.140625" style="29" customWidth="1"/>
    <col min="2810" max="2810" width="16.5703125" style="29" customWidth="1"/>
    <col min="2811" max="2811" width="17" style="29" customWidth="1"/>
    <col min="2812" max="2812" width="15.42578125" style="29" customWidth="1"/>
    <col min="2813" max="2813" width="15.5703125" style="29" customWidth="1"/>
    <col min="2814" max="2814" width="12.85546875" style="29" customWidth="1"/>
    <col min="2815" max="2815" width="0" style="29" hidden="1" customWidth="1"/>
    <col min="2816" max="2816" width="9.140625" style="29"/>
    <col min="2817" max="2817" width="5.5703125" style="29" customWidth="1"/>
    <col min="2818" max="2818" width="30" style="29" customWidth="1"/>
    <col min="2819" max="2819" width="6.5703125" style="29" customWidth="1"/>
    <col min="2820" max="2820" width="14" style="29" customWidth="1"/>
    <col min="2821" max="2821" width="12.140625" style="29" customWidth="1"/>
    <col min="2822" max="2822" width="16.5703125" style="29" customWidth="1"/>
    <col min="2823" max="2823" width="17" style="29" customWidth="1"/>
    <col min="2824" max="2824" width="15.42578125" style="29" customWidth="1"/>
    <col min="2825" max="2825" width="15.5703125" style="29" customWidth="1"/>
    <col min="2826" max="2827" width="12.85546875" style="29" customWidth="1"/>
    <col min="2828" max="2828" width="5.5703125" style="29" customWidth="1"/>
    <col min="2829" max="2829" width="30" style="29" customWidth="1"/>
    <col min="2830" max="2830" width="6.5703125" style="29" customWidth="1"/>
    <col min="2831" max="2831" width="14" style="29" customWidth="1"/>
    <col min="2832" max="2832" width="12.140625" style="29" customWidth="1"/>
    <col min="2833" max="2833" width="16.5703125" style="29" customWidth="1"/>
    <col min="2834" max="2834" width="17" style="29" customWidth="1"/>
    <col min="2835" max="2835" width="15.42578125" style="29" customWidth="1"/>
    <col min="2836" max="2836" width="15.5703125" style="29" customWidth="1"/>
    <col min="2837" max="2838" width="12.85546875" style="29" customWidth="1"/>
    <col min="2839" max="3060" width="9.140625" style="29"/>
    <col min="3061" max="3061" width="6" style="29" customWidth="1"/>
    <col min="3062" max="3062" width="30" style="29" customWidth="1"/>
    <col min="3063" max="3063" width="6.5703125" style="29" customWidth="1"/>
    <col min="3064" max="3064" width="14" style="29" customWidth="1"/>
    <col min="3065" max="3065" width="12.140625" style="29" customWidth="1"/>
    <col min="3066" max="3066" width="16.5703125" style="29" customWidth="1"/>
    <col min="3067" max="3067" width="17" style="29" customWidth="1"/>
    <col min="3068" max="3068" width="15.42578125" style="29" customWidth="1"/>
    <col min="3069" max="3069" width="15.5703125" style="29" customWidth="1"/>
    <col min="3070" max="3070" width="12.85546875" style="29" customWidth="1"/>
    <col min="3071" max="3071" width="0" style="29" hidden="1" customWidth="1"/>
    <col min="3072" max="3072" width="9.140625" style="29"/>
    <col min="3073" max="3073" width="5.5703125" style="29" customWidth="1"/>
    <col min="3074" max="3074" width="30" style="29" customWidth="1"/>
    <col min="3075" max="3075" width="6.5703125" style="29" customWidth="1"/>
    <col min="3076" max="3076" width="14" style="29" customWidth="1"/>
    <col min="3077" max="3077" width="12.140625" style="29" customWidth="1"/>
    <col min="3078" max="3078" width="16.5703125" style="29" customWidth="1"/>
    <col min="3079" max="3079" width="17" style="29" customWidth="1"/>
    <col min="3080" max="3080" width="15.42578125" style="29" customWidth="1"/>
    <col min="3081" max="3081" width="15.5703125" style="29" customWidth="1"/>
    <col min="3082" max="3083" width="12.85546875" style="29" customWidth="1"/>
    <col min="3084" max="3084" width="5.5703125" style="29" customWidth="1"/>
    <col min="3085" max="3085" width="30" style="29" customWidth="1"/>
    <col min="3086" max="3086" width="6.5703125" style="29" customWidth="1"/>
    <col min="3087" max="3087" width="14" style="29" customWidth="1"/>
    <col min="3088" max="3088" width="12.140625" style="29" customWidth="1"/>
    <col min="3089" max="3089" width="16.5703125" style="29" customWidth="1"/>
    <col min="3090" max="3090" width="17" style="29" customWidth="1"/>
    <col min="3091" max="3091" width="15.42578125" style="29" customWidth="1"/>
    <col min="3092" max="3092" width="15.5703125" style="29" customWidth="1"/>
    <col min="3093" max="3094" width="12.85546875" style="29" customWidth="1"/>
    <col min="3095" max="3316" width="9.140625" style="29"/>
    <col min="3317" max="3317" width="6" style="29" customWidth="1"/>
    <col min="3318" max="3318" width="30" style="29" customWidth="1"/>
    <col min="3319" max="3319" width="6.5703125" style="29" customWidth="1"/>
    <col min="3320" max="3320" width="14" style="29" customWidth="1"/>
    <col min="3321" max="3321" width="12.140625" style="29" customWidth="1"/>
    <col min="3322" max="3322" width="16.5703125" style="29" customWidth="1"/>
    <col min="3323" max="3323" width="17" style="29" customWidth="1"/>
    <col min="3324" max="3324" width="15.42578125" style="29" customWidth="1"/>
    <col min="3325" max="3325" width="15.5703125" style="29" customWidth="1"/>
    <col min="3326" max="3326" width="12.85546875" style="29" customWidth="1"/>
    <col min="3327" max="3327" width="0" style="29" hidden="1" customWidth="1"/>
    <col min="3328" max="3328" width="9.140625" style="29"/>
    <col min="3329" max="3329" width="5.5703125" style="29" customWidth="1"/>
    <col min="3330" max="3330" width="30" style="29" customWidth="1"/>
    <col min="3331" max="3331" width="6.5703125" style="29" customWidth="1"/>
    <col min="3332" max="3332" width="14" style="29" customWidth="1"/>
    <col min="3333" max="3333" width="12.140625" style="29" customWidth="1"/>
    <col min="3334" max="3334" width="16.5703125" style="29" customWidth="1"/>
    <col min="3335" max="3335" width="17" style="29" customWidth="1"/>
    <col min="3336" max="3336" width="15.42578125" style="29" customWidth="1"/>
    <col min="3337" max="3337" width="15.5703125" style="29" customWidth="1"/>
    <col min="3338" max="3339" width="12.85546875" style="29" customWidth="1"/>
    <col min="3340" max="3340" width="5.5703125" style="29" customWidth="1"/>
    <col min="3341" max="3341" width="30" style="29" customWidth="1"/>
    <col min="3342" max="3342" width="6.5703125" style="29" customWidth="1"/>
    <col min="3343" max="3343" width="14" style="29" customWidth="1"/>
    <col min="3344" max="3344" width="12.140625" style="29" customWidth="1"/>
    <col min="3345" max="3345" width="16.5703125" style="29" customWidth="1"/>
    <col min="3346" max="3346" width="17" style="29" customWidth="1"/>
    <col min="3347" max="3347" width="15.42578125" style="29" customWidth="1"/>
    <col min="3348" max="3348" width="15.5703125" style="29" customWidth="1"/>
    <col min="3349" max="3350" width="12.85546875" style="29" customWidth="1"/>
    <col min="3351" max="3572" width="9.140625" style="29"/>
    <col min="3573" max="3573" width="6" style="29" customWidth="1"/>
    <col min="3574" max="3574" width="30" style="29" customWidth="1"/>
    <col min="3575" max="3575" width="6.5703125" style="29" customWidth="1"/>
    <col min="3576" max="3576" width="14" style="29" customWidth="1"/>
    <col min="3577" max="3577" width="12.140625" style="29" customWidth="1"/>
    <col min="3578" max="3578" width="16.5703125" style="29" customWidth="1"/>
    <col min="3579" max="3579" width="17" style="29" customWidth="1"/>
    <col min="3580" max="3580" width="15.42578125" style="29" customWidth="1"/>
    <col min="3581" max="3581" width="15.5703125" style="29" customWidth="1"/>
    <col min="3582" max="3582" width="12.85546875" style="29" customWidth="1"/>
    <col min="3583" max="3583" width="0" style="29" hidden="1" customWidth="1"/>
    <col min="3584" max="3584" width="9.140625" style="29"/>
    <col min="3585" max="3585" width="5.5703125" style="29" customWidth="1"/>
    <col min="3586" max="3586" width="30" style="29" customWidth="1"/>
    <col min="3587" max="3587" width="6.5703125" style="29" customWidth="1"/>
    <col min="3588" max="3588" width="14" style="29" customWidth="1"/>
    <col min="3589" max="3589" width="12.140625" style="29" customWidth="1"/>
    <col min="3590" max="3590" width="16.5703125" style="29" customWidth="1"/>
    <col min="3591" max="3591" width="17" style="29" customWidth="1"/>
    <col min="3592" max="3592" width="15.42578125" style="29" customWidth="1"/>
    <col min="3593" max="3593" width="15.5703125" style="29" customWidth="1"/>
    <col min="3594" max="3595" width="12.85546875" style="29" customWidth="1"/>
    <col min="3596" max="3596" width="5.5703125" style="29" customWidth="1"/>
    <col min="3597" max="3597" width="30" style="29" customWidth="1"/>
    <col min="3598" max="3598" width="6.5703125" style="29" customWidth="1"/>
    <col min="3599" max="3599" width="14" style="29" customWidth="1"/>
    <col min="3600" max="3600" width="12.140625" style="29" customWidth="1"/>
    <col min="3601" max="3601" width="16.5703125" style="29" customWidth="1"/>
    <col min="3602" max="3602" width="17" style="29" customWidth="1"/>
    <col min="3603" max="3603" width="15.42578125" style="29" customWidth="1"/>
    <col min="3604" max="3604" width="15.5703125" style="29" customWidth="1"/>
    <col min="3605" max="3606" width="12.85546875" style="29" customWidth="1"/>
    <col min="3607" max="3828" width="9.140625" style="29"/>
    <col min="3829" max="3829" width="6" style="29" customWidth="1"/>
    <col min="3830" max="3830" width="30" style="29" customWidth="1"/>
    <col min="3831" max="3831" width="6.5703125" style="29" customWidth="1"/>
    <col min="3832" max="3832" width="14" style="29" customWidth="1"/>
    <col min="3833" max="3833" width="12.140625" style="29" customWidth="1"/>
    <col min="3834" max="3834" width="16.5703125" style="29" customWidth="1"/>
    <col min="3835" max="3835" width="17" style="29" customWidth="1"/>
    <col min="3836" max="3836" width="15.42578125" style="29" customWidth="1"/>
    <col min="3837" max="3837" width="15.5703125" style="29" customWidth="1"/>
    <col min="3838" max="3838" width="12.85546875" style="29" customWidth="1"/>
    <col min="3839" max="3839" width="0" style="29" hidden="1" customWidth="1"/>
    <col min="3840" max="3840" width="9.140625" style="29"/>
    <col min="3841" max="3841" width="5.5703125" style="29" customWidth="1"/>
    <col min="3842" max="3842" width="30" style="29" customWidth="1"/>
    <col min="3843" max="3843" width="6.5703125" style="29" customWidth="1"/>
    <col min="3844" max="3844" width="14" style="29" customWidth="1"/>
    <col min="3845" max="3845" width="12.140625" style="29" customWidth="1"/>
    <col min="3846" max="3846" width="16.5703125" style="29" customWidth="1"/>
    <col min="3847" max="3847" width="17" style="29" customWidth="1"/>
    <col min="3848" max="3848" width="15.42578125" style="29" customWidth="1"/>
    <col min="3849" max="3849" width="15.5703125" style="29" customWidth="1"/>
    <col min="3850" max="3851" width="12.85546875" style="29" customWidth="1"/>
    <col min="3852" max="3852" width="5.5703125" style="29" customWidth="1"/>
    <col min="3853" max="3853" width="30" style="29" customWidth="1"/>
    <col min="3854" max="3854" width="6.5703125" style="29" customWidth="1"/>
    <col min="3855" max="3855" width="14" style="29" customWidth="1"/>
    <col min="3856" max="3856" width="12.140625" style="29" customWidth="1"/>
    <col min="3857" max="3857" width="16.5703125" style="29" customWidth="1"/>
    <col min="3858" max="3858" width="17" style="29" customWidth="1"/>
    <col min="3859" max="3859" width="15.42578125" style="29" customWidth="1"/>
    <col min="3860" max="3860" width="15.5703125" style="29" customWidth="1"/>
    <col min="3861" max="3862" width="12.85546875" style="29" customWidth="1"/>
    <col min="3863" max="4084" width="9.140625" style="29"/>
    <col min="4085" max="4085" width="6" style="29" customWidth="1"/>
    <col min="4086" max="4086" width="30" style="29" customWidth="1"/>
    <col min="4087" max="4087" width="6.5703125" style="29" customWidth="1"/>
    <col min="4088" max="4088" width="14" style="29" customWidth="1"/>
    <col min="4089" max="4089" width="12.140625" style="29" customWidth="1"/>
    <col min="4090" max="4090" width="16.5703125" style="29" customWidth="1"/>
    <col min="4091" max="4091" width="17" style="29" customWidth="1"/>
    <col min="4092" max="4092" width="15.42578125" style="29" customWidth="1"/>
    <col min="4093" max="4093" width="15.5703125" style="29" customWidth="1"/>
    <col min="4094" max="4094" width="12.85546875" style="29" customWidth="1"/>
    <col min="4095" max="4095" width="0" style="29" hidden="1" customWidth="1"/>
    <col min="4096" max="4096" width="9.140625" style="29"/>
    <col min="4097" max="4097" width="5.5703125" style="29" customWidth="1"/>
    <col min="4098" max="4098" width="30" style="29" customWidth="1"/>
    <col min="4099" max="4099" width="6.5703125" style="29" customWidth="1"/>
    <col min="4100" max="4100" width="14" style="29" customWidth="1"/>
    <col min="4101" max="4101" width="12.140625" style="29" customWidth="1"/>
    <col min="4102" max="4102" width="16.5703125" style="29" customWidth="1"/>
    <col min="4103" max="4103" width="17" style="29" customWidth="1"/>
    <col min="4104" max="4104" width="15.42578125" style="29" customWidth="1"/>
    <col min="4105" max="4105" width="15.5703125" style="29" customWidth="1"/>
    <col min="4106" max="4107" width="12.85546875" style="29" customWidth="1"/>
    <col min="4108" max="4108" width="5.5703125" style="29" customWidth="1"/>
    <col min="4109" max="4109" width="30" style="29" customWidth="1"/>
    <col min="4110" max="4110" width="6.5703125" style="29" customWidth="1"/>
    <col min="4111" max="4111" width="14" style="29" customWidth="1"/>
    <col min="4112" max="4112" width="12.140625" style="29" customWidth="1"/>
    <col min="4113" max="4113" width="16.5703125" style="29" customWidth="1"/>
    <col min="4114" max="4114" width="17" style="29" customWidth="1"/>
    <col min="4115" max="4115" width="15.42578125" style="29" customWidth="1"/>
    <col min="4116" max="4116" width="15.5703125" style="29" customWidth="1"/>
    <col min="4117" max="4118" width="12.85546875" style="29" customWidth="1"/>
    <col min="4119" max="4340" width="9.140625" style="29"/>
    <col min="4341" max="4341" width="6" style="29" customWidth="1"/>
    <col min="4342" max="4342" width="30" style="29" customWidth="1"/>
    <col min="4343" max="4343" width="6.5703125" style="29" customWidth="1"/>
    <col min="4344" max="4344" width="14" style="29" customWidth="1"/>
    <col min="4345" max="4345" width="12.140625" style="29" customWidth="1"/>
    <col min="4346" max="4346" width="16.5703125" style="29" customWidth="1"/>
    <col min="4347" max="4347" width="17" style="29" customWidth="1"/>
    <col min="4348" max="4348" width="15.42578125" style="29" customWidth="1"/>
    <col min="4349" max="4349" width="15.5703125" style="29" customWidth="1"/>
    <col min="4350" max="4350" width="12.85546875" style="29" customWidth="1"/>
    <col min="4351" max="4351" width="0" style="29" hidden="1" customWidth="1"/>
    <col min="4352" max="4352" width="9.140625" style="29"/>
    <col min="4353" max="4353" width="5.5703125" style="29" customWidth="1"/>
    <col min="4354" max="4354" width="30" style="29" customWidth="1"/>
    <col min="4355" max="4355" width="6.5703125" style="29" customWidth="1"/>
    <col min="4356" max="4356" width="14" style="29" customWidth="1"/>
    <col min="4357" max="4357" width="12.140625" style="29" customWidth="1"/>
    <col min="4358" max="4358" width="16.5703125" style="29" customWidth="1"/>
    <col min="4359" max="4359" width="17" style="29" customWidth="1"/>
    <col min="4360" max="4360" width="15.42578125" style="29" customWidth="1"/>
    <col min="4361" max="4361" width="15.5703125" style="29" customWidth="1"/>
    <col min="4362" max="4363" width="12.85546875" style="29" customWidth="1"/>
    <col min="4364" max="4364" width="5.5703125" style="29" customWidth="1"/>
    <col min="4365" max="4365" width="30" style="29" customWidth="1"/>
    <col min="4366" max="4366" width="6.5703125" style="29" customWidth="1"/>
    <col min="4367" max="4367" width="14" style="29" customWidth="1"/>
    <col min="4368" max="4368" width="12.140625" style="29" customWidth="1"/>
    <col min="4369" max="4369" width="16.5703125" style="29" customWidth="1"/>
    <col min="4370" max="4370" width="17" style="29" customWidth="1"/>
    <col min="4371" max="4371" width="15.42578125" style="29" customWidth="1"/>
    <col min="4372" max="4372" width="15.5703125" style="29" customWidth="1"/>
    <col min="4373" max="4374" width="12.85546875" style="29" customWidth="1"/>
    <col min="4375" max="4596" width="9.140625" style="29"/>
    <col min="4597" max="4597" width="6" style="29" customWidth="1"/>
    <col min="4598" max="4598" width="30" style="29" customWidth="1"/>
    <col min="4599" max="4599" width="6.5703125" style="29" customWidth="1"/>
    <col min="4600" max="4600" width="14" style="29" customWidth="1"/>
    <col min="4601" max="4601" width="12.140625" style="29" customWidth="1"/>
    <col min="4602" max="4602" width="16.5703125" style="29" customWidth="1"/>
    <col min="4603" max="4603" width="17" style="29" customWidth="1"/>
    <col min="4604" max="4604" width="15.42578125" style="29" customWidth="1"/>
    <col min="4605" max="4605" width="15.5703125" style="29" customWidth="1"/>
    <col min="4606" max="4606" width="12.85546875" style="29" customWidth="1"/>
    <col min="4607" max="4607" width="0" style="29" hidden="1" customWidth="1"/>
    <col min="4608" max="4608" width="9.140625" style="29"/>
    <col min="4609" max="4609" width="5.5703125" style="29" customWidth="1"/>
    <col min="4610" max="4610" width="30" style="29" customWidth="1"/>
    <col min="4611" max="4611" width="6.5703125" style="29" customWidth="1"/>
    <col min="4612" max="4612" width="14" style="29" customWidth="1"/>
    <col min="4613" max="4613" width="12.140625" style="29" customWidth="1"/>
    <col min="4614" max="4614" width="16.5703125" style="29" customWidth="1"/>
    <col min="4615" max="4615" width="17" style="29" customWidth="1"/>
    <col min="4616" max="4616" width="15.42578125" style="29" customWidth="1"/>
    <col min="4617" max="4617" width="15.5703125" style="29" customWidth="1"/>
    <col min="4618" max="4619" width="12.85546875" style="29" customWidth="1"/>
    <col min="4620" max="4620" width="5.5703125" style="29" customWidth="1"/>
    <col min="4621" max="4621" width="30" style="29" customWidth="1"/>
    <col min="4622" max="4622" width="6.5703125" style="29" customWidth="1"/>
    <col min="4623" max="4623" width="14" style="29" customWidth="1"/>
    <col min="4624" max="4624" width="12.140625" style="29" customWidth="1"/>
    <col min="4625" max="4625" width="16.5703125" style="29" customWidth="1"/>
    <col min="4626" max="4626" width="17" style="29" customWidth="1"/>
    <col min="4627" max="4627" width="15.42578125" style="29" customWidth="1"/>
    <col min="4628" max="4628" width="15.5703125" style="29" customWidth="1"/>
    <col min="4629" max="4630" width="12.85546875" style="29" customWidth="1"/>
    <col min="4631" max="4852" width="9.140625" style="29"/>
    <col min="4853" max="4853" width="6" style="29" customWidth="1"/>
    <col min="4854" max="4854" width="30" style="29" customWidth="1"/>
    <col min="4855" max="4855" width="6.5703125" style="29" customWidth="1"/>
    <col min="4856" max="4856" width="14" style="29" customWidth="1"/>
    <col min="4857" max="4857" width="12.140625" style="29" customWidth="1"/>
    <col min="4858" max="4858" width="16.5703125" style="29" customWidth="1"/>
    <col min="4859" max="4859" width="17" style="29" customWidth="1"/>
    <col min="4860" max="4860" width="15.42578125" style="29" customWidth="1"/>
    <col min="4861" max="4861" width="15.5703125" style="29" customWidth="1"/>
    <col min="4862" max="4862" width="12.85546875" style="29" customWidth="1"/>
    <col min="4863" max="4863" width="0" style="29" hidden="1" customWidth="1"/>
    <col min="4864" max="4864" width="9.140625" style="29"/>
    <col min="4865" max="4865" width="5.5703125" style="29" customWidth="1"/>
    <col min="4866" max="4866" width="30" style="29" customWidth="1"/>
    <col min="4867" max="4867" width="6.5703125" style="29" customWidth="1"/>
    <col min="4868" max="4868" width="14" style="29" customWidth="1"/>
    <col min="4869" max="4869" width="12.140625" style="29" customWidth="1"/>
    <col min="4870" max="4870" width="16.5703125" style="29" customWidth="1"/>
    <col min="4871" max="4871" width="17" style="29" customWidth="1"/>
    <col min="4872" max="4872" width="15.42578125" style="29" customWidth="1"/>
    <col min="4873" max="4873" width="15.5703125" style="29" customWidth="1"/>
    <col min="4874" max="4875" width="12.85546875" style="29" customWidth="1"/>
    <col min="4876" max="4876" width="5.5703125" style="29" customWidth="1"/>
    <col min="4877" max="4877" width="30" style="29" customWidth="1"/>
    <col min="4878" max="4878" width="6.5703125" style="29" customWidth="1"/>
    <col min="4879" max="4879" width="14" style="29" customWidth="1"/>
    <col min="4880" max="4880" width="12.140625" style="29" customWidth="1"/>
    <col min="4881" max="4881" width="16.5703125" style="29" customWidth="1"/>
    <col min="4882" max="4882" width="17" style="29" customWidth="1"/>
    <col min="4883" max="4883" width="15.42578125" style="29" customWidth="1"/>
    <col min="4884" max="4884" width="15.5703125" style="29" customWidth="1"/>
    <col min="4885" max="4886" width="12.85546875" style="29" customWidth="1"/>
    <col min="4887" max="5108" width="9.140625" style="29"/>
    <col min="5109" max="5109" width="6" style="29" customWidth="1"/>
    <col min="5110" max="5110" width="30" style="29" customWidth="1"/>
    <col min="5111" max="5111" width="6.5703125" style="29" customWidth="1"/>
    <col min="5112" max="5112" width="14" style="29" customWidth="1"/>
    <col min="5113" max="5113" width="12.140625" style="29" customWidth="1"/>
    <col min="5114" max="5114" width="16.5703125" style="29" customWidth="1"/>
    <col min="5115" max="5115" width="17" style="29" customWidth="1"/>
    <col min="5116" max="5116" width="15.42578125" style="29" customWidth="1"/>
    <col min="5117" max="5117" width="15.5703125" style="29" customWidth="1"/>
    <col min="5118" max="5118" width="12.85546875" style="29" customWidth="1"/>
    <col min="5119" max="5119" width="0" style="29" hidden="1" customWidth="1"/>
    <col min="5120" max="5120" width="9.140625" style="29"/>
    <col min="5121" max="5121" width="5.5703125" style="29" customWidth="1"/>
    <col min="5122" max="5122" width="30" style="29" customWidth="1"/>
    <col min="5123" max="5123" width="6.5703125" style="29" customWidth="1"/>
    <col min="5124" max="5124" width="14" style="29" customWidth="1"/>
    <col min="5125" max="5125" width="12.140625" style="29" customWidth="1"/>
    <col min="5126" max="5126" width="16.5703125" style="29" customWidth="1"/>
    <col min="5127" max="5127" width="17" style="29" customWidth="1"/>
    <col min="5128" max="5128" width="15.42578125" style="29" customWidth="1"/>
    <col min="5129" max="5129" width="15.5703125" style="29" customWidth="1"/>
    <col min="5130" max="5131" width="12.85546875" style="29" customWidth="1"/>
    <col min="5132" max="5132" width="5.5703125" style="29" customWidth="1"/>
    <col min="5133" max="5133" width="30" style="29" customWidth="1"/>
    <col min="5134" max="5134" width="6.5703125" style="29" customWidth="1"/>
    <col min="5135" max="5135" width="14" style="29" customWidth="1"/>
    <col min="5136" max="5136" width="12.140625" style="29" customWidth="1"/>
    <col min="5137" max="5137" width="16.5703125" style="29" customWidth="1"/>
    <col min="5138" max="5138" width="17" style="29" customWidth="1"/>
    <col min="5139" max="5139" width="15.42578125" style="29" customWidth="1"/>
    <col min="5140" max="5140" width="15.5703125" style="29" customWidth="1"/>
    <col min="5141" max="5142" width="12.85546875" style="29" customWidth="1"/>
    <col min="5143" max="5364" width="9.140625" style="29"/>
    <col min="5365" max="5365" width="6" style="29" customWidth="1"/>
    <col min="5366" max="5366" width="30" style="29" customWidth="1"/>
    <col min="5367" max="5367" width="6.5703125" style="29" customWidth="1"/>
    <col min="5368" max="5368" width="14" style="29" customWidth="1"/>
    <col min="5369" max="5369" width="12.140625" style="29" customWidth="1"/>
    <col min="5370" max="5370" width="16.5703125" style="29" customWidth="1"/>
    <col min="5371" max="5371" width="17" style="29" customWidth="1"/>
    <col min="5372" max="5372" width="15.42578125" style="29" customWidth="1"/>
    <col min="5373" max="5373" width="15.5703125" style="29" customWidth="1"/>
    <col min="5374" max="5374" width="12.85546875" style="29" customWidth="1"/>
    <col min="5375" max="5375" width="0" style="29" hidden="1" customWidth="1"/>
    <col min="5376" max="5376" width="9.140625" style="29"/>
    <col min="5377" max="5377" width="5.5703125" style="29" customWidth="1"/>
    <col min="5378" max="5378" width="30" style="29" customWidth="1"/>
    <col min="5379" max="5379" width="6.5703125" style="29" customWidth="1"/>
    <col min="5380" max="5380" width="14" style="29" customWidth="1"/>
    <col min="5381" max="5381" width="12.140625" style="29" customWidth="1"/>
    <col min="5382" max="5382" width="16.5703125" style="29" customWidth="1"/>
    <col min="5383" max="5383" width="17" style="29" customWidth="1"/>
    <col min="5384" max="5384" width="15.42578125" style="29" customWidth="1"/>
    <col min="5385" max="5385" width="15.5703125" style="29" customWidth="1"/>
    <col min="5386" max="5387" width="12.85546875" style="29" customWidth="1"/>
    <col min="5388" max="5388" width="5.5703125" style="29" customWidth="1"/>
    <col min="5389" max="5389" width="30" style="29" customWidth="1"/>
    <col min="5390" max="5390" width="6.5703125" style="29" customWidth="1"/>
    <col min="5391" max="5391" width="14" style="29" customWidth="1"/>
    <col min="5392" max="5392" width="12.140625" style="29" customWidth="1"/>
    <col min="5393" max="5393" width="16.5703125" style="29" customWidth="1"/>
    <col min="5394" max="5394" width="17" style="29" customWidth="1"/>
    <col min="5395" max="5395" width="15.42578125" style="29" customWidth="1"/>
    <col min="5396" max="5396" width="15.5703125" style="29" customWidth="1"/>
    <col min="5397" max="5398" width="12.85546875" style="29" customWidth="1"/>
    <col min="5399" max="5620" width="9.140625" style="29"/>
    <col min="5621" max="5621" width="6" style="29" customWidth="1"/>
    <col min="5622" max="5622" width="30" style="29" customWidth="1"/>
    <col min="5623" max="5623" width="6.5703125" style="29" customWidth="1"/>
    <col min="5624" max="5624" width="14" style="29" customWidth="1"/>
    <col min="5625" max="5625" width="12.140625" style="29" customWidth="1"/>
    <col min="5626" max="5626" width="16.5703125" style="29" customWidth="1"/>
    <col min="5627" max="5627" width="17" style="29" customWidth="1"/>
    <col min="5628" max="5628" width="15.42578125" style="29" customWidth="1"/>
    <col min="5629" max="5629" width="15.5703125" style="29" customWidth="1"/>
    <col min="5630" max="5630" width="12.85546875" style="29" customWidth="1"/>
    <col min="5631" max="5631" width="0" style="29" hidden="1" customWidth="1"/>
    <col min="5632" max="5632" width="9.140625" style="29"/>
    <col min="5633" max="5633" width="5.5703125" style="29" customWidth="1"/>
    <col min="5634" max="5634" width="30" style="29" customWidth="1"/>
    <col min="5635" max="5635" width="6.5703125" style="29" customWidth="1"/>
    <col min="5636" max="5636" width="14" style="29" customWidth="1"/>
    <col min="5637" max="5637" width="12.140625" style="29" customWidth="1"/>
    <col min="5638" max="5638" width="16.5703125" style="29" customWidth="1"/>
    <col min="5639" max="5639" width="17" style="29" customWidth="1"/>
    <col min="5640" max="5640" width="15.42578125" style="29" customWidth="1"/>
    <col min="5641" max="5641" width="15.5703125" style="29" customWidth="1"/>
    <col min="5642" max="5643" width="12.85546875" style="29" customWidth="1"/>
    <col min="5644" max="5644" width="5.5703125" style="29" customWidth="1"/>
    <col min="5645" max="5645" width="30" style="29" customWidth="1"/>
    <col min="5646" max="5646" width="6.5703125" style="29" customWidth="1"/>
    <col min="5647" max="5647" width="14" style="29" customWidth="1"/>
    <col min="5648" max="5648" width="12.140625" style="29" customWidth="1"/>
    <col min="5649" max="5649" width="16.5703125" style="29" customWidth="1"/>
    <col min="5650" max="5650" width="17" style="29" customWidth="1"/>
    <col min="5651" max="5651" width="15.42578125" style="29" customWidth="1"/>
    <col min="5652" max="5652" width="15.5703125" style="29" customWidth="1"/>
    <col min="5653" max="5654" width="12.85546875" style="29" customWidth="1"/>
    <col min="5655" max="5876" width="9.140625" style="29"/>
    <col min="5877" max="5877" width="6" style="29" customWidth="1"/>
    <col min="5878" max="5878" width="30" style="29" customWidth="1"/>
    <col min="5879" max="5879" width="6.5703125" style="29" customWidth="1"/>
    <col min="5880" max="5880" width="14" style="29" customWidth="1"/>
    <col min="5881" max="5881" width="12.140625" style="29" customWidth="1"/>
    <col min="5882" max="5882" width="16.5703125" style="29" customWidth="1"/>
    <col min="5883" max="5883" width="17" style="29" customWidth="1"/>
    <col min="5884" max="5884" width="15.42578125" style="29" customWidth="1"/>
    <col min="5885" max="5885" width="15.5703125" style="29" customWidth="1"/>
    <col min="5886" max="5886" width="12.85546875" style="29" customWidth="1"/>
    <col min="5887" max="5887" width="0" style="29" hidden="1" customWidth="1"/>
    <col min="5888" max="5888" width="9.140625" style="29"/>
    <col min="5889" max="5889" width="5.5703125" style="29" customWidth="1"/>
    <col min="5890" max="5890" width="30" style="29" customWidth="1"/>
    <col min="5891" max="5891" width="6.5703125" style="29" customWidth="1"/>
    <col min="5892" max="5892" width="14" style="29" customWidth="1"/>
    <col min="5893" max="5893" width="12.140625" style="29" customWidth="1"/>
    <col min="5894" max="5894" width="16.5703125" style="29" customWidth="1"/>
    <col min="5895" max="5895" width="17" style="29" customWidth="1"/>
    <col min="5896" max="5896" width="15.42578125" style="29" customWidth="1"/>
    <col min="5897" max="5897" width="15.5703125" style="29" customWidth="1"/>
    <col min="5898" max="5899" width="12.85546875" style="29" customWidth="1"/>
    <col min="5900" max="5900" width="5.5703125" style="29" customWidth="1"/>
    <col min="5901" max="5901" width="30" style="29" customWidth="1"/>
    <col min="5902" max="5902" width="6.5703125" style="29" customWidth="1"/>
    <col min="5903" max="5903" width="14" style="29" customWidth="1"/>
    <col min="5904" max="5904" width="12.140625" style="29" customWidth="1"/>
    <col min="5905" max="5905" width="16.5703125" style="29" customWidth="1"/>
    <col min="5906" max="5906" width="17" style="29" customWidth="1"/>
    <col min="5907" max="5907" width="15.42578125" style="29" customWidth="1"/>
    <col min="5908" max="5908" width="15.5703125" style="29" customWidth="1"/>
    <col min="5909" max="5910" width="12.85546875" style="29" customWidth="1"/>
    <col min="5911" max="6132" width="9.140625" style="29"/>
    <col min="6133" max="6133" width="6" style="29" customWidth="1"/>
    <col min="6134" max="6134" width="30" style="29" customWidth="1"/>
    <col min="6135" max="6135" width="6.5703125" style="29" customWidth="1"/>
    <col min="6136" max="6136" width="14" style="29" customWidth="1"/>
    <col min="6137" max="6137" width="12.140625" style="29" customWidth="1"/>
    <col min="6138" max="6138" width="16.5703125" style="29" customWidth="1"/>
    <col min="6139" max="6139" width="17" style="29" customWidth="1"/>
    <col min="6140" max="6140" width="15.42578125" style="29" customWidth="1"/>
    <col min="6141" max="6141" width="15.5703125" style="29" customWidth="1"/>
    <col min="6142" max="6142" width="12.85546875" style="29" customWidth="1"/>
    <col min="6143" max="6143" width="0" style="29" hidden="1" customWidth="1"/>
    <col min="6144" max="6144" width="9.140625" style="29"/>
    <col min="6145" max="6145" width="5.5703125" style="29" customWidth="1"/>
    <col min="6146" max="6146" width="30" style="29" customWidth="1"/>
    <col min="6147" max="6147" width="6.5703125" style="29" customWidth="1"/>
    <col min="6148" max="6148" width="14" style="29" customWidth="1"/>
    <col min="6149" max="6149" width="12.140625" style="29" customWidth="1"/>
    <col min="6150" max="6150" width="16.5703125" style="29" customWidth="1"/>
    <col min="6151" max="6151" width="17" style="29" customWidth="1"/>
    <col min="6152" max="6152" width="15.42578125" style="29" customWidth="1"/>
    <col min="6153" max="6153" width="15.5703125" style="29" customWidth="1"/>
    <col min="6154" max="6155" width="12.85546875" style="29" customWidth="1"/>
    <col min="6156" max="6156" width="5.5703125" style="29" customWidth="1"/>
    <col min="6157" max="6157" width="30" style="29" customWidth="1"/>
    <col min="6158" max="6158" width="6.5703125" style="29" customWidth="1"/>
    <col min="6159" max="6159" width="14" style="29" customWidth="1"/>
    <col min="6160" max="6160" width="12.140625" style="29" customWidth="1"/>
    <col min="6161" max="6161" width="16.5703125" style="29" customWidth="1"/>
    <col min="6162" max="6162" width="17" style="29" customWidth="1"/>
    <col min="6163" max="6163" width="15.42578125" style="29" customWidth="1"/>
    <col min="6164" max="6164" width="15.5703125" style="29" customWidth="1"/>
    <col min="6165" max="6166" width="12.85546875" style="29" customWidth="1"/>
    <col min="6167" max="6388" width="9.140625" style="29"/>
    <col min="6389" max="6389" width="6" style="29" customWidth="1"/>
    <col min="6390" max="6390" width="30" style="29" customWidth="1"/>
    <col min="6391" max="6391" width="6.5703125" style="29" customWidth="1"/>
    <col min="6392" max="6392" width="14" style="29" customWidth="1"/>
    <col min="6393" max="6393" width="12.140625" style="29" customWidth="1"/>
    <col min="6394" max="6394" width="16.5703125" style="29" customWidth="1"/>
    <col min="6395" max="6395" width="17" style="29" customWidth="1"/>
    <col min="6396" max="6396" width="15.42578125" style="29" customWidth="1"/>
    <col min="6397" max="6397" width="15.5703125" style="29" customWidth="1"/>
    <col min="6398" max="6398" width="12.85546875" style="29" customWidth="1"/>
    <col min="6399" max="6399" width="0" style="29" hidden="1" customWidth="1"/>
    <col min="6400" max="6400" width="9.140625" style="29"/>
    <col min="6401" max="6401" width="5.5703125" style="29" customWidth="1"/>
    <col min="6402" max="6402" width="30" style="29" customWidth="1"/>
    <col min="6403" max="6403" width="6.5703125" style="29" customWidth="1"/>
    <col min="6404" max="6404" width="14" style="29" customWidth="1"/>
    <col min="6405" max="6405" width="12.140625" style="29" customWidth="1"/>
    <col min="6406" max="6406" width="16.5703125" style="29" customWidth="1"/>
    <col min="6407" max="6407" width="17" style="29" customWidth="1"/>
    <col min="6408" max="6408" width="15.42578125" style="29" customWidth="1"/>
    <col min="6409" max="6409" width="15.5703125" style="29" customWidth="1"/>
    <col min="6410" max="6411" width="12.85546875" style="29" customWidth="1"/>
    <col min="6412" max="6412" width="5.5703125" style="29" customWidth="1"/>
    <col min="6413" max="6413" width="30" style="29" customWidth="1"/>
    <col min="6414" max="6414" width="6.5703125" style="29" customWidth="1"/>
    <col min="6415" max="6415" width="14" style="29" customWidth="1"/>
    <col min="6416" max="6416" width="12.140625" style="29" customWidth="1"/>
    <col min="6417" max="6417" width="16.5703125" style="29" customWidth="1"/>
    <col min="6418" max="6418" width="17" style="29" customWidth="1"/>
    <col min="6419" max="6419" width="15.42578125" style="29" customWidth="1"/>
    <col min="6420" max="6420" width="15.5703125" style="29" customWidth="1"/>
    <col min="6421" max="6422" width="12.85546875" style="29" customWidth="1"/>
    <col min="6423" max="6644" width="9.140625" style="29"/>
    <col min="6645" max="6645" width="6" style="29" customWidth="1"/>
    <col min="6646" max="6646" width="30" style="29" customWidth="1"/>
    <col min="6647" max="6647" width="6.5703125" style="29" customWidth="1"/>
    <col min="6648" max="6648" width="14" style="29" customWidth="1"/>
    <col min="6649" max="6649" width="12.140625" style="29" customWidth="1"/>
    <col min="6650" max="6650" width="16.5703125" style="29" customWidth="1"/>
    <col min="6651" max="6651" width="17" style="29" customWidth="1"/>
    <col min="6652" max="6652" width="15.42578125" style="29" customWidth="1"/>
    <col min="6653" max="6653" width="15.5703125" style="29" customWidth="1"/>
    <col min="6654" max="6654" width="12.85546875" style="29" customWidth="1"/>
    <col min="6655" max="6655" width="0" style="29" hidden="1" customWidth="1"/>
    <col min="6656" max="6656" width="9.140625" style="29"/>
    <col min="6657" max="6657" width="5.5703125" style="29" customWidth="1"/>
    <col min="6658" max="6658" width="30" style="29" customWidth="1"/>
    <col min="6659" max="6659" width="6.5703125" style="29" customWidth="1"/>
    <col min="6660" max="6660" width="14" style="29" customWidth="1"/>
    <col min="6661" max="6661" width="12.140625" style="29" customWidth="1"/>
    <col min="6662" max="6662" width="16.5703125" style="29" customWidth="1"/>
    <col min="6663" max="6663" width="17" style="29" customWidth="1"/>
    <col min="6664" max="6664" width="15.42578125" style="29" customWidth="1"/>
    <col min="6665" max="6665" width="15.5703125" style="29" customWidth="1"/>
    <col min="6666" max="6667" width="12.85546875" style="29" customWidth="1"/>
    <col min="6668" max="6668" width="5.5703125" style="29" customWidth="1"/>
    <col min="6669" max="6669" width="30" style="29" customWidth="1"/>
    <col min="6670" max="6670" width="6.5703125" style="29" customWidth="1"/>
    <col min="6671" max="6671" width="14" style="29" customWidth="1"/>
    <col min="6672" max="6672" width="12.140625" style="29" customWidth="1"/>
    <col min="6673" max="6673" width="16.5703125" style="29" customWidth="1"/>
    <col min="6674" max="6674" width="17" style="29" customWidth="1"/>
    <col min="6675" max="6675" width="15.42578125" style="29" customWidth="1"/>
    <col min="6676" max="6676" width="15.5703125" style="29" customWidth="1"/>
    <col min="6677" max="6678" width="12.85546875" style="29" customWidth="1"/>
    <col min="6679" max="6900" width="9.140625" style="29"/>
    <col min="6901" max="6901" width="6" style="29" customWidth="1"/>
    <col min="6902" max="6902" width="30" style="29" customWidth="1"/>
    <col min="6903" max="6903" width="6.5703125" style="29" customWidth="1"/>
    <col min="6904" max="6904" width="14" style="29" customWidth="1"/>
    <col min="6905" max="6905" width="12.140625" style="29" customWidth="1"/>
    <col min="6906" max="6906" width="16.5703125" style="29" customWidth="1"/>
    <col min="6907" max="6907" width="17" style="29" customWidth="1"/>
    <col min="6908" max="6908" width="15.42578125" style="29" customWidth="1"/>
    <col min="6909" max="6909" width="15.5703125" style="29" customWidth="1"/>
    <col min="6910" max="6910" width="12.85546875" style="29" customWidth="1"/>
    <col min="6911" max="6911" width="0" style="29" hidden="1" customWidth="1"/>
    <col min="6912" max="6912" width="9.140625" style="29"/>
    <col min="6913" max="6913" width="5.5703125" style="29" customWidth="1"/>
    <col min="6914" max="6914" width="30" style="29" customWidth="1"/>
    <col min="6915" max="6915" width="6.5703125" style="29" customWidth="1"/>
    <col min="6916" max="6916" width="14" style="29" customWidth="1"/>
    <col min="6917" max="6917" width="12.140625" style="29" customWidth="1"/>
    <col min="6918" max="6918" width="16.5703125" style="29" customWidth="1"/>
    <col min="6919" max="6919" width="17" style="29" customWidth="1"/>
    <col min="6920" max="6920" width="15.42578125" style="29" customWidth="1"/>
    <col min="6921" max="6921" width="15.5703125" style="29" customWidth="1"/>
    <col min="6922" max="6923" width="12.85546875" style="29" customWidth="1"/>
    <col min="6924" max="6924" width="5.5703125" style="29" customWidth="1"/>
    <col min="6925" max="6925" width="30" style="29" customWidth="1"/>
    <col min="6926" max="6926" width="6.5703125" style="29" customWidth="1"/>
    <col min="6927" max="6927" width="14" style="29" customWidth="1"/>
    <col min="6928" max="6928" width="12.140625" style="29" customWidth="1"/>
    <col min="6929" max="6929" width="16.5703125" style="29" customWidth="1"/>
    <col min="6930" max="6930" width="17" style="29" customWidth="1"/>
    <col min="6931" max="6931" width="15.42578125" style="29" customWidth="1"/>
    <col min="6932" max="6932" width="15.5703125" style="29" customWidth="1"/>
    <col min="6933" max="6934" width="12.85546875" style="29" customWidth="1"/>
    <col min="6935" max="7156" width="9.140625" style="29"/>
    <col min="7157" max="7157" width="6" style="29" customWidth="1"/>
    <col min="7158" max="7158" width="30" style="29" customWidth="1"/>
    <col min="7159" max="7159" width="6.5703125" style="29" customWidth="1"/>
    <col min="7160" max="7160" width="14" style="29" customWidth="1"/>
    <col min="7161" max="7161" width="12.140625" style="29" customWidth="1"/>
    <col min="7162" max="7162" width="16.5703125" style="29" customWidth="1"/>
    <col min="7163" max="7163" width="17" style="29" customWidth="1"/>
    <col min="7164" max="7164" width="15.42578125" style="29" customWidth="1"/>
    <col min="7165" max="7165" width="15.5703125" style="29" customWidth="1"/>
    <col min="7166" max="7166" width="12.85546875" style="29" customWidth="1"/>
    <col min="7167" max="7167" width="0" style="29" hidden="1" customWidth="1"/>
    <col min="7168" max="7168" width="9.140625" style="29"/>
    <col min="7169" max="7169" width="5.5703125" style="29" customWidth="1"/>
    <col min="7170" max="7170" width="30" style="29" customWidth="1"/>
    <col min="7171" max="7171" width="6.5703125" style="29" customWidth="1"/>
    <col min="7172" max="7172" width="14" style="29" customWidth="1"/>
    <col min="7173" max="7173" width="12.140625" style="29" customWidth="1"/>
    <col min="7174" max="7174" width="16.5703125" style="29" customWidth="1"/>
    <col min="7175" max="7175" width="17" style="29" customWidth="1"/>
    <col min="7176" max="7176" width="15.42578125" style="29" customWidth="1"/>
    <col min="7177" max="7177" width="15.5703125" style="29" customWidth="1"/>
    <col min="7178" max="7179" width="12.85546875" style="29" customWidth="1"/>
    <col min="7180" max="7180" width="5.5703125" style="29" customWidth="1"/>
    <col min="7181" max="7181" width="30" style="29" customWidth="1"/>
    <col min="7182" max="7182" width="6.5703125" style="29" customWidth="1"/>
    <col min="7183" max="7183" width="14" style="29" customWidth="1"/>
    <col min="7184" max="7184" width="12.140625" style="29" customWidth="1"/>
    <col min="7185" max="7185" width="16.5703125" style="29" customWidth="1"/>
    <col min="7186" max="7186" width="17" style="29" customWidth="1"/>
    <col min="7187" max="7187" width="15.42578125" style="29" customWidth="1"/>
    <col min="7188" max="7188" width="15.5703125" style="29" customWidth="1"/>
    <col min="7189" max="7190" width="12.85546875" style="29" customWidth="1"/>
    <col min="7191" max="7412" width="9.140625" style="29"/>
    <col min="7413" max="7413" width="6" style="29" customWidth="1"/>
    <col min="7414" max="7414" width="30" style="29" customWidth="1"/>
    <col min="7415" max="7415" width="6.5703125" style="29" customWidth="1"/>
    <col min="7416" max="7416" width="14" style="29" customWidth="1"/>
    <col min="7417" max="7417" width="12.140625" style="29" customWidth="1"/>
    <col min="7418" max="7418" width="16.5703125" style="29" customWidth="1"/>
    <col min="7419" max="7419" width="17" style="29" customWidth="1"/>
    <col min="7420" max="7420" width="15.42578125" style="29" customWidth="1"/>
    <col min="7421" max="7421" width="15.5703125" style="29" customWidth="1"/>
    <col min="7422" max="7422" width="12.85546875" style="29" customWidth="1"/>
    <col min="7423" max="7423" width="0" style="29" hidden="1" customWidth="1"/>
    <col min="7424" max="7424" width="9.140625" style="29"/>
    <col min="7425" max="7425" width="5.5703125" style="29" customWidth="1"/>
    <col min="7426" max="7426" width="30" style="29" customWidth="1"/>
    <col min="7427" max="7427" width="6.5703125" style="29" customWidth="1"/>
    <col min="7428" max="7428" width="14" style="29" customWidth="1"/>
    <col min="7429" max="7429" width="12.140625" style="29" customWidth="1"/>
    <col min="7430" max="7430" width="16.5703125" style="29" customWidth="1"/>
    <col min="7431" max="7431" width="17" style="29" customWidth="1"/>
    <col min="7432" max="7432" width="15.42578125" style="29" customWidth="1"/>
    <col min="7433" max="7433" width="15.5703125" style="29" customWidth="1"/>
    <col min="7434" max="7435" width="12.85546875" style="29" customWidth="1"/>
    <col min="7436" max="7436" width="5.5703125" style="29" customWidth="1"/>
    <col min="7437" max="7437" width="30" style="29" customWidth="1"/>
    <col min="7438" max="7438" width="6.5703125" style="29" customWidth="1"/>
    <col min="7439" max="7439" width="14" style="29" customWidth="1"/>
    <col min="7440" max="7440" width="12.140625" style="29" customWidth="1"/>
    <col min="7441" max="7441" width="16.5703125" style="29" customWidth="1"/>
    <col min="7442" max="7442" width="17" style="29" customWidth="1"/>
    <col min="7443" max="7443" width="15.42578125" style="29" customWidth="1"/>
    <col min="7444" max="7444" width="15.5703125" style="29" customWidth="1"/>
    <col min="7445" max="7446" width="12.85546875" style="29" customWidth="1"/>
    <col min="7447" max="7668" width="9.140625" style="29"/>
    <col min="7669" max="7669" width="6" style="29" customWidth="1"/>
    <col min="7670" max="7670" width="30" style="29" customWidth="1"/>
    <col min="7671" max="7671" width="6.5703125" style="29" customWidth="1"/>
    <col min="7672" max="7672" width="14" style="29" customWidth="1"/>
    <col min="7673" max="7673" width="12.140625" style="29" customWidth="1"/>
    <col min="7674" max="7674" width="16.5703125" style="29" customWidth="1"/>
    <col min="7675" max="7675" width="17" style="29" customWidth="1"/>
    <col min="7676" max="7676" width="15.42578125" style="29" customWidth="1"/>
    <col min="7677" max="7677" width="15.5703125" style="29" customWidth="1"/>
    <col min="7678" max="7678" width="12.85546875" style="29" customWidth="1"/>
    <col min="7679" max="7679" width="0" style="29" hidden="1" customWidth="1"/>
    <col min="7680" max="7680" width="9.140625" style="29"/>
    <col min="7681" max="7681" width="5.5703125" style="29" customWidth="1"/>
    <col min="7682" max="7682" width="30" style="29" customWidth="1"/>
    <col min="7683" max="7683" width="6.5703125" style="29" customWidth="1"/>
    <col min="7684" max="7684" width="14" style="29" customWidth="1"/>
    <col min="7685" max="7685" width="12.140625" style="29" customWidth="1"/>
    <col min="7686" max="7686" width="16.5703125" style="29" customWidth="1"/>
    <col min="7687" max="7687" width="17" style="29" customWidth="1"/>
    <col min="7688" max="7688" width="15.42578125" style="29" customWidth="1"/>
    <col min="7689" max="7689" width="15.5703125" style="29" customWidth="1"/>
    <col min="7690" max="7691" width="12.85546875" style="29" customWidth="1"/>
    <col min="7692" max="7692" width="5.5703125" style="29" customWidth="1"/>
    <col min="7693" max="7693" width="30" style="29" customWidth="1"/>
    <col min="7694" max="7694" width="6.5703125" style="29" customWidth="1"/>
    <col min="7695" max="7695" width="14" style="29" customWidth="1"/>
    <col min="7696" max="7696" width="12.140625" style="29" customWidth="1"/>
    <col min="7697" max="7697" width="16.5703125" style="29" customWidth="1"/>
    <col min="7698" max="7698" width="17" style="29" customWidth="1"/>
    <col min="7699" max="7699" width="15.42578125" style="29" customWidth="1"/>
    <col min="7700" max="7700" width="15.5703125" style="29" customWidth="1"/>
    <col min="7701" max="7702" width="12.85546875" style="29" customWidth="1"/>
    <col min="7703" max="7924" width="9.140625" style="29"/>
    <col min="7925" max="7925" width="6" style="29" customWidth="1"/>
    <col min="7926" max="7926" width="30" style="29" customWidth="1"/>
    <col min="7927" max="7927" width="6.5703125" style="29" customWidth="1"/>
    <col min="7928" max="7928" width="14" style="29" customWidth="1"/>
    <col min="7929" max="7929" width="12.140625" style="29" customWidth="1"/>
    <col min="7930" max="7930" width="16.5703125" style="29" customWidth="1"/>
    <col min="7931" max="7931" width="17" style="29" customWidth="1"/>
    <col min="7932" max="7932" width="15.42578125" style="29" customWidth="1"/>
    <col min="7933" max="7933" width="15.5703125" style="29" customWidth="1"/>
    <col min="7934" max="7934" width="12.85546875" style="29" customWidth="1"/>
    <col min="7935" max="7935" width="0" style="29" hidden="1" customWidth="1"/>
    <col min="7936" max="7936" width="9.140625" style="29"/>
    <col min="7937" max="7937" width="5.5703125" style="29" customWidth="1"/>
    <col min="7938" max="7938" width="30" style="29" customWidth="1"/>
    <col min="7939" max="7939" width="6.5703125" style="29" customWidth="1"/>
    <col min="7940" max="7940" width="14" style="29" customWidth="1"/>
    <col min="7941" max="7941" width="12.140625" style="29" customWidth="1"/>
    <col min="7942" max="7942" width="16.5703125" style="29" customWidth="1"/>
    <col min="7943" max="7943" width="17" style="29" customWidth="1"/>
    <col min="7944" max="7944" width="15.42578125" style="29" customWidth="1"/>
    <col min="7945" max="7945" width="15.5703125" style="29" customWidth="1"/>
    <col min="7946" max="7947" width="12.85546875" style="29" customWidth="1"/>
    <col min="7948" max="7948" width="5.5703125" style="29" customWidth="1"/>
    <col min="7949" max="7949" width="30" style="29" customWidth="1"/>
    <col min="7950" max="7950" width="6.5703125" style="29" customWidth="1"/>
    <col min="7951" max="7951" width="14" style="29" customWidth="1"/>
    <col min="7952" max="7952" width="12.140625" style="29" customWidth="1"/>
    <col min="7953" max="7953" width="16.5703125" style="29" customWidth="1"/>
    <col min="7954" max="7954" width="17" style="29" customWidth="1"/>
    <col min="7955" max="7955" width="15.42578125" style="29" customWidth="1"/>
    <col min="7956" max="7956" width="15.5703125" style="29" customWidth="1"/>
    <col min="7957" max="7958" width="12.85546875" style="29" customWidth="1"/>
    <col min="7959" max="8180" width="9.140625" style="29"/>
    <col min="8181" max="8181" width="6" style="29" customWidth="1"/>
    <col min="8182" max="8182" width="30" style="29" customWidth="1"/>
    <col min="8183" max="8183" width="6.5703125" style="29" customWidth="1"/>
    <col min="8184" max="8184" width="14" style="29" customWidth="1"/>
    <col min="8185" max="8185" width="12.140625" style="29" customWidth="1"/>
    <col min="8186" max="8186" width="16.5703125" style="29" customWidth="1"/>
    <col min="8187" max="8187" width="17" style="29" customWidth="1"/>
    <col min="8188" max="8188" width="15.42578125" style="29" customWidth="1"/>
    <col min="8189" max="8189" width="15.5703125" style="29" customWidth="1"/>
    <col min="8190" max="8190" width="12.85546875" style="29" customWidth="1"/>
    <col min="8191" max="8191" width="0" style="29" hidden="1" customWidth="1"/>
    <col min="8192" max="8192" width="9.140625" style="29"/>
    <col min="8193" max="8193" width="5.5703125" style="29" customWidth="1"/>
    <col min="8194" max="8194" width="30" style="29" customWidth="1"/>
    <col min="8195" max="8195" width="6.5703125" style="29" customWidth="1"/>
    <col min="8196" max="8196" width="14" style="29" customWidth="1"/>
    <col min="8197" max="8197" width="12.140625" style="29" customWidth="1"/>
    <col min="8198" max="8198" width="16.5703125" style="29" customWidth="1"/>
    <col min="8199" max="8199" width="17" style="29" customWidth="1"/>
    <col min="8200" max="8200" width="15.42578125" style="29" customWidth="1"/>
    <col min="8201" max="8201" width="15.5703125" style="29" customWidth="1"/>
    <col min="8202" max="8203" width="12.85546875" style="29" customWidth="1"/>
    <col min="8204" max="8204" width="5.5703125" style="29" customWidth="1"/>
    <col min="8205" max="8205" width="30" style="29" customWidth="1"/>
    <col min="8206" max="8206" width="6.5703125" style="29" customWidth="1"/>
    <col min="8207" max="8207" width="14" style="29" customWidth="1"/>
    <col min="8208" max="8208" width="12.140625" style="29" customWidth="1"/>
    <col min="8209" max="8209" width="16.5703125" style="29" customWidth="1"/>
    <col min="8210" max="8210" width="17" style="29" customWidth="1"/>
    <col min="8211" max="8211" width="15.42578125" style="29" customWidth="1"/>
    <col min="8212" max="8212" width="15.5703125" style="29" customWidth="1"/>
    <col min="8213" max="8214" width="12.85546875" style="29" customWidth="1"/>
    <col min="8215" max="8436" width="9.140625" style="29"/>
    <col min="8437" max="8437" width="6" style="29" customWidth="1"/>
    <col min="8438" max="8438" width="30" style="29" customWidth="1"/>
    <col min="8439" max="8439" width="6.5703125" style="29" customWidth="1"/>
    <col min="8440" max="8440" width="14" style="29" customWidth="1"/>
    <col min="8441" max="8441" width="12.140625" style="29" customWidth="1"/>
    <col min="8442" max="8442" width="16.5703125" style="29" customWidth="1"/>
    <col min="8443" max="8443" width="17" style="29" customWidth="1"/>
    <col min="8444" max="8444" width="15.42578125" style="29" customWidth="1"/>
    <col min="8445" max="8445" width="15.5703125" style="29" customWidth="1"/>
    <col min="8446" max="8446" width="12.85546875" style="29" customWidth="1"/>
    <col min="8447" max="8447" width="0" style="29" hidden="1" customWidth="1"/>
    <col min="8448" max="8448" width="9.140625" style="29"/>
    <col min="8449" max="8449" width="5.5703125" style="29" customWidth="1"/>
    <col min="8450" max="8450" width="30" style="29" customWidth="1"/>
    <col min="8451" max="8451" width="6.5703125" style="29" customWidth="1"/>
    <col min="8452" max="8452" width="14" style="29" customWidth="1"/>
    <col min="8453" max="8453" width="12.140625" style="29" customWidth="1"/>
    <col min="8454" max="8454" width="16.5703125" style="29" customWidth="1"/>
    <col min="8455" max="8455" width="17" style="29" customWidth="1"/>
    <col min="8456" max="8456" width="15.42578125" style="29" customWidth="1"/>
    <col min="8457" max="8457" width="15.5703125" style="29" customWidth="1"/>
    <col min="8458" max="8459" width="12.85546875" style="29" customWidth="1"/>
    <col min="8460" max="8460" width="5.5703125" style="29" customWidth="1"/>
    <col min="8461" max="8461" width="30" style="29" customWidth="1"/>
    <col min="8462" max="8462" width="6.5703125" style="29" customWidth="1"/>
    <col min="8463" max="8463" width="14" style="29" customWidth="1"/>
    <col min="8464" max="8464" width="12.140625" style="29" customWidth="1"/>
    <col min="8465" max="8465" width="16.5703125" style="29" customWidth="1"/>
    <col min="8466" max="8466" width="17" style="29" customWidth="1"/>
    <col min="8467" max="8467" width="15.42578125" style="29" customWidth="1"/>
    <col min="8468" max="8468" width="15.5703125" style="29" customWidth="1"/>
    <col min="8469" max="8470" width="12.85546875" style="29" customWidth="1"/>
    <col min="8471" max="8692" width="9.140625" style="29"/>
    <col min="8693" max="8693" width="6" style="29" customWidth="1"/>
    <col min="8694" max="8694" width="30" style="29" customWidth="1"/>
    <col min="8695" max="8695" width="6.5703125" style="29" customWidth="1"/>
    <col min="8696" max="8696" width="14" style="29" customWidth="1"/>
    <col min="8697" max="8697" width="12.140625" style="29" customWidth="1"/>
    <col min="8698" max="8698" width="16.5703125" style="29" customWidth="1"/>
    <col min="8699" max="8699" width="17" style="29" customWidth="1"/>
    <col min="8700" max="8700" width="15.42578125" style="29" customWidth="1"/>
    <col min="8701" max="8701" width="15.5703125" style="29" customWidth="1"/>
    <col min="8702" max="8702" width="12.85546875" style="29" customWidth="1"/>
    <col min="8703" max="8703" width="0" style="29" hidden="1" customWidth="1"/>
    <col min="8704" max="8704" width="9.140625" style="29"/>
    <col min="8705" max="8705" width="5.5703125" style="29" customWidth="1"/>
    <col min="8706" max="8706" width="30" style="29" customWidth="1"/>
    <col min="8707" max="8707" width="6.5703125" style="29" customWidth="1"/>
    <col min="8708" max="8708" width="14" style="29" customWidth="1"/>
    <col min="8709" max="8709" width="12.140625" style="29" customWidth="1"/>
    <col min="8710" max="8710" width="16.5703125" style="29" customWidth="1"/>
    <col min="8711" max="8711" width="17" style="29" customWidth="1"/>
    <col min="8712" max="8712" width="15.42578125" style="29" customWidth="1"/>
    <col min="8713" max="8713" width="15.5703125" style="29" customWidth="1"/>
    <col min="8714" max="8715" width="12.85546875" style="29" customWidth="1"/>
    <col min="8716" max="8716" width="5.5703125" style="29" customWidth="1"/>
    <col min="8717" max="8717" width="30" style="29" customWidth="1"/>
    <col min="8718" max="8718" width="6.5703125" style="29" customWidth="1"/>
    <col min="8719" max="8719" width="14" style="29" customWidth="1"/>
    <col min="8720" max="8720" width="12.140625" style="29" customWidth="1"/>
    <col min="8721" max="8721" width="16.5703125" style="29" customWidth="1"/>
    <col min="8722" max="8722" width="17" style="29" customWidth="1"/>
    <col min="8723" max="8723" width="15.42578125" style="29" customWidth="1"/>
    <col min="8724" max="8724" width="15.5703125" style="29" customWidth="1"/>
    <col min="8725" max="8726" width="12.85546875" style="29" customWidth="1"/>
    <col min="8727" max="8948" width="9.140625" style="29"/>
    <col min="8949" max="8949" width="6" style="29" customWidth="1"/>
    <col min="8950" max="8950" width="30" style="29" customWidth="1"/>
    <col min="8951" max="8951" width="6.5703125" style="29" customWidth="1"/>
    <col min="8952" max="8952" width="14" style="29" customWidth="1"/>
    <col min="8953" max="8953" width="12.140625" style="29" customWidth="1"/>
    <col min="8954" max="8954" width="16.5703125" style="29" customWidth="1"/>
    <col min="8955" max="8955" width="17" style="29" customWidth="1"/>
    <col min="8956" max="8956" width="15.42578125" style="29" customWidth="1"/>
    <col min="8957" max="8957" width="15.5703125" style="29" customWidth="1"/>
    <col min="8958" max="8958" width="12.85546875" style="29" customWidth="1"/>
    <col min="8959" max="8959" width="0" style="29" hidden="1" customWidth="1"/>
    <col min="8960" max="8960" width="9.140625" style="29"/>
    <col min="8961" max="8961" width="5.5703125" style="29" customWidth="1"/>
    <col min="8962" max="8962" width="30" style="29" customWidth="1"/>
    <col min="8963" max="8963" width="6.5703125" style="29" customWidth="1"/>
    <col min="8964" max="8964" width="14" style="29" customWidth="1"/>
    <col min="8965" max="8965" width="12.140625" style="29" customWidth="1"/>
    <col min="8966" max="8966" width="16.5703125" style="29" customWidth="1"/>
    <col min="8967" max="8967" width="17" style="29" customWidth="1"/>
    <col min="8968" max="8968" width="15.42578125" style="29" customWidth="1"/>
    <col min="8969" max="8969" width="15.5703125" style="29" customWidth="1"/>
    <col min="8970" max="8971" width="12.85546875" style="29" customWidth="1"/>
    <col min="8972" max="8972" width="5.5703125" style="29" customWidth="1"/>
    <col min="8973" max="8973" width="30" style="29" customWidth="1"/>
    <col min="8974" max="8974" width="6.5703125" style="29" customWidth="1"/>
    <col min="8975" max="8975" width="14" style="29" customWidth="1"/>
    <col min="8976" max="8976" width="12.140625" style="29" customWidth="1"/>
    <col min="8977" max="8977" width="16.5703125" style="29" customWidth="1"/>
    <col min="8978" max="8978" width="17" style="29" customWidth="1"/>
    <col min="8979" max="8979" width="15.42578125" style="29" customWidth="1"/>
    <col min="8980" max="8980" width="15.5703125" style="29" customWidth="1"/>
    <col min="8981" max="8982" width="12.85546875" style="29" customWidth="1"/>
    <col min="8983" max="9204" width="9.140625" style="29"/>
    <col min="9205" max="9205" width="6" style="29" customWidth="1"/>
    <col min="9206" max="9206" width="30" style="29" customWidth="1"/>
    <col min="9207" max="9207" width="6.5703125" style="29" customWidth="1"/>
    <col min="9208" max="9208" width="14" style="29" customWidth="1"/>
    <col min="9209" max="9209" width="12.140625" style="29" customWidth="1"/>
    <col min="9210" max="9210" width="16.5703125" style="29" customWidth="1"/>
    <col min="9211" max="9211" width="17" style="29" customWidth="1"/>
    <col min="9212" max="9212" width="15.42578125" style="29" customWidth="1"/>
    <col min="9213" max="9213" width="15.5703125" style="29" customWidth="1"/>
    <col min="9214" max="9214" width="12.85546875" style="29" customWidth="1"/>
    <col min="9215" max="9215" width="0" style="29" hidden="1" customWidth="1"/>
    <col min="9216" max="9216" width="9.140625" style="29"/>
    <col min="9217" max="9217" width="5.5703125" style="29" customWidth="1"/>
    <col min="9218" max="9218" width="30" style="29" customWidth="1"/>
    <col min="9219" max="9219" width="6.5703125" style="29" customWidth="1"/>
    <col min="9220" max="9220" width="14" style="29" customWidth="1"/>
    <col min="9221" max="9221" width="12.140625" style="29" customWidth="1"/>
    <col min="9222" max="9222" width="16.5703125" style="29" customWidth="1"/>
    <col min="9223" max="9223" width="17" style="29" customWidth="1"/>
    <col min="9224" max="9224" width="15.42578125" style="29" customWidth="1"/>
    <col min="9225" max="9225" width="15.5703125" style="29" customWidth="1"/>
    <col min="9226" max="9227" width="12.85546875" style="29" customWidth="1"/>
    <col min="9228" max="9228" width="5.5703125" style="29" customWidth="1"/>
    <col min="9229" max="9229" width="30" style="29" customWidth="1"/>
    <col min="9230" max="9230" width="6.5703125" style="29" customWidth="1"/>
    <col min="9231" max="9231" width="14" style="29" customWidth="1"/>
    <col min="9232" max="9232" width="12.140625" style="29" customWidth="1"/>
    <col min="9233" max="9233" width="16.5703125" style="29" customWidth="1"/>
    <col min="9234" max="9234" width="17" style="29" customWidth="1"/>
    <col min="9235" max="9235" width="15.42578125" style="29" customWidth="1"/>
    <col min="9236" max="9236" width="15.5703125" style="29" customWidth="1"/>
    <col min="9237" max="9238" width="12.85546875" style="29" customWidth="1"/>
    <col min="9239" max="9460" width="9.140625" style="29"/>
    <col min="9461" max="9461" width="6" style="29" customWidth="1"/>
    <col min="9462" max="9462" width="30" style="29" customWidth="1"/>
    <col min="9463" max="9463" width="6.5703125" style="29" customWidth="1"/>
    <col min="9464" max="9464" width="14" style="29" customWidth="1"/>
    <col min="9465" max="9465" width="12.140625" style="29" customWidth="1"/>
    <col min="9466" max="9466" width="16.5703125" style="29" customWidth="1"/>
    <col min="9467" max="9467" width="17" style="29" customWidth="1"/>
    <col min="9468" max="9468" width="15.42578125" style="29" customWidth="1"/>
    <col min="9469" max="9469" width="15.5703125" style="29" customWidth="1"/>
    <col min="9470" max="9470" width="12.85546875" style="29" customWidth="1"/>
    <col min="9471" max="9471" width="0" style="29" hidden="1" customWidth="1"/>
    <col min="9472" max="9472" width="9.140625" style="29"/>
    <col min="9473" max="9473" width="5.5703125" style="29" customWidth="1"/>
    <col min="9474" max="9474" width="30" style="29" customWidth="1"/>
    <col min="9475" max="9475" width="6.5703125" style="29" customWidth="1"/>
    <col min="9476" max="9476" width="14" style="29" customWidth="1"/>
    <col min="9477" max="9477" width="12.140625" style="29" customWidth="1"/>
    <col min="9478" max="9478" width="16.5703125" style="29" customWidth="1"/>
    <col min="9479" max="9479" width="17" style="29" customWidth="1"/>
    <col min="9480" max="9480" width="15.42578125" style="29" customWidth="1"/>
    <col min="9481" max="9481" width="15.5703125" style="29" customWidth="1"/>
    <col min="9482" max="9483" width="12.85546875" style="29" customWidth="1"/>
    <col min="9484" max="9484" width="5.5703125" style="29" customWidth="1"/>
    <col min="9485" max="9485" width="30" style="29" customWidth="1"/>
    <col min="9486" max="9486" width="6.5703125" style="29" customWidth="1"/>
    <col min="9487" max="9487" width="14" style="29" customWidth="1"/>
    <col min="9488" max="9488" width="12.140625" style="29" customWidth="1"/>
    <col min="9489" max="9489" width="16.5703125" style="29" customWidth="1"/>
    <col min="9490" max="9490" width="17" style="29" customWidth="1"/>
    <col min="9491" max="9491" width="15.42578125" style="29" customWidth="1"/>
    <col min="9492" max="9492" width="15.5703125" style="29" customWidth="1"/>
    <col min="9493" max="9494" width="12.85546875" style="29" customWidth="1"/>
    <col min="9495" max="9716" width="9.140625" style="29"/>
    <col min="9717" max="9717" width="6" style="29" customWidth="1"/>
    <col min="9718" max="9718" width="30" style="29" customWidth="1"/>
    <col min="9719" max="9719" width="6.5703125" style="29" customWidth="1"/>
    <col min="9720" max="9720" width="14" style="29" customWidth="1"/>
    <col min="9721" max="9721" width="12.140625" style="29" customWidth="1"/>
    <col min="9722" max="9722" width="16.5703125" style="29" customWidth="1"/>
    <col min="9723" max="9723" width="17" style="29" customWidth="1"/>
    <col min="9724" max="9724" width="15.42578125" style="29" customWidth="1"/>
    <col min="9725" max="9725" width="15.5703125" style="29" customWidth="1"/>
    <col min="9726" max="9726" width="12.85546875" style="29" customWidth="1"/>
    <col min="9727" max="9727" width="0" style="29" hidden="1" customWidth="1"/>
    <col min="9728" max="9728" width="9.140625" style="29"/>
    <col min="9729" max="9729" width="5.5703125" style="29" customWidth="1"/>
    <col min="9730" max="9730" width="30" style="29" customWidth="1"/>
    <col min="9731" max="9731" width="6.5703125" style="29" customWidth="1"/>
    <col min="9732" max="9732" width="14" style="29" customWidth="1"/>
    <col min="9733" max="9733" width="12.140625" style="29" customWidth="1"/>
    <col min="9734" max="9734" width="16.5703125" style="29" customWidth="1"/>
    <col min="9735" max="9735" width="17" style="29" customWidth="1"/>
    <col min="9736" max="9736" width="15.42578125" style="29" customWidth="1"/>
    <col min="9737" max="9737" width="15.5703125" style="29" customWidth="1"/>
    <col min="9738" max="9739" width="12.85546875" style="29" customWidth="1"/>
    <col min="9740" max="9740" width="5.5703125" style="29" customWidth="1"/>
    <col min="9741" max="9741" width="30" style="29" customWidth="1"/>
    <col min="9742" max="9742" width="6.5703125" style="29" customWidth="1"/>
    <col min="9743" max="9743" width="14" style="29" customWidth="1"/>
    <col min="9744" max="9744" width="12.140625" style="29" customWidth="1"/>
    <col min="9745" max="9745" width="16.5703125" style="29" customWidth="1"/>
    <col min="9746" max="9746" width="17" style="29" customWidth="1"/>
    <col min="9747" max="9747" width="15.42578125" style="29" customWidth="1"/>
    <col min="9748" max="9748" width="15.5703125" style="29" customWidth="1"/>
    <col min="9749" max="9750" width="12.85546875" style="29" customWidth="1"/>
    <col min="9751" max="9972" width="9.140625" style="29"/>
    <col min="9973" max="9973" width="6" style="29" customWidth="1"/>
    <col min="9974" max="9974" width="30" style="29" customWidth="1"/>
    <col min="9975" max="9975" width="6.5703125" style="29" customWidth="1"/>
    <col min="9976" max="9976" width="14" style="29" customWidth="1"/>
    <col min="9977" max="9977" width="12.140625" style="29" customWidth="1"/>
    <col min="9978" max="9978" width="16.5703125" style="29" customWidth="1"/>
    <col min="9979" max="9979" width="17" style="29" customWidth="1"/>
    <col min="9980" max="9980" width="15.42578125" style="29" customWidth="1"/>
    <col min="9981" max="9981" width="15.5703125" style="29" customWidth="1"/>
    <col min="9982" max="9982" width="12.85546875" style="29" customWidth="1"/>
    <col min="9983" max="9983" width="0" style="29" hidden="1" customWidth="1"/>
    <col min="9984" max="9984" width="9.140625" style="29"/>
    <col min="9985" max="9985" width="5.5703125" style="29" customWidth="1"/>
    <col min="9986" max="9986" width="30" style="29" customWidth="1"/>
    <col min="9987" max="9987" width="6.5703125" style="29" customWidth="1"/>
    <col min="9988" max="9988" width="14" style="29" customWidth="1"/>
    <col min="9989" max="9989" width="12.140625" style="29" customWidth="1"/>
    <col min="9990" max="9990" width="16.5703125" style="29" customWidth="1"/>
    <col min="9991" max="9991" width="17" style="29" customWidth="1"/>
    <col min="9992" max="9992" width="15.42578125" style="29" customWidth="1"/>
    <col min="9993" max="9993" width="15.5703125" style="29" customWidth="1"/>
    <col min="9994" max="9995" width="12.85546875" style="29" customWidth="1"/>
    <col min="9996" max="9996" width="5.5703125" style="29" customWidth="1"/>
    <col min="9997" max="9997" width="30" style="29" customWidth="1"/>
    <col min="9998" max="9998" width="6.5703125" style="29" customWidth="1"/>
    <col min="9999" max="9999" width="14" style="29" customWidth="1"/>
    <col min="10000" max="10000" width="12.140625" style="29" customWidth="1"/>
    <col min="10001" max="10001" width="16.5703125" style="29" customWidth="1"/>
    <col min="10002" max="10002" width="17" style="29" customWidth="1"/>
    <col min="10003" max="10003" width="15.42578125" style="29" customWidth="1"/>
    <col min="10004" max="10004" width="15.5703125" style="29" customWidth="1"/>
    <col min="10005" max="10006" width="12.85546875" style="29" customWidth="1"/>
    <col min="10007" max="10228" width="9.140625" style="29"/>
    <col min="10229" max="10229" width="6" style="29" customWidth="1"/>
    <col min="10230" max="10230" width="30" style="29" customWidth="1"/>
    <col min="10231" max="10231" width="6.5703125" style="29" customWidth="1"/>
    <col min="10232" max="10232" width="14" style="29" customWidth="1"/>
    <col min="10233" max="10233" width="12.140625" style="29" customWidth="1"/>
    <col min="10234" max="10234" width="16.5703125" style="29" customWidth="1"/>
    <col min="10235" max="10235" width="17" style="29" customWidth="1"/>
    <col min="10236" max="10236" width="15.42578125" style="29" customWidth="1"/>
    <col min="10237" max="10237" width="15.5703125" style="29" customWidth="1"/>
    <col min="10238" max="10238" width="12.85546875" style="29" customWidth="1"/>
    <col min="10239" max="10239" width="0" style="29" hidden="1" customWidth="1"/>
    <col min="10240" max="10240" width="9.140625" style="29"/>
    <col min="10241" max="10241" width="5.5703125" style="29" customWidth="1"/>
    <col min="10242" max="10242" width="30" style="29" customWidth="1"/>
    <col min="10243" max="10243" width="6.5703125" style="29" customWidth="1"/>
    <col min="10244" max="10244" width="14" style="29" customWidth="1"/>
    <col min="10245" max="10245" width="12.140625" style="29" customWidth="1"/>
    <col min="10246" max="10246" width="16.5703125" style="29" customWidth="1"/>
    <col min="10247" max="10247" width="17" style="29" customWidth="1"/>
    <col min="10248" max="10248" width="15.42578125" style="29" customWidth="1"/>
    <col min="10249" max="10249" width="15.5703125" style="29" customWidth="1"/>
    <col min="10250" max="10251" width="12.85546875" style="29" customWidth="1"/>
    <col min="10252" max="10252" width="5.5703125" style="29" customWidth="1"/>
    <col min="10253" max="10253" width="30" style="29" customWidth="1"/>
    <col min="10254" max="10254" width="6.5703125" style="29" customWidth="1"/>
    <col min="10255" max="10255" width="14" style="29" customWidth="1"/>
    <col min="10256" max="10256" width="12.140625" style="29" customWidth="1"/>
    <col min="10257" max="10257" width="16.5703125" style="29" customWidth="1"/>
    <col min="10258" max="10258" width="17" style="29" customWidth="1"/>
    <col min="10259" max="10259" width="15.42578125" style="29" customWidth="1"/>
    <col min="10260" max="10260" width="15.5703125" style="29" customWidth="1"/>
    <col min="10261" max="10262" width="12.85546875" style="29" customWidth="1"/>
    <col min="10263" max="10484" width="9.140625" style="29"/>
    <col min="10485" max="10485" width="6" style="29" customWidth="1"/>
    <col min="10486" max="10486" width="30" style="29" customWidth="1"/>
    <col min="10487" max="10487" width="6.5703125" style="29" customWidth="1"/>
    <col min="10488" max="10488" width="14" style="29" customWidth="1"/>
    <col min="10489" max="10489" width="12.140625" style="29" customWidth="1"/>
    <col min="10490" max="10490" width="16.5703125" style="29" customWidth="1"/>
    <col min="10491" max="10491" width="17" style="29" customWidth="1"/>
    <col min="10492" max="10492" width="15.42578125" style="29" customWidth="1"/>
    <col min="10493" max="10493" width="15.5703125" style="29" customWidth="1"/>
    <col min="10494" max="10494" width="12.85546875" style="29" customWidth="1"/>
    <col min="10495" max="10495" width="0" style="29" hidden="1" customWidth="1"/>
    <col min="10496" max="10496" width="9.140625" style="29"/>
    <col min="10497" max="10497" width="5.5703125" style="29" customWidth="1"/>
    <col min="10498" max="10498" width="30" style="29" customWidth="1"/>
    <col min="10499" max="10499" width="6.5703125" style="29" customWidth="1"/>
    <col min="10500" max="10500" width="14" style="29" customWidth="1"/>
    <col min="10501" max="10501" width="12.140625" style="29" customWidth="1"/>
    <col min="10502" max="10502" width="16.5703125" style="29" customWidth="1"/>
    <col min="10503" max="10503" width="17" style="29" customWidth="1"/>
    <col min="10504" max="10504" width="15.42578125" style="29" customWidth="1"/>
    <col min="10505" max="10505" width="15.5703125" style="29" customWidth="1"/>
    <col min="10506" max="10507" width="12.85546875" style="29" customWidth="1"/>
    <col min="10508" max="10508" width="5.5703125" style="29" customWidth="1"/>
    <col min="10509" max="10509" width="30" style="29" customWidth="1"/>
    <col min="10510" max="10510" width="6.5703125" style="29" customWidth="1"/>
    <col min="10511" max="10511" width="14" style="29" customWidth="1"/>
    <col min="10512" max="10512" width="12.140625" style="29" customWidth="1"/>
    <col min="10513" max="10513" width="16.5703125" style="29" customWidth="1"/>
    <col min="10514" max="10514" width="17" style="29" customWidth="1"/>
    <col min="10515" max="10515" width="15.42578125" style="29" customWidth="1"/>
    <col min="10516" max="10516" width="15.5703125" style="29" customWidth="1"/>
    <col min="10517" max="10518" width="12.85546875" style="29" customWidth="1"/>
    <col min="10519" max="10740" width="9.140625" style="29"/>
    <col min="10741" max="10741" width="6" style="29" customWidth="1"/>
    <col min="10742" max="10742" width="30" style="29" customWidth="1"/>
    <col min="10743" max="10743" width="6.5703125" style="29" customWidth="1"/>
    <col min="10744" max="10744" width="14" style="29" customWidth="1"/>
    <col min="10745" max="10745" width="12.140625" style="29" customWidth="1"/>
    <col min="10746" max="10746" width="16.5703125" style="29" customWidth="1"/>
    <col min="10747" max="10747" width="17" style="29" customWidth="1"/>
    <col min="10748" max="10748" width="15.42578125" style="29" customWidth="1"/>
    <col min="10749" max="10749" width="15.5703125" style="29" customWidth="1"/>
    <col min="10750" max="10750" width="12.85546875" style="29" customWidth="1"/>
    <col min="10751" max="10751" width="0" style="29" hidden="1" customWidth="1"/>
    <col min="10752" max="10752" width="9.140625" style="29"/>
    <col min="10753" max="10753" width="5.5703125" style="29" customWidth="1"/>
    <col min="10754" max="10754" width="30" style="29" customWidth="1"/>
    <col min="10755" max="10755" width="6.5703125" style="29" customWidth="1"/>
    <col min="10756" max="10756" width="14" style="29" customWidth="1"/>
    <col min="10757" max="10757" width="12.140625" style="29" customWidth="1"/>
    <col min="10758" max="10758" width="16.5703125" style="29" customWidth="1"/>
    <col min="10759" max="10759" width="17" style="29" customWidth="1"/>
    <col min="10760" max="10760" width="15.42578125" style="29" customWidth="1"/>
    <col min="10761" max="10761" width="15.5703125" style="29" customWidth="1"/>
    <col min="10762" max="10763" width="12.85546875" style="29" customWidth="1"/>
    <col min="10764" max="10764" width="5.5703125" style="29" customWidth="1"/>
    <col min="10765" max="10765" width="30" style="29" customWidth="1"/>
    <col min="10766" max="10766" width="6.5703125" style="29" customWidth="1"/>
    <col min="10767" max="10767" width="14" style="29" customWidth="1"/>
    <col min="10768" max="10768" width="12.140625" style="29" customWidth="1"/>
    <col min="10769" max="10769" width="16.5703125" style="29" customWidth="1"/>
    <col min="10770" max="10770" width="17" style="29" customWidth="1"/>
    <col min="10771" max="10771" width="15.42578125" style="29" customWidth="1"/>
    <col min="10772" max="10772" width="15.5703125" style="29" customWidth="1"/>
    <col min="10773" max="10774" width="12.85546875" style="29" customWidth="1"/>
    <col min="10775" max="10996" width="9.140625" style="29"/>
    <col min="10997" max="10997" width="6" style="29" customWidth="1"/>
    <col min="10998" max="10998" width="30" style="29" customWidth="1"/>
    <col min="10999" max="10999" width="6.5703125" style="29" customWidth="1"/>
    <col min="11000" max="11000" width="14" style="29" customWidth="1"/>
    <col min="11001" max="11001" width="12.140625" style="29" customWidth="1"/>
    <col min="11002" max="11002" width="16.5703125" style="29" customWidth="1"/>
    <col min="11003" max="11003" width="17" style="29" customWidth="1"/>
    <col min="11004" max="11004" width="15.42578125" style="29" customWidth="1"/>
    <col min="11005" max="11005" width="15.5703125" style="29" customWidth="1"/>
    <col min="11006" max="11006" width="12.85546875" style="29" customWidth="1"/>
    <col min="11007" max="11007" width="0" style="29" hidden="1" customWidth="1"/>
    <col min="11008" max="11008" width="9.140625" style="29"/>
    <col min="11009" max="11009" width="5.5703125" style="29" customWidth="1"/>
    <col min="11010" max="11010" width="30" style="29" customWidth="1"/>
    <col min="11011" max="11011" width="6.5703125" style="29" customWidth="1"/>
    <col min="11012" max="11012" width="14" style="29" customWidth="1"/>
    <col min="11013" max="11013" width="12.140625" style="29" customWidth="1"/>
    <col min="11014" max="11014" width="16.5703125" style="29" customWidth="1"/>
    <col min="11015" max="11015" width="17" style="29" customWidth="1"/>
    <col min="11016" max="11016" width="15.42578125" style="29" customWidth="1"/>
    <col min="11017" max="11017" width="15.5703125" style="29" customWidth="1"/>
    <col min="11018" max="11019" width="12.85546875" style="29" customWidth="1"/>
    <col min="11020" max="11020" width="5.5703125" style="29" customWidth="1"/>
    <col min="11021" max="11021" width="30" style="29" customWidth="1"/>
    <col min="11022" max="11022" width="6.5703125" style="29" customWidth="1"/>
    <col min="11023" max="11023" width="14" style="29" customWidth="1"/>
    <col min="11024" max="11024" width="12.140625" style="29" customWidth="1"/>
    <col min="11025" max="11025" width="16.5703125" style="29" customWidth="1"/>
    <col min="11026" max="11026" width="17" style="29" customWidth="1"/>
    <col min="11027" max="11027" width="15.42578125" style="29" customWidth="1"/>
    <col min="11028" max="11028" width="15.5703125" style="29" customWidth="1"/>
    <col min="11029" max="11030" width="12.85546875" style="29" customWidth="1"/>
    <col min="11031" max="11252" width="9.140625" style="29"/>
    <col min="11253" max="11253" width="6" style="29" customWidth="1"/>
    <col min="11254" max="11254" width="30" style="29" customWidth="1"/>
    <col min="11255" max="11255" width="6.5703125" style="29" customWidth="1"/>
    <col min="11256" max="11256" width="14" style="29" customWidth="1"/>
    <col min="11257" max="11257" width="12.140625" style="29" customWidth="1"/>
    <col min="11258" max="11258" width="16.5703125" style="29" customWidth="1"/>
    <col min="11259" max="11259" width="17" style="29" customWidth="1"/>
    <col min="11260" max="11260" width="15.42578125" style="29" customWidth="1"/>
    <col min="11261" max="11261" width="15.5703125" style="29" customWidth="1"/>
    <col min="11262" max="11262" width="12.85546875" style="29" customWidth="1"/>
    <col min="11263" max="11263" width="0" style="29" hidden="1" customWidth="1"/>
    <col min="11264" max="11264" width="9.140625" style="29"/>
    <col min="11265" max="11265" width="5.5703125" style="29" customWidth="1"/>
    <col min="11266" max="11266" width="30" style="29" customWidth="1"/>
    <col min="11267" max="11267" width="6.5703125" style="29" customWidth="1"/>
    <col min="11268" max="11268" width="14" style="29" customWidth="1"/>
    <col min="11269" max="11269" width="12.140625" style="29" customWidth="1"/>
    <col min="11270" max="11270" width="16.5703125" style="29" customWidth="1"/>
    <col min="11271" max="11271" width="17" style="29" customWidth="1"/>
    <col min="11272" max="11272" width="15.42578125" style="29" customWidth="1"/>
    <col min="11273" max="11273" width="15.5703125" style="29" customWidth="1"/>
    <col min="11274" max="11275" width="12.85546875" style="29" customWidth="1"/>
    <col min="11276" max="11276" width="5.5703125" style="29" customWidth="1"/>
    <col min="11277" max="11277" width="30" style="29" customWidth="1"/>
    <col min="11278" max="11278" width="6.5703125" style="29" customWidth="1"/>
    <col min="11279" max="11279" width="14" style="29" customWidth="1"/>
    <col min="11280" max="11280" width="12.140625" style="29" customWidth="1"/>
    <col min="11281" max="11281" width="16.5703125" style="29" customWidth="1"/>
    <col min="11282" max="11282" width="17" style="29" customWidth="1"/>
    <col min="11283" max="11283" width="15.42578125" style="29" customWidth="1"/>
    <col min="11284" max="11284" width="15.5703125" style="29" customWidth="1"/>
    <col min="11285" max="11286" width="12.85546875" style="29" customWidth="1"/>
    <col min="11287" max="11508" width="9.140625" style="29"/>
    <col min="11509" max="11509" width="6" style="29" customWidth="1"/>
    <col min="11510" max="11510" width="30" style="29" customWidth="1"/>
    <col min="11511" max="11511" width="6.5703125" style="29" customWidth="1"/>
    <col min="11512" max="11512" width="14" style="29" customWidth="1"/>
    <col min="11513" max="11513" width="12.140625" style="29" customWidth="1"/>
    <col min="11514" max="11514" width="16.5703125" style="29" customWidth="1"/>
    <col min="11515" max="11515" width="17" style="29" customWidth="1"/>
    <col min="11516" max="11516" width="15.42578125" style="29" customWidth="1"/>
    <col min="11517" max="11517" width="15.5703125" style="29" customWidth="1"/>
    <col min="11518" max="11518" width="12.85546875" style="29" customWidth="1"/>
    <col min="11519" max="11519" width="0" style="29" hidden="1" customWidth="1"/>
    <col min="11520" max="11520" width="9.140625" style="29"/>
    <col min="11521" max="11521" width="5.5703125" style="29" customWidth="1"/>
    <col min="11522" max="11522" width="30" style="29" customWidth="1"/>
    <col min="11523" max="11523" width="6.5703125" style="29" customWidth="1"/>
    <col min="11524" max="11524" width="14" style="29" customWidth="1"/>
    <col min="11525" max="11525" width="12.140625" style="29" customWidth="1"/>
    <col min="11526" max="11526" width="16.5703125" style="29" customWidth="1"/>
    <col min="11527" max="11527" width="17" style="29" customWidth="1"/>
    <col min="11528" max="11528" width="15.42578125" style="29" customWidth="1"/>
    <col min="11529" max="11529" width="15.5703125" style="29" customWidth="1"/>
    <col min="11530" max="11531" width="12.85546875" style="29" customWidth="1"/>
    <col min="11532" max="11532" width="5.5703125" style="29" customWidth="1"/>
    <col min="11533" max="11533" width="30" style="29" customWidth="1"/>
    <col min="11534" max="11534" width="6.5703125" style="29" customWidth="1"/>
    <col min="11535" max="11535" width="14" style="29" customWidth="1"/>
    <col min="11536" max="11536" width="12.140625" style="29" customWidth="1"/>
    <col min="11537" max="11537" width="16.5703125" style="29" customWidth="1"/>
    <col min="11538" max="11538" width="17" style="29" customWidth="1"/>
    <col min="11539" max="11539" width="15.42578125" style="29" customWidth="1"/>
    <col min="11540" max="11540" width="15.5703125" style="29" customWidth="1"/>
    <col min="11541" max="11542" width="12.85546875" style="29" customWidth="1"/>
    <col min="11543" max="11764" width="9.140625" style="29"/>
    <col min="11765" max="11765" width="6" style="29" customWidth="1"/>
    <col min="11766" max="11766" width="30" style="29" customWidth="1"/>
    <col min="11767" max="11767" width="6.5703125" style="29" customWidth="1"/>
    <col min="11768" max="11768" width="14" style="29" customWidth="1"/>
    <col min="11769" max="11769" width="12.140625" style="29" customWidth="1"/>
    <col min="11770" max="11770" width="16.5703125" style="29" customWidth="1"/>
    <col min="11771" max="11771" width="17" style="29" customWidth="1"/>
    <col min="11772" max="11772" width="15.42578125" style="29" customWidth="1"/>
    <col min="11773" max="11773" width="15.5703125" style="29" customWidth="1"/>
    <col min="11774" max="11774" width="12.85546875" style="29" customWidth="1"/>
    <col min="11775" max="11775" width="0" style="29" hidden="1" customWidth="1"/>
    <col min="11776" max="11776" width="9.140625" style="29"/>
    <col min="11777" max="11777" width="5.5703125" style="29" customWidth="1"/>
    <col min="11778" max="11778" width="30" style="29" customWidth="1"/>
    <col min="11779" max="11779" width="6.5703125" style="29" customWidth="1"/>
    <col min="11780" max="11780" width="14" style="29" customWidth="1"/>
    <col min="11781" max="11781" width="12.140625" style="29" customWidth="1"/>
    <col min="11782" max="11782" width="16.5703125" style="29" customWidth="1"/>
    <col min="11783" max="11783" width="17" style="29" customWidth="1"/>
    <col min="11784" max="11784" width="15.42578125" style="29" customWidth="1"/>
    <col min="11785" max="11785" width="15.5703125" style="29" customWidth="1"/>
    <col min="11786" max="11787" width="12.85546875" style="29" customWidth="1"/>
    <col min="11788" max="11788" width="5.5703125" style="29" customWidth="1"/>
    <col min="11789" max="11789" width="30" style="29" customWidth="1"/>
    <col min="11790" max="11790" width="6.5703125" style="29" customWidth="1"/>
    <col min="11791" max="11791" width="14" style="29" customWidth="1"/>
    <col min="11792" max="11792" width="12.140625" style="29" customWidth="1"/>
    <col min="11793" max="11793" width="16.5703125" style="29" customWidth="1"/>
    <col min="11794" max="11794" width="17" style="29" customWidth="1"/>
    <col min="11795" max="11795" width="15.42578125" style="29" customWidth="1"/>
    <col min="11796" max="11796" width="15.5703125" style="29" customWidth="1"/>
    <col min="11797" max="11798" width="12.85546875" style="29" customWidth="1"/>
    <col min="11799" max="12020" width="9.140625" style="29"/>
    <col min="12021" max="12021" width="6" style="29" customWidth="1"/>
    <col min="12022" max="12022" width="30" style="29" customWidth="1"/>
    <col min="12023" max="12023" width="6.5703125" style="29" customWidth="1"/>
    <col min="12024" max="12024" width="14" style="29" customWidth="1"/>
    <col min="12025" max="12025" width="12.140625" style="29" customWidth="1"/>
    <col min="12026" max="12026" width="16.5703125" style="29" customWidth="1"/>
    <col min="12027" max="12027" width="17" style="29" customWidth="1"/>
    <col min="12028" max="12028" width="15.42578125" style="29" customWidth="1"/>
    <col min="12029" max="12029" width="15.5703125" style="29" customWidth="1"/>
    <col min="12030" max="12030" width="12.85546875" style="29" customWidth="1"/>
    <col min="12031" max="12031" width="0" style="29" hidden="1" customWidth="1"/>
    <col min="12032" max="12032" width="9.140625" style="29"/>
    <col min="12033" max="12033" width="5.5703125" style="29" customWidth="1"/>
    <col min="12034" max="12034" width="30" style="29" customWidth="1"/>
    <col min="12035" max="12035" width="6.5703125" style="29" customWidth="1"/>
    <col min="12036" max="12036" width="14" style="29" customWidth="1"/>
    <col min="12037" max="12037" width="12.140625" style="29" customWidth="1"/>
    <col min="12038" max="12038" width="16.5703125" style="29" customWidth="1"/>
    <col min="12039" max="12039" width="17" style="29" customWidth="1"/>
    <col min="12040" max="12040" width="15.42578125" style="29" customWidth="1"/>
    <col min="12041" max="12041" width="15.5703125" style="29" customWidth="1"/>
    <col min="12042" max="12043" width="12.85546875" style="29" customWidth="1"/>
    <col min="12044" max="12044" width="5.5703125" style="29" customWidth="1"/>
    <col min="12045" max="12045" width="30" style="29" customWidth="1"/>
    <col min="12046" max="12046" width="6.5703125" style="29" customWidth="1"/>
    <col min="12047" max="12047" width="14" style="29" customWidth="1"/>
    <col min="12048" max="12048" width="12.140625" style="29" customWidth="1"/>
    <col min="12049" max="12049" width="16.5703125" style="29" customWidth="1"/>
    <col min="12050" max="12050" width="17" style="29" customWidth="1"/>
    <col min="12051" max="12051" width="15.42578125" style="29" customWidth="1"/>
    <col min="12052" max="12052" width="15.5703125" style="29" customWidth="1"/>
    <col min="12053" max="12054" width="12.85546875" style="29" customWidth="1"/>
    <col min="12055" max="12276" width="9.140625" style="29"/>
    <col min="12277" max="12277" width="6" style="29" customWidth="1"/>
    <col min="12278" max="12278" width="30" style="29" customWidth="1"/>
    <col min="12279" max="12279" width="6.5703125" style="29" customWidth="1"/>
    <col min="12280" max="12280" width="14" style="29" customWidth="1"/>
    <col min="12281" max="12281" width="12.140625" style="29" customWidth="1"/>
    <col min="12282" max="12282" width="16.5703125" style="29" customWidth="1"/>
    <col min="12283" max="12283" width="17" style="29" customWidth="1"/>
    <col min="12284" max="12284" width="15.42578125" style="29" customWidth="1"/>
    <col min="12285" max="12285" width="15.5703125" style="29" customWidth="1"/>
    <col min="12286" max="12286" width="12.85546875" style="29" customWidth="1"/>
    <col min="12287" max="12287" width="0" style="29" hidden="1" customWidth="1"/>
    <col min="12288" max="12288" width="9.140625" style="29"/>
    <col min="12289" max="12289" width="5.5703125" style="29" customWidth="1"/>
    <col min="12290" max="12290" width="30" style="29" customWidth="1"/>
    <col min="12291" max="12291" width="6.5703125" style="29" customWidth="1"/>
    <col min="12292" max="12292" width="14" style="29" customWidth="1"/>
    <col min="12293" max="12293" width="12.140625" style="29" customWidth="1"/>
    <col min="12294" max="12294" width="16.5703125" style="29" customWidth="1"/>
    <col min="12295" max="12295" width="17" style="29" customWidth="1"/>
    <col min="12296" max="12296" width="15.42578125" style="29" customWidth="1"/>
    <col min="12297" max="12297" width="15.5703125" style="29" customWidth="1"/>
    <col min="12298" max="12299" width="12.85546875" style="29" customWidth="1"/>
    <col min="12300" max="12300" width="5.5703125" style="29" customWidth="1"/>
    <col min="12301" max="12301" width="30" style="29" customWidth="1"/>
    <col min="12302" max="12302" width="6.5703125" style="29" customWidth="1"/>
    <col min="12303" max="12303" width="14" style="29" customWidth="1"/>
    <col min="12304" max="12304" width="12.140625" style="29" customWidth="1"/>
    <col min="12305" max="12305" width="16.5703125" style="29" customWidth="1"/>
    <col min="12306" max="12306" width="17" style="29" customWidth="1"/>
    <col min="12307" max="12307" width="15.42578125" style="29" customWidth="1"/>
    <col min="12308" max="12308" width="15.5703125" style="29" customWidth="1"/>
    <col min="12309" max="12310" width="12.85546875" style="29" customWidth="1"/>
    <col min="12311" max="12532" width="9.140625" style="29"/>
    <col min="12533" max="12533" width="6" style="29" customWidth="1"/>
    <col min="12534" max="12534" width="30" style="29" customWidth="1"/>
    <col min="12535" max="12535" width="6.5703125" style="29" customWidth="1"/>
    <col min="12536" max="12536" width="14" style="29" customWidth="1"/>
    <col min="12537" max="12537" width="12.140625" style="29" customWidth="1"/>
    <col min="12538" max="12538" width="16.5703125" style="29" customWidth="1"/>
    <col min="12539" max="12539" width="17" style="29" customWidth="1"/>
    <col min="12540" max="12540" width="15.42578125" style="29" customWidth="1"/>
    <col min="12541" max="12541" width="15.5703125" style="29" customWidth="1"/>
    <col min="12542" max="12542" width="12.85546875" style="29" customWidth="1"/>
    <col min="12543" max="12543" width="0" style="29" hidden="1" customWidth="1"/>
    <col min="12544" max="12544" width="9.140625" style="29"/>
    <col min="12545" max="12545" width="5.5703125" style="29" customWidth="1"/>
    <col min="12546" max="12546" width="30" style="29" customWidth="1"/>
    <col min="12547" max="12547" width="6.5703125" style="29" customWidth="1"/>
    <col min="12548" max="12548" width="14" style="29" customWidth="1"/>
    <col min="12549" max="12549" width="12.140625" style="29" customWidth="1"/>
    <col min="12550" max="12550" width="16.5703125" style="29" customWidth="1"/>
    <col min="12551" max="12551" width="17" style="29" customWidth="1"/>
    <col min="12552" max="12552" width="15.42578125" style="29" customWidth="1"/>
    <col min="12553" max="12553" width="15.5703125" style="29" customWidth="1"/>
    <col min="12554" max="12555" width="12.85546875" style="29" customWidth="1"/>
    <col min="12556" max="12556" width="5.5703125" style="29" customWidth="1"/>
    <col min="12557" max="12557" width="30" style="29" customWidth="1"/>
    <col min="12558" max="12558" width="6.5703125" style="29" customWidth="1"/>
    <col min="12559" max="12559" width="14" style="29" customWidth="1"/>
    <col min="12560" max="12560" width="12.140625" style="29" customWidth="1"/>
    <col min="12561" max="12561" width="16.5703125" style="29" customWidth="1"/>
    <col min="12562" max="12562" width="17" style="29" customWidth="1"/>
    <col min="12563" max="12563" width="15.42578125" style="29" customWidth="1"/>
    <col min="12564" max="12564" width="15.5703125" style="29" customWidth="1"/>
    <col min="12565" max="12566" width="12.85546875" style="29" customWidth="1"/>
    <col min="12567" max="12788" width="9.140625" style="29"/>
    <col min="12789" max="12789" width="6" style="29" customWidth="1"/>
    <col min="12790" max="12790" width="30" style="29" customWidth="1"/>
    <col min="12791" max="12791" width="6.5703125" style="29" customWidth="1"/>
    <col min="12792" max="12792" width="14" style="29" customWidth="1"/>
    <col min="12793" max="12793" width="12.140625" style="29" customWidth="1"/>
    <col min="12794" max="12794" width="16.5703125" style="29" customWidth="1"/>
    <col min="12795" max="12795" width="17" style="29" customWidth="1"/>
    <col min="12796" max="12796" width="15.42578125" style="29" customWidth="1"/>
    <col min="12797" max="12797" width="15.5703125" style="29" customWidth="1"/>
    <col min="12798" max="12798" width="12.85546875" style="29" customWidth="1"/>
    <col min="12799" max="12799" width="0" style="29" hidden="1" customWidth="1"/>
    <col min="12800" max="12800" width="9.140625" style="29"/>
    <col min="12801" max="12801" width="5.5703125" style="29" customWidth="1"/>
    <col min="12802" max="12802" width="30" style="29" customWidth="1"/>
    <col min="12803" max="12803" width="6.5703125" style="29" customWidth="1"/>
    <col min="12804" max="12804" width="14" style="29" customWidth="1"/>
    <col min="12805" max="12805" width="12.140625" style="29" customWidth="1"/>
    <col min="12806" max="12806" width="16.5703125" style="29" customWidth="1"/>
    <col min="12807" max="12807" width="17" style="29" customWidth="1"/>
    <col min="12808" max="12808" width="15.42578125" style="29" customWidth="1"/>
    <col min="12809" max="12809" width="15.5703125" style="29" customWidth="1"/>
    <col min="12810" max="12811" width="12.85546875" style="29" customWidth="1"/>
    <col min="12812" max="12812" width="5.5703125" style="29" customWidth="1"/>
    <col min="12813" max="12813" width="30" style="29" customWidth="1"/>
    <col min="12814" max="12814" width="6.5703125" style="29" customWidth="1"/>
    <col min="12815" max="12815" width="14" style="29" customWidth="1"/>
    <col min="12816" max="12816" width="12.140625" style="29" customWidth="1"/>
    <col min="12817" max="12817" width="16.5703125" style="29" customWidth="1"/>
    <col min="12818" max="12818" width="17" style="29" customWidth="1"/>
    <col min="12819" max="12819" width="15.42578125" style="29" customWidth="1"/>
    <col min="12820" max="12820" width="15.5703125" style="29" customWidth="1"/>
    <col min="12821" max="12822" width="12.85546875" style="29" customWidth="1"/>
    <col min="12823" max="13044" width="9.140625" style="29"/>
    <col min="13045" max="13045" width="6" style="29" customWidth="1"/>
    <col min="13046" max="13046" width="30" style="29" customWidth="1"/>
    <col min="13047" max="13047" width="6.5703125" style="29" customWidth="1"/>
    <col min="13048" max="13048" width="14" style="29" customWidth="1"/>
    <col min="13049" max="13049" width="12.140625" style="29" customWidth="1"/>
    <col min="13050" max="13050" width="16.5703125" style="29" customWidth="1"/>
    <col min="13051" max="13051" width="17" style="29" customWidth="1"/>
    <col min="13052" max="13052" width="15.42578125" style="29" customWidth="1"/>
    <col min="13053" max="13053" width="15.5703125" style="29" customWidth="1"/>
    <col min="13054" max="13054" width="12.85546875" style="29" customWidth="1"/>
    <col min="13055" max="13055" width="0" style="29" hidden="1" customWidth="1"/>
    <col min="13056" max="13056" width="9.140625" style="29"/>
    <col min="13057" max="13057" width="5.5703125" style="29" customWidth="1"/>
    <col min="13058" max="13058" width="30" style="29" customWidth="1"/>
    <col min="13059" max="13059" width="6.5703125" style="29" customWidth="1"/>
    <col min="13060" max="13060" width="14" style="29" customWidth="1"/>
    <col min="13061" max="13061" width="12.140625" style="29" customWidth="1"/>
    <col min="13062" max="13062" width="16.5703125" style="29" customWidth="1"/>
    <col min="13063" max="13063" width="17" style="29" customWidth="1"/>
    <col min="13064" max="13064" width="15.42578125" style="29" customWidth="1"/>
    <col min="13065" max="13065" width="15.5703125" style="29" customWidth="1"/>
    <col min="13066" max="13067" width="12.85546875" style="29" customWidth="1"/>
    <col min="13068" max="13068" width="5.5703125" style="29" customWidth="1"/>
    <col min="13069" max="13069" width="30" style="29" customWidth="1"/>
    <col min="13070" max="13070" width="6.5703125" style="29" customWidth="1"/>
    <col min="13071" max="13071" width="14" style="29" customWidth="1"/>
    <col min="13072" max="13072" width="12.140625" style="29" customWidth="1"/>
    <col min="13073" max="13073" width="16.5703125" style="29" customWidth="1"/>
    <col min="13074" max="13074" width="17" style="29" customWidth="1"/>
    <col min="13075" max="13075" width="15.42578125" style="29" customWidth="1"/>
    <col min="13076" max="13076" width="15.5703125" style="29" customWidth="1"/>
    <col min="13077" max="13078" width="12.85546875" style="29" customWidth="1"/>
    <col min="13079" max="13300" width="9.140625" style="29"/>
    <col min="13301" max="13301" width="6" style="29" customWidth="1"/>
    <col min="13302" max="13302" width="30" style="29" customWidth="1"/>
    <col min="13303" max="13303" width="6.5703125" style="29" customWidth="1"/>
    <col min="13304" max="13304" width="14" style="29" customWidth="1"/>
    <col min="13305" max="13305" width="12.140625" style="29" customWidth="1"/>
    <col min="13306" max="13306" width="16.5703125" style="29" customWidth="1"/>
    <col min="13307" max="13307" width="17" style="29" customWidth="1"/>
    <col min="13308" max="13308" width="15.42578125" style="29" customWidth="1"/>
    <col min="13309" max="13309" width="15.5703125" style="29" customWidth="1"/>
    <col min="13310" max="13310" width="12.85546875" style="29" customWidth="1"/>
    <col min="13311" max="13311" width="0" style="29" hidden="1" customWidth="1"/>
    <col min="13312" max="13312" width="9.140625" style="29"/>
    <col min="13313" max="13313" width="5.5703125" style="29" customWidth="1"/>
    <col min="13314" max="13314" width="30" style="29" customWidth="1"/>
    <col min="13315" max="13315" width="6.5703125" style="29" customWidth="1"/>
    <col min="13316" max="13316" width="14" style="29" customWidth="1"/>
    <col min="13317" max="13317" width="12.140625" style="29" customWidth="1"/>
    <col min="13318" max="13318" width="16.5703125" style="29" customWidth="1"/>
    <col min="13319" max="13319" width="17" style="29" customWidth="1"/>
    <col min="13320" max="13320" width="15.42578125" style="29" customWidth="1"/>
    <col min="13321" max="13321" width="15.5703125" style="29" customWidth="1"/>
    <col min="13322" max="13323" width="12.85546875" style="29" customWidth="1"/>
    <col min="13324" max="13324" width="5.5703125" style="29" customWidth="1"/>
    <col min="13325" max="13325" width="30" style="29" customWidth="1"/>
    <col min="13326" max="13326" width="6.5703125" style="29" customWidth="1"/>
    <col min="13327" max="13327" width="14" style="29" customWidth="1"/>
    <col min="13328" max="13328" width="12.140625" style="29" customWidth="1"/>
    <col min="13329" max="13329" width="16.5703125" style="29" customWidth="1"/>
    <col min="13330" max="13330" width="17" style="29" customWidth="1"/>
    <col min="13331" max="13331" width="15.42578125" style="29" customWidth="1"/>
    <col min="13332" max="13332" width="15.5703125" style="29" customWidth="1"/>
    <col min="13333" max="13334" width="12.85546875" style="29" customWidth="1"/>
    <col min="13335" max="13556" width="9.140625" style="29"/>
    <col min="13557" max="13557" width="6" style="29" customWidth="1"/>
    <col min="13558" max="13558" width="30" style="29" customWidth="1"/>
    <col min="13559" max="13559" width="6.5703125" style="29" customWidth="1"/>
    <col min="13560" max="13560" width="14" style="29" customWidth="1"/>
    <col min="13561" max="13561" width="12.140625" style="29" customWidth="1"/>
    <col min="13562" max="13562" width="16.5703125" style="29" customWidth="1"/>
    <col min="13563" max="13563" width="17" style="29" customWidth="1"/>
    <col min="13564" max="13564" width="15.42578125" style="29" customWidth="1"/>
    <col min="13565" max="13565" width="15.5703125" style="29" customWidth="1"/>
    <col min="13566" max="13566" width="12.85546875" style="29" customWidth="1"/>
    <col min="13567" max="13567" width="0" style="29" hidden="1" customWidth="1"/>
    <col min="13568" max="13568" width="9.140625" style="29"/>
    <col min="13569" max="13569" width="5.5703125" style="29" customWidth="1"/>
    <col min="13570" max="13570" width="30" style="29" customWidth="1"/>
    <col min="13571" max="13571" width="6.5703125" style="29" customWidth="1"/>
    <col min="13572" max="13572" width="14" style="29" customWidth="1"/>
    <col min="13573" max="13573" width="12.140625" style="29" customWidth="1"/>
    <col min="13574" max="13574" width="16.5703125" style="29" customWidth="1"/>
    <col min="13575" max="13575" width="17" style="29" customWidth="1"/>
    <col min="13576" max="13576" width="15.42578125" style="29" customWidth="1"/>
    <col min="13577" max="13577" width="15.5703125" style="29" customWidth="1"/>
    <col min="13578" max="13579" width="12.85546875" style="29" customWidth="1"/>
    <col min="13580" max="13580" width="5.5703125" style="29" customWidth="1"/>
    <col min="13581" max="13581" width="30" style="29" customWidth="1"/>
    <col min="13582" max="13582" width="6.5703125" style="29" customWidth="1"/>
    <col min="13583" max="13583" width="14" style="29" customWidth="1"/>
    <col min="13584" max="13584" width="12.140625" style="29" customWidth="1"/>
    <col min="13585" max="13585" width="16.5703125" style="29" customWidth="1"/>
    <col min="13586" max="13586" width="17" style="29" customWidth="1"/>
    <col min="13587" max="13587" width="15.42578125" style="29" customWidth="1"/>
    <col min="13588" max="13588" width="15.5703125" style="29" customWidth="1"/>
    <col min="13589" max="13590" width="12.85546875" style="29" customWidth="1"/>
    <col min="13591" max="13812" width="9.140625" style="29"/>
    <col min="13813" max="13813" width="6" style="29" customWidth="1"/>
    <col min="13814" max="13814" width="30" style="29" customWidth="1"/>
    <col min="13815" max="13815" width="6.5703125" style="29" customWidth="1"/>
    <col min="13816" max="13816" width="14" style="29" customWidth="1"/>
    <col min="13817" max="13817" width="12.140625" style="29" customWidth="1"/>
    <col min="13818" max="13818" width="16.5703125" style="29" customWidth="1"/>
    <col min="13819" max="13819" width="17" style="29" customWidth="1"/>
    <col min="13820" max="13820" width="15.42578125" style="29" customWidth="1"/>
    <col min="13821" max="13821" width="15.5703125" style="29" customWidth="1"/>
    <col min="13822" max="13822" width="12.85546875" style="29" customWidth="1"/>
    <col min="13823" max="13823" width="0" style="29" hidden="1" customWidth="1"/>
    <col min="13824" max="13824" width="9.140625" style="29"/>
    <col min="13825" max="13825" width="5.5703125" style="29" customWidth="1"/>
    <col min="13826" max="13826" width="30" style="29" customWidth="1"/>
    <col min="13827" max="13827" width="6.5703125" style="29" customWidth="1"/>
    <col min="13828" max="13828" width="14" style="29" customWidth="1"/>
    <col min="13829" max="13829" width="12.140625" style="29" customWidth="1"/>
    <col min="13830" max="13830" width="16.5703125" style="29" customWidth="1"/>
    <col min="13831" max="13831" width="17" style="29" customWidth="1"/>
    <col min="13832" max="13832" width="15.42578125" style="29" customWidth="1"/>
    <col min="13833" max="13833" width="15.5703125" style="29" customWidth="1"/>
    <col min="13834" max="13835" width="12.85546875" style="29" customWidth="1"/>
    <col min="13836" max="13836" width="5.5703125" style="29" customWidth="1"/>
    <col min="13837" max="13837" width="30" style="29" customWidth="1"/>
    <col min="13838" max="13838" width="6.5703125" style="29" customWidth="1"/>
    <col min="13839" max="13839" width="14" style="29" customWidth="1"/>
    <col min="13840" max="13840" width="12.140625" style="29" customWidth="1"/>
    <col min="13841" max="13841" width="16.5703125" style="29" customWidth="1"/>
    <col min="13842" max="13842" width="17" style="29" customWidth="1"/>
    <col min="13843" max="13843" width="15.42578125" style="29" customWidth="1"/>
    <col min="13844" max="13844" width="15.5703125" style="29" customWidth="1"/>
    <col min="13845" max="13846" width="12.85546875" style="29" customWidth="1"/>
    <col min="13847" max="14068" width="9.140625" style="29"/>
    <col min="14069" max="14069" width="6" style="29" customWidth="1"/>
    <col min="14070" max="14070" width="30" style="29" customWidth="1"/>
    <col min="14071" max="14071" width="6.5703125" style="29" customWidth="1"/>
    <col min="14072" max="14072" width="14" style="29" customWidth="1"/>
    <col min="14073" max="14073" width="12.140625" style="29" customWidth="1"/>
    <col min="14074" max="14074" width="16.5703125" style="29" customWidth="1"/>
    <col min="14075" max="14075" width="17" style="29" customWidth="1"/>
    <col min="14076" max="14076" width="15.42578125" style="29" customWidth="1"/>
    <col min="14077" max="14077" width="15.5703125" style="29" customWidth="1"/>
    <col min="14078" max="14078" width="12.85546875" style="29" customWidth="1"/>
    <col min="14079" max="14079" width="0" style="29" hidden="1" customWidth="1"/>
    <col min="14080" max="14080" width="9.140625" style="29"/>
    <col min="14081" max="14081" width="5.5703125" style="29" customWidth="1"/>
    <col min="14082" max="14082" width="30" style="29" customWidth="1"/>
    <col min="14083" max="14083" width="6.5703125" style="29" customWidth="1"/>
    <col min="14084" max="14084" width="14" style="29" customWidth="1"/>
    <col min="14085" max="14085" width="12.140625" style="29" customWidth="1"/>
    <col min="14086" max="14086" width="16.5703125" style="29" customWidth="1"/>
    <col min="14087" max="14087" width="17" style="29" customWidth="1"/>
    <col min="14088" max="14088" width="15.42578125" style="29" customWidth="1"/>
    <col min="14089" max="14089" width="15.5703125" style="29" customWidth="1"/>
    <col min="14090" max="14091" width="12.85546875" style="29" customWidth="1"/>
    <col min="14092" max="14092" width="5.5703125" style="29" customWidth="1"/>
    <col min="14093" max="14093" width="30" style="29" customWidth="1"/>
    <col min="14094" max="14094" width="6.5703125" style="29" customWidth="1"/>
    <col min="14095" max="14095" width="14" style="29" customWidth="1"/>
    <col min="14096" max="14096" width="12.140625" style="29" customWidth="1"/>
    <col min="14097" max="14097" width="16.5703125" style="29" customWidth="1"/>
    <col min="14098" max="14098" width="17" style="29" customWidth="1"/>
    <col min="14099" max="14099" width="15.42578125" style="29" customWidth="1"/>
    <col min="14100" max="14100" width="15.5703125" style="29" customWidth="1"/>
    <col min="14101" max="14102" width="12.85546875" style="29" customWidth="1"/>
    <col min="14103" max="14324" width="9.140625" style="29"/>
    <col min="14325" max="14325" width="6" style="29" customWidth="1"/>
    <col min="14326" max="14326" width="30" style="29" customWidth="1"/>
    <col min="14327" max="14327" width="6.5703125" style="29" customWidth="1"/>
    <col min="14328" max="14328" width="14" style="29" customWidth="1"/>
    <col min="14329" max="14329" width="12.140625" style="29" customWidth="1"/>
    <col min="14330" max="14330" width="16.5703125" style="29" customWidth="1"/>
    <col min="14331" max="14331" width="17" style="29" customWidth="1"/>
    <col min="14332" max="14332" width="15.42578125" style="29" customWidth="1"/>
    <col min="14333" max="14333" width="15.5703125" style="29" customWidth="1"/>
    <col min="14334" max="14334" width="12.85546875" style="29" customWidth="1"/>
    <col min="14335" max="14335" width="0" style="29" hidden="1" customWidth="1"/>
    <col min="14336" max="14336" width="9.140625" style="29"/>
    <col min="14337" max="14337" width="5.5703125" style="29" customWidth="1"/>
    <col min="14338" max="14338" width="30" style="29" customWidth="1"/>
    <col min="14339" max="14339" width="6.5703125" style="29" customWidth="1"/>
    <col min="14340" max="14340" width="14" style="29" customWidth="1"/>
    <col min="14341" max="14341" width="12.140625" style="29" customWidth="1"/>
    <col min="14342" max="14342" width="16.5703125" style="29" customWidth="1"/>
    <col min="14343" max="14343" width="17" style="29" customWidth="1"/>
    <col min="14344" max="14344" width="15.42578125" style="29" customWidth="1"/>
    <col min="14345" max="14345" width="15.5703125" style="29" customWidth="1"/>
    <col min="14346" max="14347" width="12.85546875" style="29" customWidth="1"/>
    <col min="14348" max="14348" width="5.5703125" style="29" customWidth="1"/>
    <col min="14349" max="14349" width="30" style="29" customWidth="1"/>
    <col min="14350" max="14350" width="6.5703125" style="29" customWidth="1"/>
    <col min="14351" max="14351" width="14" style="29" customWidth="1"/>
    <col min="14352" max="14352" width="12.140625" style="29" customWidth="1"/>
    <col min="14353" max="14353" width="16.5703125" style="29" customWidth="1"/>
    <col min="14354" max="14354" width="17" style="29" customWidth="1"/>
    <col min="14355" max="14355" width="15.42578125" style="29" customWidth="1"/>
    <col min="14356" max="14356" width="15.5703125" style="29" customWidth="1"/>
    <col min="14357" max="14358" width="12.85546875" style="29" customWidth="1"/>
    <col min="14359" max="14580" width="9.140625" style="29"/>
    <col min="14581" max="14581" width="6" style="29" customWidth="1"/>
    <col min="14582" max="14582" width="30" style="29" customWidth="1"/>
    <col min="14583" max="14583" width="6.5703125" style="29" customWidth="1"/>
    <col min="14584" max="14584" width="14" style="29" customWidth="1"/>
    <col min="14585" max="14585" width="12.140625" style="29" customWidth="1"/>
    <col min="14586" max="14586" width="16.5703125" style="29" customWidth="1"/>
    <col min="14587" max="14587" width="17" style="29" customWidth="1"/>
    <col min="14588" max="14588" width="15.42578125" style="29" customWidth="1"/>
    <col min="14589" max="14589" width="15.5703125" style="29" customWidth="1"/>
    <col min="14590" max="14590" width="12.85546875" style="29" customWidth="1"/>
    <col min="14591" max="14591" width="0" style="29" hidden="1" customWidth="1"/>
    <col min="14592" max="14592" width="9.140625" style="29"/>
    <col min="14593" max="14593" width="5.5703125" style="29" customWidth="1"/>
    <col min="14594" max="14594" width="30" style="29" customWidth="1"/>
    <col min="14595" max="14595" width="6.5703125" style="29" customWidth="1"/>
    <col min="14596" max="14596" width="14" style="29" customWidth="1"/>
    <col min="14597" max="14597" width="12.140625" style="29" customWidth="1"/>
    <col min="14598" max="14598" width="16.5703125" style="29" customWidth="1"/>
    <col min="14599" max="14599" width="17" style="29" customWidth="1"/>
    <col min="14600" max="14600" width="15.42578125" style="29" customWidth="1"/>
    <col min="14601" max="14601" width="15.5703125" style="29" customWidth="1"/>
    <col min="14602" max="14603" width="12.85546875" style="29" customWidth="1"/>
    <col min="14604" max="14604" width="5.5703125" style="29" customWidth="1"/>
    <col min="14605" max="14605" width="30" style="29" customWidth="1"/>
    <col min="14606" max="14606" width="6.5703125" style="29" customWidth="1"/>
    <col min="14607" max="14607" width="14" style="29" customWidth="1"/>
    <col min="14608" max="14608" width="12.140625" style="29" customWidth="1"/>
    <col min="14609" max="14609" width="16.5703125" style="29" customWidth="1"/>
    <col min="14610" max="14610" width="17" style="29" customWidth="1"/>
    <col min="14611" max="14611" width="15.42578125" style="29" customWidth="1"/>
    <col min="14612" max="14612" width="15.5703125" style="29" customWidth="1"/>
    <col min="14613" max="14614" width="12.85546875" style="29" customWidth="1"/>
    <col min="14615" max="14836" width="9.140625" style="29"/>
    <col min="14837" max="14837" width="6" style="29" customWidth="1"/>
    <col min="14838" max="14838" width="30" style="29" customWidth="1"/>
    <col min="14839" max="14839" width="6.5703125" style="29" customWidth="1"/>
    <col min="14840" max="14840" width="14" style="29" customWidth="1"/>
    <col min="14841" max="14841" width="12.140625" style="29" customWidth="1"/>
    <col min="14842" max="14842" width="16.5703125" style="29" customWidth="1"/>
    <col min="14843" max="14843" width="17" style="29" customWidth="1"/>
    <col min="14844" max="14844" width="15.42578125" style="29" customWidth="1"/>
    <col min="14845" max="14845" width="15.5703125" style="29" customWidth="1"/>
    <col min="14846" max="14846" width="12.85546875" style="29" customWidth="1"/>
    <col min="14847" max="14847" width="0" style="29" hidden="1" customWidth="1"/>
    <col min="14848" max="14848" width="9.140625" style="29"/>
    <col min="14849" max="14849" width="5.5703125" style="29" customWidth="1"/>
    <col min="14850" max="14850" width="30" style="29" customWidth="1"/>
    <col min="14851" max="14851" width="6.5703125" style="29" customWidth="1"/>
    <col min="14852" max="14852" width="14" style="29" customWidth="1"/>
    <col min="14853" max="14853" width="12.140625" style="29" customWidth="1"/>
    <col min="14854" max="14854" width="16.5703125" style="29" customWidth="1"/>
    <col min="14855" max="14855" width="17" style="29" customWidth="1"/>
    <col min="14856" max="14856" width="15.42578125" style="29" customWidth="1"/>
    <col min="14857" max="14857" width="15.5703125" style="29" customWidth="1"/>
    <col min="14858" max="14859" width="12.85546875" style="29" customWidth="1"/>
    <col min="14860" max="14860" width="5.5703125" style="29" customWidth="1"/>
    <col min="14861" max="14861" width="30" style="29" customWidth="1"/>
    <col min="14862" max="14862" width="6.5703125" style="29" customWidth="1"/>
    <col min="14863" max="14863" width="14" style="29" customWidth="1"/>
    <col min="14864" max="14864" width="12.140625" style="29" customWidth="1"/>
    <col min="14865" max="14865" width="16.5703125" style="29" customWidth="1"/>
    <col min="14866" max="14866" width="17" style="29" customWidth="1"/>
    <col min="14867" max="14867" width="15.42578125" style="29" customWidth="1"/>
    <col min="14868" max="14868" width="15.5703125" style="29" customWidth="1"/>
    <col min="14869" max="14870" width="12.85546875" style="29" customWidth="1"/>
    <col min="14871" max="15092" width="9.140625" style="29"/>
    <col min="15093" max="15093" width="6" style="29" customWidth="1"/>
    <col min="15094" max="15094" width="30" style="29" customWidth="1"/>
    <col min="15095" max="15095" width="6.5703125" style="29" customWidth="1"/>
    <col min="15096" max="15096" width="14" style="29" customWidth="1"/>
    <col min="15097" max="15097" width="12.140625" style="29" customWidth="1"/>
    <col min="15098" max="15098" width="16.5703125" style="29" customWidth="1"/>
    <col min="15099" max="15099" width="17" style="29" customWidth="1"/>
    <col min="15100" max="15100" width="15.42578125" style="29" customWidth="1"/>
    <col min="15101" max="15101" width="15.5703125" style="29" customWidth="1"/>
    <col min="15102" max="15102" width="12.85546875" style="29" customWidth="1"/>
    <col min="15103" max="15103" width="0" style="29" hidden="1" customWidth="1"/>
    <col min="15104" max="15104" width="9.140625" style="29"/>
    <col min="15105" max="15105" width="5.5703125" style="29" customWidth="1"/>
    <col min="15106" max="15106" width="30" style="29" customWidth="1"/>
    <col min="15107" max="15107" width="6.5703125" style="29" customWidth="1"/>
    <col min="15108" max="15108" width="14" style="29" customWidth="1"/>
    <col min="15109" max="15109" width="12.140625" style="29" customWidth="1"/>
    <col min="15110" max="15110" width="16.5703125" style="29" customWidth="1"/>
    <col min="15111" max="15111" width="17" style="29" customWidth="1"/>
    <col min="15112" max="15112" width="15.42578125" style="29" customWidth="1"/>
    <col min="15113" max="15113" width="15.5703125" style="29" customWidth="1"/>
    <col min="15114" max="15115" width="12.85546875" style="29" customWidth="1"/>
    <col min="15116" max="15116" width="5.5703125" style="29" customWidth="1"/>
    <col min="15117" max="15117" width="30" style="29" customWidth="1"/>
    <col min="15118" max="15118" width="6.5703125" style="29" customWidth="1"/>
    <col min="15119" max="15119" width="14" style="29" customWidth="1"/>
    <col min="15120" max="15120" width="12.140625" style="29" customWidth="1"/>
    <col min="15121" max="15121" width="16.5703125" style="29" customWidth="1"/>
    <col min="15122" max="15122" width="17" style="29" customWidth="1"/>
    <col min="15123" max="15123" width="15.42578125" style="29" customWidth="1"/>
    <col min="15124" max="15124" width="15.5703125" style="29" customWidth="1"/>
    <col min="15125" max="15126" width="12.85546875" style="29" customWidth="1"/>
    <col min="15127" max="15348" width="9.140625" style="29"/>
    <col min="15349" max="15349" width="6" style="29" customWidth="1"/>
    <col min="15350" max="15350" width="30" style="29" customWidth="1"/>
    <col min="15351" max="15351" width="6.5703125" style="29" customWidth="1"/>
    <col min="15352" max="15352" width="14" style="29" customWidth="1"/>
    <col min="15353" max="15353" width="12.140625" style="29" customWidth="1"/>
    <col min="15354" max="15354" width="16.5703125" style="29" customWidth="1"/>
    <col min="15355" max="15355" width="17" style="29" customWidth="1"/>
    <col min="15356" max="15356" width="15.42578125" style="29" customWidth="1"/>
    <col min="15357" max="15357" width="15.5703125" style="29" customWidth="1"/>
    <col min="15358" max="15358" width="12.85546875" style="29" customWidth="1"/>
    <col min="15359" max="15359" width="0" style="29" hidden="1" customWidth="1"/>
    <col min="15360" max="15360" width="9.140625" style="29"/>
    <col min="15361" max="15361" width="5.5703125" style="29" customWidth="1"/>
    <col min="15362" max="15362" width="30" style="29" customWidth="1"/>
    <col min="15363" max="15363" width="6.5703125" style="29" customWidth="1"/>
    <col min="15364" max="15364" width="14" style="29" customWidth="1"/>
    <col min="15365" max="15365" width="12.140625" style="29" customWidth="1"/>
    <col min="15366" max="15366" width="16.5703125" style="29" customWidth="1"/>
    <col min="15367" max="15367" width="17" style="29" customWidth="1"/>
    <col min="15368" max="15368" width="15.42578125" style="29" customWidth="1"/>
    <col min="15369" max="15369" width="15.5703125" style="29" customWidth="1"/>
    <col min="15370" max="15371" width="12.85546875" style="29" customWidth="1"/>
    <col min="15372" max="15372" width="5.5703125" style="29" customWidth="1"/>
    <col min="15373" max="15373" width="30" style="29" customWidth="1"/>
    <col min="15374" max="15374" width="6.5703125" style="29" customWidth="1"/>
    <col min="15375" max="15375" width="14" style="29" customWidth="1"/>
    <col min="15376" max="15376" width="12.140625" style="29" customWidth="1"/>
    <col min="15377" max="15377" width="16.5703125" style="29" customWidth="1"/>
    <col min="15378" max="15378" width="17" style="29" customWidth="1"/>
    <col min="15379" max="15379" width="15.42578125" style="29" customWidth="1"/>
    <col min="15380" max="15380" width="15.5703125" style="29" customWidth="1"/>
    <col min="15381" max="15382" width="12.85546875" style="29" customWidth="1"/>
    <col min="15383" max="15604" width="9.140625" style="29"/>
    <col min="15605" max="15605" width="6" style="29" customWidth="1"/>
    <col min="15606" max="15606" width="30" style="29" customWidth="1"/>
    <col min="15607" max="15607" width="6.5703125" style="29" customWidth="1"/>
    <col min="15608" max="15608" width="14" style="29" customWidth="1"/>
    <col min="15609" max="15609" width="12.140625" style="29" customWidth="1"/>
    <col min="15610" max="15610" width="16.5703125" style="29" customWidth="1"/>
    <col min="15611" max="15611" width="17" style="29" customWidth="1"/>
    <col min="15612" max="15612" width="15.42578125" style="29" customWidth="1"/>
    <col min="15613" max="15613" width="15.5703125" style="29" customWidth="1"/>
    <col min="15614" max="15614" width="12.85546875" style="29" customWidth="1"/>
    <col min="15615" max="15615" width="0" style="29" hidden="1" customWidth="1"/>
    <col min="15616" max="15616" width="9.140625" style="29"/>
    <col min="15617" max="15617" width="5.5703125" style="29" customWidth="1"/>
    <col min="15618" max="15618" width="30" style="29" customWidth="1"/>
    <col min="15619" max="15619" width="6.5703125" style="29" customWidth="1"/>
    <col min="15620" max="15620" width="14" style="29" customWidth="1"/>
    <col min="15621" max="15621" width="12.140625" style="29" customWidth="1"/>
    <col min="15622" max="15622" width="16.5703125" style="29" customWidth="1"/>
    <col min="15623" max="15623" width="17" style="29" customWidth="1"/>
    <col min="15624" max="15624" width="15.42578125" style="29" customWidth="1"/>
    <col min="15625" max="15625" width="15.5703125" style="29" customWidth="1"/>
    <col min="15626" max="15627" width="12.85546875" style="29" customWidth="1"/>
    <col min="15628" max="15628" width="5.5703125" style="29" customWidth="1"/>
    <col min="15629" max="15629" width="30" style="29" customWidth="1"/>
    <col min="15630" max="15630" width="6.5703125" style="29" customWidth="1"/>
    <col min="15631" max="15631" width="14" style="29" customWidth="1"/>
    <col min="15632" max="15632" width="12.140625" style="29" customWidth="1"/>
    <col min="15633" max="15633" width="16.5703125" style="29" customWidth="1"/>
    <col min="15634" max="15634" width="17" style="29" customWidth="1"/>
    <col min="15635" max="15635" width="15.42578125" style="29" customWidth="1"/>
    <col min="15636" max="15636" width="15.5703125" style="29" customWidth="1"/>
    <col min="15637" max="15638" width="12.85546875" style="29" customWidth="1"/>
    <col min="15639" max="15860" width="9.140625" style="29"/>
    <col min="15861" max="15861" width="6" style="29" customWidth="1"/>
    <col min="15862" max="15862" width="30" style="29" customWidth="1"/>
    <col min="15863" max="15863" width="6.5703125" style="29" customWidth="1"/>
    <col min="15864" max="15864" width="14" style="29" customWidth="1"/>
    <col min="15865" max="15865" width="12.140625" style="29" customWidth="1"/>
    <col min="15866" max="15866" width="16.5703125" style="29" customWidth="1"/>
    <col min="15867" max="15867" width="17" style="29" customWidth="1"/>
    <col min="15868" max="15868" width="15.42578125" style="29" customWidth="1"/>
    <col min="15869" max="15869" width="15.5703125" style="29" customWidth="1"/>
    <col min="15870" max="15870" width="12.85546875" style="29" customWidth="1"/>
    <col min="15871" max="15871" width="0" style="29" hidden="1" customWidth="1"/>
    <col min="15872" max="15872" width="9.140625" style="29"/>
    <col min="15873" max="15873" width="5.5703125" style="29" customWidth="1"/>
    <col min="15874" max="15874" width="30" style="29" customWidth="1"/>
    <col min="15875" max="15875" width="6.5703125" style="29" customWidth="1"/>
    <col min="15876" max="15876" width="14" style="29" customWidth="1"/>
    <col min="15877" max="15877" width="12.140625" style="29" customWidth="1"/>
    <col min="15878" max="15878" width="16.5703125" style="29" customWidth="1"/>
    <col min="15879" max="15879" width="17" style="29" customWidth="1"/>
    <col min="15880" max="15880" width="15.42578125" style="29" customWidth="1"/>
    <col min="15881" max="15881" width="15.5703125" style="29" customWidth="1"/>
    <col min="15882" max="15883" width="12.85546875" style="29" customWidth="1"/>
    <col min="15884" max="15884" width="5.5703125" style="29" customWidth="1"/>
    <col min="15885" max="15885" width="30" style="29" customWidth="1"/>
    <col min="15886" max="15886" width="6.5703125" style="29" customWidth="1"/>
    <col min="15887" max="15887" width="14" style="29" customWidth="1"/>
    <col min="15888" max="15888" width="12.140625" style="29" customWidth="1"/>
    <col min="15889" max="15889" width="16.5703125" style="29" customWidth="1"/>
    <col min="15890" max="15890" width="17" style="29" customWidth="1"/>
    <col min="15891" max="15891" width="15.42578125" style="29" customWidth="1"/>
    <col min="15892" max="15892" width="15.5703125" style="29" customWidth="1"/>
    <col min="15893" max="15894" width="12.85546875" style="29" customWidth="1"/>
    <col min="15895" max="16116" width="9.140625" style="29"/>
    <col min="16117" max="16117" width="6" style="29" customWidth="1"/>
    <col min="16118" max="16118" width="30" style="29" customWidth="1"/>
    <col min="16119" max="16119" width="6.5703125" style="29" customWidth="1"/>
    <col min="16120" max="16120" width="14" style="29" customWidth="1"/>
    <col min="16121" max="16121" width="12.140625" style="29" customWidth="1"/>
    <col min="16122" max="16122" width="16.5703125" style="29" customWidth="1"/>
    <col min="16123" max="16123" width="17" style="29" customWidth="1"/>
    <col min="16124" max="16124" width="15.42578125" style="29" customWidth="1"/>
    <col min="16125" max="16125" width="15.5703125" style="29" customWidth="1"/>
    <col min="16126" max="16126" width="12.85546875" style="29" customWidth="1"/>
    <col min="16127" max="16127" width="0" style="29" hidden="1" customWidth="1"/>
    <col min="16128" max="16128" width="9.140625" style="29"/>
    <col min="16129" max="16129" width="5.5703125" style="29" customWidth="1"/>
    <col min="16130" max="16130" width="30" style="29" customWidth="1"/>
    <col min="16131" max="16131" width="6.5703125" style="29" customWidth="1"/>
    <col min="16132" max="16132" width="14" style="29" customWidth="1"/>
    <col min="16133" max="16133" width="12.140625" style="29" customWidth="1"/>
    <col min="16134" max="16134" width="16.5703125" style="29" customWidth="1"/>
    <col min="16135" max="16135" width="17" style="29" customWidth="1"/>
    <col min="16136" max="16136" width="15.42578125" style="29" customWidth="1"/>
    <col min="16137" max="16137" width="15.5703125" style="29" customWidth="1"/>
    <col min="16138" max="16139" width="12.85546875" style="29" customWidth="1"/>
    <col min="16140" max="16140" width="5.5703125" style="29" customWidth="1"/>
    <col min="16141" max="16141" width="30" style="29" customWidth="1"/>
    <col min="16142" max="16142" width="6.5703125" style="29" customWidth="1"/>
    <col min="16143" max="16143" width="14" style="29" customWidth="1"/>
    <col min="16144" max="16144" width="12.140625" style="29" customWidth="1"/>
    <col min="16145" max="16145" width="16.5703125" style="29" customWidth="1"/>
    <col min="16146" max="16146" width="17" style="29" customWidth="1"/>
    <col min="16147" max="16147" width="15.42578125" style="29" customWidth="1"/>
    <col min="16148" max="16148" width="15.5703125" style="29" customWidth="1"/>
    <col min="16149" max="16150" width="12.85546875" style="29" customWidth="1"/>
    <col min="16151" max="16384" width="9.140625" style="29"/>
  </cols>
  <sheetData>
    <row r="1" spans="1:237" ht="18">
      <c r="B1" s="744"/>
      <c r="C1" s="744"/>
      <c r="D1" s="744"/>
      <c r="E1" s="744"/>
      <c r="F1" s="744"/>
      <c r="G1" s="744"/>
      <c r="H1" s="744"/>
      <c r="I1" s="744"/>
      <c r="J1" s="744"/>
      <c r="K1" s="744"/>
      <c r="L1" s="744"/>
      <c r="M1" s="899"/>
      <c r="N1" s="900"/>
      <c r="O1" s="901"/>
      <c r="P1" s="901"/>
      <c r="Q1" s="901"/>
      <c r="R1" s="901"/>
      <c r="S1" s="901"/>
      <c r="T1" s="900"/>
      <c r="U1" s="1618"/>
      <c r="V1" s="1618"/>
      <c r="W1" s="902"/>
    </row>
    <row r="2" spans="1:237" ht="18">
      <c r="B2" s="744"/>
      <c r="C2" s="744"/>
      <c r="D2" s="744"/>
      <c r="E2" s="744"/>
      <c r="F2" s="744"/>
      <c r="G2" s="744"/>
      <c r="H2" s="744"/>
      <c r="I2" s="744"/>
      <c r="J2" s="744"/>
      <c r="K2" s="744"/>
      <c r="L2" s="744"/>
      <c r="M2" s="899"/>
      <c r="N2" s="900"/>
      <c r="O2" s="901"/>
      <c r="P2" s="901"/>
      <c r="Q2" s="901"/>
      <c r="R2" s="901"/>
      <c r="S2" s="901"/>
      <c r="T2" s="900"/>
      <c r="U2" s="1619"/>
      <c r="V2" s="1619"/>
      <c r="W2" s="903"/>
    </row>
    <row r="3" spans="1:237" ht="18">
      <c r="A3" s="1620" t="s">
        <v>448</v>
      </c>
      <c r="B3" s="1620"/>
      <c r="C3" s="1620"/>
      <c r="D3" s="1620"/>
      <c r="E3" s="1620"/>
      <c r="F3" s="1620"/>
      <c r="G3" s="1620"/>
      <c r="H3" s="1620"/>
      <c r="I3" s="1620"/>
      <c r="J3" s="1620"/>
      <c r="K3" s="1620"/>
      <c r="L3" s="1620"/>
      <c r="M3" s="904"/>
      <c r="N3" s="905"/>
      <c r="O3" s="905"/>
      <c r="P3" s="905"/>
      <c r="Q3" s="905"/>
      <c r="R3" s="905"/>
      <c r="S3" s="905"/>
      <c r="T3" s="905"/>
      <c r="U3" s="905"/>
      <c r="V3" s="905"/>
      <c r="W3" s="905"/>
      <c r="X3" s="905"/>
    </row>
    <row r="4" spans="1:237" hidden="1">
      <c r="P4" s="906"/>
    </row>
    <row r="5" spans="1:237" hidden="1"/>
    <row r="6" spans="1:237" s="907" customFormat="1">
      <c r="A6" s="1621" t="s">
        <v>396</v>
      </c>
      <c r="B6" s="1621"/>
      <c r="C6" s="1621"/>
      <c r="D6" s="1621"/>
      <c r="E6" s="1621"/>
      <c r="F6" s="1621"/>
      <c r="G6" s="1621"/>
      <c r="H6" s="1621"/>
      <c r="I6" s="1621"/>
      <c r="J6" s="1621"/>
      <c r="K6" s="1621"/>
      <c r="L6" s="1621"/>
      <c r="M6" s="881"/>
    </row>
    <row r="7" spans="1:237" s="907" customFormat="1" ht="42.75" customHeight="1">
      <c r="A7" s="1621" t="s">
        <v>668</v>
      </c>
      <c r="B7" s="1621"/>
      <c r="C7" s="1621"/>
      <c r="D7" s="1621"/>
      <c r="E7" s="1621"/>
      <c r="F7" s="1621"/>
      <c r="G7" s="1621"/>
      <c r="H7" s="1621"/>
      <c r="I7" s="1621"/>
      <c r="J7" s="1621"/>
      <c r="K7" s="1621"/>
      <c r="L7" s="1621"/>
      <c r="M7" s="881"/>
    </row>
    <row r="8" spans="1:237" ht="9.75" customHeight="1">
      <c r="A8" s="1622"/>
      <c r="B8" s="1622"/>
      <c r="C8" s="1622"/>
      <c r="D8" s="1622"/>
      <c r="E8" s="1622"/>
      <c r="F8" s="1622"/>
      <c r="G8" s="1622"/>
      <c r="H8" s="1622"/>
      <c r="I8" s="1622"/>
      <c r="J8" s="1622"/>
      <c r="K8" s="1622"/>
      <c r="L8" s="1622"/>
    </row>
    <row r="9" spans="1:237">
      <c r="A9" s="1623" t="s">
        <v>397</v>
      </c>
      <c r="B9" s="1623"/>
      <c r="C9" s="1623"/>
      <c r="D9" s="1623"/>
      <c r="E9" s="1623"/>
      <c r="F9" s="1623"/>
      <c r="G9" s="1623"/>
      <c r="H9" s="1623"/>
      <c r="I9" s="1623"/>
      <c r="J9" s="1623"/>
      <c r="K9" s="1623"/>
      <c r="L9" s="1623"/>
      <c r="M9" s="894" t="s">
        <v>1607</v>
      </c>
    </row>
    <row r="10" spans="1:237" ht="12" customHeight="1"/>
    <row r="11" spans="1:237" ht="30" customHeight="1">
      <c r="A11" s="1614" t="s">
        <v>721</v>
      </c>
      <c r="B11" s="1614" t="s">
        <v>398</v>
      </c>
      <c r="C11" s="1624" t="s">
        <v>1025</v>
      </c>
      <c r="D11" s="1616">
        <v>2016</v>
      </c>
      <c r="E11" s="1617"/>
      <c r="F11" s="1616">
        <v>2017</v>
      </c>
      <c r="G11" s="1617"/>
      <c r="H11" s="393">
        <v>2018</v>
      </c>
      <c r="I11" s="393">
        <v>2019</v>
      </c>
      <c r="J11" s="393">
        <v>2020</v>
      </c>
      <c r="K11" s="393">
        <v>2021</v>
      </c>
      <c r="L11" s="393">
        <v>2022</v>
      </c>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row>
    <row r="12" spans="1:237">
      <c r="A12" s="1615"/>
      <c r="B12" s="1615"/>
      <c r="C12" s="1625"/>
      <c r="D12" s="388" t="s">
        <v>1167</v>
      </c>
      <c r="E12" s="388" t="s">
        <v>1168</v>
      </c>
      <c r="F12" s="388" t="s">
        <v>1167</v>
      </c>
      <c r="G12" s="388" t="s">
        <v>1169</v>
      </c>
      <c r="H12" s="389" t="s">
        <v>1167</v>
      </c>
      <c r="I12" s="389" t="s">
        <v>1167</v>
      </c>
      <c r="J12" s="389" t="s">
        <v>1167</v>
      </c>
      <c r="K12" s="389" t="s">
        <v>1167</v>
      </c>
      <c r="L12" s="389" t="s">
        <v>1167</v>
      </c>
    </row>
    <row r="13" spans="1:237">
      <c r="A13" s="882">
        <v>1</v>
      </c>
      <c r="B13" s="883">
        <v>2</v>
      </c>
      <c r="C13" s="884" t="s">
        <v>928</v>
      </c>
      <c r="D13" s="390">
        <v>4</v>
      </c>
      <c r="E13" s="884" t="s">
        <v>1259</v>
      </c>
      <c r="F13" s="884" t="s">
        <v>1263</v>
      </c>
      <c r="G13" s="884" t="s">
        <v>1260</v>
      </c>
      <c r="H13" s="884" t="s">
        <v>1264</v>
      </c>
      <c r="I13" s="884" t="s">
        <v>1264</v>
      </c>
      <c r="J13" s="884" t="s">
        <v>1264</v>
      </c>
      <c r="K13" s="884" t="s">
        <v>1265</v>
      </c>
      <c r="L13" s="884" t="s">
        <v>1266</v>
      </c>
    </row>
    <row r="14" spans="1:237" s="908" customFormat="1">
      <c r="A14" s="885"/>
      <c r="B14" s="886" t="s">
        <v>1226</v>
      </c>
      <c r="C14" s="889">
        <f t="shared" ref="C14:L14" si="0">C15+C37+C59+C81</f>
        <v>0</v>
      </c>
      <c r="D14" s="889">
        <f t="shared" si="0"/>
        <v>0</v>
      </c>
      <c r="E14" s="889">
        <f t="shared" si="0"/>
        <v>0</v>
      </c>
      <c r="F14" s="889">
        <f t="shared" si="0"/>
        <v>0</v>
      </c>
      <c r="G14" s="889">
        <f t="shared" si="0"/>
        <v>0</v>
      </c>
      <c r="H14" s="889">
        <f t="shared" si="0"/>
        <v>3.1108292253521141</v>
      </c>
      <c r="I14" s="889">
        <f t="shared" si="0"/>
        <v>3.1108292253521141</v>
      </c>
      <c r="J14" s="889">
        <f t="shared" si="0"/>
        <v>3.1108292253521141</v>
      </c>
      <c r="K14" s="889">
        <f t="shared" si="0"/>
        <v>3.1108292253521141</v>
      </c>
      <c r="L14" s="889">
        <f t="shared" si="0"/>
        <v>3.1108292253521141</v>
      </c>
      <c r="M14" s="890" t="s">
        <v>1588</v>
      </c>
    </row>
    <row r="15" spans="1:237">
      <c r="A15" s="882" t="s">
        <v>917</v>
      </c>
      <c r="B15" s="891" t="s">
        <v>898</v>
      </c>
      <c r="C15" s="892">
        <f>[129]Эл!L17/1000</f>
        <v>0</v>
      </c>
      <c r="D15" s="892">
        <f>[129]Эл!M17/1000</f>
        <v>0</v>
      </c>
      <c r="E15" s="892">
        <f>[129]Эл!N17/1000</f>
        <v>0</v>
      </c>
      <c r="F15" s="892">
        <f>[129]Эл!O17/1000</f>
        <v>0</v>
      </c>
      <c r="G15" s="892">
        <f>[129]Эл!P17/1000</f>
        <v>0</v>
      </c>
      <c r="H15" s="892">
        <f>H21*1000</f>
        <v>3.0418292253521142</v>
      </c>
      <c r="I15" s="892">
        <f t="shared" ref="I15:L15" si="1">I21*1000</f>
        <v>3.0418292253521142</v>
      </c>
      <c r="J15" s="892">
        <f t="shared" si="1"/>
        <v>3.0418292253521142</v>
      </c>
      <c r="K15" s="892">
        <f t="shared" si="1"/>
        <v>3.0418292253521142</v>
      </c>
      <c r="L15" s="892">
        <f t="shared" si="1"/>
        <v>3.0418292253521142</v>
      </c>
      <c r="M15" s="881" t="s">
        <v>1589</v>
      </c>
      <c r="EK15" s="385"/>
      <c r="EL15" s="385"/>
    </row>
    <row r="16" spans="1:237">
      <c r="A16" s="884"/>
      <c r="B16" s="391" t="s">
        <v>399</v>
      </c>
      <c r="C16" s="883"/>
      <c r="D16" s="892"/>
      <c r="E16" s="892"/>
      <c r="F16" s="892"/>
      <c r="G16" s="892"/>
      <c r="H16" s="892"/>
      <c r="I16" s="892"/>
      <c r="J16" s="892"/>
      <c r="K16" s="892"/>
      <c r="L16" s="892"/>
      <c r="EK16" s="385"/>
      <c r="EL16" s="385"/>
    </row>
    <row r="17" spans="1:142">
      <c r="A17" s="884"/>
      <c r="B17" s="391" t="s">
        <v>400</v>
      </c>
      <c r="C17" s="389" t="s">
        <v>401</v>
      </c>
      <c r="D17" s="893">
        <f>D18+D24</f>
        <v>3.0000000000000001E-3</v>
      </c>
      <c r="E17" s="893">
        <f t="shared" ref="E17:K17" si="2">E18+E24</f>
        <v>2.7E-2</v>
      </c>
      <c r="F17" s="893">
        <f t="shared" si="2"/>
        <v>3.0000000000000001E-3</v>
      </c>
      <c r="G17" s="893">
        <f t="shared" si="2"/>
        <v>3.0000000000000001E-3</v>
      </c>
      <c r="H17" s="893">
        <f t="shared" si="2"/>
        <v>3.0418292253521144E-3</v>
      </c>
      <c r="I17" s="893">
        <f>I18+I24</f>
        <v>3.0418292253521144E-3</v>
      </c>
      <c r="J17" s="893">
        <f>J18+J24</f>
        <v>3.0418292253521144E-3</v>
      </c>
      <c r="K17" s="893">
        <f t="shared" si="2"/>
        <v>3.0418292253521144E-3</v>
      </c>
      <c r="L17" s="893">
        <f>L18+L24</f>
        <v>3.0418292253521144E-3</v>
      </c>
      <c r="M17" s="894" t="s">
        <v>1590</v>
      </c>
      <c r="EK17" s="385"/>
      <c r="EL17" s="385"/>
    </row>
    <row r="18" spans="1:142" ht="30">
      <c r="A18" s="884"/>
      <c r="B18" s="392" t="s">
        <v>402</v>
      </c>
      <c r="C18" s="389" t="s">
        <v>401</v>
      </c>
      <c r="D18" s="895">
        <f>SUM(D19:D23)</f>
        <v>3.0000000000000001E-3</v>
      </c>
      <c r="E18" s="895">
        <f t="shared" ref="E18:L18" si="3">SUM(E19:E23)</f>
        <v>2.7E-2</v>
      </c>
      <c r="F18" s="895">
        <f t="shared" si="3"/>
        <v>3.0000000000000001E-3</v>
      </c>
      <c r="G18" s="895">
        <f t="shared" si="3"/>
        <v>3.0000000000000001E-3</v>
      </c>
      <c r="H18" s="895">
        <f t="shared" si="3"/>
        <v>3.0418292253521144E-3</v>
      </c>
      <c r="I18" s="895">
        <f>SUM(I19:I23)</f>
        <v>3.0418292253521144E-3</v>
      </c>
      <c r="J18" s="895">
        <f>SUM(J19:J23)</f>
        <v>3.0418292253521144E-3</v>
      </c>
      <c r="K18" s="895">
        <f t="shared" si="3"/>
        <v>3.0418292253521144E-3</v>
      </c>
      <c r="L18" s="895">
        <f t="shared" si="3"/>
        <v>3.0418292253521144E-3</v>
      </c>
      <c r="M18" s="881" t="s">
        <v>1591</v>
      </c>
      <c r="EK18" s="385"/>
      <c r="EL18" s="385"/>
    </row>
    <row r="19" spans="1:142">
      <c r="A19" s="884"/>
      <c r="B19" s="391" t="s">
        <v>403</v>
      </c>
      <c r="C19" s="389" t="s">
        <v>401</v>
      </c>
      <c r="D19" s="892"/>
      <c r="E19" s="892"/>
      <c r="F19" s="892"/>
      <c r="G19" s="892"/>
      <c r="H19" s="892"/>
      <c r="I19" s="892"/>
      <c r="J19" s="892"/>
      <c r="K19" s="892"/>
      <c r="L19" s="892"/>
      <c r="EK19" s="385"/>
      <c r="EL19" s="385"/>
    </row>
    <row r="20" spans="1:142">
      <c r="A20" s="884"/>
      <c r="B20" s="391" t="s">
        <v>404</v>
      </c>
      <c r="C20" s="389" t="s">
        <v>401</v>
      </c>
      <c r="D20" s="892"/>
      <c r="E20" s="892"/>
      <c r="F20" s="892"/>
      <c r="G20" s="892"/>
      <c r="H20" s="892"/>
      <c r="I20" s="892"/>
      <c r="J20" s="892"/>
      <c r="K20" s="892"/>
      <c r="L20" s="892"/>
      <c r="EK20" s="385"/>
      <c r="EL20" s="385"/>
    </row>
    <row r="21" spans="1:142">
      <c r="A21" s="884"/>
      <c r="B21" s="391" t="s">
        <v>405</v>
      </c>
      <c r="C21" s="389" t="s">
        <v>401</v>
      </c>
      <c r="D21" s="892">
        <v>3.0000000000000001E-3</v>
      </c>
      <c r="E21" s="892">
        <v>2.7E-2</v>
      </c>
      <c r="F21" s="892">
        <v>3.0000000000000001E-3</v>
      </c>
      <c r="G21" s="892">
        <v>3.0000000000000001E-3</v>
      </c>
      <c r="H21" s="892">
        <f>'Эл-Ситн'!S14/1000</f>
        <v>3.0418292253521144E-3</v>
      </c>
      <c r="I21" s="892">
        <f>H21</f>
        <v>3.0418292253521144E-3</v>
      </c>
      <c r="J21" s="892">
        <f t="shared" ref="J21:L21" si="4">I21</f>
        <v>3.0418292253521144E-3</v>
      </c>
      <c r="K21" s="892">
        <f t="shared" si="4"/>
        <v>3.0418292253521144E-3</v>
      </c>
      <c r="L21" s="892">
        <f t="shared" si="4"/>
        <v>3.0418292253521144E-3</v>
      </c>
      <c r="EK21" s="385"/>
      <c r="EL21" s="385"/>
    </row>
    <row r="22" spans="1:142">
      <c r="A22" s="884"/>
      <c r="B22" s="391" t="s">
        <v>406</v>
      </c>
      <c r="C22" s="389" t="s">
        <v>401</v>
      </c>
      <c r="D22" s="892"/>
      <c r="E22" s="892"/>
      <c r="F22" s="892"/>
      <c r="G22" s="892"/>
      <c r="H22" s="892"/>
      <c r="I22" s="892"/>
      <c r="J22" s="892"/>
      <c r="K22" s="892"/>
      <c r="L22" s="892"/>
      <c r="EK22" s="385"/>
      <c r="EL22" s="385"/>
    </row>
    <row r="23" spans="1:142">
      <c r="A23" s="884"/>
      <c r="B23" s="392" t="s">
        <v>407</v>
      </c>
      <c r="C23" s="389" t="s">
        <v>401</v>
      </c>
      <c r="D23" s="892"/>
      <c r="E23" s="892"/>
      <c r="F23" s="892"/>
      <c r="G23" s="892"/>
      <c r="H23" s="892"/>
      <c r="I23" s="892"/>
      <c r="J23" s="892"/>
      <c r="K23" s="892"/>
      <c r="L23" s="892"/>
      <c r="EK23" s="385"/>
      <c r="EL23" s="385"/>
    </row>
    <row r="24" spans="1:142" ht="30">
      <c r="A24" s="884"/>
      <c r="B24" s="417" t="s">
        <v>408</v>
      </c>
      <c r="C24" s="418" t="s">
        <v>401</v>
      </c>
      <c r="D24" s="893">
        <f>D31</f>
        <v>0</v>
      </c>
      <c r="E24" s="893">
        <f t="shared" ref="E24:K24" si="5">E31</f>
        <v>0</v>
      </c>
      <c r="F24" s="893">
        <f t="shared" si="5"/>
        <v>0</v>
      </c>
      <c r="G24" s="893">
        <f t="shared" si="5"/>
        <v>0</v>
      </c>
      <c r="H24" s="893">
        <f t="shared" si="5"/>
        <v>0</v>
      </c>
      <c r="I24" s="893">
        <f>I31</f>
        <v>0</v>
      </c>
      <c r="J24" s="893">
        <f>J31</f>
        <v>0</v>
      </c>
      <c r="K24" s="893">
        <f t="shared" si="5"/>
        <v>0</v>
      </c>
      <c r="L24" s="893">
        <f>L31</f>
        <v>0</v>
      </c>
      <c r="EK24" s="385"/>
      <c r="EL24" s="385"/>
    </row>
    <row r="25" spans="1:142">
      <c r="A25" s="884"/>
      <c r="B25" s="391" t="s">
        <v>409</v>
      </c>
      <c r="C25" s="389" t="s">
        <v>410</v>
      </c>
      <c r="D25" s="895">
        <f>SUM(D26:D29)</f>
        <v>0</v>
      </c>
      <c r="E25" s="895">
        <f t="shared" ref="E25:L25" si="6">SUM(E26:E29)</f>
        <v>0</v>
      </c>
      <c r="F25" s="895">
        <f t="shared" si="6"/>
        <v>0</v>
      </c>
      <c r="G25" s="895">
        <f t="shared" si="6"/>
        <v>0</v>
      </c>
      <c r="H25" s="895">
        <f t="shared" si="6"/>
        <v>0</v>
      </c>
      <c r="I25" s="895">
        <f>SUM(I26:I29)</f>
        <v>0</v>
      </c>
      <c r="J25" s="895">
        <f>SUM(J26:J29)</f>
        <v>0</v>
      </c>
      <c r="K25" s="895">
        <f t="shared" si="6"/>
        <v>0</v>
      </c>
      <c r="L25" s="895">
        <f t="shared" si="6"/>
        <v>0</v>
      </c>
      <c r="M25" s="881" t="s">
        <v>1592</v>
      </c>
      <c r="EK25" s="385"/>
      <c r="EL25" s="385"/>
    </row>
    <row r="26" spans="1:142" hidden="1">
      <c r="A26" s="884"/>
      <c r="B26" s="391" t="s">
        <v>403</v>
      </c>
      <c r="C26" s="389" t="s">
        <v>410</v>
      </c>
      <c r="D26" s="892"/>
      <c r="E26" s="892"/>
      <c r="F26" s="892"/>
      <c r="G26" s="892"/>
      <c r="H26" s="892"/>
      <c r="I26" s="892"/>
      <c r="J26" s="892"/>
      <c r="K26" s="892"/>
      <c r="L26" s="892"/>
      <c r="EK26" s="385"/>
      <c r="EL26" s="385"/>
    </row>
    <row r="27" spans="1:142" hidden="1">
      <c r="A27" s="884"/>
      <c r="B27" s="391" t="s">
        <v>404</v>
      </c>
      <c r="C27" s="389" t="s">
        <v>410</v>
      </c>
      <c r="D27" s="892"/>
      <c r="E27" s="892"/>
      <c r="F27" s="892"/>
      <c r="G27" s="892"/>
      <c r="H27" s="892"/>
      <c r="I27" s="892"/>
      <c r="J27" s="892"/>
      <c r="K27" s="892"/>
      <c r="L27" s="892"/>
      <c r="EK27" s="385"/>
      <c r="EL27" s="385"/>
    </row>
    <row r="28" spans="1:142" hidden="1">
      <c r="A28" s="884"/>
      <c r="B28" s="391" t="s">
        <v>405</v>
      </c>
      <c r="C28" s="389" t="s">
        <v>410</v>
      </c>
      <c r="D28" s="892"/>
      <c r="E28" s="892"/>
      <c r="F28" s="892"/>
      <c r="G28" s="892"/>
      <c r="H28" s="892"/>
      <c r="I28" s="892"/>
      <c r="J28" s="892"/>
      <c r="K28" s="892"/>
      <c r="L28" s="892"/>
      <c r="EK28" s="385"/>
      <c r="EL28" s="385"/>
    </row>
    <row r="29" spans="1:142" hidden="1">
      <c r="A29" s="884"/>
      <c r="B29" s="391" t="s">
        <v>406</v>
      </c>
      <c r="C29" s="389" t="s">
        <v>410</v>
      </c>
      <c r="D29" s="892"/>
      <c r="E29" s="892"/>
      <c r="F29" s="892"/>
      <c r="G29" s="892"/>
      <c r="H29" s="892"/>
      <c r="I29" s="892"/>
      <c r="J29" s="892"/>
      <c r="K29" s="892"/>
      <c r="L29" s="892"/>
      <c r="EK29" s="385"/>
      <c r="EL29" s="385"/>
    </row>
    <row r="30" spans="1:142" ht="30" hidden="1">
      <c r="A30" s="884"/>
      <c r="B30" s="417" t="s">
        <v>411</v>
      </c>
      <c r="C30" s="418" t="s">
        <v>410</v>
      </c>
      <c r="D30" s="896"/>
      <c r="E30" s="896"/>
      <c r="F30" s="896"/>
      <c r="G30" s="896"/>
      <c r="H30" s="896"/>
      <c r="I30" s="896"/>
      <c r="J30" s="896"/>
      <c r="K30" s="896"/>
      <c r="L30" s="896"/>
      <c r="EK30" s="385"/>
      <c r="EL30" s="385"/>
    </row>
    <row r="31" spans="1:142" ht="30">
      <c r="A31" s="884"/>
      <c r="B31" s="392" t="s">
        <v>412</v>
      </c>
      <c r="C31" s="389" t="s">
        <v>401</v>
      </c>
      <c r="D31" s="895">
        <f>SUM(D32:D35)</f>
        <v>0</v>
      </c>
      <c r="E31" s="895">
        <f t="shared" ref="E31:L31" si="7">SUM(E32:E35)</f>
        <v>0</v>
      </c>
      <c r="F31" s="895">
        <f t="shared" si="7"/>
        <v>0</v>
      </c>
      <c r="G31" s="895">
        <f t="shared" si="7"/>
        <v>0</v>
      </c>
      <c r="H31" s="895">
        <f t="shared" si="7"/>
        <v>0</v>
      </c>
      <c r="I31" s="895">
        <f>SUM(I32:I35)</f>
        <v>0</v>
      </c>
      <c r="J31" s="895">
        <f>SUM(J32:J35)</f>
        <v>0</v>
      </c>
      <c r="K31" s="895">
        <f t="shared" si="7"/>
        <v>0</v>
      </c>
      <c r="L31" s="895">
        <f t="shared" si="7"/>
        <v>0</v>
      </c>
      <c r="M31" s="881" t="s">
        <v>1592</v>
      </c>
      <c r="EK31" s="385"/>
      <c r="EL31" s="385"/>
    </row>
    <row r="32" spans="1:142" hidden="1">
      <c r="A32" s="884"/>
      <c r="B32" s="391" t="s">
        <v>403</v>
      </c>
      <c r="C32" s="389" t="s">
        <v>401</v>
      </c>
      <c r="D32" s="892"/>
      <c r="E32" s="892"/>
      <c r="F32" s="892"/>
      <c r="G32" s="892"/>
      <c r="H32" s="892"/>
      <c r="I32" s="892"/>
      <c r="J32" s="892"/>
      <c r="K32" s="892"/>
      <c r="L32" s="892"/>
      <c r="EK32" s="385"/>
      <c r="EL32" s="385"/>
    </row>
    <row r="33" spans="1:142" hidden="1">
      <c r="A33" s="884"/>
      <c r="B33" s="391" t="s">
        <v>404</v>
      </c>
      <c r="C33" s="389" t="s">
        <v>401</v>
      </c>
      <c r="D33" s="892"/>
      <c r="E33" s="892"/>
      <c r="F33" s="892"/>
      <c r="G33" s="892"/>
      <c r="H33" s="892"/>
      <c r="I33" s="892"/>
      <c r="J33" s="892"/>
      <c r="K33" s="892"/>
      <c r="L33" s="892"/>
      <c r="EK33" s="385"/>
      <c r="EL33" s="385"/>
    </row>
    <row r="34" spans="1:142" hidden="1">
      <c r="A34" s="884"/>
      <c r="B34" s="391" t="s">
        <v>405</v>
      </c>
      <c r="C34" s="389" t="s">
        <v>401</v>
      </c>
      <c r="D34" s="892"/>
      <c r="E34" s="892"/>
      <c r="F34" s="892"/>
      <c r="G34" s="892"/>
      <c r="H34" s="892"/>
      <c r="I34" s="892"/>
      <c r="J34" s="892"/>
      <c r="K34" s="892"/>
      <c r="L34" s="892"/>
      <c r="EK34" s="385"/>
      <c r="EL34" s="385"/>
    </row>
    <row r="35" spans="1:142" hidden="1">
      <c r="A35" s="884"/>
      <c r="B35" s="391" t="s">
        <v>406</v>
      </c>
      <c r="C35" s="389" t="s">
        <v>401</v>
      </c>
      <c r="D35" s="892"/>
      <c r="E35" s="892"/>
      <c r="F35" s="892"/>
      <c r="G35" s="892"/>
      <c r="H35" s="892"/>
      <c r="I35" s="892"/>
      <c r="J35" s="892"/>
      <c r="K35" s="892"/>
      <c r="L35" s="892"/>
      <c r="EK35" s="385"/>
      <c r="EL35" s="385"/>
    </row>
    <row r="36" spans="1:142" ht="30" hidden="1">
      <c r="A36" s="884"/>
      <c r="B36" s="417" t="s">
        <v>411</v>
      </c>
      <c r="C36" s="418" t="s">
        <v>401</v>
      </c>
      <c r="D36" s="896"/>
      <c r="E36" s="896"/>
      <c r="F36" s="896"/>
      <c r="G36" s="896"/>
      <c r="H36" s="896"/>
      <c r="I36" s="896"/>
      <c r="J36" s="896"/>
      <c r="K36" s="896"/>
      <c r="L36" s="896"/>
      <c r="EK36" s="385"/>
      <c r="EL36" s="385"/>
    </row>
    <row r="37" spans="1:142">
      <c r="A37" s="882" t="s">
        <v>1262</v>
      </c>
      <c r="B37" s="897" t="s">
        <v>901</v>
      </c>
      <c r="C37" s="884"/>
      <c r="D37" s="416"/>
      <c r="E37" s="892"/>
      <c r="F37" s="892"/>
      <c r="G37" s="892"/>
      <c r="H37" s="892">
        <f>H43*1000</f>
        <v>6.9000000000000006E-2</v>
      </c>
      <c r="I37" s="892">
        <f t="shared" ref="I37:L37" si="8">I43*1000</f>
        <v>6.9000000000000006E-2</v>
      </c>
      <c r="J37" s="892">
        <f t="shared" si="8"/>
        <v>6.9000000000000006E-2</v>
      </c>
      <c r="K37" s="892">
        <f t="shared" si="8"/>
        <v>6.9000000000000006E-2</v>
      </c>
      <c r="L37" s="892">
        <f t="shared" si="8"/>
        <v>6.9000000000000006E-2</v>
      </c>
      <c r="M37" s="881" t="s">
        <v>1589</v>
      </c>
      <c r="EK37" s="385"/>
      <c r="EL37" s="385"/>
    </row>
    <row r="38" spans="1:142">
      <c r="A38" s="884"/>
      <c r="B38" s="391" t="s">
        <v>399</v>
      </c>
      <c r="C38" s="883"/>
      <c r="D38" s="892"/>
      <c r="E38" s="892"/>
      <c r="F38" s="892"/>
      <c r="G38" s="892"/>
      <c r="H38" s="892"/>
      <c r="I38" s="892"/>
      <c r="J38" s="892"/>
      <c r="K38" s="892"/>
      <c r="L38" s="892"/>
      <c r="EK38" s="385"/>
      <c r="EL38" s="385"/>
    </row>
    <row r="39" spans="1:142">
      <c r="A39" s="884"/>
      <c r="B39" s="391" t="s">
        <v>400</v>
      </c>
      <c r="C39" s="389" t="s">
        <v>401</v>
      </c>
      <c r="D39" s="893">
        <f>D40+D46</f>
        <v>0</v>
      </c>
      <c r="E39" s="893">
        <f t="shared" ref="E39:K39" si="9">E40+E46</f>
        <v>0</v>
      </c>
      <c r="F39" s="893">
        <f t="shared" si="9"/>
        <v>0</v>
      </c>
      <c r="G39" s="893">
        <f t="shared" si="9"/>
        <v>0</v>
      </c>
      <c r="H39" s="893">
        <f t="shared" si="9"/>
        <v>6.900000000000001E-5</v>
      </c>
      <c r="I39" s="893">
        <f>I40+I46</f>
        <v>6.900000000000001E-5</v>
      </c>
      <c r="J39" s="893">
        <f>J40+J46</f>
        <v>6.900000000000001E-5</v>
      </c>
      <c r="K39" s="893">
        <f t="shared" si="9"/>
        <v>6.900000000000001E-5</v>
      </c>
      <c r="L39" s="893">
        <f>L40+L46</f>
        <v>6.900000000000001E-5</v>
      </c>
      <c r="M39" s="894" t="s">
        <v>1593</v>
      </c>
      <c r="EK39" s="385"/>
      <c r="EL39" s="385"/>
    </row>
    <row r="40" spans="1:142" ht="30">
      <c r="A40" s="884"/>
      <c r="B40" s="392" t="s">
        <v>402</v>
      </c>
      <c r="C40" s="389" t="s">
        <v>401</v>
      </c>
      <c r="D40" s="895">
        <f>SUM(D41:D45)</f>
        <v>0</v>
      </c>
      <c r="E40" s="895">
        <f t="shared" ref="E40:L40" si="10">SUM(E41:E45)</f>
        <v>0</v>
      </c>
      <c r="F40" s="895">
        <f t="shared" si="10"/>
        <v>0</v>
      </c>
      <c r="G40" s="895">
        <f t="shared" si="10"/>
        <v>0</v>
      </c>
      <c r="H40" s="895">
        <f t="shared" si="10"/>
        <v>6.900000000000001E-5</v>
      </c>
      <c r="I40" s="895">
        <f>SUM(I41:I45)</f>
        <v>6.900000000000001E-5</v>
      </c>
      <c r="J40" s="895">
        <f>SUM(J41:J45)</f>
        <v>6.900000000000001E-5</v>
      </c>
      <c r="K40" s="895">
        <f t="shared" si="10"/>
        <v>6.900000000000001E-5</v>
      </c>
      <c r="L40" s="895">
        <f t="shared" si="10"/>
        <v>6.900000000000001E-5</v>
      </c>
      <c r="M40" s="881" t="s">
        <v>1594</v>
      </c>
      <c r="EK40" s="385"/>
      <c r="EL40" s="385"/>
    </row>
    <row r="41" spans="1:142">
      <c r="A41" s="884"/>
      <c r="B41" s="391" t="s">
        <v>403</v>
      </c>
      <c r="C41" s="389" t="s">
        <v>401</v>
      </c>
      <c r="D41" s="892"/>
      <c r="E41" s="892"/>
      <c r="F41" s="892"/>
      <c r="G41" s="892"/>
      <c r="H41" s="892"/>
      <c r="I41" s="892"/>
      <c r="J41" s="892"/>
      <c r="K41" s="892"/>
      <c r="L41" s="892"/>
    </row>
    <row r="42" spans="1:142">
      <c r="A42" s="884"/>
      <c r="B42" s="391" t="s">
        <v>404</v>
      </c>
      <c r="C42" s="389" t="s">
        <v>401</v>
      </c>
      <c r="D42" s="892"/>
      <c r="E42" s="892"/>
      <c r="F42" s="892"/>
      <c r="G42" s="892"/>
      <c r="H42" s="892"/>
      <c r="I42" s="892"/>
      <c r="J42" s="892"/>
      <c r="K42" s="892"/>
      <c r="L42" s="892"/>
    </row>
    <row r="43" spans="1:142">
      <c r="A43" s="884"/>
      <c r="B43" s="391" t="s">
        <v>405</v>
      </c>
      <c r="C43" s="389" t="s">
        <v>401</v>
      </c>
      <c r="D43" s="892"/>
      <c r="E43" s="892"/>
      <c r="F43" s="892"/>
      <c r="G43" s="892"/>
      <c r="H43" s="1242">
        <f>'Эл-Ситн'!S17/1000</f>
        <v>6.900000000000001E-5</v>
      </c>
      <c r="I43" s="1242">
        <f>H43</f>
        <v>6.900000000000001E-5</v>
      </c>
      <c r="J43" s="1242">
        <f t="shared" ref="J43:L43" si="11">I43</f>
        <v>6.900000000000001E-5</v>
      </c>
      <c r="K43" s="1242">
        <f t="shared" si="11"/>
        <v>6.900000000000001E-5</v>
      </c>
      <c r="L43" s="1242">
        <f t="shared" si="11"/>
        <v>6.900000000000001E-5</v>
      </c>
    </row>
    <row r="44" spans="1:142">
      <c r="A44" s="884"/>
      <c r="B44" s="391" t="s">
        <v>406</v>
      </c>
      <c r="C44" s="389" t="s">
        <v>401</v>
      </c>
      <c r="D44" s="892"/>
      <c r="E44" s="892"/>
      <c r="F44" s="892"/>
      <c r="G44" s="892"/>
      <c r="H44" s="892"/>
      <c r="I44" s="892"/>
      <c r="J44" s="892"/>
      <c r="K44" s="892"/>
      <c r="L44" s="892"/>
    </row>
    <row r="45" spans="1:142">
      <c r="A45" s="884"/>
      <c r="B45" s="392" t="s">
        <v>407</v>
      </c>
      <c r="C45" s="389" t="s">
        <v>401</v>
      </c>
      <c r="D45" s="892"/>
      <c r="E45" s="892"/>
      <c r="F45" s="892"/>
      <c r="G45" s="892"/>
      <c r="H45" s="892"/>
      <c r="I45" s="892"/>
      <c r="J45" s="892"/>
      <c r="K45" s="892"/>
      <c r="L45" s="892"/>
    </row>
    <row r="46" spans="1:142" ht="30">
      <c r="A46" s="884"/>
      <c r="B46" s="392" t="s">
        <v>408</v>
      </c>
      <c r="C46" s="389" t="s">
        <v>401</v>
      </c>
      <c r="D46" s="893">
        <f>D53</f>
        <v>0</v>
      </c>
      <c r="E46" s="893">
        <f t="shared" ref="E46:K46" si="12">E53</f>
        <v>0</v>
      </c>
      <c r="F46" s="893">
        <f t="shared" si="12"/>
        <v>0</v>
      </c>
      <c r="G46" s="893">
        <f t="shared" si="12"/>
        <v>0</v>
      </c>
      <c r="H46" s="893">
        <f t="shared" si="12"/>
        <v>0</v>
      </c>
      <c r="I46" s="893">
        <f>I53</f>
        <v>0</v>
      </c>
      <c r="J46" s="893">
        <f>J53</f>
        <v>0</v>
      </c>
      <c r="K46" s="893">
        <f t="shared" si="12"/>
        <v>0</v>
      </c>
      <c r="L46" s="893">
        <f>L53</f>
        <v>0</v>
      </c>
    </row>
    <row r="47" spans="1:142">
      <c r="A47" s="884"/>
      <c r="B47" s="391" t="s">
        <v>409</v>
      </c>
      <c r="C47" s="389" t="s">
        <v>410</v>
      </c>
      <c r="D47" s="895">
        <f>SUM(D48:D51)</f>
        <v>0</v>
      </c>
      <c r="E47" s="895">
        <f t="shared" ref="E47:L47" si="13">SUM(E48:E51)</f>
        <v>0</v>
      </c>
      <c r="F47" s="895">
        <f t="shared" si="13"/>
        <v>0</v>
      </c>
      <c r="G47" s="895">
        <f t="shared" si="13"/>
        <v>0</v>
      </c>
      <c r="H47" s="895">
        <f t="shared" si="13"/>
        <v>0</v>
      </c>
      <c r="I47" s="895">
        <f>SUM(I48:I51)</f>
        <v>0</v>
      </c>
      <c r="J47" s="895">
        <f>SUM(J48:J51)</f>
        <v>0</v>
      </c>
      <c r="K47" s="895">
        <f t="shared" si="13"/>
        <v>0</v>
      </c>
      <c r="L47" s="895">
        <f t="shared" si="13"/>
        <v>0</v>
      </c>
      <c r="M47" s="881" t="s">
        <v>1592</v>
      </c>
    </row>
    <row r="48" spans="1:142" hidden="1">
      <c r="A48" s="884"/>
      <c r="B48" s="391" t="s">
        <v>403</v>
      </c>
      <c r="C48" s="389" t="s">
        <v>410</v>
      </c>
      <c r="D48" s="892"/>
      <c r="E48" s="892"/>
      <c r="F48" s="892"/>
      <c r="G48" s="892"/>
      <c r="H48" s="892"/>
      <c r="I48" s="892"/>
      <c r="J48" s="892"/>
      <c r="K48" s="892"/>
      <c r="L48" s="892"/>
    </row>
    <row r="49" spans="1:13" hidden="1">
      <c r="A49" s="884"/>
      <c r="B49" s="391" t="s">
        <v>404</v>
      </c>
      <c r="C49" s="389" t="s">
        <v>410</v>
      </c>
      <c r="D49" s="892"/>
      <c r="E49" s="892"/>
      <c r="F49" s="892"/>
      <c r="G49" s="892"/>
      <c r="H49" s="892"/>
      <c r="I49" s="892"/>
      <c r="J49" s="892"/>
      <c r="K49" s="892"/>
      <c r="L49" s="892"/>
    </row>
    <row r="50" spans="1:13" hidden="1">
      <c r="A50" s="884"/>
      <c r="B50" s="391" t="s">
        <v>405</v>
      </c>
      <c r="C50" s="389" t="s">
        <v>410</v>
      </c>
      <c r="D50" s="892"/>
      <c r="E50" s="892"/>
      <c r="F50" s="892"/>
      <c r="G50" s="892"/>
      <c r="H50" s="892"/>
      <c r="I50" s="892"/>
      <c r="J50" s="892"/>
      <c r="K50" s="892"/>
      <c r="L50" s="892"/>
    </row>
    <row r="51" spans="1:13" hidden="1">
      <c r="A51" s="884"/>
      <c r="B51" s="391" t="s">
        <v>406</v>
      </c>
      <c r="C51" s="389" t="s">
        <v>410</v>
      </c>
      <c r="D51" s="892"/>
      <c r="E51" s="892"/>
      <c r="F51" s="892"/>
      <c r="G51" s="892"/>
      <c r="H51" s="892"/>
      <c r="I51" s="892"/>
      <c r="J51" s="892"/>
      <c r="K51" s="892"/>
      <c r="L51" s="892"/>
    </row>
    <row r="52" spans="1:13" ht="30" hidden="1">
      <c r="A52" s="884"/>
      <c r="B52" s="392" t="s">
        <v>411</v>
      </c>
      <c r="C52" s="389" t="s">
        <v>410</v>
      </c>
      <c r="D52" s="896"/>
      <c r="E52" s="896"/>
      <c r="F52" s="896"/>
      <c r="G52" s="896"/>
      <c r="H52" s="896"/>
      <c r="I52" s="896"/>
      <c r="J52" s="896"/>
      <c r="K52" s="896"/>
      <c r="L52" s="896"/>
    </row>
    <row r="53" spans="1:13" ht="30">
      <c r="A53" s="884"/>
      <c r="B53" s="392" t="s">
        <v>412</v>
      </c>
      <c r="C53" s="389" t="s">
        <v>401</v>
      </c>
      <c r="D53" s="895">
        <f>SUM(D54:D57)</f>
        <v>0</v>
      </c>
      <c r="E53" s="895">
        <f t="shared" ref="E53:L53" si="14">SUM(E54:E57)</f>
        <v>0</v>
      </c>
      <c r="F53" s="895">
        <f t="shared" si="14"/>
        <v>0</v>
      </c>
      <c r="G53" s="895">
        <f t="shared" si="14"/>
        <v>0</v>
      </c>
      <c r="H53" s="895">
        <f t="shared" si="14"/>
        <v>0</v>
      </c>
      <c r="I53" s="895">
        <f>SUM(I54:I57)</f>
        <v>0</v>
      </c>
      <c r="J53" s="895">
        <f>SUM(J54:J57)</f>
        <v>0</v>
      </c>
      <c r="K53" s="895">
        <f t="shared" si="14"/>
        <v>0</v>
      </c>
      <c r="L53" s="895">
        <f t="shared" si="14"/>
        <v>0</v>
      </c>
      <c r="M53" s="881" t="s">
        <v>1592</v>
      </c>
    </row>
    <row r="54" spans="1:13" hidden="1">
      <c r="A54" s="884"/>
      <c r="B54" s="391" t="s">
        <v>403</v>
      </c>
      <c r="C54" s="389" t="s">
        <v>401</v>
      </c>
      <c r="D54" s="892"/>
      <c r="E54" s="892"/>
      <c r="F54" s="892"/>
      <c r="G54" s="892"/>
      <c r="H54" s="892"/>
      <c r="I54" s="892"/>
      <c r="J54" s="892"/>
      <c r="K54" s="892"/>
      <c r="L54" s="892"/>
    </row>
    <row r="55" spans="1:13" hidden="1">
      <c r="A55" s="884"/>
      <c r="B55" s="391" t="s">
        <v>404</v>
      </c>
      <c r="C55" s="389" t="s">
        <v>401</v>
      </c>
      <c r="D55" s="892"/>
      <c r="E55" s="892"/>
      <c r="F55" s="892"/>
      <c r="G55" s="892"/>
      <c r="H55" s="892"/>
      <c r="I55" s="892"/>
      <c r="J55" s="892"/>
      <c r="K55" s="892"/>
      <c r="L55" s="892"/>
    </row>
    <row r="56" spans="1:13" hidden="1">
      <c r="A56" s="884"/>
      <c r="B56" s="391" t="s">
        <v>405</v>
      </c>
      <c r="C56" s="389" t="s">
        <v>401</v>
      </c>
      <c r="D56" s="892"/>
      <c r="E56" s="892"/>
      <c r="F56" s="892"/>
      <c r="G56" s="892"/>
      <c r="H56" s="892"/>
      <c r="I56" s="892"/>
      <c r="J56" s="892"/>
      <c r="K56" s="892"/>
      <c r="L56" s="892"/>
    </row>
    <row r="57" spans="1:13" hidden="1">
      <c r="A57" s="884"/>
      <c r="B57" s="391" t="s">
        <v>406</v>
      </c>
      <c r="C57" s="389" t="s">
        <v>401</v>
      </c>
      <c r="D57" s="892"/>
      <c r="E57" s="892"/>
      <c r="F57" s="892"/>
      <c r="G57" s="892"/>
      <c r="H57" s="892"/>
      <c r="I57" s="892"/>
      <c r="J57" s="892"/>
      <c r="K57" s="892"/>
      <c r="L57" s="892"/>
    </row>
    <row r="58" spans="1:13" ht="30" hidden="1">
      <c r="A58" s="884"/>
      <c r="B58" s="392" t="s">
        <v>411</v>
      </c>
      <c r="C58" s="389" t="s">
        <v>401</v>
      </c>
      <c r="D58" s="896"/>
      <c r="E58" s="896"/>
      <c r="F58" s="896"/>
      <c r="G58" s="896"/>
      <c r="H58" s="896"/>
      <c r="I58" s="896"/>
      <c r="J58" s="896"/>
      <c r="K58" s="896"/>
      <c r="L58" s="896"/>
    </row>
    <row r="59" spans="1:13">
      <c r="A59" s="882" t="s">
        <v>928</v>
      </c>
      <c r="B59" s="897" t="s">
        <v>724</v>
      </c>
      <c r="C59" s="884"/>
      <c r="D59" s="416"/>
      <c r="E59" s="892"/>
      <c r="F59" s="892"/>
      <c r="G59" s="892"/>
      <c r="H59" s="892">
        <f>[129]Эл!Q31/1000</f>
        <v>0</v>
      </c>
      <c r="I59" s="892">
        <f>[129]Эл!R31/1000</f>
        <v>0</v>
      </c>
      <c r="J59" s="892">
        <f>[129]Эл!S31/1000</f>
        <v>0</v>
      </c>
      <c r="K59" s="892">
        <f>[129]Эл!Q90/1000</f>
        <v>0</v>
      </c>
      <c r="L59" s="892">
        <f>[129]Эл!Q149/1000</f>
        <v>0</v>
      </c>
      <c r="M59" s="881" t="s">
        <v>1589</v>
      </c>
    </row>
    <row r="60" spans="1:13" hidden="1">
      <c r="A60" s="884"/>
      <c r="B60" s="391" t="s">
        <v>399</v>
      </c>
      <c r="C60" s="883"/>
      <c r="D60" s="892"/>
      <c r="E60" s="892"/>
      <c r="F60" s="892"/>
      <c r="G60" s="892"/>
      <c r="H60" s="892"/>
      <c r="I60" s="892"/>
      <c r="J60" s="892"/>
      <c r="K60" s="892"/>
      <c r="L60" s="892"/>
    </row>
    <row r="61" spans="1:13" hidden="1">
      <c r="A61" s="884"/>
      <c r="B61" s="391" t="s">
        <v>400</v>
      </c>
      <c r="C61" s="389" t="s">
        <v>401</v>
      </c>
      <c r="D61" s="893">
        <f>D62+D68</f>
        <v>0</v>
      </c>
      <c r="E61" s="893">
        <f t="shared" ref="E61:K61" si="15">E62+E68</f>
        <v>0</v>
      </c>
      <c r="F61" s="893">
        <f t="shared" si="15"/>
        <v>0</v>
      </c>
      <c r="G61" s="893">
        <f t="shared" si="15"/>
        <v>0</v>
      </c>
      <c r="H61" s="893">
        <f t="shared" si="15"/>
        <v>0</v>
      </c>
      <c r="I61" s="893">
        <f>I62+I68</f>
        <v>0</v>
      </c>
      <c r="J61" s="893">
        <f>J62+J68</f>
        <v>0</v>
      </c>
      <c r="K61" s="893">
        <f t="shared" si="15"/>
        <v>0</v>
      </c>
      <c r="L61" s="893">
        <f>L62+L68</f>
        <v>0</v>
      </c>
      <c r="M61" s="894" t="s">
        <v>1595</v>
      </c>
    </row>
    <row r="62" spans="1:13" ht="30" hidden="1">
      <c r="A62" s="884"/>
      <c r="B62" s="392" t="s">
        <v>402</v>
      </c>
      <c r="C62" s="389" t="s">
        <v>401</v>
      </c>
      <c r="D62" s="895">
        <f>SUM(D63:D67)</f>
        <v>0</v>
      </c>
      <c r="E62" s="895">
        <f t="shared" ref="E62:L62" si="16">SUM(E63:E67)</f>
        <v>0</v>
      </c>
      <c r="F62" s="895">
        <f t="shared" si="16"/>
        <v>0</v>
      </c>
      <c r="G62" s="895">
        <f t="shared" si="16"/>
        <v>0</v>
      </c>
      <c r="H62" s="895">
        <f t="shared" si="16"/>
        <v>0</v>
      </c>
      <c r="I62" s="895">
        <f>SUM(I63:I67)</f>
        <v>0</v>
      </c>
      <c r="J62" s="895">
        <f>SUM(J63:J67)</f>
        <v>0</v>
      </c>
      <c r="K62" s="895">
        <f t="shared" si="16"/>
        <v>0</v>
      </c>
      <c r="L62" s="895">
        <f t="shared" si="16"/>
        <v>0</v>
      </c>
      <c r="M62" s="881" t="s">
        <v>1596</v>
      </c>
    </row>
    <row r="63" spans="1:13" hidden="1">
      <c r="A63" s="884"/>
      <c r="B63" s="391" t="s">
        <v>403</v>
      </c>
      <c r="C63" s="389" t="s">
        <v>401</v>
      </c>
      <c r="D63" s="892"/>
      <c r="E63" s="892"/>
      <c r="F63" s="892"/>
      <c r="G63" s="892"/>
      <c r="H63" s="892"/>
      <c r="I63" s="892"/>
      <c r="J63" s="892"/>
      <c r="K63" s="892"/>
      <c r="L63" s="892"/>
    </row>
    <row r="64" spans="1:13" hidden="1">
      <c r="A64" s="884"/>
      <c r="B64" s="391" t="s">
        <v>404</v>
      </c>
      <c r="C64" s="389" t="s">
        <v>401</v>
      </c>
      <c r="D64" s="892"/>
      <c r="E64" s="892"/>
      <c r="F64" s="892"/>
      <c r="G64" s="892"/>
      <c r="H64" s="892"/>
      <c r="I64" s="892"/>
      <c r="J64" s="892"/>
      <c r="K64" s="892"/>
      <c r="L64" s="892"/>
    </row>
    <row r="65" spans="1:13" hidden="1">
      <c r="A65" s="884"/>
      <c r="B65" s="391" t="s">
        <v>405</v>
      </c>
      <c r="C65" s="389" t="s">
        <v>401</v>
      </c>
      <c r="D65" s="892"/>
      <c r="E65" s="892"/>
      <c r="F65" s="892"/>
      <c r="G65" s="892"/>
      <c r="H65" s="892"/>
      <c r="I65" s="892"/>
      <c r="J65" s="892"/>
      <c r="K65" s="892"/>
      <c r="L65" s="892"/>
    </row>
    <row r="66" spans="1:13" hidden="1">
      <c r="A66" s="884"/>
      <c r="B66" s="391" t="s">
        <v>406</v>
      </c>
      <c r="C66" s="389" t="s">
        <v>401</v>
      </c>
      <c r="D66" s="892"/>
      <c r="E66" s="892"/>
      <c r="F66" s="892"/>
      <c r="G66" s="892"/>
      <c r="H66" s="892"/>
      <c r="I66" s="892"/>
      <c r="J66" s="892"/>
      <c r="K66" s="892"/>
      <c r="L66" s="892"/>
    </row>
    <row r="67" spans="1:13" hidden="1">
      <c r="A67" s="884"/>
      <c r="B67" s="392" t="s">
        <v>407</v>
      </c>
      <c r="C67" s="389" t="s">
        <v>401</v>
      </c>
      <c r="D67" s="892"/>
      <c r="E67" s="892"/>
      <c r="F67" s="892"/>
      <c r="G67" s="892"/>
      <c r="H67" s="892"/>
      <c r="I67" s="892"/>
      <c r="J67" s="892"/>
      <c r="K67" s="892"/>
      <c r="L67" s="892"/>
    </row>
    <row r="68" spans="1:13" ht="30" hidden="1">
      <c r="A68" s="884"/>
      <c r="B68" s="392" t="s">
        <v>408</v>
      </c>
      <c r="C68" s="389" t="s">
        <v>401</v>
      </c>
      <c r="D68" s="893">
        <f>D75</f>
        <v>0</v>
      </c>
      <c r="E68" s="893">
        <f t="shared" ref="E68:K68" si="17">E75</f>
        <v>0</v>
      </c>
      <c r="F68" s="893">
        <f t="shared" si="17"/>
        <v>0</v>
      </c>
      <c r="G68" s="893">
        <f t="shared" si="17"/>
        <v>0</v>
      </c>
      <c r="H68" s="893">
        <f t="shared" si="17"/>
        <v>0</v>
      </c>
      <c r="I68" s="893">
        <f>I75</f>
        <v>0</v>
      </c>
      <c r="J68" s="893">
        <f>J75</f>
        <v>0</v>
      </c>
      <c r="K68" s="893">
        <f t="shared" si="17"/>
        <v>0</v>
      </c>
      <c r="L68" s="893">
        <f>L75</f>
        <v>0</v>
      </c>
    </row>
    <row r="69" spans="1:13" hidden="1">
      <c r="A69" s="884"/>
      <c r="B69" s="391" t="s">
        <v>409</v>
      </c>
      <c r="C69" s="389" t="s">
        <v>410</v>
      </c>
      <c r="D69" s="895">
        <f>SUM(D70:D73)</f>
        <v>0</v>
      </c>
      <c r="E69" s="895">
        <f t="shared" ref="E69:L69" si="18">SUM(E70:E73)</f>
        <v>0</v>
      </c>
      <c r="F69" s="895">
        <f t="shared" si="18"/>
        <v>0</v>
      </c>
      <c r="G69" s="895">
        <f t="shared" si="18"/>
        <v>0</v>
      </c>
      <c r="H69" s="895">
        <f t="shared" si="18"/>
        <v>0</v>
      </c>
      <c r="I69" s="895">
        <f>SUM(I70:I73)</f>
        <v>0</v>
      </c>
      <c r="J69" s="895">
        <f>SUM(J70:J73)</f>
        <v>0</v>
      </c>
      <c r="K69" s="895">
        <f t="shared" si="18"/>
        <v>0</v>
      </c>
      <c r="L69" s="895">
        <f t="shared" si="18"/>
        <v>0</v>
      </c>
      <c r="M69" s="881" t="s">
        <v>1592</v>
      </c>
    </row>
    <row r="70" spans="1:13" hidden="1">
      <c r="A70" s="884"/>
      <c r="B70" s="391" t="s">
        <v>403</v>
      </c>
      <c r="C70" s="389" t="s">
        <v>410</v>
      </c>
      <c r="D70" s="892"/>
      <c r="E70" s="892"/>
      <c r="F70" s="892"/>
      <c r="G70" s="892"/>
      <c r="H70" s="892"/>
      <c r="I70" s="892"/>
      <c r="J70" s="892"/>
      <c r="K70" s="892"/>
      <c r="L70" s="892"/>
    </row>
    <row r="71" spans="1:13" hidden="1">
      <c r="A71" s="884"/>
      <c r="B71" s="391" t="s">
        <v>404</v>
      </c>
      <c r="C71" s="389" t="s">
        <v>410</v>
      </c>
      <c r="D71" s="892"/>
      <c r="E71" s="892"/>
      <c r="F71" s="892"/>
      <c r="G71" s="892"/>
      <c r="H71" s="892"/>
      <c r="I71" s="892"/>
      <c r="J71" s="892"/>
      <c r="K71" s="892"/>
      <c r="L71" s="892"/>
    </row>
    <row r="72" spans="1:13" hidden="1">
      <c r="A72" s="884"/>
      <c r="B72" s="391" t="s">
        <v>405</v>
      </c>
      <c r="C72" s="389" t="s">
        <v>410</v>
      </c>
      <c r="D72" s="892"/>
      <c r="E72" s="892"/>
      <c r="F72" s="892"/>
      <c r="G72" s="892"/>
      <c r="H72" s="892"/>
      <c r="I72" s="892"/>
      <c r="J72" s="892"/>
      <c r="K72" s="892"/>
      <c r="L72" s="892"/>
    </row>
    <row r="73" spans="1:13" hidden="1">
      <c r="A73" s="884"/>
      <c r="B73" s="391" t="s">
        <v>406</v>
      </c>
      <c r="C73" s="389" t="s">
        <v>410</v>
      </c>
      <c r="D73" s="892"/>
      <c r="E73" s="892"/>
      <c r="F73" s="892"/>
      <c r="G73" s="892"/>
      <c r="H73" s="892"/>
      <c r="I73" s="892"/>
      <c r="J73" s="892"/>
      <c r="K73" s="892"/>
      <c r="L73" s="892"/>
    </row>
    <row r="74" spans="1:13" ht="30" hidden="1">
      <c r="A74" s="884"/>
      <c r="B74" s="392" t="s">
        <v>411</v>
      </c>
      <c r="C74" s="389" t="s">
        <v>410</v>
      </c>
      <c r="D74" s="896"/>
      <c r="E74" s="896"/>
      <c r="F74" s="896"/>
      <c r="G74" s="896"/>
      <c r="H74" s="896"/>
      <c r="I74" s="896"/>
      <c r="J74" s="896"/>
      <c r="K74" s="896"/>
      <c r="L74" s="896"/>
    </row>
    <row r="75" spans="1:13" ht="30" hidden="1">
      <c r="A75" s="884"/>
      <c r="B75" s="392" t="s">
        <v>412</v>
      </c>
      <c r="C75" s="389" t="s">
        <v>401</v>
      </c>
      <c r="D75" s="895">
        <f>SUM(D76:D79)</f>
        <v>0</v>
      </c>
      <c r="E75" s="895">
        <f t="shared" ref="E75:L75" si="19">SUM(E76:E79)</f>
        <v>0</v>
      </c>
      <c r="F75" s="895">
        <f t="shared" si="19"/>
        <v>0</v>
      </c>
      <c r="G75" s="895">
        <f t="shared" si="19"/>
        <v>0</v>
      </c>
      <c r="H75" s="895">
        <f t="shared" si="19"/>
        <v>0</v>
      </c>
      <c r="I75" s="895">
        <f>SUM(I76:I79)</f>
        <v>0</v>
      </c>
      <c r="J75" s="895">
        <f>SUM(J76:J79)</f>
        <v>0</v>
      </c>
      <c r="K75" s="895">
        <f t="shared" si="19"/>
        <v>0</v>
      </c>
      <c r="L75" s="895">
        <f t="shared" si="19"/>
        <v>0</v>
      </c>
      <c r="M75" s="881" t="s">
        <v>1592</v>
      </c>
    </row>
    <row r="76" spans="1:13" hidden="1">
      <c r="A76" s="884"/>
      <c r="B76" s="391" t="s">
        <v>403</v>
      </c>
      <c r="C76" s="389" t="s">
        <v>401</v>
      </c>
      <c r="D76" s="892"/>
      <c r="E76" s="892"/>
      <c r="F76" s="892"/>
      <c r="G76" s="892"/>
      <c r="H76" s="892"/>
      <c r="I76" s="892"/>
      <c r="J76" s="892"/>
      <c r="K76" s="892"/>
      <c r="L76" s="892"/>
    </row>
    <row r="77" spans="1:13" hidden="1">
      <c r="A77" s="884"/>
      <c r="B77" s="391" t="s">
        <v>404</v>
      </c>
      <c r="C77" s="389" t="s">
        <v>401</v>
      </c>
      <c r="D77" s="892"/>
      <c r="E77" s="892"/>
      <c r="F77" s="892"/>
      <c r="G77" s="892"/>
      <c r="H77" s="892"/>
      <c r="I77" s="892"/>
      <c r="J77" s="892"/>
      <c r="K77" s="892"/>
      <c r="L77" s="892"/>
    </row>
    <row r="78" spans="1:13" hidden="1">
      <c r="A78" s="884"/>
      <c r="B78" s="391" t="s">
        <v>405</v>
      </c>
      <c r="C78" s="389" t="s">
        <v>401</v>
      </c>
      <c r="D78" s="892"/>
      <c r="E78" s="892"/>
      <c r="F78" s="892"/>
      <c r="G78" s="892"/>
      <c r="H78" s="892"/>
      <c r="I78" s="892"/>
      <c r="J78" s="892"/>
      <c r="K78" s="892"/>
      <c r="L78" s="892"/>
    </row>
    <row r="79" spans="1:13" hidden="1">
      <c r="A79" s="884"/>
      <c r="B79" s="391" t="s">
        <v>406</v>
      </c>
      <c r="C79" s="389" t="s">
        <v>401</v>
      </c>
      <c r="D79" s="892"/>
      <c r="E79" s="892"/>
      <c r="F79" s="892"/>
      <c r="G79" s="892"/>
      <c r="H79" s="892"/>
      <c r="I79" s="892"/>
      <c r="J79" s="892"/>
      <c r="K79" s="892"/>
      <c r="L79" s="892"/>
    </row>
    <row r="80" spans="1:13" ht="30" hidden="1">
      <c r="A80" s="884"/>
      <c r="B80" s="392" t="s">
        <v>411</v>
      </c>
      <c r="C80" s="389" t="s">
        <v>401</v>
      </c>
      <c r="D80" s="896"/>
      <c r="E80" s="896"/>
      <c r="F80" s="896"/>
      <c r="G80" s="896"/>
      <c r="H80" s="896"/>
      <c r="I80" s="896"/>
      <c r="J80" s="896"/>
      <c r="K80" s="896"/>
      <c r="L80" s="896"/>
    </row>
    <row r="81" spans="1:13" ht="38.25">
      <c r="A81" s="882" t="s">
        <v>984</v>
      </c>
      <c r="B81" s="898" t="s">
        <v>394</v>
      </c>
      <c r="C81" s="884"/>
      <c r="D81" s="416"/>
      <c r="E81" s="892"/>
      <c r="F81" s="892"/>
      <c r="G81" s="892"/>
      <c r="H81" s="892">
        <f>[129]Эл!Q35/1000</f>
        <v>0</v>
      </c>
      <c r="I81" s="892">
        <f>[129]Эл!R35/1000</f>
        <v>0</v>
      </c>
      <c r="J81" s="892">
        <f>[129]Эл!S35/1000</f>
        <v>0</v>
      </c>
      <c r="K81" s="892">
        <f>[129]Эл!Q94/1000</f>
        <v>0</v>
      </c>
      <c r="L81" s="892">
        <f>[129]Эл!Q153/1000</f>
        <v>0</v>
      </c>
      <c r="M81" s="881" t="s">
        <v>1589</v>
      </c>
    </row>
    <row r="82" spans="1:13" hidden="1">
      <c r="A82" s="884"/>
      <c r="B82" s="391" t="s">
        <v>399</v>
      </c>
      <c r="C82" s="883"/>
      <c r="D82" s="892"/>
      <c r="E82" s="892"/>
      <c r="F82" s="892"/>
      <c r="G82" s="892"/>
      <c r="H82" s="892"/>
      <c r="I82" s="892"/>
      <c r="J82" s="892"/>
      <c r="K82" s="892"/>
      <c r="L82" s="892"/>
    </row>
    <row r="83" spans="1:13" hidden="1">
      <c r="A83" s="884"/>
      <c r="B83" s="391" t="s">
        <v>400</v>
      </c>
      <c r="C83" s="389" t="s">
        <v>401</v>
      </c>
      <c r="D83" s="893">
        <f>D84+D90</f>
        <v>0</v>
      </c>
      <c r="E83" s="893">
        <f t="shared" ref="E83:K83" si="20">E84+E90</f>
        <v>0</v>
      </c>
      <c r="F83" s="893">
        <f t="shared" si="20"/>
        <v>0</v>
      </c>
      <c r="G83" s="893">
        <f t="shared" si="20"/>
        <v>0</v>
      </c>
      <c r="H83" s="893">
        <f t="shared" si="20"/>
        <v>0</v>
      </c>
      <c r="I83" s="893">
        <f>I84+I90</f>
        <v>0</v>
      </c>
      <c r="J83" s="893">
        <f>J84+J90</f>
        <v>0</v>
      </c>
      <c r="K83" s="893">
        <f t="shared" si="20"/>
        <v>0</v>
      </c>
      <c r="L83" s="893">
        <f>L84+L90</f>
        <v>0</v>
      </c>
      <c r="M83" s="894" t="s">
        <v>1597</v>
      </c>
    </row>
    <row r="84" spans="1:13" ht="30" hidden="1">
      <c r="A84" s="884"/>
      <c r="B84" s="392" t="s">
        <v>402</v>
      </c>
      <c r="C84" s="389" t="s">
        <v>401</v>
      </c>
      <c r="D84" s="895">
        <f>SUM(D85:D89)</f>
        <v>0</v>
      </c>
      <c r="E84" s="895">
        <f t="shared" ref="E84:L84" si="21">SUM(E85:E89)</f>
        <v>0</v>
      </c>
      <c r="F84" s="895">
        <f t="shared" si="21"/>
        <v>0</v>
      </c>
      <c r="G84" s="895">
        <f t="shared" si="21"/>
        <v>0</v>
      </c>
      <c r="H84" s="895">
        <f t="shared" si="21"/>
        <v>0</v>
      </c>
      <c r="I84" s="895">
        <f>SUM(I85:I89)</f>
        <v>0</v>
      </c>
      <c r="J84" s="895">
        <f>SUM(J85:J89)</f>
        <v>0</v>
      </c>
      <c r="K84" s="895">
        <f t="shared" si="21"/>
        <v>0</v>
      </c>
      <c r="L84" s="895">
        <f t="shared" si="21"/>
        <v>0</v>
      </c>
      <c r="M84" s="881" t="s">
        <v>1598</v>
      </c>
    </row>
    <row r="85" spans="1:13" hidden="1">
      <c r="A85" s="884"/>
      <c r="B85" s="391" t="s">
        <v>403</v>
      </c>
      <c r="C85" s="389" t="s">
        <v>401</v>
      </c>
      <c r="D85" s="892"/>
      <c r="E85" s="892"/>
      <c r="F85" s="892"/>
      <c r="G85" s="892"/>
      <c r="H85" s="892"/>
      <c r="I85" s="892"/>
      <c r="J85" s="892"/>
      <c r="K85" s="892"/>
      <c r="L85" s="892"/>
    </row>
    <row r="86" spans="1:13" hidden="1">
      <c r="A86" s="884"/>
      <c r="B86" s="391" t="s">
        <v>404</v>
      </c>
      <c r="C86" s="389" t="s">
        <v>401</v>
      </c>
      <c r="D86" s="892"/>
      <c r="E86" s="892"/>
      <c r="F86" s="892"/>
      <c r="G86" s="892"/>
      <c r="H86" s="892"/>
      <c r="I86" s="892"/>
      <c r="J86" s="892"/>
      <c r="K86" s="892"/>
      <c r="L86" s="892"/>
    </row>
    <row r="87" spans="1:13" hidden="1">
      <c r="A87" s="884"/>
      <c r="B87" s="391" t="s">
        <v>405</v>
      </c>
      <c r="C87" s="389" t="s">
        <v>401</v>
      </c>
      <c r="D87" s="892"/>
      <c r="E87" s="892"/>
      <c r="F87" s="892"/>
      <c r="G87" s="892"/>
      <c r="H87" s="892"/>
      <c r="I87" s="892"/>
      <c r="J87" s="892"/>
      <c r="K87" s="892"/>
      <c r="L87" s="892"/>
    </row>
    <row r="88" spans="1:13" hidden="1">
      <c r="A88" s="884"/>
      <c r="B88" s="391" t="s">
        <v>406</v>
      </c>
      <c r="C88" s="389" t="s">
        <v>401</v>
      </c>
      <c r="D88" s="892"/>
      <c r="E88" s="892"/>
      <c r="F88" s="892"/>
      <c r="G88" s="892"/>
      <c r="H88" s="892"/>
      <c r="I88" s="892"/>
      <c r="J88" s="892"/>
      <c r="K88" s="892"/>
      <c r="L88" s="892"/>
    </row>
    <row r="89" spans="1:13" hidden="1">
      <c r="A89" s="884"/>
      <c r="B89" s="392" t="s">
        <v>407</v>
      </c>
      <c r="C89" s="389" t="s">
        <v>401</v>
      </c>
      <c r="D89" s="892"/>
      <c r="E89" s="892"/>
      <c r="F89" s="892"/>
      <c r="G89" s="892"/>
      <c r="H89" s="892"/>
      <c r="I89" s="892"/>
      <c r="J89" s="892"/>
      <c r="K89" s="892"/>
      <c r="L89" s="892"/>
    </row>
    <row r="90" spans="1:13" ht="30" hidden="1">
      <c r="A90" s="884"/>
      <c r="B90" s="392" t="s">
        <v>408</v>
      </c>
      <c r="C90" s="389" t="s">
        <v>401</v>
      </c>
      <c r="D90" s="893">
        <f>D97</f>
        <v>0</v>
      </c>
      <c r="E90" s="893">
        <f t="shared" ref="E90:K90" si="22">E97</f>
        <v>0</v>
      </c>
      <c r="F90" s="893">
        <f t="shared" si="22"/>
        <v>0</v>
      </c>
      <c r="G90" s="893">
        <f t="shared" si="22"/>
        <v>0</v>
      </c>
      <c r="H90" s="893">
        <f t="shared" si="22"/>
        <v>0</v>
      </c>
      <c r="I90" s="893">
        <f>I97</f>
        <v>0</v>
      </c>
      <c r="J90" s="893">
        <f>J97</f>
        <v>0</v>
      </c>
      <c r="K90" s="893">
        <f t="shared" si="22"/>
        <v>0</v>
      </c>
      <c r="L90" s="893">
        <f>L97</f>
        <v>0</v>
      </c>
    </row>
    <row r="91" spans="1:13" hidden="1">
      <c r="A91" s="884"/>
      <c r="B91" s="391" t="s">
        <v>409</v>
      </c>
      <c r="C91" s="389" t="s">
        <v>410</v>
      </c>
      <c r="D91" s="895">
        <f>SUM(D92:D95)</f>
        <v>0</v>
      </c>
      <c r="E91" s="895">
        <f t="shared" ref="E91:L91" si="23">SUM(E92:E95)</f>
        <v>0</v>
      </c>
      <c r="F91" s="895">
        <f t="shared" si="23"/>
        <v>0</v>
      </c>
      <c r="G91" s="895">
        <f t="shared" si="23"/>
        <v>0</v>
      </c>
      <c r="H91" s="895">
        <f t="shared" si="23"/>
        <v>0</v>
      </c>
      <c r="I91" s="895">
        <f>SUM(I92:I95)</f>
        <v>0</v>
      </c>
      <c r="J91" s="895">
        <f>SUM(J92:J95)</f>
        <v>0</v>
      </c>
      <c r="K91" s="895">
        <f t="shared" si="23"/>
        <v>0</v>
      </c>
      <c r="L91" s="895">
        <f t="shared" si="23"/>
        <v>0</v>
      </c>
      <c r="M91" s="881" t="s">
        <v>1592</v>
      </c>
    </row>
    <row r="92" spans="1:13" hidden="1">
      <c r="A92" s="884"/>
      <c r="B92" s="391" t="s">
        <v>403</v>
      </c>
      <c r="C92" s="389" t="s">
        <v>410</v>
      </c>
      <c r="D92" s="892"/>
      <c r="E92" s="892"/>
      <c r="F92" s="892"/>
      <c r="G92" s="892"/>
      <c r="H92" s="892"/>
      <c r="I92" s="892"/>
      <c r="J92" s="892"/>
      <c r="K92" s="892"/>
      <c r="L92" s="892"/>
    </row>
    <row r="93" spans="1:13" hidden="1">
      <c r="A93" s="884"/>
      <c r="B93" s="391" t="s">
        <v>404</v>
      </c>
      <c r="C93" s="389" t="s">
        <v>410</v>
      </c>
      <c r="D93" s="892"/>
      <c r="E93" s="892"/>
      <c r="F93" s="892"/>
      <c r="G93" s="892"/>
      <c r="H93" s="892"/>
      <c r="I93" s="892"/>
      <c r="J93" s="892"/>
      <c r="K93" s="892"/>
      <c r="L93" s="892"/>
    </row>
    <row r="94" spans="1:13" hidden="1">
      <c r="A94" s="884"/>
      <c r="B94" s="391" t="s">
        <v>405</v>
      </c>
      <c r="C94" s="389" t="s">
        <v>410</v>
      </c>
      <c r="D94" s="892"/>
      <c r="E94" s="892"/>
      <c r="F94" s="892"/>
      <c r="G94" s="892"/>
      <c r="H94" s="892"/>
      <c r="I94" s="892"/>
      <c r="J94" s="892"/>
      <c r="K94" s="892"/>
      <c r="L94" s="892"/>
    </row>
    <row r="95" spans="1:13" hidden="1">
      <c r="A95" s="884"/>
      <c r="B95" s="391" t="s">
        <v>406</v>
      </c>
      <c r="C95" s="389" t="s">
        <v>410</v>
      </c>
      <c r="D95" s="892"/>
      <c r="E95" s="892"/>
      <c r="F95" s="892"/>
      <c r="G95" s="892"/>
      <c r="H95" s="892"/>
      <c r="I95" s="892"/>
      <c r="J95" s="892"/>
      <c r="K95" s="892"/>
      <c r="L95" s="892"/>
    </row>
    <row r="96" spans="1:13" ht="30" hidden="1">
      <c r="A96" s="884"/>
      <c r="B96" s="392" t="s">
        <v>411</v>
      </c>
      <c r="C96" s="389" t="s">
        <v>410</v>
      </c>
      <c r="D96" s="896"/>
      <c r="E96" s="896"/>
      <c r="F96" s="896"/>
      <c r="G96" s="896"/>
      <c r="H96" s="896"/>
      <c r="I96" s="896"/>
      <c r="J96" s="896"/>
      <c r="K96" s="896"/>
      <c r="L96" s="896"/>
    </row>
    <row r="97" spans="1:13" ht="30" hidden="1">
      <c r="A97" s="884"/>
      <c r="B97" s="392" t="s">
        <v>412</v>
      </c>
      <c r="C97" s="389" t="s">
        <v>401</v>
      </c>
      <c r="D97" s="895">
        <f>SUM(D98:D101)</f>
        <v>0</v>
      </c>
      <c r="E97" s="895">
        <f t="shared" ref="E97:L97" si="24">SUM(E98:E101)</f>
        <v>0</v>
      </c>
      <c r="F97" s="895">
        <f t="shared" si="24"/>
        <v>0</v>
      </c>
      <c r="G97" s="895">
        <f t="shared" si="24"/>
        <v>0</v>
      </c>
      <c r="H97" s="895">
        <f t="shared" si="24"/>
        <v>0</v>
      </c>
      <c r="I97" s="895">
        <f>SUM(I98:I101)</f>
        <v>0</v>
      </c>
      <c r="J97" s="895">
        <f>SUM(J98:J101)</f>
        <v>0</v>
      </c>
      <c r="K97" s="895">
        <f t="shared" si="24"/>
        <v>0</v>
      </c>
      <c r="L97" s="895">
        <f t="shared" si="24"/>
        <v>0</v>
      </c>
      <c r="M97" s="881" t="s">
        <v>1592</v>
      </c>
    </row>
    <row r="98" spans="1:13" hidden="1">
      <c r="A98" s="884"/>
      <c r="B98" s="391" t="s">
        <v>403</v>
      </c>
      <c r="C98" s="389" t="s">
        <v>401</v>
      </c>
      <c r="D98" s="892"/>
      <c r="E98" s="892"/>
      <c r="F98" s="892"/>
      <c r="G98" s="892"/>
      <c r="H98" s="892"/>
      <c r="I98" s="892"/>
      <c r="J98" s="892"/>
      <c r="K98" s="892"/>
      <c r="L98" s="892"/>
    </row>
    <row r="99" spans="1:13" hidden="1">
      <c r="A99" s="884"/>
      <c r="B99" s="391" t="s">
        <v>404</v>
      </c>
      <c r="C99" s="389" t="s">
        <v>401</v>
      </c>
      <c r="D99" s="892"/>
      <c r="E99" s="892"/>
      <c r="F99" s="892"/>
      <c r="G99" s="892"/>
      <c r="H99" s="892"/>
      <c r="I99" s="892"/>
      <c r="J99" s="892"/>
      <c r="K99" s="892"/>
      <c r="L99" s="892"/>
    </row>
    <row r="100" spans="1:13" hidden="1">
      <c r="A100" s="884"/>
      <c r="B100" s="391" t="s">
        <v>405</v>
      </c>
      <c r="C100" s="389" t="s">
        <v>401</v>
      </c>
      <c r="D100" s="892"/>
      <c r="E100" s="892"/>
      <c r="F100" s="892"/>
      <c r="G100" s="892"/>
      <c r="H100" s="892"/>
      <c r="I100" s="892"/>
      <c r="J100" s="892"/>
      <c r="K100" s="892"/>
      <c r="L100" s="892"/>
    </row>
    <row r="101" spans="1:13" hidden="1">
      <c r="A101" s="884"/>
      <c r="B101" s="391" t="s">
        <v>406</v>
      </c>
      <c r="C101" s="389" t="s">
        <v>401</v>
      </c>
      <c r="D101" s="892"/>
      <c r="E101" s="892"/>
      <c r="F101" s="892"/>
      <c r="G101" s="892"/>
      <c r="H101" s="892"/>
      <c r="I101" s="892"/>
      <c r="J101" s="892"/>
      <c r="K101" s="892"/>
      <c r="L101" s="892"/>
    </row>
    <row r="102" spans="1:13" ht="30" hidden="1">
      <c r="A102" s="884"/>
      <c r="B102" s="392" t="s">
        <v>411</v>
      </c>
      <c r="C102" s="389" t="s">
        <v>401</v>
      </c>
      <c r="D102" s="896"/>
      <c r="E102" s="896"/>
      <c r="F102" s="896"/>
      <c r="G102" s="896"/>
      <c r="H102" s="896"/>
      <c r="I102" s="896"/>
      <c r="J102" s="896"/>
      <c r="K102" s="896"/>
      <c r="L102" s="896"/>
    </row>
    <row r="103" spans="1:13" s="908" customFormat="1">
      <c r="A103" s="890" t="s">
        <v>1588</v>
      </c>
    </row>
    <row r="104" spans="1:13">
      <c r="A104" s="881" t="s">
        <v>1589</v>
      </c>
      <c r="M104" s="29"/>
    </row>
    <row r="105" spans="1:13">
      <c r="A105" s="881"/>
      <c r="M105" s="29"/>
    </row>
    <row r="106" spans="1:13">
      <c r="A106" s="894" t="s">
        <v>1599</v>
      </c>
      <c r="M106" s="29"/>
    </row>
    <row r="107" spans="1:13">
      <c r="A107" s="881" t="s">
        <v>1600</v>
      </c>
      <c r="M107" s="29"/>
    </row>
    <row r="108" spans="1:13">
      <c r="A108" s="881"/>
      <c r="M108" s="29"/>
    </row>
    <row r="109" spans="1:13">
      <c r="A109" s="881"/>
      <c r="M109" s="29"/>
    </row>
    <row r="110" spans="1:13">
      <c r="A110" s="881"/>
      <c r="M110" s="29"/>
    </row>
    <row r="111" spans="1:13">
      <c r="A111" s="881"/>
      <c r="M111" s="29"/>
    </row>
    <row r="112" spans="1:13">
      <c r="A112" s="881"/>
      <c r="M112" s="29"/>
    </row>
    <row r="113" spans="1:13">
      <c r="A113" s="881"/>
      <c r="M113" s="29"/>
    </row>
    <row r="114" spans="1:13">
      <c r="A114" s="881" t="s">
        <v>1592</v>
      </c>
      <c r="M114" s="29"/>
    </row>
    <row r="115" spans="1:13">
      <c r="A115" s="881"/>
      <c r="M115" s="29"/>
    </row>
    <row r="116" spans="1:13">
      <c r="A116" s="881"/>
      <c r="M116" s="29"/>
    </row>
    <row r="117" spans="1:13">
      <c r="A117" s="881"/>
      <c r="M117" s="29"/>
    </row>
    <row r="118" spans="1:13">
      <c r="A118" s="881"/>
      <c r="M118" s="29"/>
    </row>
    <row r="119" spans="1:13">
      <c r="A119" s="881"/>
      <c r="M119" s="29"/>
    </row>
    <row r="120" spans="1:13">
      <c r="A120" s="881" t="s">
        <v>1592</v>
      </c>
      <c r="M120" s="29"/>
    </row>
    <row r="121" spans="1:13">
      <c r="A121" s="881"/>
      <c r="M121" s="29"/>
    </row>
    <row r="122" spans="1:13">
      <c r="A122" s="881"/>
      <c r="M122" s="29"/>
    </row>
    <row r="123" spans="1:13">
      <c r="A123" s="881"/>
      <c r="M123" s="29"/>
    </row>
    <row r="124" spans="1:13">
      <c r="A124" s="881"/>
      <c r="M124" s="29"/>
    </row>
    <row r="125" spans="1:13">
      <c r="A125" s="881"/>
      <c r="M125" s="29"/>
    </row>
    <row r="126" spans="1:13">
      <c r="A126" s="881" t="s">
        <v>1589</v>
      </c>
      <c r="M126" s="29"/>
    </row>
    <row r="127" spans="1:13">
      <c r="A127" s="881"/>
      <c r="M127" s="29"/>
    </row>
    <row r="128" spans="1:13">
      <c r="A128" s="894" t="s">
        <v>1601</v>
      </c>
      <c r="M128" s="29"/>
    </row>
    <row r="129" spans="1:13">
      <c r="A129" s="881" t="s">
        <v>1602</v>
      </c>
      <c r="M129" s="29"/>
    </row>
    <row r="130" spans="1:13">
      <c r="A130" s="881"/>
      <c r="M130" s="29"/>
    </row>
    <row r="131" spans="1:13">
      <c r="A131" s="881"/>
      <c r="M131" s="29"/>
    </row>
    <row r="132" spans="1:13">
      <c r="A132" s="881"/>
      <c r="M132" s="29"/>
    </row>
    <row r="133" spans="1:13">
      <c r="A133" s="881"/>
      <c r="M133" s="29"/>
    </row>
    <row r="134" spans="1:13">
      <c r="A134" s="881"/>
      <c r="M134" s="29"/>
    </row>
    <row r="135" spans="1:13">
      <c r="A135" s="881"/>
      <c r="M135" s="29"/>
    </row>
    <row r="136" spans="1:13">
      <c r="A136" s="881" t="s">
        <v>1592</v>
      </c>
      <c r="M136" s="29"/>
    </row>
    <row r="137" spans="1:13">
      <c r="A137" s="881"/>
      <c r="M137" s="29"/>
    </row>
    <row r="138" spans="1:13">
      <c r="A138" s="881"/>
      <c r="M138" s="29"/>
    </row>
    <row r="139" spans="1:13">
      <c r="A139" s="881"/>
      <c r="M139" s="29"/>
    </row>
    <row r="140" spans="1:13">
      <c r="A140" s="881"/>
      <c r="M140" s="29"/>
    </row>
    <row r="141" spans="1:13">
      <c r="A141" s="881"/>
      <c r="M141" s="29"/>
    </row>
    <row r="142" spans="1:13">
      <c r="A142" s="881" t="s">
        <v>1592</v>
      </c>
      <c r="M142" s="29"/>
    </row>
    <row r="143" spans="1:13">
      <c r="A143" s="881"/>
      <c r="M143" s="29"/>
    </row>
    <row r="144" spans="1:13">
      <c r="A144" s="881"/>
      <c r="M144" s="29"/>
    </row>
    <row r="145" spans="1:13">
      <c r="A145" s="881"/>
      <c r="M145" s="29"/>
    </row>
    <row r="146" spans="1:13">
      <c r="A146" s="881"/>
      <c r="M146" s="29"/>
    </row>
    <row r="147" spans="1:13">
      <c r="A147" s="881"/>
      <c r="M147" s="29"/>
    </row>
    <row r="148" spans="1:13">
      <c r="A148" s="881" t="s">
        <v>1589</v>
      </c>
      <c r="M148" s="29"/>
    </row>
    <row r="149" spans="1:13">
      <c r="A149" s="881"/>
      <c r="M149" s="29"/>
    </row>
    <row r="150" spans="1:13">
      <c r="A150" s="894" t="s">
        <v>1603</v>
      </c>
      <c r="M150" s="29"/>
    </row>
    <row r="151" spans="1:13">
      <c r="A151" s="881" t="s">
        <v>1604</v>
      </c>
      <c r="M151" s="29"/>
    </row>
    <row r="152" spans="1:13">
      <c r="A152" s="881"/>
      <c r="M152" s="29"/>
    </row>
    <row r="153" spans="1:13">
      <c r="A153" s="881"/>
      <c r="M153" s="29"/>
    </row>
    <row r="154" spans="1:13">
      <c r="A154" s="881"/>
      <c r="M154" s="29"/>
    </row>
    <row r="155" spans="1:13">
      <c r="A155" s="881"/>
      <c r="M155" s="29"/>
    </row>
    <row r="156" spans="1:13">
      <c r="A156" s="881"/>
      <c r="M156" s="29"/>
    </row>
    <row r="157" spans="1:13">
      <c r="A157" s="881"/>
      <c r="M157" s="29"/>
    </row>
    <row r="158" spans="1:13">
      <c r="A158" s="881" t="s">
        <v>1592</v>
      </c>
      <c r="M158" s="29"/>
    </row>
    <row r="159" spans="1:13">
      <c r="A159" s="881"/>
      <c r="M159" s="29"/>
    </row>
    <row r="160" spans="1:13">
      <c r="A160" s="881"/>
      <c r="M160" s="29"/>
    </row>
    <row r="161" spans="1:13">
      <c r="A161" s="881"/>
      <c r="M161" s="29"/>
    </row>
    <row r="162" spans="1:13">
      <c r="A162" s="881"/>
      <c r="M162" s="29"/>
    </row>
    <row r="163" spans="1:13">
      <c r="A163" s="881"/>
      <c r="M163" s="29"/>
    </row>
    <row r="164" spans="1:13">
      <c r="A164" s="881" t="s">
        <v>1592</v>
      </c>
      <c r="M164" s="29"/>
    </row>
    <row r="165" spans="1:13">
      <c r="A165" s="881"/>
      <c r="M165" s="29"/>
    </row>
    <row r="166" spans="1:13">
      <c r="A166" s="881"/>
      <c r="M166" s="29"/>
    </row>
    <row r="167" spans="1:13">
      <c r="A167" s="881"/>
      <c r="M167" s="29"/>
    </row>
    <row r="168" spans="1:13">
      <c r="A168" s="881"/>
      <c r="M168" s="29"/>
    </row>
    <row r="169" spans="1:13">
      <c r="A169" s="881"/>
      <c r="M169" s="29"/>
    </row>
    <row r="170" spans="1:13">
      <c r="A170" s="881" t="s">
        <v>1589</v>
      </c>
      <c r="M170" s="29"/>
    </row>
    <row r="171" spans="1:13">
      <c r="A171" s="881"/>
      <c r="M171" s="29"/>
    </row>
    <row r="172" spans="1:13">
      <c r="A172" s="894" t="s">
        <v>1605</v>
      </c>
      <c r="M172" s="29"/>
    </row>
    <row r="173" spans="1:13">
      <c r="A173" s="881" t="s">
        <v>1606</v>
      </c>
      <c r="M173" s="29"/>
    </row>
    <row r="174" spans="1:13">
      <c r="A174" s="881"/>
      <c r="M174" s="29"/>
    </row>
    <row r="175" spans="1:13">
      <c r="A175" s="881"/>
      <c r="M175" s="29"/>
    </row>
    <row r="176" spans="1:13">
      <c r="A176" s="881"/>
      <c r="M176" s="29"/>
    </row>
    <row r="177" spans="1:13">
      <c r="A177" s="881"/>
      <c r="M177" s="29"/>
    </row>
    <row r="178" spans="1:13">
      <c r="A178" s="881"/>
      <c r="M178" s="29"/>
    </row>
    <row r="179" spans="1:13">
      <c r="A179" s="881"/>
      <c r="M179" s="29"/>
    </row>
    <row r="180" spans="1:13">
      <c r="A180" s="881" t="s">
        <v>1592</v>
      </c>
      <c r="M180" s="29"/>
    </row>
    <row r="181" spans="1:13">
      <c r="A181" s="881"/>
      <c r="M181" s="29"/>
    </row>
    <row r="182" spans="1:13">
      <c r="A182" s="881"/>
      <c r="M182" s="29"/>
    </row>
    <row r="183" spans="1:13">
      <c r="A183" s="881"/>
      <c r="M183" s="29"/>
    </row>
    <row r="184" spans="1:13">
      <c r="A184" s="881"/>
      <c r="M184" s="29"/>
    </row>
    <row r="185" spans="1:13">
      <c r="A185" s="881"/>
      <c r="M185" s="29"/>
    </row>
    <row r="186" spans="1:13">
      <c r="A186" s="881" t="s">
        <v>1592</v>
      </c>
      <c r="M186" s="29"/>
    </row>
    <row r="187" spans="1:13">
      <c r="A187" s="881"/>
      <c r="M187" s="29"/>
    </row>
    <row r="188" spans="1:13">
      <c r="A188" s="881"/>
      <c r="M188" s="29"/>
    </row>
    <row r="189" spans="1:13">
      <c r="A189" s="881"/>
      <c r="M189" s="29"/>
    </row>
    <row r="190" spans="1:13">
      <c r="A190" s="881"/>
      <c r="M190" s="29"/>
    </row>
    <row r="191" spans="1:13">
      <c r="A191" s="881"/>
      <c r="M191" s="29"/>
    </row>
  </sheetData>
  <mergeCells count="12">
    <mergeCell ref="A8:L8"/>
    <mergeCell ref="U1:V1"/>
    <mergeCell ref="U2:V2"/>
    <mergeCell ref="A3:L3"/>
    <mergeCell ref="A6:L6"/>
    <mergeCell ref="A7:L7"/>
    <mergeCell ref="A9:L9"/>
    <mergeCell ref="A11:A12"/>
    <mergeCell ref="B11:B12"/>
    <mergeCell ref="D11:E11"/>
    <mergeCell ref="F11:G11"/>
    <mergeCell ref="C11:C12"/>
  </mergeCells>
  <pageMargins left="0.19685039370078741" right="0.19685039370078741" top="0.74803149606299213" bottom="0.74803149606299213" header="0.31496062992125984" footer="0.31496062992125984"/>
  <pageSetup paperSize="9" scale="82"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2:U468"/>
  <sheetViews>
    <sheetView view="pageBreakPreview" zoomScale="85" zoomScaleNormal="85" zoomScaleSheetLayoutView="85" workbookViewId="0">
      <pane xSplit="2" ySplit="9" topLeftCell="G24" activePane="bottomRight" state="frozen"/>
      <selection activeCell="U27" sqref="U27"/>
      <selection pane="topRight" activeCell="U27" sqref="U27"/>
      <selection pane="bottomLeft" activeCell="U27" sqref="U27"/>
      <selection pane="bottomRight" activeCell="N125" sqref="N125"/>
    </sheetView>
  </sheetViews>
  <sheetFormatPr defaultColWidth="0.85546875" defaultRowHeight="15" outlineLevelRow="1"/>
  <cols>
    <col min="1" max="1" width="11.5703125" style="420" customWidth="1"/>
    <col min="2" max="2" width="65.42578125" style="420" customWidth="1"/>
    <col min="3" max="3" width="13.7109375" style="420" customWidth="1"/>
    <col min="4" max="12" width="11" style="420" customWidth="1"/>
    <col min="13" max="13" width="11" style="420" hidden="1" customWidth="1"/>
    <col min="14" max="16" width="15.85546875" style="420" customWidth="1"/>
    <col min="17" max="17" width="17" style="419" customWidth="1"/>
    <col min="18" max="18" width="17.85546875" style="419" customWidth="1"/>
    <col min="19" max="19" width="16.42578125" style="419" customWidth="1"/>
    <col min="20" max="16384" width="0.85546875" style="419"/>
  </cols>
  <sheetData>
    <row r="2" spans="1:18" ht="13.5" customHeight="1">
      <c r="A2" s="1626" t="s">
        <v>1712</v>
      </c>
      <c r="B2" s="1626"/>
      <c r="C2" s="1626"/>
      <c r="D2" s="1626"/>
      <c r="E2" s="1626"/>
      <c r="F2" s="1626"/>
      <c r="G2" s="1626"/>
      <c r="H2" s="1626"/>
      <c r="I2" s="1626"/>
      <c r="J2" s="1626"/>
      <c r="K2" s="1626"/>
      <c r="L2" s="1626"/>
      <c r="M2" s="1626"/>
      <c r="N2" s="1626"/>
      <c r="O2" s="1626"/>
      <c r="P2" s="1626"/>
      <c r="Q2" s="1626"/>
      <c r="R2" s="1626"/>
    </row>
    <row r="3" spans="1:18" ht="13.5" customHeight="1">
      <c r="A3" s="1626" t="s">
        <v>1711</v>
      </c>
      <c r="B3" s="1626"/>
      <c r="C3" s="1626"/>
      <c r="D3" s="1626"/>
      <c r="E3" s="1626"/>
      <c r="F3" s="1626"/>
      <c r="G3" s="1626"/>
      <c r="H3" s="1626"/>
      <c r="I3" s="1626"/>
      <c r="J3" s="1626"/>
      <c r="K3" s="1626"/>
      <c r="L3" s="1626"/>
      <c r="M3" s="1626"/>
      <c r="N3" s="1626"/>
      <c r="O3" s="1626"/>
      <c r="P3" s="1626"/>
      <c r="Q3" s="1626"/>
      <c r="R3" s="1626"/>
    </row>
    <row r="4" spans="1:18" ht="13.5" customHeight="1"/>
    <row r="5" spans="1:18" ht="13.5" customHeight="1">
      <c r="A5" s="1627" t="str">
        <f>CONCATENATE([110]ПАС!B56,"  (",[110]ПАС!C52,"  ",[110]ПАС!C51,")")</f>
        <v>ООО "Ромист"  (Омутинское  Омутинский муниципальный район)</v>
      </c>
      <c r="B5" s="1627"/>
      <c r="C5" s="1627"/>
      <c r="D5" s="1627"/>
      <c r="E5" s="1627"/>
      <c r="F5" s="1627"/>
      <c r="G5" s="1627"/>
      <c r="H5" s="1627"/>
      <c r="I5" s="1627"/>
      <c r="J5" s="1627"/>
      <c r="K5" s="1627"/>
      <c r="L5" s="1627"/>
      <c r="M5" s="1627"/>
      <c r="N5" s="1627"/>
      <c r="O5" s="1627"/>
      <c r="P5" s="1627"/>
      <c r="Q5" s="1627"/>
      <c r="R5" s="1627"/>
    </row>
    <row r="6" spans="1:18" ht="31.5" customHeight="1">
      <c r="A6" s="421"/>
      <c r="B6" s="422" t="s">
        <v>251</v>
      </c>
      <c r="C6" s="423"/>
      <c r="D6" s="424"/>
      <c r="E6" s="424"/>
      <c r="F6" s="424"/>
      <c r="G6" s="424"/>
      <c r="H6" s="424"/>
      <c r="I6" s="424"/>
      <c r="J6" s="424"/>
      <c r="K6" s="424"/>
      <c r="L6" s="424"/>
      <c r="M6" s="424"/>
      <c r="N6" s="878"/>
      <c r="O6" s="878"/>
      <c r="P6" s="878"/>
    </row>
    <row r="7" spans="1:18" ht="29.25" customHeight="1">
      <c r="A7" s="1628" t="s">
        <v>721</v>
      </c>
      <c r="B7" s="1629" t="s">
        <v>700</v>
      </c>
      <c r="C7" s="1628" t="s">
        <v>44</v>
      </c>
      <c r="D7" s="1628" t="s">
        <v>1562</v>
      </c>
      <c r="E7" s="1629"/>
      <c r="F7" s="1628" t="s">
        <v>1563</v>
      </c>
      <c r="G7" s="1629"/>
      <c r="H7" s="1628" t="s">
        <v>1564</v>
      </c>
      <c r="I7" s="1629"/>
      <c r="J7" s="1628" t="s">
        <v>1565</v>
      </c>
      <c r="K7" s="1629"/>
      <c r="L7" s="1628" t="s">
        <v>1566</v>
      </c>
      <c r="M7" s="1629"/>
      <c r="N7" s="1629" t="s">
        <v>1074</v>
      </c>
      <c r="O7" s="1629"/>
      <c r="P7" s="1629"/>
      <c r="Q7" s="1629"/>
      <c r="R7" s="1629"/>
    </row>
    <row r="8" spans="1:18" ht="30.75" customHeight="1">
      <c r="A8" s="1629"/>
      <c r="B8" s="1629"/>
      <c r="C8" s="1629"/>
      <c r="D8" s="1373" t="s">
        <v>1167</v>
      </c>
      <c r="E8" s="1373" t="s">
        <v>1168</v>
      </c>
      <c r="F8" s="1373" t="s">
        <v>1167</v>
      </c>
      <c r="G8" s="1373" t="s">
        <v>1168</v>
      </c>
      <c r="H8" s="1373" t="s">
        <v>1167</v>
      </c>
      <c r="I8" s="1373" t="s">
        <v>1168</v>
      </c>
      <c r="J8" s="1373" t="s">
        <v>1167</v>
      </c>
      <c r="K8" s="1373" t="s">
        <v>1168</v>
      </c>
      <c r="L8" s="1373" t="s">
        <v>1167</v>
      </c>
      <c r="M8" s="1373" t="s">
        <v>1169</v>
      </c>
      <c r="N8" s="879" t="s">
        <v>1791</v>
      </c>
      <c r="O8" s="879" t="s">
        <v>1787</v>
      </c>
      <c r="P8" s="879" t="s">
        <v>1788</v>
      </c>
      <c r="Q8" s="879" t="s">
        <v>1789</v>
      </c>
      <c r="R8" s="879" t="s">
        <v>1790</v>
      </c>
    </row>
    <row r="9" spans="1:18">
      <c r="A9" s="425">
        <v>1</v>
      </c>
      <c r="B9" s="425">
        <v>2</v>
      </c>
      <c r="C9" s="425">
        <v>3</v>
      </c>
      <c r="D9" s="425">
        <v>4</v>
      </c>
      <c r="E9" s="425">
        <v>5</v>
      </c>
      <c r="F9" s="425">
        <v>6</v>
      </c>
      <c r="G9" s="425">
        <v>7</v>
      </c>
      <c r="H9" s="425">
        <v>8</v>
      </c>
      <c r="I9" s="425">
        <v>9</v>
      </c>
      <c r="J9" s="425">
        <v>10</v>
      </c>
      <c r="K9" s="425">
        <v>11</v>
      </c>
      <c r="L9" s="425">
        <v>12</v>
      </c>
      <c r="M9" s="425">
        <v>13</v>
      </c>
      <c r="N9" s="425">
        <v>14</v>
      </c>
      <c r="O9" s="425">
        <v>15</v>
      </c>
      <c r="P9" s="425">
        <v>16</v>
      </c>
      <c r="Q9" s="868">
        <v>17</v>
      </c>
      <c r="R9" s="868">
        <v>18</v>
      </c>
    </row>
    <row r="10" spans="1:18">
      <c r="A10" s="427">
        <v>1</v>
      </c>
      <c r="B10" s="428" t="s">
        <v>45</v>
      </c>
      <c r="C10" s="429"/>
      <c r="D10" s="430"/>
      <c r="E10" s="430"/>
      <c r="F10" s="430"/>
      <c r="G10" s="430"/>
      <c r="H10" s="430"/>
      <c r="I10" s="430"/>
      <c r="J10" s="430"/>
      <c r="K10" s="430"/>
      <c r="L10" s="430"/>
      <c r="M10" s="430"/>
      <c r="N10" s="431"/>
      <c r="O10" s="431"/>
      <c r="P10" s="431"/>
      <c r="Q10" s="431"/>
      <c r="R10" s="431"/>
    </row>
    <row r="11" spans="1:18" outlineLevel="1">
      <c r="A11" s="425" t="s">
        <v>46</v>
      </c>
      <c r="B11" s="432" t="s">
        <v>47</v>
      </c>
      <c r="C11" s="425" t="s">
        <v>48</v>
      </c>
      <c r="D11" s="433">
        <f t="shared" ref="D11:M11" si="0">D13</f>
        <v>3.49</v>
      </c>
      <c r="E11" s="433">
        <f t="shared" si="0"/>
        <v>4.1219999999999999</v>
      </c>
      <c r="F11" s="433">
        <f t="shared" si="0"/>
        <v>3.9940000000000002</v>
      </c>
      <c r="G11" s="433">
        <f t="shared" si="0"/>
        <v>3.66</v>
      </c>
      <c r="H11" s="433">
        <f t="shared" si="0"/>
        <v>3.8759999999999999</v>
      </c>
      <c r="I11" s="433">
        <f t="shared" si="0"/>
        <v>2.5469999999999997</v>
      </c>
      <c r="J11" s="433">
        <f t="shared" si="0"/>
        <v>4.4779999999999998</v>
      </c>
      <c r="K11" s="433">
        <f t="shared" si="0"/>
        <v>3.7549999999999999</v>
      </c>
      <c r="L11" s="433">
        <f t="shared" si="0"/>
        <v>4.431</v>
      </c>
      <c r="M11" s="433">
        <f t="shared" si="0"/>
        <v>7.0635000000000003</v>
      </c>
      <c r="N11" s="433">
        <f>N13</f>
        <v>3.6563669040000004</v>
      </c>
      <c r="O11" s="433">
        <f t="shared" ref="O11:R11" si="1">O13</f>
        <v>3.6563669040000004</v>
      </c>
      <c r="P11" s="433">
        <f t="shared" si="1"/>
        <v>3.6563669040000004</v>
      </c>
      <c r="Q11" s="433">
        <f t="shared" si="1"/>
        <v>3.6563669040000004</v>
      </c>
      <c r="R11" s="433">
        <f t="shared" si="1"/>
        <v>3.6563669040000004</v>
      </c>
    </row>
    <row r="12" spans="1:18" hidden="1" outlineLevel="1">
      <c r="A12" s="434" t="s">
        <v>49</v>
      </c>
      <c r="B12" s="435" t="s">
        <v>50</v>
      </c>
      <c r="C12" s="434" t="s">
        <v>48</v>
      </c>
      <c r="D12" s="436"/>
      <c r="E12" s="436"/>
      <c r="F12" s="436"/>
      <c r="G12" s="436"/>
      <c r="H12" s="436"/>
      <c r="I12" s="436"/>
      <c r="J12" s="436"/>
      <c r="K12" s="436"/>
      <c r="L12" s="436"/>
      <c r="M12" s="436"/>
      <c r="N12" s="436"/>
      <c r="O12" s="436"/>
      <c r="P12" s="436"/>
      <c r="Q12" s="436"/>
      <c r="R12" s="436"/>
    </row>
    <row r="13" spans="1:18" outlineLevel="1">
      <c r="A13" s="434" t="s">
        <v>51</v>
      </c>
      <c r="B13" s="435" t="s">
        <v>256</v>
      </c>
      <c r="C13" s="434" t="s">
        <v>48</v>
      </c>
      <c r="D13" s="436">
        <f t="shared" ref="D13:M13" si="2">D17</f>
        <v>3.49</v>
      </c>
      <c r="E13" s="436">
        <f t="shared" si="2"/>
        <v>4.1219999999999999</v>
      </c>
      <c r="F13" s="436">
        <f t="shared" si="2"/>
        <v>3.9940000000000002</v>
      </c>
      <c r="G13" s="436">
        <f t="shared" si="2"/>
        <v>3.66</v>
      </c>
      <c r="H13" s="436">
        <f t="shared" si="2"/>
        <v>3.8759999999999999</v>
      </c>
      <c r="I13" s="436">
        <f t="shared" si="2"/>
        <v>2.5469999999999997</v>
      </c>
      <c r="J13" s="436">
        <f t="shared" si="2"/>
        <v>4.4779999999999998</v>
      </c>
      <c r="K13" s="436">
        <f t="shared" si="2"/>
        <v>3.7549999999999999</v>
      </c>
      <c r="L13" s="436">
        <f t="shared" si="2"/>
        <v>4.431</v>
      </c>
      <c r="M13" s="436">
        <f t="shared" si="2"/>
        <v>7.0635000000000003</v>
      </c>
      <c r="N13" s="436">
        <f>N17</f>
        <v>3.6563669040000004</v>
      </c>
      <c r="O13" s="436">
        <f t="shared" ref="O13:R13" si="3">O17</f>
        <v>3.6563669040000004</v>
      </c>
      <c r="P13" s="436">
        <f t="shared" si="3"/>
        <v>3.6563669040000004</v>
      </c>
      <c r="Q13" s="436">
        <f t="shared" si="3"/>
        <v>3.6563669040000004</v>
      </c>
      <c r="R13" s="436">
        <f t="shared" si="3"/>
        <v>3.6563669040000004</v>
      </c>
    </row>
    <row r="14" spans="1:18" hidden="1" outlineLevel="1">
      <c r="A14" s="434" t="s">
        <v>257</v>
      </c>
      <c r="B14" s="437" t="s">
        <v>258</v>
      </c>
      <c r="C14" s="434" t="s">
        <v>48</v>
      </c>
      <c r="D14" s="436"/>
      <c r="E14" s="436"/>
      <c r="F14" s="436"/>
      <c r="G14" s="436"/>
      <c r="H14" s="436"/>
      <c r="I14" s="436"/>
      <c r="J14" s="436"/>
      <c r="K14" s="436"/>
      <c r="L14" s="436"/>
      <c r="M14" s="436"/>
      <c r="N14" s="436"/>
      <c r="O14" s="436"/>
      <c r="P14" s="436"/>
      <c r="Q14" s="436"/>
      <c r="R14" s="436"/>
    </row>
    <row r="15" spans="1:18" hidden="1" outlineLevel="1">
      <c r="A15" s="425" t="s">
        <v>259</v>
      </c>
      <c r="B15" s="432" t="s">
        <v>260</v>
      </c>
      <c r="C15" s="425" t="s">
        <v>48</v>
      </c>
      <c r="D15" s="438">
        <v>0</v>
      </c>
      <c r="E15" s="438">
        <v>0</v>
      </c>
      <c r="F15" s="438">
        <v>0</v>
      </c>
      <c r="G15" s="438">
        <v>0</v>
      </c>
      <c r="H15" s="438">
        <v>0</v>
      </c>
      <c r="I15" s="438">
        <v>0</v>
      </c>
      <c r="J15" s="438">
        <v>0</v>
      </c>
      <c r="K15" s="438">
        <v>0</v>
      </c>
      <c r="L15" s="438">
        <v>0</v>
      </c>
      <c r="M15" s="438">
        <v>0</v>
      </c>
      <c r="N15" s="438">
        <v>0</v>
      </c>
      <c r="O15" s="438">
        <v>0</v>
      </c>
      <c r="P15" s="438">
        <v>0</v>
      </c>
      <c r="Q15" s="438">
        <v>0</v>
      </c>
      <c r="R15" s="438">
        <v>0</v>
      </c>
    </row>
    <row r="16" spans="1:18" hidden="1" outlineLevel="1">
      <c r="A16" s="425" t="s">
        <v>261</v>
      </c>
      <c r="B16" s="432" t="s">
        <v>262</v>
      </c>
      <c r="C16" s="425" t="s">
        <v>48</v>
      </c>
      <c r="D16" s="438"/>
      <c r="E16" s="438"/>
      <c r="F16" s="438"/>
      <c r="G16" s="438"/>
      <c r="H16" s="438"/>
      <c r="I16" s="438"/>
      <c r="J16" s="438"/>
      <c r="K16" s="438"/>
      <c r="L16" s="438"/>
      <c r="M16" s="438"/>
      <c r="N16" s="438"/>
      <c r="O16" s="438"/>
      <c r="P16" s="438"/>
      <c r="Q16" s="438"/>
      <c r="R16" s="438"/>
    </row>
    <row r="17" spans="1:21" outlineLevel="1">
      <c r="A17" s="425" t="s">
        <v>263</v>
      </c>
      <c r="B17" s="432" t="s">
        <v>264</v>
      </c>
      <c r="C17" s="425" t="s">
        <v>48</v>
      </c>
      <c r="D17" s="438">
        <f>D24+D18</f>
        <v>3.49</v>
      </c>
      <c r="E17" s="438">
        <f>E24+E18</f>
        <v>4.1219999999999999</v>
      </c>
      <c r="F17" s="438">
        <f t="shared" ref="F17:M17" si="4">F24+F18</f>
        <v>3.9940000000000002</v>
      </c>
      <c r="G17" s="438">
        <f t="shared" si="4"/>
        <v>3.66</v>
      </c>
      <c r="H17" s="438">
        <f t="shared" si="4"/>
        <v>3.8759999999999999</v>
      </c>
      <c r="I17" s="438">
        <f t="shared" si="4"/>
        <v>2.5469999999999997</v>
      </c>
      <c r="J17" s="438">
        <f t="shared" si="4"/>
        <v>4.4779999999999998</v>
      </c>
      <c r="K17" s="438">
        <f t="shared" si="4"/>
        <v>3.7549999999999999</v>
      </c>
      <c r="L17" s="438">
        <f t="shared" si="4"/>
        <v>4.431</v>
      </c>
      <c r="M17" s="438">
        <f t="shared" si="4"/>
        <v>7.0635000000000003</v>
      </c>
      <c r="N17" s="438">
        <f>N24</f>
        <v>3.6563669040000004</v>
      </c>
      <c r="O17" s="438">
        <f t="shared" ref="O17:R17" si="5">O24</f>
        <v>3.6563669040000004</v>
      </c>
      <c r="P17" s="438">
        <f t="shared" si="5"/>
        <v>3.6563669040000004</v>
      </c>
      <c r="Q17" s="438">
        <f t="shared" si="5"/>
        <v>3.6563669040000004</v>
      </c>
      <c r="R17" s="438">
        <f t="shared" si="5"/>
        <v>3.6563669040000004</v>
      </c>
    </row>
    <row r="18" spans="1:21" hidden="1" outlineLevel="1">
      <c r="A18" s="425" t="s">
        <v>292</v>
      </c>
      <c r="B18" s="439" t="s">
        <v>1053</v>
      </c>
      <c r="C18" s="425" t="s">
        <v>48</v>
      </c>
      <c r="D18" s="438"/>
      <c r="E18" s="438"/>
      <c r="F18" s="438"/>
      <c r="G18" s="438"/>
      <c r="H18" s="438"/>
      <c r="I18" s="438"/>
      <c r="J18" s="438">
        <v>0.3</v>
      </c>
      <c r="K18" s="438">
        <v>0.3</v>
      </c>
      <c r="L18" s="438">
        <v>0.3</v>
      </c>
      <c r="M18" s="438">
        <v>0.3</v>
      </c>
      <c r="N18" s="438">
        <v>0</v>
      </c>
      <c r="O18" s="438">
        <v>0</v>
      </c>
      <c r="P18" s="438">
        <v>0</v>
      </c>
      <c r="Q18" s="438">
        <v>0</v>
      </c>
      <c r="R18" s="438">
        <v>0</v>
      </c>
    </row>
    <row r="19" spans="1:21" s="443" customFormat="1" hidden="1" outlineLevel="1">
      <c r="A19" s="440" t="s">
        <v>298</v>
      </c>
      <c r="B19" s="441" t="s">
        <v>293</v>
      </c>
      <c r="C19" s="434" t="s">
        <v>731</v>
      </c>
      <c r="D19" s="442" t="str">
        <f>IF(D18&gt;0,D18/D11*100,"0")</f>
        <v>0</v>
      </c>
      <c r="E19" s="442" t="str">
        <f>IF(E18&gt;0,E18/E11*100,"0")</f>
        <v>0</v>
      </c>
      <c r="F19" s="442" t="str">
        <f>IF(F18&gt;0,F18/F11*100,"0")</f>
        <v>0</v>
      </c>
      <c r="G19" s="442" t="str">
        <f>IF(G18&gt;0,G18/G11*100,"0")</f>
        <v>0</v>
      </c>
      <c r="H19" s="442" t="str">
        <f>IF(H18&gt;0,H18/H11*100,"0")</f>
        <v>0</v>
      </c>
      <c r="I19" s="442" t="str">
        <f t="shared" ref="I19:N19" si="6">IF(I18&gt;0,I18/I11*100,"0")</f>
        <v>0</v>
      </c>
      <c r="J19" s="442">
        <f t="shared" si="6"/>
        <v>6.6994193836534173</v>
      </c>
      <c r="K19" s="442">
        <f t="shared" si="6"/>
        <v>7.989347536617843</v>
      </c>
      <c r="L19" s="442">
        <f t="shared" si="6"/>
        <v>6.7704807041299926</v>
      </c>
      <c r="M19" s="442">
        <f t="shared" si="6"/>
        <v>4.2471862391165853</v>
      </c>
      <c r="N19" s="442" t="str">
        <f t="shared" si="6"/>
        <v>0</v>
      </c>
      <c r="O19" s="442" t="str">
        <f>IF(O18&gt;0,O18/O11*100,"0")</f>
        <v>0</v>
      </c>
      <c r="P19" s="442" t="str">
        <f>IF(P18&gt;0,P18/P11*100,"0")</f>
        <v>0</v>
      </c>
      <c r="Q19" s="442" t="str">
        <f>IF(Q18&gt;0,Q18/Q11*100,"0")</f>
        <v>0</v>
      </c>
      <c r="R19" s="442" t="str">
        <f>IF(R18&gt;0,R18/R11*100,"0")</f>
        <v>0</v>
      </c>
    </row>
    <row r="20" spans="1:21" hidden="1" outlineLevel="1">
      <c r="A20" s="444" t="s">
        <v>297</v>
      </c>
      <c r="B20" s="439" t="s">
        <v>296</v>
      </c>
      <c r="C20" s="425" t="s">
        <v>48</v>
      </c>
      <c r="D20" s="445">
        <f>SUM(D21:D23)</f>
        <v>0</v>
      </c>
      <c r="E20" s="445">
        <f>SUM(E21:E23)</f>
        <v>0</v>
      </c>
      <c r="F20" s="445">
        <f>SUM(F21:F23)</f>
        <v>0</v>
      </c>
      <c r="G20" s="445">
        <f>SUM(G21:G23)</f>
        <v>0</v>
      </c>
      <c r="H20" s="445">
        <f>SUM(H21:H23)</f>
        <v>0</v>
      </c>
      <c r="I20" s="445">
        <f t="shared" ref="I20:N20" si="7">SUM(I21:I23)</f>
        <v>0</v>
      </c>
      <c r="J20" s="445">
        <f t="shared" si="7"/>
        <v>0</v>
      </c>
      <c r="K20" s="445">
        <f t="shared" si="7"/>
        <v>0</v>
      </c>
      <c r="L20" s="445">
        <f>SUM(L21:L23)</f>
        <v>0</v>
      </c>
      <c r="M20" s="445">
        <f t="shared" si="7"/>
        <v>0</v>
      </c>
      <c r="N20" s="445">
        <f t="shared" si="7"/>
        <v>0</v>
      </c>
      <c r="O20" s="445">
        <f>SUM(O21:O23)</f>
        <v>0</v>
      </c>
      <c r="P20" s="445">
        <f>SUM(P21:P23)</f>
        <v>0</v>
      </c>
      <c r="Q20" s="445">
        <f>SUM(Q21:Q23)</f>
        <v>0</v>
      </c>
      <c r="R20" s="445">
        <f>SUM(R21:R23)</f>
        <v>0</v>
      </c>
    </row>
    <row r="21" spans="1:21" s="443" customFormat="1" hidden="1" outlineLevel="1">
      <c r="A21" s="440" t="s">
        <v>302</v>
      </c>
      <c r="B21" s="446" t="s">
        <v>276</v>
      </c>
      <c r="C21" s="434" t="s">
        <v>48</v>
      </c>
      <c r="D21" s="436"/>
      <c r="E21" s="436"/>
      <c r="F21" s="436"/>
      <c r="G21" s="436"/>
      <c r="H21" s="436"/>
      <c r="I21" s="436"/>
      <c r="J21" s="436"/>
      <c r="K21" s="436"/>
      <c r="L21" s="436"/>
      <c r="M21" s="436"/>
      <c r="N21" s="436"/>
      <c r="O21" s="436"/>
      <c r="P21" s="436"/>
      <c r="Q21" s="436"/>
      <c r="R21" s="436"/>
    </row>
    <row r="22" spans="1:21" s="443" customFormat="1" hidden="1" outlineLevel="1">
      <c r="A22" s="440" t="s">
        <v>303</v>
      </c>
      <c r="B22" s="446" t="s">
        <v>277</v>
      </c>
      <c r="C22" s="434" t="s">
        <v>48</v>
      </c>
      <c r="D22" s="436"/>
      <c r="E22" s="436"/>
      <c r="F22" s="436"/>
      <c r="G22" s="436"/>
      <c r="H22" s="436"/>
      <c r="I22" s="436"/>
      <c r="J22" s="436"/>
      <c r="K22" s="436"/>
      <c r="L22" s="436"/>
      <c r="M22" s="436"/>
      <c r="N22" s="436"/>
      <c r="O22" s="436"/>
      <c r="P22" s="436"/>
      <c r="Q22" s="436"/>
      <c r="R22" s="436"/>
    </row>
    <row r="23" spans="1:21" s="443" customFormat="1" hidden="1" outlineLevel="1">
      <c r="A23" s="440" t="s">
        <v>306</v>
      </c>
      <c r="B23" s="446" t="s">
        <v>278</v>
      </c>
      <c r="C23" s="434" t="s">
        <v>48</v>
      </c>
      <c r="D23" s="436"/>
      <c r="E23" s="436"/>
      <c r="F23" s="436"/>
      <c r="G23" s="436"/>
      <c r="H23" s="436"/>
      <c r="I23" s="436"/>
      <c r="J23" s="436"/>
      <c r="K23" s="436"/>
      <c r="L23" s="436"/>
      <c r="M23" s="436"/>
      <c r="N23" s="436"/>
      <c r="O23" s="436"/>
      <c r="P23" s="436"/>
      <c r="Q23" s="436"/>
      <c r="R23" s="436"/>
    </row>
    <row r="24" spans="1:21" outlineLevel="1">
      <c r="A24" s="444" t="s">
        <v>299</v>
      </c>
      <c r="B24" s="439" t="s">
        <v>1054</v>
      </c>
      <c r="C24" s="425" t="s">
        <v>48</v>
      </c>
      <c r="D24" s="445">
        <f t="shared" ref="D24:M24" si="8">D112+D25</f>
        <v>3.49</v>
      </c>
      <c r="E24" s="445">
        <f t="shared" si="8"/>
        <v>4.1219999999999999</v>
      </c>
      <c r="F24" s="445">
        <f t="shared" si="8"/>
        <v>3.9940000000000002</v>
      </c>
      <c r="G24" s="445">
        <f t="shared" si="8"/>
        <v>3.66</v>
      </c>
      <c r="H24" s="445">
        <f t="shared" si="8"/>
        <v>3.8759999999999999</v>
      </c>
      <c r="I24" s="445">
        <f t="shared" si="8"/>
        <v>2.5469999999999997</v>
      </c>
      <c r="J24" s="445">
        <f t="shared" si="8"/>
        <v>4.1779999999999999</v>
      </c>
      <c r="K24" s="445">
        <f t="shared" si="8"/>
        <v>3.4550000000000001</v>
      </c>
      <c r="L24" s="445">
        <f t="shared" si="8"/>
        <v>4.1310000000000002</v>
      </c>
      <c r="M24" s="445">
        <f t="shared" si="8"/>
        <v>6.7635000000000005</v>
      </c>
      <c r="N24" s="445">
        <f>N112+N25</f>
        <v>3.6563669040000004</v>
      </c>
      <c r="O24" s="445">
        <f>O112+O25</f>
        <v>3.6563669040000004</v>
      </c>
      <c r="P24" s="445">
        <f>P112+P25</f>
        <v>3.6563669040000004</v>
      </c>
      <c r="Q24" s="445">
        <f>Q112+Q25</f>
        <v>3.6563669040000004</v>
      </c>
      <c r="R24" s="445">
        <f>R112+R25</f>
        <v>3.6563669040000004</v>
      </c>
    </row>
    <row r="25" spans="1:21" outlineLevel="1">
      <c r="A25" s="444" t="s">
        <v>300</v>
      </c>
      <c r="B25" s="439" t="s">
        <v>1052</v>
      </c>
      <c r="C25" s="425" t="s">
        <v>48</v>
      </c>
      <c r="D25" s="438"/>
      <c r="E25" s="438">
        <v>0</v>
      </c>
      <c r="F25" s="438"/>
      <c r="G25" s="438"/>
      <c r="H25" s="438"/>
      <c r="I25" s="438">
        <v>0.3</v>
      </c>
      <c r="J25" s="438">
        <v>0.5</v>
      </c>
      <c r="K25" s="438">
        <v>1.73</v>
      </c>
      <c r="L25" s="438">
        <v>0.5</v>
      </c>
      <c r="M25" s="438">
        <v>1.7284999999999999</v>
      </c>
      <c r="N25" s="1375">
        <f>'Утеч Ситн.'!D18</f>
        <v>0.15956690399999998</v>
      </c>
      <c r="O25" s="1375">
        <f>'Утеч Ситн.'!E18</f>
        <v>0.15956690399999998</v>
      </c>
      <c r="P25" s="1375">
        <f>'Утеч Ситн.'!F18</f>
        <v>0.15956690399999998</v>
      </c>
      <c r="Q25" s="1375">
        <f>'Утеч Ситн.'!G18</f>
        <v>0.15956690399999998</v>
      </c>
      <c r="R25" s="1375">
        <f>'Утеч Ситн.'!H18</f>
        <v>0.15956690399999998</v>
      </c>
      <c r="S25" s="443"/>
      <c r="T25" s="443"/>
      <c r="U25" s="443"/>
    </row>
    <row r="26" spans="1:21" outlineLevel="1">
      <c r="A26" s="440" t="s">
        <v>301</v>
      </c>
      <c r="B26" s="441" t="s">
        <v>294</v>
      </c>
      <c r="C26" s="434" t="s">
        <v>731</v>
      </c>
      <c r="D26" s="442" t="str">
        <f t="shared" ref="D26:M26" si="9">IF(D25&gt;0,D25/D24*100,"0")</f>
        <v>0</v>
      </c>
      <c r="E26" s="442" t="str">
        <f t="shared" si="9"/>
        <v>0</v>
      </c>
      <c r="F26" s="442" t="str">
        <f t="shared" si="9"/>
        <v>0</v>
      </c>
      <c r="G26" s="442" t="str">
        <f>IF(G25&gt;0,G25/G24*100,"0")</f>
        <v>0</v>
      </c>
      <c r="H26" s="442" t="str">
        <f t="shared" si="9"/>
        <v>0</v>
      </c>
      <c r="I26" s="442">
        <f t="shared" si="9"/>
        <v>11.778563015312132</v>
      </c>
      <c r="J26" s="442">
        <f t="shared" si="9"/>
        <v>11.967448539971279</v>
      </c>
      <c r="K26" s="442">
        <f t="shared" si="9"/>
        <v>50.072358900144721</v>
      </c>
      <c r="L26" s="442">
        <f t="shared" si="9"/>
        <v>12.103606874848705</v>
      </c>
      <c r="M26" s="442">
        <f t="shared" si="9"/>
        <v>25.556294817771864</v>
      </c>
      <c r="N26" s="442">
        <f>IF(N25&gt;0,N25/N24*100,"0")</f>
        <v>4.3640834792984435</v>
      </c>
      <c r="O26" s="442">
        <f>IF(O25&gt;0,O25/O24*100,"0")</f>
        <v>4.3640834792984435</v>
      </c>
      <c r="P26" s="442">
        <f>IF(P25&gt;0,P25/P24*100,"0")</f>
        <v>4.3640834792984435</v>
      </c>
      <c r="Q26" s="442">
        <f>IF(Q25&gt;0,Q25/Q24*100,"0")</f>
        <v>4.3640834792984435</v>
      </c>
      <c r="R26" s="442">
        <f>IF(R25&gt;0,R25/R24*100,"0")</f>
        <v>4.3640834792984435</v>
      </c>
      <c r="S26" s="443"/>
      <c r="T26" s="443"/>
      <c r="U26" s="443"/>
    </row>
    <row r="27" spans="1:21" ht="24" hidden="1">
      <c r="A27" s="427">
        <v>2</v>
      </c>
      <c r="B27" s="428" t="s">
        <v>376</v>
      </c>
      <c r="C27" s="429"/>
      <c r="D27" s="430"/>
      <c r="E27" s="430"/>
      <c r="F27" s="430"/>
      <c r="G27" s="430"/>
      <c r="H27" s="430"/>
      <c r="I27" s="430"/>
      <c r="J27" s="430"/>
      <c r="K27" s="430"/>
      <c r="L27" s="430"/>
      <c r="M27" s="430"/>
      <c r="N27" s="430"/>
      <c r="O27" s="430"/>
      <c r="P27" s="430"/>
      <c r="Q27" s="430"/>
      <c r="R27" s="430"/>
    </row>
    <row r="28" spans="1:21" hidden="1" outlineLevel="1">
      <c r="A28" s="444" t="s">
        <v>918</v>
      </c>
      <c r="B28" s="432" t="s">
        <v>267</v>
      </c>
      <c r="C28" s="425" t="s">
        <v>48</v>
      </c>
      <c r="D28" s="445">
        <f>D29+D30</f>
        <v>0</v>
      </c>
      <c r="E28" s="445">
        <f>E29+E30</f>
        <v>0</v>
      </c>
      <c r="F28" s="445">
        <f>F29+F30</f>
        <v>0</v>
      </c>
      <c r="G28" s="445">
        <f t="shared" ref="G28:M28" si="10">G29+G30</f>
        <v>0</v>
      </c>
      <c r="H28" s="445">
        <f t="shared" si="10"/>
        <v>0</v>
      </c>
      <c r="I28" s="445">
        <f t="shared" si="10"/>
        <v>0</v>
      </c>
      <c r="J28" s="445">
        <f t="shared" si="10"/>
        <v>0</v>
      </c>
      <c r="K28" s="445">
        <f t="shared" si="10"/>
        <v>0</v>
      </c>
      <c r="L28" s="445">
        <f t="shared" si="10"/>
        <v>0</v>
      </c>
      <c r="M28" s="445">
        <f t="shared" si="10"/>
        <v>0</v>
      </c>
      <c r="N28" s="503" t="e">
        <f>N29+N30</f>
        <v>#DIV/0!</v>
      </c>
      <c r="O28" s="503" t="e">
        <f>O29+O30</f>
        <v>#DIV/0!</v>
      </c>
      <c r="P28" s="503" t="e">
        <f>P29+P30</f>
        <v>#DIV/0!</v>
      </c>
      <c r="Q28" s="503" t="e">
        <f>Q29+Q30</f>
        <v>#VALUE!</v>
      </c>
      <c r="R28" s="503" t="e">
        <f>R29+R30</f>
        <v>#DIV/0!</v>
      </c>
    </row>
    <row r="29" spans="1:21" hidden="1" outlineLevel="1">
      <c r="A29" s="444" t="s">
        <v>920</v>
      </c>
      <c r="B29" s="447" t="s">
        <v>268</v>
      </c>
      <c r="C29" s="425" t="s">
        <v>48</v>
      </c>
      <c r="D29" s="438"/>
      <c r="E29" s="438"/>
      <c r="F29" s="438"/>
      <c r="G29" s="438"/>
      <c r="H29" s="438"/>
      <c r="I29" s="438"/>
      <c r="J29" s="438"/>
      <c r="K29" s="438"/>
      <c r="L29" s="438"/>
      <c r="M29" s="438"/>
      <c r="N29" s="503" t="e">
        <f>IF(AND(N53&lt;0.05,N53&gt;-0.05),K29*(1+N53)*(1+N53)+N41+N50,IF(N53&gt;0.05,K29*(1+0.05)*(1+0.05)+N41+N50,K29*(1-0.05)*(1-0.05)+N41+N50))</f>
        <v>#DIV/0!</v>
      </c>
      <c r="O29" s="503" t="e">
        <f>IF(AND(O53&lt;0.05,O53&gt;-0.05),K29*(1+O53)*(1+O53)+O41+O50,IF(O53&gt;0.05,K29*(1+0.05)*(1+0.05)+O41+O50,K29*(1-0.05)*(1-0.05)+O41+O50))</f>
        <v>#DIV/0!</v>
      </c>
      <c r="P29" s="503" t="e">
        <f>IF(AND(P53&lt;0.05,P53&gt;-0.05),K29*(1+P53)*(1+P53)+P41+P50,IF(P53&gt;0.05,K29*(1+0.05)*(1+0.05)+P41+P50,K29*(1-0.05)*(1-0.05)+P41+P50))</f>
        <v>#DIV/0!</v>
      </c>
      <c r="Q29" s="503" t="e">
        <f>IF(AND(Q53&lt;0.05,Q53&gt;-0.05),L29*(1+Q53)*(1+Q53)+Q41+Q50,IF(Q53&gt;0.05,L29*(1+0.05)*(1+0.05)+Q41+Q50,L29*(1-0.05)*(1-0.05)+Q41+Q50))</f>
        <v>#VALUE!</v>
      </c>
      <c r="R29" s="503" t="e">
        <f>IF(AND(R53&lt;0.05,R53&gt;-0.05),N29*(1+R53)*(1+R53)+R41+R50,IF(R53&gt;0.05,N29*(1+0.05)*(1+0.05)+R41+R50,N29*(1-0.05)*(1-0.05)+R41+R50))</f>
        <v>#DIV/0!</v>
      </c>
    </row>
    <row r="30" spans="1:21" hidden="1" outlineLevel="1">
      <c r="A30" s="444" t="s">
        <v>922</v>
      </c>
      <c r="B30" s="447" t="s">
        <v>295</v>
      </c>
      <c r="C30" s="425" t="s">
        <v>48</v>
      </c>
      <c r="D30" s="433">
        <f t="shared" ref="D30:M30" si="11">SUM(D31:D33)</f>
        <v>0</v>
      </c>
      <c r="E30" s="433">
        <f t="shared" si="11"/>
        <v>0</v>
      </c>
      <c r="F30" s="433">
        <f t="shared" si="11"/>
        <v>0</v>
      </c>
      <c r="G30" s="433">
        <f t="shared" si="11"/>
        <v>0</v>
      </c>
      <c r="H30" s="433">
        <f t="shared" si="11"/>
        <v>0</v>
      </c>
      <c r="I30" s="433">
        <f t="shared" si="11"/>
        <v>0</v>
      </c>
      <c r="J30" s="433">
        <f t="shared" si="11"/>
        <v>0</v>
      </c>
      <c r="K30" s="433">
        <f t="shared" si="11"/>
        <v>0</v>
      </c>
      <c r="L30" s="433">
        <f t="shared" si="11"/>
        <v>0</v>
      </c>
      <c r="M30" s="433">
        <f t="shared" si="11"/>
        <v>0</v>
      </c>
      <c r="N30" s="503" t="e">
        <f>IF(AND(N54&lt;0.05,N54&gt;-0.05),K30*(1+N54)*(1+N54)+N42+N51,IF(N54&gt;0.05,K30*(1+0.05)*(1+0.05)+N42+N51,K30*(1-0.05)*(1-0.05)+N42+N51))</f>
        <v>#DIV/0!</v>
      </c>
      <c r="O30" s="503" t="e">
        <f>IF(AND(O54&lt;0.05,O54&gt;-0.05),K30*(1+O54)*(1+O54)+O42+O51,IF(O54&gt;0.05,K30*(1+0.05)*(1+0.05)+O42+O51,K30*(1-0.05)*(1-0.05)+O42+O51))</f>
        <v>#DIV/0!</v>
      </c>
      <c r="P30" s="503" t="e">
        <f>IF(AND(P54&lt;0.05,P54&gt;-0.05),K30*(1+P54)*(1+P54)+P42+P51,IF(P54&gt;0.05,K30*(1+0.05)*(1+0.05)+P42+P51,K30*(1-0.05)*(1-0.05)+P42+P51))</f>
        <v>#DIV/0!</v>
      </c>
      <c r="Q30" s="503" t="e">
        <f>IF(AND(Q54&lt;0.05,Q54&gt;-0.05),L30*(1+Q54)*(1+Q54)+Q42+Q51,IF(Q54&gt;0.05,L30*(1+0.05)*(1+0.05)+Q42+Q51,L30*(1-0.05)*(1-0.05)+Q42+Q51))</f>
        <v>#VALUE!</v>
      </c>
      <c r="R30" s="503" t="e">
        <f>IF(AND(R54&lt;0.05,R54&gt;-0.05),N30*(1+R54)*(1+R54)+R42+R51,IF(R54&gt;0.05,N30*(1+0.05)*(1+0.05)+R42+R51,N30*(1-0.05)*(1-0.05)+R42+R51))</f>
        <v>#DIV/0!</v>
      </c>
    </row>
    <row r="31" spans="1:21" s="443" customFormat="1" hidden="1" outlineLevel="1">
      <c r="A31" s="440" t="s">
        <v>316</v>
      </c>
      <c r="B31" s="446" t="s">
        <v>276</v>
      </c>
      <c r="C31" s="434" t="s">
        <v>48</v>
      </c>
      <c r="D31" s="436"/>
      <c r="E31" s="436"/>
      <c r="F31" s="436"/>
      <c r="G31" s="436"/>
      <c r="H31" s="436"/>
      <c r="I31" s="436"/>
      <c r="J31" s="436"/>
      <c r="K31" s="436"/>
      <c r="L31" s="436"/>
      <c r="M31" s="436"/>
      <c r="N31" s="436"/>
      <c r="O31" s="436"/>
      <c r="P31" s="436"/>
      <c r="Q31" s="436"/>
      <c r="R31" s="436"/>
    </row>
    <row r="32" spans="1:21" s="443" customFormat="1" hidden="1" outlineLevel="1">
      <c r="A32" s="440" t="s">
        <v>317</v>
      </c>
      <c r="B32" s="446" t="s">
        <v>277</v>
      </c>
      <c r="C32" s="434" t="s">
        <v>48</v>
      </c>
      <c r="D32" s="436"/>
      <c r="E32" s="436"/>
      <c r="F32" s="436"/>
      <c r="G32" s="436"/>
      <c r="H32" s="436"/>
      <c r="I32" s="436"/>
      <c r="J32" s="436"/>
      <c r="K32" s="436"/>
      <c r="L32" s="436"/>
      <c r="M32" s="436"/>
      <c r="N32" s="436"/>
      <c r="O32" s="436"/>
      <c r="P32" s="436"/>
      <c r="Q32" s="436"/>
      <c r="R32" s="436"/>
    </row>
    <row r="33" spans="1:18" s="443" customFormat="1" hidden="1" outlineLevel="1">
      <c r="A33" s="440" t="s">
        <v>318</v>
      </c>
      <c r="B33" s="446" t="s">
        <v>278</v>
      </c>
      <c r="C33" s="434" t="s">
        <v>48</v>
      </c>
      <c r="D33" s="436"/>
      <c r="E33" s="436"/>
      <c r="F33" s="436"/>
      <c r="G33" s="436"/>
      <c r="H33" s="436"/>
      <c r="I33" s="436"/>
      <c r="J33" s="436"/>
      <c r="K33" s="436"/>
      <c r="L33" s="436"/>
      <c r="M33" s="436"/>
      <c r="N33" s="436"/>
      <c r="O33" s="436"/>
      <c r="P33" s="436"/>
      <c r="Q33" s="436"/>
      <c r="R33" s="436"/>
    </row>
    <row r="34" spans="1:18" hidden="1" outlineLevel="1">
      <c r="A34" s="444" t="s">
        <v>265</v>
      </c>
      <c r="B34" s="432" t="s">
        <v>1052</v>
      </c>
      <c r="C34" s="425" t="s">
        <v>48</v>
      </c>
      <c r="D34" s="438"/>
      <c r="E34" s="438"/>
      <c r="F34" s="438"/>
      <c r="G34" s="438"/>
      <c r="H34" s="438"/>
      <c r="I34" s="438"/>
      <c r="J34" s="438"/>
      <c r="K34" s="438"/>
      <c r="L34" s="438"/>
      <c r="M34" s="438"/>
      <c r="N34" s="438"/>
      <c r="O34" s="438"/>
      <c r="P34" s="438"/>
      <c r="Q34" s="438"/>
      <c r="R34" s="438"/>
    </row>
    <row r="35" spans="1:18" s="443" customFormat="1" hidden="1" outlineLevel="1">
      <c r="A35" s="440" t="s">
        <v>319</v>
      </c>
      <c r="B35" s="448" t="s">
        <v>294</v>
      </c>
      <c r="C35" s="434" t="s">
        <v>731</v>
      </c>
      <c r="D35" s="442" t="str">
        <f t="shared" ref="D35:M35" si="12">IF(D34&gt;0,D34/D28*100,"0")</f>
        <v>0</v>
      </c>
      <c r="E35" s="442" t="str">
        <f t="shared" si="12"/>
        <v>0</v>
      </c>
      <c r="F35" s="442" t="str">
        <f t="shared" si="12"/>
        <v>0</v>
      </c>
      <c r="G35" s="442" t="str">
        <f t="shared" si="12"/>
        <v>0</v>
      </c>
      <c r="H35" s="442" t="str">
        <f t="shared" si="12"/>
        <v>0</v>
      </c>
      <c r="I35" s="442" t="str">
        <f t="shared" si="12"/>
        <v>0</v>
      </c>
      <c r="J35" s="442" t="str">
        <f t="shared" si="12"/>
        <v>0</v>
      </c>
      <c r="K35" s="442" t="str">
        <f t="shared" si="12"/>
        <v>0</v>
      </c>
      <c r="L35" s="442" t="str">
        <f t="shared" si="12"/>
        <v>0</v>
      </c>
      <c r="M35" s="442" t="str">
        <f t="shared" si="12"/>
        <v>0</v>
      </c>
      <c r="N35" s="442" t="str">
        <f>IF(N34&gt;0,N34/N28*100,"0")</f>
        <v>0</v>
      </c>
      <c r="O35" s="442" t="str">
        <f>IF(O34&gt;0,O34/O28*100,"0")</f>
        <v>0</v>
      </c>
      <c r="P35" s="442" t="str">
        <f>IF(P34&gt;0,P34/P28*100,"0")</f>
        <v>0</v>
      </c>
      <c r="Q35" s="442" t="str">
        <f>IF(Q34&gt;0,Q34/Q28*100,"0")</f>
        <v>0</v>
      </c>
      <c r="R35" s="442" t="str">
        <f>IF(R34&gt;0,R34/R28*100,"0")</f>
        <v>0</v>
      </c>
    </row>
    <row r="36" spans="1:18" hidden="1" outlineLevel="1">
      <c r="A36" s="444" t="s">
        <v>266</v>
      </c>
      <c r="B36" s="432" t="s">
        <v>269</v>
      </c>
      <c r="C36" s="425" t="s">
        <v>48</v>
      </c>
      <c r="D36" s="438"/>
      <c r="E36" s="438"/>
      <c r="F36" s="438"/>
      <c r="G36" s="438"/>
      <c r="H36" s="438"/>
      <c r="I36" s="438"/>
      <c r="J36" s="438"/>
      <c r="K36" s="438"/>
      <c r="L36" s="438"/>
      <c r="M36" s="438"/>
      <c r="N36" s="438"/>
      <c r="O36" s="438"/>
      <c r="P36" s="438"/>
      <c r="Q36" s="438"/>
      <c r="R36" s="438"/>
    </row>
    <row r="37" spans="1:18" hidden="1" outlineLevel="1">
      <c r="A37" s="444" t="s">
        <v>320</v>
      </c>
      <c r="B37" s="432" t="s">
        <v>270</v>
      </c>
      <c r="C37" s="425" t="s">
        <v>48</v>
      </c>
      <c r="D37" s="433">
        <f t="shared" ref="D37:M37" si="13">D28-D34-D36</f>
        <v>0</v>
      </c>
      <c r="E37" s="433">
        <f t="shared" si="13"/>
        <v>0</v>
      </c>
      <c r="F37" s="433">
        <f t="shared" si="13"/>
        <v>0</v>
      </c>
      <c r="G37" s="433">
        <f t="shared" si="13"/>
        <v>0</v>
      </c>
      <c r="H37" s="433">
        <f t="shared" si="13"/>
        <v>0</v>
      </c>
      <c r="I37" s="433">
        <f t="shared" si="13"/>
        <v>0</v>
      </c>
      <c r="J37" s="433">
        <f t="shared" si="13"/>
        <v>0</v>
      </c>
      <c r="K37" s="433">
        <f t="shared" si="13"/>
        <v>0</v>
      </c>
      <c r="L37" s="433">
        <f t="shared" si="13"/>
        <v>0</v>
      </c>
      <c r="M37" s="433">
        <f t="shared" si="13"/>
        <v>0</v>
      </c>
      <c r="N37" s="433" t="e">
        <f>N28-N34-N36</f>
        <v>#DIV/0!</v>
      </c>
      <c r="O37" s="433" t="e">
        <f>O28-O34-O36</f>
        <v>#DIV/0!</v>
      </c>
      <c r="P37" s="433" t="e">
        <f>P28-P34-P36</f>
        <v>#DIV/0!</v>
      </c>
      <c r="Q37" s="433" t="e">
        <f>Q28-Q34-Q36</f>
        <v>#VALUE!</v>
      </c>
      <c r="R37" s="433" t="e">
        <f>R28-R34-R36</f>
        <v>#DIV/0!</v>
      </c>
    </row>
    <row r="38" spans="1:18" s="452" customFormat="1" hidden="1" outlineLevel="1">
      <c r="A38" s="444" t="s">
        <v>652</v>
      </c>
      <c r="B38" s="449" t="s">
        <v>310</v>
      </c>
      <c r="C38" s="450" t="s">
        <v>1040</v>
      </c>
      <c r="D38" s="451"/>
      <c r="E38" s="451"/>
      <c r="F38" s="451"/>
      <c r="G38" s="451"/>
      <c r="H38" s="451"/>
      <c r="I38" s="451"/>
      <c r="J38" s="451"/>
      <c r="K38" s="451"/>
      <c r="L38" s="451"/>
      <c r="M38" s="451"/>
      <c r="N38" s="451"/>
      <c r="O38" s="451"/>
      <c r="P38" s="451"/>
      <c r="Q38" s="451"/>
      <c r="R38" s="451"/>
    </row>
    <row r="39" spans="1:18" s="452" customFormat="1" hidden="1" outlineLevel="1">
      <c r="A39" s="444" t="s">
        <v>321</v>
      </c>
      <c r="B39" s="453" t="s">
        <v>311</v>
      </c>
      <c r="C39" s="450" t="s">
        <v>1041</v>
      </c>
      <c r="D39" s="454">
        <f t="shared" ref="D39:M39" si="14">IF(D38&gt;0,D38/D28,0)</f>
        <v>0</v>
      </c>
      <c r="E39" s="454">
        <f t="shared" si="14"/>
        <v>0</v>
      </c>
      <c r="F39" s="454">
        <f t="shared" si="14"/>
        <v>0</v>
      </c>
      <c r="G39" s="454">
        <f t="shared" si="14"/>
        <v>0</v>
      </c>
      <c r="H39" s="454">
        <f t="shared" si="14"/>
        <v>0</v>
      </c>
      <c r="I39" s="454">
        <f t="shared" si="14"/>
        <v>0</v>
      </c>
      <c r="J39" s="454">
        <f t="shared" si="14"/>
        <v>0</v>
      </c>
      <c r="K39" s="454">
        <f t="shared" si="14"/>
        <v>0</v>
      </c>
      <c r="L39" s="454">
        <f t="shared" si="14"/>
        <v>0</v>
      </c>
      <c r="M39" s="454">
        <f t="shared" si="14"/>
        <v>0</v>
      </c>
      <c r="N39" s="454">
        <f>IF(N38&gt;0,N38/N28,0)</f>
        <v>0</v>
      </c>
      <c r="O39" s="454">
        <f>IF(O38&gt;0,O38/O28,0)</f>
        <v>0</v>
      </c>
      <c r="P39" s="454">
        <f>IF(P38&gt;0,P38/P28,0)</f>
        <v>0</v>
      </c>
      <c r="Q39" s="454">
        <f>IF(Q38&gt;0,Q38/Q28,0)</f>
        <v>0</v>
      </c>
      <c r="R39" s="454">
        <f>IF(R38&gt;0,R38/R28,0)</f>
        <v>0</v>
      </c>
    </row>
    <row r="40" spans="1:18" s="452" customFormat="1" hidden="1" outlineLevel="1">
      <c r="A40" s="455">
        <v>3</v>
      </c>
      <c r="B40" s="428" t="s">
        <v>676</v>
      </c>
      <c r="C40" s="425" t="s">
        <v>48</v>
      </c>
      <c r="D40" s="456" t="s">
        <v>10</v>
      </c>
      <c r="E40" s="456" t="s">
        <v>10</v>
      </c>
      <c r="F40" s="456" t="s">
        <v>10</v>
      </c>
      <c r="G40" s="457">
        <f>SUM(G41:G42)</f>
        <v>0</v>
      </c>
      <c r="H40" s="456" t="s">
        <v>10</v>
      </c>
      <c r="I40" s="457">
        <f>SUM(I41:I42)</f>
        <v>0</v>
      </c>
      <c r="J40" s="456" t="s">
        <v>10</v>
      </c>
      <c r="K40" s="457">
        <f>SUM(K41:K42)</f>
        <v>0</v>
      </c>
      <c r="L40" s="456" t="s">
        <v>10</v>
      </c>
      <c r="M40" s="457">
        <f t="shared" ref="M40:R40" si="15">SUM(M41:M42)</f>
        <v>0</v>
      </c>
      <c r="N40" s="457">
        <f t="shared" si="15"/>
        <v>0</v>
      </c>
      <c r="O40" s="457">
        <f t="shared" si="15"/>
        <v>0</v>
      </c>
      <c r="P40" s="457">
        <f t="shared" si="15"/>
        <v>0</v>
      </c>
      <c r="Q40" s="457">
        <f t="shared" si="15"/>
        <v>0</v>
      </c>
      <c r="R40" s="457">
        <f t="shared" si="15"/>
        <v>0</v>
      </c>
    </row>
    <row r="41" spans="1:18" s="452" customFormat="1" hidden="1" outlineLevel="1">
      <c r="A41" s="440" t="s">
        <v>930</v>
      </c>
      <c r="B41" s="447" t="s">
        <v>268</v>
      </c>
      <c r="C41" s="434" t="s">
        <v>48</v>
      </c>
      <c r="D41" s="456" t="s">
        <v>10</v>
      </c>
      <c r="E41" s="456" t="s">
        <v>10</v>
      </c>
      <c r="F41" s="456" t="s">
        <v>10</v>
      </c>
      <c r="G41" s="458">
        <f>G44+G47</f>
        <v>0</v>
      </c>
      <c r="H41" s="456" t="s">
        <v>10</v>
      </c>
      <c r="I41" s="458">
        <f>I44+I47</f>
        <v>0</v>
      </c>
      <c r="J41" s="456" t="s">
        <v>10</v>
      </c>
      <c r="K41" s="458">
        <f>K44+K47</f>
        <v>0</v>
      </c>
      <c r="L41" s="456" t="s">
        <v>10</v>
      </c>
      <c r="M41" s="458">
        <f t="shared" ref="M41:P42" si="16">M44+M47</f>
        <v>0</v>
      </c>
      <c r="N41" s="458">
        <f t="shared" si="16"/>
        <v>0</v>
      </c>
      <c r="O41" s="458">
        <f t="shared" si="16"/>
        <v>0</v>
      </c>
      <c r="P41" s="458">
        <f t="shared" si="16"/>
        <v>0</v>
      </c>
      <c r="Q41" s="458">
        <f>Q44+Q47</f>
        <v>0</v>
      </c>
      <c r="R41" s="458">
        <f>R44+R47</f>
        <v>0</v>
      </c>
    </row>
    <row r="42" spans="1:18" s="452" customFormat="1" hidden="1" outlineLevel="1">
      <c r="A42" s="440" t="s">
        <v>932</v>
      </c>
      <c r="B42" s="447" t="s">
        <v>295</v>
      </c>
      <c r="C42" s="434" t="s">
        <v>48</v>
      </c>
      <c r="D42" s="456" t="s">
        <v>10</v>
      </c>
      <c r="E42" s="456" t="s">
        <v>10</v>
      </c>
      <c r="F42" s="456" t="s">
        <v>10</v>
      </c>
      <c r="G42" s="458">
        <f>G45+G48</f>
        <v>0</v>
      </c>
      <c r="H42" s="456" t="s">
        <v>10</v>
      </c>
      <c r="I42" s="458">
        <f>I45+I48</f>
        <v>0</v>
      </c>
      <c r="J42" s="456" t="s">
        <v>10</v>
      </c>
      <c r="K42" s="458">
        <f>K45+K48</f>
        <v>0</v>
      </c>
      <c r="L42" s="456" t="s">
        <v>10</v>
      </c>
      <c r="M42" s="458">
        <f t="shared" si="16"/>
        <v>0</v>
      </c>
      <c r="N42" s="458">
        <f t="shared" si="16"/>
        <v>0</v>
      </c>
      <c r="O42" s="458">
        <f t="shared" si="16"/>
        <v>0</v>
      </c>
      <c r="P42" s="458">
        <f t="shared" si="16"/>
        <v>0</v>
      </c>
      <c r="Q42" s="458">
        <f>Q45+Q48</f>
        <v>0</v>
      </c>
      <c r="R42" s="458">
        <f>R45+R48</f>
        <v>0</v>
      </c>
    </row>
    <row r="43" spans="1:18" s="452" customFormat="1" ht="25.5" hidden="1" outlineLevel="1">
      <c r="A43" s="459" t="s">
        <v>984</v>
      </c>
      <c r="B43" s="460" t="s">
        <v>436</v>
      </c>
      <c r="C43" s="461" t="s">
        <v>48</v>
      </c>
      <c r="D43" s="456" t="s">
        <v>10</v>
      </c>
      <c r="E43" s="456" t="s">
        <v>10</v>
      </c>
      <c r="F43" s="456" t="s">
        <v>10</v>
      </c>
      <c r="G43" s="457">
        <f>SUM(G44:G45)</f>
        <v>0</v>
      </c>
      <c r="H43" s="456" t="s">
        <v>10</v>
      </c>
      <c r="I43" s="457">
        <f>SUM(I44:I45)</f>
        <v>0</v>
      </c>
      <c r="J43" s="456" t="s">
        <v>10</v>
      </c>
      <c r="K43" s="457">
        <f>SUM(K44:K45)</f>
        <v>0</v>
      </c>
      <c r="L43" s="456" t="s">
        <v>10</v>
      </c>
      <c r="M43" s="457">
        <f t="shared" ref="M43:R43" si="17">SUM(M44:M45)</f>
        <v>0</v>
      </c>
      <c r="N43" s="457">
        <f t="shared" si="17"/>
        <v>0</v>
      </c>
      <c r="O43" s="457">
        <f t="shared" si="17"/>
        <v>0</v>
      </c>
      <c r="P43" s="457">
        <f t="shared" si="17"/>
        <v>0</v>
      </c>
      <c r="Q43" s="457">
        <f t="shared" si="17"/>
        <v>0</v>
      </c>
      <c r="R43" s="457">
        <f t="shared" si="17"/>
        <v>0</v>
      </c>
    </row>
    <row r="44" spans="1:18" s="452" customFormat="1" hidden="1" outlineLevel="1">
      <c r="A44" s="440" t="s">
        <v>986</v>
      </c>
      <c r="B44" s="447" t="s">
        <v>268</v>
      </c>
      <c r="C44" s="434" t="s">
        <v>48</v>
      </c>
      <c r="D44" s="456" t="s">
        <v>10</v>
      </c>
      <c r="E44" s="456" t="s">
        <v>10</v>
      </c>
      <c r="F44" s="456" t="s">
        <v>10</v>
      </c>
      <c r="G44" s="436"/>
      <c r="H44" s="456" t="s">
        <v>10</v>
      </c>
      <c r="I44" s="436"/>
      <c r="J44" s="456" t="s">
        <v>10</v>
      </c>
      <c r="K44" s="436"/>
      <c r="L44" s="456" t="s">
        <v>10</v>
      </c>
      <c r="M44" s="436"/>
      <c r="N44" s="436"/>
      <c r="O44" s="436"/>
      <c r="P44" s="436"/>
      <c r="Q44" s="436"/>
      <c r="R44" s="436"/>
    </row>
    <row r="45" spans="1:18" s="452" customFormat="1" hidden="1" outlineLevel="1">
      <c r="A45" s="440" t="s">
        <v>988</v>
      </c>
      <c r="B45" s="447" t="s">
        <v>295</v>
      </c>
      <c r="C45" s="434" t="s">
        <v>48</v>
      </c>
      <c r="D45" s="456" t="s">
        <v>10</v>
      </c>
      <c r="E45" s="456" t="s">
        <v>10</v>
      </c>
      <c r="F45" s="456" t="s">
        <v>10</v>
      </c>
      <c r="G45" s="436"/>
      <c r="H45" s="456" t="s">
        <v>10</v>
      </c>
      <c r="I45" s="436"/>
      <c r="J45" s="456" t="s">
        <v>10</v>
      </c>
      <c r="K45" s="436"/>
      <c r="L45" s="456" t="s">
        <v>10</v>
      </c>
      <c r="M45" s="436"/>
      <c r="N45" s="436"/>
      <c r="O45" s="436"/>
      <c r="P45" s="436"/>
      <c r="Q45" s="436"/>
      <c r="R45" s="436"/>
    </row>
    <row r="46" spans="1:18" s="452" customFormat="1" ht="25.5" hidden="1" outlineLevel="1">
      <c r="A46" s="459" t="s">
        <v>1259</v>
      </c>
      <c r="B46" s="460" t="s">
        <v>437</v>
      </c>
      <c r="C46" s="461" t="s">
        <v>48</v>
      </c>
      <c r="D46" s="456" t="s">
        <v>10</v>
      </c>
      <c r="E46" s="456" t="s">
        <v>10</v>
      </c>
      <c r="F46" s="456" t="s">
        <v>10</v>
      </c>
      <c r="G46" s="457">
        <f>SUM(G47:G48)</f>
        <v>0</v>
      </c>
      <c r="H46" s="456" t="s">
        <v>10</v>
      </c>
      <c r="I46" s="457">
        <f>SUM(I47:I48)</f>
        <v>0</v>
      </c>
      <c r="J46" s="456" t="s">
        <v>10</v>
      </c>
      <c r="K46" s="457">
        <f>SUM(K47:K48)</f>
        <v>0</v>
      </c>
      <c r="L46" s="456" t="s">
        <v>10</v>
      </c>
      <c r="M46" s="457">
        <f t="shared" ref="M46:R46" si="18">SUM(M47:M48)</f>
        <v>0</v>
      </c>
      <c r="N46" s="457">
        <f t="shared" si="18"/>
        <v>0</v>
      </c>
      <c r="O46" s="457">
        <f t="shared" si="18"/>
        <v>0</v>
      </c>
      <c r="P46" s="457">
        <f t="shared" si="18"/>
        <v>0</v>
      </c>
      <c r="Q46" s="457">
        <f t="shared" si="18"/>
        <v>0</v>
      </c>
      <c r="R46" s="457">
        <f t="shared" si="18"/>
        <v>0</v>
      </c>
    </row>
    <row r="47" spans="1:18" s="452" customFormat="1" hidden="1" outlineLevel="1">
      <c r="A47" s="440" t="s">
        <v>1001</v>
      </c>
      <c r="B47" s="447" t="s">
        <v>268</v>
      </c>
      <c r="C47" s="434" t="s">
        <v>48</v>
      </c>
      <c r="D47" s="456" t="s">
        <v>10</v>
      </c>
      <c r="E47" s="456" t="s">
        <v>10</v>
      </c>
      <c r="F47" s="456" t="s">
        <v>10</v>
      </c>
      <c r="G47" s="436"/>
      <c r="H47" s="456" t="s">
        <v>10</v>
      </c>
      <c r="I47" s="436"/>
      <c r="J47" s="456" t="s">
        <v>10</v>
      </c>
      <c r="K47" s="436"/>
      <c r="L47" s="456" t="s">
        <v>10</v>
      </c>
      <c r="M47" s="436"/>
      <c r="N47" s="436"/>
      <c r="O47" s="436"/>
      <c r="P47" s="436"/>
      <c r="Q47" s="436"/>
      <c r="R47" s="436"/>
    </row>
    <row r="48" spans="1:18" s="452" customFormat="1" hidden="1" outlineLevel="1">
      <c r="A48" s="440" t="s">
        <v>1003</v>
      </c>
      <c r="B48" s="447" t="s">
        <v>295</v>
      </c>
      <c r="C48" s="434" t="s">
        <v>48</v>
      </c>
      <c r="D48" s="456" t="s">
        <v>10</v>
      </c>
      <c r="E48" s="456" t="s">
        <v>10</v>
      </c>
      <c r="F48" s="456" t="s">
        <v>10</v>
      </c>
      <c r="G48" s="436"/>
      <c r="H48" s="456" t="s">
        <v>10</v>
      </c>
      <c r="I48" s="436"/>
      <c r="J48" s="456" t="s">
        <v>10</v>
      </c>
      <c r="K48" s="436"/>
      <c r="L48" s="456" t="s">
        <v>10</v>
      </c>
      <c r="M48" s="436"/>
      <c r="N48" s="436"/>
      <c r="O48" s="436"/>
      <c r="P48" s="436"/>
      <c r="Q48" s="436"/>
      <c r="R48" s="436"/>
    </row>
    <row r="49" spans="1:18" s="452" customFormat="1" ht="51" hidden="1" outlineLevel="1">
      <c r="A49" s="455">
        <v>6</v>
      </c>
      <c r="B49" s="428" t="s">
        <v>687</v>
      </c>
      <c r="C49" s="425" t="s">
        <v>48</v>
      </c>
      <c r="D49" s="456" t="s">
        <v>10</v>
      </c>
      <c r="E49" s="456" t="s">
        <v>10</v>
      </c>
      <c r="F49" s="456" t="s">
        <v>10</v>
      </c>
      <c r="G49" s="457">
        <f>SUM(G50:G51)</f>
        <v>0</v>
      </c>
      <c r="H49" s="456" t="s">
        <v>10</v>
      </c>
      <c r="I49" s="457">
        <f>SUM(I50:I51)</f>
        <v>0</v>
      </c>
      <c r="J49" s="456" t="s">
        <v>10</v>
      </c>
      <c r="K49" s="457">
        <f>SUM(K50:K51)</f>
        <v>0</v>
      </c>
      <c r="L49" s="456" t="s">
        <v>10</v>
      </c>
      <c r="M49" s="457">
        <f t="shared" ref="M49:R49" si="19">SUM(M50:M51)</f>
        <v>0</v>
      </c>
      <c r="N49" s="457">
        <f t="shared" si="19"/>
        <v>0</v>
      </c>
      <c r="O49" s="457">
        <f t="shared" si="19"/>
        <v>0</v>
      </c>
      <c r="P49" s="457">
        <f t="shared" si="19"/>
        <v>0</v>
      </c>
      <c r="Q49" s="457">
        <f t="shared" si="19"/>
        <v>0</v>
      </c>
      <c r="R49" s="457">
        <f t="shared" si="19"/>
        <v>0</v>
      </c>
    </row>
    <row r="50" spans="1:18" s="452" customFormat="1" hidden="1" outlineLevel="1">
      <c r="A50" s="462" t="s">
        <v>1233</v>
      </c>
      <c r="B50" s="447" t="s">
        <v>268</v>
      </c>
      <c r="C50" s="425" t="s">
        <v>48</v>
      </c>
      <c r="D50" s="456" t="s">
        <v>10</v>
      </c>
      <c r="E50" s="456" t="s">
        <v>10</v>
      </c>
      <c r="F50" s="456" t="s">
        <v>10</v>
      </c>
      <c r="G50" s="438"/>
      <c r="H50" s="456" t="s">
        <v>10</v>
      </c>
      <c r="I50" s="438"/>
      <c r="J50" s="456" t="s">
        <v>10</v>
      </c>
      <c r="K50" s="438"/>
      <c r="L50" s="456" t="s">
        <v>10</v>
      </c>
      <c r="M50" s="438"/>
      <c r="N50" s="438"/>
      <c r="O50" s="438"/>
      <c r="P50" s="438"/>
      <c r="Q50" s="438"/>
      <c r="R50" s="438"/>
    </row>
    <row r="51" spans="1:18" s="452" customFormat="1" hidden="1" outlineLevel="1">
      <c r="A51" s="462" t="s">
        <v>275</v>
      </c>
      <c r="B51" s="447" t="s">
        <v>295</v>
      </c>
      <c r="C51" s="425" t="s">
        <v>48</v>
      </c>
      <c r="D51" s="456" t="s">
        <v>10</v>
      </c>
      <c r="E51" s="456" t="s">
        <v>10</v>
      </c>
      <c r="F51" s="456" t="s">
        <v>10</v>
      </c>
      <c r="G51" s="438"/>
      <c r="H51" s="456" t="s">
        <v>10</v>
      </c>
      <c r="I51" s="438"/>
      <c r="J51" s="456" t="s">
        <v>10</v>
      </c>
      <c r="K51" s="438"/>
      <c r="L51" s="456" t="s">
        <v>10</v>
      </c>
      <c r="M51" s="438"/>
      <c r="N51" s="438"/>
      <c r="O51" s="438"/>
      <c r="P51" s="438"/>
      <c r="Q51" s="438"/>
      <c r="R51" s="438"/>
    </row>
    <row r="52" spans="1:18" s="452" customFormat="1" hidden="1" outlineLevel="1">
      <c r="A52" s="463">
        <v>7</v>
      </c>
      <c r="B52" s="464" t="s">
        <v>441</v>
      </c>
      <c r="C52" s="465"/>
      <c r="D52" s="466" t="s">
        <v>10</v>
      </c>
      <c r="E52" s="466" t="s">
        <v>10</v>
      </c>
      <c r="F52" s="466" t="s">
        <v>10</v>
      </c>
      <c r="G52" s="466" t="s">
        <v>10</v>
      </c>
      <c r="H52" s="466" t="s">
        <v>10</v>
      </c>
      <c r="I52" s="466" t="s">
        <v>10</v>
      </c>
      <c r="J52" s="466" t="s">
        <v>10</v>
      </c>
      <c r="K52" s="466" t="s">
        <v>10</v>
      </c>
      <c r="L52" s="466" t="s">
        <v>10</v>
      </c>
      <c r="M52" s="466" t="s">
        <v>10</v>
      </c>
      <c r="N52" s="503" t="e">
        <f>(((K28-K40-K49-I28)/I28)+((I28-I40-I49-G28)/G28)+((G28-G40-G49-E28)/E28))/3</f>
        <v>#DIV/0!</v>
      </c>
      <c r="O52" s="503" t="e">
        <f>(((K28-K40-K49-I28)/I28)+((I28-I40-I49-G28)/G28)+((G28-G40-G49-E28)/E28))/3</f>
        <v>#DIV/0!</v>
      </c>
      <c r="P52" s="503" t="e">
        <f t="shared" ref="P52:Q54" si="20">(((K28-K40-K49-I28)/I28)+((I28-I40-I49-G28)/G28)+((G28-G40-G49-E28)/E28))/3</f>
        <v>#DIV/0!</v>
      </c>
      <c r="Q52" s="503" t="e">
        <f t="shared" si="20"/>
        <v>#VALUE!</v>
      </c>
      <c r="R52" s="503" t="e">
        <f>(((N28-N40-N49-L28)/L28)+((L28-L40-L49-J28)/J28)+((J28-J40-J49-H28)/H28))/3</f>
        <v>#DIV/0!</v>
      </c>
    </row>
    <row r="53" spans="1:18" s="452" customFormat="1" hidden="1" outlineLevel="1">
      <c r="A53" s="462" t="s">
        <v>1234</v>
      </c>
      <c r="B53" s="447" t="s">
        <v>268</v>
      </c>
      <c r="C53" s="465"/>
      <c r="D53" s="466" t="s">
        <v>10</v>
      </c>
      <c r="E53" s="466" t="s">
        <v>10</v>
      </c>
      <c r="F53" s="466" t="s">
        <v>10</v>
      </c>
      <c r="G53" s="466" t="s">
        <v>10</v>
      </c>
      <c r="H53" s="466" t="s">
        <v>10</v>
      </c>
      <c r="I53" s="466" t="s">
        <v>10</v>
      </c>
      <c r="J53" s="466" t="s">
        <v>10</v>
      </c>
      <c r="K53" s="466" t="s">
        <v>10</v>
      </c>
      <c r="L53" s="466" t="s">
        <v>10</v>
      </c>
      <c r="M53" s="466" t="s">
        <v>10</v>
      </c>
      <c r="N53" s="503" t="e">
        <f>(((K29-K41-K50-I29)/I29)+((I29-I41-I50-G29)/G29)+((G29-G41-G50-E29)/E29))/3</f>
        <v>#DIV/0!</v>
      </c>
      <c r="O53" s="503" t="e">
        <f>(((K29-K41-K50-I29)/I29)+((I29-I41-I50-G29)/G29)+((G29-G41-G50-E29)/E29))/3</f>
        <v>#DIV/0!</v>
      </c>
      <c r="P53" s="503" t="e">
        <f t="shared" si="20"/>
        <v>#DIV/0!</v>
      </c>
      <c r="Q53" s="503" t="e">
        <f t="shared" si="20"/>
        <v>#VALUE!</v>
      </c>
      <c r="R53" s="503" t="e">
        <f>(((N29-N41-N50-L29)/L29)+((L29-L41-L50-J29)/J29)+((J29-J41-J50-H29)/H29))/3</f>
        <v>#DIV/0!</v>
      </c>
    </row>
    <row r="54" spans="1:18" s="452" customFormat="1" hidden="1" outlineLevel="1">
      <c r="A54" s="462" t="s">
        <v>1235</v>
      </c>
      <c r="B54" s="447" t="s">
        <v>295</v>
      </c>
      <c r="C54" s="465"/>
      <c r="D54" s="466" t="s">
        <v>10</v>
      </c>
      <c r="E54" s="466" t="s">
        <v>10</v>
      </c>
      <c r="F54" s="466" t="s">
        <v>10</v>
      </c>
      <c r="G54" s="466" t="s">
        <v>10</v>
      </c>
      <c r="H54" s="466" t="s">
        <v>10</v>
      </c>
      <c r="I54" s="466" t="s">
        <v>10</v>
      </c>
      <c r="J54" s="466" t="s">
        <v>10</v>
      </c>
      <c r="K54" s="466" t="s">
        <v>10</v>
      </c>
      <c r="L54" s="466" t="s">
        <v>10</v>
      </c>
      <c r="M54" s="466" t="s">
        <v>10</v>
      </c>
      <c r="N54" s="503" t="e">
        <f>(((K30-K42-K51-I30)/I30)+((I30-I42-I51-G30)/G30)+((G30-G42-G51-E30)/E30))/3</f>
        <v>#DIV/0!</v>
      </c>
      <c r="O54" s="503" t="e">
        <f>(((K30-K42-K51-I30)/I30)+((I30-I42-I51-G30)/G30)+((G30-G42-G51-E30)/E30))/3</f>
        <v>#DIV/0!</v>
      </c>
      <c r="P54" s="503" t="e">
        <f t="shared" si="20"/>
        <v>#DIV/0!</v>
      </c>
      <c r="Q54" s="503" t="e">
        <f t="shared" si="20"/>
        <v>#VALUE!</v>
      </c>
      <c r="R54" s="503" t="e">
        <f>(((N30-N42-N51-L30)/L30)+((L30-L42-L51-J30)/J30)+((J30-J42-J51-H30)/H30))/3</f>
        <v>#DIV/0!</v>
      </c>
    </row>
    <row r="55" spans="1:18" ht="24" hidden="1" collapsed="1">
      <c r="A55" s="427">
        <v>8</v>
      </c>
      <c r="B55" s="428" t="s">
        <v>377</v>
      </c>
      <c r="C55" s="429"/>
      <c r="D55" s="430"/>
      <c r="E55" s="430"/>
      <c r="F55" s="430"/>
      <c r="G55" s="430"/>
      <c r="H55" s="430"/>
      <c r="I55" s="430"/>
      <c r="J55" s="430"/>
      <c r="K55" s="430"/>
      <c r="L55" s="430"/>
      <c r="M55" s="430"/>
      <c r="N55" s="431"/>
      <c r="O55" s="431"/>
      <c r="P55" s="431"/>
      <c r="Q55" s="431"/>
      <c r="R55" s="431"/>
    </row>
    <row r="56" spans="1:18" hidden="1" outlineLevel="1">
      <c r="A56" s="444" t="s">
        <v>1238</v>
      </c>
      <c r="B56" s="432" t="s">
        <v>271</v>
      </c>
      <c r="C56" s="425" t="s">
        <v>48</v>
      </c>
      <c r="D56" s="445">
        <f t="shared" ref="D56:P56" si="21">D57+D58</f>
        <v>0</v>
      </c>
      <c r="E56" s="445">
        <f t="shared" si="21"/>
        <v>0</v>
      </c>
      <c r="F56" s="445">
        <f t="shared" si="21"/>
        <v>0</v>
      </c>
      <c r="G56" s="445">
        <f t="shared" si="21"/>
        <v>0</v>
      </c>
      <c r="H56" s="445">
        <f t="shared" si="21"/>
        <v>0</v>
      </c>
      <c r="I56" s="445">
        <f t="shared" si="21"/>
        <v>0</v>
      </c>
      <c r="J56" s="445">
        <f t="shared" si="21"/>
        <v>0</v>
      </c>
      <c r="K56" s="445">
        <f t="shared" si="21"/>
        <v>0</v>
      </c>
      <c r="L56" s="445">
        <f t="shared" si="21"/>
        <v>0</v>
      </c>
      <c r="M56" s="445">
        <f t="shared" si="21"/>
        <v>0</v>
      </c>
      <c r="N56" s="445" t="e">
        <f t="shared" si="21"/>
        <v>#DIV/0!</v>
      </c>
      <c r="O56" s="445" t="e">
        <f t="shared" si="21"/>
        <v>#DIV/0!</v>
      </c>
      <c r="P56" s="445" t="e">
        <f t="shared" si="21"/>
        <v>#DIV/0!</v>
      </c>
      <c r="Q56" s="445" t="e">
        <f>Q57+Q58</f>
        <v>#VALUE!</v>
      </c>
      <c r="R56" s="445" t="e">
        <f>R57+R58</f>
        <v>#DIV/0!</v>
      </c>
    </row>
    <row r="57" spans="1:18" hidden="1" outlineLevel="1">
      <c r="A57" s="444" t="s">
        <v>485</v>
      </c>
      <c r="B57" s="447" t="s">
        <v>268</v>
      </c>
      <c r="C57" s="425" t="s">
        <v>48</v>
      </c>
      <c r="D57" s="438"/>
      <c r="E57" s="438"/>
      <c r="F57" s="438"/>
      <c r="G57" s="438"/>
      <c r="H57" s="438"/>
      <c r="I57" s="438"/>
      <c r="J57" s="438"/>
      <c r="K57" s="438"/>
      <c r="L57" s="438"/>
      <c r="M57" s="438"/>
      <c r="N57" s="503" t="e">
        <f>IF(AND(N81&lt;0.05,N81&gt;-0.05),K57*(1+N81)*(1+N81)+N69+N78,IF(N81&gt;0.05,K57*(1+0.05)*(1+0.05)+N69+N78,K57*(1-0.05)*(1-0.05)+N69+N78))</f>
        <v>#DIV/0!</v>
      </c>
      <c r="O57" s="503" t="e">
        <f>IF(AND(O81&lt;0.05,O81&gt;-0.05),K57*(1+O81)*(1+O81)+O69+O78,IF(O81&gt;0.05,K57*(1+0.05)*(1+0.05)+O69+O78,K57*(1-0.05)*(1-0.05)+O69+O78))</f>
        <v>#DIV/0!</v>
      </c>
      <c r="P57" s="503" t="e">
        <f>IF(AND(P81&lt;0.05,P81&gt;-0.05),K57*(1+P81)*(1+P81)+P69+P78,IF(P81&gt;0.05,K57*(1+0.05)*(1+0.05)+P69+P78,K57*(1-0.05)*(1-0.05)+P69+P78))</f>
        <v>#DIV/0!</v>
      </c>
      <c r="Q57" s="503" t="e">
        <f>IF(AND(Q81&lt;0.05,Q81&gt;-0.05),L57*(1+Q81)*(1+Q81)+Q69+Q78,IF(Q81&gt;0.05,L57*(1+0.05)*(1+0.05)+Q69+Q78,L57*(1-0.05)*(1-0.05)+Q69+Q78))</f>
        <v>#VALUE!</v>
      </c>
      <c r="R57" s="503" t="e">
        <f>IF(AND(R81&lt;0.05,R81&gt;-0.05),N57*(1+R81)*(1+R81)+R69+R78,IF(R81&gt;0.05,N57*(1+0.05)*(1+0.05)+R69+R78,N57*(1-0.05)*(1-0.05)+R69+R78))</f>
        <v>#DIV/0!</v>
      </c>
    </row>
    <row r="58" spans="1:18" hidden="1" outlineLevel="1">
      <c r="A58" s="444" t="s">
        <v>486</v>
      </c>
      <c r="B58" s="447" t="s">
        <v>295</v>
      </c>
      <c r="C58" s="425" t="s">
        <v>48</v>
      </c>
      <c r="D58" s="433">
        <f t="shared" ref="D58:M58" si="22">SUM(D59:D61)</f>
        <v>0</v>
      </c>
      <c r="E58" s="433">
        <f t="shared" si="22"/>
        <v>0</v>
      </c>
      <c r="F58" s="433">
        <f t="shared" si="22"/>
        <v>0</v>
      </c>
      <c r="G58" s="433">
        <f t="shared" si="22"/>
        <v>0</v>
      </c>
      <c r="H58" s="433">
        <f t="shared" si="22"/>
        <v>0</v>
      </c>
      <c r="I58" s="433">
        <f t="shared" si="22"/>
        <v>0</v>
      </c>
      <c r="J58" s="433">
        <f t="shared" si="22"/>
        <v>0</v>
      </c>
      <c r="K58" s="433">
        <f t="shared" si="22"/>
        <v>0</v>
      </c>
      <c r="L58" s="433">
        <f t="shared" si="22"/>
        <v>0</v>
      </c>
      <c r="M58" s="433">
        <f t="shared" si="22"/>
        <v>0</v>
      </c>
      <c r="N58" s="503" t="e">
        <f>IF(AND(N82&lt;0.05,N82&gt;-0.05),K58*(1+N82)*(1+N82)+N70+N79,IF(N82&gt;0.05,K58*(1+0.05)*(1+0.05)+N70+N79,K58*(1-0.05)*(1-0.05)+N70+N79))</f>
        <v>#DIV/0!</v>
      </c>
      <c r="O58" s="503" t="e">
        <f>IF(AND(O82&lt;0.05,O82&gt;-0.05),K58*(1+O82)*(1+O82)+O70+O79,IF(O82&gt;0.05,K58*(1+0.05)*(1+0.05)+O70+O79,K58*(1-0.05)*(1-0.05)+O70+O79))</f>
        <v>#DIV/0!</v>
      </c>
      <c r="P58" s="503" t="e">
        <f>IF(AND(P82&lt;0.05,P82&gt;-0.05),K58*(1+P82)*(1+P82)+P70+P79,IF(P82&gt;0.05,K58*(1+0.05)*(1+0.05)+P70+P79,K58*(1-0.05)*(1-0.05)+P70+P79))</f>
        <v>#DIV/0!</v>
      </c>
      <c r="Q58" s="503" t="e">
        <f>IF(AND(Q82&lt;0.05,Q82&gt;-0.05),L58*(1+Q82)*(1+Q82)+Q70+Q79,IF(Q82&gt;0.05,L58*(1+0.05)*(1+0.05)+Q70+Q79,L58*(1-0.05)*(1-0.05)+Q70+Q79))</f>
        <v>#VALUE!</v>
      </c>
      <c r="R58" s="503" t="e">
        <f>IF(AND(R82&lt;0.05,R82&gt;-0.05),N58*(1+R82)*(1+R82)+R70+R79,IF(R82&gt;0.05,N58*(1+0.05)*(1+0.05)+R70+R79,N58*(1-0.05)*(1-0.05)+R70+R79))</f>
        <v>#DIV/0!</v>
      </c>
    </row>
    <row r="59" spans="1:18" s="443" customFormat="1" hidden="1" outlineLevel="1">
      <c r="A59" s="440" t="s">
        <v>487</v>
      </c>
      <c r="B59" s="446" t="s">
        <v>276</v>
      </c>
      <c r="C59" s="434" t="s">
        <v>48</v>
      </c>
      <c r="D59" s="436"/>
      <c r="E59" s="436"/>
      <c r="F59" s="436"/>
      <c r="G59" s="436"/>
      <c r="H59" s="436"/>
      <c r="I59" s="436"/>
      <c r="J59" s="436"/>
      <c r="K59" s="436"/>
      <c r="L59" s="436"/>
      <c r="M59" s="436"/>
      <c r="N59" s="436"/>
      <c r="O59" s="436"/>
      <c r="P59" s="436"/>
      <c r="Q59" s="436"/>
      <c r="R59" s="436"/>
    </row>
    <row r="60" spans="1:18" s="443" customFormat="1" hidden="1" outlineLevel="1">
      <c r="A60" s="440" t="s">
        <v>488</v>
      </c>
      <c r="B60" s="446" t="s">
        <v>277</v>
      </c>
      <c r="C60" s="434" t="s">
        <v>48</v>
      </c>
      <c r="D60" s="436"/>
      <c r="E60" s="436"/>
      <c r="F60" s="436"/>
      <c r="G60" s="436"/>
      <c r="H60" s="436"/>
      <c r="I60" s="436"/>
      <c r="J60" s="436"/>
      <c r="K60" s="436"/>
      <c r="L60" s="436"/>
      <c r="M60" s="436"/>
      <c r="N60" s="436"/>
      <c r="O60" s="436"/>
      <c r="P60" s="436"/>
      <c r="Q60" s="436"/>
      <c r="R60" s="436"/>
    </row>
    <row r="61" spans="1:18" s="443" customFormat="1" hidden="1" outlineLevel="1">
      <c r="A61" s="440" t="s">
        <v>489</v>
      </c>
      <c r="B61" s="446" t="s">
        <v>278</v>
      </c>
      <c r="C61" s="434" t="s">
        <v>48</v>
      </c>
      <c r="D61" s="436"/>
      <c r="E61" s="436"/>
      <c r="F61" s="436"/>
      <c r="G61" s="436"/>
      <c r="H61" s="436"/>
      <c r="I61" s="436"/>
      <c r="J61" s="436"/>
      <c r="K61" s="436"/>
      <c r="L61" s="436"/>
      <c r="M61" s="436"/>
      <c r="N61" s="436"/>
      <c r="O61" s="436"/>
      <c r="P61" s="436"/>
      <c r="Q61" s="436"/>
      <c r="R61" s="436"/>
    </row>
    <row r="62" spans="1:18" hidden="1" outlineLevel="1">
      <c r="A62" s="444" t="s">
        <v>490</v>
      </c>
      <c r="B62" s="432" t="s">
        <v>1052</v>
      </c>
      <c r="C62" s="425" t="s">
        <v>48</v>
      </c>
      <c r="D62" s="438"/>
      <c r="E62" s="438"/>
      <c r="F62" s="438"/>
      <c r="G62" s="438"/>
      <c r="H62" s="438"/>
      <c r="I62" s="438"/>
      <c r="J62" s="438"/>
      <c r="K62" s="438"/>
      <c r="L62" s="438"/>
      <c r="M62" s="438"/>
      <c r="N62" s="438"/>
      <c r="O62" s="438"/>
      <c r="P62" s="438"/>
      <c r="Q62" s="438"/>
      <c r="R62" s="438"/>
    </row>
    <row r="63" spans="1:18" s="443" customFormat="1" hidden="1" outlineLevel="1">
      <c r="A63" s="440" t="s">
        <v>281</v>
      </c>
      <c r="B63" s="448" t="s">
        <v>294</v>
      </c>
      <c r="C63" s="434" t="s">
        <v>731</v>
      </c>
      <c r="D63" s="442" t="str">
        <f>IF(D62&gt;0,D62/D56*100,"0")</f>
        <v>0</v>
      </c>
      <c r="E63" s="442" t="str">
        <f>IF(E62&gt;0,E62/E56*100,"0")</f>
        <v>0</v>
      </c>
      <c r="F63" s="442" t="str">
        <f>IF(F62&gt;0,F62/F56*100,"0")</f>
        <v>0</v>
      </c>
      <c r="G63" s="442" t="str">
        <f>IF(G62&gt;0,G62/G56*100,"0")</f>
        <v>0</v>
      </c>
      <c r="H63" s="442" t="str">
        <f>IF(H62&gt;0,H62/H56*100,"0")</f>
        <v>0</v>
      </c>
      <c r="I63" s="442" t="str">
        <f t="shared" ref="I63:N63" si="23">IF(I62&gt;0,I62/I56*100,"0")</f>
        <v>0</v>
      </c>
      <c r="J63" s="442" t="str">
        <f t="shared" si="23"/>
        <v>0</v>
      </c>
      <c r="K63" s="442" t="str">
        <f t="shared" si="23"/>
        <v>0</v>
      </c>
      <c r="L63" s="442" t="str">
        <f t="shared" si="23"/>
        <v>0</v>
      </c>
      <c r="M63" s="442" t="str">
        <f t="shared" si="23"/>
        <v>0</v>
      </c>
      <c r="N63" s="442" t="str">
        <f t="shared" si="23"/>
        <v>0</v>
      </c>
      <c r="O63" s="442" t="str">
        <f>IF(O62&gt;0,O62/O56*100,"0")</f>
        <v>0</v>
      </c>
      <c r="P63" s="442" t="str">
        <f>IF(P62&gt;0,P62/P56*100,"0")</f>
        <v>0</v>
      </c>
      <c r="Q63" s="442" t="str">
        <f>IF(Q62&gt;0,Q62/Q56*100,"0")</f>
        <v>0</v>
      </c>
      <c r="R63" s="442" t="str">
        <f>IF(R62&gt;0,R62/R56*100,"0")</f>
        <v>0</v>
      </c>
    </row>
    <row r="64" spans="1:18" hidden="1" outlineLevel="1">
      <c r="A64" s="444" t="s">
        <v>491</v>
      </c>
      <c r="B64" s="432" t="s">
        <v>269</v>
      </c>
      <c r="C64" s="425" t="s">
        <v>48</v>
      </c>
      <c r="D64" s="438"/>
      <c r="E64" s="438"/>
      <c r="F64" s="438"/>
      <c r="G64" s="438"/>
      <c r="H64" s="438"/>
      <c r="I64" s="438"/>
      <c r="J64" s="438"/>
      <c r="K64" s="438"/>
      <c r="L64" s="438"/>
      <c r="M64" s="438"/>
      <c r="N64" s="438"/>
      <c r="O64" s="438"/>
      <c r="P64" s="438"/>
      <c r="Q64" s="438"/>
      <c r="R64" s="438"/>
    </row>
    <row r="65" spans="1:18" hidden="1" outlineLevel="1">
      <c r="A65" s="444" t="s">
        <v>286</v>
      </c>
      <c r="B65" s="432" t="s">
        <v>270</v>
      </c>
      <c r="C65" s="425" t="s">
        <v>48</v>
      </c>
      <c r="D65" s="433">
        <f t="shared" ref="D65:P65" si="24">D56-D62-D64</f>
        <v>0</v>
      </c>
      <c r="E65" s="433">
        <f t="shared" si="24"/>
        <v>0</v>
      </c>
      <c r="F65" s="433">
        <f t="shared" si="24"/>
        <v>0</v>
      </c>
      <c r="G65" s="433">
        <f t="shared" si="24"/>
        <v>0</v>
      </c>
      <c r="H65" s="433">
        <f t="shared" si="24"/>
        <v>0</v>
      </c>
      <c r="I65" s="433">
        <f t="shared" si="24"/>
        <v>0</v>
      </c>
      <c r="J65" s="433">
        <f t="shared" si="24"/>
        <v>0</v>
      </c>
      <c r="K65" s="433">
        <f t="shared" si="24"/>
        <v>0</v>
      </c>
      <c r="L65" s="433">
        <f t="shared" si="24"/>
        <v>0</v>
      </c>
      <c r="M65" s="433">
        <f t="shared" si="24"/>
        <v>0</v>
      </c>
      <c r="N65" s="433" t="e">
        <f t="shared" si="24"/>
        <v>#DIV/0!</v>
      </c>
      <c r="O65" s="433" t="e">
        <f t="shared" si="24"/>
        <v>#DIV/0!</v>
      </c>
      <c r="P65" s="433" t="e">
        <f t="shared" si="24"/>
        <v>#DIV/0!</v>
      </c>
      <c r="Q65" s="433" t="e">
        <f>Q56-Q62-Q64</f>
        <v>#VALUE!</v>
      </c>
      <c r="R65" s="433" t="e">
        <f>R56-R62-R64</f>
        <v>#DIV/0!</v>
      </c>
    </row>
    <row r="66" spans="1:18" s="452" customFormat="1" ht="25.5" hidden="1" outlineLevel="1">
      <c r="A66" s="444" t="s">
        <v>287</v>
      </c>
      <c r="B66" s="449" t="s">
        <v>312</v>
      </c>
      <c r="C66" s="450" t="s">
        <v>1040</v>
      </c>
      <c r="D66" s="451"/>
      <c r="E66" s="451"/>
      <c r="F66" s="451"/>
      <c r="G66" s="451"/>
      <c r="H66" s="451"/>
      <c r="I66" s="451"/>
      <c r="J66" s="451"/>
      <c r="K66" s="451"/>
      <c r="L66" s="451"/>
      <c r="M66" s="451"/>
      <c r="N66" s="451"/>
      <c r="O66" s="451"/>
      <c r="P66" s="451"/>
      <c r="Q66" s="451"/>
      <c r="R66" s="451"/>
    </row>
    <row r="67" spans="1:18" s="452" customFormat="1" hidden="1" outlineLevel="1">
      <c r="A67" s="444" t="s">
        <v>416</v>
      </c>
      <c r="B67" s="453" t="s">
        <v>313</v>
      </c>
      <c r="C67" s="450" t="s">
        <v>1041</v>
      </c>
      <c r="D67" s="454">
        <f>IF(D66&gt;0,D66/D56,0)</f>
        <v>0</v>
      </c>
      <c r="E67" s="454">
        <f>IF(E66&gt;0,E66/E56,0)</f>
        <v>0</v>
      </c>
      <c r="F67" s="454">
        <f>IF(F66&gt;0,F66/F56,0)</f>
        <v>0</v>
      </c>
      <c r="G67" s="454">
        <f>IF(G66&gt;0,G66/G56,0)</f>
        <v>0</v>
      </c>
      <c r="H67" s="454">
        <f>IF(H66&gt;0,H66/H56,0)</f>
        <v>0</v>
      </c>
      <c r="I67" s="454">
        <f t="shared" ref="I67:N67" si="25">IF(I66&gt;0,I66/I56,0)</f>
        <v>0</v>
      </c>
      <c r="J67" s="454">
        <f t="shared" si="25"/>
        <v>0</v>
      </c>
      <c r="K67" s="454">
        <f t="shared" si="25"/>
        <v>0</v>
      </c>
      <c r="L67" s="454">
        <f t="shared" si="25"/>
        <v>0</v>
      </c>
      <c r="M67" s="454">
        <f t="shared" si="25"/>
        <v>0</v>
      </c>
      <c r="N67" s="454">
        <f t="shared" si="25"/>
        <v>0</v>
      </c>
      <c r="O67" s="454">
        <f>IF(O66&gt;0,O66/O56,0)</f>
        <v>0</v>
      </c>
      <c r="P67" s="454">
        <f>IF(P66&gt;0,P66/P56,0)</f>
        <v>0</v>
      </c>
      <c r="Q67" s="454">
        <f>IF(Q66&gt;0,Q66/Q56,0)</f>
        <v>0</v>
      </c>
      <c r="R67" s="454">
        <f>IF(R66&gt;0,R66/R56,0)</f>
        <v>0</v>
      </c>
    </row>
    <row r="68" spans="1:18" s="452" customFormat="1" hidden="1" outlineLevel="1">
      <c r="A68" s="455">
        <v>9</v>
      </c>
      <c r="B68" s="428" t="s">
        <v>677</v>
      </c>
      <c r="C68" s="425" t="s">
        <v>48</v>
      </c>
      <c r="D68" s="456" t="s">
        <v>10</v>
      </c>
      <c r="E68" s="456" t="s">
        <v>10</v>
      </c>
      <c r="F68" s="456" t="s">
        <v>10</v>
      </c>
      <c r="G68" s="457">
        <f>SUM(G69:G70)</f>
        <v>0</v>
      </c>
      <c r="H68" s="456" t="s">
        <v>10</v>
      </c>
      <c r="I68" s="457">
        <f>SUM(I69:I70)</f>
        <v>0</v>
      </c>
      <c r="J68" s="456" t="s">
        <v>10</v>
      </c>
      <c r="K68" s="457">
        <f>SUM(K69:K70)</f>
        <v>0</v>
      </c>
      <c r="L68" s="456" t="s">
        <v>10</v>
      </c>
      <c r="M68" s="457">
        <f t="shared" ref="M68:R68" si="26">SUM(M69:M70)</f>
        <v>0</v>
      </c>
      <c r="N68" s="457">
        <f t="shared" si="26"/>
        <v>0</v>
      </c>
      <c r="O68" s="457">
        <f t="shared" si="26"/>
        <v>0</v>
      </c>
      <c r="P68" s="457">
        <f t="shared" si="26"/>
        <v>0</v>
      </c>
      <c r="Q68" s="457">
        <f t="shared" si="26"/>
        <v>0</v>
      </c>
      <c r="R68" s="457">
        <f t="shared" si="26"/>
        <v>0</v>
      </c>
    </row>
    <row r="69" spans="1:18" s="452" customFormat="1" hidden="1" outlineLevel="1">
      <c r="A69" s="440" t="s">
        <v>288</v>
      </c>
      <c r="B69" s="447" t="s">
        <v>268</v>
      </c>
      <c r="C69" s="434" t="s">
        <v>48</v>
      </c>
      <c r="D69" s="456" t="s">
        <v>10</v>
      </c>
      <c r="E69" s="456" t="s">
        <v>10</v>
      </c>
      <c r="F69" s="456" t="s">
        <v>10</v>
      </c>
      <c r="G69" s="458">
        <f>G72+G75</f>
        <v>0</v>
      </c>
      <c r="H69" s="456" t="s">
        <v>10</v>
      </c>
      <c r="I69" s="458">
        <f>I72+I75</f>
        <v>0</v>
      </c>
      <c r="J69" s="456" t="s">
        <v>10</v>
      </c>
      <c r="K69" s="458">
        <f>K72+K75</f>
        <v>0</v>
      </c>
      <c r="L69" s="456" t="s">
        <v>10</v>
      </c>
      <c r="M69" s="458">
        <f t="shared" ref="M69:P70" si="27">M72+M75</f>
        <v>0</v>
      </c>
      <c r="N69" s="458">
        <f t="shared" si="27"/>
        <v>0</v>
      </c>
      <c r="O69" s="458">
        <f t="shared" si="27"/>
        <v>0</v>
      </c>
      <c r="P69" s="458">
        <f t="shared" si="27"/>
        <v>0</v>
      </c>
      <c r="Q69" s="458">
        <f>Q72+Q75</f>
        <v>0</v>
      </c>
      <c r="R69" s="458">
        <f>R72+R75</f>
        <v>0</v>
      </c>
    </row>
    <row r="70" spans="1:18" s="452" customFormat="1" hidden="1" outlineLevel="1">
      <c r="A70" s="440" t="s">
        <v>289</v>
      </c>
      <c r="B70" s="447" t="s">
        <v>295</v>
      </c>
      <c r="C70" s="434" t="s">
        <v>48</v>
      </c>
      <c r="D70" s="456" t="s">
        <v>10</v>
      </c>
      <c r="E70" s="456" t="s">
        <v>10</v>
      </c>
      <c r="F70" s="456" t="s">
        <v>10</v>
      </c>
      <c r="G70" s="458">
        <f>G73+G76</f>
        <v>0</v>
      </c>
      <c r="H70" s="456" t="s">
        <v>10</v>
      </c>
      <c r="I70" s="458">
        <f>I73+I76</f>
        <v>0</v>
      </c>
      <c r="J70" s="456" t="s">
        <v>10</v>
      </c>
      <c r="K70" s="458">
        <f>K73+K76</f>
        <v>0</v>
      </c>
      <c r="L70" s="456" t="s">
        <v>10</v>
      </c>
      <c r="M70" s="458">
        <f t="shared" si="27"/>
        <v>0</v>
      </c>
      <c r="N70" s="458">
        <f t="shared" si="27"/>
        <v>0</v>
      </c>
      <c r="O70" s="458">
        <f t="shared" si="27"/>
        <v>0</v>
      </c>
      <c r="P70" s="458">
        <f t="shared" si="27"/>
        <v>0</v>
      </c>
      <c r="Q70" s="458">
        <f>Q73+Q76</f>
        <v>0</v>
      </c>
      <c r="R70" s="458">
        <f>R73+R76</f>
        <v>0</v>
      </c>
    </row>
    <row r="71" spans="1:18" s="452" customFormat="1" ht="25.5" hidden="1" outlineLevel="1">
      <c r="A71" s="459" t="s">
        <v>1266</v>
      </c>
      <c r="B71" s="460" t="s">
        <v>438</v>
      </c>
      <c r="C71" s="461" t="s">
        <v>48</v>
      </c>
      <c r="D71" s="456" t="s">
        <v>10</v>
      </c>
      <c r="E71" s="456" t="s">
        <v>10</v>
      </c>
      <c r="F71" s="456" t="s">
        <v>10</v>
      </c>
      <c r="G71" s="457">
        <f>SUM(G72:G73)</f>
        <v>0</v>
      </c>
      <c r="H71" s="456" t="s">
        <v>10</v>
      </c>
      <c r="I71" s="457">
        <f>SUM(I72:I73)</f>
        <v>0</v>
      </c>
      <c r="J71" s="456" t="s">
        <v>10</v>
      </c>
      <c r="K71" s="457">
        <f>SUM(K72:K73)</f>
        <v>0</v>
      </c>
      <c r="L71" s="456" t="s">
        <v>10</v>
      </c>
      <c r="M71" s="457">
        <f t="shared" ref="M71:R71" si="28">SUM(M72:M73)</f>
        <v>0</v>
      </c>
      <c r="N71" s="457">
        <f t="shared" si="28"/>
        <v>0</v>
      </c>
      <c r="O71" s="457">
        <f t="shared" si="28"/>
        <v>0</v>
      </c>
      <c r="P71" s="457">
        <f t="shared" si="28"/>
        <v>0</v>
      </c>
      <c r="Q71" s="457">
        <f t="shared" si="28"/>
        <v>0</v>
      </c>
      <c r="R71" s="457">
        <f t="shared" si="28"/>
        <v>0</v>
      </c>
    </row>
    <row r="72" spans="1:18" s="452" customFormat="1" hidden="1" outlineLevel="1">
      <c r="A72" s="440" t="s">
        <v>380</v>
      </c>
      <c r="B72" s="447" t="s">
        <v>268</v>
      </c>
      <c r="C72" s="434" t="s">
        <v>48</v>
      </c>
      <c r="D72" s="456" t="s">
        <v>10</v>
      </c>
      <c r="E72" s="456" t="s">
        <v>10</v>
      </c>
      <c r="F72" s="456" t="s">
        <v>10</v>
      </c>
      <c r="G72" s="436"/>
      <c r="H72" s="456" t="s">
        <v>10</v>
      </c>
      <c r="I72" s="436"/>
      <c r="J72" s="456" t="s">
        <v>10</v>
      </c>
      <c r="K72" s="436"/>
      <c r="L72" s="456" t="s">
        <v>10</v>
      </c>
      <c r="M72" s="436"/>
      <c r="N72" s="436"/>
      <c r="O72" s="436"/>
      <c r="P72" s="436"/>
      <c r="Q72" s="436"/>
      <c r="R72" s="436"/>
    </row>
    <row r="73" spans="1:18" s="452" customFormat="1" hidden="1" outlineLevel="1">
      <c r="A73" s="440" t="s">
        <v>381</v>
      </c>
      <c r="B73" s="447" t="s">
        <v>295</v>
      </c>
      <c r="C73" s="434" t="s">
        <v>48</v>
      </c>
      <c r="D73" s="456" t="s">
        <v>10</v>
      </c>
      <c r="E73" s="456" t="s">
        <v>10</v>
      </c>
      <c r="F73" s="456" t="s">
        <v>10</v>
      </c>
      <c r="G73" s="436"/>
      <c r="H73" s="456" t="s">
        <v>10</v>
      </c>
      <c r="I73" s="436"/>
      <c r="J73" s="456" t="s">
        <v>10</v>
      </c>
      <c r="K73" s="436"/>
      <c r="L73" s="456" t="s">
        <v>10</v>
      </c>
      <c r="M73" s="436"/>
      <c r="N73" s="436"/>
      <c r="O73" s="436"/>
      <c r="P73" s="436"/>
      <c r="Q73" s="436"/>
      <c r="R73" s="436"/>
    </row>
    <row r="74" spans="1:18" s="452" customFormat="1" ht="25.5" hidden="1" outlineLevel="1">
      <c r="A74" s="459" t="s">
        <v>1267</v>
      </c>
      <c r="B74" s="460" t="s">
        <v>439</v>
      </c>
      <c r="C74" s="461" t="s">
        <v>48</v>
      </c>
      <c r="D74" s="456" t="s">
        <v>10</v>
      </c>
      <c r="E74" s="456" t="s">
        <v>10</v>
      </c>
      <c r="F74" s="456" t="s">
        <v>10</v>
      </c>
      <c r="G74" s="457">
        <f>SUM(G75:G76)</f>
        <v>0</v>
      </c>
      <c r="H74" s="456" t="s">
        <v>10</v>
      </c>
      <c r="I74" s="457">
        <f>SUM(I75:I76)</f>
        <v>0</v>
      </c>
      <c r="J74" s="456" t="s">
        <v>10</v>
      </c>
      <c r="K74" s="457">
        <f>SUM(K75:K76)</f>
        <v>0</v>
      </c>
      <c r="L74" s="456" t="s">
        <v>10</v>
      </c>
      <c r="M74" s="457">
        <f t="shared" ref="M74:R74" si="29">SUM(M75:M76)</f>
        <v>0</v>
      </c>
      <c r="N74" s="457">
        <f t="shared" si="29"/>
        <v>0</v>
      </c>
      <c r="O74" s="457">
        <f t="shared" si="29"/>
        <v>0</v>
      </c>
      <c r="P74" s="457">
        <f t="shared" si="29"/>
        <v>0</v>
      </c>
      <c r="Q74" s="457">
        <f t="shared" si="29"/>
        <v>0</v>
      </c>
      <c r="R74" s="457">
        <f t="shared" si="29"/>
        <v>0</v>
      </c>
    </row>
    <row r="75" spans="1:18" s="452" customFormat="1" hidden="1" outlineLevel="1">
      <c r="A75" s="440" t="s">
        <v>492</v>
      </c>
      <c r="B75" s="447" t="s">
        <v>268</v>
      </c>
      <c r="C75" s="434" t="s">
        <v>48</v>
      </c>
      <c r="D75" s="456" t="s">
        <v>10</v>
      </c>
      <c r="E75" s="456" t="s">
        <v>10</v>
      </c>
      <c r="F75" s="456" t="s">
        <v>10</v>
      </c>
      <c r="G75" s="436"/>
      <c r="H75" s="456" t="s">
        <v>10</v>
      </c>
      <c r="I75" s="436"/>
      <c r="J75" s="456" t="s">
        <v>10</v>
      </c>
      <c r="K75" s="436"/>
      <c r="L75" s="456" t="s">
        <v>10</v>
      </c>
      <c r="M75" s="436"/>
      <c r="N75" s="436"/>
      <c r="O75" s="436"/>
      <c r="P75" s="436"/>
      <c r="Q75" s="436"/>
      <c r="R75" s="436"/>
    </row>
    <row r="76" spans="1:18" s="452" customFormat="1" hidden="1" outlineLevel="1">
      <c r="A76" s="440" t="s">
        <v>493</v>
      </c>
      <c r="B76" s="447" t="s">
        <v>295</v>
      </c>
      <c r="C76" s="434" t="s">
        <v>48</v>
      </c>
      <c r="D76" s="456" t="s">
        <v>10</v>
      </c>
      <c r="E76" s="456" t="s">
        <v>10</v>
      </c>
      <c r="F76" s="456" t="s">
        <v>10</v>
      </c>
      <c r="G76" s="436"/>
      <c r="H76" s="456" t="s">
        <v>10</v>
      </c>
      <c r="I76" s="436"/>
      <c r="J76" s="456" t="s">
        <v>10</v>
      </c>
      <c r="K76" s="436"/>
      <c r="L76" s="456" t="s">
        <v>10</v>
      </c>
      <c r="M76" s="436"/>
      <c r="N76" s="436"/>
      <c r="O76" s="436"/>
      <c r="P76" s="436"/>
      <c r="Q76" s="436"/>
      <c r="R76" s="436"/>
    </row>
    <row r="77" spans="1:18" s="452" customFormat="1" ht="51" hidden="1" outlineLevel="1">
      <c r="A77" s="455">
        <v>12</v>
      </c>
      <c r="B77" s="428" t="s">
        <v>688</v>
      </c>
      <c r="C77" s="425" t="s">
        <v>48</v>
      </c>
      <c r="D77" s="456" t="s">
        <v>10</v>
      </c>
      <c r="E77" s="456" t="s">
        <v>10</v>
      </c>
      <c r="F77" s="456" t="s">
        <v>10</v>
      </c>
      <c r="G77" s="457">
        <f>SUM(G78:G79)</f>
        <v>0</v>
      </c>
      <c r="H77" s="456" t="s">
        <v>10</v>
      </c>
      <c r="I77" s="457">
        <f>SUM(I78:I79)</f>
        <v>0</v>
      </c>
      <c r="J77" s="456" t="s">
        <v>10</v>
      </c>
      <c r="K77" s="457">
        <f>SUM(K78:K79)</f>
        <v>0</v>
      </c>
      <c r="L77" s="456" t="s">
        <v>10</v>
      </c>
      <c r="M77" s="457">
        <f t="shared" ref="M77:R77" si="30">SUM(M78:M79)</f>
        <v>0</v>
      </c>
      <c r="N77" s="457">
        <f t="shared" si="30"/>
        <v>0</v>
      </c>
      <c r="O77" s="457">
        <f t="shared" si="30"/>
        <v>0</v>
      </c>
      <c r="P77" s="457">
        <f t="shared" si="30"/>
        <v>0</v>
      </c>
      <c r="Q77" s="457">
        <f t="shared" si="30"/>
        <v>0</v>
      </c>
      <c r="R77" s="457">
        <f t="shared" si="30"/>
        <v>0</v>
      </c>
    </row>
    <row r="78" spans="1:18" s="452" customFormat="1" hidden="1" outlineLevel="1">
      <c r="A78" s="462" t="s">
        <v>494</v>
      </c>
      <c r="B78" s="447" t="s">
        <v>268</v>
      </c>
      <c r="C78" s="425" t="s">
        <v>48</v>
      </c>
      <c r="D78" s="456" t="s">
        <v>10</v>
      </c>
      <c r="E78" s="456" t="s">
        <v>10</v>
      </c>
      <c r="F78" s="456" t="s">
        <v>10</v>
      </c>
      <c r="G78" s="438"/>
      <c r="H78" s="456" t="s">
        <v>10</v>
      </c>
      <c r="I78" s="438"/>
      <c r="J78" s="456" t="s">
        <v>10</v>
      </c>
      <c r="K78" s="438"/>
      <c r="L78" s="456" t="s">
        <v>10</v>
      </c>
      <c r="M78" s="438"/>
      <c r="N78" s="438"/>
      <c r="O78" s="438"/>
      <c r="P78" s="438"/>
      <c r="Q78" s="438"/>
      <c r="R78" s="438"/>
    </row>
    <row r="79" spans="1:18" s="452" customFormat="1" hidden="1" outlineLevel="1">
      <c r="A79" s="462" t="s">
        <v>495</v>
      </c>
      <c r="B79" s="447" t="s">
        <v>295</v>
      </c>
      <c r="C79" s="425" t="s">
        <v>48</v>
      </c>
      <c r="D79" s="456" t="s">
        <v>10</v>
      </c>
      <c r="E79" s="456" t="s">
        <v>10</v>
      </c>
      <c r="F79" s="456" t="s">
        <v>10</v>
      </c>
      <c r="G79" s="438"/>
      <c r="H79" s="456" t="s">
        <v>10</v>
      </c>
      <c r="I79" s="438"/>
      <c r="J79" s="456" t="s">
        <v>10</v>
      </c>
      <c r="K79" s="438"/>
      <c r="L79" s="456" t="s">
        <v>10</v>
      </c>
      <c r="M79" s="438"/>
      <c r="N79" s="438"/>
      <c r="O79" s="438"/>
      <c r="P79" s="438"/>
      <c r="Q79" s="438"/>
      <c r="R79" s="438"/>
    </row>
    <row r="80" spans="1:18" s="452" customFormat="1" hidden="1" outlineLevel="1">
      <c r="A80" s="463">
        <v>13</v>
      </c>
      <c r="B80" s="464" t="s">
        <v>440</v>
      </c>
      <c r="C80" s="465"/>
      <c r="D80" s="466" t="s">
        <v>10</v>
      </c>
      <c r="E80" s="466" t="s">
        <v>10</v>
      </c>
      <c r="F80" s="466" t="s">
        <v>10</v>
      </c>
      <c r="G80" s="466" t="s">
        <v>10</v>
      </c>
      <c r="H80" s="466" t="s">
        <v>10</v>
      </c>
      <c r="I80" s="466" t="s">
        <v>10</v>
      </c>
      <c r="J80" s="466" t="s">
        <v>10</v>
      </c>
      <c r="K80" s="466" t="s">
        <v>10</v>
      </c>
      <c r="L80" s="466" t="s">
        <v>10</v>
      </c>
      <c r="M80" s="466" t="s">
        <v>10</v>
      </c>
      <c r="N80" s="503" t="e">
        <f>(((K56-K68-K77-I56)/I56)+((I56-I68-I77-G56)/G56)+((G56-G68-G77-E56)/E56))/3</f>
        <v>#DIV/0!</v>
      </c>
      <c r="O80" s="503" t="e">
        <f>(((K56-K68-K77-I56)/I56)+((I56-I68-I77-G56)/G56)+((G56-G68-G77-E56)/E56))/3</f>
        <v>#DIV/0!</v>
      </c>
      <c r="P80" s="503" t="e">
        <f t="shared" ref="P80:Q82" si="31">(((K56-K68-K77-I56)/I56)+((I56-I68-I77-G56)/G56)+((G56-G68-G77-E56)/E56))/3</f>
        <v>#DIV/0!</v>
      </c>
      <c r="Q80" s="503" t="e">
        <f t="shared" si="31"/>
        <v>#VALUE!</v>
      </c>
      <c r="R80" s="503" t="e">
        <f>(((N56-N68-N77-L56)/L56)+((L56-L68-L77-J56)/J56)+((J56-J68-J77-H56)/H56))/3</f>
        <v>#DIV/0!</v>
      </c>
    </row>
    <row r="81" spans="1:18" s="452" customFormat="1" hidden="1" outlineLevel="1">
      <c r="A81" s="462" t="s">
        <v>335</v>
      </c>
      <c r="B81" s="447" t="s">
        <v>268</v>
      </c>
      <c r="C81" s="425"/>
      <c r="D81" s="466" t="s">
        <v>10</v>
      </c>
      <c r="E81" s="466" t="s">
        <v>10</v>
      </c>
      <c r="F81" s="466" t="s">
        <v>10</v>
      </c>
      <c r="G81" s="466" t="s">
        <v>10</v>
      </c>
      <c r="H81" s="466" t="s">
        <v>10</v>
      </c>
      <c r="I81" s="466" t="s">
        <v>10</v>
      </c>
      <c r="J81" s="466" t="s">
        <v>10</v>
      </c>
      <c r="K81" s="466" t="s">
        <v>10</v>
      </c>
      <c r="L81" s="466" t="s">
        <v>10</v>
      </c>
      <c r="M81" s="466" t="s">
        <v>10</v>
      </c>
      <c r="N81" s="503" t="e">
        <f>(((K57-K69-K78-I57)/I57)+((I57-I69-I78-G57)/G57)+((G57-G69-G78-E57)/E57))/3</f>
        <v>#DIV/0!</v>
      </c>
      <c r="O81" s="503" t="e">
        <f>(((K57-K69-K78-I57)/I57)+((I57-I69-I78-G57)/G57)+((G57-G69-G78-E57)/E57))/3</f>
        <v>#DIV/0!</v>
      </c>
      <c r="P81" s="503" t="e">
        <f t="shared" si="31"/>
        <v>#DIV/0!</v>
      </c>
      <c r="Q81" s="503" t="e">
        <f t="shared" si="31"/>
        <v>#VALUE!</v>
      </c>
      <c r="R81" s="503" t="e">
        <f>(((N57-N69-N78-L57)/L57)+((L57-L69-L78-J57)/J57)+((J57-J69-J78-H57)/H57))/3</f>
        <v>#DIV/0!</v>
      </c>
    </row>
    <row r="82" spans="1:18" s="452" customFormat="1" hidden="1" outlineLevel="1">
      <c r="A82" s="462" t="s">
        <v>336</v>
      </c>
      <c r="B82" s="447" t="s">
        <v>295</v>
      </c>
      <c r="C82" s="425"/>
      <c r="D82" s="466" t="s">
        <v>10</v>
      </c>
      <c r="E82" s="466" t="s">
        <v>10</v>
      </c>
      <c r="F82" s="466" t="s">
        <v>10</v>
      </c>
      <c r="G82" s="466" t="s">
        <v>10</v>
      </c>
      <c r="H82" s="466" t="s">
        <v>10</v>
      </c>
      <c r="I82" s="466" t="s">
        <v>10</v>
      </c>
      <c r="J82" s="466" t="s">
        <v>10</v>
      </c>
      <c r="K82" s="466" t="s">
        <v>10</v>
      </c>
      <c r="L82" s="466" t="s">
        <v>10</v>
      </c>
      <c r="M82" s="466" t="s">
        <v>10</v>
      </c>
      <c r="N82" s="503" t="e">
        <f>(((K58-K70-K79-I58)/I58)+((I58-I70-I79-G58)/G58)+((G58-G70-G79-E58)/E58))/3</f>
        <v>#DIV/0!</v>
      </c>
      <c r="O82" s="503" t="e">
        <f>(((K58-K70-K79-I58)/I58)+((I58-I70-I79-G58)/G58)+((G58-G70-G79-E58)/E58))/3</f>
        <v>#DIV/0!</v>
      </c>
      <c r="P82" s="503" t="e">
        <f t="shared" si="31"/>
        <v>#DIV/0!</v>
      </c>
      <c r="Q82" s="503" t="e">
        <f t="shared" si="31"/>
        <v>#VALUE!</v>
      </c>
      <c r="R82" s="503" t="e">
        <f>(((N58-N70-N79-L58)/L58)+((L58-L70-L79-J58)/J58)+((J58-J70-J79-H58)/H58))/3</f>
        <v>#DIV/0!</v>
      </c>
    </row>
    <row r="83" spans="1:18" ht="24" hidden="1" collapsed="1">
      <c r="A83" s="427">
        <v>14</v>
      </c>
      <c r="B83" s="428" t="s">
        <v>378</v>
      </c>
      <c r="C83" s="429"/>
      <c r="D83" s="430"/>
      <c r="E83" s="430"/>
      <c r="F83" s="430"/>
      <c r="G83" s="430"/>
      <c r="H83" s="430"/>
      <c r="I83" s="430"/>
      <c r="J83" s="430"/>
      <c r="K83" s="430"/>
      <c r="L83" s="430"/>
      <c r="M83" s="430"/>
      <c r="N83" s="431"/>
      <c r="O83" s="431"/>
      <c r="P83" s="431"/>
      <c r="Q83" s="431"/>
      <c r="R83" s="431"/>
    </row>
    <row r="84" spans="1:18" hidden="1" outlineLevel="1">
      <c r="A84" s="444" t="s">
        <v>14</v>
      </c>
      <c r="B84" s="432" t="s">
        <v>271</v>
      </c>
      <c r="C84" s="425" t="s">
        <v>48</v>
      </c>
      <c r="D84" s="445">
        <f t="shared" ref="D84:P84" si="32">D85+D86</f>
        <v>0</v>
      </c>
      <c r="E84" s="445">
        <f t="shared" si="32"/>
        <v>0</v>
      </c>
      <c r="F84" s="445">
        <f t="shared" si="32"/>
        <v>0</v>
      </c>
      <c r="G84" s="445">
        <f t="shared" si="32"/>
        <v>0</v>
      </c>
      <c r="H84" s="445">
        <f t="shared" si="32"/>
        <v>0</v>
      </c>
      <c r="I84" s="445">
        <f t="shared" si="32"/>
        <v>0</v>
      </c>
      <c r="J84" s="445">
        <f t="shared" si="32"/>
        <v>0</v>
      </c>
      <c r="K84" s="445">
        <f t="shared" si="32"/>
        <v>0</v>
      </c>
      <c r="L84" s="445">
        <f t="shared" si="32"/>
        <v>0</v>
      </c>
      <c r="M84" s="445">
        <f t="shared" si="32"/>
        <v>0</v>
      </c>
      <c r="N84" s="445" t="e">
        <f t="shared" si="32"/>
        <v>#DIV/0!</v>
      </c>
      <c r="O84" s="445" t="e">
        <f t="shared" si="32"/>
        <v>#DIV/0!</v>
      </c>
      <c r="P84" s="445" t="e">
        <f t="shared" si="32"/>
        <v>#DIV/0!</v>
      </c>
      <c r="Q84" s="445" t="e">
        <f>Q85+Q86</f>
        <v>#VALUE!</v>
      </c>
      <c r="R84" s="445" t="e">
        <f>R85+R86</f>
        <v>#DIV/0!</v>
      </c>
    </row>
    <row r="85" spans="1:18" hidden="1" outlineLevel="1">
      <c r="A85" s="444" t="s">
        <v>496</v>
      </c>
      <c r="B85" s="447" t="s">
        <v>268</v>
      </c>
      <c r="C85" s="425" t="s">
        <v>48</v>
      </c>
      <c r="D85" s="438"/>
      <c r="E85" s="438"/>
      <c r="F85" s="438"/>
      <c r="G85" s="438"/>
      <c r="H85" s="438"/>
      <c r="I85" s="438"/>
      <c r="J85" s="438"/>
      <c r="K85" s="438"/>
      <c r="L85" s="438"/>
      <c r="M85" s="438"/>
      <c r="N85" s="503" t="e">
        <f>IF(AND(N109&lt;0.05,N109&gt;-0.05),K85*(1+N109)*(1+N109)+N97+N106,IF(N109&gt;0.05,K85*(1+0.05)*(1+0.05)+N97+N106,K85*(1-0.05)*(1-0.05)+N97+N106))</f>
        <v>#DIV/0!</v>
      </c>
      <c r="O85" s="503" t="e">
        <f>IF(AND(O109&lt;0.05,O109&gt;-0.05),K85*(1+O109)*(1+O109)+O97+O106,IF(O109&gt;0.05,K85*(1+0.05)*(1+0.05)+O97+O106,K85*(1-0.05)*(1-0.05)+O97+O106))</f>
        <v>#DIV/0!</v>
      </c>
      <c r="P85" s="503" t="e">
        <f>IF(AND(P109&lt;0.05,P109&gt;-0.05),K85*(1+P109)*(1+P109)+P97+P106,IF(P109&gt;0.05,K85*(1+0.05)*(1+0.05)+P97+P106,K85*(1-0.05)*(1-0.05)+P97+P106))</f>
        <v>#DIV/0!</v>
      </c>
      <c r="Q85" s="503" t="e">
        <f>IF(AND(Q109&lt;0.05,Q109&gt;-0.05),L85*(1+Q109)*(1+Q109)+Q97+Q106,IF(Q109&gt;0.05,L85*(1+0.05)*(1+0.05)+Q97+Q106,L85*(1-0.05)*(1-0.05)+Q97+Q106))</f>
        <v>#VALUE!</v>
      </c>
      <c r="R85" s="503" t="e">
        <f>IF(AND(R109&lt;0.05,R109&gt;-0.05),N85*(1+R109)*(1+R109)+R97+R106,IF(R109&gt;0.05,N85*(1+0.05)*(1+0.05)+R97+R106,N85*(1-0.05)*(1-0.05)+R97+R106))</f>
        <v>#DIV/0!</v>
      </c>
    </row>
    <row r="86" spans="1:18" hidden="1" outlineLevel="1">
      <c r="A86" s="444" t="s">
        <v>497</v>
      </c>
      <c r="B86" s="447" t="s">
        <v>295</v>
      </c>
      <c r="C86" s="425" t="s">
        <v>48</v>
      </c>
      <c r="D86" s="433">
        <f t="shared" ref="D86:M86" si="33">SUM(D87:D89)</f>
        <v>0</v>
      </c>
      <c r="E86" s="433">
        <f t="shared" si="33"/>
        <v>0</v>
      </c>
      <c r="F86" s="433">
        <f t="shared" si="33"/>
        <v>0</v>
      </c>
      <c r="G86" s="433">
        <f t="shared" si="33"/>
        <v>0</v>
      </c>
      <c r="H86" s="433">
        <f t="shared" si="33"/>
        <v>0</v>
      </c>
      <c r="I86" s="433">
        <f t="shared" si="33"/>
        <v>0</v>
      </c>
      <c r="J86" s="433">
        <f t="shared" si="33"/>
        <v>0</v>
      </c>
      <c r="K86" s="433">
        <f t="shared" si="33"/>
        <v>0</v>
      </c>
      <c r="L86" s="433">
        <f t="shared" si="33"/>
        <v>0</v>
      </c>
      <c r="M86" s="433">
        <f t="shared" si="33"/>
        <v>0</v>
      </c>
      <c r="N86" s="503" t="e">
        <f>IF(AND(N110&lt;0.05,N110&gt;-0.05),K86*(1+N110)*(1+N110)+N98+N107,IF(N110&gt;0.05,K86*(1+0.05)*(1+0.05)+N98+N107,K86*(1-0.05)*(1-0.05)+N98+N107))</f>
        <v>#DIV/0!</v>
      </c>
      <c r="O86" s="503" t="e">
        <f>IF(AND(O110&lt;0.05,O110&gt;-0.05),K86*(1+O110)*(1+O110)+O98+O107,IF(O110&gt;0.05,K86*(1+0.05)*(1+0.05)+O98+O107,K86*(1-0.05)*(1-0.05)+O98+O107))</f>
        <v>#DIV/0!</v>
      </c>
      <c r="P86" s="503" t="e">
        <f>IF(AND(P110&lt;0.05,P110&gt;-0.05),K86*(1+P110)*(1+P110)+P98+P107,IF(P110&gt;0.05,K86*(1+0.05)*(1+0.05)+P98+P107,K86*(1-0.05)*(1-0.05)+P98+P107))</f>
        <v>#DIV/0!</v>
      </c>
      <c r="Q86" s="503" t="e">
        <f>IF(AND(Q110&lt;0.05,Q110&gt;-0.05),L86*(1+Q110)*(1+Q110)+Q98+Q107,IF(Q110&gt;0.05,L86*(1+0.05)*(1+0.05)+Q98+Q107,L86*(1-0.05)*(1-0.05)+Q98+Q107))</f>
        <v>#VALUE!</v>
      </c>
      <c r="R86" s="503" t="e">
        <f>IF(AND(R110&lt;0.05,R110&gt;-0.05),N86*(1+R110)*(1+R110)+R98+R107,IF(R110&gt;0.05,N86*(1+0.05)*(1+0.05)+R98+R107,N86*(1-0.05)*(1-0.05)+R98+R107))</f>
        <v>#DIV/0!</v>
      </c>
    </row>
    <row r="87" spans="1:18" hidden="1" outlineLevel="1">
      <c r="A87" s="440" t="s">
        <v>498</v>
      </c>
      <c r="B87" s="446" t="s">
        <v>276</v>
      </c>
      <c r="C87" s="434" t="s">
        <v>48</v>
      </c>
      <c r="D87" s="436"/>
      <c r="E87" s="436"/>
      <c r="F87" s="436"/>
      <c r="G87" s="436"/>
      <c r="H87" s="436"/>
      <c r="I87" s="436"/>
      <c r="J87" s="436"/>
      <c r="K87" s="436"/>
      <c r="L87" s="436"/>
      <c r="M87" s="436"/>
      <c r="N87" s="436"/>
      <c r="O87" s="436"/>
      <c r="P87" s="436"/>
      <c r="Q87" s="436"/>
      <c r="R87" s="436"/>
    </row>
    <row r="88" spans="1:18" hidden="1" outlineLevel="1">
      <c r="A88" s="440" t="s">
        <v>499</v>
      </c>
      <c r="B88" s="446" t="s">
        <v>277</v>
      </c>
      <c r="C88" s="434" t="s">
        <v>48</v>
      </c>
      <c r="D88" s="436"/>
      <c r="E88" s="436"/>
      <c r="F88" s="436"/>
      <c r="G88" s="436"/>
      <c r="H88" s="436"/>
      <c r="I88" s="436"/>
      <c r="J88" s="436"/>
      <c r="K88" s="436"/>
      <c r="L88" s="436"/>
      <c r="M88" s="436"/>
      <c r="N88" s="436"/>
      <c r="O88" s="436"/>
      <c r="P88" s="436"/>
      <c r="Q88" s="436"/>
      <c r="R88" s="436"/>
    </row>
    <row r="89" spans="1:18" hidden="1" outlineLevel="1">
      <c r="A89" s="440" t="s">
        <v>500</v>
      </c>
      <c r="B89" s="446" t="s">
        <v>278</v>
      </c>
      <c r="C89" s="434" t="s">
        <v>48</v>
      </c>
      <c r="D89" s="436"/>
      <c r="E89" s="436"/>
      <c r="F89" s="436"/>
      <c r="G89" s="436"/>
      <c r="H89" s="436"/>
      <c r="I89" s="436"/>
      <c r="J89" s="436"/>
      <c r="K89" s="436"/>
      <c r="L89" s="436"/>
      <c r="M89" s="436"/>
      <c r="N89" s="436"/>
      <c r="O89" s="436"/>
      <c r="P89" s="436"/>
      <c r="Q89" s="436"/>
      <c r="R89" s="436"/>
    </row>
    <row r="90" spans="1:18" hidden="1" outlineLevel="1">
      <c r="A90" s="444" t="s">
        <v>15</v>
      </c>
      <c r="B90" s="432" t="s">
        <v>1052</v>
      </c>
      <c r="C90" s="425" t="s">
        <v>48</v>
      </c>
      <c r="D90" s="438"/>
      <c r="E90" s="438"/>
      <c r="F90" s="438"/>
      <c r="G90" s="438"/>
      <c r="H90" s="438"/>
      <c r="I90" s="438"/>
      <c r="J90" s="438"/>
      <c r="K90" s="438"/>
      <c r="L90" s="438"/>
      <c r="M90" s="438"/>
      <c r="N90" s="438"/>
      <c r="O90" s="438"/>
      <c r="P90" s="438"/>
      <c r="Q90" s="438"/>
      <c r="R90" s="438"/>
    </row>
    <row r="91" spans="1:18" s="443" customFormat="1" hidden="1" outlineLevel="1">
      <c r="A91" s="440" t="s">
        <v>501</v>
      </c>
      <c r="B91" s="448" t="s">
        <v>294</v>
      </c>
      <c r="C91" s="434" t="s">
        <v>731</v>
      </c>
      <c r="D91" s="442" t="str">
        <f t="shared" ref="D91:P91" si="34">IF(D90&gt;0,D90/D84*100,"0")</f>
        <v>0</v>
      </c>
      <c r="E91" s="442" t="str">
        <f t="shared" si="34"/>
        <v>0</v>
      </c>
      <c r="F91" s="442" t="str">
        <f t="shared" si="34"/>
        <v>0</v>
      </c>
      <c r="G91" s="442" t="str">
        <f t="shared" si="34"/>
        <v>0</v>
      </c>
      <c r="H91" s="442" t="str">
        <f t="shared" si="34"/>
        <v>0</v>
      </c>
      <c r="I91" s="442" t="str">
        <f t="shared" si="34"/>
        <v>0</v>
      </c>
      <c r="J91" s="442" t="str">
        <f t="shared" si="34"/>
        <v>0</v>
      </c>
      <c r="K91" s="442" t="str">
        <f t="shared" si="34"/>
        <v>0</v>
      </c>
      <c r="L91" s="442" t="str">
        <f t="shared" si="34"/>
        <v>0</v>
      </c>
      <c r="M91" s="442" t="str">
        <f t="shared" si="34"/>
        <v>0</v>
      </c>
      <c r="N91" s="442" t="str">
        <f t="shared" si="34"/>
        <v>0</v>
      </c>
      <c r="O91" s="442" t="str">
        <f t="shared" si="34"/>
        <v>0</v>
      </c>
      <c r="P91" s="442" t="str">
        <f t="shared" si="34"/>
        <v>0</v>
      </c>
      <c r="Q91" s="442" t="str">
        <f>IF(Q90&gt;0,Q90/Q84*100,"0")</f>
        <v>0</v>
      </c>
      <c r="R91" s="442" t="str">
        <f>IF(R90&gt;0,R90/R84*100,"0")</f>
        <v>0</v>
      </c>
    </row>
    <row r="92" spans="1:18" hidden="1" outlineLevel="1">
      <c r="A92" s="444" t="s">
        <v>502</v>
      </c>
      <c r="B92" s="432" t="s">
        <v>269</v>
      </c>
      <c r="C92" s="425" t="s">
        <v>48</v>
      </c>
      <c r="D92" s="438"/>
      <c r="E92" s="438"/>
      <c r="F92" s="438"/>
      <c r="G92" s="438"/>
      <c r="H92" s="438"/>
      <c r="I92" s="438"/>
      <c r="J92" s="438"/>
      <c r="K92" s="438"/>
      <c r="L92" s="438"/>
      <c r="M92" s="438"/>
      <c r="N92" s="438"/>
      <c r="O92" s="438"/>
      <c r="P92" s="438"/>
      <c r="Q92" s="438"/>
      <c r="R92" s="438"/>
    </row>
    <row r="93" spans="1:18" hidden="1" outlineLevel="1">
      <c r="A93" s="444" t="s">
        <v>503</v>
      </c>
      <c r="B93" s="432" t="s">
        <v>270</v>
      </c>
      <c r="C93" s="425" t="s">
        <v>48</v>
      </c>
      <c r="D93" s="433">
        <f t="shared" ref="D93:P93" si="35">D84-D90-D92</f>
        <v>0</v>
      </c>
      <c r="E93" s="433">
        <f t="shared" si="35"/>
        <v>0</v>
      </c>
      <c r="F93" s="433">
        <f t="shared" si="35"/>
        <v>0</v>
      </c>
      <c r="G93" s="433">
        <f t="shared" si="35"/>
        <v>0</v>
      </c>
      <c r="H93" s="433">
        <f t="shared" si="35"/>
        <v>0</v>
      </c>
      <c r="I93" s="433">
        <f t="shared" si="35"/>
        <v>0</v>
      </c>
      <c r="J93" s="433">
        <f t="shared" si="35"/>
        <v>0</v>
      </c>
      <c r="K93" s="433">
        <f t="shared" si="35"/>
        <v>0</v>
      </c>
      <c r="L93" s="433">
        <f t="shared" si="35"/>
        <v>0</v>
      </c>
      <c r="M93" s="433">
        <f t="shared" si="35"/>
        <v>0</v>
      </c>
      <c r="N93" s="433" t="e">
        <f t="shared" si="35"/>
        <v>#DIV/0!</v>
      </c>
      <c r="O93" s="433" t="e">
        <f t="shared" si="35"/>
        <v>#DIV/0!</v>
      </c>
      <c r="P93" s="433" t="e">
        <f t="shared" si="35"/>
        <v>#DIV/0!</v>
      </c>
      <c r="Q93" s="433" t="e">
        <f>Q84-Q90-Q92</f>
        <v>#VALUE!</v>
      </c>
      <c r="R93" s="433" t="e">
        <f>R84-R90-R92</f>
        <v>#DIV/0!</v>
      </c>
    </row>
    <row r="94" spans="1:18" hidden="1" outlineLevel="1">
      <c r="A94" s="444" t="s">
        <v>504</v>
      </c>
      <c r="B94" s="449" t="s">
        <v>314</v>
      </c>
      <c r="C94" s="450" t="s">
        <v>1040</v>
      </c>
      <c r="D94" s="451"/>
      <c r="E94" s="451"/>
      <c r="F94" s="451"/>
      <c r="G94" s="451"/>
      <c r="H94" s="451"/>
      <c r="I94" s="451"/>
      <c r="J94" s="451"/>
      <c r="K94" s="451"/>
      <c r="L94" s="451"/>
      <c r="M94" s="451"/>
      <c r="N94" s="451"/>
      <c r="O94" s="451"/>
      <c r="P94" s="451"/>
      <c r="Q94" s="451"/>
      <c r="R94" s="451"/>
    </row>
    <row r="95" spans="1:18" hidden="1" outlineLevel="1">
      <c r="A95" s="444" t="s">
        <v>505</v>
      </c>
      <c r="B95" s="453" t="s">
        <v>315</v>
      </c>
      <c r="C95" s="450" t="s">
        <v>1041</v>
      </c>
      <c r="D95" s="454">
        <f t="shared" ref="D95:P95" si="36">IF(D94&gt;0,D94/D84,0)</f>
        <v>0</v>
      </c>
      <c r="E95" s="454">
        <f t="shared" si="36"/>
        <v>0</v>
      </c>
      <c r="F95" s="454">
        <f t="shared" si="36"/>
        <v>0</v>
      </c>
      <c r="G95" s="454">
        <f t="shared" si="36"/>
        <v>0</v>
      </c>
      <c r="H95" s="454">
        <f t="shared" si="36"/>
        <v>0</v>
      </c>
      <c r="I95" s="454">
        <f t="shared" si="36"/>
        <v>0</v>
      </c>
      <c r="J95" s="454">
        <f t="shared" si="36"/>
        <v>0</v>
      </c>
      <c r="K95" s="454">
        <f t="shared" si="36"/>
        <v>0</v>
      </c>
      <c r="L95" s="454">
        <f t="shared" si="36"/>
        <v>0</v>
      </c>
      <c r="M95" s="454">
        <f t="shared" si="36"/>
        <v>0</v>
      </c>
      <c r="N95" s="454">
        <f t="shared" si="36"/>
        <v>0</v>
      </c>
      <c r="O95" s="454">
        <f t="shared" si="36"/>
        <v>0</v>
      </c>
      <c r="P95" s="454">
        <f t="shared" si="36"/>
        <v>0</v>
      </c>
      <c r="Q95" s="454">
        <f>IF(Q94&gt;0,Q94/Q84,0)</f>
        <v>0</v>
      </c>
      <c r="R95" s="454">
        <f>IF(R94&gt;0,R94/R84,0)</f>
        <v>0</v>
      </c>
    </row>
    <row r="96" spans="1:18" hidden="1" outlineLevel="1">
      <c r="A96" s="455">
        <v>15</v>
      </c>
      <c r="B96" s="428" t="s">
        <v>678</v>
      </c>
      <c r="C96" s="425" t="s">
        <v>48</v>
      </c>
      <c r="D96" s="456" t="s">
        <v>10</v>
      </c>
      <c r="E96" s="456" t="s">
        <v>10</v>
      </c>
      <c r="F96" s="456" t="s">
        <v>10</v>
      </c>
      <c r="G96" s="457">
        <f>SUM(G97:G98)</f>
        <v>0</v>
      </c>
      <c r="H96" s="456" t="s">
        <v>10</v>
      </c>
      <c r="I96" s="457">
        <f>SUM(I97:I98)</f>
        <v>0</v>
      </c>
      <c r="J96" s="456" t="s">
        <v>10</v>
      </c>
      <c r="K96" s="457">
        <f>SUM(K97:K98)</f>
        <v>0</v>
      </c>
      <c r="L96" s="456" t="s">
        <v>10</v>
      </c>
      <c r="M96" s="457">
        <f t="shared" ref="M96:R96" si="37">SUM(M97:M98)</f>
        <v>0</v>
      </c>
      <c r="N96" s="457">
        <f t="shared" si="37"/>
        <v>0</v>
      </c>
      <c r="O96" s="457">
        <f t="shared" si="37"/>
        <v>0</v>
      </c>
      <c r="P96" s="457">
        <f t="shared" si="37"/>
        <v>0</v>
      </c>
      <c r="Q96" s="457">
        <f t="shared" si="37"/>
        <v>0</v>
      </c>
      <c r="R96" s="457">
        <f t="shared" si="37"/>
        <v>0</v>
      </c>
    </row>
    <row r="97" spans="1:18" hidden="1" outlineLevel="1">
      <c r="A97" s="440" t="s">
        <v>1271</v>
      </c>
      <c r="B97" s="447" t="s">
        <v>268</v>
      </c>
      <c r="C97" s="434" t="s">
        <v>48</v>
      </c>
      <c r="D97" s="456" t="s">
        <v>10</v>
      </c>
      <c r="E97" s="456" t="s">
        <v>10</v>
      </c>
      <c r="F97" s="456" t="s">
        <v>10</v>
      </c>
      <c r="G97" s="458">
        <f>G100+G103</f>
        <v>0</v>
      </c>
      <c r="H97" s="456" t="s">
        <v>10</v>
      </c>
      <c r="I97" s="458">
        <f>I100+I103</f>
        <v>0</v>
      </c>
      <c r="J97" s="456" t="s">
        <v>10</v>
      </c>
      <c r="K97" s="458">
        <f>K100+K103</f>
        <v>0</v>
      </c>
      <c r="L97" s="456" t="s">
        <v>10</v>
      </c>
      <c r="M97" s="458">
        <f t="shared" ref="M97:P98" si="38">M100+M103</f>
        <v>0</v>
      </c>
      <c r="N97" s="458">
        <f t="shared" si="38"/>
        <v>0</v>
      </c>
      <c r="O97" s="458">
        <f t="shared" si="38"/>
        <v>0</v>
      </c>
      <c r="P97" s="458">
        <f t="shared" si="38"/>
        <v>0</v>
      </c>
      <c r="Q97" s="458">
        <f>Q100+Q103</f>
        <v>0</v>
      </c>
      <c r="R97" s="458">
        <f>R100+R103</f>
        <v>0</v>
      </c>
    </row>
    <row r="98" spans="1:18" hidden="1" outlineLevel="1">
      <c r="A98" s="440" t="s">
        <v>1272</v>
      </c>
      <c r="B98" s="447" t="s">
        <v>295</v>
      </c>
      <c r="C98" s="434" t="s">
        <v>48</v>
      </c>
      <c r="D98" s="456" t="s">
        <v>10</v>
      </c>
      <c r="E98" s="456" t="s">
        <v>10</v>
      </c>
      <c r="F98" s="456" t="s">
        <v>10</v>
      </c>
      <c r="G98" s="458">
        <f>G101+G104</f>
        <v>0</v>
      </c>
      <c r="H98" s="456" t="s">
        <v>10</v>
      </c>
      <c r="I98" s="458">
        <f>I101+I104</f>
        <v>0</v>
      </c>
      <c r="J98" s="456" t="s">
        <v>10</v>
      </c>
      <c r="K98" s="458">
        <f>K101+K104</f>
        <v>0</v>
      </c>
      <c r="L98" s="456" t="s">
        <v>10</v>
      </c>
      <c r="M98" s="458">
        <f t="shared" si="38"/>
        <v>0</v>
      </c>
      <c r="N98" s="458">
        <f t="shared" si="38"/>
        <v>0</v>
      </c>
      <c r="O98" s="458">
        <f t="shared" si="38"/>
        <v>0</v>
      </c>
      <c r="P98" s="458">
        <f t="shared" si="38"/>
        <v>0</v>
      </c>
      <c r="Q98" s="458">
        <f>Q101+Q104</f>
        <v>0</v>
      </c>
      <c r="R98" s="458">
        <f>R101+R104</f>
        <v>0</v>
      </c>
    </row>
    <row r="99" spans="1:18" ht="25.5" hidden="1" outlineLevel="1">
      <c r="A99" s="459" t="s">
        <v>1274</v>
      </c>
      <c r="B99" s="460" t="s">
        <v>442</v>
      </c>
      <c r="C99" s="461" t="s">
        <v>48</v>
      </c>
      <c r="D99" s="456" t="s">
        <v>10</v>
      </c>
      <c r="E99" s="456" t="s">
        <v>10</v>
      </c>
      <c r="F99" s="456" t="s">
        <v>10</v>
      </c>
      <c r="G99" s="457">
        <f>SUM(G100:G101)</f>
        <v>0</v>
      </c>
      <c r="H99" s="456" t="s">
        <v>10</v>
      </c>
      <c r="I99" s="457">
        <f>SUM(I100:I101)</f>
        <v>0</v>
      </c>
      <c r="J99" s="456" t="s">
        <v>10</v>
      </c>
      <c r="K99" s="457">
        <f>SUM(K100:K101)</f>
        <v>0</v>
      </c>
      <c r="L99" s="456" t="s">
        <v>10</v>
      </c>
      <c r="M99" s="457">
        <f t="shared" ref="M99:R99" si="39">SUM(M100:M101)</f>
        <v>0</v>
      </c>
      <c r="N99" s="457">
        <f t="shared" si="39"/>
        <v>0</v>
      </c>
      <c r="O99" s="457">
        <f t="shared" si="39"/>
        <v>0</v>
      </c>
      <c r="P99" s="457">
        <f t="shared" si="39"/>
        <v>0</v>
      </c>
      <c r="Q99" s="457">
        <f t="shared" si="39"/>
        <v>0</v>
      </c>
      <c r="R99" s="457">
        <f t="shared" si="39"/>
        <v>0</v>
      </c>
    </row>
    <row r="100" spans="1:18" hidden="1" outlineLevel="1">
      <c r="A100" s="440" t="s">
        <v>1241</v>
      </c>
      <c r="B100" s="447" t="s">
        <v>268</v>
      </c>
      <c r="C100" s="434" t="s">
        <v>48</v>
      </c>
      <c r="D100" s="456" t="s">
        <v>10</v>
      </c>
      <c r="E100" s="456" t="s">
        <v>10</v>
      </c>
      <c r="F100" s="456" t="s">
        <v>10</v>
      </c>
      <c r="G100" s="436"/>
      <c r="H100" s="456" t="s">
        <v>10</v>
      </c>
      <c r="I100" s="436"/>
      <c r="J100" s="456" t="s">
        <v>10</v>
      </c>
      <c r="K100" s="436"/>
      <c r="L100" s="456" t="s">
        <v>10</v>
      </c>
      <c r="M100" s="436"/>
      <c r="N100" s="436"/>
      <c r="O100" s="436"/>
      <c r="P100" s="436"/>
      <c r="Q100" s="436"/>
      <c r="R100" s="436"/>
    </row>
    <row r="101" spans="1:18" hidden="1" outlineLevel="1">
      <c r="A101" s="440" t="s">
        <v>506</v>
      </c>
      <c r="B101" s="447" t="s">
        <v>295</v>
      </c>
      <c r="C101" s="434" t="s">
        <v>48</v>
      </c>
      <c r="D101" s="456" t="s">
        <v>10</v>
      </c>
      <c r="E101" s="456" t="s">
        <v>10</v>
      </c>
      <c r="F101" s="456" t="s">
        <v>10</v>
      </c>
      <c r="G101" s="436"/>
      <c r="H101" s="456" t="s">
        <v>10</v>
      </c>
      <c r="I101" s="436"/>
      <c r="J101" s="456" t="s">
        <v>10</v>
      </c>
      <c r="K101" s="436"/>
      <c r="L101" s="456" t="s">
        <v>10</v>
      </c>
      <c r="M101" s="436"/>
      <c r="N101" s="436"/>
      <c r="O101" s="436"/>
      <c r="P101" s="436"/>
      <c r="Q101" s="436"/>
      <c r="R101" s="436"/>
    </row>
    <row r="102" spans="1:18" ht="25.5" hidden="1" outlineLevel="1">
      <c r="A102" s="459" t="s">
        <v>339</v>
      </c>
      <c r="B102" s="460" t="s">
        <v>443</v>
      </c>
      <c r="C102" s="461" t="s">
        <v>48</v>
      </c>
      <c r="D102" s="456" t="s">
        <v>10</v>
      </c>
      <c r="E102" s="456" t="s">
        <v>10</v>
      </c>
      <c r="F102" s="456" t="s">
        <v>10</v>
      </c>
      <c r="G102" s="457">
        <f>SUM(G103:G104)</f>
        <v>0</v>
      </c>
      <c r="H102" s="456" t="s">
        <v>10</v>
      </c>
      <c r="I102" s="457">
        <f>SUM(I103:I104)</f>
        <v>0</v>
      </c>
      <c r="J102" s="456" t="s">
        <v>10</v>
      </c>
      <c r="K102" s="457">
        <f>SUM(K103:K104)</f>
        <v>0</v>
      </c>
      <c r="L102" s="456" t="s">
        <v>10</v>
      </c>
      <c r="M102" s="457">
        <f t="shared" ref="M102:R102" si="40">SUM(M103:M104)</f>
        <v>0</v>
      </c>
      <c r="N102" s="457">
        <f t="shared" si="40"/>
        <v>0</v>
      </c>
      <c r="O102" s="457">
        <f t="shared" si="40"/>
        <v>0</v>
      </c>
      <c r="P102" s="457">
        <f t="shared" si="40"/>
        <v>0</v>
      </c>
      <c r="Q102" s="457">
        <f t="shared" si="40"/>
        <v>0</v>
      </c>
      <c r="R102" s="457">
        <f t="shared" si="40"/>
        <v>0</v>
      </c>
    </row>
    <row r="103" spans="1:18" hidden="1" outlineLevel="1">
      <c r="A103" s="440" t="s">
        <v>507</v>
      </c>
      <c r="B103" s="447" t="s">
        <v>268</v>
      </c>
      <c r="C103" s="434" t="s">
        <v>48</v>
      </c>
      <c r="D103" s="456" t="s">
        <v>10</v>
      </c>
      <c r="E103" s="456" t="s">
        <v>10</v>
      </c>
      <c r="F103" s="456" t="s">
        <v>10</v>
      </c>
      <c r="G103" s="436"/>
      <c r="H103" s="456" t="s">
        <v>10</v>
      </c>
      <c r="I103" s="436"/>
      <c r="J103" s="456" t="s">
        <v>10</v>
      </c>
      <c r="K103" s="436"/>
      <c r="L103" s="456" t="s">
        <v>10</v>
      </c>
      <c r="M103" s="436"/>
      <c r="N103" s="436"/>
      <c r="O103" s="436"/>
      <c r="P103" s="436"/>
      <c r="Q103" s="436"/>
      <c r="R103" s="436"/>
    </row>
    <row r="104" spans="1:18" hidden="1" outlineLevel="1">
      <c r="A104" s="440" t="s">
        <v>508</v>
      </c>
      <c r="B104" s="447" t="s">
        <v>295</v>
      </c>
      <c r="C104" s="434" t="s">
        <v>48</v>
      </c>
      <c r="D104" s="456" t="s">
        <v>10</v>
      </c>
      <c r="E104" s="456" t="s">
        <v>10</v>
      </c>
      <c r="F104" s="456" t="s">
        <v>10</v>
      </c>
      <c r="G104" s="436"/>
      <c r="H104" s="456" t="s">
        <v>10</v>
      </c>
      <c r="I104" s="436"/>
      <c r="J104" s="456" t="s">
        <v>10</v>
      </c>
      <c r="K104" s="436"/>
      <c r="L104" s="456" t="s">
        <v>10</v>
      </c>
      <c r="M104" s="436"/>
      <c r="N104" s="436"/>
      <c r="O104" s="436"/>
      <c r="P104" s="436"/>
      <c r="Q104" s="436"/>
      <c r="R104" s="436"/>
    </row>
    <row r="105" spans="1:18" ht="51" hidden="1" outlineLevel="1">
      <c r="A105" s="455">
        <v>18</v>
      </c>
      <c r="B105" s="428" t="s">
        <v>689</v>
      </c>
      <c r="C105" s="425" t="s">
        <v>48</v>
      </c>
      <c r="D105" s="456" t="s">
        <v>10</v>
      </c>
      <c r="E105" s="456" t="s">
        <v>10</v>
      </c>
      <c r="F105" s="456" t="s">
        <v>10</v>
      </c>
      <c r="G105" s="457">
        <f>SUM(G106:G107)</f>
        <v>0</v>
      </c>
      <c r="H105" s="456" t="s">
        <v>10</v>
      </c>
      <c r="I105" s="457">
        <f>SUM(I106:I107)</f>
        <v>0</v>
      </c>
      <c r="J105" s="456" t="s">
        <v>10</v>
      </c>
      <c r="K105" s="457">
        <f>SUM(K106:K107)</f>
        <v>0</v>
      </c>
      <c r="L105" s="456" t="s">
        <v>10</v>
      </c>
      <c r="M105" s="457">
        <f t="shared" ref="M105:R105" si="41">SUM(M106:M107)</f>
        <v>0</v>
      </c>
      <c r="N105" s="457">
        <f t="shared" si="41"/>
        <v>0</v>
      </c>
      <c r="O105" s="457">
        <f t="shared" si="41"/>
        <v>0</v>
      </c>
      <c r="P105" s="457">
        <f t="shared" si="41"/>
        <v>0</v>
      </c>
      <c r="Q105" s="457">
        <f t="shared" si="41"/>
        <v>0</v>
      </c>
      <c r="R105" s="457">
        <f t="shared" si="41"/>
        <v>0</v>
      </c>
    </row>
    <row r="106" spans="1:18" hidden="1" outlineLevel="1">
      <c r="A106" s="462" t="s">
        <v>27</v>
      </c>
      <c r="B106" s="447" t="s">
        <v>268</v>
      </c>
      <c r="C106" s="425" t="s">
        <v>48</v>
      </c>
      <c r="D106" s="456" t="s">
        <v>10</v>
      </c>
      <c r="E106" s="456" t="s">
        <v>10</v>
      </c>
      <c r="F106" s="456" t="s">
        <v>10</v>
      </c>
      <c r="G106" s="438"/>
      <c r="H106" s="456" t="s">
        <v>10</v>
      </c>
      <c r="I106" s="438"/>
      <c r="J106" s="456" t="s">
        <v>10</v>
      </c>
      <c r="K106" s="438"/>
      <c r="L106" s="456" t="s">
        <v>10</v>
      </c>
      <c r="M106" s="438"/>
      <c r="N106" s="438"/>
      <c r="O106" s="438"/>
      <c r="P106" s="438"/>
      <c r="Q106" s="438"/>
      <c r="R106" s="438"/>
    </row>
    <row r="107" spans="1:18" hidden="1" outlineLevel="1">
      <c r="A107" s="462" t="s">
        <v>340</v>
      </c>
      <c r="B107" s="447" t="s">
        <v>295</v>
      </c>
      <c r="C107" s="425" t="s">
        <v>48</v>
      </c>
      <c r="D107" s="456" t="s">
        <v>10</v>
      </c>
      <c r="E107" s="456" t="s">
        <v>10</v>
      </c>
      <c r="F107" s="456" t="s">
        <v>10</v>
      </c>
      <c r="G107" s="438"/>
      <c r="H107" s="456" t="s">
        <v>10</v>
      </c>
      <c r="I107" s="438"/>
      <c r="J107" s="456" t="s">
        <v>10</v>
      </c>
      <c r="K107" s="438"/>
      <c r="L107" s="456" t="s">
        <v>10</v>
      </c>
      <c r="M107" s="438"/>
      <c r="N107" s="438"/>
      <c r="O107" s="438"/>
      <c r="P107" s="438"/>
      <c r="Q107" s="438"/>
      <c r="R107" s="438"/>
    </row>
    <row r="108" spans="1:18" hidden="1" outlineLevel="1">
      <c r="A108" s="463">
        <v>19</v>
      </c>
      <c r="B108" s="464" t="s">
        <v>444</v>
      </c>
      <c r="C108" s="465"/>
      <c r="D108" s="466" t="s">
        <v>10</v>
      </c>
      <c r="E108" s="466" t="s">
        <v>10</v>
      </c>
      <c r="F108" s="466" t="s">
        <v>10</v>
      </c>
      <c r="G108" s="466" t="s">
        <v>10</v>
      </c>
      <c r="H108" s="466" t="s">
        <v>10</v>
      </c>
      <c r="I108" s="466" t="s">
        <v>10</v>
      </c>
      <c r="J108" s="466" t="s">
        <v>10</v>
      </c>
      <c r="K108" s="466" t="s">
        <v>10</v>
      </c>
      <c r="L108" s="466" t="s">
        <v>10</v>
      </c>
      <c r="M108" s="466" t="s">
        <v>10</v>
      </c>
      <c r="N108" s="503" t="e">
        <f>(((K84-K96-K105-I84)/I84)+((I84-I96-I105-G84)/G84)+((G84-G96-G105-E84)/E84))/3</f>
        <v>#DIV/0!</v>
      </c>
      <c r="O108" s="503" t="e">
        <f>(((K84-K96-K105-I84)/I84)+((I84-I96-I105-G84)/G84)+((G84-G96-G105-E84)/E84))/3</f>
        <v>#DIV/0!</v>
      </c>
      <c r="P108" s="503" t="e">
        <f t="shared" ref="P108:Q110" si="42">(((K84-K96-K105-I84)/I84)+((I84-I96-I105-G84)/G84)+((G84-G96-G105-E84)/E84))/3</f>
        <v>#DIV/0!</v>
      </c>
      <c r="Q108" s="503" t="e">
        <f t="shared" si="42"/>
        <v>#VALUE!</v>
      </c>
      <c r="R108" s="503" t="e">
        <f>(((N84-N96-N105-L84)/L84)+((L84-L96-L105-J84)/J84)+((J84-J96-J105-H84)/H84))/3</f>
        <v>#DIV/0!</v>
      </c>
    </row>
    <row r="109" spans="1:18" hidden="1" outlineLevel="1">
      <c r="A109" s="462" t="s">
        <v>343</v>
      </c>
      <c r="B109" s="447" t="s">
        <v>268</v>
      </c>
      <c r="C109" s="425"/>
      <c r="D109" s="466" t="s">
        <v>10</v>
      </c>
      <c r="E109" s="466" t="s">
        <v>10</v>
      </c>
      <c r="F109" s="466" t="s">
        <v>10</v>
      </c>
      <c r="G109" s="466" t="s">
        <v>10</v>
      </c>
      <c r="H109" s="466" t="s">
        <v>10</v>
      </c>
      <c r="I109" s="466" t="s">
        <v>10</v>
      </c>
      <c r="J109" s="466" t="s">
        <v>10</v>
      </c>
      <c r="K109" s="466" t="s">
        <v>10</v>
      </c>
      <c r="L109" s="466" t="s">
        <v>10</v>
      </c>
      <c r="M109" s="466" t="s">
        <v>10</v>
      </c>
      <c r="N109" s="503" t="e">
        <f>(((K85-K97-K106-I85)/I85)+((I85-I97-I106-G85)/G85)+((G85-G97-G106-E85)/E85))/3</f>
        <v>#DIV/0!</v>
      </c>
      <c r="O109" s="503" t="e">
        <f>(((K85-K97-K106-I85)/I85)+((I85-I97-I106-G85)/G85)+((G85-G97-G106-E85)/E85))/3</f>
        <v>#DIV/0!</v>
      </c>
      <c r="P109" s="503" t="e">
        <f t="shared" si="42"/>
        <v>#DIV/0!</v>
      </c>
      <c r="Q109" s="503" t="e">
        <f t="shared" si="42"/>
        <v>#VALUE!</v>
      </c>
      <c r="R109" s="503" t="e">
        <f>(((N85-N97-N106-L85)/L85)+((L85-L97-L106-J85)/J85)+((J85-J97-J106-H85)/H85))/3</f>
        <v>#DIV/0!</v>
      </c>
    </row>
    <row r="110" spans="1:18" hidden="1" outlineLevel="1">
      <c r="A110" s="462" t="s">
        <v>344</v>
      </c>
      <c r="B110" s="447" t="s">
        <v>295</v>
      </c>
      <c r="C110" s="425"/>
      <c r="D110" s="466" t="s">
        <v>10</v>
      </c>
      <c r="E110" s="466" t="s">
        <v>10</v>
      </c>
      <c r="F110" s="466" t="s">
        <v>10</v>
      </c>
      <c r="G110" s="466" t="s">
        <v>10</v>
      </c>
      <c r="H110" s="466" t="s">
        <v>10</v>
      </c>
      <c r="I110" s="466" t="s">
        <v>10</v>
      </c>
      <c r="J110" s="466" t="s">
        <v>10</v>
      </c>
      <c r="K110" s="466" t="s">
        <v>10</v>
      </c>
      <c r="L110" s="466" t="s">
        <v>10</v>
      </c>
      <c r="M110" s="466" t="s">
        <v>10</v>
      </c>
      <c r="N110" s="503" t="e">
        <f>(((K86-K98-K107-I86)/I86)+((I86-I98-I107-G86)/G86)+((G86-G98-G107-E86)/E86))/3</f>
        <v>#DIV/0!</v>
      </c>
      <c r="O110" s="503" t="e">
        <f>(((K86-K98-K107-I86)/I86)+((I86-I98-I107-G86)/G86)+((G86-G98-G107-E86)/E86))/3</f>
        <v>#DIV/0!</v>
      </c>
      <c r="P110" s="503" t="e">
        <f t="shared" si="42"/>
        <v>#DIV/0!</v>
      </c>
      <c r="Q110" s="503" t="e">
        <f t="shared" si="42"/>
        <v>#VALUE!</v>
      </c>
      <c r="R110" s="503" t="e">
        <f>(((N86-N98-N107-L86)/L86)+((L86-L98-L107-J86)/J86)+((J86-J98-J107-H86)/H86))/3</f>
        <v>#DIV/0!</v>
      </c>
    </row>
    <row r="111" spans="1:18" ht="38.25" collapsed="1">
      <c r="A111" s="427">
        <v>20</v>
      </c>
      <c r="B111" s="428" t="s">
        <v>650</v>
      </c>
      <c r="C111" s="429"/>
      <c r="D111" s="430"/>
      <c r="E111" s="430"/>
      <c r="F111" s="430"/>
      <c r="G111" s="430"/>
      <c r="H111" s="430"/>
      <c r="I111" s="430"/>
      <c r="J111" s="430"/>
      <c r="K111" s="430"/>
      <c r="L111" s="430"/>
      <c r="M111" s="430"/>
      <c r="N111" s="431"/>
      <c r="O111" s="431"/>
      <c r="P111" s="431"/>
      <c r="Q111" s="431"/>
      <c r="R111" s="431"/>
    </row>
    <row r="112" spans="1:18" outlineLevel="1">
      <c r="A112" s="444" t="s">
        <v>346</v>
      </c>
      <c r="B112" s="432" t="s">
        <v>272</v>
      </c>
      <c r="C112" s="425" t="s">
        <v>48</v>
      </c>
      <c r="D112" s="445">
        <f>D116+D117</f>
        <v>3.49</v>
      </c>
      <c r="E112" s="445">
        <f>E116+E117</f>
        <v>4.1219999999999999</v>
      </c>
      <c r="F112" s="445">
        <f t="shared" ref="F112:P112" si="43">F116+F117</f>
        <v>3.9940000000000002</v>
      </c>
      <c r="G112" s="445">
        <f t="shared" si="43"/>
        <v>3.66</v>
      </c>
      <c r="H112" s="445">
        <f t="shared" si="43"/>
        <v>3.8759999999999999</v>
      </c>
      <c r="I112" s="445">
        <f t="shared" si="43"/>
        <v>2.2469999999999999</v>
      </c>
      <c r="J112" s="445">
        <f t="shared" si="43"/>
        <v>3.6779999999999999</v>
      </c>
      <c r="K112" s="445">
        <f t="shared" si="43"/>
        <v>1.7250000000000001</v>
      </c>
      <c r="L112" s="445">
        <f t="shared" si="43"/>
        <v>3.6310000000000002</v>
      </c>
      <c r="M112" s="445">
        <f t="shared" si="43"/>
        <v>5.0350000000000001</v>
      </c>
      <c r="N112" s="445">
        <f>N116+N117</f>
        <v>3.4968000000000004</v>
      </c>
      <c r="O112" s="445">
        <f>O116+O117</f>
        <v>3.4968000000000004</v>
      </c>
      <c r="P112" s="445">
        <f t="shared" si="43"/>
        <v>3.4968000000000004</v>
      </c>
      <c r="Q112" s="445">
        <f>Q116+Q117</f>
        <v>3.4968000000000004</v>
      </c>
      <c r="R112" s="445">
        <f>R116+R117</f>
        <v>3.4968000000000004</v>
      </c>
    </row>
    <row r="113" spans="1:19" hidden="1" outlineLevel="1">
      <c r="A113" s="1630" t="s">
        <v>560</v>
      </c>
      <c r="B113" s="447" t="s">
        <v>273</v>
      </c>
      <c r="C113" s="425" t="s">
        <v>48</v>
      </c>
      <c r="D113" s="438"/>
      <c r="E113" s="438"/>
      <c r="F113" s="438"/>
      <c r="G113" s="438"/>
      <c r="H113" s="438"/>
      <c r="I113" s="438"/>
      <c r="J113" s="438"/>
      <c r="K113" s="438"/>
      <c r="L113" s="438"/>
      <c r="M113" s="438"/>
      <c r="N113" s="438"/>
      <c r="O113" s="438"/>
      <c r="P113" s="438"/>
      <c r="Q113" s="438"/>
      <c r="R113" s="438"/>
    </row>
    <row r="114" spans="1:19" hidden="1" outlineLevel="1">
      <c r="A114" s="1631"/>
      <c r="B114" s="447" t="s">
        <v>274</v>
      </c>
      <c r="C114" s="425" t="s">
        <v>48</v>
      </c>
      <c r="D114" s="438"/>
      <c r="E114" s="438"/>
      <c r="F114" s="438"/>
      <c r="G114" s="438"/>
      <c r="H114" s="438"/>
      <c r="I114" s="438"/>
      <c r="J114" s="438"/>
      <c r="K114" s="438"/>
      <c r="L114" s="438"/>
      <c r="M114" s="438"/>
      <c r="N114" s="438"/>
      <c r="O114" s="438"/>
      <c r="P114" s="438"/>
      <c r="Q114" s="438"/>
      <c r="R114" s="438"/>
    </row>
    <row r="115" spans="1:19" hidden="1" outlineLevel="1">
      <c r="A115" s="1632"/>
      <c r="B115" s="432" t="s">
        <v>559</v>
      </c>
      <c r="C115" s="425" t="s">
        <v>48</v>
      </c>
      <c r="D115" s="438"/>
      <c r="E115" s="438"/>
      <c r="F115" s="438"/>
      <c r="G115" s="438"/>
      <c r="H115" s="438"/>
      <c r="I115" s="438"/>
      <c r="J115" s="438"/>
      <c r="K115" s="438"/>
      <c r="L115" s="438"/>
      <c r="M115" s="438"/>
      <c r="N115" s="438"/>
      <c r="O115" s="438"/>
      <c r="P115" s="438"/>
      <c r="Q115" s="438"/>
      <c r="R115" s="438"/>
    </row>
    <row r="116" spans="1:19" outlineLevel="1">
      <c r="A116" s="444" t="s">
        <v>509</v>
      </c>
      <c r="B116" s="439" t="s">
        <v>304</v>
      </c>
      <c r="C116" s="425" t="s">
        <v>48</v>
      </c>
      <c r="D116" s="438">
        <v>1.6</v>
      </c>
      <c r="E116" s="438">
        <v>1.6</v>
      </c>
      <c r="F116" s="438">
        <v>1.6</v>
      </c>
      <c r="G116" s="438">
        <v>1.6</v>
      </c>
      <c r="H116" s="438">
        <v>1.6</v>
      </c>
      <c r="I116" s="438">
        <v>0.3</v>
      </c>
      <c r="J116" s="438">
        <v>1.595</v>
      </c>
      <c r="K116" s="438">
        <v>0</v>
      </c>
      <c r="L116" s="438">
        <v>1.595</v>
      </c>
      <c r="M116" s="438">
        <v>0.123</v>
      </c>
      <c r="N116" s="438">
        <f>СобП!H53</f>
        <v>1.5948000000000002</v>
      </c>
      <c r="O116" s="438">
        <f>СобП!H53</f>
        <v>1.5948000000000002</v>
      </c>
      <c r="P116" s="438">
        <f>СобП!H53</f>
        <v>1.5948000000000002</v>
      </c>
      <c r="Q116" s="438">
        <f>СобП!H53</f>
        <v>1.5948000000000002</v>
      </c>
      <c r="R116" s="438">
        <f>СобП!H53</f>
        <v>1.5948000000000002</v>
      </c>
    </row>
    <row r="117" spans="1:19" outlineLevel="1">
      <c r="A117" s="444" t="s">
        <v>510</v>
      </c>
      <c r="B117" s="439" t="s">
        <v>305</v>
      </c>
      <c r="C117" s="425" t="s">
        <v>48</v>
      </c>
      <c r="D117" s="445">
        <f t="shared" ref="D117:P117" si="44">SUM(D118:D120)</f>
        <v>1.8900000000000001</v>
      </c>
      <c r="E117" s="445">
        <f t="shared" si="44"/>
        <v>2.5220000000000002</v>
      </c>
      <c r="F117" s="445">
        <f t="shared" si="44"/>
        <v>2.3940000000000001</v>
      </c>
      <c r="G117" s="445">
        <f t="shared" si="44"/>
        <v>2.06</v>
      </c>
      <c r="H117" s="445">
        <f t="shared" si="44"/>
        <v>2.2759999999999998</v>
      </c>
      <c r="I117" s="445">
        <f t="shared" si="44"/>
        <v>1.9470000000000001</v>
      </c>
      <c r="J117" s="445">
        <f t="shared" si="44"/>
        <v>2.0830000000000002</v>
      </c>
      <c r="K117" s="445">
        <f t="shared" si="44"/>
        <v>1.7250000000000001</v>
      </c>
      <c r="L117" s="445">
        <f t="shared" si="44"/>
        <v>2.036</v>
      </c>
      <c r="M117" s="445">
        <f t="shared" si="44"/>
        <v>4.9119999999999999</v>
      </c>
      <c r="N117" s="445">
        <f>SUM(N118:N120)</f>
        <v>1.9020000000000001</v>
      </c>
      <c r="O117" s="445">
        <f>SUM(O118:O120)</f>
        <v>1.9020000000000001</v>
      </c>
      <c r="P117" s="445">
        <f t="shared" si="44"/>
        <v>1.9020000000000001</v>
      </c>
      <c r="Q117" s="445">
        <f>SUM(Q118:Q120)</f>
        <v>1.9020000000000001</v>
      </c>
      <c r="R117" s="445">
        <f>SUM(R118:R120)</f>
        <v>1.9020000000000001</v>
      </c>
    </row>
    <row r="118" spans="1:19" ht="15.75" outlineLevel="1">
      <c r="A118" s="444" t="s">
        <v>561</v>
      </c>
      <c r="B118" s="439" t="s">
        <v>1180</v>
      </c>
      <c r="C118" s="425" t="s">
        <v>48</v>
      </c>
      <c r="D118" s="438">
        <v>0.54</v>
      </c>
      <c r="E118" s="438">
        <v>0.79300000000000004</v>
      </c>
      <c r="F118" s="438">
        <v>0.76900000000000002</v>
      </c>
      <c r="G118" s="438">
        <v>0.8</v>
      </c>
      <c r="H118" s="438">
        <v>0.71599999999999997</v>
      </c>
      <c r="I118" s="438">
        <v>0.91700000000000004</v>
      </c>
      <c r="J118" s="438">
        <v>0.88200000000000001</v>
      </c>
      <c r="K118" s="438">
        <v>0.61399999999999999</v>
      </c>
      <c r="L118" s="438">
        <v>0.9</v>
      </c>
      <c r="M118" s="438">
        <v>1.1339999999999999</v>
      </c>
      <c r="N118" s="503">
        <f>ROUND(IF(AND(N144&lt;0.05,N144&gt;-0.05),K118*(1+N144)*(1+N144)+N128+N140,IF(N144&gt;0.05,K118*(1+0.05)*(1+0.05)+N128+N140,K118*(1-0.05)*(1-0.05)+N128+N140)),3)</f>
        <v>0.67700000000000005</v>
      </c>
      <c r="O118" s="503">
        <f>ROUND(IF(AND(O144&lt;0.05,O144&gt;-0.05),K118*(1+O144)*(1+O144)+O128+O140,IF(O144&gt;0.05,K118*(1+0.05)*(1+0.05)+O128+O140,K118*(1-0.05)*(1-0.05)+O128+O140)),3)</f>
        <v>0.67700000000000005</v>
      </c>
      <c r="P118" s="503">
        <f>ROUND(IF(AND(P144&lt;0.05,P144&gt;-0.05),K118*(1+P144)*(1+P144)+P128+P140,IF(P144&gt;0.05,K118*(1+0.05)*(1+0.05)+P128+P140,K118*(1-0.05)*(1-0.05)+P128+P140)),3)</f>
        <v>0.67700000000000005</v>
      </c>
      <c r="Q118" s="503">
        <f>ROUND(IF(AND(Q144&lt;0.05,Q144&gt;-0.05),K118*(1+Q144)*(1+Q144)+Q128+Q140,IF(Q144&gt;0.05,K118*(1+0.05)*(1+0.05)+Q128+Q140,K118*(1-0.05)*(1-0.05)+Q128+Q140)),3)</f>
        <v>0.67700000000000005</v>
      </c>
      <c r="R118" s="503">
        <f>ROUND(IF(AND(R144&lt;0.05,R144&gt;-0.05),K118*(1+R144)*(1+R144)+R128+R140,IF(R144&gt;0.05,K118*(1+0.05)*(1+0.05)+R128+R140,K118*(1-0.05)*(1-0.05)+R128+R140)),3)</f>
        <v>0.67700000000000005</v>
      </c>
      <c r="S118" s="961"/>
    </row>
    <row r="119" spans="1:19" ht="15.75" outlineLevel="1">
      <c r="A119" s="444" t="s">
        <v>562</v>
      </c>
      <c r="B119" s="439" t="s">
        <v>1236</v>
      </c>
      <c r="C119" s="425" t="s">
        <v>48</v>
      </c>
      <c r="D119" s="438">
        <v>1.35</v>
      </c>
      <c r="E119" s="438">
        <v>1.7290000000000001</v>
      </c>
      <c r="F119" s="438">
        <v>1.625</v>
      </c>
      <c r="G119" s="438">
        <v>1.26</v>
      </c>
      <c r="H119" s="438">
        <v>1.56</v>
      </c>
      <c r="I119" s="438">
        <v>1.03</v>
      </c>
      <c r="J119" s="438">
        <v>1.2010000000000001</v>
      </c>
      <c r="K119" s="438">
        <v>1.111</v>
      </c>
      <c r="L119" s="438">
        <v>1.1359999999999999</v>
      </c>
      <c r="M119" s="438">
        <v>3.778</v>
      </c>
      <c r="N119" s="503">
        <f>ROUND(IF(AND(N145&lt;0.05,N145&gt;-0.05),K119*(1+N145)*(1+N145)+N129+N141,IF(N145&gt;0.05,K119*(1+0.05)*(1+0.05)+N129+N141,K119*(1-0.05)*(1-0.05)+N129+N141)),3)</f>
        <v>1.2250000000000001</v>
      </c>
      <c r="O119" s="503">
        <f>ROUND(IF(AND(O145&lt;0.05,O145&gt;-0.05),K119*(1+O145)*(1+O145)+O129+O141,IF(O145&gt;0.05,K119*(1+0.05)*(1+0.05)+O129+O141,K119*(1-0.05)*(1-0.05)+O129+O141)),3)</f>
        <v>1.2250000000000001</v>
      </c>
      <c r="P119" s="503">
        <f>ROUND(IF(AND(P145&lt;0.05,P145&gt;-0.05),K119*(1+P145)*(1+P145)+P129+P141,IF(P145&gt;0.05,K119*(1+0.05)*(1+0.05)+P129+P141,K119*(1-0.05)*(1-0.05)+P129+P141)),3)</f>
        <v>1.2250000000000001</v>
      </c>
      <c r="Q119" s="503">
        <f>ROUND(IF(AND(Q145&lt;0.05,Q145&gt;-0.05),K119*(1+Q145)*(1+Q145)+Q129+Q141,IF(Q145&gt;0.05,K119*(1+0.05)*(1+0.05)+Q129+Q141,K119*(1-0.05)*(1-0.05)+Q129+Q141)),3)</f>
        <v>1.2250000000000001</v>
      </c>
      <c r="R119" s="503">
        <f>ROUND(IF(AND(R145&lt;0.05,R145&gt;-0.05),K119*(1+R145)*(1+R145)+R129+R141,IF(R145&gt;0.05,K119*(1+0.05)*(1+0.05)+R129+R141,K119*(1-0.05)*(1-0.05)+R129+R141)),3)</f>
        <v>1.2250000000000001</v>
      </c>
      <c r="S119" s="961"/>
    </row>
    <row r="120" spans="1:19" hidden="1" outlineLevel="1">
      <c r="A120" s="444" t="s">
        <v>563</v>
      </c>
      <c r="B120" s="439" t="s">
        <v>1237</v>
      </c>
      <c r="C120" s="425" t="s">
        <v>48</v>
      </c>
      <c r="D120" s="438">
        <v>0</v>
      </c>
      <c r="E120" s="438">
        <v>0</v>
      </c>
      <c r="F120" s="438">
        <v>0</v>
      </c>
      <c r="G120" s="438">
        <v>0</v>
      </c>
      <c r="H120" s="438">
        <v>0</v>
      </c>
      <c r="I120" s="438">
        <v>0</v>
      </c>
      <c r="J120" s="438">
        <v>0</v>
      </c>
      <c r="K120" s="438">
        <v>0</v>
      </c>
      <c r="L120" s="438">
        <v>0</v>
      </c>
      <c r="M120" s="438">
        <v>0</v>
      </c>
      <c r="N120" s="503">
        <v>0</v>
      </c>
      <c r="O120" s="503">
        <v>0</v>
      </c>
      <c r="P120" s="503">
        <v>0</v>
      </c>
      <c r="Q120" s="503">
        <v>0</v>
      </c>
      <c r="R120" s="503">
        <v>0</v>
      </c>
    </row>
    <row r="121" spans="1:19" hidden="1" outlineLevel="1">
      <c r="A121" s="444" t="s">
        <v>564</v>
      </c>
      <c r="B121" s="467" t="s">
        <v>338</v>
      </c>
      <c r="C121" s="425" t="s">
        <v>48</v>
      </c>
      <c r="D121" s="445">
        <f t="shared" ref="D121:P121" si="45">SUM(D122:D124)</f>
        <v>0</v>
      </c>
      <c r="E121" s="445">
        <f t="shared" si="45"/>
        <v>0</v>
      </c>
      <c r="F121" s="445">
        <f t="shared" si="45"/>
        <v>0</v>
      </c>
      <c r="G121" s="445">
        <f t="shared" si="45"/>
        <v>0</v>
      </c>
      <c r="H121" s="445">
        <f t="shared" si="45"/>
        <v>0</v>
      </c>
      <c r="I121" s="445">
        <f t="shared" si="45"/>
        <v>0</v>
      </c>
      <c r="J121" s="445">
        <f t="shared" si="45"/>
        <v>0</v>
      </c>
      <c r="K121" s="445">
        <f t="shared" si="45"/>
        <v>0</v>
      </c>
      <c r="L121" s="445">
        <f t="shared" si="45"/>
        <v>0</v>
      </c>
      <c r="M121" s="445">
        <f t="shared" si="45"/>
        <v>0</v>
      </c>
      <c r="N121" s="445">
        <f t="shared" si="45"/>
        <v>0</v>
      </c>
      <c r="O121" s="445">
        <f t="shared" si="45"/>
        <v>0</v>
      </c>
      <c r="P121" s="445">
        <f t="shared" si="45"/>
        <v>0</v>
      </c>
      <c r="Q121" s="445">
        <f>SUM(Q122:Q124)</f>
        <v>0</v>
      </c>
      <c r="R121" s="445">
        <f>SUM(R122:R124)</f>
        <v>0</v>
      </c>
    </row>
    <row r="122" spans="1:19" hidden="1" outlineLevel="1">
      <c r="A122" s="444" t="s">
        <v>565</v>
      </c>
      <c r="B122" s="446" t="s">
        <v>276</v>
      </c>
      <c r="C122" s="425" t="s">
        <v>48</v>
      </c>
      <c r="D122" s="438"/>
      <c r="E122" s="438"/>
      <c r="F122" s="438"/>
      <c r="G122" s="438"/>
      <c r="H122" s="438"/>
      <c r="I122" s="438"/>
      <c r="J122" s="438"/>
      <c r="K122" s="438"/>
      <c r="L122" s="438"/>
      <c r="M122" s="438"/>
      <c r="N122" s="438"/>
      <c r="O122" s="438"/>
      <c r="P122" s="438"/>
      <c r="Q122" s="438"/>
      <c r="R122" s="438"/>
    </row>
    <row r="123" spans="1:19" hidden="1" outlineLevel="1">
      <c r="A123" s="444" t="s">
        <v>569</v>
      </c>
      <c r="B123" s="446" t="s">
        <v>277</v>
      </c>
      <c r="C123" s="425" t="s">
        <v>48</v>
      </c>
      <c r="D123" s="438"/>
      <c r="E123" s="438"/>
      <c r="F123" s="438"/>
      <c r="G123" s="438"/>
      <c r="H123" s="438"/>
      <c r="I123" s="438"/>
      <c r="J123" s="438"/>
      <c r="K123" s="438"/>
      <c r="L123" s="438"/>
      <c r="M123" s="438"/>
      <c r="N123" s="438"/>
      <c r="O123" s="438"/>
      <c r="P123" s="438"/>
      <c r="Q123" s="438"/>
      <c r="R123" s="438"/>
    </row>
    <row r="124" spans="1:19" hidden="1" outlineLevel="1">
      <c r="A124" s="444" t="s">
        <v>570</v>
      </c>
      <c r="B124" s="446" t="s">
        <v>278</v>
      </c>
      <c r="C124" s="425" t="s">
        <v>48</v>
      </c>
      <c r="D124" s="438"/>
      <c r="E124" s="438"/>
      <c r="F124" s="438"/>
      <c r="G124" s="438"/>
      <c r="H124" s="438"/>
      <c r="I124" s="438"/>
      <c r="J124" s="438"/>
      <c r="K124" s="438"/>
      <c r="L124" s="438"/>
      <c r="M124" s="438"/>
      <c r="N124" s="438"/>
      <c r="O124" s="438"/>
      <c r="P124" s="438"/>
      <c r="Q124" s="438"/>
      <c r="R124" s="438"/>
    </row>
    <row r="125" spans="1:19" s="468" customFormat="1" ht="15.75" outlineLevel="1">
      <c r="A125" s="444" t="s">
        <v>511</v>
      </c>
      <c r="B125" s="449" t="s">
        <v>307</v>
      </c>
      <c r="C125" s="450" t="s">
        <v>1040</v>
      </c>
      <c r="D125" s="451">
        <v>3.11</v>
      </c>
      <c r="E125" s="451">
        <v>26.85</v>
      </c>
      <c r="F125" s="451">
        <v>3.11</v>
      </c>
      <c r="G125" s="451">
        <v>21.33</v>
      </c>
      <c r="H125" s="451">
        <v>3.11</v>
      </c>
      <c r="I125" s="451">
        <v>21.99</v>
      </c>
      <c r="J125" s="451">
        <v>3.2770000000000001</v>
      </c>
      <c r="K125" s="451">
        <v>29.596</v>
      </c>
      <c r="L125" s="451">
        <v>3.2349999999999999</v>
      </c>
      <c r="M125" s="451">
        <v>29.596</v>
      </c>
      <c r="N125" s="454">
        <v>29.593</v>
      </c>
      <c r="O125" s="454">
        <f>N125</f>
        <v>29.593</v>
      </c>
      <c r="P125" s="454">
        <f>N125</f>
        <v>29.593</v>
      </c>
      <c r="Q125" s="454">
        <f>N125</f>
        <v>29.593</v>
      </c>
      <c r="R125" s="454">
        <f>N125</f>
        <v>29.593</v>
      </c>
      <c r="S125" s="961"/>
    </row>
    <row r="126" spans="1:19" s="468" customFormat="1" ht="14.25" outlineLevel="1">
      <c r="A126" s="444" t="s">
        <v>571</v>
      </c>
      <c r="B126" s="453" t="s">
        <v>308</v>
      </c>
      <c r="C126" s="450" t="s">
        <v>1041</v>
      </c>
      <c r="D126" s="454">
        <f t="shared" ref="D126:M126" si="46">IF(D125&gt;0,D125/D112,0)</f>
        <v>0.89111747851002854</v>
      </c>
      <c r="E126" s="454">
        <f t="shared" si="46"/>
        <v>6.5138282387190687</v>
      </c>
      <c r="F126" s="454">
        <f t="shared" si="46"/>
        <v>0.77866800200300446</v>
      </c>
      <c r="G126" s="454">
        <f t="shared" si="46"/>
        <v>5.8278688524590159</v>
      </c>
      <c r="H126" s="454">
        <f t="shared" si="46"/>
        <v>0.80237358101135192</v>
      </c>
      <c r="I126" s="454">
        <f t="shared" si="46"/>
        <v>9.786381842456608</v>
      </c>
      <c r="J126" s="454">
        <f t="shared" si="46"/>
        <v>0.89097335508428499</v>
      </c>
      <c r="K126" s="454">
        <f t="shared" si="46"/>
        <v>17.157101449275363</v>
      </c>
      <c r="L126" s="454">
        <f t="shared" si="46"/>
        <v>0.890939135224456</v>
      </c>
      <c r="M126" s="454">
        <f t="shared" si="46"/>
        <v>5.8780536246276069</v>
      </c>
      <c r="N126" s="454">
        <f>IF(N125&gt;0,N125/N112,0)</f>
        <v>8.4628803477465109</v>
      </c>
      <c r="O126" s="454">
        <f>IF(O125&gt;0,O125/O112,0)</f>
        <v>8.4628803477465109</v>
      </c>
      <c r="P126" s="454">
        <f>IF(P125&gt;0,P125/P112,0)</f>
        <v>8.4628803477465109</v>
      </c>
      <c r="Q126" s="454">
        <f>IF(Q125&gt;0,Q125/Q112,0)</f>
        <v>8.4628803477465109</v>
      </c>
      <c r="R126" s="454">
        <f>IF(R125&gt;0,R125/R112,0)</f>
        <v>8.4628803477465109</v>
      </c>
    </row>
    <row r="127" spans="1:19" s="468" customFormat="1" ht="14.25" hidden="1" outlineLevel="1">
      <c r="A127" s="455">
        <v>21</v>
      </c>
      <c r="B127" s="428" t="s">
        <v>679</v>
      </c>
      <c r="C127" s="425" t="s">
        <v>48</v>
      </c>
      <c r="D127" s="456" t="s">
        <v>10</v>
      </c>
      <c r="E127" s="456" t="s">
        <v>10</v>
      </c>
      <c r="F127" s="456" t="s">
        <v>10</v>
      </c>
      <c r="G127" s="457">
        <f>SUM(G128:G130)</f>
        <v>0</v>
      </c>
      <c r="H127" s="456" t="s">
        <v>10</v>
      </c>
      <c r="I127" s="457">
        <f>SUM(I128:I130)</f>
        <v>0</v>
      </c>
      <c r="J127" s="456" t="s">
        <v>10</v>
      </c>
      <c r="K127" s="457">
        <f>SUM(K128:K130)</f>
        <v>-2</v>
      </c>
      <c r="L127" s="456" t="s">
        <v>10</v>
      </c>
      <c r="M127" s="457">
        <f t="shared" ref="M127:R127" si="47">SUM(M128:M130)</f>
        <v>0</v>
      </c>
      <c r="N127" s="457">
        <f t="shared" si="47"/>
        <v>0</v>
      </c>
      <c r="O127" s="457">
        <f t="shared" si="47"/>
        <v>0</v>
      </c>
      <c r="P127" s="457">
        <f t="shared" si="47"/>
        <v>0</v>
      </c>
      <c r="Q127" s="457">
        <f t="shared" si="47"/>
        <v>0</v>
      </c>
      <c r="R127" s="457">
        <f t="shared" si="47"/>
        <v>0</v>
      </c>
    </row>
    <row r="128" spans="1:19" s="468" customFormat="1" ht="14.25" hidden="1" outlineLevel="1">
      <c r="A128" s="440" t="s">
        <v>348</v>
      </c>
      <c r="B128" s="441" t="s">
        <v>1180</v>
      </c>
      <c r="C128" s="434" t="s">
        <v>48</v>
      </c>
      <c r="D128" s="456" t="s">
        <v>10</v>
      </c>
      <c r="E128" s="456" t="s">
        <v>10</v>
      </c>
      <c r="F128" s="456" t="s">
        <v>10</v>
      </c>
      <c r="G128" s="458">
        <f>G132+G136</f>
        <v>0</v>
      </c>
      <c r="H128" s="456" t="s">
        <v>10</v>
      </c>
      <c r="I128" s="458">
        <f>I132+I136</f>
        <v>0</v>
      </c>
      <c r="J128" s="456" t="s">
        <v>10</v>
      </c>
      <c r="K128" s="458">
        <f>K132+K136</f>
        <v>-2</v>
      </c>
      <c r="L128" s="456" t="s">
        <v>10</v>
      </c>
      <c r="M128" s="458">
        <f t="shared" ref="M128:P130" si="48">M132+M136</f>
        <v>0</v>
      </c>
      <c r="N128" s="458">
        <f t="shared" si="48"/>
        <v>0</v>
      </c>
      <c r="O128" s="458">
        <f t="shared" si="48"/>
        <v>0</v>
      </c>
      <c r="P128" s="458">
        <f t="shared" si="48"/>
        <v>0</v>
      </c>
      <c r="Q128" s="458">
        <f t="shared" ref="Q128:R130" si="49">Q132+Q136</f>
        <v>0</v>
      </c>
      <c r="R128" s="458">
        <f t="shared" si="49"/>
        <v>0</v>
      </c>
    </row>
    <row r="129" spans="1:19" s="468" customFormat="1" ht="14.25" hidden="1" outlineLevel="1">
      <c r="A129" s="440" t="s">
        <v>349</v>
      </c>
      <c r="B129" s="441" t="s">
        <v>1236</v>
      </c>
      <c r="C129" s="434" t="s">
        <v>48</v>
      </c>
      <c r="D129" s="456" t="s">
        <v>10</v>
      </c>
      <c r="E129" s="456" t="s">
        <v>10</v>
      </c>
      <c r="F129" s="456" t="s">
        <v>10</v>
      </c>
      <c r="G129" s="458">
        <f t="shared" ref="G129:I130" si="50">G133+G137</f>
        <v>0</v>
      </c>
      <c r="H129" s="456" t="s">
        <v>10</v>
      </c>
      <c r="I129" s="458">
        <f t="shared" si="50"/>
        <v>0</v>
      </c>
      <c r="J129" s="456" t="s">
        <v>10</v>
      </c>
      <c r="K129" s="458">
        <f>K133+K137</f>
        <v>0</v>
      </c>
      <c r="L129" s="456" t="s">
        <v>10</v>
      </c>
      <c r="M129" s="458">
        <f t="shared" si="48"/>
        <v>0</v>
      </c>
      <c r="N129" s="458">
        <f t="shared" si="48"/>
        <v>0</v>
      </c>
      <c r="O129" s="458">
        <f t="shared" si="48"/>
        <v>0</v>
      </c>
      <c r="P129" s="458">
        <f t="shared" si="48"/>
        <v>0</v>
      </c>
      <c r="Q129" s="458">
        <f t="shared" si="49"/>
        <v>0</v>
      </c>
      <c r="R129" s="458">
        <f t="shared" si="49"/>
        <v>0</v>
      </c>
    </row>
    <row r="130" spans="1:19" s="468" customFormat="1" ht="14.25" hidden="1" outlineLevel="1">
      <c r="A130" s="440" t="s">
        <v>350</v>
      </c>
      <c r="B130" s="441" t="s">
        <v>1237</v>
      </c>
      <c r="C130" s="434" t="s">
        <v>48</v>
      </c>
      <c r="D130" s="456" t="s">
        <v>10</v>
      </c>
      <c r="E130" s="456" t="s">
        <v>10</v>
      </c>
      <c r="F130" s="456" t="s">
        <v>10</v>
      </c>
      <c r="G130" s="458">
        <f t="shared" si="50"/>
        <v>0</v>
      </c>
      <c r="H130" s="456" t="s">
        <v>10</v>
      </c>
      <c r="I130" s="458">
        <f t="shared" si="50"/>
        <v>0</v>
      </c>
      <c r="J130" s="456" t="s">
        <v>10</v>
      </c>
      <c r="K130" s="458">
        <f>K134+K138</f>
        <v>0</v>
      </c>
      <c r="L130" s="456" t="s">
        <v>10</v>
      </c>
      <c r="M130" s="458">
        <f t="shared" si="48"/>
        <v>0</v>
      </c>
      <c r="N130" s="458">
        <f t="shared" si="48"/>
        <v>0</v>
      </c>
      <c r="O130" s="458">
        <f t="shared" si="48"/>
        <v>0</v>
      </c>
      <c r="P130" s="458">
        <f t="shared" si="48"/>
        <v>0</v>
      </c>
      <c r="Q130" s="458">
        <f t="shared" si="49"/>
        <v>0</v>
      </c>
      <c r="R130" s="458">
        <f t="shared" si="49"/>
        <v>0</v>
      </c>
    </row>
    <row r="131" spans="1:19" s="468" customFormat="1" ht="25.5" hidden="1" outlineLevel="1">
      <c r="A131" s="459" t="s">
        <v>351</v>
      </c>
      <c r="B131" s="460" t="s">
        <v>464</v>
      </c>
      <c r="C131" s="461" t="s">
        <v>48</v>
      </c>
      <c r="D131" s="456" t="s">
        <v>10</v>
      </c>
      <c r="E131" s="456" t="s">
        <v>10</v>
      </c>
      <c r="F131" s="456" t="s">
        <v>10</v>
      </c>
      <c r="G131" s="457">
        <f>SUM(G132:G134)</f>
        <v>0</v>
      </c>
      <c r="H131" s="456" t="s">
        <v>10</v>
      </c>
      <c r="I131" s="457">
        <f>SUM(I132:I134)</f>
        <v>0</v>
      </c>
      <c r="J131" s="456" t="s">
        <v>10</v>
      </c>
      <c r="K131" s="457">
        <f>SUM(K132:K134)</f>
        <v>0</v>
      </c>
      <c r="L131" s="456" t="s">
        <v>10</v>
      </c>
      <c r="M131" s="457">
        <f t="shared" ref="M131:R131" si="51">SUM(M132:M134)</f>
        <v>0</v>
      </c>
      <c r="N131" s="457">
        <f t="shared" si="51"/>
        <v>0</v>
      </c>
      <c r="O131" s="457">
        <f t="shared" si="51"/>
        <v>0</v>
      </c>
      <c r="P131" s="457">
        <f t="shared" si="51"/>
        <v>0</v>
      </c>
      <c r="Q131" s="457">
        <f t="shared" si="51"/>
        <v>0</v>
      </c>
      <c r="R131" s="457">
        <f t="shared" si="51"/>
        <v>0</v>
      </c>
    </row>
    <row r="132" spans="1:19" s="468" customFormat="1" ht="14.25" hidden="1" outlineLevel="1">
      <c r="A132" s="440" t="s">
        <v>352</v>
      </c>
      <c r="B132" s="441" t="s">
        <v>1180</v>
      </c>
      <c r="C132" s="434" t="s">
        <v>48</v>
      </c>
      <c r="D132" s="456" t="s">
        <v>10</v>
      </c>
      <c r="E132" s="456" t="s">
        <v>10</v>
      </c>
      <c r="F132" s="456" t="s">
        <v>10</v>
      </c>
      <c r="G132" s="436"/>
      <c r="H132" s="456" t="s">
        <v>10</v>
      </c>
      <c r="I132" s="436"/>
      <c r="J132" s="456" t="s">
        <v>10</v>
      </c>
      <c r="K132" s="436"/>
      <c r="L132" s="456" t="s">
        <v>10</v>
      </c>
      <c r="M132" s="436"/>
      <c r="N132" s="436"/>
      <c r="O132" s="436"/>
      <c r="P132" s="436"/>
      <c r="Q132" s="436"/>
      <c r="R132" s="436"/>
    </row>
    <row r="133" spans="1:19" s="468" customFormat="1" ht="14.25" hidden="1" outlineLevel="1">
      <c r="A133" s="440" t="s">
        <v>512</v>
      </c>
      <c r="B133" s="441" t="s">
        <v>1236</v>
      </c>
      <c r="C133" s="434" t="s">
        <v>48</v>
      </c>
      <c r="D133" s="456" t="s">
        <v>10</v>
      </c>
      <c r="E133" s="456" t="s">
        <v>10</v>
      </c>
      <c r="F133" s="456" t="s">
        <v>10</v>
      </c>
      <c r="G133" s="436"/>
      <c r="H133" s="456" t="s">
        <v>10</v>
      </c>
      <c r="I133" s="436"/>
      <c r="J133" s="456" t="s">
        <v>10</v>
      </c>
      <c r="K133" s="436"/>
      <c r="L133" s="456" t="s">
        <v>10</v>
      </c>
      <c r="M133" s="436"/>
      <c r="N133" s="436"/>
      <c r="O133" s="436"/>
      <c r="P133" s="436"/>
      <c r="Q133" s="436"/>
      <c r="R133" s="436"/>
    </row>
    <row r="134" spans="1:19" s="468" customFormat="1" ht="14.25" hidden="1" outlineLevel="1">
      <c r="A134" s="440" t="s">
        <v>513</v>
      </c>
      <c r="B134" s="441" t="s">
        <v>1237</v>
      </c>
      <c r="C134" s="434" t="s">
        <v>48</v>
      </c>
      <c r="D134" s="456" t="s">
        <v>10</v>
      </c>
      <c r="E134" s="456" t="s">
        <v>10</v>
      </c>
      <c r="F134" s="456" t="s">
        <v>10</v>
      </c>
      <c r="G134" s="436"/>
      <c r="H134" s="456" t="s">
        <v>10</v>
      </c>
      <c r="I134" s="436"/>
      <c r="J134" s="456" t="s">
        <v>10</v>
      </c>
      <c r="K134" s="436"/>
      <c r="L134" s="456" t="s">
        <v>10</v>
      </c>
      <c r="M134" s="436"/>
      <c r="N134" s="436"/>
      <c r="O134" s="436"/>
      <c r="P134" s="436"/>
      <c r="Q134" s="436"/>
      <c r="R134" s="436"/>
    </row>
    <row r="135" spans="1:19" s="468" customFormat="1" ht="25.5" hidden="1" outlineLevel="1">
      <c r="A135" s="459" t="s">
        <v>514</v>
      </c>
      <c r="B135" s="460" t="s">
        <v>465</v>
      </c>
      <c r="C135" s="461" t="s">
        <v>48</v>
      </c>
      <c r="D135" s="456" t="s">
        <v>10</v>
      </c>
      <c r="E135" s="456" t="s">
        <v>10</v>
      </c>
      <c r="F135" s="456" t="s">
        <v>10</v>
      </c>
      <c r="G135" s="457">
        <f>SUM(G136:G138)</f>
        <v>0</v>
      </c>
      <c r="H135" s="456" t="s">
        <v>10</v>
      </c>
      <c r="I135" s="457">
        <f>SUM(I136:I138)</f>
        <v>0</v>
      </c>
      <c r="J135" s="456" t="s">
        <v>10</v>
      </c>
      <c r="K135" s="457">
        <f>SUM(K136:K138)</f>
        <v>-2</v>
      </c>
      <c r="L135" s="456" t="s">
        <v>10</v>
      </c>
      <c r="M135" s="457">
        <f t="shared" ref="M135:R135" si="52">SUM(M136:M138)</f>
        <v>0</v>
      </c>
      <c r="N135" s="457">
        <f t="shared" si="52"/>
        <v>0</v>
      </c>
      <c r="O135" s="457">
        <f t="shared" si="52"/>
        <v>0</v>
      </c>
      <c r="P135" s="457">
        <f t="shared" si="52"/>
        <v>0</v>
      </c>
      <c r="Q135" s="457">
        <f t="shared" si="52"/>
        <v>0</v>
      </c>
      <c r="R135" s="457">
        <f t="shared" si="52"/>
        <v>0</v>
      </c>
    </row>
    <row r="136" spans="1:19" s="468" customFormat="1" ht="14.25" hidden="1" outlineLevel="1">
      <c r="A136" s="440" t="s">
        <v>515</v>
      </c>
      <c r="B136" s="441" t="s">
        <v>1180</v>
      </c>
      <c r="C136" s="434" t="s">
        <v>48</v>
      </c>
      <c r="D136" s="456" t="s">
        <v>10</v>
      </c>
      <c r="E136" s="456" t="s">
        <v>10</v>
      </c>
      <c r="F136" s="456" t="s">
        <v>10</v>
      </c>
      <c r="G136" s="436"/>
      <c r="H136" s="456" t="s">
        <v>10</v>
      </c>
      <c r="I136" s="436"/>
      <c r="J136" s="456" t="s">
        <v>10</v>
      </c>
      <c r="K136" s="436">
        <v>-2</v>
      </c>
      <c r="L136" s="456" t="s">
        <v>10</v>
      </c>
      <c r="M136" s="436"/>
      <c r="N136" s="436"/>
      <c r="O136" s="436"/>
      <c r="P136" s="436"/>
      <c r="Q136" s="436"/>
      <c r="R136" s="436"/>
    </row>
    <row r="137" spans="1:19" s="468" customFormat="1" ht="14.25" hidden="1" outlineLevel="1">
      <c r="A137" s="440" t="s">
        <v>516</v>
      </c>
      <c r="B137" s="441" t="s">
        <v>1236</v>
      </c>
      <c r="C137" s="434" t="s">
        <v>48</v>
      </c>
      <c r="D137" s="456" t="s">
        <v>10</v>
      </c>
      <c r="E137" s="456" t="s">
        <v>10</v>
      </c>
      <c r="F137" s="456" t="s">
        <v>10</v>
      </c>
      <c r="G137" s="436"/>
      <c r="H137" s="456" t="s">
        <v>10</v>
      </c>
      <c r="I137" s="436"/>
      <c r="J137" s="456" t="s">
        <v>10</v>
      </c>
      <c r="K137" s="436"/>
      <c r="L137" s="456" t="s">
        <v>10</v>
      </c>
      <c r="M137" s="436"/>
      <c r="N137" s="436"/>
      <c r="O137" s="436"/>
      <c r="P137" s="436"/>
      <c r="Q137" s="436"/>
      <c r="R137" s="436"/>
    </row>
    <row r="138" spans="1:19" s="468" customFormat="1" ht="14.25" hidden="1" outlineLevel="1">
      <c r="A138" s="440" t="s">
        <v>517</v>
      </c>
      <c r="B138" s="441" t="s">
        <v>1237</v>
      </c>
      <c r="C138" s="434" t="s">
        <v>48</v>
      </c>
      <c r="D138" s="456" t="s">
        <v>10</v>
      </c>
      <c r="E138" s="456" t="s">
        <v>10</v>
      </c>
      <c r="F138" s="456" t="s">
        <v>10</v>
      </c>
      <c r="G138" s="436"/>
      <c r="H138" s="456" t="s">
        <v>10</v>
      </c>
      <c r="I138" s="436"/>
      <c r="J138" s="456" t="s">
        <v>10</v>
      </c>
      <c r="K138" s="436"/>
      <c r="L138" s="456" t="s">
        <v>10</v>
      </c>
      <c r="M138" s="436"/>
      <c r="N138" s="436"/>
      <c r="O138" s="436"/>
      <c r="P138" s="436"/>
      <c r="Q138" s="436"/>
      <c r="R138" s="436"/>
    </row>
    <row r="139" spans="1:19" s="468" customFormat="1" ht="38.25" hidden="1" outlineLevel="1">
      <c r="A139" s="455">
        <v>24</v>
      </c>
      <c r="B139" s="428" t="s">
        <v>690</v>
      </c>
      <c r="C139" s="425" t="s">
        <v>48</v>
      </c>
      <c r="D139" s="456" t="s">
        <v>10</v>
      </c>
      <c r="E139" s="456" t="s">
        <v>10</v>
      </c>
      <c r="F139" s="456" t="s">
        <v>10</v>
      </c>
      <c r="G139" s="457">
        <f>SUM(G140:G142)</f>
        <v>0</v>
      </c>
      <c r="H139" s="456" t="s">
        <v>10</v>
      </c>
      <c r="I139" s="457">
        <f>SUM(I140:I142)</f>
        <v>0</v>
      </c>
      <c r="J139" s="456" t="s">
        <v>10</v>
      </c>
      <c r="K139" s="457">
        <f>SUM(K140:K142)</f>
        <v>-1.0070000000000001</v>
      </c>
      <c r="L139" s="456" t="s">
        <v>10</v>
      </c>
      <c r="M139" s="457">
        <f t="shared" ref="M139:R139" si="53">SUM(M140:M142)</f>
        <v>0</v>
      </c>
      <c r="N139" s="457">
        <f t="shared" si="53"/>
        <v>0</v>
      </c>
      <c r="O139" s="457">
        <f t="shared" si="53"/>
        <v>0</v>
      </c>
      <c r="P139" s="457">
        <f t="shared" si="53"/>
        <v>0</v>
      </c>
      <c r="Q139" s="457">
        <f t="shared" si="53"/>
        <v>0</v>
      </c>
      <c r="R139" s="457">
        <f t="shared" si="53"/>
        <v>0</v>
      </c>
    </row>
    <row r="140" spans="1:19" s="468" customFormat="1" ht="14.25" hidden="1" outlineLevel="1">
      <c r="A140" s="462" t="s">
        <v>518</v>
      </c>
      <c r="B140" s="439" t="s">
        <v>1180</v>
      </c>
      <c r="C140" s="425" t="s">
        <v>48</v>
      </c>
      <c r="D140" s="456" t="s">
        <v>10</v>
      </c>
      <c r="E140" s="456" t="s">
        <v>10</v>
      </c>
      <c r="F140" s="456" t="s">
        <v>10</v>
      </c>
      <c r="G140" s="438"/>
      <c r="H140" s="456" t="s">
        <v>10</v>
      </c>
      <c r="I140" s="438"/>
      <c r="J140" s="456" t="s">
        <v>10</v>
      </c>
      <c r="K140" s="438"/>
      <c r="L140" s="456" t="s">
        <v>10</v>
      </c>
      <c r="M140" s="438"/>
      <c r="N140" s="438"/>
      <c r="O140" s="438"/>
      <c r="P140" s="438"/>
      <c r="Q140" s="438"/>
      <c r="R140" s="438"/>
    </row>
    <row r="141" spans="1:19" s="468" customFormat="1" ht="14.25" hidden="1" outlineLevel="1">
      <c r="A141" s="462" t="s">
        <v>519</v>
      </c>
      <c r="B141" s="439" t="s">
        <v>1236</v>
      </c>
      <c r="C141" s="425" t="s">
        <v>48</v>
      </c>
      <c r="D141" s="456" t="s">
        <v>10</v>
      </c>
      <c r="E141" s="456" t="s">
        <v>10</v>
      </c>
      <c r="F141" s="456" t="s">
        <v>10</v>
      </c>
      <c r="G141" s="438"/>
      <c r="H141" s="456" t="s">
        <v>10</v>
      </c>
      <c r="I141" s="438"/>
      <c r="J141" s="456" t="s">
        <v>10</v>
      </c>
      <c r="K141" s="438">
        <f>-0.917-0.09</f>
        <v>-1.0070000000000001</v>
      </c>
      <c r="L141" s="456" t="s">
        <v>10</v>
      </c>
      <c r="M141" s="438"/>
      <c r="N141" s="438"/>
      <c r="O141" s="438"/>
      <c r="P141" s="438"/>
      <c r="Q141" s="438"/>
      <c r="R141" s="438"/>
    </row>
    <row r="142" spans="1:19" s="468" customFormat="1" ht="14.25" hidden="1" outlineLevel="1">
      <c r="A142" s="462" t="s">
        <v>520</v>
      </c>
      <c r="B142" s="439" t="s">
        <v>1237</v>
      </c>
      <c r="C142" s="425" t="s">
        <v>48</v>
      </c>
      <c r="D142" s="456" t="s">
        <v>10</v>
      </c>
      <c r="E142" s="456" t="s">
        <v>10</v>
      </c>
      <c r="F142" s="456" t="s">
        <v>10</v>
      </c>
      <c r="G142" s="438"/>
      <c r="H142" s="456" t="s">
        <v>10</v>
      </c>
      <c r="I142" s="438"/>
      <c r="J142" s="456" t="s">
        <v>10</v>
      </c>
      <c r="K142" s="438"/>
      <c r="L142" s="456" t="s">
        <v>10</v>
      </c>
      <c r="M142" s="438"/>
      <c r="N142" s="438"/>
      <c r="O142" s="438"/>
      <c r="P142" s="438"/>
      <c r="Q142" s="438"/>
      <c r="R142" s="438"/>
    </row>
    <row r="143" spans="1:19" s="468" customFormat="1" ht="15.75" hidden="1" outlineLevel="1">
      <c r="A143" s="463">
        <v>25</v>
      </c>
      <c r="B143" s="464" t="s">
        <v>466</v>
      </c>
      <c r="C143" s="465"/>
      <c r="D143" s="466" t="s">
        <v>10</v>
      </c>
      <c r="E143" s="466" t="s">
        <v>10</v>
      </c>
      <c r="F143" s="466" t="s">
        <v>10</v>
      </c>
      <c r="G143" s="466" t="s">
        <v>10</v>
      </c>
      <c r="H143" s="466" t="s">
        <v>10</v>
      </c>
      <c r="I143" s="466" t="s">
        <v>10</v>
      </c>
      <c r="J143" s="466" t="s">
        <v>10</v>
      </c>
      <c r="K143" s="466" t="s">
        <v>10</v>
      </c>
      <c r="L143" s="466" t="s">
        <v>10</v>
      </c>
      <c r="M143" s="466" t="s">
        <v>10</v>
      </c>
      <c r="N143" s="503">
        <f>(((K112-K127-K139-I112)/I112)+((I112-I127-I139-G112)/G112)+((G112-G127-G139-E112)/E112))/3</f>
        <v>0.20259063850551148</v>
      </c>
      <c r="O143" s="503">
        <f>(((K112-K127-K139-I112)/I112)+((I112-I127-I139-G112)/G112)+((G112-G127-G139-E112)/E112))/3</f>
        <v>0.20259063850551148</v>
      </c>
      <c r="P143" s="503">
        <f>(((K112-K127-K139-I112)/I112)+((I112-I127-I139-G112)/G112)+((G112-G127-G139-E112)/E112))/3</f>
        <v>0.20259063850551148</v>
      </c>
      <c r="Q143" s="503">
        <f>(((K112-K127-K139-I112)/I112)+((I112-I127-I139-G112)/G112)+((G112-G127-G139-E112)/E112))/3</f>
        <v>0.20259063850551148</v>
      </c>
      <c r="R143" s="503">
        <f>(((K112-K127-K139-I112)/I112)+((I112-I127-I139-G112)/G112)+((G112-G127-G139-E112)/E112))/3</f>
        <v>0.20259063850551148</v>
      </c>
      <c r="S143" s="972"/>
    </row>
    <row r="144" spans="1:19" s="468" customFormat="1" ht="14.25" hidden="1" outlineLevel="1">
      <c r="A144" s="462" t="s">
        <v>521</v>
      </c>
      <c r="B144" s="439" t="s">
        <v>1180</v>
      </c>
      <c r="C144" s="425"/>
      <c r="D144" s="466" t="s">
        <v>10</v>
      </c>
      <c r="E144" s="466" t="s">
        <v>10</v>
      </c>
      <c r="F144" s="466" t="s">
        <v>10</v>
      </c>
      <c r="G144" s="466" t="s">
        <v>10</v>
      </c>
      <c r="H144" s="466" t="s">
        <v>10</v>
      </c>
      <c r="I144" s="466" t="s">
        <v>10</v>
      </c>
      <c r="J144" s="466" t="s">
        <v>10</v>
      </c>
      <c r="K144" s="466" t="s">
        <v>10</v>
      </c>
      <c r="L144" s="466" t="s">
        <v>10</v>
      </c>
      <c r="M144" s="466" t="s">
        <v>10</v>
      </c>
      <c r="N144" s="503">
        <f>(((K118-K128-K140-I118)/I118)+((I118-I128-I140-G118)/G118)+((G118-G128-G140-E118)/E118))/3</f>
        <v>0.66855900674430879</v>
      </c>
      <c r="O144" s="503">
        <f>(((K118-K128-K140-I118)/I118)+((I118-I128-I140-G118)/G118)+((G118-G128-G140-E118)/E118))/3</f>
        <v>0.66855900674430879</v>
      </c>
      <c r="P144" s="503">
        <f>(((K118-K128-K140-I118)/I118)+((I118-I128-I140-G118)/G118)+((G118-G128-G140-E118)/E118))/3</f>
        <v>0.66855900674430879</v>
      </c>
      <c r="Q144" s="503">
        <f>(((K118-K128-K140-I118)/I118)+((I118-I128-I140-G118)/G118)+((G118-G128-G140-E118)/E118))/3</f>
        <v>0.66855900674430879</v>
      </c>
      <c r="R144" s="503">
        <f>(((K118-K128-K140-I118)/I118)+((I118-I128-I140-G118)/G118)+((G118-G128-G140-E118)/E118))/3</f>
        <v>0.66855900674430879</v>
      </c>
    </row>
    <row r="145" spans="1:18" s="468" customFormat="1" ht="14.25" hidden="1" outlineLevel="1">
      <c r="A145" s="462" t="s">
        <v>522</v>
      </c>
      <c r="B145" s="439" t="s">
        <v>1236</v>
      </c>
      <c r="C145" s="425"/>
      <c r="D145" s="466" t="s">
        <v>10</v>
      </c>
      <c r="E145" s="466" t="s">
        <v>10</v>
      </c>
      <c r="F145" s="466" t="s">
        <v>10</v>
      </c>
      <c r="G145" s="466" t="s">
        <v>10</v>
      </c>
      <c r="H145" s="466" t="s">
        <v>10</v>
      </c>
      <c r="I145" s="466" t="s">
        <v>10</v>
      </c>
      <c r="J145" s="466" t="s">
        <v>10</v>
      </c>
      <c r="K145" s="466" t="s">
        <v>10</v>
      </c>
      <c r="L145" s="466" t="s">
        <v>10</v>
      </c>
      <c r="M145" s="466" t="s">
        <v>10</v>
      </c>
      <c r="N145" s="503">
        <f>(((K119-K129-K141-I119)/I119)+((I119-I129-I141-G119)/G119)+((G119-G129-G141-E119)/E119))/3</f>
        <v>0.2008386454477411</v>
      </c>
      <c r="O145" s="503">
        <f>(((K119-K129-K141-I119)/I119)+((I119-I129-I141-G119)/G119)+((G119-G129-G141-E119)/E119))/3</f>
        <v>0.2008386454477411</v>
      </c>
      <c r="P145" s="503">
        <f>(((K119-K129-K141-I119)/I119)+((I119-I129-I141-G119)/G119)+((G119-G129-G141-E119)/E119))/3</f>
        <v>0.2008386454477411</v>
      </c>
      <c r="Q145" s="503">
        <f>(((K119-K129-K141-I119)/I119)+((I119-I129-I141-G119)/G119)+((G119-G129-G141-E119)/E119))/3</f>
        <v>0.2008386454477411</v>
      </c>
      <c r="R145" s="503">
        <f>(((K119-K129-K141-I119)/I119)+((I119-I129-I141-G119)/G119)+((G119-G129-G141-E119)/E119))/3</f>
        <v>0.2008386454477411</v>
      </c>
    </row>
    <row r="146" spans="1:18" s="468" customFormat="1" ht="14.25" hidden="1" outlineLevel="1">
      <c r="A146" s="462" t="s">
        <v>523</v>
      </c>
      <c r="B146" s="439" t="s">
        <v>1237</v>
      </c>
      <c r="C146" s="425"/>
      <c r="D146" s="466" t="s">
        <v>10</v>
      </c>
      <c r="E146" s="466" t="s">
        <v>10</v>
      </c>
      <c r="F146" s="466" t="s">
        <v>10</v>
      </c>
      <c r="G146" s="466" t="s">
        <v>10</v>
      </c>
      <c r="H146" s="466" t="s">
        <v>10</v>
      </c>
      <c r="I146" s="466" t="s">
        <v>10</v>
      </c>
      <c r="J146" s="466" t="s">
        <v>10</v>
      </c>
      <c r="K146" s="466" t="s">
        <v>10</v>
      </c>
      <c r="L146" s="466" t="s">
        <v>10</v>
      </c>
      <c r="M146" s="466" t="s">
        <v>10</v>
      </c>
      <c r="N146" s="503" t="e">
        <f>(((K120-K130-K142-I120)/I120)+((I120-I130-I142-G120)/G120)+((G120-G130-G142-E120)/E120))/3</f>
        <v>#DIV/0!</v>
      </c>
      <c r="O146" s="503" t="e">
        <f>(((K120-K130-K142-I120)/I120)+((I120-I130-I142-G120)/G120)+((G120-G130-G142-E120)/E120))/3</f>
        <v>#DIV/0!</v>
      </c>
      <c r="P146" s="503" t="e">
        <f>(((K120-K130-K142-I120)/I120)+((I120-I130-I142-G120)/G120)+((G120-G130-G142-E120)/E120))/3</f>
        <v>#DIV/0!</v>
      </c>
      <c r="Q146" s="503" t="e">
        <f>(((K120-K130-K142-I120)/I120)+((I120-I130-I142-G120)/G120)+((G120-G130-G142-E120)/E120))/3</f>
        <v>#DIV/0!</v>
      </c>
      <c r="R146" s="503" t="e">
        <f>(((K120-K130-K142-I120)/I120)+((I120-I130-I142-G120)/G120)+((G120-G130-G142-E120)/E120))/3</f>
        <v>#DIV/0!</v>
      </c>
    </row>
    <row r="147" spans="1:18" s="468" customFormat="1" ht="14.25" hidden="1" outlineLevel="1">
      <c r="A147" s="469"/>
      <c r="B147" s="470"/>
      <c r="C147" s="471"/>
      <c r="D147" s="472"/>
      <c r="E147" s="472"/>
      <c r="F147" s="472"/>
      <c r="G147" s="472"/>
      <c r="H147" s="472"/>
      <c r="I147" s="472"/>
      <c r="J147" s="472"/>
      <c r="K147" s="472"/>
      <c r="L147" s="472"/>
      <c r="M147" s="472"/>
      <c r="N147" s="473"/>
      <c r="O147" s="473"/>
      <c r="P147" s="473"/>
      <c r="Q147" s="473"/>
      <c r="R147" s="473"/>
    </row>
    <row r="148" spans="1:18" ht="24" hidden="1">
      <c r="A148" s="427">
        <v>26</v>
      </c>
      <c r="B148" s="428" t="s">
        <v>379</v>
      </c>
      <c r="C148" s="429"/>
      <c r="D148" s="430"/>
      <c r="E148" s="430"/>
      <c r="F148" s="430"/>
      <c r="G148" s="430"/>
      <c r="H148" s="430"/>
      <c r="I148" s="430"/>
      <c r="J148" s="430"/>
      <c r="K148" s="430"/>
      <c r="L148" s="430"/>
      <c r="M148" s="430"/>
      <c r="N148" s="431"/>
      <c r="O148" s="431"/>
      <c r="P148" s="431"/>
    </row>
    <row r="149" spans="1:18" hidden="1" outlineLevel="1">
      <c r="A149" s="444" t="s">
        <v>524</v>
      </c>
      <c r="B149" s="432" t="s">
        <v>279</v>
      </c>
      <c r="C149" s="425" t="s">
        <v>48</v>
      </c>
      <c r="D149" s="445">
        <f t="shared" ref="D149:P149" si="54">D150+D151</f>
        <v>0</v>
      </c>
      <c r="E149" s="445">
        <f t="shared" si="54"/>
        <v>0</v>
      </c>
      <c r="F149" s="445">
        <f t="shared" si="54"/>
        <v>0</v>
      </c>
      <c r="G149" s="445">
        <f t="shared" si="54"/>
        <v>0</v>
      </c>
      <c r="H149" s="445">
        <f t="shared" si="54"/>
        <v>0</v>
      </c>
      <c r="I149" s="445">
        <f t="shared" si="54"/>
        <v>0</v>
      </c>
      <c r="J149" s="445">
        <f t="shared" si="54"/>
        <v>0</v>
      </c>
      <c r="K149" s="445">
        <f t="shared" si="54"/>
        <v>0</v>
      </c>
      <c r="L149" s="445">
        <f t="shared" si="54"/>
        <v>0</v>
      </c>
      <c r="M149" s="445">
        <f t="shared" si="54"/>
        <v>0</v>
      </c>
      <c r="N149" s="445" t="e">
        <f t="shared" si="54"/>
        <v>#DIV/0!</v>
      </c>
      <c r="O149" s="445" t="e">
        <f t="shared" si="54"/>
        <v>#DIV/0!</v>
      </c>
      <c r="P149" s="445" t="e">
        <f t="shared" si="54"/>
        <v>#DIV/0!</v>
      </c>
    </row>
    <row r="150" spans="1:18" s="468" customFormat="1" ht="14.25" hidden="1" outlineLevel="1">
      <c r="A150" s="444" t="s">
        <v>654</v>
      </c>
      <c r="B150" s="439" t="s">
        <v>304</v>
      </c>
      <c r="C150" s="425" t="s">
        <v>48</v>
      </c>
      <c r="D150" s="438"/>
      <c r="E150" s="438"/>
      <c r="F150" s="438"/>
      <c r="G150" s="438"/>
      <c r="H150" s="438"/>
      <c r="I150" s="438"/>
      <c r="J150" s="438"/>
      <c r="K150" s="438"/>
      <c r="L150" s="438"/>
      <c r="M150" s="438"/>
      <c r="N150" s="438"/>
      <c r="O150" s="438"/>
      <c r="P150" s="438"/>
    </row>
    <row r="151" spans="1:18" s="468" customFormat="1" ht="14.25" hidden="1" outlineLevel="1">
      <c r="A151" s="444" t="s">
        <v>525</v>
      </c>
      <c r="B151" s="439" t="s">
        <v>305</v>
      </c>
      <c r="C151" s="425" t="s">
        <v>48</v>
      </c>
      <c r="D151" s="445">
        <f t="shared" ref="D151:M151" si="55">SUM(D152:D153)</f>
        <v>0</v>
      </c>
      <c r="E151" s="445">
        <f t="shared" si="55"/>
        <v>0</v>
      </c>
      <c r="F151" s="445">
        <f t="shared" si="55"/>
        <v>0</v>
      </c>
      <c r="G151" s="445">
        <f t="shared" si="55"/>
        <v>0</v>
      </c>
      <c r="H151" s="445">
        <f t="shared" si="55"/>
        <v>0</v>
      </c>
      <c r="I151" s="445">
        <f t="shared" si="55"/>
        <v>0</v>
      </c>
      <c r="J151" s="445">
        <f t="shared" si="55"/>
        <v>0</v>
      </c>
      <c r="K151" s="445">
        <f t="shared" si="55"/>
        <v>0</v>
      </c>
      <c r="L151" s="445">
        <f t="shared" si="55"/>
        <v>0</v>
      </c>
      <c r="M151" s="445">
        <f t="shared" si="55"/>
        <v>0</v>
      </c>
      <c r="N151" s="445" t="e">
        <f>SUM(N152:N153)</f>
        <v>#DIV/0!</v>
      </c>
      <c r="O151" s="445" t="e">
        <f>SUM(O152:O153)</f>
        <v>#DIV/0!</v>
      </c>
      <c r="P151" s="445" t="e">
        <f>SUM(P152:P153)</f>
        <v>#DIV/0!</v>
      </c>
    </row>
    <row r="152" spans="1:18" s="468" customFormat="1" ht="14.25" hidden="1" outlineLevel="1">
      <c r="A152" s="444" t="s">
        <v>655</v>
      </c>
      <c r="B152" s="439" t="s">
        <v>1236</v>
      </c>
      <c r="C152" s="425" t="s">
        <v>48</v>
      </c>
      <c r="D152" s="438"/>
      <c r="E152" s="438"/>
      <c r="F152" s="438"/>
      <c r="G152" s="438"/>
      <c r="H152" s="438"/>
      <c r="I152" s="438"/>
      <c r="J152" s="438"/>
      <c r="K152" s="438"/>
      <c r="L152" s="438"/>
      <c r="M152" s="438"/>
      <c r="N152" s="503" t="e">
        <f>IF(AND(N173&lt;0.05,N173&gt;-0.05),K152*(1+N173)*(1+N173)+N161+N170,IF(N173&gt;0.05,K152*(1+0.05)*(1+0.05)+N161+N170,K152*(1-0.05)*(1-0.05)+N161+N170))</f>
        <v>#DIV/0!</v>
      </c>
      <c r="O152" s="503" t="e">
        <f>IF(AND(O173&lt;0.05,O173&gt;-0.05),K152*(1+O173)*(1+O173)+O161+O170,IF(O173&gt;0.05,K152*(1+0.05)*(1+0.05)+O161+O170,K152*(1-0.05)*(1-0.05)+O161+O170))</f>
        <v>#DIV/0!</v>
      </c>
      <c r="P152" s="503" t="e">
        <f>IF(AND(P173&lt;0.05,P173&gt;-0.05),K152*(1+P173)*(1+P173)+P161+P170,IF(P173&gt;0.05,K152*(1+0.05)*(1+0.05)+P161+P170,K152*(1-0.05)*(1-0.05)+P161+P170))</f>
        <v>#DIV/0!</v>
      </c>
    </row>
    <row r="153" spans="1:18" s="468" customFormat="1" ht="14.25" hidden="1" outlineLevel="1">
      <c r="A153" s="444" t="s">
        <v>656</v>
      </c>
      <c r="B153" s="439" t="s">
        <v>1237</v>
      </c>
      <c r="C153" s="425" t="s">
        <v>48</v>
      </c>
      <c r="D153" s="438"/>
      <c r="E153" s="438"/>
      <c r="F153" s="438"/>
      <c r="G153" s="438"/>
      <c r="H153" s="438"/>
      <c r="I153" s="438"/>
      <c r="J153" s="438"/>
      <c r="K153" s="438"/>
      <c r="L153" s="438"/>
      <c r="M153" s="438"/>
      <c r="N153" s="503" t="e">
        <f>IF(AND(N174&lt;0.05,N174&gt;-0.05),K153*(1+N174)*(1+N174)+N162+N171,IF(N174&gt;0.05,K153*(1+0.05)*(1+0.05)+N162+N171,K153*(1-0.05)*(1-0.05)+N162+N171))</f>
        <v>#DIV/0!</v>
      </c>
      <c r="O153" s="503" t="e">
        <f>IF(AND(O174&lt;0.05,O174&gt;-0.05),K153*(1+O174)*(1+O174)+O162+O171,IF(O174&gt;0.05,K153*(1+0.05)*(1+0.05)+O162+O171,K153*(1-0.05)*(1-0.05)+O162+O171))</f>
        <v>#DIV/0!</v>
      </c>
      <c r="P153" s="503" t="e">
        <f>IF(AND(P174&lt;0.05,P174&gt;-0.05),K153*(1+P174)*(1+P174)+P162+P171,IF(P174&gt;0.05,K153*(1+0.05)*(1+0.05)+P162+P171,K153*(1-0.05)*(1-0.05)+P162+P171))</f>
        <v>#DIV/0!</v>
      </c>
    </row>
    <row r="154" spans="1:18" hidden="1" outlineLevel="1">
      <c r="A154" s="444" t="s">
        <v>657</v>
      </c>
      <c r="B154" s="467" t="s">
        <v>338</v>
      </c>
      <c r="C154" s="425" t="s">
        <v>48</v>
      </c>
      <c r="D154" s="445">
        <f t="shared" ref="D154:P154" si="56">SUM(D155:D157)</f>
        <v>0</v>
      </c>
      <c r="E154" s="445">
        <f t="shared" si="56"/>
        <v>0</v>
      </c>
      <c r="F154" s="445">
        <f t="shared" si="56"/>
        <v>0</v>
      </c>
      <c r="G154" s="445">
        <f t="shared" si="56"/>
        <v>0</v>
      </c>
      <c r="H154" s="445">
        <f t="shared" si="56"/>
        <v>0</v>
      </c>
      <c r="I154" s="445">
        <f t="shared" si="56"/>
        <v>0</v>
      </c>
      <c r="J154" s="445">
        <f t="shared" si="56"/>
        <v>0</v>
      </c>
      <c r="K154" s="445">
        <f t="shared" si="56"/>
        <v>0</v>
      </c>
      <c r="L154" s="445">
        <f t="shared" si="56"/>
        <v>0</v>
      </c>
      <c r="M154" s="445">
        <f t="shared" si="56"/>
        <v>0</v>
      </c>
      <c r="N154" s="445">
        <f t="shared" si="56"/>
        <v>0</v>
      </c>
      <c r="O154" s="445">
        <f t="shared" si="56"/>
        <v>0</v>
      </c>
      <c r="P154" s="445">
        <f t="shared" si="56"/>
        <v>0</v>
      </c>
    </row>
    <row r="155" spans="1:18" hidden="1" outlineLevel="1">
      <c r="A155" s="444" t="s">
        <v>658</v>
      </c>
      <c r="B155" s="446" t="s">
        <v>276</v>
      </c>
      <c r="C155" s="425" t="s">
        <v>48</v>
      </c>
      <c r="D155" s="438"/>
      <c r="E155" s="438"/>
      <c r="F155" s="438"/>
      <c r="G155" s="438"/>
      <c r="H155" s="438"/>
      <c r="I155" s="438"/>
      <c r="J155" s="438"/>
      <c r="K155" s="438"/>
      <c r="L155" s="438"/>
      <c r="M155" s="438"/>
      <c r="N155" s="438"/>
      <c r="O155" s="438"/>
      <c r="P155" s="438"/>
    </row>
    <row r="156" spans="1:18" hidden="1" outlineLevel="1">
      <c r="A156" s="444" t="s">
        <v>659</v>
      </c>
      <c r="B156" s="446" t="s">
        <v>277</v>
      </c>
      <c r="C156" s="425" t="s">
        <v>48</v>
      </c>
      <c r="D156" s="438"/>
      <c r="E156" s="438"/>
      <c r="F156" s="438"/>
      <c r="G156" s="438"/>
      <c r="H156" s="438"/>
      <c r="I156" s="438"/>
      <c r="J156" s="438"/>
      <c r="K156" s="438"/>
      <c r="L156" s="438"/>
      <c r="M156" s="438"/>
      <c r="N156" s="438"/>
      <c r="O156" s="438"/>
      <c r="P156" s="438"/>
    </row>
    <row r="157" spans="1:18" hidden="1" outlineLevel="1">
      <c r="A157" s="444" t="s">
        <v>660</v>
      </c>
      <c r="B157" s="446" t="s">
        <v>278</v>
      </c>
      <c r="C157" s="425" t="s">
        <v>48</v>
      </c>
      <c r="D157" s="438"/>
      <c r="E157" s="438"/>
      <c r="F157" s="438"/>
      <c r="G157" s="438"/>
      <c r="H157" s="438"/>
      <c r="I157" s="438"/>
      <c r="J157" s="438"/>
      <c r="K157" s="438"/>
      <c r="L157" s="438"/>
      <c r="M157" s="438"/>
      <c r="N157" s="438"/>
      <c r="O157" s="438"/>
      <c r="P157" s="438"/>
    </row>
    <row r="158" spans="1:18" s="468" customFormat="1" ht="14.25" hidden="1" outlineLevel="1">
      <c r="A158" s="444" t="s">
        <v>526</v>
      </c>
      <c r="B158" s="449" t="s">
        <v>1055</v>
      </c>
      <c r="C158" s="450" t="s">
        <v>1040</v>
      </c>
      <c r="D158" s="451"/>
      <c r="E158" s="451"/>
      <c r="F158" s="451"/>
      <c r="G158" s="451"/>
      <c r="H158" s="451"/>
      <c r="I158" s="451"/>
      <c r="J158" s="451"/>
      <c r="K158" s="451"/>
      <c r="L158" s="451"/>
      <c r="M158" s="451"/>
      <c r="N158" s="451"/>
      <c r="O158" s="451"/>
      <c r="P158" s="451"/>
    </row>
    <row r="159" spans="1:18" s="468" customFormat="1" ht="14.25" hidden="1" outlineLevel="1">
      <c r="A159" s="444" t="s">
        <v>527</v>
      </c>
      <c r="B159" s="453" t="s">
        <v>309</v>
      </c>
      <c r="C159" s="450" t="s">
        <v>1041</v>
      </c>
      <c r="D159" s="454">
        <f t="shared" ref="D159:N159" si="57">IF(D158&gt;0,D158/D149,0)</f>
        <v>0</v>
      </c>
      <c r="E159" s="454">
        <f t="shared" si="57"/>
        <v>0</v>
      </c>
      <c r="F159" s="454">
        <f t="shared" si="57"/>
        <v>0</v>
      </c>
      <c r="G159" s="454">
        <f t="shared" si="57"/>
        <v>0</v>
      </c>
      <c r="H159" s="454">
        <f t="shared" si="57"/>
        <v>0</v>
      </c>
      <c r="I159" s="454">
        <f t="shared" si="57"/>
        <v>0</v>
      </c>
      <c r="J159" s="454">
        <f t="shared" si="57"/>
        <v>0</v>
      </c>
      <c r="K159" s="454">
        <f t="shared" si="57"/>
        <v>0</v>
      </c>
      <c r="L159" s="454">
        <f t="shared" si="57"/>
        <v>0</v>
      </c>
      <c r="M159" s="454">
        <f t="shared" si="57"/>
        <v>0</v>
      </c>
      <c r="N159" s="454">
        <f t="shared" si="57"/>
        <v>0</v>
      </c>
      <c r="O159" s="454">
        <f>IF(O158&gt;0,O158/O149,0)</f>
        <v>0</v>
      </c>
      <c r="P159" s="454">
        <f>IF(P158&gt;0,P158/P149,0)</f>
        <v>0</v>
      </c>
    </row>
    <row r="160" spans="1:18" s="468" customFormat="1" ht="14.25" hidden="1" outlineLevel="1">
      <c r="A160" s="455">
        <v>27</v>
      </c>
      <c r="B160" s="428" t="s">
        <v>680</v>
      </c>
      <c r="C160" s="425" t="s">
        <v>48</v>
      </c>
      <c r="D160" s="456" t="s">
        <v>10</v>
      </c>
      <c r="E160" s="456" t="s">
        <v>10</v>
      </c>
      <c r="F160" s="456" t="s">
        <v>10</v>
      </c>
      <c r="G160" s="457">
        <f>SUM(G161:G162)</f>
        <v>0</v>
      </c>
      <c r="H160" s="456" t="s">
        <v>10</v>
      </c>
      <c r="I160" s="457">
        <f>SUM(I161:I162)</f>
        <v>0</v>
      </c>
      <c r="J160" s="456" t="s">
        <v>10</v>
      </c>
      <c r="K160" s="457">
        <f>SUM(K161:K162)</f>
        <v>0</v>
      </c>
      <c r="L160" s="456" t="s">
        <v>10</v>
      </c>
      <c r="M160" s="457">
        <f>SUM(M161:M162)</f>
        <v>0</v>
      </c>
      <c r="N160" s="457">
        <f>SUM(N161:N162)</f>
        <v>0</v>
      </c>
      <c r="O160" s="457">
        <f>SUM(O161:O162)</f>
        <v>0</v>
      </c>
      <c r="P160" s="457">
        <f>SUM(P161:P162)</f>
        <v>0</v>
      </c>
    </row>
    <row r="161" spans="1:16" s="468" customFormat="1" ht="14.25" hidden="1" outlineLevel="1">
      <c r="A161" s="440" t="s">
        <v>529</v>
      </c>
      <c r="B161" s="441" t="s">
        <v>1236</v>
      </c>
      <c r="C161" s="434" t="s">
        <v>48</v>
      </c>
      <c r="D161" s="456" t="s">
        <v>10</v>
      </c>
      <c r="E161" s="456" t="s">
        <v>10</v>
      </c>
      <c r="F161" s="456" t="s">
        <v>10</v>
      </c>
      <c r="G161" s="458">
        <f>G164+G167</f>
        <v>0</v>
      </c>
      <c r="H161" s="456" t="s">
        <v>10</v>
      </c>
      <c r="I161" s="458">
        <f>I164+I167</f>
        <v>0</v>
      </c>
      <c r="J161" s="456" t="s">
        <v>10</v>
      </c>
      <c r="K161" s="458">
        <f>K164+K167</f>
        <v>0</v>
      </c>
      <c r="L161" s="456" t="s">
        <v>10</v>
      </c>
      <c r="M161" s="458">
        <f t="shared" ref="M161:P162" si="58">M164+M167</f>
        <v>0</v>
      </c>
      <c r="N161" s="458">
        <f t="shared" si="58"/>
        <v>0</v>
      </c>
      <c r="O161" s="458">
        <f t="shared" si="58"/>
        <v>0</v>
      </c>
      <c r="P161" s="458">
        <f t="shared" si="58"/>
        <v>0</v>
      </c>
    </row>
    <row r="162" spans="1:16" s="468" customFormat="1" ht="14.25" hidden="1" outlineLevel="1">
      <c r="A162" s="440" t="s">
        <v>528</v>
      </c>
      <c r="B162" s="441" t="s">
        <v>1237</v>
      </c>
      <c r="C162" s="434" t="s">
        <v>48</v>
      </c>
      <c r="D162" s="456" t="s">
        <v>10</v>
      </c>
      <c r="E162" s="456" t="s">
        <v>10</v>
      </c>
      <c r="F162" s="456" t="s">
        <v>10</v>
      </c>
      <c r="G162" s="458">
        <f>G165+G168</f>
        <v>0</v>
      </c>
      <c r="H162" s="456" t="s">
        <v>10</v>
      </c>
      <c r="I162" s="458">
        <f>I165+I168</f>
        <v>0</v>
      </c>
      <c r="J162" s="456" t="s">
        <v>10</v>
      </c>
      <c r="K162" s="458">
        <f>K165+K168</f>
        <v>0</v>
      </c>
      <c r="L162" s="456" t="s">
        <v>10</v>
      </c>
      <c r="M162" s="458">
        <f t="shared" si="58"/>
        <v>0</v>
      </c>
      <c r="N162" s="458">
        <f t="shared" si="58"/>
        <v>0</v>
      </c>
      <c r="O162" s="458">
        <f t="shared" si="58"/>
        <v>0</v>
      </c>
      <c r="P162" s="458">
        <f t="shared" si="58"/>
        <v>0</v>
      </c>
    </row>
    <row r="163" spans="1:16" s="468" customFormat="1" ht="25.5" hidden="1" outlineLevel="1">
      <c r="A163" s="459" t="s">
        <v>530</v>
      </c>
      <c r="B163" s="460" t="s">
        <v>467</v>
      </c>
      <c r="C163" s="461" t="s">
        <v>48</v>
      </c>
      <c r="D163" s="456" t="s">
        <v>10</v>
      </c>
      <c r="E163" s="456" t="s">
        <v>10</v>
      </c>
      <c r="F163" s="456" t="s">
        <v>10</v>
      </c>
      <c r="G163" s="457">
        <f>SUM(G164:G165)</f>
        <v>0</v>
      </c>
      <c r="H163" s="456" t="s">
        <v>10</v>
      </c>
      <c r="I163" s="457">
        <f>SUM(I164:I165)</f>
        <v>0</v>
      </c>
      <c r="J163" s="456" t="s">
        <v>10</v>
      </c>
      <c r="K163" s="457">
        <f>SUM(K164:K165)</f>
        <v>0</v>
      </c>
      <c r="L163" s="456" t="s">
        <v>10</v>
      </c>
      <c r="M163" s="457">
        <f>SUM(M164:M165)</f>
        <v>0</v>
      </c>
      <c r="N163" s="457">
        <f>SUM(N164:N165)</f>
        <v>0</v>
      </c>
      <c r="O163" s="457">
        <f>SUM(O164:O165)</f>
        <v>0</v>
      </c>
      <c r="P163" s="457">
        <f>SUM(P164:P165)</f>
        <v>0</v>
      </c>
    </row>
    <row r="164" spans="1:16" s="468" customFormat="1" ht="14.25" hidden="1" outlineLevel="1">
      <c r="A164" s="440" t="s">
        <v>531</v>
      </c>
      <c r="B164" s="441" t="s">
        <v>1236</v>
      </c>
      <c r="C164" s="434" t="s">
        <v>48</v>
      </c>
      <c r="D164" s="456" t="s">
        <v>10</v>
      </c>
      <c r="E164" s="456" t="s">
        <v>10</v>
      </c>
      <c r="F164" s="456" t="s">
        <v>10</v>
      </c>
      <c r="G164" s="436"/>
      <c r="H164" s="456" t="s">
        <v>10</v>
      </c>
      <c r="I164" s="436"/>
      <c r="J164" s="456" t="s">
        <v>10</v>
      </c>
      <c r="K164" s="436"/>
      <c r="L164" s="456" t="s">
        <v>10</v>
      </c>
      <c r="M164" s="436"/>
      <c r="N164" s="436"/>
      <c r="O164" s="436"/>
      <c r="P164" s="436"/>
    </row>
    <row r="165" spans="1:16" s="468" customFormat="1" ht="14.25" hidden="1" outlineLevel="1">
      <c r="A165" s="440" t="s">
        <v>532</v>
      </c>
      <c r="B165" s="441" t="s">
        <v>1237</v>
      </c>
      <c r="C165" s="434" t="s">
        <v>48</v>
      </c>
      <c r="D165" s="456" t="s">
        <v>10</v>
      </c>
      <c r="E165" s="456" t="s">
        <v>10</v>
      </c>
      <c r="F165" s="456" t="s">
        <v>10</v>
      </c>
      <c r="G165" s="436"/>
      <c r="H165" s="456" t="s">
        <v>10</v>
      </c>
      <c r="I165" s="436"/>
      <c r="J165" s="456" t="s">
        <v>10</v>
      </c>
      <c r="K165" s="436"/>
      <c r="L165" s="456" t="s">
        <v>10</v>
      </c>
      <c r="M165" s="436"/>
      <c r="N165" s="436"/>
      <c r="O165" s="436"/>
      <c r="P165" s="436"/>
    </row>
    <row r="166" spans="1:16" s="468" customFormat="1" ht="25.5" hidden="1" outlineLevel="1">
      <c r="A166" s="459" t="s">
        <v>533</v>
      </c>
      <c r="B166" s="460" t="s">
        <v>468</v>
      </c>
      <c r="C166" s="461" t="s">
        <v>48</v>
      </c>
      <c r="D166" s="456" t="s">
        <v>10</v>
      </c>
      <c r="E166" s="456" t="s">
        <v>10</v>
      </c>
      <c r="F166" s="456" t="s">
        <v>10</v>
      </c>
      <c r="G166" s="457">
        <f>SUM(G167:G168)</f>
        <v>0</v>
      </c>
      <c r="H166" s="456" t="s">
        <v>10</v>
      </c>
      <c r="I166" s="457">
        <f>SUM(I167:I168)</f>
        <v>0</v>
      </c>
      <c r="J166" s="456" t="s">
        <v>10</v>
      </c>
      <c r="K166" s="457">
        <f>SUM(K167:K168)</f>
        <v>0</v>
      </c>
      <c r="L166" s="456" t="s">
        <v>10</v>
      </c>
      <c r="M166" s="457">
        <f>SUM(M167:M168)</f>
        <v>0</v>
      </c>
      <c r="N166" s="457">
        <f>SUM(N167:N168)</f>
        <v>0</v>
      </c>
      <c r="O166" s="457">
        <f>SUM(O167:O168)</f>
        <v>0</v>
      </c>
      <c r="P166" s="457">
        <f>SUM(P167:P168)</f>
        <v>0</v>
      </c>
    </row>
    <row r="167" spans="1:16" s="468" customFormat="1" ht="14.25" hidden="1" outlineLevel="1">
      <c r="A167" s="440" t="s">
        <v>534</v>
      </c>
      <c r="B167" s="441" t="s">
        <v>1236</v>
      </c>
      <c r="C167" s="434" t="s">
        <v>48</v>
      </c>
      <c r="D167" s="456" t="s">
        <v>10</v>
      </c>
      <c r="E167" s="456" t="s">
        <v>10</v>
      </c>
      <c r="F167" s="456" t="s">
        <v>10</v>
      </c>
      <c r="G167" s="436"/>
      <c r="H167" s="456" t="s">
        <v>10</v>
      </c>
      <c r="I167" s="436"/>
      <c r="J167" s="456" t="s">
        <v>10</v>
      </c>
      <c r="K167" s="436"/>
      <c r="L167" s="456" t="s">
        <v>10</v>
      </c>
      <c r="M167" s="436"/>
      <c r="N167" s="436"/>
      <c r="O167" s="436"/>
      <c r="P167" s="436"/>
    </row>
    <row r="168" spans="1:16" s="468" customFormat="1" ht="14.25" hidden="1" outlineLevel="1">
      <c r="A168" s="440" t="s">
        <v>535</v>
      </c>
      <c r="B168" s="441" t="s">
        <v>1237</v>
      </c>
      <c r="C168" s="434" t="s">
        <v>48</v>
      </c>
      <c r="D168" s="456" t="s">
        <v>10</v>
      </c>
      <c r="E168" s="456" t="s">
        <v>10</v>
      </c>
      <c r="F168" s="456" t="s">
        <v>10</v>
      </c>
      <c r="G168" s="436"/>
      <c r="H168" s="456" t="s">
        <v>10</v>
      </c>
      <c r="I168" s="436"/>
      <c r="J168" s="456" t="s">
        <v>10</v>
      </c>
      <c r="K168" s="436"/>
      <c r="L168" s="456" t="s">
        <v>10</v>
      </c>
      <c r="M168" s="436"/>
      <c r="N168" s="436"/>
      <c r="O168" s="436"/>
      <c r="P168" s="436"/>
    </row>
    <row r="169" spans="1:16" s="468" customFormat="1" ht="51" hidden="1" outlineLevel="1">
      <c r="A169" s="455">
        <v>30</v>
      </c>
      <c r="B169" s="428" t="s">
        <v>691</v>
      </c>
      <c r="C169" s="425" t="s">
        <v>48</v>
      </c>
      <c r="D169" s="456" t="s">
        <v>10</v>
      </c>
      <c r="E169" s="456" t="s">
        <v>10</v>
      </c>
      <c r="F169" s="456" t="s">
        <v>10</v>
      </c>
      <c r="G169" s="457">
        <f>SUM(G170:G171)</f>
        <v>0</v>
      </c>
      <c r="H169" s="456" t="s">
        <v>10</v>
      </c>
      <c r="I169" s="457">
        <f>SUM(I170:I171)</f>
        <v>0</v>
      </c>
      <c r="J169" s="456" t="s">
        <v>10</v>
      </c>
      <c r="K169" s="457">
        <f>SUM(K170:K171)</f>
        <v>0</v>
      </c>
      <c r="L169" s="456" t="s">
        <v>10</v>
      </c>
      <c r="M169" s="457">
        <f>SUM(M170:M171)</f>
        <v>0</v>
      </c>
      <c r="N169" s="457">
        <f>SUM(N170:N171)</f>
        <v>0</v>
      </c>
      <c r="O169" s="457">
        <f>SUM(O170:O171)</f>
        <v>0</v>
      </c>
      <c r="P169" s="457">
        <f>SUM(P170:P171)</f>
        <v>0</v>
      </c>
    </row>
    <row r="170" spans="1:16" s="468" customFormat="1" ht="14.25" hidden="1" outlineLevel="1">
      <c r="A170" s="462" t="s">
        <v>536</v>
      </c>
      <c r="B170" s="439" t="s">
        <v>1236</v>
      </c>
      <c r="C170" s="425" t="s">
        <v>48</v>
      </c>
      <c r="D170" s="456" t="s">
        <v>10</v>
      </c>
      <c r="E170" s="456" t="s">
        <v>10</v>
      </c>
      <c r="F170" s="456" t="s">
        <v>10</v>
      </c>
      <c r="G170" s="438"/>
      <c r="H170" s="456" t="s">
        <v>10</v>
      </c>
      <c r="I170" s="438"/>
      <c r="J170" s="456" t="s">
        <v>10</v>
      </c>
      <c r="K170" s="438"/>
      <c r="L170" s="456" t="s">
        <v>10</v>
      </c>
      <c r="M170" s="438"/>
      <c r="N170" s="438"/>
      <c r="O170" s="438"/>
      <c r="P170" s="438"/>
    </row>
    <row r="171" spans="1:16" s="468" customFormat="1" ht="14.25" hidden="1" outlineLevel="1">
      <c r="A171" s="462" t="s">
        <v>537</v>
      </c>
      <c r="B171" s="439" t="s">
        <v>1237</v>
      </c>
      <c r="C171" s="425" t="s">
        <v>48</v>
      </c>
      <c r="D171" s="456" t="s">
        <v>10</v>
      </c>
      <c r="E171" s="456" t="s">
        <v>10</v>
      </c>
      <c r="F171" s="456" t="s">
        <v>10</v>
      </c>
      <c r="G171" s="438"/>
      <c r="H171" s="456" t="s">
        <v>10</v>
      </c>
      <c r="I171" s="438"/>
      <c r="J171" s="456" t="s">
        <v>10</v>
      </c>
      <c r="K171" s="438"/>
      <c r="L171" s="456" t="s">
        <v>10</v>
      </c>
      <c r="M171" s="438"/>
      <c r="N171" s="438"/>
      <c r="O171" s="438"/>
      <c r="P171" s="438"/>
    </row>
    <row r="172" spans="1:16" s="468" customFormat="1" ht="14.25" hidden="1" outlineLevel="1">
      <c r="A172" s="463">
        <v>32</v>
      </c>
      <c r="B172" s="464" t="s">
        <v>469</v>
      </c>
      <c r="C172" s="465"/>
      <c r="D172" s="466" t="s">
        <v>10</v>
      </c>
      <c r="E172" s="466" t="s">
        <v>10</v>
      </c>
      <c r="F172" s="466" t="s">
        <v>10</v>
      </c>
      <c r="G172" s="466" t="s">
        <v>10</v>
      </c>
      <c r="H172" s="466" t="s">
        <v>10</v>
      </c>
      <c r="I172" s="466" t="s">
        <v>10</v>
      </c>
      <c r="J172" s="466" t="s">
        <v>10</v>
      </c>
      <c r="K172" s="466" t="s">
        <v>10</v>
      </c>
      <c r="L172" s="466" t="s">
        <v>10</v>
      </c>
      <c r="M172" s="466" t="s">
        <v>10</v>
      </c>
      <c r="N172" s="503" t="e">
        <f>(((K151-K160-K169-I151)/I151)+((I151-I160-I169-G151)/G151)+((G151-G160-G169-E151)/E151))/3</f>
        <v>#DIV/0!</v>
      </c>
      <c r="O172" s="503" t="e">
        <f>(((K151-K160-K169-I151)/I151)+((I151-I160-I169-G151)/G151)+((G151-G160-G169-E151)/E151))/3</f>
        <v>#DIV/0!</v>
      </c>
      <c r="P172" s="503" t="e">
        <f>(((K151-K160-K169-I151)/I151)+((I151-I160-I169-G151)/G151)+((G151-G160-G169-E151)/E151))/3</f>
        <v>#DIV/0!</v>
      </c>
    </row>
    <row r="173" spans="1:16" s="468" customFormat="1" ht="14.25" hidden="1" outlineLevel="1">
      <c r="A173" s="462" t="s">
        <v>538</v>
      </c>
      <c r="B173" s="439" t="s">
        <v>1236</v>
      </c>
      <c r="C173" s="425"/>
      <c r="D173" s="466" t="s">
        <v>10</v>
      </c>
      <c r="E173" s="466" t="s">
        <v>10</v>
      </c>
      <c r="F173" s="466" t="s">
        <v>10</v>
      </c>
      <c r="G173" s="466" t="s">
        <v>10</v>
      </c>
      <c r="H173" s="466" t="s">
        <v>10</v>
      </c>
      <c r="I173" s="466" t="s">
        <v>10</v>
      </c>
      <c r="J173" s="466" t="s">
        <v>10</v>
      </c>
      <c r="K173" s="466" t="s">
        <v>10</v>
      </c>
      <c r="L173" s="466" t="s">
        <v>10</v>
      </c>
      <c r="M173" s="466" t="s">
        <v>10</v>
      </c>
      <c r="N173" s="503" t="e">
        <f>(((K152-K161-K170-I152)/I152)+((I152-I161-I170-G152)/G152)+((G152-G161-G170-E152)/E152))/3</f>
        <v>#DIV/0!</v>
      </c>
      <c r="O173" s="503" t="e">
        <f>(((K152-K161-K170-I152)/I152)+((I152-I161-I170-G152)/G152)+((G152-G161-G170-E152)/E152))/3</f>
        <v>#DIV/0!</v>
      </c>
      <c r="P173" s="503" t="e">
        <f>(((K152-K161-K170-I152)/I152)+((I152-I161-I170-G152)/G152)+((G152-G161-G170-E152)/E152))/3</f>
        <v>#DIV/0!</v>
      </c>
    </row>
    <row r="174" spans="1:16" s="468" customFormat="1" ht="14.25" hidden="1" outlineLevel="1">
      <c r="A174" s="462" t="s">
        <v>539</v>
      </c>
      <c r="B174" s="474" t="s">
        <v>1237</v>
      </c>
      <c r="C174" s="465"/>
      <c r="D174" s="466" t="s">
        <v>10</v>
      </c>
      <c r="E174" s="466" t="s">
        <v>10</v>
      </c>
      <c r="F174" s="466" t="s">
        <v>10</v>
      </c>
      <c r="G174" s="466" t="s">
        <v>10</v>
      </c>
      <c r="H174" s="466" t="s">
        <v>10</v>
      </c>
      <c r="I174" s="466" t="s">
        <v>10</v>
      </c>
      <c r="J174" s="466" t="s">
        <v>10</v>
      </c>
      <c r="K174" s="466" t="s">
        <v>10</v>
      </c>
      <c r="L174" s="466" t="s">
        <v>10</v>
      </c>
      <c r="M174" s="466" t="s">
        <v>10</v>
      </c>
      <c r="N174" s="503" t="e">
        <f>(((K153-K162-K171-I153)/I153)+((I153-I162-I171-G153)/G153)+((G153-G162-G171-E153)/E153))/3</f>
        <v>#DIV/0!</v>
      </c>
      <c r="O174" s="503" t="e">
        <f>(((K153-K162-K171-I153)/I153)+((I153-I162-I171-G153)/G153)+((G153-G162-G171-E153)/E153))/3</f>
        <v>#DIV/0!</v>
      </c>
      <c r="P174" s="503" t="e">
        <f>(((K153-K162-K171-I153)/I153)+((I153-I162-I171-G153)/G153)+((G153-G162-G171-E153)/E153))/3</f>
        <v>#DIV/0!</v>
      </c>
    </row>
    <row r="175" spans="1:16" ht="24" hidden="1">
      <c r="A175" s="475" t="s">
        <v>540</v>
      </c>
      <c r="B175" s="428" t="s">
        <v>664</v>
      </c>
      <c r="C175" s="429"/>
      <c r="D175" s="430"/>
      <c r="E175" s="430"/>
      <c r="F175" s="430"/>
      <c r="G175" s="430"/>
      <c r="H175" s="430"/>
      <c r="I175" s="430"/>
      <c r="J175" s="430"/>
      <c r="K175" s="430"/>
      <c r="L175" s="430"/>
      <c r="M175" s="430"/>
      <c r="N175" s="431"/>
      <c r="O175" s="431"/>
      <c r="P175" s="431"/>
    </row>
    <row r="176" spans="1:16" hidden="1" outlineLevel="1">
      <c r="A176" s="425" t="s">
        <v>541</v>
      </c>
      <c r="B176" s="432" t="s">
        <v>279</v>
      </c>
      <c r="C176" s="425" t="s">
        <v>48</v>
      </c>
      <c r="D176" s="445">
        <f>D183+D184</f>
        <v>0</v>
      </c>
      <c r="E176" s="445">
        <f t="shared" ref="E176:M176" si="59">E183+E184</f>
        <v>0</v>
      </c>
      <c r="F176" s="445">
        <f t="shared" si="59"/>
        <v>0</v>
      </c>
      <c r="G176" s="445">
        <f t="shared" si="59"/>
        <v>0</v>
      </c>
      <c r="H176" s="445">
        <f t="shared" si="59"/>
        <v>0</v>
      </c>
      <c r="I176" s="445">
        <f t="shared" si="59"/>
        <v>0</v>
      </c>
      <c r="J176" s="445">
        <f t="shared" si="59"/>
        <v>0</v>
      </c>
      <c r="K176" s="445">
        <f t="shared" si="59"/>
        <v>0</v>
      </c>
      <c r="L176" s="445">
        <f t="shared" si="59"/>
        <v>0</v>
      </c>
      <c r="M176" s="445">
        <f t="shared" si="59"/>
        <v>0</v>
      </c>
      <c r="N176" s="445" t="e">
        <f>N183+N184</f>
        <v>#DIV/0!</v>
      </c>
      <c r="O176" s="445" t="e">
        <f>O183+O184</f>
        <v>#DIV/0!</v>
      </c>
      <c r="P176" s="445" t="e">
        <f>P183+P184</f>
        <v>#DIV/0!</v>
      </c>
    </row>
    <row r="177" spans="1:16" hidden="1" outlineLevel="1">
      <c r="A177" s="425" t="s">
        <v>575</v>
      </c>
      <c r="B177" s="447" t="s">
        <v>273</v>
      </c>
      <c r="C177" s="425" t="s">
        <v>48</v>
      </c>
      <c r="D177" s="438"/>
      <c r="E177" s="438"/>
      <c r="F177" s="438"/>
      <c r="G177" s="438"/>
      <c r="H177" s="438"/>
      <c r="I177" s="438"/>
      <c r="J177" s="438"/>
      <c r="K177" s="438"/>
      <c r="L177" s="438"/>
      <c r="M177" s="438"/>
      <c r="N177" s="438"/>
      <c r="O177" s="438"/>
      <c r="P177" s="438"/>
    </row>
    <row r="178" spans="1:16" hidden="1" outlineLevel="1">
      <c r="A178" s="425" t="s">
        <v>576</v>
      </c>
      <c r="B178" s="447" t="s">
        <v>274</v>
      </c>
      <c r="C178" s="425" t="s">
        <v>48</v>
      </c>
      <c r="D178" s="438"/>
      <c r="E178" s="438"/>
      <c r="F178" s="438"/>
      <c r="G178" s="438"/>
      <c r="H178" s="438"/>
      <c r="I178" s="438"/>
      <c r="J178" s="438"/>
      <c r="K178" s="438"/>
      <c r="L178" s="438"/>
      <c r="M178" s="438"/>
      <c r="N178" s="438"/>
      <c r="O178" s="438"/>
      <c r="P178" s="438"/>
    </row>
    <row r="179" spans="1:16" hidden="1" outlineLevel="1">
      <c r="A179" s="425" t="s">
        <v>577</v>
      </c>
      <c r="B179" s="447" t="s">
        <v>282</v>
      </c>
      <c r="C179" s="425" t="s">
        <v>48</v>
      </c>
      <c r="D179" s="438"/>
      <c r="E179" s="438"/>
      <c r="F179" s="438"/>
      <c r="G179" s="438"/>
      <c r="H179" s="438"/>
      <c r="I179" s="438"/>
      <c r="J179" s="438"/>
      <c r="K179" s="438"/>
      <c r="L179" s="438"/>
      <c r="M179" s="438"/>
      <c r="N179" s="438"/>
      <c r="O179" s="438"/>
      <c r="P179" s="438"/>
    </row>
    <row r="180" spans="1:16" hidden="1" outlineLevel="1">
      <c r="A180" s="425" t="s">
        <v>545</v>
      </c>
      <c r="B180" s="447" t="s">
        <v>283</v>
      </c>
      <c r="C180" s="425" t="s">
        <v>48</v>
      </c>
      <c r="D180" s="445">
        <f>SUM(D181:D182)</f>
        <v>0</v>
      </c>
      <c r="E180" s="445">
        <f>SUM(E181:E182)</f>
        <v>0</v>
      </c>
      <c r="F180" s="445">
        <f>SUM(F181:F182)</f>
        <v>0</v>
      </c>
      <c r="G180" s="445">
        <f>SUM(G181:G182)</f>
        <v>0</v>
      </c>
      <c r="H180" s="445">
        <f>SUM(H181:H182)</f>
        <v>0</v>
      </c>
      <c r="I180" s="445">
        <f t="shared" ref="I180:N180" si="60">SUM(I181:I182)</f>
        <v>0</v>
      </c>
      <c r="J180" s="445">
        <f t="shared" si="60"/>
        <v>0</v>
      </c>
      <c r="K180" s="445">
        <f t="shared" si="60"/>
        <v>0</v>
      </c>
      <c r="L180" s="445">
        <f t="shared" si="60"/>
        <v>0</v>
      </c>
      <c r="M180" s="445">
        <f t="shared" si="60"/>
        <v>0</v>
      </c>
      <c r="N180" s="445">
        <f t="shared" si="60"/>
        <v>0</v>
      </c>
      <c r="O180" s="445">
        <f>SUM(O181:O182)</f>
        <v>0</v>
      </c>
      <c r="P180" s="445">
        <f>SUM(P181:P182)</f>
        <v>0</v>
      </c>
    </row>
    <row r="181" spans="1:16" s="443" customFormat="1" hidden="1" outlineLevel="1">
      <c r="A181" s="434" t="s">
        <v>578</v>
      </c>
      <c r="B181" s="476" t="s">
        <v>284</v>
      </c>
      <c r="C181" s="434" t="s">
        <v>48</v>
      </c>
      <c r="D181" s="436"/>
      <c r="E181" s="436"/>
      <c r="F181" s="436"/>
      <c r="G181" s="436"/>
      <c r="H181" s="436"/>
      <c r="I181" s="436"/>
      <c r="J181" s="436"/>
      <c r="K181" s="436"/>
      <c r="L181" s="436"/>
      <c r="M181" s="436"/>
      <c r="N181" s="436"/>
      <c r="O181" s="436"/>
      <c r="P181" s="436"/>
    </row>
    <row r="182" spans="1:16" s="443" customFormat="1" hidden="1" outlineLevel="1">
      <c r="A182" s="434" t="s">
        <v>587</v>
      </c>
      <c r="B182" s="476" t="s">
        <v>285</v>
      </c>
      <c r="C182" s="434" t="s">
        <v>48</v>
      </c>
      <c r="D182" s="436"/>
      <c r="E182" s="436"/>
      <c r="F182" s="436"/>
      <c r="G182" s="436"/>
      <c r="H182" s="436"/>
      <c r="I182" s="436"/>
      <c r="J182" s="436"/>
      <c r="K182" s="436"/>
      <c r="L182" s="436"/>
      <c r="M182" s="436"/>
      <c r="N182" s="436"/>
      <c r="O182" s="436"/>
      <c r="P182" s="436"/>
    </row>
    <row r="183" spans="1:16" s="468" customFormat="1" ht="14.25" hidden="1" outlineLevel="1">
      <c r="A183" s="425" t="s">
        <v>588</v>
      </c>
      <c r="B183" s="439" t="s">
        <v>304</v>
      </c>
      <c r="C183" s="425" t="s">
        <v>48</v>
      </c>
      <c r="D183" s="438"/>
      <c r="E183" s="438"/>
      <c r="F183" s="438"/>
      <c r="G183" s="438"/>
      <c r="H183" s="438"/>
      <c r="I183" s="438"/>
      <c r="J183" s="438"/>
      <c r="K183" s="438"/>
      <c r="L183" s="438"/>
      <c r="M183" s="438"/>
      <c r="N183" s="438"/>
      <c r="O183" s="438"/>
      <c r="P183" s="438"/>
    </row>
    <row r="184" spans="1:16" s="468" customFormat="1" ht="14.25" hidden="1" outlineLevel="1">
      <c r="A184" s="425" t="s">
        <v>589</v>
      </c>
      <c r="B184" s="439" t="s">
        <v>305</v>
      </c>
      <c r="C184" s="425" t="s">
        <v>48</v>
      </c>
      <c r="D184" s="445">
        <f t="shared" ref="D184:M184" si="61">SUM(D185:D187)</f>
        <v>0</v>
      </c>
      <c r="E184" s="445">
        <f t="shared" si="61"/>
        <v>0</v>
      </c>
      <c r="F184" s="445">
        <f t="shared" si="61"/>
        <v>0</v>
      </c>
      <c r="G184" s="445">
        <f t="shared" si="61"/>
        <v>0</v>
      </c>
      <c r="H184" s="445">
        <f t="shared" si="61"/>
        <v>0</v>
      </c>
      <c r="I184" s="445">
        <f t="shared" si="61"/>
        <v>0</v>
      </c>
      <c r="J184" s="445">
        <f t="shared" si="61"/>
        <v>0</v>
      </c>
      <c r="K184" s="445">
        <f t="shared" si="61"/>
        <v>0</v>
      </c>
      <c r="L184" s="445">
        <f t="shared" si="61"/>
        <v>0</v>
      </c>
      <c r="M184" s="445">
        <f t="shared" si="61"/>
        <v>0</v>
      </c>
      <c r="N184" s="445" t="e">
        <f>SUM(N185:N187)</f>
        <v>#DIV/0!</v>
      </c>
      <c r="O184" s="445" t="e">
        <f>SUM(O185:O187)</f>
        <v>#DIV/0!</v>
      </c>
      <c r="P184" s="445" t="e">
        <f>SUM(P185:P187)</f>
        <v>#DIV/0!</v>
      </c>
    </row>
    <row r="185" spans="1:16" s="468" customFormat="1" ht="14.25" hidden="1" outlineLevel="1">
      <c r="A185" s="425" t="s">
        <v>590</v>
      </c>
      <c r="B185" s="439" t="s">
        <v>1180</v>
      </c>
      <c r="C185" s="425" t="s">
        <v>48</v>
      </c>
      <c r="D185" s="438"/>
      <c r="E185" s="438"/>
      <c r="F185" s="438"/>
      <c r="G185" s="438"/>
      <c r="H185" s="438"/>
      <c r="I185" s="438"/>
      <c r="J185" s="438"/>
      <c r="K185" s="438"/>
      <c r="L185" s="438"/>
      <c r="M185" s="438"/>
      <c r="N185" s="503" t="e">
        <f>IF(AND(N211&lt;0.05,N211&gt;-0.05),K185*(1+N211)*(1+N211)+N195+N207,IF(N211&gt;0.05,K185*(1+0.05)*(1+0.05)+N195+N207,K185*(1-0.05)*(1-0.05)+N195+N207))</f>
        <v>#DIV/0!</v>
      </c>
      <c r="O185" s="503" t="e">
        <f>IF(AND(O211&lt;0.05,O211&gt;-0.05),K185*(1+O211)*(1+O211)+O195+O207,IF(O211&gt;0.05,K185*(1+0.05)*(1+0.05)+O195+O207,K185*(1-0.05)*(1-0.05)+O195+O207))</f>
        <v>#DIV/0!</v>
      </c>
      <c r="P185" s="503" t="e">
        <f>IF(AND(P211&lt;0.05,P211&gt;-0.05),K185*(1+P211)*(1+P211)+P195+P207,IF(P211&gt;0.05,K185*(1+0.05)*(1+0.05)+P195+P207,K185*(1-0.05)*(1-0.05)+P195+P207))</f>
        <v>#DIV/0!</v>
      </c>
    </row>
    <row r="186" spans="1:16" s="468" customFormat="1" ht="14.25" hidden="1" outlineLevel="1">
      <c r="A186" s="425" t="s">
        <v>591</v>
      </c>
      <c r="B186" s="439" t="s">
        <v>1236</v>
      </c>
      <c r="C186" s="425" t="s">
        <v>48</v>
      </c>
      <c r="D186" s="438"/>
      <c r="E186" s="438"/>
      <c r="F186" s="438"/>
      <c r="G186" s="438"/>
      <c r="H186" s="438"/>
      <c r="I186" s="438"/>
      <c r="J186" s="438"/>
      <c r="K186" s="438"/>
      <c r="L186" s="438"/>
      <c r="M186" s="438"/>
      <c r="N186" s="503" t="e">
        <f>IF(AND(N212&lt;0.05,N212&gt;-0.05),K186*(1+N212)*(1+N212)+N196+N208,IF(N212&gt;0.05,K186*(1+0.05)*(1+0.05)+N196+N208,K186*(1-0.05)*(1-0.05)+N196+N208))</f>
        <v>#DIV/0!</v>
      </c>
      <c r="O186" s="503" t="e">
        <f>IF(AND(O212&lt;0.05,O212&gt;-0.05),K186*(1+O212)*(1+O212)+O196+O208,IF(O212&gt;0.05,K186*(1+0.05)*(1+0.05)+O196+O208,K186*(1-0.05)*(1-0.05)+O196+O208))</f>
        <v>#DIV/0!</v>
      </c>
      <c r="P186" s="503" t="e">
        <f>IF(AND(P212&lt;0.05,P212&gt;-0.05),K186*(1+P212)*(1+P212)+P196+P208,IF(P212&gt;0.05,K186*(1+0.05)*(1+0.05)+P196+P208,K186*(1-0.05)*(1-0.05)+P196+P208))</f>
        <v>#DIV/0!</v>
      </c>
    </row>
    <row r="187" spans="1:16" s="468" customFormat="1" ht="14.25" hidden="1" outlineLevel="1">
      <c r="A187" s="425" t="s">
        <v>592</v>
      </c>
      <c r="B187" s="439" t="s">
        <v>1237</v>
      </c>
      <c r="C187" s="425" t="s">
        <v>48</v>
      </c>
      <c r="D187" s="438"/>
      <c r="E187" s="438"/>
      <c r="F187" s="438"/>
      <c r="G187" s="438"/>
      <c r="H187" s="438"/>
      <c r="I187" s="438"/>
      <c r="J187" s="438"/>
      <c r="K187" s="438"/>
      <c r="L187" s="438"/>
      <c r="M187" s="438"/>
      <c r="N187" s="503" t="e">
        <f>IF(AND(N213&lt;0.05,N213&gt;-0.05),K187*(1+N213)*(1+N213)+N197+N209,IF(N213&gt;0.05,K187*(1+0.05)*(1+0.05)+N197+N209,K187*(1-0.05)*(1-0.05)+N197+N209))</f>
        <v>#DIV/0!</v>
      </c>
      <c r="O187" s="503" t="e">
        <f>IF(AND(O213&lt;0.05,O213&gt;-0.05),K187*(1+O213)*(1+O213)+O197+O209,IF(O213&gt;0.05,K187*(1+0.05)*(1+0.05)+O197+O209,K187*(1-0.05)*(1-0.05)+O197+O209))</f>
        <v>#DIV/0!</v>
      </c>
      <c r="P187" s="503" t="e">
        <f>IF(AND(P213&lt;0.05,P213&gt;-0.05),K187*(1+P213)*(1+P213)+P197+P209,IF(P213&gt;0.05,K187*(1+0.05)*(1+0.05)+P197+P209,K187*(1-0.05)*(1-0.05)+P197+P209))</f>
        <v>#DIV/0!</v>
      </c>
    </row>
    <row r="188" spans="1:16" hidden="1" outlineLevel="1">
      <c r="A188" s="425" t="s">
        <v>593</v>
      </c>
      <c r="B188" s="467" t="s">
        <v>338</v>
      </c>
      <c r="C188" s="425" t="s">
        <v>48</v>
      </c>
      <c r="D188" s="445">
        <f t="shared" ref="D188:P188" si="62">SUM(D189:D191)</f>
        <v>0</v>
      </c>
      <c r="E188" s="445">
        <f t="shared" si="62"/>
        <v>0</v>
      </c>
      <c r="F188" s="445">
        <f t="shared" si="62"/>
        <v>0</v>
      </c>
      <c r="G188" s="445">
        <f t="shared" si="62"/>
        <v>0</v>
      </c>
      <c r="H188" s="445">
        <f t="shared" si="62"/>
        <v>0</v>
      </c>
      <c r="I188" s="445">
        <f t="shared" si="62"/>
        <v>0</v>
      </c>
      <c r="J188" s="445">
        <f t="shared" si="62"/>
        <v>0</v>
      </c>
      <c r="K188" s="445">
        <f t="shared" si="62"/>
        <v>0</v>
      </c>
      <c r="L188" s="445">
        <f t="shared" si="62"/>
        <v>0</v>
      </c>
      <c r="M188" s="445">
        <f t="shared" si="62"/>
        <v>0</v>
      </c>
      <c r="N188" s="445">
        <f t="shared" si="62"/>
        <v>0</v>
      </c>
      <c r="O188" s="445">
        <f t="shared" si="62"/>
        <v>0</v>
      </c>
      <c r="P188" s="445">
        <f t="shared" si="62"/>
        <v>0</v>
      </c>
    </row>
    <row r="189" spans="1:16" hidden="1" outlineLevel="1">
      <c r="A189" s="425" t="s">
        <v>594</v>
      </c>
      <c r="B189" s="446" t="s">
        <v>276</v>
      </c>
      <c r="C189" s="425" t="s">
        <v>48</v>
      </c>
      <c r="D189" s="438"/>
      <c r="E189" s="438"/>
      <c r="F189" s="438"/>
      <c r="G189" s="438"/>
      <c r="H189" s="438"/>
      <c r="I189" s="438"/>
      <c r="J189" s="438"/>
      <c r="K189" s="438"/>
      <c r="L189" s="438"/>
      <c r="M189" s="438"/>
      <c r="N189" s="438"/>
      <c r="O189" s="438"/>
      <c r="P189" s="438"/>
    </row>
    <row r="190" spans="1:16" hidden="1" outlineLevel="1">
      <c r="A190" s="425" t="s">
        <v>595</v>
      </c>
      <c r="B190" s="446" t="s">
        <v>277</v>
      </c>
      <c r="C190" s="425" t="s">
        <v>48</v>
      </c>
      <c r="D190" s="438"/>
      <c r="E190" s="438"/>
      <c r="F190" s="438"/>
      <c r="G190" s="438"/>
      <c r="H190" s="438"/>
      <c r="I190" s="438"/>
      <c r="J190" s="438"/>
      <c r="K190" s="438"/>
      <c r="L190" s="438"/>
      <c r="M190" s="438"/>
      <c r="N190" s="438"/>
      <c r="O190" s="438"/>
      <c r="P190" s="438"/>
    </row>
    <row r="191" spans="1:16" hidden="1" outlineLevel="1">
      <c r="A191" s="425" t="s">
        <v>596</v>
      </c>
      <c r="B191" s="446" t="s">
        <v>278</v>
      </c>
      <c r="C191" s="425" t="s">
        <v>48</v>
      </c>
      <c r="D191" s="438"/>
      <c r="E191" s="438"/>
      <c r="F191" s="438"/>
      <c r="G191" s="438"/>
      <c r="H191" s="438"/>
      <c r="I191" s="438"/>
      <c r="J191" s="438"/>
      <c r="K191" s="438"/>
      <c r="L191" s="438"/>
      <c r="M191" s="438"/>
      <c r="N191" s="438"/>
      <c r="O191" s="438"/>
      <c r="P191" s="438"/>
    </row>
    <row r="192" spans="1:16" s="468" customFormat="1" ht="14.25" hidden="1" outlineLevel="1">
      <c r="A192" s="444" t="s">
        <v>597</v>
      </c>
      <c r="B192" s="449" t="s">
        <v>1055</v>
      </c>
      <c r="C192" s="450" t="s">
        <v>1040</v>
      </c>
      <c r="D192" s="451"/>
      <c r="E192" s="451"/>
      <c r="F192" s="451"/>
      <c r="G192" s="451"/>
      <c r="H192" s="451"/>
      <c r="I192" s="451"/>
      <c r="J192" s="451"/>
      <c r="K192" s="451"/>
      <c r="L192" s="451"/>
      <c r="M192" s="451"/>
      <c r="N192" s="451"/>
      <c r="O192" s="451"/>
      <c r="P192" s="451"/>
    </row>
    <row r="193" spans="1:16" s="468" customFormat="1" ht="14.25" hidden="1" outlineLevel="1">
      <c r="A193" s="444" t="s">
        <v>598</v>
      </c>
      <c r="B193" s="453" t="s">
        <v>470</v>
      </c>
      <c r="C193" s="450" t="s">
        <v>1041</v>
      </c>
      <c r="D193" s="454">
        <f>IF(D192&gt;0,D192/D176,0)</f>
        <v>0</v>
      </c>
      <c r="E193" s="454">
        <f t="shared" ref="E193:M193" si="63">IF(E192&gt;0,E192/E176,0)</f>
        <v>0</v>
      </c>
      <c r="F193" s="454">
        <f t="shared" si="63"/>
        <v>0</v>
      </c>
      <c r="G193" s="454">
        <f t="shared" si="63"/>
        <v>0</v>
      </c>
      <c r="H193" s="454">
        <f t="shared" si="63"/>
        <v>0</v>
      </c>
      <c r="I193" s="454">
        <f t="shared" si="63"/>
        <v>0</v>
      </c>
      <c r="J193" s="454">
        <f t="shared" si="63"/>
        <v>0</v>
      </c>
      <c r="K193" s="454">
        <f t="shared" si="63"/>
        <v>0</v>
      </c>
      <c r="L193" s="454">
        <f t="shared" si="63"/>
        <v>0</v>
      </c>
      <c r="M193" s="454">
        <f t="shared" si="63"/>
        <v>0</v>
      </c>
      <c r="N193" s="454">
        <f>IF(N192&gt;0,N192/N176,0)</f>
        <v>0</v>
      </c>
      <c r="O193" s="454">
        <f>IF(O192&gt;0,O192/O176,0)</f>
        <v>0</v>
      </c>
      <c r="P193" s="454">
        <f>IF(P192&gt;0,P192/P176,0)</f>
        <v>0</v>
      </c>
    </row>
    <row r="194" spans="1:16" ht="15" hidden="1" customHeight="1" outlineLevel="1">
      <c r="A194" s="455">
        <v>34</v>
      </c>
      <c r="B194" s="428" t="s">
        <v>681</v>
      </c>
      <c r="C194" s="425" t="s">
        <v>48</v>
      </c>
      <c r="D194" s="456" t="s">
        <v>10</v>
      </c>
      <c r="E194" s="456" t="s">
        <v>10</v>
      </c>
      <c r="F194" s="456" t="s">
        <v>10</v>
      </c>
      <c r="G194" s="457">
        <f>SUM(G195:G197)</f>
        <v>0</v>
      </c>
      <c r="H194" s="456" t="s">
        <v>10</v>
      </c>
      <c r="I194" s="457">
        <f>SUM(I195:I197)</f>
        <v>0</v>
      </c>
      <c r="J194" s="456" t="s">
        <v>10</v>
      </c>
      <c r="K194" s="457">
        <f>SUM(K195:K197)</f>
        <v>0</v>
      </c>
      <c r="L194" s="456" t="s">
        <v>10</v>
      </c>
      <c r="M194" s="457">
        <f>SUM(M195:M197)</f>
        <v>0</v>
      </c>
      <c r="N194" s="457">
        <f>SUM(N195:N197)</f>
        <v>0</v>
      </c>
      <c r="O194" s="457">
        <f>SUM(O195:O197)</f>
        <v>0</v>
      </c>
      <c r="P194" s="457">
        <f>SUM(P195:P197)</f>
        <v>0</v>
      </c>
    </row>
    <row r="195" spans="1:16" ht="15" hidden="1" customHeight="1" outlineLevel="1">
      <c r="A195" s="440" t="s">
        <v>544</v>
      </c>
      <c r="B195" s="441" t="s">
        <v>1180</v>
      </c>
      <c r="C195" s="434" t="s">
        <v>48</v>
      </c>
      <c r="D195" s="456" t="s">
        <v>10</v>
      </c>
      <c r="E195" s="456" t="s">
        <v>10</v>
      </c>
      <c r="F195" s="456" t="s">
        <v>10</v>
      </c>
      <c r="G195" s="458">
        <f>G199+G203</f>
        <v>0</v>
      </c>
      <c r="H195" s="456" t="s">
        <v>10</v>
      </c>
      <c r="I195" s="458">
        <f>I199+I203</f>
        <v>0</v>
      </c>
      <c r="J195" s="456" t="s">
        <v>10</v>
      </c>
      <c r="K195" s="458">
        <f>K199+K203</f>
        <v>0</v>
      </c>
      <c r="L195" s="456" t="s">
        <v>10</v>
      </c>
      <c r="M195" s="458">
        <f t="shared" ref="M195:P197" si="64">M199+M203</f>
        <v>0</v>
      </c>
      <c r="N195" s="458">
        <f t="shared" si="64"/>
        <v>0</v>
      </c>
      <c r="O195" s="458">
        <f t="shared" si="64"/>
        <v>0</v>
      </c>
      <c r="P195" s="458">
        <f t="shared" si="64"/>
        <v>0</v>
      </c>
    </row>
    <row r="196" spans="1:16" ht="15" hidden="1" customHeight="1" outlineLevel="1">
      <c r="A196" s="440" t="s">
        <v>599</v>
      </c>
      <c r="B196" s="441" t="s">
        <v>1236</v>
      </c>
      <c r="C196" s="434" t="s">
        <v>48</v>
      </c>
      <c r="D196" s="456" t="s">
        <v>10</v>
      </c>
      <c r="E196" s="456" t="s">
        <v>10</v>
      </c>
      <c r="F196" s="456" t="s">
        <v>10</v>
      </c>
      <c r="G196" s="458">
        <f t="shared" ref="G196:I197" si="65">G200+G204</f>
        <v>0</v>
      </c>
      <c r="H196" s="456" t="s">
        <v>10</v>
      </c>
      <c r="I196" s="458">
        <f t="shared" si="65"/>
        <v>0</v>
      </c>
      <c r="J196" s="456" t="s">
        <v>10</v>
      </c>
      <c r="K196" s="458">
        <f>K200+K204</f>
        <v>0</v>
      </c>
      <c r="L196" s="456" t="s">
        <v>10</v>
      </c>
      <c r="M196" s="458">
        <f t="shared" si="64"/>
        <v>0</v>
      </c>
      <c r="N196" s="458">
        <f t="shared" si="64"/>
        <v>0</v>
      </c>
      <c r="O196" s="458">
        <f t="shared" si="64"/>
        <v>0</v>
      </c>
      <c r="P196" s="458">
        <f t="shared" si="64"/>
        <v>0</v>
      </c>
    </row>
    <row r="197" spans="1:16" ht="15" hidden="1" customHeight="1" outlineLevel="1">
      <c r="A197" s="440" t="s">
        <v>600</v>
      </c>
      <c r="B197" s="441" t="s">
        <v>1237</v>
      </c>
      <c r="C197" s="434" t="s">
        <v>48</v>
      </c>
      <c r="D197" s="456" t="s">
        <v>10</v>
      </c>
      <c r="E197" s="456" t="s">
        <v>10</v>
      </c>
      <c r="F197" s="456" t="s">
        <v>10</v>
      </c>
      <c r="G197" s="458">
        <f t="shared" si="65"/>
        <v>0</v>
      </c>
      <c r="H197" s="456" t="s">
        <v>10</v>
      </c>
      <c r="I197" s="458">
        <f t="shared" si="65"/>
        <v>0</v>
      </c>
      <c r="J197" s="456" t="s">
        <v>10</v>
      </c>
      <c r="K197" s="458">
        <f>K201+K205</f>
        <v>0</v>
      </c>
      <c r="L197" s="456" t="s">
        <v>10</v>
      </c>
      <c r="M197" s="458">
        <f t="shared" si="64"/>
        <v>0</v>
      </c>
      <c r="N197" s="458">
        <f t="shared" si="64"/>
        <v>0</v>
      </c>
      <c r="O197" s="458">
        <f t="shared" si="64"/>
        <v>0</v>
      </c>
      <c r="P197" s="458">
        <f t="shared" si="64"/>
        <v>0</v>
      </c>
    </row>
    <row r="198" spans="1:16" s="477" customFormat="1" ht="25.5" hidden="1" outlineLevel="1">
      <c r="A198" s="459" t="s">
        <v>601</v>
      </c>
      <c r="B198" s="460" t="s">
        <v>417</v>
      </c>
      <c r="C198" s="461" t="s">
        <v>48</v>
      </c>
      <c r="D198" s="456" t="s">
        <v>10</v>
      </c>
      <c r="E198" s="456" t="s">
        <v>10</v>
      </c>
      <c r="F198" s="456" t="s">
        <v>10</v>
      </c>
      <c r="G198" s="457">
        <f>SUM(G199:G201)</f>
        <v>0</v>
      </c>
      <c r="H198" s="456" t="s">
        <v>10</v>
      </c>
      <c r="I198" s="457">
        <f>SUM(I199:I201)</f>
        <v>0</v>
      </c>
      <c r="J198" s="456" t="s">
        <v>10</v>
      </c>
      <c r="K198" s="457">
        <f>SUM(K199:K201)</f>
        <v>0</v>
      </c>
      <c r="L198" s="456" t="s">
        <v>10</v>
      </c>
      <c r="M198" s="457">
        <f>SUM(M199:M201)</f>
        <v>0</v>
      </c>
      <c r="N198" s="457">
        <f>SUM(N199:N201)</f>
        <v>0</v>
      </c>
      <c r="O198" s="457">
        <f>SUM(O199:O201)</f>
        <v>0</v>
      </c>
      <c r="P198" s="457">
        <f>SUM(P199:P201)</f>
        <v>0</v>
      </c>
    </row>
    <row r="199" spans="1:16" s="443" customFormat="1" hidden="1" outlineLevel="1">
      <c r="A199" s="440" t="s">
        <v>546</v>
      </c>
      <c r="B199" s="441" t="s">
        <v>1180</v>
      </c>
      <c r="C199" s="434" t="s">
        <v>48</v>
      </c>
      <c r="D199" s="456" t="s">
        <v>10</v>
      </c>
      <c r="E199" s="456" t="s">
        <v>10</v>
      </c>
      <c r="F199" s="456" t="s">
        <v>10</v>
      </c>
      <c r="G199" s="436"/>
      <c r="H199" s="456" t="s">
        <v>10</v>
      </c>
      <c r="I199" s="436"/>
      <c r="J199" s="456" t="s">
        <v>10</v>
      </c>
      <c r="K199" s="436"/>
      <c r="L199" s="456" t="s">
        <v>10</v>
      </c>
      <c r="M199" s="436"/>
      <c r="N199" s="436"/>
      <c r="O199" s="436"/>
      <c r="P199" s="436"/>
    </row>
    <row r="200" spans="1:16" s="443" customFormat="1" hidden="1" outlineLevel="1">
      <c r="A200" s="440" t="s">
        <v>547</v>
      </c>
      <c r="B200" s="441" t="s">
        <v>1236</v>
      </c>
      <c r="C200" s="434" t="s">
        <v>48</v>
      </c>
      <c r="D200" s="456" t="s">
        <v>10</v>
      </c>
      <c r="E200" s="456" t="s">
        <v>10</v>
      </c>
      <c r="F200" s="456" t="s">
        <v>10</v>
      </c>
      <c r="G200" s="436"/>
      <c r="H200" s="456" t="s">
        <v>10</v>
      </c>
      <c r="I200" s="436"/>
      <c r="J200" s="456" t="s">
        <v>10</v>
      </c>
      <c r="K200" s="436"/>
      <c r="L200" s="456" t="s">
        <v>10</v>
      </c>
      <c r="M200" s="436"/>
      <c r="N200" s="436"/>
      <c r="O200" s="436"/>
      <c r="P200" s="436"/>
    </row>
    <row r="201" spans="1:16" s="443" customFormat="1" hidden="1" outlineLevel="1">
      <c r="A201" s="440" t="s">
        <v>548</v>
      </c>
      <c r="B201" s="441" t="s">
        <v>1237</v>
      </c>
      <c r="C201" s="434" t="s">
        <v>48</v>
      </c>
      <c r="D201" s="456" t="s">
        <v>10</v>
      </c>
      <c r="E201" s="456" t="s">
        <v>10</v>
      </c>
      <c r="F201" s="456" t="s">
        <v>10</v>
      </c>
      <c r="G201" s="436"/>
      <c r="H201" s="456" t="s">
        <v>10</v>
      </c>
      <c r="I201" s="436"/>
      <c r="J201" s="456" t="s">
        <v>10</v>
      </c>
      <c r="K201" s="436"/>
      <c r="L201" s="456" t="s">
        <v>10</v>
      </c>
      <c r="M201" s="436"/>
      <c r="N201" s="436"/>
      <c r="O201" s="436"/>
      <c r="P201" s="436"/>
    </row>
    <row r="202" spans="1:16" s="477" customFormat="1" ht="25.5" hidden="1" outlineLevel="1">
      <c r="A202" s="459" t="s">
        <v>549</v>
      </c>
      <c r="B202" s="460" t="s">
        <v>418</v>
      </c>
      <c r="C202" s="461" t="s">
        <v>48</v>
      </c>
      <c r="D202" s="456" t="s">
        <v>10</v>
      </c>
      <c r="E202" s="456" t="s">
        <v>10</v>
      </c>
      <c r="F202" s="456" t="s">
        <v>10</v>
      </c>
      <c r="G202" s="457">
        <f>SUM(G203:G205)</f>
        <v>0</v>
      </c>
      <c r="H202" s="456" t="s">
        <v>10</v>
      </c>
      <c r="I202" s="457">
        <f>SUM(I203:I205)</f>
        <v>0</v>
      </c>
      <c r="J202" s="456" t="s">
        <v>10</v>
      </c>
      <c r="K202" s="457">
        <f>SUM(K203:K205)</f>
        <v>0</v>
      </c>
      <c r="L202" s="456" t="s">
        <v>10</v>
      </c>
      <c r="M202" s="457">
        <f>SUM(M203:M205)</f>
        <v>0</v>
      </c>
      <c r="N202" s="457">
        <f>SUM(N203:N205)</f>
        <v>0</v>
      </c>
      <c r="O202" s="457">
        <f>SUM(O203:O205)</f>
        <v>0</v>
      </c>
      <c r="P202" s="457">
        <f>SUM(P203:P205)</f>
        <v>0</v>
      </c>
    </row>
    <row r="203" spans="1:16" s="443" customFormat="1" hidden="1" outlineLevel="1">
      <c r="A203" s="440" t="s">
        <v>550</v>
      </c>
      <c r="B203" s="441" t="s">
        <v>1180</v>
      </c>
      <c r="C203" s="434" t="s">
        <v>48</v>
      </c>
      <c r="D203" s="456" t="s">
        <v>10</v>
      </c>
      <c r="E203" s="456" t="s">
        <v>10</v>
      </c>
      <c r="F203" s="456" t="s">
        <v>10</v>
      </c>
      <c r="G203" s="436"/>
      <c r="H203" s="456" t="s">
        <v>10</v>
      </c>
      <c r="I203" s="436"/>
      <c r="J203" s="456" t="s">
        <v>10</v>
      </c>
      <c r="K203" s="436"/>
      <c r="L203" s="456" t="s">
        <v>10</v>
      </c>
      <c r="M203" s="436"/>
      <c r="N203" s="436"/>
      <c r="O203" s="436"/>
      <c r="P203" s="436"/>
    </row>
    <row r="204" spans="1:16" s="443" customFormat="1" hidden="1" outlineLevel="1">
      <c r="A204" s="440" t="s">
        <v>551</v>
      </c>
      <c r="B204" s="441" t="s">
        <v>1236</v>
      </c>
      <c r="C204" s="434" t="s">
        <v>48</v>
      </c>
      <c r="D204" s="456" t="s">
        <v>10</v>
      </c>
      <c r="E204" s="456" t="s">
        <v>10</v>
      </c>
      <c r="F204" s="456" t="s">
        <v>10</v>
      </c>
      <c r="G204" s="436"/>
      <c r="H204" s="456" t="s">
        <v>10</v>
      </c>
      <c r="I204" s="436"/>
      <c r="J204" s="456" t="s">
        <v>10</v>
      </c>
      <c r="K204" s="436"/>
      <c r="L204" s="456" t="s">
        <v>10</v>
      </c>
      <c r="M204" s="436"/>
      <c r="N204" s="436"/>
      <c r="O204" s="436"/>
      <c r="P204" s="436"/>
    </row>
    <row r="205" spans="1:16" s="443" customFormat="1" hidden="1" outlineLevel="1">
      <c r="A205" s="440" t="s">
        <v>552</v>
      </c>
      <c r="B205" s="441" t="s">
        <v>1237</v>
      </c>
      <c r="C205" s="434" t="s">
        <v>48</v>
      </c>
      <c r="D205" s="456" t="s">
        <v>10</v>
      </c>
      <c r="E205" s="456" t="s">
        <v>10</v>
      </c>
      <c r="F205" s="456" t="s">
        <v>10</v>
      </c>
      <c r="G205" s="436"/>
      <c r="H205" s="456" t="s">
        <v>10</v>
      </c>
      <c r="I205" s="436"/>
      <c r="J205" s="456" t="s">
        <v>10</v>
      </c>
      <c r="K205" s="436"/>
      <c r="L205" s="456" t="s">
        <v>10</v>
      </c>
      <c r="M205" s="436"/>
      <c r="N205" s="436"/>
      <c r="O205" s="436"/>
      <c r="P205" s="436"/>
    </row>
    <row r="206" spans="1:16" ht="42" hidden="1" customHeight="1" outlineLevel="1">
      <c r="A206" s="455">
        <v>37</v>
      </c>
      <c r="B206" s="428" t="s">
        <v>682</v>
      </c>
      <c r="C206" s="425" t="s">
        <v>48</v>
      </c>
      <c r="D206" s="456" t="s">
        <v>10</v>
      </c>
      <c r="E206" s="456" t="s">
        <v>10</v>
      </c>
      <c r="F206" s="456" t="s">
        <v>10</v>
      </c>
      <c r="G206" s="457">
        <f>SUM(G207:G209)</f>
        <v>0</v>
      </c>
      <c r="H206" s="456" t="s">
        <v>10</v>
      </c>
      <c r="I206" s="457">
        <f>SUM(I207:I209)</f>
        <v>0</v>
      </c>
      <c r="J206" s="456" t="s">
        <v>10</v>
      </c>
      <c r="K206" s="457">
        <f>SUM(K207:K209)</f>
        <v>0</v>
      </c>
      <c r="L206" s="456" t="s">
        <v>10</v>
      </c>
      <c r="M206" s="457">
        <f>SUM(M207:M209)</f>
        <v>0</v>
      </c>
      <c r="N206" s="457">
        <f>SUM(N207:N209)</f>
        <v>0</v>
      </c>
      <c r="O206" s="457">
        <f>SUM(O207:O209)</f>
        <v>0</v>
      </c>
      <c r="P206" s="457">
        <f>SUM(P207:P209)</f>
        <v>0</v>
      </c>
    </row>
    <row r="207" spans="1:16" hidden="1" outlineLevel="1">
      <c r="A207" s="462" t="s">
        <v>553</v>
      </c>
      <c r="B207" s="439" t="s">
        <v>1180</v>
      </c>
      <c r="C207" s="425" t="s">
        <v>48</v>
      </c>
      <c r="D207" s="456" t="s">
        <v>10</v>
      </c>
      <c r="E207" s="456" t="s">
        <v>10</v>
      </c>
      <c r="F207" s="456" t="s">
        <v>10</v>
      </c>
      <c r="G207" s="438"/>
      <c r="H207" s="456" t="s">
        <v>10</v>
      </c>
      <c r="I207" s="438"/>
      <c r="J207" s="456" t="s">
        <v>10</v>
      </c>
      <c r="K207" s="438"/>
      <c r="L207" s="456" t="s">
        <v>10</v>
      </c>
      <c r="M207" s="438"/>
      <c r="N207" s="438"/>
      <c r="O207" s="438"/>
      <c r="P207" s="438"/>
    </row>
    <row r="208" spans="1:16" hidden="1" outlineLevel="1">
      <c r="A208" s="462" t="s">
        <v>554</v>
      </c>
      <c r="B208" s="439" t="s">
        <v>1236</v>
      </c>
      <c r="C208" s="425" t="s">
        <v>48</v>
      </c>
      <c r="D208" s="456" t="s">
        <v>10</v>
      </c>
      <c r="E208" s="456" t="s">
        <v>10</v>
      </c>
      <c r="F208" s="456" t="s">
        <v>10</v>
      </c>
      <c r="G208" s="438"/>
      <c r="H208" s="456" t="s">
        <v>10</v>
      </c>
      <c r="I208" s="438"/>
      <c r="J208" s="456" t="s">
        <v>10</v>
      </c>
      <c r="K208" s="438"/>
      <c r="L208" s="456" t="s">
        <v>10</v>
      </c>
      <c r="M208" s="438"/>
      <c r="N208" s="438"/>
      <c r="O208" s="438"/>
      <c r="P208" s="438"/>
    </row>
    <row r="209" spans="1:16" hidden="1" outlineLevel="1">
      <c r="A209" s="462" t="s">
        <v>555</v>
      </c>
      <c r="B209" s="439" t="s">
        <v>1237</v>
      </c>
      <c r="C209" s="425" t="s">
        <v>48</v>
      </c>
      <c r="D209" s="456" t="s">
        <v>10</v>
      </c>
      <c r="E209" s="456" t="s">
        <v>10</v>
      </c>
      <c r="F209" s="456" t="s">
        <v>10</v>
      </c>
      <c r="G209" s="438"/>
      <c r="H209" s="456" t="s">
        <v>10</v>
      </c>
      <c r="I209" s="438"/>
      <c r="J209" s="456" t="s">
        <v>10</v>
      </c>
      <c r="K209" s="438"/>
      <c r="L209" s="456" t="s">
        <v>10</v>
      </c>
      <c r="M209" s="438"/>
      <c r="N209" s="438"/>
      <c r="O209" s="438"/>
      <c r="P209" s="438"/>
    </row>
    <row r="210" spans="1:16" hidden="1" outlineLevel="1">
      <c r="A210" s="463">
        <v>38</v>
      </c>
      <c r="B210" s="464" t="s">
        <v>435</v>
      </c>
      <c r="C210" s="465"/>
      <c r="D210" s="466" t="s">
        <v>10</v>
      </c>
      <c r="E210" s="466" t="s">
        <v>10</v>
      </c>
      <c r="F210" s="466" t="s">
        <v>10</v>
      </c>
      <c r="G210" s="466" t="s">
        <v>10</v>
      </c>
      <c r="H210" s="466" t="s">
        <v>10</v>
      </c>
      <c r="I210" s="466" t="s">
        <v>10</v>
      </c>
      <c r="J210" s="466" t="s">
        <v>10</v>
      </c>
      <c r="K210" s="466" t="s">
        <v>10</v>
      </c>
      <c r="L210" s="466" t="s">
        <v>10</v>
      </c>
      <c r="M210" s="466" t="s">
        <v>10</v>
      </c>
      <c r="N210" s="503" t="e">
        <f>(((K184-K194-K206-I184)/I184)+((I184-I194-I206-G184)/G184)+((G184-G194-G206-E184)/E184))/3</f>
        <v>#DIV/0!</v>
      </c>
      <c r="O210" s="503" t="e">
        <f>(((K184-K194-K206-I184)/I184)+((I184-I194-I206-G184)/G184)+((G184-G194-G206-E184)/E184))/3</f>
        <v>#DIV/0!</v>
      </c>
      <c r="P210" s="503" t="e">
        <f>(((K184-K194-K206-I184)/I184)+((I184-I194-I206-G184)/G184)+((G184-G194-G206-E184)/E184))/3</f>
        <v>#DIV/0!</v>
      </c>
    </row>
    <row r="211" spans="1:16" hidden="1" outlineLevel="1">
      <c r="A211" s="462" t="s">
        <v>556</v>
      </c>
      <c r="B211" s="439" t="s">
        <v>1180</v>
      </c>
      <c r="C211" s="425"/>
      <c r="D211" s="466" t="s">
        <v>10</v>
      </c>
      <c r="E211" s="466" t="s">
        <v>10</v>
      </c>
      <c r="F211" s="466" t="s">
        <v>10</v>
      </c>
      <c r="G211" s="466" t="s">
        <v>10</v>
      </c>
      <c r="H211" s="466" t="s">
        <v>10</v>
      </c>
      <c r="I211" s="466" t="s">
        <v>10</v>
      </c>
      <c r="J211" s="466" t="s">
        <v>10</v>
      </c>
      <c r="K211" s="466" t="s">
        <v>10</v>
      </c>
      <c r="L211" s="466" t="s">
        <v>10</v>
      </c>
      <c r="M211" s="466" t="s">
        <v>10</v>
      </c>
      <c r="N211" s="503" t="e">
        <f>(((K185-K195-K207-I185)/I185)+((I185-I195-I207-G185)/G185)+((G185-G195-G207-E185)/E185))/3</f>
        <v>#DIV/0!</v>
      </c>
      <c r="O211" s="503" t="e">
        <f>(((K185-K195-K207-I185)/I185)+((I185-I195-I207-G185)/G185)+((G185-G195-G207-E185)/E185))/3</f>
        <v>#DIV/0!</v>
      </c>
      <c r="P211" s="503" t="e">
        <f>(((K185-K195-K207-I185)/I185)+((I185-I195-I207-G185)/G185)+((G185-G195-G207-E185)/E185))/3</f>
        <v>#DIV/0!</v>
      </c>
    </row>
    <row r="212" spans="1:16" hidden="1" outlineLevel="1">
      <c r="A212" s="462" t="s">
        <v>557</v>
      </c>
      <c r="B212" s="439" t="s">
        <v>1236</v>
      </c>
      <c r="C212" s="425"/>
      <c r="D212" s="466" t="s">
        <v>10</v>
      </c>
      <c r="E212" s="466" t="s">
        <v>10</v>
      </c>
      <c r="F212" s="466" t="s">
        <v>10</v>
      </c>
      <c r="G212" s="466" t="s">
        <v>10</v>
      </c>
      <c r="H212" s="466" t="s">
        <v>10</v>
      </c>
      <c r="I212" s="466" t="s">
        <v>10</v>
      </c>
      <c r="J212" s="466" t="s">
        <v>10</v>
      </c>
      <c r="K212" s="466" t="s">
        <v>10</v>
      </c>
      <c r="L212" s="466" t="s">
        <v>10</v>
      </c>
      <c r="M212" s="466" t="s">
        <v>10</v>
      </c>
      <c r="N212" s="503" t="e">
        <f>(((K186-K196-K208-I186)/I186)+((I186-I196-I208-G186)/G186)+((G186-G196-G208-E186)/E186))/3</f>
        <v>#DIV/0!</v>
      </c>
      <c r="O212" s="503" t="e">
        <f>(((K186-K196-K208-I186)/I186)+((I186-I196-I208-G186)/G186)+((G186-G196-G208-E186)/E186))/3</f>
        <v>#DIV/0!</v>
      </c>
      <c r="P212" s="503" t="e">
        <f>(((K186-K196-K208-I186)/I186)+((I186-I196-I208-G186)/G186)+((G186-G196-G208-E186)/E186))/3</f>
        <v>#DIV/0!</v>
      </c>
    </row>
    <row r="213" spans="1:16" hidden="1" outlineLevel="1">
      <c r="A213" s="462" t="s">
        <v>558</v>
      </c>
      <c r="B213" s="439" t="s">
        <v>1237</v>
      </c>
      <c r="C213" s="425"/>
      <c r="D213" s="466" t="s">
        <v>10</v>
      </c>
      <c r="E213" s="466" t="s">
        <v>10</v>
      </c>
      <c r="F213" s="466" t="s">
        <v>10</v>
      </c>
      <c r="G213" s="466" t="s">
        <v>10</v>
      </c>
      <c r="H213" s="466" t="s">
        <v>10</v>
      </c>
      <c r="I213" s="466" t="s">
        <v>10</v>
      </c>
      <c r="J213" s="466" t="s">
        <v>10</v>
      </c>
      <c r="K213" s="466" t="s">
        <v>10</v>
      </c>
      <c r="L213" s="466" t="s">
        <v>10</v>
      </c>
      <c r="M213" s="466" t="s">
        <v>10</v>
      </c>
      <c r="N213" s="503" t="e">
        <f>(((K187-K197-K209-I187)/I187)+((I187-I197-I209-G187)/G187)+((G187-G197-G209-E187)/E187))/3</f>
        <v>#DIV/0!</v>
      </c>
      <c r="O213" s="503" t="e">
        <f>(((K187-K197-K209-I187)/I187)+((I187-I197-I209-G187)/G187)+((G187-G197-G209-E187)/E187))/3</f>
        <v>#DIV/0!</v>
      </c>
      <c r="P213" s="503" t="e">
        <f>(((K187-K197-K209-I187)/I187)+((I187-I197-I209-G187)/G187)+((G187-G197-G209-E187)/E187))/3</f>
        <v>#DIV/0!</v>
      </c>
    </row>
    <row r="214" spans="1:16" ht="31.5" hidden="1" customHeight="1">
      <c r="A214" s="421"/>
      <c r="B214" s="422" t="s">
        <v>1103</v>
      </c>
      <c r="C214" s="423"/>
      <c r="D214" s="424"/>
      <c r="E214" s="424"/>
      <c r="F214" s="424"/>
      <c r="G214" s="424"/>
      <c r="H214" s="424"/>
      <c r="I214" s="424"/>
      <c r="J214" s="424"/>
      <c r="K214" s="424"/>
      <c r="L214" s="424"/>
      <c r="M214" s="424"/>
      <c r="N214" s="478"/>
      <c r="O214" s="478"/>
      <c r="P214" s="478"/>
    </row>
    <row r="215" spans="1:16" ht="31.5" hidden="1" customHeight="1">
      <c r="A215" s="475" t="s">
        <v>917</v>
      </c>
      <c r="B215" s="428" t="s">
        <v>471</v>
      </c>
      <c r="C215" s="479"/>
      <c r="D215" s="480"/>
      <c r="E215" s="480"/>
      <c r="F215" s="480"/>
      <c r="G215" s="480"/>
      <c r="H215" s="480"/>
      <c r="I215" s="480"/>
      <c r="J215" s="480"/>
      <c r="K215" s="480"/>
      <c r="L215" s="480"/>
      <c r="M215" s="480"/>
      <c r="N215" s="481"/>
      <c r="O215" s="481"/>
      <c r="P215" s="481"/>
    </row>
    <row r="216" spans="1:16" ht="25.5" hidden="1" outlineLevel="1">
      <c r="A216" s="482" t="s">
        <v>1262</v>
      </c>
      <c r="B216" s="483" t="s">
        <v>1163</v>
      </c>
      <c r="C216" s="484"/>
      <c r="D216" s="451"/>
      <c r="E216" s="451"/>
      <c r="F216" s="451"/>
      <c r="G216" s="451"/>
      <c r="H216" s="451"/>
      <c r="I216" s="451"/>
      <c r="J216" s="451"/>
      <c r="K216" s="451"/>
      <c r="L216" s="451"/>
      <c r="M216" s="451"/>
      <c r="N216" s="454">
        <f>[110]ПрН!N148</f>
        <v>0</v>
      </c>
      <c r="O216" s="454">
        <f>[110]ПрН!O148</f>
        <v>0</v>
      </c>
      <c r="P216" s="454">
        <f>[110]ПрН!P148</f>
        <v>0</v>
      </c>
    </row>
    <row r="217" spans="1:16" hidden="1" outlineLevel="1">
      <c r="A217" s="482" t="s">
        <v>928</v>
      </c>
      <c r="B217" s="485" t="s">
        <v>325</v>
      </c>
      <c r="C217" s="486" t="s">
        <v>48</v>
      </c>
      <c r="D217" s="445">
        <f t="shared" ref="D217:P217" si="66">SUM(D218:D219)</f>
        <v>0</v>
      </c>
      <c r="E217" s="445">
        <f t="shared" si="66"/>
        <v>0</v>
      </c>
      <c r="F217" s="445">
        <f t="shared" si="66"/>
        <v>0</v>
      </c>
      <c r="G217" s="445">
        <f t="shared" si="66"/>
        <v>0</v>
      </c>
      <c r="H217" s="445">
        <f t="shared" si="66"/>
        <v>0</v>
      </c>
      <c r="I217" s="445">
        <f t="shared" si="66"/>
        <v>0</v>
      </c>
      <c r="J217" s="445">
        <f t="shared" si="66"/>
        <v>0</v>
      </c>
      <c r="K217" s="445">
        <f t="shared" si="66"/>
        <v>0</v>
      </c>
      <c r="L217" s="445">
        <f t="shared" si="66"/>
        <v>0</v>
      </c>
      <c r="M217" s="445">
        <f t="shared" si="66"/>
        <v>0</v>
      </c>
      <c r="N217" s="445">
        <f t="shared" si="66"/>
        <v>0</v>
      </c>
      <c r="O217" s="445">
        <f t="shared" si="66"/>
        <v>0</v>
      </c>
      <c r="P217" s="445">
        <f t="shared" si="66"/>
        <v>0</v>
      </c>
    </row>
    <row r="218" spans="1:16" hidden="1" outlineLevel="1">
      <c r="A218" s="482" t="s">
        <v>930</v>
      </c>
      <c r="B218" s="487" t="s">
        <v>326</v>
      </c>
      <c r="C218" s="486" t="s">
        <v>48</v>
      </c>
      <c r="D218" s="488"/>
      <c r="E218" s="488"/>
      <c r="F218" s="488"/>
      <c r="G218" s="488"/>
      <c r="H218" s="488"/>
      <c r="I218" s="488"/>
      <c r="J218" s="488"/>
      <c r="K218" s="488"/>
      <c r="L218" s="488"/>
      <c r="M218" s="488"/>
      <c r="N218" s="489"/>
      <c r="O218" s="489"/>
      <c r="P218" s="489"/>
    </row>
    <row r="219" spans="1:16" hidden="1" outlineLevel="1">
      <c r="A219" s="482" t="s">
        <v>932</v>
      </c>
      <c r="B219" s="487" t="s">
        <v>327</v>
      </c>
      <c r="C219" s="486" t="s">
        <v>48</v>
      </c>
      <c r="D219" s="488"/>
      <c r="E219" s="488"/>
      <c r="F219" s="488"/>
      <c r="G219" s="488"/>
      <c r="H219" s="488"/>
      <c r="I219" s="488"/>
      <c r="J219" s="488"/>
      <c r="K219" s="488"/>
      <c r="L219" s="488"/>
      <c r="M219" s="488"/>
      <c r="N219" s="489"/>
      <c r="O219" s="489"/>
      <c r="P219" s="489"/>
    </row>
    <row r="220" spans="1:16" hidden="1" outlineLevel="1">
      <c r="A220" s="490" t="s">
        <v>984</v>
      </c>
      <c r="B220" s="491" t="s">
        <v>322</v>
      </c>
      <c r="C220" s="486" t="s">
        <v>48</v>
      </c>
      <c r="D220" s="445">
        <f t="shared" ref="D220:N220" si="67">SUM(D221:D222)</f>
        <v>0</v>
      </c>
      <c r="E220" s="445">
        <f t="shared" si="67"/>
        <v>0</v>
      </c>
      <c r="F220" s="445">
        <f t="shared" si="67"/>
        <v>0</v>
      </c>
      <c r="G220" s="445">
        <f t="shared" si="67"/>
        <v>0</v>
      </c>
      <c r="H220" s="445">
        <f t="shared" si="67"/>
        <v>0</v>
      </c>
      <c r="I220" s="445">
        <f t="shared" si="67"/>
        <v>0</v>
      </c>
      <c r="J220" s="445">
        <f t="shared" si="67"/>
        <v>0</v>
      </c>
      <c r="K220" s="445">
        <f t="shared" si="67"/>
        <v>0</v>
      </c>
      <c r="L220" s="445">
        <f t="shared" si="67"/>
        <v>0</v>
      </c>
      <c r="M220" s="445">
        <f t="shared" si="67"/>
        <v>0</v>
      </c>
      <c r="N220" s="445">
        <f t="shared" si="67"/>
        <v>0</v>
      </c>
      <c r="O220" s="445">
        <f>SUM(O221:O222)</f>
        <v>0</v>
      </c>
      <c r="P220" s="445">
        <f>SUM(P221:P222)</f>
        <v>0</v>
      </c>
    </row>
    <row r="221" spans="1:16" hidden="1" outlineLevel="1">
      <c r="A221" s="492" t="s">
        <v>986</v>
      </c>
      <c r="B221" s="493" t="s">
        <v>323</v>
      </c>
      <c r="C221" s="494" t="s">
        <v>48</v>
      </c>
      <c r="D221" s="488"/>
      <c r="E221" s="488"/>
      <c r="F221" s="488"/>
      <c r="G221" s="488"/>
      <c r="H221" s="488"/>
      <c r="I221" s="488"/>
      <c r="J221" s="488"/>
      <c r="K221" s="488"/>
      <c r="L221" s="488"/>
      <c r="M221" s="488"/>
      <c r="N221" s="489"/>
      <c r="O221" s="489"/>
      <c r="P221" s="489"/>
    </row>
    <row r="222" spans="1:16" hidden="1" outlineLevel="1">
      <c r="A222" s="492" t="s">
        <v>988</v>
      </c>
      <c r="B222" s="493" t="s">
        <v>324</v>
      </c>
      <c r="C222" s="494" t="s">
        <v>48</v>
      </c>
      <c r="D222" s="488"/>
      <c r="E222" s="488"/>
      <c r="F222" s="488"/>
      <c r="G222" s="488"/>
      <c r="H222" s="488"/>
      <c r="I222" s="488"/>
      <c r="J222" s="488"/>
      <c r="K222" s="488"/>
      <c r="L222" s="488"/>
      <c r="M222" s="488"/>
      <c r="N222" s="489"/>
      <c r="O222" s="489"/>
      <c r="P222" s="489"/>
    </row>
    <row r="223" spans="1:16" hidden="1" outlineLevel="1">
      <c r="A223" s="475" t="s">
        <v>1259</v>
      </c>
      <c r="B223" s="428" t="s">
        <v>13</v>
      </c>
      <c r="C223" s="495" t="s">
        <v>730</v>
      </c>
      <c r="D223" s="454">
        <f t="shared" ref="D223:P223" si="68">SUM(D224:D225)</f>
        <v>0</v>
      </c>
      <c r="E223" s="454">
        <f t="shared" si="68"/>
        <v>0</v>
      </c>
      <c r="F223" s="454">
        <f t="shared" si="68"/>
        <v>0</v>
      </c>
      <c r="G223" s="454">
        <f t="shared" si="68"/>
        <v>0</v>
      </c>
      <c r="H223" s="454">
        <f t="shared" si="68"/>
        <v>0</v>
      </c>
      <c r="I223" s="454">
        <f t="shared" si="68"/>
        <v>0</v>
      </c>
      <c r="J223" s="454">
        <f t="shared" si="68"/>
        <v>0</v>
      </c>
      <c r="K223" s="454">
        <f t="shared" si="68"/>
        <v>0</v>
      </c>
      <c r="L223" s="454">
        <f t="shared" si="68"/>
        <v>0</v>
      </c>
      <c r="M223" s="454">
        <f t="shared" si="68"/>
        <v>0</v>
      </c>
      <c r="N223" s="454" t="e">
        <f t="shared" si="68"/>
        <v>#DIV/0!</v>
      </c>
      <c r="O223" s="454" t="e">
        <f t="shared" si="68"/>
        <v>#DIV/0!</v>
      </c>
      <c r="P223" s="454" t="e">
        <f t="shared" si="68"/>
        <v>#DIV/0!</v>
      </c>
    </row>
    <row r="224" spans="1:16" hidden="1" outlineLevel="1">
      <c r="A224" s="482" t="s">
        <v>1001</v>
      </c>
      <c r="B224" s="449" t="s">
        <v>1161</v>
      </c>
      <c r="C224" s="484" t="s">
        <v>730</v>
      </c>
      <c r="D224" s="451"/>
      <c r="E224" s="451"/>
      <c r="F224" s="451"/>
      <c r="G224" s="451"/>
      <c r="H224" s="451"/>
      <c r="I224" s="451"/>
      <c r="J224" s="451"/>
      <c r="K224" s="451"/>
      <c r="L224" s="451"/>
      <c r="M224" s="451"/>
      <c r="N224" s="454">
        <f>[110]СобП!N151</f>
        <v>0</v>
      </c>
      <c r="O224" s="454">
        <f>[110]СобП!O151</f>
        <v>0</v>
      </c>
      <c r="P224" s="454">
        <f>[110]СобП!P151</f>
        <v>0</v>
      </c>
    </row>
    <row r="225" spans="1:16" hidden="1" outlineLevel="1">
      <c r="A225" s="482" t="s">
        <v>1003</v>
      </c>
      <c r="B225" s="449" t="s">
        <v>1162</v>
      </c>
      <c r="C225" s="484" t="s">
        <v>730</v>
      </c>
      <c r="D225" s="454">
        <f t="shared" ref="D225:P225" si="69">SUM(D226:D228)</f>
        <v>0</v>
      </c>
      <c r="E225" s="454">
        <f t="shared" si="69"/>
        <v>0</v>
      </c>
      <c r="F225" s="454">
        <f t="shared" si="69"/>
        <v>0</v>
      </c>
      <c r="G225" s="454">
        <f t="shared" si="69"/>
        <v>0</v>
      </c>
      <c r="H225" s="454">
        <f t="shared" si="69"/>
        <v>0</v>
      </c>
      <c r="I225" s="454">
        <f t="shared" si="69"/>
        <v>0</v>
      </c>
      <c r="J225" s="454">
        <f t="shared" si="69"/>
        <v>0</v>
      </c>
      <c r="K225" s="454">
        <f t="shared" si="69"/>
        <v>0</v>
      </c>
      <c r="L225" s="454">
        <f t="shared" si="69"/>
        <v>0</v>
      </c>
      <c r="M225" s="454">
        <f t="shared" si="69"/>
        <v>0</v>
      </c>
      <c r="N225" s="445" t="e">
        <f t="shared" si="69"/>
        <v>#DIV/0!</v>
      </c>
      <c r="O225" s="445" t="e">
        <f t="shared" si="69"/>
        <v>#DIV/0!</v>
      </c>
      <c r="P225" s="445" t="e">
        <f t="shared" si="69"/>
        <v>#DIV/0!</v>
      </c>
    </row>
    <row r="226" spans="1:16" hidden="1" outlineLevel="1">
      <c r="A226" s="482" t="s">
        <v>602</v>
      </c>
      <c r="B226" s="449" t="s">
        <v>1166</v>
      </c>
      <c r="C226" s="484" t="s">
        <v>730</v>
      </c>
      <c r="D226" s="496"/>
      <c r="E226" s="496"/>
      <c r="F226" s="496"/>
      <c r="G226" s="496"/>
      <c r="H226" s="496"/>
      <c r="I226" s="496"/>
      <c r="J226" s="496"/>
      <c r="K226" s="496"/>
      <c r="L226" s="496"/>
      <c r="M226" s="496"/>
      <c r="N226" s="496"/>
      <c r="O226" s="496"/>
      <c r="P226" s="496"/>
    </row>
    <row r="227" spans="1:16" hidden="1" outlineLevel="1">
      <c r="A227" s="482" t="s">
        <v>603</v>
      </c>
      <c r="B227" s="449" t="s">
        <v>1239</v>
      </c>
      <c r="C227" s="484" t="s">
        <v>730</v>
      </c>
      <c r="D227" s="451"/>
      <c r="E227" s="451"/>
      <c r="F227" s="451"/>
      <c r="G227" s="451"/>
      <c r="H227" s="451"/>
      <c r="I227" s="451"/>
      <c r="J227" s="451"/>
      <c r="K227" s="454">
        <f>[110]Бюдж!T16</f>
        <v>0</v>
      </c>
      <c r="L227" s="454">
        <f>[110]Бюдж!U16</f>
        <v>0</v>
      </c>
      <c r="M227" s="451"/>
      <c r="N227" s="503" t="e">
        <f>IF(AND(N253&lt;0.05,N252&gt;-0.05),K227*(1+N252)*(1+N252)+N237+N249,IF(N252&gt;0.05,K227*(1+0.05)*(1+0.05)+N237+N249,K227*(1-0.05)*(1-0.05)+N237+N249))</f>
        <v>#DIV/0!</v>
      </c>
      <c r="O227" s="503" t="e">
        <f>IF(AND(O253&lt;0.05,O252&gt;-0.05),K227*(1+O252)*(1+O252)+O237+O249,IF(O252&gt;0.05,K227*(1+0.05)*(1+0.05)+O237+O249,K227*(1-0.05)*(1-0.05)+O237+O249))</f>
        <v>#DIV/0!</v>
      </c>
      <c r="P227" s="503" t="e">
        <f>IF(AND(P253&lt;0.05,P252&gt;-0.05),K227*(1+P252)*(1+P252)+P237+P249,IF(P252&gt;0.05,K227*(1+0.05)*(1+0.05)+P237+P249,K227*(1-0.05)*(1-0.05)+P237+P249))</f>
        <v>#DIV/0!</v>
      </c>
    </row>
    <row r="228" spans="1:16" hidden="1" outlineLevel="1">
      <c r="A228" s="482" t="s">
        <v>604</v>
      </c>
      <c r="B228" s="449" t="s">
        <v>1240</v>
      </c>
      <c r="C228" s="484" t="s">
        <v>730</v>
      </c>
      <c r="D228" s="451"/>
      <c r="E228" s="451"/>
      <c r="F228" s="451"/>
      <c r="G228" s="451"/>
      <c r="H228" s="451"/>
      <c r="I228" s="451"/>
      <c r="J228" s="451"/>
      <c r="K228" s="454">
        <f>[110]Проч!T16</f>
        <v>0</v>
      </c>
      <c r="L228" s="454">
        <f>[110]Проч!U16</f>
        <v>0</v>
      </c>
      <c r="M228" s="451"/>
      <c r="N228" s="503" t="e">
        <f>IF(AND(N254&lt;0.05,N254&gt;-0.05),K228*(1+N254)*(1+N254)+N238+N250,IF(N254&gt;0.05,K228*(1+0.05)*(1+0.05)+N238+N250,K228*(1-0.05)*(1-0.05)+N238+N250))</f>
        <v>#DIV/0!</v>
      </c>
      <c r="O228" s="503" t="e">
        <f>IF(AND(O254&lt;0.05,O254&gt;-0.05),K228*(1+O254)*(1+O254)+O238+O250,IF(O254&gt;0.05,K228*(1+0.05)*(1+0.05)+O238+O250,K228*(1-0.05)*(1-0.05)+O238+O250))</f>
        <v>#DIV/0!</v>
      </c>
      <c r="P228" s="503" t="e">
        <f>IF(AND(P254&lt;0.05,P254&gt;-0.05),K228*(1+P254)*(1+P254)+P238+P250,IF(P254&gt;0.05,K228*(1+0.05)*(1+0.05)+P238+P250,K228*(1-0.05)*(1-0.05)+P238+P250))</f>
        <v>#DIV/0!</v>
      </c>
    </row>
    <row r="229" spans="1:16" hidden="1" outlineLevel="1">
      <c r="A229" s="482" t="s">
        <v>605</v>
      </c>
      <c r="B229" s="497" t="s">
        <v>337</v>
      </c>
      <c r="C229" s="484"/>
      <c r="D229" s="454">
        <f t="shared" ref="D229:P229" si="70">SUM(D230:D232)</f>
        <v>0</v>
      </c>
      <c r="E229" s="454">
        <f t="shared" si="70"/>
        <v>0</v>
      </c>
      <c r="F229" s="454">
        <f t="shared" si="70"/>
        <v>0</v>
      </c>
      <c r="G229" s="454">
        <f t="shared" si="70"/>
        <v>0</v>
      </c>
      <c r="H229" s="454">
        <f t="shared" si="70"/>
        <v>0</v>
      </c>
      <c r="I229" s="454">
        <f t="shared" si="70"/>
        <v>0</v>
      </c>
      <c r="J229" s="454">
        <f t="shared" si="70"/>
        <v>0</v>
      </c>
      <c r="K229" s="454">
        <f t="shared" si="70"/>
        <v>0</v>
      </c>
      <c r="L229" s="454">
        <f t="shared" si="70"/>
        <v>0</v>
      </c>
      <c r="M229" s="454">
        <f t="shared" si="70"/>
        <v>0</v>
      </c>
      <c r="N229" s="454">
        <f t="shared" si="70"/>
        <v>0</v>
      </c>
      <c r="O229" s="454">
        <f t="shared" si="70"/>
        <v>0</v>
      </c>
      <c r="P229" s="454">
        <f t="shared" si="70"/>
        <v>0</v>
      </c>
    </row>
    <row r="230" spans="1:16" hidden="1" outlineLevel="1">
      <c r="A230" s="482" t="s">
        <v>606</v>
      </c>
      <c r="B230" s="498" t="s">
        <v>276</v>
      </c>
      <c r="C230" s="484"/>
      <c r="D230" s="451"/>
      <c r="E230" s="451"/>
      <c r="F230" s="451"/>
      <c r="G230" s="451"/>
      <c r="H230" s="451"/>
      <c r="I230" s="451"/>
      <c r="J230" s="451"/>
      <c r="K230" s="451"/>
      <c r="L230" s="451"/>
      <c r="M230" s="451"/>
      <c r="N230" s="451"/>
      <c r="O230" s="451"/>
      <c r="P230" s="451"/>
    </row>
    <row r="231" spans="1:16" hidden="1" outlineLevel="1">
      <c r="A231" s="482" t="s">
        <v>607</v>
      </c>
      <c r="B231" s="498" t="s">
        <v>277</v>
      </c>
      <c r="C231" s="484"/>
      <c r="D231" s="451"/>
      <c r="E231" s="451"/>
      <c r="F231" s="451"/>
      <c r="G231" s="451"/>
      <c r="H231" s="451"/>
      <c r="I231" s="451"/>
      <c r="J231" s="451"/>
      <c r="K231" s="451"/>
      <c r="L231" s="451"/>
      <c r="M231" s="451"/>
      <c r="N231" s="451"/>
      <c r="O231" s="451"/>
      <c r="P231" s="451"/>
    </row>
    <row r="232" spans="1:16" hidden="1" outlineLevel="1">
      <c r="A232" s="482" t="s">
        <v>608</v>
      </c>
      <c r="B232" s="498" t="s">
        <v>278</v>
      </c>
      <c r="C232" s="484"/>
      <c r="D232" s="451"/>
      <c r="E232" s="451"/>
      <c r="F232" s="451"/>
      <c r="G232" s="451"/>
      <c r="H232" s="451"/>
      <c r="I232" s="451"/>
      <c r="J232" s="451"/>
      <c r="K232" s="451"/>
      <c r="L232" s="451"/>
      <c r="M232" s="451"/>
      <c r="N232" s="451"/>
      <c r="O232" s="451"/>
      <c r="P232" s="451"/>
    </row>
    <row r="233" spans="1:16" hidden="1" outlineLevel="1">
      <c r="A233" s="482" t="s">
        <v>1263</v>
      </c>
      <c r="B233" s="449" t="s">
        <v>1055</v>
      </c>
      <c r="C233" s="484" t="s">
        <v>732</v>
      </c>
      <c r="D233" s="451"/>
      <c r="E233" s="451"/>
      <c r="F233" s="451"/>
      <c r="G233" s="451"/>
      <c r="H233" s="451"/>
      <c r="I233" s="451"/>
      <c r="J233" s="451"/>
      <c r="K233" s="451"/>
      <c r="L233" s="451"/>
      <c r="M233" s="451"/>
      <c r="N233" s="454">
        <f>'[110]Эл-Ситн'!S63</f>
        <v>0</v>
      </c>
      <c r="O233" s="454">
        <f>'[110]Эл-Ситн'!S122</f>
        <v>0</v>
      </c>
      <c r="P233" s="454">
        <f>'[110]Эл-Ситн'!S181</f>
        <v>0</v>
      </c>
    </row>
    <row r="234" spans="1:16" hidden="1" outlineLevel="1">
      <c r="A234" s="499" t="s">
        <v>1233</v>
      </c>
      <c r="B234" s="453" t="s">
        <v>572</v>
      </c>
      <c r="C234" s="450" t="s">
        <v>1041</v>
      </c>
      <c r="D234" s="454">
        <f>IF(D233&gt;0,D233/D223,0)</f>
        <v>0</v>
      </c>
      <c r="E234" s="454">
        <f t="shared" ref="E234:P234" si="71">IF(E233&gt;0,E233/E223,0)</f>
        <v>0</v>
      </c>
      <c r="F234" s="454">
        <f t="shared" si="71"/>
        <v>0</v>
      </c>
      <c r="G234" s="454">
        <f t="shared" si="71"/>
        <v>0</v>
      </c>
      <c r="H234" s="454">
        <f t="shared" si="71"/>
        <v>0</v>
      </c>
      <c r="I234" s="454">
        <f t="shared" si="71"/>
        <v>0</v>
      </c>
      <c r="J234" s="454">
        <f t="shared" si="71"/>
        <v>0</v>
      </c>
      <c r="K234" s="454">
        <f t="shared" si="71"/>
        <v>0</v>
      </c>
      <c r="L234" s="454">
        <f t="shared" si="71"/>
        <v>0</v>
      </c>
      <c r="M234" s="454">
        <f t="shared" si="71"/>
        <v>0</v>
      </c>
      <c r="N234" s="454">
        <f t="shared" si="71"/>
        <v>0</v>
      </c>
      <c r="O234" s="454">
        <f t="shared" si="71"/>
        <v>0</v>
      </c>
      <c r="P234" s="454">
        <f t="shared" si="71"/>
        <v>0</v>
      </c>
    </row>
    <row r="235" spans="1:16" hidden="1" outlineLevel="1">
      <c r="A235" s="455">
        <v>7</v>
      </c>
      <c r="B235" s="428" t="s">
        <v>461</v>
      </c>
      <c r="C235" s="425" t="s">
        <v>48</v>
      </c>
      <c r="D235" s="456" t="s">
        <v>10</v>
      </c>
      <c r="E235" s="456" t="s">
        <v>10</v>
      </c>
      <c r="F235" s="456" t="s">
        <v>10</v>
      </c>
      <c r="G235" s="457">
        <f>SUM(G236:G238)</f>
        <v>0</v>
      </c>
      <c r="H235" s="456" t="s">
        <v>10</v>
      </c>
      <c r="I235" s="457">
        <f>SUM(I236:I238)</f>
        <v>0</v>
      </c>
      <c r="J235" s="456" t="s">
        <v>10</v>
      </c>
      <c r="K235" s="457">
        <f>SUM(K236:K238)</f>
        <v>0</v>
      </c>
      <c r="L235" s="456" t="s">
        <v>10</v>
      </c>
      <c r="M235" s="457">
        <f>SUM(M236:M238)</f>
        <v>0</v>
      </c>
      <c r="N235" s="457">
        <f>SUM(N236:N238)</f>
        <v>0</v>
      </c>
      <c r="O235" s="457">
        <f>SUM(O236:O238)</f>
        <v>0</v>
      </c>
      <c r="P235" s="457">
        <f>SUM(P236:P238)</f>
        <v>0</v>
      </c>
    </row>
    <row r="236" spans="1:16" hidden="1" outlineLevel="1">
      <c r="A236" s="440" t="s">
        <v>1234</v>
      </c>
      <c r="B236" s="441" t="s">
        <v>1180</v>
      </c>
      <c r="C236" s="434" t="s">
        <v>48</v>
      </c>
      <c r="D236" s="456" t="s">
        <v>10</v>
      </c>
      <c r="E236" s="456" t="s">
        <v>10</v>
      </c>
      <c r="F236" s="456" t="s">
        <v>10</v>
      </c>
      <c r="G236" s="458">
        <f>G240+G244</f>
        <v>0</v>
      </c>
      <c r="H236" s="456" t="s">
        <v>10</v>
      </c>
      <c r="I236" s="458">
        <f>I240+I244</f>
        <v>0</v>
      </c>
      <c r="J236" s="456" t="s">
        <v>10</v>
      </c>
      <c r="K236" s="458">
        <f>K240+K244</f>
        <v>0</v>
      </c>
      <c r="L236" s="456" t="s">
        <v>10</v>
      </c>
      <c r="M236" s="458">
        <f t="shared" ref="M236:P238" si="72">M240+M244</f>
        <v>0</v>
      </c>
      <c r="N236" s="458">
        <f t="shared" si="72"/>
        <v>0</v>
      </c>
      <c r="O236" s="458">
        <f t="shared" si="72"/>
        <v>0</v>
      </c>
      <c r="P236" s="458">
        <f t="shared" si="72"/>
        <v>0</v>
      </c>
    </row>
    <row r="237" spans="1:16" hidden="1" outlineLevel="1">
      <c r="A237" s="440" t="s">
        <v>1235</v>
      </c>
      <c r="B237" s="441" t="s">
        <v>1236</v>
      </c>
      <c r="C237" s="434" t="s">
        <v>48</v>
      </c>
      <c r="D237" s="456" t="s">
        <v>10</v>
      </c>
      <c r="E237" s="456" t="s">
        <v>10</v>
      </c>
      <c r="F237" s="456" t="s">
        <v>10</v>
      </c>
      <c r="G237" s="458">
        <f>G241+G245</f>
        <v>0</v>
      </c>
      <c r="H237" s="456" t="s">
        <v>10</v>
      </c>
      <c r="I237" s="458">
        <f>I241+I245</f>
        <v>0</v>
      </c>
      <c r="J237" s="456" t="s">
        <v>10</v>
      </c>
      <c r="K237" s="458">
        <f>K241+K245</f>
        <v>0</v>
      </c>
      <c r="L237" s="456" t="s">
        <v>10</v>
      </c>
      <c r="M237" s="458">
        <f t="shared" si="72"/>
        <v>0</v>
      </c>
      <c r="N237" s="458">
        <f t="shared" si="72"/>
        <v>0</v>
      </c>
      <c r="O237" s="458">
        <f t="shared" si="72"/>
        <v>0</v>
      </c>
      <c r="P237" s="458">
        <f t="shared" si="72"/>
        <v>0</v>
      </c>
    </row>
    <row r="238" spans="1:16" hidden="1" outlineLevel="1">
      <c r="A238" s="440" t="s">
        <v>280</v>
      </c>
      <c r="B238" s="441" t="s">
        <v>1237</v>
      </c>
      <c r="C238" s="434" t="s">
        <v>48</v>
      </c>
      <c r="D238" s="456" t="s">
        <v>10</v>
      </c>
      <c r="E238" s="456" t="s">
        <v>10</v>
      </c>
      <c r="F238" s="456" t="s">
        <v>10</v>
      </c>
      <c r="G238" s="458">
        <f>G242+G246</f>
        <v>0</v>
      </c>
      <c r="H238" s="456" t="s">
        <v>10</v>
      </c>
      <c r="I238" s="458">
        <f>I242+I246</f>
        <v>0</v>
      </c>
      <c r="J238" s="456" t="s">
        <v>10</v>
      </c>
      <c r="K238" s="458">
        <f>K242+K246</f>
        <v>0</v>
      </c>
      <c r="L238" s="456" t="s">
        <v>10</v>
      </c>
      <c r="M238" s="458">
        <f t="shared" si="72"/>
        <v>0</v>
      </c>
      <c r="N238" s="458">
        <f t="shared" si="72"/>
        <v>0</v>
      </c>
      <c r="O238" s="458">
        <f t="shared" si="72"/>
        <v>0</v>
      </c>
      <c r="P238" s="458">
        <f t="shared" si="72"/>
        <v>0</v>
      </c>
    </row>
    <row r="239" spans="1:16" ht="25.5" hidden="1" outlineLevel="1">
      <c r="A239" s="459" t="s">
        <v>1264</v>
      </c>
      <c r="B239" s="460" t="s">
        <v>462</v>
      </c>
      <c r="C239" s="461" t="s">
        <v>48</v>
      </c>
      <c r="D239" s="456" t="s">
        <v>10</v>
      </c>
      <c r="E239" s="456" t="s">
        <v>10</v>
      </c>
      <c r="F239" s="456" t="s">
        <v>10</v>
      </c>
      <c r="G239" s="457">
        <f>SUM(G240:G242)</f>
        <v>0</v>
      </c>
      <c r="H239" s="456" t="s">
        <v>10</v>
      </c>
      <c r="I239" s="457">
        <f>SUM(I240:I242)</f>
        <v>0</v>
      </c>
      <c r="J239" s="456" t="s">
        <v>10</v>
      </c>
      <c r="K239" s="457">
        <f>SUM(K240:K242)</f>
        <v>0</v>
      </c>
      <c r="L239" s="456" t="s">
        <v>10</v>
      </c>
      <c r="M239" s="457">
        <f>SUM(M240:M242)</f>
        <v>0</v>
      </c>
      <c r="N239" s="457">
        <f>SUM(N240:N242)</f>
        <v>0</v>
      </c>
      <c r="O239" s="457">
        <f>SUM(O240:O242)</f>
        <v>0</v>
      </c>
      <c r="P239" s="457">
        <f>SUM(P240:P242)</f>
        <v>0</v>
      </c>
    </row>
    <row r="240" spans="1:16" hidden="1" outlineLevel="1">
      <c r="A240" s="440" t="s">
        <v>1238</v>
      </c>
      <c r="B240" s="441" t="s">
        <v>1180</v>
      </c>
      <c r="C240" s="434" t="s">
        <v>48</v>
      </c>
      <c r="D240" s="456" t="s">
        <v>10</v>
      </c>
      <c r="E240" s="456" t="s">
        <v>10</v>
      </c>
      <c r="F240" s="456" t="s">
        <v>10</v>
      </c>
      <c r="G240" s="436"/>
      <c r="H240" s="456" t="s">
        <v>10</v>
      </c>
      <c r="I240" s="436"/>
      <c r="J240" s="456" t="s">
        <v>10</v>
      </c>
      <c r="K240" s="436"/>
      <c r="L240" s="456" t="s">
        <v>10</v>
      </c>
      <c r="M240" s="436"/>
      <c r="N240" s="436"/>
      <c r="O240" s="436"/>
      <c r="P240" s="436"/>
    </row>
    <row r="241" spans="1:16" hidden="1" outlineLevel="1">
      <c r="A241" s="440" t="s">
        <v>490</v>
      </c>
      <c r="B241" s="441" t="s">
        <v>1236</v>
      </c>
      <c r="C241" s="434" t="s">
        <v>48</v>
      </c>
      <c r="D241" s="456" t="s">
        <v>10</v>
      </c>
      <c r="E241" s="456" t="s">
        <v>10</v>
      </c>
      <c r="F241" s="456" t="s">
        <v>10</v>
      </c>
      <c r="G241" s="436"/>
      <c r="H241" s="456" t="s">
        <v>10</v>
      </c>
      <c r="I241" s="436"/>
      <c r="J241" s="456" t="s">
        <v>10</v>
      </c>
      <c r="K241" s="436"/>
      <c r="L241" s="456" t="s">
        <v>10</v>
      </c>
      <c r="M241" s="436"/>
      <c r="N241" s="436"/>
      <c r="O241" s="436"/>
      <c r="P241" s="436"/>
    </row>
    <row r="242" spans="1:16" hidden="1" outlineLevel="1">
      <c r="A242" s="440" t="s">
        <v>491</v>
      </c>
      <c r="B242" s="441" t="s">
        <v>1237</v>
      </c>
      <c r="C242" s="434" t="s">
        <v>48</v>
      </c>
      <c r="D242" s="456" t="s">
        <v>10</v>
      </c>
      <c r="E242" s="456" t="s">
        <v>10</v>
      </c>
      <c r="F242" s="456" t="s">
        <v>10</v>
      </c>
      <c r="G242" s="436"/>
      <c r="H242" s="456" t="s">
        <v>10</v>
      </c>
      <c r="I242" s="436"/>
      <c r="J242" s="456" t="s">
        <v>10</v>
      </c>
      <c r="K242" s="436"/>
      <c r="L242" s="456" t="s">
        <v>10</v>
      </c>
      <c r="M242" s="436"/>
      <c r="N242" s="436"/>
      <c r="O242" s="436"/>
      <c r="P242" s="436"/>
    </row>
    <row r="243" spans="1:16" ht="25.5" hidden="1" outlineLevel="1">
      <c r="A243" s="459" t="s">
        <v>1265</v>
      </c>
      <c r="B243" s="460" t="s">
        <v>474</v>
      </c>
      <c r="C243" s="461" t="s">
        <v>48</v>
      </c>
      <c r="D243" s="456" t="s">
        <v>10</v>
      </c>
      <c r="E243" s="456" t="s">
        <v>10</v>
      </c>
      <c r="F243" s="456" t="s">
        <v>10</v>
      </c>
      <c r="G243" s="457">
        <f>SUM(G244:G246)</f>
        <v>0</v>
      </c>
      <c r="H243" s="456" t="s">
        <v>10</v>
      </c>
      <c r="I243" s="457">
        <f>SUM(I244:I246)</f>
        <v>0</v>
      </c>
      <c r="J243" s="456" t="s">
        <v>10</v>
      </c>
      <c r="K243" s="457">
        <f>SUM(K244:K246)</f>
        <v>0</v>
      </c>
      <c r="L243" s="456" t="s">
        <v>10</v>
      </c>
      <c r="M243" s="457">
        <f>SUM(M244:M246)</f>
        <v>0</v>
      </c>
      <c r="N243" s="457">
        <f>SUM(N244:N246)</f>
        <v>0</v>
      </c>
      <c r="O243" s="457">
        <f>SUM(O244:O246)</f>
        <v>0</v>
      </c>
      <c r="P243" s="457">
        <f>SUM(P244:P246)</f>
        <v>0</v>
      </c>
    </row>
    <row r="244" spans="1:16" hidden="1" outlineLevel="1">
      <c r="A244" s="440" t="s">
        <v>288</v>
      </c>
      <c r="B244" s="441" t="s">
        <v>1180</v>
      </c>
      <c r="C244" s="434" t="s">
        <v>48</v>
      </c>
      <c r="D244" s="456" t="s">
        <v>10</v>
      </c>
      <c r="E244" s="456" t="s">
        <v>10</v>
      </c>
      <c r="F244" s="456" t="s">
        <v>10</v>
      </c>
      <c r="G244" s="436"/>
      <c r="H244" s="456" t="s">
        <v>10</v>
      </c>
      <c r="I244" s="436"/>
      <c r="J244" s="456" t="s">
        <v>10</v>
      </c>
      <c r="K244" s="436"/>
      <c r="L244" s="456" t="s">
        <v>10</v>
      </c>
      <c r="M244" s="436"/>
      <c r="N244" s="436"/>
      <c r="O244" s="436"/>
      <c r="P244" s="436"/>
    </row>
    <row r="245" spans="1:16" hidden="1" outlineLevel="1">
      <c r="A245" s="440" t="s">
        <v>289</v>
      </c>
      <c r="B245" s="441" t="s">
        <v>1236</v>
      </c>
      <c r="C245" s="434" t="s">
        <v>48</v>
      </c>
      <c r="D245" s="456" t="s">
        <v>10</v>
      </c>
      <c r="E245" s="456" t="s">
        <v>10</v>
      </c>
      <c r="F245" s="456" t="s">
        <v>10</v>
      </c>
      <c r="G245" s="436"/>
      <c r="H245" s="456" t="s">
        <v>10</v>
      </c>
      <c r="I245" s="436"/>
      <c r="J245" s="456" t="s">
        <v>10</v>
      </c>
      <c r="K245" s="436"/>
      <c r="L245" s="456" t="s">
        <v>10</v>
      </c>
      <c r="M245" s="436"/>
      <c r="N245" s="436"/>
      <c r="O245" s="436"/>
      <c r="P245" s="436"/>
    </row>
    <row r="246" spans="1:16" hidden="1" outlineLevel="1">
      <c r="A246" s="440" t="s">
        <v>383</v>
      </c>
      <c r="B246" s="441" t="s">
        <v>1237</v>
      </c>
      <c r="C246" s="434" t="s">
        <v>48</v>
      </c>
      <c r="D246" s="456" t="s">
        <v>10</v>
      </c>
      <c r="E246" s="456" t="s">
        <v>10</v>
      </c>
      <c r="F246" s="456" t="s">
        <v>10</v>
      </c>
      <c r="G246" s="436"/>
      <c r="H246" s="456" t="s">
        <v>10</v>
      </c>
      <c r="I246" s="436"/>
      <c r="J246" s="456" t="s">
        <v>10</v>
      </c>
      <c r="K246" s="436"/>
      <c r="L246" s="456" t="s">
        <v>10</v>
      </c>
      <c r="M246" s="436"/>
      <c r="N246" s="436"/>
      <c r="O246" s="436"/>
      <c r="P246" s="436"/>
    </row>
    <row r="247" spans="1:16" ht="38.25" hidden="1" outlineLevel="1">
      <c r="A247" s="455">
        <v>10</v>
      </c>
      <c r="B247" s="428" t="s">
        <v>683</v>
      </c>
      <c r="C247" s="425" t="s">
        <v>48</v>
      </c>
      <c r="D247" s="456" t="s">
        <v>10</v>
      </c>
      <c r="E247" s="456" t="s">
        <v>10</v>
      </c>
      <c r="F247" s="456" t="s">
        <v>10</v>
      </c>
      <c r="G247" s="457">
        <f>SUM(G248:G250)</f>
        <v>0</v>
      </c>
      <c r="H247" s="456" t="s">
        <v>10</v>
      </c>
      <c r="I247" s="457">
        <f>SUM(I248:I250)</f>
        <v>0</v>
      </c>
      <c r="J247" s="456" t="s">
        <v>10</v>
      </c>
      <c r="K247" s="457">
        <f>SUM(K248:K250)</f>
        <v>0</v>
      </c>
      <c r="L247" s="456" t="s">
        <v>10</v>
      </c>
      <c r="M247" s="457">
        <f>SUM(M248:M250)</f>
        <v>0</v>
      </c>
      <c r="N247" s="457">
        <f>SUM(N248:N250)</f>
        <v>0</v>
      </c>
      <c r="O247" s="457">
        <f>SUM(O248:O250)</f>
        <v>0</v>
      </c>
      <c r="P247" s="457">
        <f>SUM(P248:P250)</f>
        <v>0</v>
      </c>
    </row>
    <row r="248" spans="1:16" hidden="1" outlineLevel="1">
      <c r="A248" s="462" t="s">
        <v>380</v>
      </c>
      <c r="B248" s="439" t="s">
        <v>1180</v>
      </c>
      <c r="C248" s="425" t="s">
        <v>48</v>
      </c>
      <c r="D248" s="456" t="s">
        <v>10</v>
      </c>
      <c r="E248" s="456" t="s">
        <v>10</v>
      </c>
      <c r="F248" s="456" t="s">
        <v>10</v>
      </c>
      <c r="G248" s="438"/>
      <c r="H248" s="456" t="s">
        <v>10</v>
      </c>
      <c r="I248" s="438"/>
      <c r="J248" s="456" t="s">
        <v>10</v>
      </c>
      <c r="K248" s="438"/>
      <c r="L248" s="456" t="s">
        <v>10</v>
      </c>
      <c r="M248" s="438"/>
      <c r="N248" s="438"/>
      <c r="O248" s="438"/>
      <c r="P248" s="438"/>
    </row>
    <row r="249" spans="1:16" hidden="1" outlineLevel="1">
      <c r="A249" s="462" t="s">
        <v>381</v>
      </c>
      <c r="B249" s="439" t="s">
        <v>1236</v>
      </c>
      <c r="C249" s="425" t="s">
        <v>48</v>
      </c>
      <c r="D249" s="456" t="s">
        <v>10</v>
      </c>
      <c r="E249" s="456" t="s">
        <v>10</v>
      </c>
      <c r="F249" s="456" t="s">
        <v>10</v>
      </c>
      <c r="G249" s="438"/>
      <c r="H249" s="456" t="s">
        <v>10</v>
      </c>
      <c r="I249" s="438"/>
      <c r="J249" s="456" t="s">
        <v>10</v>
      </c>
      <c r="K249" s="438"/>
      <c r="L249" s="456" t="s">
        <v>10</v>
      </c>
      <c r="M249" s="438"/>
      <c r="N249" s="438"/>
      <c r="O249" s="438"/>
      <c r="P249" s="438"/>
    </row>
    <row r="250" spans="1:16" hidden="1" outlineLevel="1">
      <c r="A250" s="462" t="s">
        <v>382</v>
      </c>
      <c r="B250" s="439" t="s">
        <v>1237</v>
      </c>
      <c r="C250" s="425" t="s">
        <v>48</v>
      </c>
      <c r="D250" s="456" t="s">
        <v>10</v>
      </c>
      <c r="E250" s="456" t="s">
        <v>10</v>
      </c>
      <c r="F250" s="456" t="s">
        <v>10</v>
      </c>
      <c r="G250" s="438"/>
      <c r="H250" s="456" t="s">
        <v>10</v>
      </c>
      <c r="I250" s="438"/>
      <c r="J250" s="456" t="s">
        <v>10</v>
      </c>
      <c r="K250" s="438"/>
      <c r="L250" s="456" t="s">
        <v>10</v>
      </c>
      <c r="M250" s="438"/>
      <c r="N250" s="438"/>
      <c r="O250" s="438"/>
      <c r="P250" s="438"/>
    </row>
    <row r="251" spans="1:16" hidden="1" outlineLevel="1">
      <c r="A251" s="463">
        <v>11</v>
      </c>
      <c r="B251" s="464" t="s">
        <v>463</v>
      </c>
      <c r="C251" s="465"/>
      <c r="D251" s="466" t="s">
        <v>10</v>
      </c>
      <c r="E251" s="466" t="s">
        <v>10</v>
      </c>
      <c r="F251" s="466" t="s">
        <v>10</v>
      </c>
      <c r="G251" s="466" t="s">
        <v>10</v>
      </c>
      <c r="H251" s="466" t="s">
        <v>10</v>
      </c>
      <c r="I251" s="466" t="s">
        <v>10</v>
      </c>
      <c r="J251" s="466" t="s">
        <v>10</v>
      </c>
      <c r="K251" s="466" t="s">
        <v>10</v>
      </c>
      <c r="L251" s="466" t="s">
        <v>10</v>
      </c>
      <c r="M251" s="466" t="s">
        <v>10</v>
      </c>
      <c r="N251" s="503" t="e">
        <f>(((K225-K235-K247-I225)/I225)+((I225-I235-I247-G225)/G225)+((G225-G235-G247-E225)/E225))/3</f>
        <v>#DIV/0!</v>
      </c>
      <c r="O251" s="503" t="e">
        <f>(((K225-K235-K247-I225)/I225)+((I225-I235-I247-G225)/G225)+((G225-G235-G247-E225)/E225))/3</f>
        <v>#DIV/0!</v>
      </c>
      <c r="P251" s="503" t="e">
        <f>(((K225-K235-K247-I225)/I225)+((I225-I235-I247-G225)/G225)+((G225-G235-G247-E225)/E225))/3</f>
        <v>#DIV/0!</v>
      </c>
    </row>
    <row r="252" spans="1:16" hidden="1" outlineLevel="1">
      <c r="A252" s="462" t="s">
        <v>492</v>
      </c>
      <c r="B252" s="439" t="s">
        <v>1180</v>
      </c>
      <c r="C252" s="425"/>
      <c r="D252" s="466" t="s">
        <v>10</v>
      </c>
      <c r="E252" s="466" t="s">
        <v>10</v>
      </c>
      <c r="F252" s="466" t="s">
        <v>10</v>
      </c>
      <c r="G252" s="466" t="s">
        <v>10</v>
      </c>
      <c r="H252" s="466" t="s">
        <v>10</v>
      </c>
      <c r="I252" s="466" t="s">
        <v>10</v>
      </c>
      <c r="J252" s="466" t="s">
        <v>10</v>
      </c>
      <c r="K252" s="466" t="s">
        <v>10</v>
      </c>
      <c r="L252" s="466" t="s">
        <v>10</v>
      </c>
      <c r="M252" s="466" t="s">
        <v>10</v>
      </c>
      <c r="N252" s="503" t="e">
        <f>(((K226-K236-K248-I226)/I226)+((I226-I236-I248-G226)/G226)+((G226-G236-G248-E226)/E226))/3</f>
        <v>#DIV/0!</v>
      </c>
      <c r="O252" s="503" t="e">
        <f>(((K226-K236-K248-I226)/I226)+((I226-I236-I248-G226)/G226)+((G226-G236-G248-E226)/E226))/3</f>
        <v>#DIV/0!</v>
      </c>
      <c r="P252" s="503" t="e">
        <f>(((K226-K236-K248-I226)/I226)+((I226-I236-I248-G226)/G226)+((G226-G236-G248-E226)/E226))/3</f>
        <v>#DIV/0!</v>
      </c>
    </row>
    <row r="253" spans="1:16" hidden="1" outlineLevel="1">
      <c r="A253" s="462" t="s">
        <v>493</v>
      </c>
      <c r="B253" s="439" t="s">
        <v>1236</v>
      </c>
      <c r="C253" s="425"/>
      <c r="D253" s="466" t="s">
        <v>10</v>
      </c>
      <c r="E253" s="466" t="s">
        <v>10</v>
      </c>
      <c r="F253" s="466" t="s">
        <v>10</v>
      </c>
      <c r="G253" s="466" t="s">
        <v>10</v>
      </c>
      <c r="H253" s="466" t="s">
        <v>10</v>
      </c>
      <c r="I253" s="466" t="s">
        <v>10</v>
      </c>
      <c r="J253" s="466" t="s">
        <v>10</v>
      </c>
      <c r="K253" s="466" t="s">
        <v>10</v>
      </c>
      <c r="L253" s="466" t="s">
        <v>10</v>
      </c>
      <c r="M253" s="466" t="s">
        <v>10</v>
      </c>
      <c r="N253" s="503" t="e">
        <f>(((K227-K237-K249-I227)/I227)+((I227-I237-I249-G227)/G227)+((G227-G237-G249-E227)/E227))/3</f>
        <v>#DIV/0!</v>
      </c>
      <c r="O253" s="503" t="e">
        <f>(((K227-K237-K249-I227)/I227)+((I227-I237-I249-G227)/G227)+((G227-G237-G249-E227)/E227))/3</f>
        <v>#DIV/0!</v>
      </c>
      <c r="P253" s="503" t="e">
        <f>(((K227-K237-K249-I227)/I227)+((I227-I237-I249-G227)/G227)+((G227-G237-G249-E227)/E227))/3</f>
        <v>#DIV/0!</v>
      </c>
    </row>
    <row r="254" spans="1:16" hidden="1" outlineLevel="1">
      <c r="A254" s="462" t="s">
        <v>609</v>
      </c>
      <c r="B254" s="439" t="s">
        <v>1237</v>
      </c>
      <c r="C254" s="425"/>
      <c r="D254" s="466" t="s">
        <v>10</v>
      </c>
      <c r="E254" s="466" t="s">
        <v>10</v>
      </c>
      <c r="F254" s="466" t="s">
        <v>10</v>
      </c>
      <c r="G254" s="466" t="s">
        <v>10</v>
      </c>
      <c r="H254" s="466" t="s">
        <v>10</v>
      </c>
      <c r="I254" s="466" t="s">
        <v>10</v>
      </c>
      <c r="J254" s="466" t="s">
        <v>10</v>
      </c>
      <c r="K254" s="466" t="s">
        <v>10</v>
      </c>
      <c r="L254" s="466" t="s">
        <v>10</v>
      </c>
      <c r="M254" s="466" t="s">
        <v>10</v>
      </c>
      <c r="N254" s="503" t="e">
        <f>(((K228-K238-K250-I228)/I228)+((I228-I238-I250-G228)/G228)+((G228-G238-G250-E228)/E228))/3</f>
        <v>#DIV/0!</v>
      </c>
      <c r="O254" s="503" t="e">
        <f>(((K228-K238-K250-I228)/I228)+((I228-I238-I250-G228)/G228)+((G228-G238-G250-E228)/E228))/3</f>
        <v>#DIV/0!</v>
      </c>
      <c r="P254" s="503" t="e">
        <f>(((K228-K238-K250-I228)/I228)+((I228-I238-I250-G228)/G228)+((G228-G238-G250-E228)/E228))/3</f>
        <v>#DIV/0!</v>
      </c>
    </row>
    <row r="255" spans="1:16" ht="36.75" hidden="1">
      <c r="A255" s="475" t="s">
        <v>1268</v>
      </c>
      <c r="B255" s="428" t="s">
        <v>574</v>
      </c>
      <c r="C255" s="484" t="s">
        <v>730</v>
      </c>
      <c r="D255" s="454">
        <f>SUM(D256:D256)</f>
        <v>0</v>
      </c>
      <c r="E255" s="454">
        <f t="shared" ref="E255:P255" si="73">SUM(E256:E256)</f>
        <v>0</v>
      </c>
      <c r="F255" s="454">
        <f>SUM(F256:F256)</f>
        <v>0</v>
      </c>
      <c r="G255" s="454">
        <f t="shared" si="73"/>
        <v>0</v>
      </c>
      <c r="H255" s="454">
        <f>SUM(H256:H256)</f>
        <v>0</v>
      </c>
      <c r="I255" s="454">
        <f>SUM(I256:I256)</f>
        <v>0</v>
      </c>
      <c r="J255" s="454">
        <f t="shared" si="73"/>
        <v>0</v>
      </c>
      <c r="K255" s="454">
        <f t="shared" si="73"/>
        <v>0</v>
      </c>
      <c r="L255" s="454">
        <f t="shared" si="73"/>
        <v>0</v>
      </c>
      <c r="M255" s="454">
        <f t="shared" si="73"/>
        <v>0</v>
      </c>
      <c r="N255" s="454" t="e">
        <f t="shared" si="73"/>
        <v>#DIV/0!</v>
      </c>
      <c r="O255" s="454" t="e">
        <f t="shared" si="73"/>
        <v>#DIV/0!</v>
      </c>
      <c r="P255" s="454" t="e">
        <f t="shared" si="73"/>
        <v>#DIV/0!</v>
      </c>
    </row>
    <row r="256" spans="1:16" hidden="1" outlineLevel="1">
      <c r="A256" s="482" t="s">
        <v>610</v>
      </c>
      <c r="B256" s="449" t="s">
        <v>1162</v>
      </c>
      <c r="C256" s="484" t="s">
        <v>730</v>
      </c>
      <c r="D256" s="454">
        <f>SUM(D257:D259)</f>
        <v>0</v>
      </c>
      <c r="E256" s="454">
        <f>SUM(E257:E259)</f>
        <v>0</v>
      </c>
      <c r="F256" s="454">
        <f>SUM(F257:F259)</f>
        <v>0</v>
      </c>
      <c r="G256" s="454">
        <f>SUM(G257:G259)</f>
        <v>0</v>
      </c>
      <c r="H256" s="454">
        <f t="shared" ref="H256:M256" si="74">SUM(H257:H259)</f>
        <v>0</v>
      </c>
      <c r="I256" s="454">
        <f t="shared" si="74"/>
        <v>0</v>
      </c>
      <c r="J256" s="454">
        <f t="shared" si="74"/>
        <v>0</v>
      </c>
      <c r="K256" s="454">
        <f t="shared" si="74"/>
        <v>0</v>
      </c>
      <c r="L256" s="454">
        <f t="shared" si="74"/>
        <v>0</v>
      </c>
      <c r="M256" s="454">
        <f t="shared" si="74"/>
        <v>0</v>
      </c>
      <c r="N256" s="445" t="e">
        <f>SUM(N257:N259)</f>
        <v>#DIV/0!</v>
      </c>
      <c r="O256" s="445" t="e">
        <f>SUM(O257:O259)</f>
        <v>#DIV/0!</v>
      </c>
      <c r="P256" s="445" t="e">
        <f>SUM(P257:P259)</f>
        <v>#DIV/0!</v>
      </c>
    </row>
    <row r="257" spans="1:16" hidden="1" outlineLevel="1">
      <c r="A257" s="482" t="s">
        <v>661</v>
      </c>
      <c r="B257" s="449" t="s">
        <v>1166</v>
      </c>
      <c r="C257" s="484" t="s">
        <v>730</v>
      </c>
      <c r="D257" s="496"/>
      <c r="E257" s="496"/>
      <c r="F257" s="496"/>
      <c r="G257" s="496"/>
      <c r="H257" s="496"/>
      <c r="I257" s="496"/>
      <c r="J257" s="496"/>
      <c r="K257" s="496"/>
      <c r="L257" s="496"/>
      <c r="M257" s="496"/>
      <c r="N257" s="503" t="e">
        <f>IF(AND(N279&lt;0.05,N279&gt;-0.05),K257*(1+N279)*(1+N279)+N263+N275,IF(N279&gt;0.05,K257*(1+0.05)*(1+0.05)+N263+N275,K257*(1-0.05)*(1-0.05)+N263+N275))</f>
        <v>#DIV/0!</v>
      </c>
      <c r="O257" s="503" t="e">
        <f>IF(AND(O279&lt;0.05,O279&gt;-0.05),K257*(1+O279)*(1+O279)+O263+O275,IF(O279&gt;0.05,K257*(1+0.05)*(1+0.05)+O263+O275,K257*(1-0.05)*(1-0.05)+O263+O275))</f>
        <v>#DIV/0!</v>
      </c>
      <c r="P257" s="503" t="e">
        <f>IF(AND(P279&lt;0.05,P279&gt;-0.05),K257*(1+P279)*(1+P279)+P263+P275,IF(P279&gt;0.05,K257*(1+0.05)*(1+0.05)+P263+P275,K257*(1-0.05)*(1-0.05)+P263+P275))</f>
        <v>#DIV/0!</v>
      </c>
    </row>
    <row r="258" spans="1:16" hidden="1" outlineLevel="1">
      <c r="A258" s="482" t="s">
        <v>662</v>
      </c>
      <c r="B258" s="449" t="s">
        <v>1239</v>
      </c>
      <c r="C258" s="484" t="s">
        <v>730</v>
      </c>
      <c r="D258" s="451"/>
      <c r="E258" s="451"/>
      <c r="F258" s="451"/>
      <c r="G258" s="451"/>
      <c r="H258" s="451"/>
      <c r="I258" s="451"/>
      <c r="J258" s="451"/>
      <c r="K258" s="451"/>
      <c r="L258" s="451"/>
      <c r="M258" s="451"/>
      <c r="N258" s="503" t="e">
        <f>IF(AND(N280&lt;0.05,N280&gt;-0.05),K258*(1+N280)*(1+N280)+N264+N276,IF(N280&gt;0.05,K258*(1+0.05)*(1+0.05)+N264+N276,K258*(1-0.05)*(1-0.05)+N264+N276))</f>
        <v>#DIV/0!</v>
      </c>
      <c r="O258" s="503" t="e">
        <f>IF(AND(O280&lt;0.05,O280&gt;-0.05),K258*(1+O280)*(1+O280)+O264+O276,IF(O280&gt;0.05,K258*(1+0.05)*(1+0.05)+O264+O276,K258*(1-0.05)*(1-0.05)+O264+O276))</f>
        <v>#DIV/0!</v>
      </c>
      <c r="P258" s="503" t="e">
        <f>IF(AND(P280&lt;0.05,P280&gt;-0.05),K258*(1+P280)*(1+P280)+P264+P276,IF(P280&gt;0.05,K258*(1+0.05)*(1+0.05)+P264+P276,K258*(1-0.05)*(1-0.05)+P264+P276))</f>
        <v>#DIV/0!</v>
      </c>
    </row>
    <row r="259" spans="1:16" hidden="1" outlineLevel="1">
      <c r="A259" s="482" t="s">
        <v>663</v>
      </c>
      <c r="B259" s="449" t="s">
        <v>1240</v>
      </c>
      <c r="C259" s="484" t="s">
        <v>730</v>
      </c>
      <c r="D259" s="451"/>
      <c r="E259" s="451"/>
      <c r="F259" s="451"/>
      <c r="G259" s="451"/>
      <c r="H259" s="451"/>
      <c r="I259" s="451"/>
      <c r="J259" s="451"/>
      <c r="K259" s="451"/>
      <c r="L259" s="451"/>
      <c r="M259" s="451"/>
      <c r="N259" s="503" t="e">
        <f>IF(AND(N281&lt;0.05,N281&gt;-0.05),K259*(1+N281)*(1+N281)+N265+N277,IF(N281&gt;0.05,K259*(1+0.05)*(1+0.05)+N265+N277,K259*(1-0.05)*(1-0.05)+N265+N277))</f>
        <v>#DIV/0!</v>
      </c>
      <c r="O259" s="503" t="e">
        <f>IF(AND(O281&lt;0.05,O281&gt;-0.05),K259*(1+O281)*(1+O281)+O265+O277,IF(O281&gt;0.05,K259*(1+0.05)*(1+0.05)+O265+O277,K259*(1-0.05)*(1-0.05)+O265+O277))</f>
        <v>#DIV/0!</v>
      </c>
      <c r="P259" s="503" t="e">
        <f>IF(AND(P281&lt;0.05,P281&gt;-0.05),K259*(1+P281)*(1+P281)+P265+P277,IF(P281&gt;0.05,K259*(1+0.05)*(1+0.05)+P265+P277,K259*(1-0.05)*(1-0.05)+P265+P277))</f>
        <v>#DIV/0!</v>
      </c>
    </row>
    <row r="260" spans="1:16" s="500" customFormat="1" hidden="1" outlineLevel="1">
      <c r="A260" s="482" t="s">
        <v>1269</v>
      </c>
      <c r="B260" s="449" t="s">
        <v>1055</v>
      </c>
      <c r="C260" s="484" t="s">
        <v>732</v>
      </c>
      <c r="D260" s="451"/>
      <c r="E260" s="451"/>
      <c r="F260" s="451"/>
      <c r="G260" s="451"/>
      <c r="H260" s="451"/>
      <c r="I260" s="451"/>
      <c r="J260" s="451"/>
      <c r="K260" s="451"/>
      <c r="L260" s="451"/>
      <c r="M260" s="451"/>
      <c r="N260" s="451"/>
      <c r="O260" s="451"/>
      <c r="P260" s="451"/>
    </row>
    <row r="261" spans="1:16" s="500" customFormat="1" hidden="1" outlineLevel="1">
      <c r="A261" s="499" t="s">
        <v>335</v>
      </c>
      <c r="B261" s="453" t="s">
        <v>573</v>
      </c>
      <c r="C261" s="450" t="s">
        <v>1041</v>
      </c>
      <c r="D261" s="445">
        <f t="shared" ref="D261:M261" si="75">IF(D260&gt;0,D260/D255,0)</f>
        <v>0</v>
      </c>
      <c r="E261" s="445">
        <f t="shared" si="75"/>
        <v>0</v>
      </c>
      <c r="F261" s="445">
        <f t="shared" si="75"/>
        <v>0</v>
      </c>
      <c r="G261" s="445">
        <f t="shared" si="75"/>
        <v>0</v>
      </c>
      <c r="H261" s="445">
        <f t="shared" si="75"/>
        <v>0</v>
      </c>
      <c r="I261" s="445">
        <f t="shared" si="75"/>
        <v>0</v>
      </c>
      <c r="J261" s="445">
        <f t="shared" si="75"/>
        <v>0</v>
      </c>
      <c r="K261" s="445">
        <f t="shared" si="75"/>
        <v>0</v>
      </c>
      <c r="L261" s="445">
        <f t="shared" si="75"/>
        <v>0</v>
      </c>
      <c r="M261" s="445">
        <f t="shared" si="75"/>
        <v>0</v>
      </c>
      <c r="N261" s="445">
        <f>IF(N260&gt;0,N260/N255,0)</f>
        <v>0</v>
      </c>
      <c r="O261" s="445">
        <f>IF(O260&gt;0,O260/O255,0)</f>
        <v>0</v>
      </c>
      <c r="P261" s="445">
        <f>IF(P260&gt;0,P260/P255,0)</f>
        <v>0</v>
      </c>
    </row>
    <row r="262" spans="1:16" hidden="1" outlineLevel="1">
      <c r="A262" s="455">
        <v>14</v>
      </c>
      <c r="B262" s="428" t="s">
        <v>478</v>
      </c>
      <c r="C262" s="425" t="s">
        <v>48</v>
      </c>
      <c r="D262" s="456" t="s">
        <v>10</v>
      </c>
      <c r="E262" s="456" t="s">
        <v>10</v>
      </c>
      <c r="F262" s="456" t="s">
        <v>10</v>
      </c>
      <c r="G262" s="457">
        <f>SUM(G263:G265)</f>
        <v>0</v>
      </c>
      <c r="H262" s="456" t="s">
        <v>10</v>
      </c>
      <c r="I262" s="457">
        <f>SUM(I263:I265)</f>
        <v>0</v>
      </c>
      <c r="J262" s="456" t="s">
        <v>10</v>
      </c>
      <c r="K262" s="457">
        <f>SUM(K263:K265)</f>
        <v>0</v>
      </c>
      <c r="L262" s="456" t="s">
        <v>10</v>
      </c>
      <c r="M262" s="457">
        <f>SUM(M263:M265)</f>
        <v>0</v>
      </c>
      <c r="N262" s="457">
        <f>SUM(N263:N265)</f>
        <v>0</v>
      </c>
      <c r="O262" s="457">
        <f>SUM(O263:O265)</f>
        <v>0</v>
      </c>
      <c r="P262" s="457">
        <f>SUM(P263:P265)</f>
        <v>0</v>
      </c>
    </row>
    <row r="263" spans="1:16" hidden="1" outlineLevel="1">
      <c r="A263" s="440" t="s">
        <v>14</v>
      </c>
      <c r="B263" s="441" t="s">
        <v>1180</v>
      </c>
      <c r="C263" s="434" t="s">
        <v>48</v>
      </c>
      <c r="D263" s="456" t="s">
        <v>10</v>
      </c>
      <c r="E263" s="456" t="s">
        <v>10</v>
      </c>
      <c r="F263" s="456" t="s">
        <v>10</v>
      </c>
      <c r="G263" s="458">
        <f>G267+G271</f>
        <v>0</v>
      </c>
      <c r="H263" s="456" t="s">
        <v>10</v>
      </c>
      <c r="I263" s="458">
        <f>I267+I271</f>
        <v>0</v>
      </c>
      <c r="J263" s="456" t="s">
        <v>10</v>
      </c>
      <c r="K263" s="458">
        <f>K267+K271</f>
        <v>0</v>
      </c>
      <c r="L263" s="456" t="s">
        <v>10</v>
      </c>
      <c r="M263" s="458">
        <f t="shared" ref="M263:P265" si="76">M267+M271</f>
        <v>0</v>
      </c>
      <c r="N263" s="458">
        <f t="shared" si="76"/>
        <v>0</v>
      </c>
      <c r="O263" s="458">
        <f t="shared" si="76"/>
        <v>0</v>
      </c>
      <c r="P263" s="458">
        <f t="shared" si="76"/>
        <v>0</v>
      </c>
    </row>
    <row r="264" spans="1:16" hidden="1" outlineLevel="1">
      <c r="A264" s="440" t="s">
        <v>15</v>
      </c>
      <c r="B264" s="441" t="s">
        <v>1236</v>
      </c>
      <c r="C264" s="434" t="s">
        <v>48</v>
      </c>
      <c r="D264" s="456" t="s">
        <v>10</v>
      </c>
      <c r="E264" s="456" t="s">
        <v>10</v>
      </c>
      <c r="F264" s="456" t="s">
        <v>10</v>
      </c>
      <c r="G264" s="458">
        <f>G268+G272</f>
        <v>0</v>
      </c>
      <c r="H264" s="456" t="s">
        <v>10</v>
      </c>
      <c r="I264" s="458">
        <f>I268+I272</f>
        <v>0</v>
      </c>
      <c r="J264" s="456" t="s">
        <v>10</v>
      </c>
      <c r="K264" s="458">
        <f>K268+K272</f>
        <v>0</v>
      </c>
      <c r="L264" s="456" t="s">
        <v>10</v>
      </c>
      <c r="M264" s="458">
        <f t="shared" si="76"/>
        <v>0</v>
      </c>
      <c r="N264" s="458">
        <f t="shared" si="76"/>
        <v>0</v>
      </c>
      <c r="O264" s="458">
        <f t="shared" si="76"/>
        <v>0</v>
      </c>
      <c r="P264" s="458">
        <f t="shared" si="76"/>
        <v>0</v>
      </c>
    </row>
    <row r="265" spans="1:16" hidden="1" outlineLevel="1">
      <c r="A265" s="440" t="s">
        <v>502</v>
      </c>
      <c r="B265" s="441" t="s">
        <v>1237</v>
      </c>
      <c r="C265" s="434" t="s">
        <v>48</v>
      </c>
      <c r="D265" s="456" t="s">
        <v>10</v>
      </c>
      <c r="E265" s="456" t="s">
        <v>10</v>
      </c>
      <c r="F265" s="456" t="s">
        <v>10</v>
      </c>
      <c r="G265" s="458">
        <f>G269+G273</f>
        <v>0</v>
      </c>
      <c r="H265" s="456" t="s">
        <v>10</v>
      </c>
      <c r="I265" s="458">
        <f>I269+I273</f>
        <v>0</v>
      </c>
      <c r="J265" s="456" t="s">
        <v>10</v>
      </c>
      <c r="K265" s="458">
        <f>K269+K273</f>
        <v>0</v>
      </c>
      <c r="L265" s="456" t="s">
        <v>10</v>
      </c>
      <c r="M265" s="458">
        <f t="shared" si="76"/>
        <v>0</v>
      </c>
      <c r="N265" s="458">
        <f t="shared" si="76"/>
        <v>0</v>
      </c>
      <c r="O265" s="458">
        <f t="shared" si="76"/>
        <v>0</v>
      </c>
      <c r="P265" s="458">
        <f t="shared" si="76"/>
        <v>0</v>
      </c>
    </row>
    <row r="266" spans="1:16" ht="25.5" hidden="1" outlineLevel="1">
      <c r="A266" s="459" t="s">
        <v>1270</v>
      </c>
      <c r="B266" s="460" t="s">
        <v>651</v>
      </c>
      <c r="C266" s="461" t="s">
        <v>48</v>
      </c>
      <c r="D266" s="456" t="s">
        <v>10</v>
      </c>
      <c r="E266" s="456" t="s">
        <v>10</v>
      </c>
      <c r="F266" s="456" t="s">
        <v>10</v>
      </c>
      <c r="G266" s="457">
        <f>SUM(G267:G269)</f>
        <v>0</v>
      </c>
      <c r="H266" s="456" t="s">
        <v>10</v>
      </c>
      <c r="I266" s="457">
        <f>SUM(I267:I269)</f>
        <v>0</v>
      </c>
      <c r="J266" s="456" t="s">
        <v>10</v>
      </c>
      <c r="K266" s="457">
        <f>SUM(K267:K269)</f>
        <v>0</v>
      </c>
      <c r="L266" s="456" t="s">
        <v>10</v>
      </c>
      <c r="M266" s="457">
        <f>SUM(M267:M269)</f>
        <v>0</v>
      </c>
      <c r="N266" s="457">
        <f>SUM(N267:N269)</f>
        <v>0</v>
      </c>
      <c r="O266" s="457">
        <f>SUM(O267:O269)</f>
        <v>0</v>
      </c>
      <c r="P266" s="457">
        <f>SUM(P267:P269)</f>
        <v>0</v>
      </c>
    </row>
    <row r="267" spans="1:16" hidden="1" outlineLevel="1">
      <c r="A267" s="440" t="s">
        <v>1271</v>
      </c>
      <c r="B267" s="441" t="s">
        <v>1180</v>
      </c>
      <c r="C267" s="434" t="s">
        <v>48</v>
      </c>
      <c r="D267" s="456" t="s">
        <v>10</v>
      </c>
      <c r="E267" s="456" t="s">
        <v>10</v>
      </c>
      <c r="F267" s="456" t="s">
        <v>10</v>
      </c>
      <c r="G267" s="436"/>
      <c r="H267" s="456" t="s">
        <v>10</v>
      </c>
      <c r="I267" s="436"/>
      <c r="J267" s="456" t="s">
        <v>10</v>
      </c>
      <c r="K267" s="436"/>
      <c r="L267" s="456" t="s">
        <v>10</v>
      </c>
      <c r="M267" s="436"/>
      <c r="N267" s="436"/>
      <c r="O267" s="436"/>
      <c r="P267" s="436"/>
    </row>
    <row r="268" spans="1:16" hidden="1" outlineLevel="1">
      <c r="A268" s="440" t="s">
        <v>1272</v>
      </c>
      <c r="B268" s="441" t="s">
        <v>1236</v>
      </c>
      <c r="C268" s="434" t="s">
        <v>48</v>
      </c>
      <c r="D268" s="456" t="s">
        <v>10</v>
      </c>
      <c r="E268" s="456" t="s">
        <v>10</v>
      </c>
      <c r="F268" s="456" t="s">
        <v>10</v>
      </c>
      <c r="G268" s="436"/>
      <c r="H268" s="456" t="s">
        <v>10</v>
      </c>
      <c r="I268" s="436"/>
      <c r="J268" s="456" t="s">
        <v>10</v>
      </c>
      <c r="K268" s="436"/>
      <c r="L268" s="456" t="s">
        <v>10</v>
      </c>
      <c r="M268" s="436"/>
      <c r="N268" s="436"/>
      <c r="O268" s="436"/>
      <c r="P268" s="436"/>
    </row>
    <row r="269" spans="1:16" hidden="1" outlineLevel="1">
      <c r="A269" s="440" t="s">
        <v>1273</v>
      </c>
      <c r="B269" s="441" t="s">
        <v>1237</v>
      </c>
      <c r="C269" s="434" t="s">
        <v>48</v>
      </c>
      <c r="D269" s="456" t="s">
        <v>10</v>
      </c>
      <c r="E269" s="456" t="s">
        <v>10</v>
      </c>
      <c r="F269" s="456" t="s">
        <v>10</v>
      </c>
      <c r="G269" s="436"/>
      <c r="H269" s="456" t="s">
        <v>10</v>
      </c>
      <c r="I269" s="436"/>
      <c r="J269" s="456" t="s">
        <v>10</v>
      </c>
      <c r="K269" s="436"/>
      <c r="L269" s="456" t="s">
        <v>10</v>
      </c>
      <c r="M269" s="436"/>
      <c r="N269" s="436"/>
      <c r="O269" s="436"/>
      <c r="P269" s="436"/>
    </row>
    <row r="270" spans="1:16" ht="25.5" hidden="1" outlineLevel="1">
      <c r="A270" s="459" t="s">
        <v>1274</v>
      </c>
      <c r="B270" s="460" t="s">
        <v>479</v>
      </c>
      <c r="C270" s="461" t="s">
        <v>48</v>
      </c>
      <c r="D270" s="456" t="s">
        <v>10</v>
      </c>
      <c r="E270" s="456" t="s">
        <v>10</v>
      </c>
      <c r="F270" s="456" t="s">
        <v>10</v>
      </c>
      <c r="G270" s="457">
        <f>SUM(G271:G273)</f>
        <v>0</v>
      </c>
      <c r="H270" s="456" t="s">
        <v>10</v>
      </c>
      <c r="I270" s="457">
        <f>SUM(I271:I273)</f>
        <v>0</v>
      </c>
      <c r="J270" s="456" t="s">
        <v>10</v>
      </c>
      <c r="K270" s="457">
        <f>SUM(K271:K273)</f>
        <v>0</v>
      </c>
      <c r="L270" s="456" t="s">
        <v>10</v>
      </c>
      <c r="M270" s="457">
        <f>SUM(M271:M273)</f>
        <v>0</v>
      </c>
      <c r="N270" s="457">
        <f>SUM(N271:N273)</f>
        <v>0</v>
      </c>
      <c r="O270" s="457">
        <f>SUM(O271:O273)</f>
        <v>0</v>
      </c>
      <c r="P270" s="457">
        <f>SUM(P271:P273)</f>
        <v>0</v>
      </c>
    </row>
    <row r="271" spans="1:16" hidden="1" outlineLevel="1">
      <c r="A271" s="440" t="s">
        <v>1241</v>
      </c>
      <c r="B271" s="441" t="s">
        <v>1180</v>
      </c>
      <c r="C271" s="434" t="s">
        <v>48</v>
      </c>
      <c r="D271" s="456" t="s">
        <v>10</v>
      </c>
      <c r="E271" s="456" t="s">
        <v>10</v>
      </c>
      <c r="F271" s="456" t="s">
        <v>10</v>
      </c>
      <c r="G271" s="436"/>
      <c r="H271" s="456" t="s">
        <v>10</v>
      </c>
      <c r="I271" s="436"/>
      <c r="J271" s="456" t="s">
        <v>10</v>
      </c>
      <c r="K271" s="436"/>
      <c r="L271" s="456" t="s">
        <v>10</v>
      </c>
      <c r="M271" s="436"/>
      <c r="N271" s="436"/>
      <c r="O271" s="436"/>
      <c r="P271" s="436"/>
    </row>
    <row r="272" spans="1:16" hidden="1" outlineLevel="1">
      <c r="A272" s="440" t="s">
        <v>506</v>
      </c>
      <c r="B272" s="441" t="s">
        <v>1236</v>
      </c>
      <c r="C272" s="434" t="s">
        <v>48</v>
      </c>
      <c r="D272" s="456" t="s">
        <v>10</v>
      </c>
      <c r="E272" s="456" t="s">
        <v>10</v>
      </c>
      <c r="F272" s="456" t="s">
        <v>10</v>
      </c>
      <c r="G272" s="436"/>
      <c r="H272" s="456" t="s">
        <v>10</v>
      </c>
      <c r="I272" s="436"/>
      <c r="J272" s="456" t="s">
        <v>10</v>
      </c>
      <c r="K272" s="436"/>
      <c r="L272" s="456" t="s">
        <v>10</v>
      </c>
      <c r="M272" s="436"/>
      <c r="N272" s="436"/>
      <c r="O272" s="436"/>
      <c r="P272" s="436"/>
    </row>
    <row r="273" spans="1:16" hidden="1" outlineLevel="1">
      <c r="A273" s="440" t="s">
        <v>611</v>
      </c>
      <c r="B273" s="441" t="s">
        <v>1237</v>
      </c>
      <c r="C273" s="434" t="s">
        <v>48</v>
      </c>
      <c r="D273" s="456" t="s">
        <v>10</v>
      </c>
      <c r="E273" s="456" t="s">
        <v>10</v>
      </c>
      <c r="F273" s="456" t="s">
        <v>10</v>
      </c>
      <c r="G273" s="436"/>
      <c r="H273" s="456" t="s">
        <v>10</v>
      </c>
      <c r="I273" s="436"/>
      <c r="J273" s="456" t="s">
        <v>10</v>
      </c>
      <c r="K273" s="436"/>
      <c r="L273" s="456" t="s">
        <v>10</v>
      </c>
      <c r="M273" s="436"/>
      <c r="N273" s="436"/>
      <c r="O273" s="436"/>
      <c r="P273" s="436"/>
    </row>
    <row r="274" spans="1:16" ht="51" hidden="1" outlineLevel="1">
      <c r="A274" s="455">
        <v>17</v>
      </c>
      <c r="B274" s="428" t="s">
        <v>684</v>
      </c>
      <c r="C274" s="425" t="s">
        <v>48</v>
      </c>
      <c r="D274" s="456" t="s">
        <v>10</v>
      </c>
      <c r="E274" s="456" t="s">
        <v>10</v>
      </c>
      <c r="F274" s="456" t="s">
        <v>10</v>
      </c>
      <c r="G274" s="457">
        <f>SUM(G275:G277)</f>
        <v>0</v>
      </c>
      <c r="H274" s="456" t="s">
        <v>10</v>
      </c>
      <c r="I274" s="457">
        <f>SUM(I275:I277)</f>
        <v>0</v>
      </c>
      <c r="J274" s="456" t="s">
        <v>10</v>
      </c>
      <c r="K274" s="457">
        <f>SUM(K275:K277)</f>
        <v>0</v>
      </c>
      <c r="L274" s="456" t="s">
        <v>10</v>
      </c>
      <c r="M274" s="457">
        <f>SUM(M275:M277)</f>
        <v>0</v>
      </c>
      <c r="N274" s="457">
        <f>SUM(N275:N277)</f>
        <v>0</v>
      </c>
      <c r="O274" s="457">
        <f>SUM(O275:O277)</f>
        <v>0</v>
      </c>
      <c r="P274" s="457">
        <f>SUM(P275:P277)</f>
        <v>0</v>
      </c>
    </row>
    <row r="275" spans="1:16" hidden="1" outlineLevel="1">
      <c r="A275" s="462" t="s">
        <v>507</v>
      </c>
      <c r="B275" s="439" t="s">
        <v>1180</v>
      </c>
      <c r="C275" s="425" t="s">
        <v>48</v>
      </c>
      <c r="D275" s="456" t="s">
        <v>10</v>
      </c>
      <c r="E275" s="456" t="s">
        <v>10</v>
      </c>
      <c r="F275" s="456" t="s">
        <v>10</v>
      </c>
      <c r="G275" s="438"/>
      <c r="H275" s="456" t="s">
        <v>10</v>
      </c>
      <c r="I275" s="438"/>
      <c r="J275" s="456" t="s">
        <v>10</v>
      </c>
      <c r="K275" s="438"/>
      <c r="L275" s="456" t="s">
        <v>10</v>
      </c>
      <c r="M275" s="438"/>
      <c r="N275" s="438"/>
      <c r="O275" s="438"/>
      <c r="P275" s="438"/>
    </row>
    <row r="276" spans="1:16" hidden="1" outlineLevel="1">
      <c r="A276" s="462" t="s">
        <v>508</v>
      </c>
      <c r="B276" s="439" t="s">
        <v>1236</v>
      </c>
      <c r="C276" s="425" t="s">
        <v>48</v>
      </c>
      <c r="D276" s="456" t="s">
        <v>10</v>
      </c>
      <c r="E276" s="456" t="s">
        <v>10</v>
      </c>
      <c r="F276" s="456" t="s">
        <v>10</v>
      </c>
      <c r="G276" s="438"/>
      <c r="H276" s="456" t="s">
        <v>10</v>
      </c>
      <c r="I276" s="438"/>
      <c r="J276" s="456" t="s">
        <v>10</v>
      </c>
      <c r="K276" s="438"/>
      <c r="L276" s="456" t="s">
        <v>10</v>
      </c>
      <c r="M276" s="438"/>
      <c r="N276" s="438"/>
      <c r="O276" s="438"/>
      <c r="P276" s="438"/>
    </row>
    <row r="277" spans="1:16" hidden="1" outlineLevel="1">
      <c r="A277" s="462" t="s">
        <v>612</v>
      </c>
      <c r="B277" s="439" t="s">
        <v>1237</v>
      </c>
      <c r="C277" s="425" t="s">
        <v>48</v>
      </c>
      <c r="D277" s="456" t="s">
        <v>10</v>
      </c>
      <c r="E277" s="456" t="s">
        <v>10</v>
      </c>
      <c r="F277" s="456" t="s">
        <v>10</v>
      </c>
      <c r="G277" s="438"/>
      <c r="H277" s="456" t="s">
        <v>10</v>
      </c>
      <c r="I277" s="438"/>
      <c r="J277" s="456" t="s">
        <v>10</v>
      </c>
      <c r="K277" s="438"/>
      <c r="L277" s="456" t="s">
        <v>10</v>
      </c>
      <c r="M277" s="438"/>
      <c r="N277" s="438"/>
      <c r="O277" s="438"/>
      <c r="P277" s="438"/>
    </row>
    <row r="278" spans="1:16" hidden="1" outlineLevel="1">
      <c r="A278" s="463">
        <v>18</v>
      </c>
      <c r="B278" s="464" t="s">
        <v>480</v>
      </c>
      <c r="C278" s="465"/>
      <c r="D278" s="466" t="s">
        <v>10</v>
      </c>
      <c r="E278" s="466" t="s">
        <v>10</v>
      </c>
      <c r="F278" s="466" t="s">
        <v>10</v>
      </c>
      <c r="G278" s="466" t="s">
        <v>10</v>
      </c>
      <c r="H278" s="466" t="s">
        <v>10</v>
      </c>
      <c r="I278" s="466" t="s">
        <v>10</v>
      </c>
      <c r="J278" s="466" t="s">
        <v>10</v>
      </c>
      <c r="K278" s="466" t="s">
        <v>10</v>
      </c>
      <c r="L278" s="466" t="s">
        <v>10</v>
      </c>
      <c r="M278" s="466" t="s">
        <v>10</v>
      </c>
      <c r="N278" s="503" t="e">
        <f>(((K256-K262-K274-I256)/I256)+((I256-I262-I274-G256)/G256)+((G256-G262-G274-E256)/E256))/3</f>
        <v>#DIV/0!</v>
      </c>
      <c r="O278" s="503" t="e">
        <f>(((K256-K262-K274-I256)/I256)+((I256-I262-I274-G256)/G256)+((G256-G262-G274-E256)/E256))/3</f>
        <v>#DIV/0!</v>
      </c>
      <c r="P278" s="503" t="e">
        <f>(((K256-K262-K274-I256)/I256)+((I256-I262-I274-G256)/G256)+((G256-G262-G274-E256)/E256))/3</f>
        <v>#DIV/0!</v>
      </c>
    </row>
    <row r="279" spans="1:16" hidden="1" outlineLevel="1">
      <c r="A279" s="462" t="s">
        <v>27</v>
      </c>
      <c r="B279" s="439" t="s">
        <v>1180</v>
      </c>
      <c r="C279" s="425"/>
      <c r="D279" s="466" t="s">
        <v>10</v>
      </c>
      <c r="E279" s="466" t="s">
        <v>10</v>
      </c>
      <c r="F279" s="466" t="s">
        <v>10</v>
      </c>
      <c r="G279" s="466" t="s">
        <v>10</v>
      </c>
      <c r="H279" s="466" t="s">
        <v>10</v>
      </c>
      <c r="I279" s="466" t="s">
        <v>10</v>
      </c>
      <c r="J279" s="466" t="s">
        <v>10</v>
      </c>
      <c r="K279" s="466" t="s">
        <v>10</v>
      </c>
      <c r="L279" s="466" t="s">
        <v>10</v>
      </c>
      <c r="M279" s="466" t="s">
        <v>10</v>
      </c>
      <c r="N279" s="503" t="e">
        <f>(((K257-K263-K275-I257)/I257)+((I257-I263-I275-G257)/G257)+((G257-G263-G275-E257)/E257))/3</f>
        <v>#DIV/0!</v>
      </c>
      <c r="O279" s="503" t="e">
        <f>(((K257-K263-K275-I257)/I257)+((I257-I263-I275-G257)/G257)+((G257-G263-G275-E257)/E257))/3</f>
        <v>#DIV/0!</v>
      </c>
      <c r="P279" s="503" t="e">
        <f>(((K257-K263-K275-I257)/I257)+((I257-I263-I275-G257)/G257)+((G257-G263-G275-E257)/E257))/3</f>
        <v>#DIV/0!</v>
      </c>
    </row>
    <row r="280" spans="1:16" hidden="1" outlineLevel="1">
      <c r="A280" s="462" t="s">
        <v>340</v>
      </c>
      <c r="B280" s="439" t="s">
        <v>1236</v>
      </c>
      <c r="C280" s="425"/>
      <c r="D280" s="466" t="s">
        <v>10</v>
      </c>
      <c r="E280" s="466" t="s">
        <v>10</v>
      </c>
      <c r="F280" s="466" t="s">
        <v>10</v>
      </c>
      <c r="G280" s="466" t="s">
        <v>10</v>
      </c>
      <c r="H280" s="466" t="s">
        <v>10</v>
      </c>
      <c r="I280" s="466" t="s">
        <v>10</v>
      </c>
      <c r="J280" s="466" t="s">
        <v>10</v>
      </c>
      <c r="K280" s="466" t="s">
        <v>10</v>
      </c>
      <c r="L280" s="466" t="s">
        <v>10</v>
      </c>
      <c r="M280" s="466" t="s">
        <v>10</v>
      </c>
      <c r="N280" s="503" t="e">
        <f>(((K258-K264-K276-I258)/I258)+((I258-I264-I276-G258)/G258)+((G258-G264-G276-E258)/E258))/3</f>
        <v>#DIV/0!</v>
      </c>
      <c r="O280" s="503" t="e">
        <f>(((K258-K264-K276-I258)/I258)+((I258-I264-I276-G258)/G258)+((G258-G264-G276-E258)/E258))/3</f>
        <v>#DIV/0!</v>
      </c>
      <c r="P280" s="503" t="e">
        <f>(((K258-K264-K276-I258)/I258)+((I258-I264-I276-G258)/G258)+((G258-G264-G276-E258)/E258))/3</f>
        <v>#DIV/0!</v>
      </c>
    </row>
    <row r="281" spans="1:16" hidden="1" outlineLevel="1">
      <c r="A281" s="462" t="s">
        <v>341</v>
      </c>
      <c r="B281" s="439" t="s">
        <v>1237</v>
      </c>
      <c r="C281" s="425"/>
      <c r="D281" s="466" t="s">
        <v>10</v>
      </c>
      <c r="E281" s="466" t="s">
        <v>10</v>
      </c>
      <c r="F281" s="466" t="s">
        <v>10</v>
      </c>
      <c r="G281" s="466" t="s">
        <v>10</v>
      </c>
      <c r="H281" s="466" t="s">
        <v>10</v>
      </c>
      <c r="I281" s="466" t="s">
        <v>10</v>
      </c>
      <c r="J281" s="466" t="s">
        <v>10</v>
      </c>
      <c r="K281" s="466" t="s">
        <v>10</v>
      </c>
      <c r="L281" s="466" t="s">
        <v>10</v>
      </c>
      <c r="M281" s="466" t="s">
        <v>10</v>
      </c>
      <c r="N281" s="503" t="e">
        <f>(((K259-K265-K277-I259)/I259)+((I259-I265-I277-G259)/G259)+((G259-G265-G277-E259)/E259))/3</f>
        <v>#DIV/0!</v>
      </c>
      <c r="O281" s="503" t="e">
        <f>(((K259-K265-K277-I259)/I259)+((I259-I265-I277-G259)/G259)+((G259-G265-G277-E259)/E259))/3</f>
        <v>#DIV/0!</v>
      </c>
      <c r="P281" s="503" t="e">
        <f>(((K259-K265-K277-I259)/I259)+((I259-I265-I277-G259)/G259)+((G259-G265-G277-E259)/E259))/3</f>
        <v>#DIV/0!</v>
      </c>
    </row>
    <row r="282" spans="1:16" ht="25.5" hidden="1">
      <c r="A282" s="475" t="s">
        <v>342</v>
      </c>
      <c r="B282" s="428" t="s">
        <v>1164</v>
      </c>
      <c r="C282" s="495" t="s">
        <v>730</v>
      </c>
      <c r="D282" s="457">
        <f>SUM(D283:D285)</f>
        <v>0</v>
      </c>
      <c r="E282" s="457">
        <f t="shared" ref="E282:N282" si="77">SUM(E283:E285)</f>
        <v>0</v>
      </c>
      <c r="F282" s="457">
        <f t="shared" si="77"/>
        <v>0</v>
      </c>
      <c r="G282" s="457">
        <f t="shared" si="77"/>
        <v>0</v>
      </c>
      <c r="H282" s="457">
        <f t="shared" si="77"/>
        <v>0</v>
      </c>
      <c r="I282" s="457">
        <f t="shared" si="77"/>
        <v>0</v>
      </c>
      <c r="J282" s="457">
        <f t="shared" si="77"/>
        <v>0</v>
      </c>
      <c r="K282" s="457">
        <f t="shared" si="77"/>
        <v>0</v>
      </c>
      <c r="L282" s="457">
        <f t="shared" si="77"/>
        <v>0</v>
      </c>
      <c r="M282" s="457">
        <f t="shared" si="77"/>
        <v>0</v>
      </c>
      <c r="N282" s="457">
        <f t="shared" si="77"/>
        <v>0</v>
      </c>
      <c r="O282" s="457">
        <f>SUM(O283:O285)</f>
        <v>0</v>
      </c>
      <c r="P282" s="457">
        <f>SUM(P283:P285)</f>
        <v>0</v>
      </c>
    </row>
    <row r="283" spans="1:16" hidden="1" outlineLevel="1">
      <c r="A283" s="499" t="s">
        <v>343</v>
      </c>
      <c r="B283" s="498" t="s">
        <v>276</v>
      </c>
      <c r="C283" s="501" t="s">
        <v>730</v>
      </c>
      <c r="D283" s="502"/>
      <c r="E283" s="502"/>
      <c r="F283" s="502"/>
      <c r="G283" s="502"/>
      <c r="H283" s="502"/>
      <c r="I283" s="502"/>
      <c r="J283" s="502"/>
      <c r="K283" s="502"/>
      <c r="L283" s="502"/>
      <c r="M283" s="502"/>
      <c r="N283" s="502"/>
      <c r="O283" s="502"/>
      <c r="P283" s="502"/>
    </row>
    <row r="284" spans="1:16" hidden="1" outlineLevel="1">
      <c r="A284" s="499" t="s">
        <v>344</v>
      </c>
      <c r="B284" s="498" t="s">
        <v>277</v>
      </c>
      <c r="C284" s="501" t="s">
        <v>730</v>
      </c>
      <c r="D284" s="502"/>
      <c r="E284" s="502"/>
      <c r="F284" s="502"/>
      <c r="G284" s="502"/>
      <c r="H284" s="502"/>
      <c r="I284" s="502"/>
      <c r="J284" s="502"/>
      <c r="K284" s="502"/>
      <c r="L284" s="502"/>
      <c r="M284" s="502"/>
      <c r="N284" s="502"/>
      <c r="O284" s="502"/>
      <c r="P284" s="502"/>
    </row>
    <row r="285" spans="1:16" hidden="1" outlineLevel="1">
      <c r="A285" s="499" t="s">
        <v>613</v>
      </c>
      <c r="B285" s="498" t="s">
        <v>278</v>
      </c>
      <c r="C285" s="501" t="s">
        <v>730</v>
      </c>
      <c r="D285" s="502"/>
      <c r="E285" s="502"/>
      <c r="F285" s="502"/>
      <c r="G285" s="502"/>
      <c r="H285" s="502"/>
      <c r="I285" s="502"/>
      <c r="J285" s="502"/>
      <c r="K285" s="502"/>
      <c r="L285" s="502"/>
      <c r="M285" s="502"/>
      <c r="N285" s="502"/>
      <c r="O285" s="502"/>
      <c r="P285" s="502"/>
    </row>
    <row r="286" spans="1:16" ht="24" hidden="1">
      <c r="A286" s="475" t="s">
        <v>345</v>
      </c>
      <c r="B286" s="428" t="s">
        <v>472</v>
      </c>
      <c r="C286" s="495" t="s">
        <v>730</v>
      </c>
      <c r="D286" s="454">
        <f>SUM(D287:D288)</f>
        <v>0</v>
      </c>
      <c r="E286" s="454">
        <f>SUM(E287:E288)</f>
        <v>0</v>
      </c>
      <c r="F286" s="454">
        <f>SUM(F287:F288)</f>
        <v>0</v>
      </c>
      <c r="G286" s="454">
        <f>SUM(G287:G288)</f>
        <v>0</v>
      </c>
      <c r="H286" s="454">
        <f>SUM(H287:H288)</f>
        <v>0</v>
      </c>
      <c r="I286" s="454">
        <f t="shared" ref="I286:N286" si="78">SUM(I287:I288)</f>
        <v>0</v>
      </c>
      <c r="J286" s="454">
        <f t="shared" si="78"/>
        <v>0</v>
      </c>
      <c r="K286" s="454">
        <f t="shared" si="78"/>
        <v>0</v>
      </c>
      <c r="L286" s="454">
        <f t="shared" si="78"/>
        <v>0</v>
      </c>
      <c r="M286" s="454">
        <f t="shared" si="78"/>
        <v>0</v>
      </c>
      <c r="N286" s="454" t="e">
        <f t="shared" si="78"/>
        <v>#DIV/0!</v>
      </c>
      <c r="O286" s="454" t="e">
        <f>SUM(O287:O288)</f>
        <v>#DIV/0!</v>
      </c>
      <c r="P286" s="454" t="e">
        <f>SUM(P287:P288)</f>
        <v>#DIV/0!</v>
      </c>
    </row>
    <row r="287" spans="1:16" hidden="1" outlineLevel="1">
      <c r="A287" s="499" t="s">
        <v>346</v>
      </c>
      <c r="B287" s="449" t="s">
        <v>1161</v>
      </c>
      <c r="C287" s="484" t="s">
        <v>730</v>
      </c>
      <c r="D287" s="451"/>
      <c r="E287" s="451"/>
      <c r="F287" s="451"/>
      <c r="G287" s="451"/>
      <c r="H287" s="451"/>
      <c r="I287" s="451"/>
      <c r="J287" s="451"/>
      <c r="K287" s="451"/>
      <c r="L287" s="451"/>
      <c r="M287" s="451"/>
      <c r="N287" s="451"/>
      <c r="O287" s="451"/>
      <c r="P287" s="451"/>
    </row>
    <row r="288" spans="1:16" hidden="1" outlineLevel="1">
      <c r="A288" s="499" t="s">
        <v>511</v>
      </c>
      <c r="B288" s="449" t="s">
        <v>1162</v>
      </c>
      <c r="C288" s="484" t="s">
        <v>730</v>
      </c>
      <c r="D288" s="454">
        <f>SUM(D289:D291)</f>
        <v>0</v>
      </c>
      <c r="E288" s="454">
        <f>SUM(E289:E291)</f>
        <v>0</v>
      </c>
      <c r="F288" s="454">
        <f>SUM(F289:F291)</f>
        <v>0</v>
      </c>
      <c r="G288" s="454">
        <f>SUM(G289:G291)</f>
        <v>0</v>
      </c>
      <c r="H288" s="454">
        <f t="shared" ref="H288:M288" si="79">SUM(H289:H291)</f>
        <v>0</v>
      </c>
      <c r="I288" s="454">
        <f t="shared" si="79"/>
        <v>0</v>
      </c>
      <c r="J288" s="454">
        <f t="shared" si="79"/>
        <v>0</v>
      </c>
      <c r="K288" s="454">
        <f t="shared" si="79"/>
        <v>0</v>
      </c>
      <c r="L288" s="454">
        <f t="shared" si="79"/>
        <v>0</v>
      </c>
      <c r="M288" s="454">
        <f t="shared" si="79"/>
        <v>0</v>
      </c>
      <c r="N288" s="445" t="e">
        <f>SUM(N289:N291)</f>
        <v>#DIV/0!</v>
      </c>
      <c r="O288" s="445" t="e">
        <f>SUM(O289:O291)</f>
        <v>#DIV/0!</v>
      </c>
      <c r="P288" s="445" t="e">
        <f>SUM(P289:P291)</f>
        <v>#DIV/0!</v>
      </c>
    </row>
    <row r="289" spans="1:16" hidden="1" outlineLevel="1">
      <c r="A289" s="482" t="s">
        <v>571</v>
      </c>
      <c r="B289" s="449" t="s">
        <v>1166</v>
      </c>
      <c r="C289" s="484" t="s">
        <v>730</v>
      </c>
      <c r="D289" s="451"/>
      <c r="E289" s="451"/>
      <c r="F289" s="451"/>
      <c r="G289" s="451"/>
      <c r="H289" s="451"/>
      <c r="I289" s="451"/>
      <c r="J289" s="451"/>
      <c r="K289" s="451"/>
      <c r="L289" s="451"/>
      <c r="M289" s="451"/>
      <c r="N289" s="503" t="e">
        <f t="shared" ref="N289:P291" si="80">IF(AND(N315&lt;0.05,N315&gt;-0.05),K289*(1+N315)*(1+N315)+N299+N311,IF(N315&gt;0.05,K289*(1+0.05)*(1+0.05)+N299+N311,K289*(1-0.05)*(1-0.05)+N299+N311))</f>
        <v>#DIV/0!</v>
      </c>
      <c r="O289" s="503" t="e">
        <f t="shared" si="80"/>
        <v>#DIV/0!</v>
      </c>
      <c r="P289" s="503" t="e">
        <f t="shared" si="80"/>
        <v>#DIV/0!</v>
      </c>
    </row>
    <row r="290" spans="1:16" hidden="1" outlineLevel="1">
      <c r="A290" s="482" t="s">
        <v>614</v>
      </c>
      <c r="B290" s="449" t="s">
        <v>1239</v>
      </c>
      <c r="C290" s="484" t="s">
        <v>730</v>
      </c>
      <c r="D290" s="451"/>
      <c r="E290" s="451"/>
      <c r="F290" s="451"/>
      <c r="G290" s="451"/>
      <c r="H290" s="451"/>
      <c r="I290" s="451"/>
      <c r="J290" s="451"/>
      <c r="K290" s="451"/>
      <c r="L290" s="451"/>
      <c r="M290" s="451"/>
      <c r="N290" s="503" t="e">
        <f t="shared" si="80"/>
        <v>#DIV/0!</v>
      </c>
      <c r="O290" s="503" t="e">
        <f t="shared" si="80"/>
        <v>#DIV/0!</v>
      </c>
      <c r="P290" s="503" t="e">
        <f t="shared" si="80"/>
        <v>#DIV/0!</v>
      </c>
    </row>
    <row r="291" spans="1:16" hidden="1" outlineLevel="1">
      <c r="A291" s="482" t="s">
        <v>615</v>
      </c>
      <c r="B291" s="449" t="s">
        <v>1240</v>
      </c>
      <c r="C291" s="484" t="s">
        <v>730</v>
      </c>
      <c r="D291" s="451"/>
      <c r="E291" s="451"/>
      <c r="F291" s="451"/>
      <c r="G291" s="451"/>
      <c r="H291" s="451"/>
      <c r="I291" s="451"/>
      <c r="J291" s="451"/>
      <c r="K291" s="451"/>
      <c r="L291" s="451"/>
      <c r="M291" s="451"/>
      <c r="N291" s="503" t="e">
        <f t="shared" si="80"/>
        <v>#DIV/0!</v>
      </c>
      <c r="O291" s="503" t="e">
        <f t="shared" si="80"/>
        <v>#DIV/0!</v>
      </c>
      <c r="P291" s="503" t="e">
        <f t="shared" si="80"/>
        <v>#DIV/0!</v>
      </c>
    </row>
    <row r="292" spans="1:16" hidden="1" outlineLevel="1">
      <c r="A292" s="482" t="s">
        <v>616</v>
      </c>
      <c r="B292" s="497" t="s">
        <v>337</v>
      </c>
      <c r="C292" s="484"/>
      <c r="D292" s="454">
        <f t="shared" ref="D292:P292" si="81">SUM(D293:D295)</f>
        <v>0</v>
      </c>
      <c r="E292" s="454">
        <f t="shared" si="81"/>
        <v>0</v>
      </c>
      <c r="F292" s="454">
        <f t="shared" si="81"/>
        <v>0</v>
      </c>
      <c r="G292" s="454">
        <f t="shared" si="81"/>
        <v>0</v>
      </c>
      <c r="H292" s="454">
        <f t="shared" si="81"/>
        <v>0</v>
      </c>
      <c r="I292" s="454">
        <f t="shared" si="81"/>
        <v>0</v>
      </c>
      <c r="J292" s="454">
        <f t="shared" si="81"/>
        <v>0</v>
      </c>
      <c r="K292" s="454">
        <f t="shared" si="81"/>
        <v>0</v>
      </c>
      <c r="L292" s="454">
        <f t="shared" si="81"/>
        <v>0</v>
      </c>
      <c r="M292" s="454">
        <f t="shared" si="81"/>
        <v>0</v>
      </c>
      <c r="N292" s="454">
        <f t="shared" si="81"/>
        <v>0</v>
      </c>
      <c r="O292" s="454">
        <f t="shared" si="81"/>
        <v>0</v>
      </c>
      <c r="P292" s="454">
        <f t="shared" si="81"/>
        <v>0</v>
      </c>
    </row>
    <row r="293" spans="1:16" hidden="1" outlineLevel="1">
      <c r="A293" s="482" t="s">
        <v>617</v>
      </c>
      <c r="B293" s="498" t="s">
        <v>276</v>
      </c>
      <c r="C293" s="484"/>
      <c r="D293" s="451"/>
      <c r="E293" s="451"/>
      <c r="F293" s="451"/>
      <c r="G293" s="451"/>
      <c r="H293" s="451"/>
      <c r="I293" s="451"/>
      <c r="J293" s="451"/>
      <c r="K293" s="451"/>
      <c r="L293" s="451"/>
      <c r="M293" s="451"/>
      <c r="N293" s="451"/>
      <c r="O293" s="451"/>
      <c r="P293" s="451"/>
    </row>
    <row r="294" spans="1:16" hidden="1" outlineLevel="1">
      <c r="A294" s="482" t="s">
        <v>618</v>
      </c>
      <c r="B294" s="498" t="s">
        <v>277</v>
      </c>
      <c r="C294" s="484"/>
      <c r="D294" s="451"/>
      <c r="E294" s="451"/>
      <c r="F294" s="451"/>
      <c r="G294" s="451"/>
      <c r="H294" s="451"/>
      <c r="I294" s="451"/>
      <c r="J294" s="451"/>
      <c r="K294" s="451"/>
      <c r="L294" s="451"/>
      <c r="M294" s="451"/>
      <c r="N294" s="451"/>
      <c r="O294" s="451"/>
      <c r="P294" s="451"/>
    </row>
    <row r="295" spans="1:16" hidden="1" outlineLevel="1">
      <c r="A295" s="482" t="s">
        <v>619</v>
      </c>
      <c r="B295" s="498" t="s">
        <v>278</v>
      </c>
      <c r="C295" s="484"/>
      <c r="D295" s="451"/>
      <c r="E295" s="451"/>
      <c r="F295" s="451"/>
      <c r="G295" s="451"/>
      <c r="H295" s="451"/>
      <c r="I295" s="451"/>
      <c r="J295" s="451"/>
      <c r="K295" s="451"/>
      <c r="L295" s="451"/>
      <c r="M295" s="451"/>
      <c r="N295" s="451"/>
      <c r="O295" s="451"/>
      <c r="P295" s="451"/>
    </row>
    <row r="296" spans="1:16" hidden="1" outlineLevel="1">
      <c r="A296" s="482" t="s">
        <v>347</v>
      </c>
      <c r="B296" s="449" t="s">
        <v>25</v>
      </c>
      <c r="C296" s="484" t="s">
        <v>732</v>
      </c>
      <c r="D296" s="451"/>
      <c r="E296" s="451"/>
      <c r="F296" s="451"/>
      <c r="G296" s="451"/>
      <c r="H296" s="451"/>
      <c r="I296" s="451"/>
      <c r="J296" s="451"/>
      <c r="K296" s="451"/>
      <c r="L296" s="451"/>
      <c r="M296" s="451"/>
      <c r="N296" s="451"/>
      <c r="O296" s="451"/>
      <c r="P296" s="451"/>
    </row>
    <row r="297" spans="1:16" hidden="1" outlineLevel="1">
      <c r="A297" s="499" t="s">
        <v>348</v>
      </c>
      <c r="B297" s="453" t="s">
        <v>26</v>
      </c>
      <c r="C297" s="450" t="s">
        <v>1041</v>
      </c>
      <c r="D297" s="454">
        <f t="shared" ref="D297:M297" si="82">IF(D296&gt;0,D296/D286,0)</f>
        <v>0</v>
      </c>
      <c r="E297" s="454">
        <f t="shared" si="82"/>
        <v>0</v>
      </c>
      <c r="F297" s="454">
        <f t="shared" si="82"/>
        <v>0</v>
      </c>
      <c r="G297" s="454">
        <f t="shared" si="82"/>
        <v>0</v>
      </c>
      <c r="H297" s="454">
        <f t="shared" si="82"/>
        <v>0</v>
      </c>
      <c r="I297" s="454">
        <f t="shared" si="82"/>
        <v>0</v>
      </c>
      <c r="J297" s="454">
        <f t="shared" si="82"/>
        <v>0</v>
      </c>
      <c r="K297" s="454">
        <f t="shared" si="82"/>
        <v>0</v>
      </c>
      <c r="L297" s="454">
        <f t="shared" si="82"/>
        <v>0</v>
      </c>
      <c r="M297" s="454">
        <f t="shared" si="82"/>
        <v>0</v>
      </c>
      <c r="N297" s="454">
        <f>IF(N296&gt;0,N296/N286,0)</f>
        <v>0</v>
      </c>
      <c r="O297" s="454">
        <f>IF(O296&gt;0,O296/O286,0)</f>
        <v>0</v>
      </c>
      <c r="P297" s="454">
        <f>IF(P296&gt;0,P296/P286,0)</f>
        <v>0</v>
      </c>
    </row>
    <row r="298" spans="1:16" ht="25.5" hidden="1" outlineLevel="1">
      <c r="A298" s="455">
        <v>22</v>
      </c>
      <c r="B298" s="428" t="s">
        <v>473</v>
      </c>
      <c r="C298" s="425" t="s">
        <v>48</v>
      </c>
      <c r="D298" s="456" t="s">
        <v>10</v>
      </c>
      <c r="E298" s="456" t="s">
        <v>10</v>
      </c>
      <c r="F298" s="456" t="s">
        <v>10</v>
      </c>
      <c r="G298" s="457">
        <f>SUM(G299:G301)</f>
        <v>0</v>
      </c>
      <c r="H298" s="456" t="s">
        <v>10</v>
      </c>
      <c r="I298" s="457">
        <f>SUM(I299:I301)</f>
        <v>0</v>
      </c>
      <c r="J298" s="456" t="s">
        <v>10</v>
      </c>
      <c r="K298" s="457">
        <f>SUM(K299:K301)</f>
        <v>0</v>
      </c>
      <c r="L298" s="456" t="s">
        <v>10</v>
      </c>
      <c r="M298" s="457">
        <f>SUM(M299:M301)</f>
        <v>0</v>
      </c>
      <c r="N298" s="457">
        <f>SUM(N299:N301)</f>
        <v>0</v>
      </c>
      <c r="O298" s="457">
        <f>SUM(O299:O301)</f>
        <v>0</v>
      </c>
      <c r="P298" s="457">
        <f>SUM(P299:P301)</f>
        <v>0</v>
      </c>
    </row>
    <row r="299" spans="1:16" hidden="1" outlineLevel="1">
      <c r="A299" s="440" t="s">
        <v>352</v>
      </c>
      <c r="B299" s="441" t="s">
        <v>1180</v>
      </c>
      <c r="C299" s="434" t="s">
        <v>48</v>
      </c>
      <c r="D299" s="456" t="s">
        <v>10</v>
      </c>
      <c r="E299" s="456" t="s">
        <v>10</v>
      </c>
      <c r="F299" s="456" t="s">
        <v>10</v>
      </c>
      <c r="G299" s="458">
        <f>G303+G307</f>
        <v>0</v>
      </c>
      <c r="H299" s="456" t="s">
        <v>10</v>
      </c>
      <c r="I299" s="458">
        <f>I303+I307</f>
        <v>0</v>
      </c>
      <c r="J299" s="456" t="s">
        <v>10</v>
      </c>
      <c r="K299" s="458">
        <f>K303+K307</f>
        <v>0</v>
      </c>
      <c r="L299" s="456" t="s">
        <v>10</v>
      </c>
      <c r="M299" s="458">
        <f t="shared" ref="M299:P301" si="83">M303+M307</f>
        <v>0</v>
      </c>
      <c r="N299" s="458">
        <f t="shared" si="83"/>
        <v>0</v>
      </c>
      <c r="O299" s="458">
        <f t="shared" si="83"/>
        <v>0</v>
      </c>
      <c r="P299" s="458">
        <f t="shared" si="83"/>
        <v>0</v>
      </c>
    </row>
    <row r="300" spans="1:16" hidden="1" outlineLevel="1">
      <c r="A300" s="440" t="s">
        <v>512</v>
      </c>
      <c r="B300" s="441" t="s">
        <v>1236</v>
      </c>
      <c r="C300" s="434" t="s">
        <v>48</v>
      </c>
      <c r="D300" s="456" t="s">
        <v>10</v>
      </c>
      <c r="E300" s="456" t="s">
        <v>10</v>
      </c>
      <c r="F300" s="456" t="s">
        <v>10</v>
      </c>
      <c r="G300" s="458">
        <f>G304+G308</f>
        <v>0</v>
      </c>
      <c r="H300" s="456" t="s">
        <v>10</v>
      </c>
      <c r="I300" s="458">
        <f>I304+I308</f>
        <v>0</v>
      </c>
      <c r="J300" s="456" t="s">
        <v>10</v>
      </c>
      <c r="K300" s="458">
        <f>K304+K308</f>
        <v>0</v>
      </c>
      <c r="L300" s="456" t="s">
        <v>10</v>
      </c>
      <c r="M300" s="458">
        <f t="shared" si="83"/>
        <v>0</v>
      </c>
      <c r="N300" s="458">
        <f t="shared" si="83"/>
        <v>0</v>
      </c>
      <c r="O300" s="458">
        <f t="shared" si="83"/>
        <v>0</v>
      </c>
      <c r="P300" s="458">
        <f t="shared" si="83"/>
        <v>0</v>
      </c>
    </row>
    <row r="301" spans="1:16" hidden="1" outlineLevel="1">
      <c r="A301" s="440" t="s">
        <v>513</v>
      </c>
      <c r="B301" s="441" t="s">
        <v>1237</v>
      </c>
      <c r="C301" s="434" t="s">
        <v>48</v>
      </c>
      <c r="D301" s="456" t="s">
        <v>10</v>
      </c>
      <c r="E301" s="456" t="s">
        <v>10</v>
      </c>
      <c r="F301" s="456" t="s">
        <v>10</v>
      </c>
      <c r="G301" s="458">
        <f>G305+G309</f>
        <v>0</v>
      </c>
      <c r="H301" s="456" t="s">
        <v>10</v>
      </c>
      <c r="I301" s="458">
        <f>I305+I309</f>
        <v>0</v>
      </c>
      <c r="J301" s="456" t="s">
        <v>10</v>
      </c>
      <c r="K301" s="458">
        <f>K305+K309</f>
        <v>0</v>
      </c>
      <c r="L301" s="456" t="s">
        <v>10</v>
      </c>
      <c r="M301" s="458">
        <f t="shared" si="83"/>
        <v>0</v>
      </c>
      <c r="N301" s="458">
        <f t="shared" si="83"/>
        <v>0</v>
      </c>
      <c r="O301" s="458">
        <f t="shared" si="83"/>
        <v>0</v>
      </c>
      <c r="P301" s="458">
        <f t="shared" si="83"/>
        <v>0</v>
      </c>
    </row>
    <row r="302" spans="1:16" ht="25.5" hidden="1" outlineLevel="1">
      <c r="A302" s="459" t="s">
        <v>514</v>
      </c>
      <c r="B302" s="460" t="s">
        <v>475</v>
      </c>
      <c r="C302" s="461" t="s">
        <v>48</v>
      </c>
      <c r="D302" s="456" t="s">
        <v>10</v>
      </c>
      <c r="E302" s="456" t="s">
        <v>10</v>
      </c>
      <c r="F302" s="456" t="s">
        <v>10</v>
      </c>
      <c r="G302" s="457">
        <f>SUM(G303:G305)</f>
        <v>0</v>
      </c>
      <c r="H302" s="456" t="s">
        <v>10</v>
      </c>
      <c r="I302" s="457">
        <f>SUM(I303:I305)</f>
        <v>0</v>
      </c>
      <c r="J302" s="456" t="s">
        <v>10</v>
      </c>
      <c r="K302" s="457">
        <f>SUM(K303:K305)</f>
        <v>0</v>
      </c>
      <c r="L302" s="456" t="s">
        <v>10</v>
      </c>
      <c r="M302" s="457">
        <f>SUM(M303:M305)</f>
        <v>0</v>
      </c>
      <c r="N302" s="457">
        <f>SUM(N303:N305)</f>
        <v>0</v>
      </c>
      <c r="O302" s="457">
        <f>SUM(O303:O305)</f>
        <v>0</v>
      </c>
      <c r="P302" s="457">
        <f>SUM(P303:P305)</f>
        <v>0</v>
      </c>
    </row>
    <row r="303" spans="1:16" hidden="1" outlineLevel="1">
      <c r="A303" s="440" t="s">
        <v>515</v>
      </c>
      <c r="B303" s="441" t="s">
        <v>1180</v>
      </c>
      <c r="C303" s="434" t="s">
        <v>48</v>
      </c>
      <c r="D303" s="456" t="s">
        <v>10</v>
      </c>
      <c r="E303" s="456" t="s">
        <v>10</v>
      </c>
      <c r="F303" s="456" t="s">
        <v>10</v>
      </c>
      <c r="G303" s="436"/>
      <c r="H303" s="456" t="s">
        <v>10</v>
      </c>
      <c r="I303" s="436"/>
      <c r="J303" s="456" t="s">
        <v>10</v>
      </c>
      <c r="K303" s="436"/>
      <c r="L303" s="456" t="s">
        <v>10</v>
      </c>
      <c r="M303" s="436"/>
      <c r="N303" s="436"/>
      <c r="O303" s="436"/>
      <c r="P303" s="436"/>
    </row>
    <row r="304" spans="1:16" hidden="1" outlineLevel="1">
      <c r="A304" s="440" t="s">
        <v>516</v>
      </c>
      <c r="B304" s="441" t="s">
        <v>1236</v>
      </c>
      <c r="C304" s="434" t="s">
        <v>48</v>
      </c>
      <c r="D304" s="456" t="s">
        <v>10</v>
      </c>
      <c r="E304" s="456" t="s">
        <v>10</v>
      </c>
      <c r="F304" s="456" t="s">
        <v>10</v>
      </c>
      <c r="G304" s="436"/>
      <c r="H304" s="456" t="s">
        <v>10</v>
      </c>
      <c r="I304" s="436"/>
      <c r="J304" s="456" t="s">
        <v>10</v>
      </c>
      <c r="K304" s="436"/>
      <c r="L304" s="456" t="s">
        <v>10</v>
      </c>
      <c r="M304" s="436"/>
      <c r="N304" s="436"/>
      <c r="O304" s="436"/>
      <c r="P304" s="436"/>
    </row>
    <row r="305" spans="1:16" hidden="1" outlineLevel="1">
      <c r="A305" s="440" t="s">
        <v>517</v>
      </c>
      <c r="B305" s="441" t="s">
        <v>1237</v>
      </c>
      <c r="C305" s="434" t="s">
        <v>48</v>
      </c>
      <c r="D305" s="456" t="s">
        <v>10</v>
      </c>
      <c r="E305" s="456" t="s">
        <v>10</v>
      </c>
      <c r="F305" s="456" t="s">
        <v>10</v>
      </c>
      <c r="G305" s="436"/>
      <c r="H305" s="456" t="s">
        <v>10</v>
      </c>
      <c r="I305" s="436"/>
      <c r="J305" s="456" t="s">
        <v>10</v>
      </c>
      <c r="K305" s="436"/>
      <c r="L305" s="456" t="s">
        <v>10</v>
      </c>
      <c r="M305" s="436"/>
      <c r="N305" s="436"/>
      <c r="O305" s="436"/>
      <c r="P305" s="436"/>
    </row>
    <row r="306" spans="1:16" ht="25.5" hidden="1" outlineLevel="1">
      <c r="A306" s="459" t="s">
        <v>620</v>
      </c>
      <c r="B306" s="460" t="s">
        <v>476</v>
      </c>
      <c r="C306" s="461" t="s">
        <v>48</v>
      </c>
      <c r="D306" s="456" t="s">
        <v>10</v>
      </c>
      <c r="E306" s="456" t="s">
        <v>10</v>
      </c>
      <c r="F306" s="456" t="s">
        <v>10</v>
      </c>
      <c r="G306" s="457">
        <f>SUM(G307:G309)</f>
        <v>0</v>
      </c>
      <c r="H306" s="456" t="s">
        <v>10</v>
      </c>
      <c r="I306" s="457">
        <f>SUM(I307:I309)</f>
        <v>0</v>
      </c>
      <c r="J306" s="456" t="s">
        <v>10</v>
      </c>
      <c r="K306" s="457">
        <f>SUM(K307:K309)</f>
        <v>0</v>
      </c>
      <c r="L306" s="456" t="s">
        <v>10</v>
      </c>
      <c r="M306" s="457">
        <f>SUM(M307:M309)</f>
        <v>0</v>
      </c>
      <c r="N306" s="457">
        <f>SUM(N307:N309)</f>
        <v>0</v>
      </c>
      <c r="O306" s="457">
        <f>SUM(O307:O309)</f>
        <v>0</v>
      </c>
      <c r="P306" s="457">
        <f>SUM(P307:P309)</f>
        <v>0</v>
      </c>
    </row>
    <row r="307" spans="1:16" hidden="1" outlineLevel="1">
      <c r="A307" s="440" t="s">
        <v>518</v>
      </c>
      <c r="B307" s="441" t="s">
        <v>1180</v>
      </c>
      <c r="C307" s="434" t="s">
        <v>48</v>
      </c>
      <c r="D307" s="456" t="s">
        <v>10</v>
      </c>
      <c r="E307" s="456" t="s">
        <v>10</v>
      </c>
      <c r="F307" s="456" t="s">
        <v>10</v>
      </c>
      <c r="G307" s="436"/>
      <c r="H307" s="456" t="s">
        <v>10</v>
      </c>
      <c r="I307" s="436"/>
      <c r="J307" s="456" t="s">
        <v>10</v>
      </c>
      <c r="K307" s="436"/>
      <c r="L307" s="456" t="s">
        <v>10</v>
      </c>
      <c r="M307" s="436"/>
      <c r="N307" s="436"/>
      <c r="O307" s="436"/>
      <c r="P307" s="436"/>
    </row>
    <row r="308" spans="1:16" hidden="1" outlineLevel="1">
      <c r="A308" s="440" t="s">
        <v>519</v>
      </c>
      <c r="B308" s="441" t="s">
        <v>1236</v>
      </c>
      <c r="C308" s="434" t="s">
        <v>48</v>
      </c>
      <c r="D308" s="456" t="s">
        <v>10</v>
      </c>
      <c r="E308" s="456" t="s">
        <v>10</v>
      </c>
      <c r="F308" s="456" t="s">
        <v>10</v>
      </c>
      <c r="G308" s="436"/>
      <c r="H308" s="456" t="s">
        <v>10</v>
      </c>
      <c r="I308" s="436"/>
      <c r="J308" s="456" t="s">
        <v>10</v>
      </c>
      <c r="K308" s="436"/>
      <c r="L308" s="456" t="s">
        <v>10</v>
      </c>
      <c r="M308" s="436"/>
      <c r="N308" s="436"/>
      <c r="O308" s="436"/>
      <c r="P308" s="436"/>
    </row>
    <row r="309" spans="1:16" hidden="1" outlineLevel="1">
      <c r="A309" s="440" t="s">
        <v>520</v>
      </c>
      <c r="B309" s="441" t="s">
        <v>1237</v>
      </c>
      <c r="C309" s="434" t="s">
        <v>48</v>
      </c>
      <c r="D309" s="456" t="s">
        <v>10</v>
      </c>
      <c r="E309" s="456" t="s">
        <v>10</v>
      </c>
      <c r="F309" s="456" t="s">
        <v>10</v>
      </c>
      <c r="G309" s="436"/>
      <c r="H309" s="456" t="s">
        <v>10</v>
      </c>
      <c r="I309" s="436"/>
      <c r="J309" s="456" t="s">
        <v>10</v>
      </c>
      <c r="K309" s="436"/>
      <c r="L309" s="456" t="s">
        <v>10</v>
      </c>
      <c r="M309" s="436"/>
      <c r="N309" s="436"/>
      <c r="O309" s="436"/>
      <c r="P309" s="436"/>
    </row>
    <row r="310" spans="1:16" ht="51" hidden="1" outlineLevel="1">
      <c r="A310" s="455">
        <v>25</v>
      </c>
      <c r="B310" s="428" t="s">
        <v>685</v>
      </c>
      <c r="C310" s="425" t="s">
        <v>48</v>
      </c>
      <c r="D310" s="456" t="s">
        <v>10</v>
      </c>
      <c r="E310" s="456" t="s">
        <v>10</v>
      </c>
      <c r="F310" s="456" t="s">
        <v>10</v>
      </c>
      <c r="G310" s="457">
        <f>SUM(G311:G313)</f>
        <v>0</v>
      </c>
      <c r="H310" s="456" t="s">
        <v>10</v>
      </c>
      <c r="I310" s="457">
        <f>SUM(I311:I313)</f>
        <v>0</v>
      </c>
      <c r="J310" s="456" t="s">
        <v>10</v>
      </c>
      <c r="K310" s="457">
        <f>SUM(K311:K313)</f>
        <v>0</v>
      </c>
      <c r="L310" s="456" t="s">
        <v>10</v>
      </c>
      <c r="M310" s="457">
        <f>SUM(M311:M313)</f>
        <v>0</v>
      </c>
      <c r="N310" s="457">
        <f>SUM(N311:N313)</f>
        <v>0</v>
      </c>
      <c r="O310" s="457">
        <f>SUM(O311:O313)</f>
        <v>0</v>
      </c>
      <c r="P310" s="457">
        <f>SUM(P311:P313)</f>
        <v>0</v>
      </c>
    </row>
    <row r="311" spans="1:16" hidden="1" outlineLevel="1">
      <c r="A311" s="462" t="s">
        <v>521</v>
      </c>
      <c r="B311" s="439" t="s">
        <v>1180</v>
      </c>
      <c r="C311" s="425" t="s">
        <v>48</v>
      </c>
      <c r="D311" s="456" t="s">
        <v>10</v>
      </c>
      <c r="E311" s="456" t="s">
        <v>10</v>
      </c>
      <c r="F311" s="456" t="s">
        <v>10</v>
      </c>
      <c r="G311" s="438"/>
      <c r="H311" s="456" t="s">
        <v>10</v>
      </c>
      <c r="I311" s="438"/>
      <c r="J311" s="456" t="s">
        <v>10</v>
      </c>
      <c r="K311" s="438"/>
      <c r="L311" s="456" t="s">
        <v>10</v>
      </c>
      <c r="M311" s="438"/>
      <c r="N311" s="438"/>
      <c r="O311" s="438"/>
      <c r="P311" s="438"/>
    </row>
    <row r="312" spans="1:16" hidden="1" outlineLevel="1">
      <c r="A312" s="462" t="s">
        <v>522</v>
      </c>
      <c r="B312" s="439" t="s">
        <v>1236</v>
      </c>
      <c r="C312" s="425" t="s">
        <v>48</v>
      </c>
      <c r="D312" s="456" t="s">
        <v>10</v>
      </c>
      <c r="E312" s="456" t="s">
        <v>10</v>
      </c>
      <c r="F312" s="456" t="s">
        <v>10</v>
      </c>
      <c r="G312" s="438"/>
      <c r="H312" s="456" t="s">
        <v>10</v>
      </c>
      <c r="I312" s="438"/>
      <c r="J312" s="456" t="s">
        <v>10</v>
      </c>
      <c r="K312" s="438"/>
      <c r="L312" s="456" t="s">
        <v>10</v>
      </c>
      <c r="M312" s="438"/>
      <c r="N312" s="438"/>
      <c r="O312" s="438"/>
      <c r="P312" s="438"/>
    </row>
    <row r="313" spans="1:16" hidden="1" outlineLevel="1">
      <c r="A313" s="462" t="s">
        <v>523</v>
      </c>
      <c r="B313" s="439" t="s">
        <v>1237</v>
      </c>
      <c r="C313" s="425" t="s">
        <v>48</v>
      </c>
      <c r="D313" s="456" t="s">
        <v>10</v>
      </c>
      <c r="E313" s="456" t="s">
        <v>10</v>
      </c>
      <c r="F313" s="456" t="s">
        <v>10</v>
      </c>
      <c r="G313" s="438"/>
      <c r="H313" s="456" t="s">
        <v>10</v>
      </c>
      <c r="I313" s="438"/>
      <c r="J313" s="456" t="s">
        <v>10</v>
      </c>
      <c r="K313" s="438"/>
      <c r="L313" s="456" t="s">
        <v>10</v>
      </c>
      <c r="M313" s="438"/>
      <c r="N313" s="438"/>
      <c r="O313" s="438"/>
      <c r="P313" s="438"/>
    </row>
    <row r="314" spans="1:16" hidden="1" outlineLevel="1">
      <c r="A314" s="463">
        <v>26</v>
      </c>
      <c r="B314" s="464" t="s">
        <v>477</v>
      </c>
      <c r="C314" s="465"/>
      <c r="D314" s="466" t="s">
        <v>10</v>
      </c>
      <c r="E314" s="466" t="s">
        <v>10</v>
      </c>
      <c r="F314" s="466" t="s">
        <v>10</v>
      </c>
      <c r="G314" s="466" t="s">
        <v>10</v>
      </c>
      <c r="H314" s="466" t="s">
        <v>10</v>
      </c>
      <c r="I314" s="466" t="s">
        <v>10</v>
      </c>
      <c r="J314" s="466" t="s">
        <v>10</v>
      </c>
      <c r="K314" s="466" t="s">
        <v>10</v>
      </c>
      <c r="L314" s="466" t="s">
        <v>10</v>
      </c>
      <c r="M314" s="466" t="s">
        <v>10</v>
      </c>
      <c r="N314" s="503" t="e">
        <f>(((K292-K298-K310-I292)/I292)+((I292-I298-I310-G292)/G292)+((G292-G298-G310-E292)/E292))/3</f>
        <v>#DIV/0!</v>
      </c>
      <c r="O314" s="503" t="e">
        <f>(((K292-K298-K310-I292)/I292)+((I292-I298-I310-G292)/G292)+((G292-G298-G310-E292)/E292))/3</f>
        <v>#DIV/0!</v>
      </c>
      <c r="P314" s="503" t="e">
        <f>(((K292-K298-K310-I292)/I292)+((I292-I298-I310-G292)/G292)+((G292-G298-G310-E292)/E292))/3</f>
        <v>#DIV/0!</v>
      </c>
    </row>
    <row r="315" spans="1:16" hidden="1" outlineLevel="1">
      <c r="A315" s="462" t="s">
        <v>524</v>
      </c>
      <c r="B315" s="439" t="s">
        <v>1180</v>
      </c>
      <c r="C315" s="425"/>
      <c r="D315" s="466" t="s">
        <v>10</v>
      </c>
      <c r="E315" s="466" t="s">
        <v>10</v>
      </c>
      <c r="F315" s="466" t="s">
        <v>10</v>
      </c>
      <c r="G315" s="466" t="s">
        <v>10</v>
      </c>
      <c r="H315" s="466" t="s">
        <v>10</v>
      </c>
      <c r="I315" s="466" t="s">
        <v>10</v>
      </c>
      <c r="J315" s="466" t="s">
        <v>10</v>
      </c>
      <c r="K315" s="466" t="s">
        <v>10</v>
      </c>
      <c r="L315" s="466" t="s">
        <v>10</v>
      </c>
      <c r="M315" s="466" t="s">
        <v>10</v>
      </c>
      <c r="N315" s="503" t="e">
        <f>(((K293-K299-K311-I293)/I293)+((I293-I299-I311-G293)/G293)+((G293-G299-G311-E293)/E293))/3</f>
        <v>#DIV/0!</v>
      </c>
      <c r="O315" s="503" t="e">
        <f>(((K293-K299-K311-I293)/I293)+((I293-I299-I311-G293)/G293)+((G293-G299-G311-E293)/E293))/3</f>
        <v>#DIV/0!</v>
      </c>
      <c r="P315" s="503" t="e">
        <f>(((K293-K299-K311-I293)/I293)+((I293-I299-I311-G293)/G293)+((G293-G299-G311-E293)/E293))/3</f>
        <v>#DIV/0!</v>
      </c>
    </row>
    <row r="316" spans="1:16" hidden="1" outlineLevel="1">
      <c r="A316" s="462" t="s">
        <v>526</v>
      </c>
      <c r="B316" s="439" t="s">
        <v>1236</v>
      </c>
      <c r="C316" s="425"/>
      <c r="D316" s="466" t="s">
        <v>10</v>
      </c>
      <c r="E316" s="466" t="s">
        <v>10</v>
      </c>
      <c r="F316" s="466" t="s">
        <v>10</v>
      </c>
      <c r="G316" s="466" t="s">
        <v>10</v>
      </c>
      <c r="H316" s="466" t="s">
        <v>10</v>
      </c>
      <c r="I316" s="466" t="s">
        <v>10</v>
      </c>
      <c r="J316" s="466" t="s">
        <v>10</v>
      </c>
      <c r="K316" s="466" t="s">
        <v>10</v>
      </c>
      <c r="L316" s="466" t="s">
        <v>10</v>
      </c>
      <c r="M316" s="466" t="s">
        <v>10</v>
      </c>
      <c r="N316" s="503" t="e">
        <f>(((K294-K300-K312-I294)/I294)+((I294-I300-I312-G294)/G294)+((G294-G300-G312-E294)/E294))/3</f>
        <v>#DIV/0!</v>
      </c>
      <c r="O316" s="503" t="e">
        <f>(((K294-K300-K312-I294)/I294)+((I294-I300-I312-G294)/G294)+((G294-G300-G312-E294)/E294))/3</f>
        <v>#DIV/0!</v>
      </c>
      <c r="P316" s="503" t="e">
        <f>(((K294-K300-K312-I294)/I294)+((I294-I300-I312-G294)/G294)+((G294-G300-G312-E294)/E294))/3</f>
        <v>#DIV/0!</v>
      </c>
    </row>
    <row r="317" spans="1:16" hidden="1" outlineLevel="1">
      <c r="A317" s="462" t="s">
        <v>527</v>
      </c>
      <c r="B317" s="439" t="s">
        <v>1237</v>
      </c>
      <c r="C317" s="425"/>
      <c r="D317" s="466" t="s">
        <v>10</v>
      </c>
      <c r="E317" s="466" t="s">
        <v>10</v>
      </c>
      <c r="F317" s="466" t="s">
        <v>10</v>
      </c>
      <c r="G317" s="466" t="s">
        <v>10</v>
      </c>
      <c r="H317" s="466" t="s">
        <v>10</v>
      </c>
      <c r="I317" s="466" t="s">
        <v>10</v>
      </c>
      <c r="J317" s="466" t="s">
        <v>10</v>
      </c>
      <c r="K317" s="466" t="s">
        <v>10</v>
      </c>
      <c r="L317" s="466" t="s">
        <v>10</v>
      </c>
      <c r="M317" s="466" t="s">
        <v>10</v>
      </c>
      <c r="N317" s="503" t="e">
        <f>(((K295-K301-K313-I295)/I295)+((I295-I301-I313-G295)/G295)+((G295-G301-G313-E295)/E295))/3</f>
        <v>#DIV/0!</v>
      </c>
      <c r="O317" s="503" t="e">
        <f>(((K295-K301-K313-I295)/I295)+((I295-I301-I313-G295)/G295)+((G295-G301-G313-E295)/E295))/3</f>
        <v>#DIV/0!</v>
      </c>
      <c r="P317" s="503" t="e">
        <f>(((K295-K301-K313-I295)/I295)+((I295-I301-I313-G295)/G295)+((G295-G301-G313-E295)/E295))/3</f>
        <v>#DIV/0!</v>
      </c>
    </row>
    <row r="318" spans="1:16" hidden="1">
      <c r="A318" s="475" t="s">
        <v>621</v>
      </c>
      <c r="B318" s="428" t="s">
        <v>1242</v>
      </c>
      <c r="C318" s="495" t="s">
        <v>730</v>
      </c>
      <c r="D318" s="454">
        <f t="shared" ref="D318:P318" si="84">SUM(D319:D321)</f>
        <v>0</v>
      </c>
      <c r="E318" s="454">
        <f t="shared" si="84"/>
        <v>0</v>
      </c>
      <c r="F318" s="454">
        <f t="shared" si="84"/>
        <v>0</v>
      </c>
      <c r="G318" s="454">
        <f t="shared" si="84"/>
        <v>0</v>
      </c>
      <c r="H318" s="454">
        <f t="shared" si="84"/>
        <v>0</v>
      </c>
      <c r="I318" s="454">
        <f t="shared" si="84"/>
        <v>0</v>
      </c>
      <c r="J318" s="454">
        <f t="shared" si="84"/>
        <v>0</v>
      </c>
      <c r="K318" s="454">
        <f t="shared" si="84"/>
        <v>0</v>
      </c>
      <c r="L318" s="454">
        <f t="shared" si="84"/>
        <v>0</v>
      </c>
      <c r="M318" s="454">
        <f t="shared" si="84"/>
        <v>0</v>
      </c>
      <c r="N318" s="454" t="e">
        <f t="shared" si="84"/>
        <v>#DIV/0!</v>
      </c>
      <c r="O318" s="454" t="e">
        <f t="shared" si="84"/>
        <v>#DIV/0!</v>
      </c>
      <c r="P318" s="454" t="e">
        <f t="shared" si="84"/>
        <v>#DIV/0!</v>
      </c>
    </row>
    <row r="319" spans="1:16" hidden="1" outlineLevel="1">
      <c r="A319" s="482" t="s">
        <v>529</v>
      </c>
      <c r="B319" s="483" t="s">
        <v>1165</v>
      </c>
      <c r="C319" s="484" t="s">
        <v>730</v>
      </c>
      <c r="D319" s="451"/>
      <c r="E319" s="451"/>
      <c r="F319" s="451"/>
      <c r="G319" s="451"/>
      <c r="H319" s="451"/>
      <c r="I319" s="451"/>
      <c r="J319" s="451"/>
      <c r="K319" s="451"/>
      <c r="L319" s="451"/>
      <c r="M319" s="451"/>
      <c r="N319" s="451"/>
      <c r="O319" s="451"/>
      <c r="P319" s="451"/>
    </row>
    <row r="320" spans="1:16" hidden="1" outlineLevel="1">
      <c r="A320" s="482" t="s">
        <v>528</v>
      </c>
      <c r="B320" s="449" t="s">
        <v>1161</v>
      </c>
      <c r="C320" s="484" t="s">
        <v>730</v>
      </c>
      <c r="D320" s="451"/>
      <c r="E320" s="451"/>
      <c r="F320" s="451"/>
      <c r="G320" s="451"/>
      <c r="H320" s="451"/>
      <c r="I320" s="451"/>
      <c r="J320" s="451"/>
      <c r="K320" s="451"/>
      <c r="L320" s="451"/>
      <c r="M320" s="451"/>
      <c r="N320" s="451"/>
      <c r="O320" s="451"/>
      <c r="P320" s="451"/>
    </row>
    <row r="321" spans="1:16" hidden="1" outlineLevel="1">
      <c r="A321" s="482" t="s">
        <v>622</v>
      </c>
      <c r="B321" s="449" t="s">
        <v>1162</v>
      </c>
      <c r="C321" s="484" t="s">
        <v>730</v>
      </c>
      <c r="D321" s="454">
        <f>SUM(D322:D324)</f>
        <v>0</v>
      </c>
      <c r="E321" s="454">
        <f>SUM(E322:E324)</f>
        <v>0</v>
      </c>
      <c r="F321" s="454">
        <f>SUM(F322:F324)</f>
        <v>0</v>
      </c>
      <c r="G321" s="454">
        <f>SUM(G322:G324)</f>
        <v>0</v>
      </c>
      <c r="H321" s="454">
        <f t="shared" ref="H321:P321" si="85">SUM(H322:H324)</f>
        <v>0</v>
      </c>
      <c r="I321" s="454">
        <f t="shared" si="85"/>
        <v>0</v>
      </c>
      <c r="J321" s="454">
        <f t="shared" si="85"/>
        <v>0</v>
      </c>
      <c r="K321" s="454">
        <f t="shared" si="85"/>
        <v>0</v>
      </c>
      <c r="L321" s="454">
        <f t="shared" si="85"/>
        <v>0</v>
      </c>
      <c r="M321" s="454">
        <f t="shared" si="85"/>
        <v>0</v>
      </c>
      <c r="N321" s="454" t="e">
        <f t="shared" si="85"/>
        <v>#DIV/0!</v>
      </c>
      <c r="O321" s="454" t="e">
        <f t="shared" si="85"/>
        <v>#DIV/0!</v>
      </c>
      <c r="P321" s="454" t="e">
        <f t="shared" si="85"/>
        <v>#DIV/0!</v>
      </c>
    </row>
    <row r="322" spans="1:16" hidden="1" outlineLevel="1">
      <c r="A322" s="482" t="s">
        <v>623</v>
      </c>
      <c r="B322" s="449" t="s">
        <v>1166</v>
      </c>
      <c r="C322" s="484" t="s">
        <v>730</v>
      </c>
      <c r="D322" s="451"/>
      <c r="E322" s="451"/>
      <c r="F322" s="451"/>
      <c r="G322" s="451"/>
      <c r="H322" s="451"/>
      <c r="I322" s="451"/>
      <c r="J322" s="451"/>
      <c r="K322" s="451"/>
      <c r="L322" s="451"/>
      <c r="M322" s="451"/>
      <c r="N322" s="503" t="e">
        <f>IF(AND(N348&lt;0.05,N348&gt;-0.05),K322*(1+N348)*(1+N348)+N332+N344,IF(N348&gt;0.05,K322*(1+0.05)*(1+0.05)+N332+N344,K322*(1-0.05)*(1-0.05)+N332+N344))</f>
        <v>#DIV/0!</v>
      </c>
      <c r="O322" s="503" t="e">
        <f>IF(AND(O348&lt;0.05,O348&gt;-0.05),K322*(1+O348)*(1+O348)+O332+O344,IF(O348&gt;0.05,K322*(1+0.05)*(1+0.05)+O332+O344,K322*(1-0.05)*(1-0.05)+O332+O344))</f>
        <v>#DIV/0!</v>
      </c>
      <c r="P322" s="503" t="e">
        <f>IF(AND(P348&lt;0.05,P348&gt;-0.05),K322*(1+P348)*(1+P348)+P332+P344,IF(P348&gt;0.05,K322*(1+0.05)*(1+0.05)+P332+P344,K322*(1-0.05)*(1-0.05)+P332+P344))</f>
        <v>#DIV/0!</v>
      </c>
    </row>
    <row r="323" spans="1:16" hidden="1" outlineLevel="1">
      <c r="A323" s="482" t="s">
        <v>624</v>
      </c>
      <c r="B323" s="449" t="s">
        <v>1239</v>
      </c>
      <c r="C323" s="484" t="s">
        <v>730</v>
      </c>
      <c r="D323" s="451"/>
      <c r="E323" s="451"/>
      <c r="F323" s="451"/>
      <c r="G323" s="451"/>
      <c r="H323" s="451"/>
      <c r="I323" s="451"/>
      <c r="J323" s="451"/>
      <c r="K323" s="451"/>
      <c r="L323" s="451"/>
      <c r="M323" s="451"/>
      <c r="N323" s="503" t="e">
        <f>IF(AND(N349&lt;0.05,N349&gt;-0.05),K323*(1+N349)*(1+N349)+N333+N345,IF(N349&gt;0.05,K323*(1+0.05)*(1+0.05)+N333+N345,K323*(1-0.05)*(1-0.05)+N333+N345))</f>
        <v>#DIV/0!</v>
      </c>
      <c r="O323" s="503" t="e">
        <f>IF(AND(O349&lt;0.05,O349&gt;-0.05),K323*(1+O349)*(1+O349)+O333+O345,IF(O349&gt;0.05,K323*(1+0.05)*(1+0.05)+O333+O345,K323*(1-0.05)*(1-0.05)+O333+O345))</f>
        <v>#DIV/0!</v>
      </c>
      <c r="P323" s="503" t="e">
        <f>IF(AND(P349&lt;0.05,P349&gt;-0.05),K323*(1+P349)*(1+P349)+P333+P345,IF(P349&gt;0.05,K323*(1+0.05)*(1+0.05)+P333+P345,K323*(1-0.05)*(1-0.05)+P333+P345))</f>
        <v>#DIV/0!</v>
      </c>
    </row>
    <row r="324" spans="1:16" hidden="1" outlineLevel="1">
      <c r="A324" s="482" t="s">
        <v>625</v>
      </c>
      <c r="B324" s="449" t="s">
        <v>1240</v>
      </c>
      <c r="C324" s="484" t="s">
        <v>730</v>
      </c>
      <c r="D324" s="451"/>
      <c r="E324" s="451"/>
      <c r="F324" s="451"/>
      <c r="G324" s="451"/>
      <c r="H324" s="451"/>
      <c r="I324" s="451"/>
      <c r="J324" s="451"/>
      <c r="K324" s="451"/>
      <c r="L324" s="451"/>
      <c r="M324" s="451"/>
      <c r="N324" s="503" t="e">
        <f>IF(AND(N350&lt;0.05,N350&gt;-0.05),K324*(1+N350)*(1+N350)+N334+N346,IF(N350&gt;0.05,K324*(1+0.05)*(1+0.05)+N334+N346,K324*(1-0.05)*(1-0.05)+N334+N346))</f>
        <v>#DIV/0!</v>
      </c>
      <c r="O324" s="503" t="e">
        <f>IF(AND(O350&lt;0.05,O350&gt;-0.05),K324*(1+O350)*(1+O350)+O334+O346,IF(O350&gt;0.05,K324*(1+0.05)*(1+0.05)+O334+O346,K324*(1-0.05)*(1-0.05)+O334+O346))</f>
        <v>#DIV/0!</v>
      </c>
      <c r="P324" s="503" t="e">
        <f>IF(AND(P350&lt;0.05,P350&gt;-0.05),K324*(1+P350)*(1+P350)+P334+P346,IF(P350&gt;0.05,K324*(1+0.05)*(1+0.05)+P334+P346,K324*(1-0.05)*(1-0.05)+P334+P346))</f>
        <v>#DIV/0!</v>
      </c>
    </row>
    <row r="325" spans="1:16" hidden="1" outlineLevel="1">
      <c r="A325" s="482" t="s">
        <v>626</v>
      </c>
      <c r="B325" s="497" t="s">
        <v>337</v>
      </c>
      <c r="C325" s="484"/>
      <c r="D325" s="454">
        <f t="shared" ref="D325:P325" si="86">SUM(D326:D328)</f>
        <v>0</v>
      </c>
      <c r="E325" s="454">
        <f t="shared" si="86"/>
        <v>0</v>
      </c>
      <c r="F325" s="454">
        <f t="shared" si="86"/>
        <v>0</v>
      </c>
      <c r="G325" s="454">
        <f t="shared" si="86"/>
        <v>0</v>
      </c>
      <c r="H325" s="454">
        <f t="shared" si="86"/>
        <v>0</v>
      </c>
      <c r="I325" s="454">
        <f t="shared" si="86"/>
        <v>0</v>
      </c>
      <c r="J325" s="454">
        <f t="shared" si="86"/>
        <v>0</v>
      </c>
      <c r="K325" s="454">
        <f t="shared" si="86"/>
        <v>0</v>
      </c>
      <c r="L325" s="454">
        <f t="shared" si="86"/>
        <v>0</v>
      </c>
      <c r="M325" s="454">
        <f t="shared" si="86"/>
        <v>0</v>
      </c>
      <c r="N325" s="454">
        <f t="shared" si="86"/>
        <v>0</v>
      </c>
      <c r="O325" s="454">
        <f t="shared" si="86"/>
        <v>0</v>
      </c>
      <c r="P325" s="454">
        <f t="shared" si="86"/>
        <v>0</v>
      </c>
    </row>
    <row r="326" spans="1:16" hidden="1" outlineLevel="1">
      <c r="A326" s="482" t="s">
        <v>627</v>
      </c>
      <c r="B326" s="498" t="s">
        <v>276</v>
      </c>
      <c r="C326" s="484"/>
      <c r="D326" s="451"/>
      <c r="E326" s="451"/>
      <c r="F326" s="451"/>
      <c r="G326" s="451"/>
      <c r="H326" s="451"/>
      <c r="I326" s="451"/>
      <c r="J326" s="451"/>
      <c r="K326" s="451"/>
      <c r="L326" s="451"/>
      <c r="M326" s="451"/>
      <c r="N326" s="451"/>
      <c r="O326" s="451"/>
      <c r="P326" s="451"/>
    </row>
    <row r="327" spans="1:16" hidden="1" outlineLevel="1">
      <c r="A327" s="482" t="s">
        <v>628</v>
      </c>
      <c r="B327" s="498" t="s">
        <v>277</v>
      </c>
      <c r="C327" s="484"/>
      <c r="D327" s="451"/>
      <c r="E327" s="451"/>
      <c r="F327" s="451"/>
      <c r="G327" s="451"/>
      <c r="H327" s="451"/>
      <c r="I327" s="451"/>
      <c r="J327" s="451"/>
      <c r="K327" s="451"/>
      <c r="L327" s="451"/>
      <c r="M327" s="451"/>
      <c r="N327" s="451"/>
      <c r="O327" s="451"/>
      <c r="P327" s="451"/>
    </row>
    <row r="328" spans="1:16" hidden="1" outlineLevel="1">
      <c r="A328" s="482" t="s">
        <v>629</v>
      </c>
      <c r="B328" s="498" t="s">
        <v>278</v>
      </c>
      <c r="C328" s="484"/>
      <c r="D328" s="451"/>
      <c r="E328" s="451"/>
      <c r="F328" s="451"/>
      <c r="G328" s="451"/>
      <c r="H328" s="451"/>
      <c r="I328" s="451"/>
      <c r="J328" s="451"/>
      <c r="K328" s="451"/>
      <c r="L328" s="451"/>
      <c r="M328" s="451"/>
      <c r="N328" s="451"/>
      <c r="O328" s="451"/>
      <c r="P328" s="451"/>
    </row>
    <row r="329" spans="1:16" hidden="1" outlineLevel="1">
      <c r="A329" s="482" t="s">
        <v>530</v>
      </c>
      <c r="B329" s="449" t="s">
        <v>24</v>
      </c>
      <c r="C329" s="484" t="s">
        <v>732</v>
      </c>
      <c r="D329" s="451"/>
      <c r="E329" s="451"/>
      <c r="F329" s="451"/>
      <c r="G329" s="451"/>
      <c r="H329" s="451"/>
      <c r="I329" s="451"/>
      <c r="J329" s="451"/>
      <c r="K329" s="451"/>
      <c r="L329" s="451"/>
      <c r="M329" s="451"/>
      <c r="N329" s="451"/>
      <c r="O329" s="451"/>
      <c r="P329" s="451"/>
    </row>
    <row r="330" spans="1:16" hidden="1" outlineLevel="1">
      <c r="A330" s="499" t="s">
        <v>531</v>
      </c>
      <c r="B330" s="453" t="s">
        <v>1243</v>
      </c>
      <c r="C330" s="450" t="s">
        <v>1041</v>
      </c>
      <c r="D330" s="454">
        <f>IF(D329&gt;0,D329/D318,0)</f>
        <v>0</v>
      </c>
      <c r="E330" s="454">
        <f>IF(E329&gt;0,E329/E282,0)</f>
        <v>0</v>
      </c>
      <c r="F330" s="454">
        <f>IF(F329&gt;0,F329/F318,0)</f>
        <v>0</v>
      </c>
      <c r="G330" s="454">
        <f>IF(G329&gt;0,G329/G282,0)</f>
        <v>0</v>
      </c>
      <c r="H330" s="454">
        <f>IF(H329&gt;0,H329/H318,0)</f>
        <v>0</v>
      </c>
      <c r="I330" s="454">
        <f>IF(I329&gt;0,I329/I282,0)</f>
        <v>0</v>
      </c>
      <c r="J330" s="454">
        <f>IF(J329&gt;0,J329/J318,0)</f>
        <v>0</v>
      </c>
      <c r="K330" s="454">
        <f>IF(K329&gt;0,K329/K282,0)</f>
        <v>0</v>
      </c>
      <c r="L330" s="454">
        <f>IF(L329&gt;0,L329/L318,0)</f>
        <v>0</v>
      </c>
      <c r="M330" s="454">
        <f>IF(M329&gt;0,M329/M282,0)</f>
        <v>0</v>
      </c>
      <c r="N330" s="454">
        <f>IF(N329&gt;0,N329/N282,0)</f>
        <v>0</v>
      </c>
      <c r="O330" s="454">
        <f>IF(O329&gt;0,O329/O282,0)</f>
        <v>0</v>
      </c>
      <c r="P330" s="454">
        <f>IF(P329&gt;0,P329/P282,0)</f>
        <v>0</v>
      </c>
    </row>
    <row r="331" spans="1:16" ht="25.5" hidden="1" outlineLevel="1">
      <c r="A331" s="455">
        <v>29</v>
      </c>
      <c r="B331" s="428" t="s">
        <v>481</v>
      </c>
      <c r="C331" s="425" t="s">
        <v>48</v>
      </c>
      <c r="D331" s="456" t="s">
        <v>10</v>
      </c>
      <c r="E331" s="456" t="s">
        <v>10</v>
      </c>
      <c r="F331" s="456" t="s">
        <v>10</v>
      </c>
      <c r="G331" s="457">
        <f>SUM(G332:G334)</f>
        <v>0</v>
      </c>
      <c r="H331" s="456" t="s">
        <v>10</v>
      </c>
      <c r="I331" s="457">
        <f>SUM(I332:I334)</f>
        <v>0</v>
      </c>
      <c r="J331" s="456" t="s">
        <v>10</v>
      </c>
      <c r="K331" s="457">
        <f>SUM(K332:K334)</f>
        <v>0</v>
      </c>
      <c r="L331" s="456" t="s">
        <v>10</v>
      </c>
      <c r="M331" s="457">
        <f>SUM(M332:M334)</f>
        <v>0</v>
      </c>
      <c r="N331" s="457">
        <f>SUM(N332:N334)</f>
        <v>0</v>
      </c>
      <c r="O331" s="457">
        <f>SUM(O332:O334)</f>
        <v>0</v>
      </c>
      <c r="P331" s="457">
        <f>SUM(P332:P334)</f>
        <v>0</v>
      </c>
    </row>
    <row r="332" spans="1:16" hidden="1" outlineLevel="1">
      <c r="A332" s="440" t="s">
        <v>534</v>
      </c>
      <c r="B332" s="441" t="s">
        <v>1180</v>
      </c>
      <c r="C332" s="434" t="s">
        <v>48</v>
      </c>
      <c r="D332" s="456" t="s">
        <v>10</v>
      </c>
      <c r="E332" s="456" t="s">
        <v>10</v>
      </c>
      <c r="F332" s="456" t="s">
        <v>10</v>
      </c>
      <c r="G332" s="458">
        <f>G336+G340</f>
        <v>0</v>
      </c>
      <c r="H332" s="456" t="s">
        <v>10</v>
      </c>
      <c r="I332" s="458">
        <f>I336+I340</f>
        <v>0</v>
      </c>
      <c r="J332" s="456" t="s">
        <v>10</v>
      </c>
      <c r="K332" s="458">
        <f>K336+K340</f>
        <v>0</v>
      </c>
      <c r="L332" s="456" t="s">
        <v>10</v>
      </c>
      <c r="M332" s="458">
        <f t="shared" ref="M332:P334" si="87">M336+M340</f>
        <v>0</v>
      </c>
      <c r="N332" s="458">
        <f t="shared" si="87"/>
        <v>0</v>
      </c>
      <c r="O332" s="458">
        <f t="shared" si="87"/>
        <v>0</v>
      </c>
      <c r="P332" s="458">
        <f t="shared" si="87"/>
        <v>0</v>
      </c>
    </row>
    <row r="333" spans="1:16" hidden="1" outlineLevel="1">
      <c r="A333" s="440" t="s">
        <v>535</v>
      </c>
      <c r="B333" s="441" t="s">
        <v>1236</v>
      </c>
      <c r="C333" s="434" t="s">
        <v>48</v>
      </c>
      <c r="D333" s="456" t="s">
        <v>10</v>
      </c>
      <c r="E333" s="456" t="s">
        <v>10</v>
      </c>
      <c r="F333" s="456" t="s">
        <v>10</v>
      </c>
      <c r="G333" s="458">
        <f>G337+G341</f>
        <v>0</v>
      </c>
      <c r="H333" s="456" t="s">
        <v>10</v>
      </c>
      <c r="I333" s="458">
        <f>I337+I341</f>
        <v>0</v>
      </c>
      <c r="J333" s="456" t="s">
        <v>10</v>
      </c>
      <c r="K333" s="458">
        <f>K337+K341</f>
        <v>0</v>
      </c>
      <c r="L333" s="456" t="s">
        <v>10</v>
      </c>
      <c r="M333" s="458">
        <f t="shared" si="87"/>
        <v>0</v>
      </c>
      <c r="N333" s="458">
        <f t="shared" si="87"/>
        <v>0</v>
      </c>
      <c r="O333" s="458">
        <f t="shared" si="87"/>
        <v>0</v>
      </c>
      <c r="P333" s="458">
        <f t="shared" si="87"/>
        <v>0</v>
      </c>
    </row>
    <row r="334" spans="1:16" hidden="1" outlineLevel="1">
      <c r="A334" s="440" t="s">
        <v>630</v>
      </c>
      <c r="B334" s="441" t="s">
        <v>1237</v>
      </c>
      <c r="C334" s="434" t="s">
        <v>48</v>
      </c>
      <c r="D334" s="456" t="s">
        <v>10</v>
      </c>
      <c r="E334" s="456" t="s">
        <v>10</v>
      </c>
      <c r="F334" s="456" t="s">
        <v>10</v>
      </c>
      <c r="G334" s="458">
        <f>G338+G342</f>
        <v>0</v>
      </c>
      <c r="H334" s="456" t="s">
        <v>10</v>
      </c>
      <c r="I334" s="458">
        <f>I338+I342</f>
        <v>0</v>
      </c>
      <c r="J334" s="456" t="s">
        <v>10</v>
      </c>
      <c r="K334" s="458">
        <f>K338+K342</f>
        <v>0</v>
      </c>
      <c r="L334" s="456" t="s">
        <v>10</v>
      </c>
      <c r="M334" s="458">
        <f t="shared" si="87"/>
        <v>0</v>
      </c>
      <c r="N334" s="458">
        <f t="shared" si="87"/>
        <v>0</v>
      </c>
      <c r="O334" s="458">
        <f t="shared" si="87"/>
        <v>0</v>
      </c>
      <c r="P334" s="458">
        <f t="shared" si="87"/>
        <v>0</v>
      </c>
    </row>
    <row r="335" spans="1:16" ht="25.5" hidden="1" outlineLevel="1">
      <c r="A335" s="459" t="s">
        <v>631</v>
      </c>
      <c r="B335" s="460" t="s">
        <v>482</v>
      </c>
      <c r="C335" s="461" t="s">
        <v>48</v>
      </c>
      <c r="D335" s="456" t="s">
        <v>10</v>
      </c>
      <c r="E335" s="456" t="s">
        <v>10</v>
      </c>
      <c r="F335" s="456" t="s">
        <v>10</v>
      </c>
      <c r="G335" s="457">
        <f>SUM(G336:G338)</f>
        <v>0</v>
      </c>
      <c r="H335" s="456" t="s">
        <v>10</v>
      </c>
      <c r="I335" s="457">
        <f>SUM(I336:I338)</f>
        <v>0</v>
      </c>
      <c r="J335" s="456" t="s">
        <v>10</v>
      </c>
      <c r="K335" s="457">
        <f>SUM(K336:K338)</f>
        <v>0</v>
      </c>
      <c r="L335" s="456" t="s">
        <v>10</v>
      </c>
      <c r="M335" s="457">
        <f>SUM(M336:M338)</f>
        <v>0</v>
      </c>
      <c r="N335" s="457">
        <f>SUM(N336:N338)</f>
        <v>0</v>
      </c>
      <c r="O335" s="457">
        <f>SUM(O336:O338)</f>
        <v>0</v>
      </c>
      <c r="P335" s="457">
        <f>SUM(P336:P338)</f>
        <v>0</v>
      </c>
    </row>
    <row r="336" spans="1:16" hidden="1" outlineLevel="1">
      <c r="A336" s="440" t="s">
        <v>632</v>
      </c>
      <c r="B336" s="441" t="s">
        <v>1180</v>
      </c>
      <c r="C336" s="434" t="s">
        <v>48</v>
      </c>
      <c r="D336" s="456" t="s">
        <v>10</v>
      </c>
      <c r="E336" s="456" t="s">
        <v>10</v>
      </c>
      <c r="F336" s="456" t="s">
        <v>10</v>
      </c>
      <c r="G336" s="436"/>
      <c r="H336" s="456" t="s">
        <v>10</v>
      </c>
      <c r="I336" s="436"/>
      <c r="J336" s="456" t="s">
        <v>10</v>
      </c>
      <c r="K336" s="436"/>
      <c r="L336" s="456" t="s">
        <v>10</v>
      </c>
      <c r="M336" s="436"/>
      <c r="N336" s="436"/>
      <c r="O336" s="436"/>
      <c r="P336" s="436"/>
    </row>
    <row r="337" spans="1:16" hidden="1" outlineLevel="1">
      <c r="A337" s="440" t="s">
        <v>633</v>
      </c>
      <c r="B337" s="441" t="s">
        <v>1236</v>
      </c>
      <c r="C337" s="434" t="s">
        <v>48</v>
      </c>
      <c r="D337" s="456" t="s">
        <v>10</v>
      </c>
      <c r="E337" s="456" t="s">
        <v>10</v>
      </c>
      <c r="F337" s="456" t="s">
        <v>10</v>
      </c>
      <c r="G337" s="436"/>
      <c r="H337" s="456" t="s">
        <v>10</v>
      </c>
      <c r="I337" s="436"/>
      <c r="J337" s="456" t="s">
        <v>10</v>
      </c>
      <c r="K337" s="436"/>
      <c r="L337" s="456" t="s">
        <v>10</v>
      </c>
      <c r="M337" s="436"/>
      <c r="N337" s="436"/>
      <c r="O337" s="436"/>
      <c r="P337" s="436"/>
    </row>
    <row r="338" spans="1:16" hidden="1" outlineLevel="1">
      <c r="A338" s="440" t="s">
        <v>634</v>
      </c>
      <c r="B338" s="441" t="s">
        <v>1237</v>
      </c>
      <c r="C338" s="434" t="s">
        <v>48</v>
      </c>
      <c r="D338" s="456" t="s">
        <v>10</v>
      </c>
      <c r="E338" s="456" t="s">
        <v>10</v>
      </c>
      <c r="F338" s="456" t="s">
        <v>10</v>
      </c>
      <c r="G338" s="436"/>
      <c r="H338" s="456" t="s">
        <v>10</v>
      </c>
      <c r="I338" s="436"/>
      <c r="J338" s="456" t="s">
        <v>10</v>
      </c>
      <c r="K338" s="436"/>
      <c r="L338" s="456" t="s">
        <v>10</v>
      </c>
      <c r="M338" s="436"/>
      <c r="N338" s="436"/>
      <c r="O338" s="436"/>
      <c r="P338" s="436"/>
    </row>
    <row r="339" spans="1:16" ht="25.5" hidden="1" outlineLevel="1">
      <c r="A339" s="459" t="s">
        <v>635</v>
      </c>
      <c r="B339" s="460" t="s">
        <v>483</v>
      </c>
      <c r="C339" s="461" t="s">
        <v>48</v>
      </c>
      <c r="D339" s="456" t="s">
        <v>10</v>
      </c>
      <c r="E339" s="456" t="s">
        <v>10</v>
      </c>
      <c r="F339" s="456" t="s">
        <v>10</v>
      </c>
      <c r="G339" s="457">
        <f>SUM(G340:G342)</f>
        <v>0</v>
      </c>
      <c r="H339" s="456" t="s">
        <v>10</v>
      </c>
      <c r="I339" s="457">
        <f>SUM(I340:I342)</f>
        <v>0</v>
      </c>
      <c r="J339" s="456" t="s">
        <v>10</v>
      </c>
      <c r="K339" s="457">
        <f>SUM(K340:K342)</f>
        <v>0</v>
      </c>
      <c r="L339" s="456" t="s">
        <v>10</v>
      </c>
      <c r="M339" s="457">
        <f>SUM(M340:M342)</f>
        <v>0</v>
      </c>
      <c r="N339" s="457">
        <f>SUM(N340:N342)</f>
        <v>0</v>
      </c>
      <c r="O339" s="457">
        <f>SUM(O340:O342)</f>
        <v>0</v>
      </c>
      <c r="P339" s="457">
        <f>SUM(P340:P342)</f>
        <v>0</v>
      </c>
    </row>
    <row r="340" spans="1:16" hidden="1" outlineLevel="1">
      <c r="A340" s="440" t="s">
        <v>536</v>
      </c>
      <c r="B340" s="441" t="s">
        <v>1180</v>
      </c>
      <c r="C340" s="434" t="s">
        <v>48</v>
      </c>
      <c r="D340" s="456" t="s">
        <v>10</v>
      </c>
      <c r="E340" s="456" t="s">
        <v>10</v>
      </c>
      <c r="F340" s="456" t="s">
        <v>10</v>
      </c>
      <c r="G340" s="436"/>
      <c r="H340" s="456" t="s">
        <v>10</v>
      </c>
      <c r="I340" s="436"/>
      <c r="J340" s="456" t="s">
        <v>10</v>
      </c>
      <c r="K340" s="436"/>
      <c r="L340" s="456" t="s">
        <v>10</v>
      </c>
      <c r="M340" s="436"/>
      <c r="N340" s="436"/>
      <c r="O340" s="436"/>
      <c r="P340" s="436"/>
    </row>
    <row r="341" spans="1:16" hidden="1" outlineLevel="1">
      <c r="A341" s="440" t="s">
        <v>537</v>
      </c>
      <c r="B341" s="441" t="s">
        <v>1236</v>
      </c>
      <c r="C341" s="434" t="s">
        <v>48</v>
      </c>
      <c r="D341" s="456" t="s">
        <v>10</v>
      </c>
      <c r="E341" s="456" t="s">
        <v>10</v>
      </c>
      <c r="F341" s="456" t="s">
        <v>10</v>
      </c>
      <c r="G341" s="436"/>
      <c r="H341" s="456" t="s">
        <v>10</v>
      </c>
      <c r="I341" s="436"/>
      <c r="J341" s="456" t="s">
        <v>10</v>
      </c>
      <c r="K341" s="436"/>
      <c r="L341" s="456" t="s">
        <v>10</v>
      </c>
      <c r="M341" s="436"/>
      <c r="N341" s="436"/>
      <c r="O341" s="436"/>
      <c r="P341" s="436"/>
    </row>
    <row r="342" spans="1:16" hidden="1" outlineLevel="1">
      <c r="A342" s="440" t="s">
        <v>636</v>
      </c>
      <c r="B342" s="441" t="s">
        <v>1237</v>
      </c>
      <c r="C342" s="434" t="s">
        <v>48</v>
      </c>
      <c r="D342" s="456" t="s">
        <v>10</v>
      </c>
      <c r="E342" s="456" t="s">
        <v>10</v>
      </c>
      <c r="F342" s="456" t="s">
        <v>10</v>
      </c>
      <c r="G342" s="436"/>
      <c r="H342" s="456" t="s">
        <v>10</v>
      </c>
      <c r="I342" s="436"/>
      <c r="J342" s="456" t="s">
        <v>10</v>
      </c>
      <c r="K342" s="436"/>
      <c r="L342" s="456" t="s">
        <v>10</v>
      </c>
      <c r="M342" s="436"/>
      <c r="N342" s="436"/>
      <c r="O342" s="436"/>
      <c r="P342" s="436"/>
    </row>
    <row r="343" spans="1:16" ht="51" hidden="1" outlineLevel="1">
      <c r="A343" s="455">
        <v>32</v>
      </c>
      <c r="B343" s="428" t="s">
        <v>686</v>
      </c>
      <c r="C343" s="425" t="s">
        <v>48</v>
      </c>
      <c r="D343" s="456" t="s">
        <v>10</v>
      </c>
      <c r="E343" s="456" t="s">
        <v>10</v>
      </c>
      <c r="F343" s="456" t="s">
        <v>10</v>
      </c>
      <c r="G343" s="457">
        <f>SUM(G344:G346)</f>
        <v>0</v>
      </c>
      <c r="H343" s="456" t="s">
        <v>10</v>
      </c>
      <c r="I343" s="457">
        <f>SUM(I344:I346)</f>
        <v>0</v>
      </c>
      <c r="J343" s="456" t="s">
        <v>10</v>
      </c>
      <c r="K343" s="457">
        <f>SUM(K344:K346)</f>
        <v>0</v>
      </c>
      <c r="L343" s="456" t="s">
        <v>10</v>
      </c>
      <c r="M343" s="457">
        <f>SUM(M344:M346)</f>
        <v>0</v>
      </c>
      <c r="N343" s="457">
        <f>SUM(N344:N346)</f>
        <v>0</v>
      </c>
      <c r="O343" s="457">
        <f>SUM(O344:O346)</f>
        <v>0</v>
      </c>
      <c r="P343" s="457">
        <f>SUM(P344:P346)</f>
        <v>0</v>
      </c>
    </row>
    <row r="344" spans="1:16" hidden="1" outlineLevel="1">
      <c r="A344" s="462" t="s">
        <v>538</v>
      </c>
      <c r="B344" s="439" t="s">
        <v>1180</v>
      </c>
      <c r="C344" s="425" t="s">
        <v>48</v>
      </c>
      <c r="D344" s="456" t="s">
        <v>10</v>
      </c>
      <c r="E344" s="456" t="s">
        <v>10</v>
      </c>
      <c r="F344" s="456" t="s">
        <v>10</v>
      </c>
      <c r="G344" s="438"/>
      <c r="H344" s="456" t="s">
        <v>10</v>
      </c>
      <c r="I344" s="438"/>
      <c r="J344" s="456" t="s">
        <v>10</v>
      </c>
      <c r="K344" s="438"/>
      <c r="L344" s="456" t="s">
        <v>10</v>
      </c>
      <c r="M344" s="438"/>
      <c r="N344" s="438"/>
      <c r="O344" s="438"/>
      <c r="P344" s="438"/>
    </row>
    <row r="345" spans="1:16" hidden="1" outlineLevel="1">
      <c r="A345" s="462" t="s">
        <v>539</v>
      </c>
      <c r="B345" s="439" t="s">
        <v>1236</v>
      </c>
      <c r="C345" s="425" t="s">
        <v>48</v>
      </c>
      <c r="D345" s="456" t="s">
        <v>10</v>
      </c>
      <c r="E345" s="456" t="s">
        <v>10</v>
      </c>
      <c r="F345" s="456" t="s">
        <v>10</v>
      </c>
      <c r="G345" s="438"/>
      <c r="H345" s="456" t="s">
        <v>10</v>
      </c>
      <c r="I345" s="438"/>
      <c r="J345" s="456" t="s">
        <v>10</v>
      </c>
      <c r="K345" s="438"/>
      <c r="L345" s="456" t="s">
        <v>10</v>
      </c>
      <c r="M345" s="438"/>
      <c r="N345" s="438"/>
      <c r="O345" s="438"/>
      <c r="P345" s="438"/>
    </row>
    <row r="346" spans="1:16" hidden="1" outlineLevel="1">
      <c r="A346" s="462" t="s">
        <v>637</v>
      </c>
      <c r="B346" s="439" t="s">
        <v>1237</v>
      </c>
      <c r="C346" s="425" t="s">
        <v>48</v>
      </c>
      <c r="D346" s="456" t="s">
        <v>10</v>
      </c>
      <c r="E346" s="456" t="s">
        <v>10</v>
      </c>
      <c r="F346" s="456" t="s">
        <v>10</v>
      </c>
      <c r="G346" s="438"/>
      <c r="H346" s="456" t="s">
        <v>10</v>
      </c>
      <c r="I346" s="438"/>
      <c r="J346" s="456" t="s">
        <v>10</v>
      </c>
      <c r="K346" s="438"/>
      <c r="L346" s="456" t="s">
        <v>10</v>
      </c>
      <c r="M346" s="438"/>
      <c r="N346" s="438"/>
      <c r="O346" s="438"/>
      <c r="P346" s="438"/>
    </row>
    <row r="347" spans="1:16" hidden="1" outlineLevel="1">
      <c r="A347" s="463">
        <v>33</v>
      </c>
      <c r="B347" s="464" t="s">
        <v>484</v>
      </c>
      <c r="C347" s="465"/>
      <c r="D347" s="466" t="s">
        <v>10</v>
      </c>
      <c r="E347" s="466" t="s">
        <v>10</v>
      </c>
      <c r="F347" s="466" t="s">
        <v>10</v>
      </c>
      <c r="G347" s="466" t="s">
        <v>10</v>
      </c>
      <c r="H347" s="466" t="s">
        <v>10</v>
      </c>
      <c r="I347" s="466" t="s">
        <v>10</v>
      </c>
      <c r="J347" s="466" t="s">
        <v>10</v>
      </c>
      <c r="K347" s="466" t="s">
        <v>10</v>
      </c>
      <c r="L347" s="466" t="s">
        <v>10</v>
      </c>
      <c r="M347" s="466" t="s">
        <v>10</v>
      </c>
      <c r="N347" s="503" t="e">
        <f>(((K321-K331-K343-I321)/I321)+((I321-I331-I343-G321)/G321)+((G321-G331-G343-E321)/E321))/3</f>
        <v>#DIV/0!</v>
      </c>
      <c r="O347" s="503" t="e">
        <f>(((K321-K331-K343-I321)/I321)+((I321-I331-I343-G321)/G321)+((G321-G331-G343-E321)/E321))/3</f>
        <v>#DIV/0!</v>
      </c>
      <c r="P347" s="503" t="e">
        <f>(((K321-K331-K343-I321)/I321)+((I321-I331-I343-G321)/G321)+((G321-G331-G343-E321)/E321))/3</f>
        <v>#DIV/0!</v>
      </c>
    </row>
    <row r="348" spans="1:16" hidden="1" outlineLevel="1">
      <c r="A348" s="462" t="s">
        <v>541</v>
      </c>
      <c r="B348" s="439" t="s">
        <v>1180</v>
      </c>
      <c r="C348" s="465"/>
      <c r="D348" s="466" t="s">
        <v>10</v>
      </c>
      <c r="E348" s="466" t="s">
        <v>10</v>
      </c>
      <c r="F348" s="466" t="s">
        <v>10</v>
      </c>
      <c r="G348" s="466" t="s">
        <v>10</v>
      </c>
      <c r="H348" s="466" t="s">
        <v>10</v>
      </c>
      <c r="I348" s="466" t="s">
        <v>10</v>
      </c>
      <c r="J348" s="466" t="s">
        <v>10</v>
      </c>
      <c r="K348" s="466" t="s">
        <v>10</v>
      </c>
      <c r="L348" s="466" t="s">
        <v>10</v>
      </c>
      <c r="M348" s="466" t="s">
        <v>10</v>
      </c>
      <c r="N348" s="503" t="e">
        <f>(((K322-K332-K344-I322)/I322)+((I322-I332-I344-G322)/G322)+((G322-G332-G344-E322)/E322))/3</f>
        <v>#DIV/0!</v>
      </c>
      <c r="O348" s="503" t="e">
        <f>(((K322-K332-K344-I322)/I322)+((I322-I332-I344-G322)/G322)+((G322-G332-G344-E322)/E322))/3</f>
        <v>#DIV/0!</v>
      </c>
      <c r="P348" s="503" t="e">
        <f>(((K322-K332-K344-I322)/I322)+((I322-I332-I344-G322)/G322)+((G322-G332-G344-E322)/E322))/3</f>
        <v>#DIV/0!</v>
      </c>
    </row>
    <row r="349" spans="1:16" hidden="1" outlineLevel="1">
      <c r="A349" s="462" t="s">
        <v>542</v>
      </c>
      <c r="B349" s="439" t="s">
        <v>1236</v>
      </c>
      <c r="C349" s="465"/>
      <c r="D349" s="466" t="s">
        <v>10</v>
      </c>
      <c r="E349" s="466" t="s">
        <v>10</v>
      </c>
      <c r="F349" s="466" t="s">
        <v>10</v>
      </c>
      <c r="G349" s="466" t="s">
        <v>10</v>
      </c>
      <c r="H349" s="466" t="s">
        <v>10</v>
      </c>
      <c r="I349" s="466" t="s">
        <v>10</v>
      </c>
      <c r="J349" s="466" t="s">
        <v>10</v>
      </c>
      <c r="K349" s="466" t="s">
        <v>10</v>
      </c>
      <c r="L349" s="466" t="s">
        <v>10</v>
      </c>
      <c r="M349" s="466" t="s">
        <v>10</v>
      </c>
      <c r="N349" s="503" t="e">
        <f>(((K323-K333-K345-I323)/I323)+((I323-I333-I345-G323)/G323)+((G323-G333-G345-E323)/E323))/3</f>
        <v>#DIV/0!</v>
      </c>
      <c r="O349" s="503" t="e">
        <f>(((K323-K333-K345-I323)/I323)+((I323-I333-I345-G323)/G323)+((G323-G333-G345-E323)/E323))/3</f>
        <v>#DIV/0!</v>
      </c>
      <c r="P349" s="503" t="e">
        <f>(((K323-K333-K345-I323)/I323)+((I323-I333-I345-G323)/G323)+((G323-G333-G345-E323)/E323))/3</f>
        <v>#DIV/0!</v>
      </c>
    </row>
    <row r="350" spans="1:16" hidden="1" outlineLevel="1">
      <c r="A350" s="462" t="s">
        <v>543</v>
      </c>
      <c r="B350" s="439" t="s">
        <v>1237</v>
      </c>
      <c r="C350" s="465"/>
      <c r="D350" s="466" t="s">
        <v>10</v>
      </c>
      <c r="E350" s="466" t="s">
        <v>10</v>
      </c>
      <c r="F350" s="466" t="s">
        <v>10</v>
      </c>
      <c r="G350" s="466" t="s">
        <v>10</v>
      </c>
      <c r="H350" s="466" t="s">
        <v>10</v>
      </c>
      <c r="I350" s="466" t="s">
        <v>10</v>
      </c>
      <c r="J350" s="466" t="s">
        <v>10</v>
      </c>
      <c r="K350" s="466" t="s">
        <v>10</v>
      </c>
      <c r="L350" s="466" t="s">
        <v>10</v>
      </c>
      <c r="M350" s="466" t="s">
        <v>10</v>
      </c>
      <c r="N350" s="503" t="e">
        <f>(((K324-K334-K346-I324)/I324)+((I324-I334-I346-G324)/G324)+((G324-G334-G346-E324)/E324))/3</f>
        <v>#DIV/0!</v>
      </c>
      <c r="O350" s="503" t="e">
        <f>(((K324-K334-K346-I324)/I324)+((I324-I334-I346-G324)/G324)+((G324-G334-G346-E324)/E324))/3</f>
        <v>#DIV/0!</v>
      </c>
      <c r="P350" s="503" t="e">
        <f>(((K324-K334-K346-I324)/I324)+((I324-I334-I346-G324)/G324)+((G324-G334-G346-E324)/E324))/3</f>
        <v>#DIV/0!</v>
      </c>
    </row>
    <row r="351" spans="1:16" s="500" customFormat="1" hidden="1">
      <c r="A351" s="564">
        <v>34</v>
      </c>
      <c r="B351" s="565" t="s">
        <v>330</v>
      </c>
      <c r="C351" s="566" t="s">
        <v>48</v>
      </c>
      <c r="D351" s="567">
        <f t="shared" ref="D351:P351" si="88">SUM(D352:D353)</f>
        <v>0</v>
      </c>
      <c r="E351" s="567">
        <f t="shared" si="88"/>
        <v>0</v>
      </c>
      <c r="F351" s="567">
        <f t="shared" si="88"/>
        <v>0</v>
      </c>
      <c r="G351" s="567">
        <f t="shared" si="88"/>
        <v>0</v>
      </c>
      <c r="H351" s="567">
        <f t="shared" si="88"/>
        <v>0</v>
      </c>
      <c r="I351" s="567">
        <f t="shared" si="88"/>
        <v>0</v>
      </c>
      <c r="J351" s="567">
        <f t="shared" si="88"/>
        <v>0</v>
      </c>
      <c r="K351" s="567">
        <f t="shared" si="88"/>
        <v>0</v>
      </c>
      <c r="L351" s="567">
        <f t="shared" si="88"/>
        <v>0</v>
      </c>
      <c r="M351" s="567">
        <f t="shared" si="88"/>
        <v>0</v>
      </c>
      <c r="N351" s="567">
        <f t="shared" si="88"/>
        <v>0</v>
      </c>
      <c r="O351" s="567">
        <f t="shared" si="88"/>
        <v>0</v>
      </c>
      <c r="P351" s="567">
        <f t="shared" si="88"/>
        <v>0</v>
      </c>
    </row>
    <row r="352" spans="1:16" s="500" customFormat="1" hidden="1">
      <c r="A352" s="568" t="s">
        <v>544</v>
      </c>
      <c r="B352" s="569" t="s">
        <v>331</v>
      </c>
      <c r="C352" s="566" t="s">
        <v>332</v>
      </c>
      <c r="D352" s="570"/>
      <c r="E352" s="570"/>
      <c r="F352" s="570"/>
      <c r="G352" s="570"/>
      <c r="H352" s="570"/>
      <c r="I352" s="570"/>
      <c r="J352" s="570"/>
      <c r="K352" s="570"/>
      <c r="L352" s="570"/>
      <c r="M352" s="570"/>
      <c r="N352" s="571"/>
      <c r="O352" s="571"/>
      <c r="P352" s="571"/>
    </row>
    <row r="353" spans="1:16" s="500" customFormat="1" hidden="1">
      <c r="A353" s="568" t="s">
        <v>599</v>
      </c>
      <c r="B353" s="572" t="s">
        <v>333</v>
      </c>
      <c r="C353" s="566" t="s">
        <v>332</v>
      </c>
      <c r="D353" s="570"/>
      <c r="E353" s="570"/>
      <c r="F353" s="570"/>
      <c r="G353" s="570"/>
      <c r="H353" s="570"/>
      <c r="I353" s="570"/>
      <c r="J353" s="570"/>
      <c r="K353" s="570"/>
      <c r="L353" s="570"/>
      <c r="M353" s="570"/>
      <c r="N353" s="571"/>
      <c r="O353" s="571"/>
      <c r="P353" s="571"/>
    </row>
    <row r="354" spans="1:16" s="500" customFormat="1" hidden="1">
      <c r="A354" s="564">
        <v>35</v>
      </c>
      <c r="B354" s="573" t="s">
        <v>334</v>
      </c>
      <c r="C354" s="566" t="s">
        <v>48</v>
      </c>
      <c r="D354" s="570"/>
      <c r="E354" s="570"/>
      <c r="F354" s="570"/>
      <c r="G354" s="570"/>
      <c r="H354" s="570"/>
      <c r="I354" s="570"/>
      <c r="J354" s="570"/>
      <c r="K354" s="570"/>
      <c r="L354" s="570"/>
      <c r="M354" s="570"/>
      <c r="N354" s="571"/>
      <c r="O354" s="571"/>
      <c r="P354" s="571"/>
    </row>
    <row r="356" spans="1:16" ht="30.75" hidden="1" customHeight="1" thickBot="1">
      <c r="A356" s="1633" t="s">
        <v>692</v>
      </c>
      <c r="B356" s="1634"/>
      <c r="C356" s="1634"/>
      <c r="D356" s="1634"/>
      <c r="E356" s="1634"/>
      <c r="F356" s="1634"/>
      <c r="G356" s="1634"/>
      <c r="H356" s="1634"/>
      <c r="I356" s="1634"/>
      <c r="J356" s="1634"/>
      <c r="K356" s="1634"/>
      <c r="L356" s="1634"/>
      <c r="M356" s="1634"/>
      <c r="N356" s="1634"/>
      <c r="O356" s="1634"/>
      <c r="P356" s="1635"/>
    </row>
    <row r="357" spans="1:16" hidden="1"/>
    <row r="358" spans="1:16" hidden="1">
      <c r="B358" s="420" t="s">
        <v>1694</v>
      </c>
      <c r="E358" s="1215">
        <v>2016</v>
      </c>
      <c r="F358" s="1215"/>
      <c r="G358" s="1636" t="s">
        <v>1710</v>
      </c>
      <c r="H358" s="1636"/>
      <c r="I358" s="1636" t="s">
        <v>1698</v>
      </c>
      <c r="J358" s="1636"/>
      <c r="K358" s="1215" t="s">
        <v>1696</v>
      </c>
    </row>
    <row r="359" spans="1:16" hidden="1">
      <c r="E359" s="1215" t="s">
        <v>1180</v>
      </c>
      <c r="F359" s="1215"/>
      <c r="G359" s="1636">
        <v>318</v>
      </c>
      <c r="H359" s="1636"/>
      <c r="I359" s="1636">
        <v>83</v>
      </c>
      <c r="J359" s="1636"/>
      <c r="K359" s="1216">
        <f>I359-G359</f>
        <v>-235</v>
      </c>
    </row>
    <row r="360" spans="1:16" hidden="1">
      <c r="G360" s="1726"/>
      <c r="H360" s="1726"/>
      <c r="I360" s="1726"/>
      <c r="J360" s="1726"/>
    </row>
    <row r="361" spans="1:16" hidden="1">
      <c r="E361" s="1215" t="s">
        <v>1695</v>
      </c>
      <c r="F361" s="1215"/>
      <c r="G361" s="1636">
        <v>1010</v>
      </c>
      <c r="H361" s="1636"/>
      <c r="I361" s="1636">
        <v>93</v>
      </c>
      <c r="J361" s="1636"/>
      <c r="K361" s="1215">
        <f>I361-G361</f>
        <v>-917</v>
      </c>
    </row>
    <row r="362" spans="1:16" hidden="1">
      <c r="E362" s="1215"/>
      <c r="F362" s="1215"/>
      <c r="G362" s="1636">
        <v>565</v>
      </c>
      <c r="H362" s="1636"/>
      <c r="I362" s="1636">
        <v>475</v>
      </c>
      <c r="J362" s="1636"/>
      <c r="K362" s="1215">
        <f>I362-G362</f>
        <v>-90</v>
      </c>
    </row>
    <row r="363" spans="1:16" hidden="1">
      <c r="K363" s="1216">
        <f>K361+K362</f>
        <v>-1007</v>
      </c>
    </row>
    <row r="368" spans="1:16">
      <c r="C368" s="650"/>
    </row>
    <row r="372" spans="1:1">
      <c r="A372" s="651"/>
    </row>
    <row r="373" spans="1:1">
      <c r="A373" s="652"/>
    </row>
    <row r="374" spans="1:1">
      <c r="A374" s="652"/>
    </row>
    <row r="375" spans="1:1">
      <c r="A375" s="652"/>
    </row>
    <row r="376" spans="1:1">
      <c r="A376" s="651"/>
    </row>
    <row r="377" spans="1:1">
      <c r="A377" s="651"/>
    </row>
    <row r="378" spans="1:1">
      <c r="A378" s="651"/>
    </row>
    <row r="380" spans="1:1">
      <c r="A380" s="652"/>
    </row>
    <row r="381" spans="1:1">
      <c r="A381" s="651"/>
    </row>
    <row r="382" spans="1:1">
      <c r="A382" s="652"/>
    </row>
    <row r="383" spans="1:1">
      <c r="A383" s="652"/>
    </row>
    <row r="385" spans="1:2">
      <c r="A385" s="651"/>
    </row>
    <row r="386" spans="1:2">
      <c r="A386" s="651"/>
    </row>
    <row r="387" spans="1:2">
      <c r="A387" s="652"/>
    </row>
    <row r="388" spans="1:2">
      <c r="B388" s="650"/>
    </row>
    <row r="389" spans="1:2">
      <c r="B389" s="650"/>
    </row>
    <row r="390" spans="1:2">
      <c r="B390" s="650"/>
    </row>
    <row r="391" spans="1:2">
      <c r="A391" s="651"/>
    </row>
    <row r="392" spans="1:2">
      <c r="A392" s="652"/>
    </row>
    <row r="393" spans="1:2">
      <c r="A393" s="652"/>
    </row>
    <row r="397" spans="1:2">
      <c r="A397" s="651"/>
    </row>
    <row r="398" spans="1:2">
      <c r="A398" s="652"/>
    </row>
    <row r="399" spans="1:2">
      <c r="A399" s="651"/>
    </row>
    <row r="400" spans="1:2">
      <c r="A400" s="651"/>
    </row>
    <row r="401" spans="1:2">
      <c r="A401" s="651"/>
    </row>
    <row r="402" spans="1:2">
      <c r="A402" s="651"/>
    </row>
    <row r="404" spans="1:2">
      <c r="A404" s="651"/>
    </row>
    <row r="405" spans="1:2">
      <c r="A405" s="651"/>
    </row>
    <row r="407" spans="1:2">
      <c r="A407" s="651"/>
    </row>
    <row r="408" spans="1:2">
      <c r="A408" s="651"/>
    </row>
    <row r="410" spans="1:2">
      <c r="A410" s="651"/>
    </row>
    <row r="411" spans="1:2">
      <c r="A411" s="651"/>
    </row>
    <row r="412" spans="1:2">
      <c r="B412" s="650"/>
    </row>
    <row r="413" spans="1:2">
      <c r="A413" s="651"/>
    </row>
    <row r="414" spans="1:2">
      <c r="A414" s="651"/>
    </row>
    <row r="416" spans="1:2">
      <c r="A416" s="651"/>
    </row>
    <row r="417" spans="1:2">
      <c r="A417" s="651"/>
    </row>
    <row r="418" spans="1:2">
      <c r="B418" s="650"/>
    </row>
    <row r="419" spans="1:2">
      <c r="A419" s="651"/>
    </row>
    <row r="423" spans="1:2">
      <c r="A423" s="652"/>
    </row>
    <row r="424" spans="1:2">
      <c r="A424" s="652"/>
    </row>
    <row r="432" spans="1:2">
      <c r="A432" s="651"/>
    </row>
    <row r="433" spans="1:2">
      <c r="A433" s="652"/>
    </row>
    <row r="435" spans="1:2">
      <c r="A435" s="651"/>
    </row>
    <row r="436" spans="1:2">
      <c r="A436" s="651"/>
    </row>
    <row r="437" spans="1:2">
      <c r="A437" s="651"/>
    </row>
    <row r="439" spans="1:2">
      <c r="A439" s="651"/>
    </row>
    <row r="440" spans="1:2">
      <c r="A440" s="651"/>
    </row>
    <row r="441" spans="1:2">
      <c r="A441" s="651"/>
    </row>
    <row r="443" spans="1:2">
      <c r="A443" s="651"/>
    </row>
    <row r="444" spans="1:2">
      <c r="A444" s="651"/>
    </row>
    <row r="445" spans="1:2">
      <c r="A445" s="651"/>
    </row>
    <row r="446" spans="1:2">
      <c r="B446" s="650"/>
    </row>
    <row r="447" spans="1:2">
      <c r="A447" s="651"/>
    </row>
    <row r="448" spans="1:2">
      <c r="A448" s="651"/>
    </row>
    <row r="449" spans="1:2">
      <c r="A449" s="651"/>
    </row>
    <row r="451" spans="1:2">
      <c r="A451" s="651"/>
    </row>
    <row r="452" spans="1:2">
      <c r="A452" s="651"/>
    </row>
    <row r="453" spans="1:2">
      <c r="A453" s="651"/>
    </row>
    <row r="455" spans="1:2">
      <c r="B455" s="650"/>
    </row>
    <row r="456" spans="1:2">
      <c r="B456" s="650"/>
    </row>
    <row r="459" spans="1:2">
      <c r="B459" s="650"/>
    </row>
    <row r="461" spans="1:2">
      <c r="B461" s="650"/>
    </row>
    <row r="468" spans="1:1">
      <c r="A468" s="653"/>
    </row>
  </sheetData>
  <sheetProtection formatCells="0" formatColumns="0" formatRows="0" insertColumns="0" insertRows="0" insertHyperlinks="0" deleteColumns="0" deleteRows="0" sort="0" autoFilter="0" pivotTables="0"/>
  <mergeCells count="24">
    <mergeCell ref="A2:R2"/>
    <mergeCell ref="A3:R3"/>
    <mergeCell ref="A5:R5"/>
    <mergeCell ref="A113:A115"/>
    <mergeCell ref="A356:P356"/>
    <mergeCell ref="D7:E7"/>
    <mergeCell ref="F7:G7"/>
    <mergeCell ref="H7:I7"/>
    <mergeCell ref="J7:K7"/>
    <mergeCell ref="A7:A8"/>
    <mergeCell ref="B7:B8"/>
    <mergeCell ref="C7:C8"/>
    <mergeCell ref="L7:M7"/>
    <mergeCell ref="N7:R7"/>
    <mergeCell ref="G358:H358"/>
    <mergeCell ref="I358:J358"/>
    <mergeCell ref="G359:H359"/>
    <mergeCell ref="I359:J359"/>
    <mergeCell ref="G360:H360"/>
    <mergeCell ref="G361:H361"/>
    <mergeCell ref="I360:J360"/>
    <mergeCell ref="I361:J361"/>
    <mergeCell ref="G362:H362"/>
    <mergeCell ref="I362:J362"/>
  </mergeCells>
  <phoneticPr fontId="101" type="noConversion"/>
  <conditionalFormatting sqref="D112:P112">
    <cfRule type="cellIs" dxfId="59" priority="3" operator="notEqual">
      <formula>D116+D117</formula>
    </cfRule>
  </conditionalFormatting>
  <conditionalFormatting sqref="Q112">
    <cfRule type="cellIs" dxfId="58" priority="2" operator="notEqual">
      <formula>Q116+Q117</formula>
    </cfRule>
  </conditionalFormatting>
  <conditionalFormatting sqref="R112">
    <cfRule type="cellIs" dxfId="57" priority="1" operator="notEqual">
      <formula>R116+R117</formula>
    </cfRule>
  </conditionalFormatting>
  <pageMargins left="0.23622047244094491" right="0.23622047244094491" top="0.35433070866141736" bottom="0.19685039370078741" header="0.31496062992125984" footer="0.31496062992125984"/>
  <pageSetup paperSize="9" scale="52" fitToHeight="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P710"/>
  <sheetViews>
    <sheetView view="pageBreakPreview" zoomScale="75" zoomScaleSheetLayoutView="75" workbookViewId="0">
      <selection activeCell="N586" sqref="N586"/>
    </sheetView>
  </sheetViews>
  <sheetFormatPr defaultRowHeight="15" outlineLevelRow="1"/>
  <cols>
    <col min="1" max="1" width="8.85546875" style="29" customWidth="1"/>
    <col min="2" max="2" width="60.140625" style="29" customWidth="1"/>
    <col min="3" max="3" width="21.140625" style="29" customWidth="1"/>
    <col min="4" max="5" width="15.5703125" style="29" customWidth="1"/>
    <col min="6" max="7" width="17.28515625" style="92" customWidth="1"/>
    <col min="8" max="9" width="17.28515625" style="92" hidden="1" customWidth="1"/>
    <col min="10" max="11" width="16.42578125" style="29" customWidth="1"/>
    <col min="12" max="13" width="16.42578125" style="29" hidden="1" customWidth="1"/>
    <col min="14" max="14" width="17.85546875" style="65" customWidth="1"/>
    <col min="15" max="15" width="19" style="65" hidden="1" customWidth="1"/>
    <col min="16" max="16384" width="9.140625" style="29"/>
  </cols>
  <sheetData>
    <row r="1" spans="1:15" ht="82.5" customHeight="1">
      <c r="A1" s="1676" t="s">
        <v>1713</v>
      </c>
      <c r="B1" s="1536"/>
      <c r="C1" s="1536"/>
      <c r="D1" s="1536"/>
      <c r="E1" s="1536"/>
      <c r="F1" s="1536"/>
      <c r="G1" s="1536"/>
      <c r="H1" s="1536"/>
      <c r="I1" s="1536"/>
      <c r="J1" s="1536"/>
      <c r="K1" s="1536"/>
      <c r="L1" s="1536"/>
      <c r="M1" s="1536"/>
      <c r="N1" s="1536"/>
      <c r="O1" s="1536"/>
    </row>
    <row r="2" spans="1:15">
      <c r="A2" s="186"/>
      <c r="B2" s="30"/>
      <c r="C2" s="30"/>
      <c r="D2" s="30"/>
      <c r="E2" s="30"/>
      <c r="F2" s="30"/>
      <c r="G2" s="30"/>
      <c r="H2" s="30"/>
      <c r="I2" s="30"/>
      <c r="J2" s="30"/>
      <c r="K2" s="30"/>
      <c r="L2" s="30"/>
      <c r="M2" s="30"/>
      <c r="N2" s="66"/>
    </row>
    <row r="3" spans="1:15" ht="15" customHeight="1">
      <c r="A3" s="1677" t="str">
        <f>CONCATENATE([130]ПАС!B56,"  (",[130]ПАС!C52,"  ",[130]ПАС!C51,")")</f>
        <v>ООО "Ромист"  (Омутинское  Омутинский муниципальный район)</v>
      </c>
      <c r="B3" s="1677"/>
      <c r="C3" s="1677"/>
      <c r="D3" s="1677"/>
      <c r="E3" s="1677"/>
      <c r="F3" s="1677"/>
      <c r="G3" s="1677"/>
      <c r="H3" s="1677"/>
      <c r="I3" s="1677"/>
      <c r="J3" s="1677"/>
      <c r="K3" s="1677"/>
      <c r="L3" s="1677"/>
      <c r="M3" s="1677"/>
      <c r="N3" s="1677"/>
      <c r="O3" s="1677"/>
    </row>
    <row r="4" spans="1:15" ht="27.75" customHeight="1">
      <c r="A4" s="1538" t="s">
        <v>1251</v>
      </c>
      <c r="B4" s="1538"/>
      <c r="C4" s="1538" t="s">
        <v>729</v>
      </c>
      <c r="D4" s="1535" t="s">
        <v>741</v>
      </c>
      <c r="E4" s="1535" t="s">
        <v>798</v>
      </c>
      <c r="F4" s="1650" t="s">
        <v>742</v>
      </c>
      <c r="G4" s="1650"/>
      <c r="H4" s="1665" t="s">
        <v>743</v>
      </c>
      <c r="I4" s="1666"/>
      <c r="J4" s="1674" t="s">
        <v>1086</v>
      </c>
      <c r="K4" s="1657"/>
      <c r="L4" s="1674" t="s">
        <v>1087</v>
      </c>
      <c r="M4" s="1657"/>
      <c r="N4" s="1673" t="s">
        <v>797</v>
      </c>
      <c r="O4" s="1673" t="s">
        <v>744</v>
      </c>
    </row>
    <row r="5" spans="1:15">
      <c r="A5" s="1538"/>
      <c r="B5" s="1538"/>
      <c r="C5" s="1538"/>
      <c r="D5" s="1535"/>
      <c r="E5" s="1535"/>
      <c r="F5" s="1650"/>
      <c r="G5" s="1650"/>
      <c r="H5" s="1667"/>
      <c r="I5" s="1668"/>
      <c r="J5" s="1675"/>
      <c r="K5" s="1659"/>
      <c r="L5" s="1675"/>
      <c r="M5" s="1659"/>
      <c r="N5" s="1673"/>
      <c r="O5" s="1673"/>
    </row>
    <row r="6" spans="1:15" ht="51" customHeight="1">
      <c r="A6" s="1538"/>
      <c r="B6" s="1538"/>
      <c r="C6" s="1538"/>
      <c r="D6" s="1535"/>
      <c r="E6" s="1535"/>
      <c r="F6" s="869" t="s">
        <v>1583</v>
      </c>
      <c r="G6" s="869" t="s">
        <v>1584</v>
      </c>
      <c r="H6" s="239" t="str">
        <f>F6</f>
        <v>c 01.01.2018-30.06.2018г</v>
      </c>
      <c r="I6" s="239" t="str">
        <f>G6</f>
        <v>с 01.07.2018 -31.12.2018гг</v>
      </c>
      <c r="J6" s="293" t="str">
        <f>F6</f>
        <v>c 01.01.2018-30.06.2018г</v>
      </c>
      <c r="K6" s="239" t="str">
        <f>G6</f>
        <v>с 01.07.2018 -31.12.2018гг</v>
      </c>
      <c r="L6" s="293" t="str">
        <f>F6</f>
        <v>c 01.01.2018-30.06.2018г</v>
      </c>
      <c r="M6" s="239" t="str">
        <f>F6</f>
        <v>c 01.01.2018-30.06.2018г</v>
      </c>
      <c r="N6" s="1673"/>
      <c r="O6" s="1673"/>
    </row>
    <row r="7" spans="1:15">
      <c r="A7" s="1538">
        <v>1</v>
      </c>
      <c r="B7" s="1538"/>
      <c r="C7" s="31">
        <v>2</v>
      </c>
      <c r="D7" s="31">
        <v>3</v>
      </c>
      <c r="E7" s="31">
        <v>4</v>
      </c>
      <c r="F7" s="31">
        <v>5</v>
      </c>
      <c r="G7" s="31">
        <v>6</v>
      </c>
      <c r="H7" s="31">
        <v>7</v>
      </c>
      <c r="I7" s="31">
        <v>8</v>
      </c>
      <c r="J7" s="31">
        <v>7</v>
      </c>
      <c r="K7" s="31">
        <v>8</v>
      </c>
      <c r="L7" s="31">
        <v>11</v>
      </c>
      <c r="M7" s="31">
        <v>12</v>
      </c>
      <c r="N7" s="31">
        <v>9</v>
      </c>
      <c r="O7" s="31">
        <v>14</v>
      </c>
    </row>
    <row r="8" spans="1:15" ht="30" customHeight="1">
      <c r="A8" s="1645" t="s">
        <v>745</v>
      </c>
      <c r="B8" s="1646"/>
      <c r="C8" s="46" t="s">
        <v>799</v>
      </c>
      <c r="D8" s="61">
        <f>D9+D46+D68+D90</f>
        <v>14</v>
      </c>
      <c r="E8" s="61">
        <f>E9+E46+E68+E90</f>
        <v>0</v>
      </c>
      <c r="F8" s="94"/>
      <c r="G8" s="94"/>
      <c r="H8" s="94"/>
      <c r="I8" s="94"/>
      <c r="J8" s="46"/>
      <c r="K8" s="46"/>
      <c r="L8" s="46"/>
      <c r="M8" s="46"/>
      <c r="N8" s="81">
        <f>N9+N46+N68+N90</f>
        <v>284.76</v>
      </c>
      <c r="O8" s="81">
        <f>O9</f>
        <v>0</v>
      </c>
    </row>
    <row r="9" spans="1:15" hidden="1">
      <c r="A9" s="1663" t="s">
        <v>747</v>
      </c>
      <c r="B9" s="1663"/>
      <c r="C9" s="31" t="s">
        <v>746</v>
      </c>
      <c r="D9" s="61">
        <f>D10</f>
        <v>0</v>
      </c>
      <c r="E9" s="61">
        <f>E13</f>
        <v>0</v>
      </c>
      <c r="F9" s="95"/>
      <c r="G9" s="95"/>
      <c r="H9" s="95"/>
      <c r="I9" s="95"/>
      <c r="J9" s="85"/>
      <c r="K9" s="85"/>
      <c r="L9" s="85"/>
      <c r="M9" s="85"/>
      <c r="N9" s="81">
        <f>N10+N13</f>
        <v>0</v>
      </c>
      <c r="O9" s="81">
        <f>O10+O13</f>
        <v>0</v>
      </c>
    </row>
    <row r="10" spans="1:15" ht="15" hidden="1" customHeight="1">
      <c r="A10" s="1637" t="s">
        <v>802</v>
      </c>
      <c r="B10" s="1638"/>
      <c r="C10" s="31" t="s">
        <v>746</v>
      </c>
      <c r="D10" s="61">
        <f>D11</f>
        <v>0</v>
      </c>
      <c r="E10" s="85"/>
      <c r="F10" s="96">
        <f>F11</f>
        <v>3.88</v>
      </c>
      <c r="G10" s="96">
        <f>G11</f>
        <v>3.88</v>
      </c>
      <c r="H10" s="96">
        <f>H11</f>
        <v>3.08</v>
      </c>
      <c r="I10" s="96">
        <f>I11</f>
        <v>3.08</v>
      </c>
      <c r="J10" s="50"/>
      <c r="K10" s="50"/>
      <c r="L10" s="50"/>
      <c r="M10" s="50"/>
      <c r="N10" s="81">
        <f>SUM(N11:N12)</f>
        <v>0</v>
      </c>
      <c r="O10" s="81">
        <f>SUM(O11:O12)</f>
        <v>0</v>
      </c>
    </row>
    <row r="11" spans="1:15" ht="15" hidden="1" customHeight="1" outlineLevel="1">
      <c r="A11" s="82"/>
      <c r="B11" s="82" t="s">
        <v>800</v>
      </c>
      <c r="C11" s="31" t="s">
        <v>746</v>
      </c>
      <c r="D11" s="83"/>
      <c r="E11" s="85"/>
      <c r="F11" s="90">
        <v>3.88</v>
      </c>
      <c r="G11" s="91">
        <v>3.88</v>
      </c>
      <c r="H11" s="91">
        <v>3.08</v>
      </c>
      <c r="I11" s="91">
        <v>3.08</v>
      </c>
      <c r="J11" s="59"/>
      <c r="K11" s="59"/>
      <c r="L11" s="59"/>
      <c r="M11" s="59"/>
      <c r="N11" s="71">
        <f>D11*(F11*J11+G11*K11+H11*L11+I11*M11)</f>
        <v>0</v>
      </c>
      <c r="O11" s="71">
        <f>D11*(H11*L11+I11*M11)</f>
        <v>0</v>
      </c>
    </row>
    <row r="12" spans="1:15" ht="15" hidden="1" customHeight="1" outlineLevel="1">
      <c r="A12" s="43"/>
      <c r="B12" s="89" t="s">
        <v>801</v>
      </c>
      <c r="C12" s="44" t="s">
        <v>748</v>
      </c>
      <c r="D12" s="84"/>
      <c r="E12" s="85"/>
      <c r="F12" s="97"/>
      <c r="G12" s="98"/>
      <c r="H12" s="98"/>
      <c r="I12" s="98"/>
      <c r="J12" s="45"/>
      <c r="K12" s="45"/>
      <c r="L12" s="45"/>
      <c r="M12" s="45"/>
      <c r="N12" s="67"/>
      <c r="O12" s="67"/>
    </row>
    <row r="13" spans="1:15" ht="14.25" hidden="1" customHeight="1" collapsed="1">
      <c r="A13" s="1637" t="s">
        <v>749</v>
      </c>
      <c r="B13" s="1638"/>
      <c r="C13" s="50"/>
      <c r="D13" s="50"/>
      <c r="E13" s="61">
        <f>E14+E15+E25+E35</f>
        <v>0</v>
      </c>
      <c r="F13" s="99"/>
      <c r="G13" s="99"/>
      <c r="H13" s="99"/>
      <c r="I13" s="99"/>
      <c r="J13" s="50"/>
      <c r="K13" s="50"/>
      <c r="L13" s="50"/>
      <c r="M13" s="50"/>
      <c r="N13" s="81">
        <f>N14+N15+N25+N35</f>
        <v>0</v>
      </c>
      <c r="O13" s="81">
        <f>O14+O15+O35</f>
        <v>0</v>
      </c>
    </row>
    <row r="14" spans="1:15" s="52" customFormat="1" ht="14.25" hidden="1" customHeight="1" outlineLevel="1">
      <c r="A14" s="33"/>
      <c r="B14" s="89" t="s">
        <v>804</v>
      </c>
      <c r="C14" s="32" t="s">
        <v>748</v>
      </c>
      <c r="D14" s="34"/>
      <c r="E14" s="41"/>
      <c r="F14" s="100"/>
      <c r="G14" s="100"/>
      <c r="H14" s="100"/>
      <c r="I14" s="100"/>
      <c r="J14" s="59"/>
      <c r="K14" s="59"/>
      <c r="L14" s="59"/>
      <c r="M14" s="59"/>
      <c r="N14" s="72"/>
      <c r="O14" s="72"/>
    </row>
    <row r="15" spans="1:15" ht="14.25" hidden="1" customHeight="1" outlineLevel="1">
      <c r="A15" s="49"/>
      <c r="B15" s="55" t="s">
        <v>791</v>
      </c>
      <c r="C15" s="56"/>
      <c r="D15" s="56"/>
      <c r="E15" s="62">
        <f>E16+E19+E22</f>
        <v>0</v>
      </c>
      <c r="F15" s="101"/>
      <c r="G15" s="101"/>
      <c r="H15" s="101"/>
      <c r="I15" s="101"/>
      <c r="J15" s="56"/>
      <c r="K15" s="56"/>
      <c r="L15" s="56"/>
      <c r="M15" s="56"/>
      <c r="N15" s="68">
        <f>N16+N19+N22</f>
        <v>0</v>
      </c>
      <c r="O15" s="68">
        <f>O16+O19+O22</f>
        <v>0</v>
      </c>
    </row>
    <row r="16" spans="1:15" s="37" customFormat="1" ht="14.25" hidden="1" customHeight="1" outlineLevel="1">
      <c r="A16" s="54"/>
      <c r="B16" s="53" t="s">
        <v>785</v>
      </c>
      <c r="C16" s="50"/>
      <c r="D16" s="50"/>
      <c r="E16" s="64">
        <f>SUM(E17:E18)</f>
        <v>0</v>
      </c>
      <c r="F16" s="102"/>
      <c r="G16" s="99"/>
      <c r="H16" s="99"/>
      <c r="I16" s="99"/>
      <c r="J16" s="50"/>
      <c r="K16" s="50"/>
      <c r="L16" s="50"/>
      <c r="M16" s="51"/>
      <c r="N16" s="69">
        <f>SUM(N17:N18)</f>
        <v>0</v>
      </c>
      <c r="O16" s="70">
        <f>SUM(O17:O18)</f>
        <v>0</v>
      </c>
    </row>
    <row r="17" spans="1:16" s="52" customFormat="1" ht="14.25" hidden="1" customHeight="1" outlineLevel="1">
      <c r="A17" s="35"/>
      <c r="B17" s="57" t="s">
        <v>786</v>
      </c>
      <c r="C17" s="58" t="s">
        <v>750</v>
      </c>
      <c r="D17" s="58"/>
      <c r="E17" s="59"/>
      <c r="F17" s="103">
        <v>6.6000000000000003E-2</v>
      </c>
      <c r="G17" s="103">
        <v>7.1999999999999995E-2</v>
      </c>
      <c r="H17" s="103">
        <v>4.3999999999999997E-2</v>
      </c>
      <c r="I17" s="103">
        <v>4.8000000000000001E-2</v>
      </c>
      <c r="J17" s="59"/>
      <c r="K17" s="59"/>
      <c r="L17" s="59"/>
      <c r="M17" s="59"/>
      <c r="N17" s="71">
        <f>E17*(F17*J17+G17*K17+H17*L17+I17*M17)</f>
        <v>0</v>
      </c>
      <c r="O17" s="71">
        <f>E17*(H17*L17+I17*M17)</f>
        <v>0</v>
      </c>
    </row>
    <row r="18" spans="1:16" s="52" customFormat="1" ht="14.25" hidden="1" customHeight="1" outlineLevel="1">
      <c r="A18" s="33"/>
      <c r="B18" s="33" t="s">
        <v>787</v>
      </c>
      <c r="C18" s="34" t="s">
        <v>750</v>
      </c>
      <c r="D18" s="34"/>
      <c r="E18" s="41"/>
      <c r="F18" s="104">
        <v>0.19800000000000001</v>
      </c>
      <c r="G18" s="104">
        <v>0.216</v>
      </c>
      <c r="H18" s="104">
        <v>0.13200000000000001</v>
      </c>
      <c r="I18" s="104">
        <v>0.14399999999999999</v>
      </c>
      <c r="J18" s="59"/>
      <c r="K18" s="59"/>
      <c r="L18" s="59"/>
      <c r="M18" s="59"/>
      <c r="N18" s="71">
        <f>E18*(F18*J18+G18*K18+H18*L18+I18*M18)</f>
        <v>0</v>
      </c>
      <c r="O18" s="71">
        <f>E18*(H18*L18+I18*M18)</f>
        <v>0</v>
      </c>
    </row>
    <row r="19" spans="1:16" s="37" customFormat="1" ht="14.25" hidden="1" customHeight="1" outlineLevel="1">
      <c r="A19" s="40"/>
      <c r="B19" s="53" t="s">
        <v>788</v>
      </c>
      <c r="C19" s="50"/>
      <c r="D19" s="50"/>
      <c r="E19" s="61">
        <f>SUM(E20:E21)</f>
        <v>0</v>
      </c>
      <c r="F19" s="102"/>
      <c r="G19" s="99"/>
      <c r="H19" s="99"/>
      <c r="I19" s="99"/>
      <c r="J19" s="50"/>
      <c r="K19" s="50"/>
      <c r="L19" s="50"/>
      <c r="M19" s="51"/>
      <c r="N19" s="69">
        <f>SUM(N20:N21)</f>
        <v>0</v>
      </c>
      <c r="O19" s="70">
        <f>SUM(O20:O21)</f>
        <v>0</v>
      </c>
    </row>
    <row r="20" spans="1:16" customFormat="1" ht="14.25" hidden="1" customHeight="1" outlineLevel="1">
      <c r="A20" s="35"/>
      <c r="B20" s="35" t="s">
        <v>786</v>
      </c>
      <c r="C20" s="34" t="s">
        <v>750</v>
      </c>
      <c r="D20" s="34"/>
      <c r="E20" s="41"/>
      <c r="F20" s="104">
        <v>4.3999999999999997E-2</v>
      </c>
      <c r="G20" s="104">
        <v>4.8000000000000001E-2</v>
      </c>
      <c r="H20" s="104">
        <v>3.3000000000000002E-2</v>
      </c>
      <c r="I20" s="103">
        <v>3.5999999999999997E-2</v>
      </c>
      <c r="J20" s="59"/>
      <c r="K20" s="59"/>
      <c r="L20" s="59"/>
      <c r="M20" s="59"/>
      <c r="N20" s="71">
        <f>E20*(F20*J20+G20*K20+H20*L20+I20*M20)</f>
        <v>0</v>
      </c>
      <c r="O20" s="71">
        <f>E20*(H20*L20+I20*M20)</f>
        <v>0</v>
      </c>
      <c r="P20" s="52"/>
    </row>
    <row r="21" spans="1:16" customFormat="1" ht="14.25" hidden="1" customHeight="1" outlineLevel="1">
      <c r="A21" s="33"/>
      <c r="B21" s="33" t="s">
        <v>787</v>
      </c>
      <c r="C21" s="34" t="s">
        <v>750</v>
      </c>
      <c r="D21" s="34"/>
      <c r="E21" s="41"/>
      <c r="F21" s="104">
        <v>0.13200000000000001</v>
      </c>
      <c r="G21" s="104">
        <v>0.14399999999999999</v>
      </c>
      <c r="H21" s="104">
        <v>8.7999999999999995E-2</v>
      </c>
      <c r="I21" s="104">
        <v>9.6000000000000002E-2</v>
      </c>
      <c r="J21" s="59"/>
      <c r="K21" s="59"/>
      <c r="L21" s="41"/>
      <c r="M21" s="59"/>
      <c r="N21" s="71">
        <f>E21*(F21*J21+G21*K21+H21*L21+I21*M21)</f>
        <v>0</v>
      </c>
      <c r="O21" s="71">
        <f>E21*(H21*L21+I21*M21)</f>
        <v>0</v>
      </c>
      <c r="P21" s="52"/>
    </row>
    <row r="22" spans="1:16" s="37" customFormat="1" ht="14.25" hidden="1" customHeight="1" outlineLevel="1">
      <c r="A22" s="38"/>
      <c r="B22" s="53" t="s">
        <v>789</v>
      </c>
      <c r="C22" s="50"/>
      <c r="D22" s="50"/>
      <c r="E22" s="61">
        <f>SUM(E23:E24)</f>
        <v>0</v>
      </c>
      <c r="F22" s="102"/>
      <c r="G22" s="99"/>
      <c r="H22" s="99"/>
      <c r="I22" s="99"/>
      <c r="J22" s="50"/>
      <c r="K22" s="50"/>
      <c r="L22" s="50"/>
      <c r="M22" s="51"/>
      <c r="N22" s="69">
        <f>SUM(N23:N24)</f>
        <v>0</v>
      </c>
      <c r="O22" s="70">
        <f>SUM(O23:O24)</f>
        <v>0</v>
      </c>
    </row>
    <row r="23" spans="1:16" ht="14.25" hidden="1" customHeight="1" outlineLevel="1">
      <c r="A23" s="33"/>
      <c r="B23" s="35" t="s">
        <v>786</v>
      </c>
      <c r="C23" s="34" t="s">
        <v>750</v>
      </c>
      <c r="D23" s="39"/>
      <c r="E23" s="48"/>
      <c r="F23" s="104">
        <v>3.3000000000000002E-2</v>
      </c>
      <c r="G23" s="104">
        <v>3.5999999999999997E-2</v>
      </c>
      <c r="H23" s="104">
        <v>2.1999999999999999E-2</v>
      </c>
      <c r="I23" s="103">
        <v>2.4E-2</v>
      </c>
      <c r="J23" s="59"/>
      <c r="K23" s="59"/>
      <c r="L23" s="59"/>
      <c r="M23" s="59"/>
      <c r="N23" s="71">
        <f>E23*(F23*J23+G23*K23+H23*L23+I23*M23)</f>
        <v>0</v>
      </c>
      <c r="O23" s="71">
        <f>E23*(H23*L23+I23*M23)</f>
        <v>0</v>
      </c>
      <c r="P23" s="52"/>
    </row>
    <row r="24" spans="1:16" ht="14.25" hidden="1" customHeight="1" outlineLevel="1">
      <c r="A24" s="33"/>
      <c r="B24" s="33" t="s">
        <v>787</v>
      </c>
      <c r="C24" s="34" t="s">
        <v>750</v>
      </c>
      <c r="D24" s="39"/>
      <c r="E24" s="48"/>
      <c r="F24" s="104">
        <v>9.9000000000000005E-2</v>
      </c>
      <c r="G24" s="104">
        <v>0.108</v>
      </c>
      <c r="H24" s="104">
        <v>6.6000000000000003E-2</v>
      </c>
      <c r="I24" s="104">
        <v>7.1999999999999995E-2</v>
      </c>
      <c r="J24" s="59"/>
      <c r="K24" s="59"/>
      <c r="L24" s="41"/>
      <c r="M24" s="59"/>
      <c r="N24" s="71">
        <f>E24*(F24*J24+G24*K24+H24*L24+I24*M24)</f>
        <v>0</v>
      </c>
      <c r="O24" s="71">
        <f>E24*(H24*L24+I24*M24)</f>
        <v>0</v>
      </c>
      <c r="P24" s="52"/>
    </row>
    <row r="25" spans="1:16" ht="14.25" hidden="1" customHeight="1" outlineLevel="1">
      <c r="A25" s="33"/>
      <c r="B25" s="47" t="s">
        <v>796</v>
      </c>
      <c r="C25" s="39"/>
      <c r="D25" s="39"/>
      <c r="E25" s="62">
        <f>E26+E29+E32</f>
        <v>0</v>
      </c>
      <c r="F25" s="105"/>
      <c r="G25" s="105"/>
      <c r="H25" s="105"/>
      <c r="I25" s="105"/>
      <c r="J25" s="39"/>
      <c r="K25" s="39"/>
      <c r="L25" s="39"/>
      <c r="M25" s="63"/>
      <c r="N25" s="68">
        <f>N26+N29+N32</f>
        <v>0</v>
      </c>
      <c r="O25" s="78"/>
    </row>
    <row r="26" spans="1:16" ht="14.25" hidden="1" customHeight="1" outlineLevel="1">
      <c r="A26" s="33"/>
      <c r="B26" s="53" t="s">
        <v>785</v>
      </c>
      <c r="C26" s="50"/>
      <c r="D26" s="50"/>
      <c r="E26" s="61">
        <f>SUM(E27:E28)</f>
        <v>0</v>
      </c>
      <c r="F26" s="102"/>
      <c r="G26" s="99"/>
      <c r="H26" s="99"/>
      <c r="I26" s="99"/>
      <c r="J26" s="50"/>
      <c r="K26" s="50"/>
      <c r="L26" s="50"/>
      <c r="M26" s="51"/>
      <c r="N26" s="69">
        <f>SUM(N27:N28)</f>
        <v>0</v>
      </c>
      <c r="O26" s="79"/>
    </row>
    <row r="27" spans="1:16" ht="14.25" hidden="1" customHeight="1" outlineLevel="1">
      <c r="A27" s="33"/>
      <c r="B27" s="35" t="s">
        <v>786</v>
      </c>
      <c r="C27" s="34" t="s">
        <v>750</v>
      </c>
      <c r="D27" s="39"/>
      <c r="E27" s="48"/>
      <c r="F27" s="104">
        <v>0.11</v>
      </c>
      <c r="G27" s="104">
        <v>0.12</v>
      </c>
      <c r="H27" s="105"/>
      <c r="I27" s="106"/>
      <c r="J27" s="59"/>
      <c r="K27" s="59"/>
      <c r="L27" s="76"/>
      <c r="M27" s="76"/>
      <c r="N27" s="71">
        <f>E27*(F27*J27+G27*K27+H27*L27+I27*M27)</f>
        <v>0</v>
      </c>
      <c r="O27" s="77"/>
      <c r="P27" s="52"/>
    </row>
    <row r="28" spans="1:16" ht="14.25" hidden="1" customHeight="1" outlineLevel="1">
      <c r="A28" s="33"/>
      <c r="B28" s="33" t="s">
        <v>787</v>
      </c>
      <c r="C28" s="34" t="s">
        <v>750</v>
      </c>
      <c r="D28" s="39"/>
      <c r="E28" s="48"/>
      <c r="F28" s="104">
        <v>0.33</v>
      </c>
      <c r="G28" s="104">
        <v>0.36</v>
      </c>
      <c r="H28" s="105"/>
      <c r="I28" s="105"/>
      <c r="J28" s="59"/>
      <c r="K28" s="59"/>
      <c r="L28" s="36"/>
      <c r="M28" s="76"/>
      <c r="N28" s="71">
        <f>E28*(F28*J28+G28*K28+H28*L28+I28*M28)</f>
        <v>0</v>
      </c>
      <c r="O28" s="77"/>
      <c r="P28" s="52"/>
    </row>
    <row r="29" spans="1:16" ht="14.25" hidden="1" customHeight="1" outlineLevel="1">
      <c r="A29" s="33"/>
      <c r="B29" s="53" t="s">
        <v>788</v>
      </c>
      <c r="C29" s="50"/>
      <c r="D29" s="50"/>
      <c r="E29" s="61">
        <f>SUM(E30:E31)</f>
        <v>0</v>
      </c>
      <c r="F29" s="102"/>
      <c r="G29" s="99"/>
      <c r="H29" s="99"/>
      <c r="I29" s="99"/>
      <c r="J29" s="50"/>
      <c r="K29" s="50"/>
      <c r="L29" s="50"/>
      <c r="M29" s="51"/>
      <c r="N29" s="69">
        <f>SUM(N30:N31)</f>
        <v>0</v>
      </c>
      <c r="O29" s="79"/>
    </row>
    <row r="30" spans="1:16" ht="14.25" hidden="1" customHeight="1" outlineLevel="1">
      <c r="A30" s="33"/>
      <c r="B30" s="35" t="s">
        <v>786</v>
      </c>
      <c r="C30" s="34" t="s">
        <v>750</v>
      </c>
      <c r="D30" s="39"/>
      <c r="E30" s="48"/>
      <c r="F30" s="104">
        <v>7.6999999999999999E-2</v>
      </c>
      <c r="G30" s="104">
        <v>8.3999999999999991E-2</v>
      </c>
      <c r="H30" s="105"/>
      <c r="I30" s="106"/>
      <c r="J30" s="59"/>
      <c r="K30" s="59"/>
      <c r="L30" s="76"/>
      <c r="M30" s="76"/>
      <c r="N30" s="71">
        <f>E30*(F30*J30+G30*K30+H30*L30+I30*M30)</f>
        <v>0</v>
      </c>
      <c r="O30" s="77"/>
      <c r="P30" s="52"/>
    </row>
    <row r="31" spans="1:16" ht="14.25" hidden="1" customHeight="1" outlineLevel="1">
      <c r="A31" s="33"/>
      <c r="B31" s="33" t="s">
        <v>787</v>
      </c>
      <c r="C31" s="34" t="s">
        <v>750</v>
      </c>
      <c r="D31" s="39"/>
      <c r="E31" s="48"/>
      <c r="F31" s="104">
        <v>0.22</v>
      </c>
      <c r="G31" s="104">
        <v>0.24</v>
      </c>
      <c r="H31" s="105"/>
      <c r="I31" s="105"/>
      <c r="J31" s="59"/>
      <c r="K31" s="59"/>
      <c r="L31" s="36"/>
      <c r="M31" s="76"/>
      <c r="N31" s="71">
        <f>E31*(F31*J31+G31*K31+H31*L31+I31*M31)</f>
        <v>0</v>
      </c>
      <c r="O31" s="77"/>
      <c r="P31" s="52"/>
    </row>
    <row r="32" spans="1:16" ht="14.25" hidden="1" customHeight="1" outlineLevel="1">
      <c r="A32" s="33"/>
      <c r="B32" s="53" t="s">
        <v>789</v>
      </c>
      <c r="C32" s="50"/>
      <c r="D32" s="50"/>
      <c r="E32" s="61">
        <f>SUM(E33:E34)</f>
        <v>0</v>
      </c>
      <c r="F32" s="102"/>
      <c r="G32" s="99"/>
      <c r="H32" s="99"/>
      <c r="I32" s="99"/>
      <c r="J32" s="50"/>
      <c r="K32" s="50"/>
      <c r="L32" s="50"/>
      <c r="M32" s="51"/>
      <c r="N32" s="69">
        <f>SUM(N33:N34)</f>
        <v>0</v>
      </c>
      <c r="O32" s="79"/>
    </row>
    <row r="33" spans="1:16" ht="14.25" hidden="1" customHeight="1" outlineLevel="1">
      <c r="A33" s="33"/>
      <c r="B33" s="35" t="s">
        <v>786</v>
      </c>
      <c r="C33" s="34" t="s">
        <v>750</v>
      </c>
      <c r="D33" s="39"/>
      <c r="E33" s="48"/>
      <c r="F33" s="104">
        <v>5.5E-2</v>
      </c>
      <c r="G33" s="104">
        <v>0.06</v>
      </c>
      <c r="H33" s="105"/>
      <c r="I33" s="106"/>
      <c r="J33" s="59"/>
      <c r="K33" s="59"/>
      <c r="L33" s="76"/>
      <c r="M33" s="76"/>
      <c r="N33" s="71">
        <f>E33*(F33*J33+G33*K33+H33*L33+I33*M33)</f>
        <v>0</v>
      </c>
      <c r="O33" s="77"/>
      <c r="P33" s="52"/>
    </row>
    <row r="34" spans="1:16" ht="14.25" hidden="1" customHeight="1" outlineLevel="1">
      <c r="A34" s="33"/>
      <c r="B34" s="33" t="s">
        <v>787</v>
      </c>
      <c r="C34" s="34" t="s">
        <v>750</v>
      </c>
      <c r="D34" s="39"/>
      <c r="E34" s="48"/>
      <c r="F34" s="104">
        <v>0.16500000000000001</v>
      </c>
      <c r="G34" s="104">
        <v>0.18</v>
      </c>
      <c r="H34" s="105"/>
      <c r="I34" s="105"/>
      <c r="J34" s="59"/>
      <c r="K34" s="59"/>
      <c r="L34" s="36"/>
      <c r="M34" s="76"/>
      <c r="N34" s="71">
        <f>E34*(F34*J34+G34*K34+H34*L34+I34*M34)</f>
        <v>0</v>
      </c>
      <c r="O34" s="77"/>
      <c r="P34" s="52"/>
    </row>
    <row r="35" spans="1:16" s="37" customFormat="1" ht="45" hidden="1" customHeight="1" outlineLevel="1">
      <c r="A35" s="38"/>
      <c r="B35" s="53" t="s">
        <v>790</v>
      </c>
      <c r="C35" s="50"/>
      <c r="D35" s="50"/>
      <c r="E35" s="61">
        <f>E36+E41</f>
        <v>0</v>
      </c>
      <c r="F35" s="102"/>
      <c r="G35" s="99"/>
      <c r="H35" s="99"/>
      <c r="I35" s="99"/>
      <c r="J35" s="50"/>
      <c r="K35" s="50"/>
      <c r="L35" s="50"/>
      <c r="M35" s="51"/>
      <c r="N35" s="70">
        <f>N36+N41</f>
        <v>0</v>
      </c>
      <c r="O35" s="70">
        <f>O36</f>
        <v>0</v>
      </c>
    </row>
    <row r="36" spans="1:16" customFormat="1" ht="14.25" hidden="1" customHeight="1" outlineLevel="1">
      <c r="A36" s="35"/>
      <c r="B36" s="47" t="s">
        <v>791</v>
      </c>
      <c r="C36" s="34"/>
      <c r="D36" s="34"/>
      <c r="E36" s="60">
        <f>SUM(E37:E40)</f>
        <v>0</v>
      </c>
      <c r="F36" s="100"/>
      <c r="G36" s="100"/>
      <c r="H36" s="100"/>
      <c r="I36" s="100"/>
      <c r="J36" s="34"/>
      <c r="K36" s="34"/>
      <c r="L36" s="34"/>
      <c r="M36" s="34"/>
      <c r="N36" s="71">
        <f>SUM(N37:N40)</f>
        <v>0</v>
      </c>
      <c r="O36" s="71">
        <f>SUM(O37:O40)</f>
        <v>0</v>
      </c>
    </row>
    <row r="37" spans="1:16" customFormat="1" ht="14.25" hidden="1" customHeight="1" outlineLevel="1">
      <c r="A37" s="35"/>
      <c r="B37" s="35" t="s">
        <v>792</v>
      </c>
      <c r="C37" s="34" t="s">
        <v>750</v>
      </c>
      <c r="D37" s="34"/>
      <c r="E37" s="41"/>
      <c r="F37" s="107">
        <v>2.7E-2</v>
      </c>
      <c r="G37" s="107">
        <v>2.7E-2</v>
      </c>
      <c r="H37" s="107">
        <v>1.7999999999999999E-2</v>
      </c>
      <c r="I37" s="107">
        <v>1.7999999999999999E-2</v>
      </c>
      <c r="J37" s="59"/>
      <c r="K37" s="59"/>
      <c r="L37" s="59"/>
      <c r="M37" s="59"/>
      <c r="N37" s="71">
        <f>E37*(F37*J37+G37*K37+H37*L37+I37*M37)</f>
        <v>0</v>
      </c>
      <c r="O37" s="71">
        <f>E37*(H37*L37+I37*M37)</f>
        <v>0</v>
      </c>
    </row>
    <row r="38" spans="1:16" customFormat="1" ht="14.25" hidden="1" customHeight="1" outlineLevel="1">
      <c r="A38" s="35"/>
      <c r="B38" s="35" t="s">
        <v>793</v>
      </c>
      <c r="C38" s="34" t="s">
        <v>750</v>
      </c>
      <c r="D38" s="34"/>
      <c r="E38" s="41"/>
      <c r="F38" s="107">
        <v>0.02</v>
      </c>
      <c r="G38" s="107">
        <v>0.02</v>
      </c>
      <c r="H38" s="107">
        <v>1.2999999999999999E-2</v>
      </c>
      <c r="I38" s="107">
        <v>1.2999999999999999E-2</v>
      </c>
      <c r="J38" s="59"/>
      <c r="K38" s="59"/>
      <c r="L38" s="59"/>
      <c r="M38" s="59"/>
      <c r="N38" s="71">
        <f>E38*(F38*J38+G38*K38+H38*L38+I38*M38)</f>
        <v>0</v>
      </c>
      <c r="O38" s="71">
        <f>E38*(H38*L38+I38*M38)</f>
        <v>0</v>
      </c>
    </row>
    <row r="39" spans="1:16" customFormat="1" ht="14.25" hidden="1" customHeight="1" outlineLevel="1">
      <c r="A39" s="35"/>
      <c r="B39" s="35" t="s">
        <v>794</v>
      </c>
      <c r="C39" s="34" t="s">
        <v>750</v>
      </c>
      <c r="D39" s="34"/>
      <c r="E39" s="41"/>
      <c r="F39" s="107">
        <v>1.6E-2</v>
      </c>
      <c r="G39" s="107">
        <v>1.6E-2</v>
      </c>
      <c r="H39" s="107">
        <v>0.01</v>
      </c>
      <c r="I39" s="107">
        <v>0.01</v>
      </c>
      <c r="J39" s="59"/>
      <c r="K39" s="59"/>
      <c r="L39" s="59"/>
      <c r="M39" s="59"/>
      <c r="N39" s="71">
        <f>E39*(F39*J39+G39*K39+H39*L39+I39*M39)</f>
        <v>0</v>
      </c>
      <c r="O39" s="71">
        <f>E39*(H39*L39+I39*M39)</f>
        <v>0</v>
      </c>
    </row>
    <row r="40" spans="1:16" customFormat="1" ht="14.25" hidden="1" customHeight="1" outlineLevel="1">
      <c r="A40" s="35"/>
      <c r="B40" s="35" t="s">
        <v>795</v>
      </c>
      <c r="C40" s="34" t="s">
        <v>750</v>
      </c>
      <c r="D40" s="34"/>
      <c r="E40" s="41"/>
      <c r="F40" s="107">
        <v>6.0000000000000001E-3</v>
      </c>
      <c r="G40" s="107">
        <v>6.0000000000000001E-3</v>
      </c>
      <c r="H40" s="107">
        <v>4.0000000000000001E-3</v>
      </c>
      <c r="I40" s="107">
        <v>4.0000000000000001E-3</v>
      </c>
      <c r="J40" s="59"/>
      <c r="K40" s="59"/>
      <c r="L40" s="59"/>
      <c r="M40" s="59"/>
      <c r="N40" s="71">
        <f>E40*(F40*J40+G40*K40+H40*L40+I40*M40)</f>
        <v>0</v>
      </c>
      <c r="O40" s="71">
        <f>E40*(H40*L40+I40*M40)</f>
        <v>0</v>
      </c>
    </row>
    <row r="41" spans="1:16" customFormat="1" ht="14.25" hidden="1" customHeight="1" outlineLevel="1">
      <c r="A41" s="42"/>
      <c r="B41" s="47" t="s">
        <v>796</v>
      </c>
      <c r="C41" s="34"/>
      <c r="D41" s="34"/>
      <c r="E41" s="60">
        <f>SUM(E42:E45)</f>
        <v>0</v>
      </c>
      <c r="F41" s="100"/>
      <c r="G41" s="100"/>
      <c r="H41" s="100"/>
      <c r="I41" s="100"/>
      <c r="J41" s="34"/>
      <c r="K41" s="34"/>
      <c r="L41" s="34"/>
      <c r="M41" s="34"/>
      <c r="N41" s="71">
        <f>SUM(N42:N45)</f>
        <v>0</v>
      </c>
      <c r="O41" s="73"/>
    </row>
    <row r="42" spans="1:16" customFormat="1" ht="14.25" hidden="1" customHeight="1" outlineLevel="1">
      <c r="A42" s="35"/>
      <c r="B42" s="35" t="s">
        <v>792</v>
      </c>
      <c r="C42" s="34" t="s">
        <v>750</v>
      </c>
      <c r="D42" s="34"/>
      <c r="E42" s="41"/>
      <c r="F42" s="107">
        <v>4.4999999999999998E-2</v>
      </c>
      <c r="G42" s="107">
        <v>4.4999999999999998E-2</v>
      </c>
      <c r="H42" s="108"/>
      <c r="I42" s="108"/>
      <c r="J42" s="59"/>
      <c r="K42" s="59"/>
      <c r="L42" s="80"/>
      <c r="M42" s="80"/>
      <c r="N42" s="71">
        <f>E42*(F42*J42+G42*K42+H42*L42+I42*M42)</f>
        <v>0</v>
      </c>
      <c r="O42" s="75"/>
    </row>
    <row r="43" spans="1:16" customFormat="1" ht="14.25" hidden="1" customHeight="1" outlineLevel="1">
      <c r="A43" s="35"/>
      <c r="B43" s="35" t="s">
        <v>793</v>
      </c>
      <c r="C43" s="34" t="s">
        <v>750</v>
      </c>
      <c r="D43" s="34"/>
      <c r="E43" s="41"/>
      <c r="F43" s="107">
        <v>3.3000000000000002E-2</v>
      </c>
      <c r="G43" s="107">
        <v>3.3000000000000002E-2</v>
      </c>
      <c r="H43" s="108"/>
      <c r="I43" s="108"/>
      <c r="J43" s="59"/>
      <c r="K43" s="59"/>
      <c r="L43" s="80"/>
      <c r="M43" s="80"/>
      <c r="N43" s="71">
        <f>E43*(F43*J43+G43*K43+H43*L43+I43*M43)</f>
        <v>0</v>
      </c>
      <c r="O43" s="75"/>
    </row>
    <row r="44" spans="1:16" customFormat="1" ht="14.25" hidden="1" customHeight="1" outlineLevel="1">
      <c r="A44" s="35"/>
      <c r="B44" s="35" t="s">
        <v>794</v>
      </c>
      <c r="C44" s="34" t="s">
        <v>750</v>
      </c>
      <c r="D44" s="34"/>
      <c r="E44" s="41"/>
      <c r="F44" s="107">
        <v>2.6000000000000002E-2</v>
      </c>
      <c r="G44" s="107">
        <v>2.6000000000000002E-2</v>
      </c>
      <c r="H44" s="108"/>
      <c r="I44" s="108"/>
      <c r="J44" s="59"/>
      <c r="K44" s="59"/>
      <c r="L44" s="80"/>
      <c r="M44" s="80"/>
      <c r="N44" s="71">
        <f>E44*(F44*J44+G44*K44+H44*L44+I44*M44)</f>
        <v>0</v>
      </c>
      <c r="O44" s="75"/>
    </row>
    <row r="45" spans="1:16" customFormat="1" ht="14.25" hidden="1" customHeight="1" outlineLevel="1">
      <c r="A45" s="35"/>
      <c r="B45" s="35" t="s">
        <v>795</v>
      </c>
      <c r="C45" s="34" t="s">
        <v>750</v>
      </c>
      <c r="D45" s="34"/>
      <c r="E45" s="41"/>
      <c r="F45" s="107">
        <v>0.01</v>
      </c>
      <c r="G45" s="107">
        <v>0.01</v>
      </c>
      <c r="H45" s="108"/>
      <c r="I45" s="108"/>
      <c r="J45" s="59"/>
      <c r="K45" s="59"/>
      <c r="L45" s="80"/>
      <c r="M45" s="80"/>
      <c r="N45" s="71">
        <f>E45*(F45*J45+G45*K45+H45*L45+I45*M45)</f>
        <v>0</v>
      </c>
      <c r="O45" s="45"/>
    </row>
    <row r="46" spans="1:16" collapsed="1">
      <c r="A46" s="1663" t="s">
        <v>751</v>
      </c>
      <c r="B46" s="1663"/>
      <c r="C46" s="31" t="s">
        <v>746</v>
      </c>
      <c r="D46" s="61">
        <f>D47</f>
        <v>14</v>
      </c>
      <c r="E46" s="61">
        <f>E50</f>
        <v>0</v>
      </c>
      <c r="F46" s="95"/>
      <c r="G46" s="95"/>
      <c r="H46" s="95"/>
      <c r="I46" s="95"/>
      <c r="J46" s="85"/>
      <c r="K46" s="85"/>
      <c r="L46" s="85"/>
      <c r="M46" s="85"/>
      <c r="N46" s="81">
        <f>N47+N50</f>
        <v>284.76</v>
      </c>
      <c r="O46" s="45"/>
    </row>
    <row r="47" spans="1:16" ht="15" customHeight="1">
      <c r="A47" s="1637" t="s">
        <v>802</v>
      </c>
      <c r="B47" s="1638"/>
      <c r="C47" s="31" t="s">
        <v>746</v>
      </c>
      <c r="D47" s="61">
        <v>14</v>
      </c>
      <c r="E47" s="85"/>
      <c r="F47" s="96">
        <f>F48</f>
        <v>5.58</v>
      </c>
      <c r="G47" s="96">
        <f>G48</f>
        <v>5.58</v>
      </c>
      <c r="H47" s="50"/>
      <c r="I47" s="50"/>
      <c r="J47" s="50"/>
      <c r="K47" s="50"/>
      <c r="L47" s="50"/>
      <c r="M47" s="50"/>
      <c r="N47" s="81">
        <f>SUM(N48:N49)</f>
        <v>284.76</v>
      </c>
      <c r="O47" s="45"/>
    </row>
    <row r="48" spans="1:16" ht="15" customHeight="1" outlineLevel="1">
      <c r="A48" s="82"/>
      <c r="B48" s="82" t="s">
        <v>800</v>
      </c>
      <c r="C48" s="31" t="s">
        <v>746</v>
      </c>
      <c r="D48" s="83">
        <v>2</v>
      </c>
      <c r="E48" s="85"/>
      <c r="F48" s="90">
        <v>5.58</v>
      </c>
      <c r="G48" s="91">
        <v>5.58</v>
      </c>
      <c r="H48" s="98"/>
      <c r="I48" s="98"/>
      <c r="J48" s="59">
        <v>6</v>
      </c>
      <c r="K48" s="59">
        <v>6</v>
      </c>
      <c r="L48" s="45"/>
      <c r="M48" s="45"/>
      <c r="N48" s="71">
        <v>66.959999999999994</v>
      </c>
      <c r="O48" s="45"/>
    </row>
    <row r="49" spans="1:16" ht="15" customHeight="1" outlineLevel="1">
      <c r="A49" s="43"/>
      <c r="B49" s="89" t="s">
        <v>801</v>
      </c>
      <c r="C49" s="44" t="s">
        <v>748</v>
      </c>
      <c r="D49" s="84">
        <v>12</v>
      </c>
      <c r="E49" s="85"/>
      <c r="F49" s="97"/>
      <c r="G49" s="98"/>
      <c r="H49" s="98"/>
      <c r="I49" s="98"/>
      <c r="J49" s="45"/>
      <c r="K49" s="45"/>
      <c r="L49" s="45"/>
      <c r="M49" s="45"/>
      <c r="N49" s="67">
        <f>389-179+7.8</f>
        <v>217.8</v>
      </c>
      <c r="O49" s="45"/>
    </row>
    <row r="50" spans="1:16" ht="14.25" hidden="1" customHeight="1">
      <c r="A50" s="1637" t="s">
        <v>749</v>
      </c>
      <c r="B50" s="1638"/>
      <c r="C50" s="50"/>
      <c r="D50" s="50"/>
      <c r="E50" s="61">
        <f>E52+E62+E51</f>
        <v>0</v>
      </c>
      <c r="F50" s="99"/>
      <c r="G50" s="99"/>
      <c r="H50" s="99"/>
      <c r="I50" s="99"/>
      <c r="J50" s="50"/>
      <c r="K50" s="50"/>
      <c r="L50" s="50"/>
      <c r="M50" s="50"/>
      <c r="N50" s="81">
        <f>N51+N52+N62</f>
        <v>0</v>
      </c>
      <c r="O50" s="88"/>
    </row>
    <row r="51" spans="1:16" ht="14.25" hidden="1" customHeight="1" outlineLevel="1">
      <c r="A51" s="33"/>
      <c r="B51" s="89" t="s">
        <v>803</v>
      </c>
      <c r="C51" s="32" t="s">
        <v>748</v>
      </c>
      <c r="D51" s="39"/>
      <c r="E51" s="48"/>
      <c r="F51" s="105"/>
      <c r="G51" s="105"/>
      <c r="H51" s="105"/>
      <c r="I51" s="105"/>
      <c r="J51" s="59"/>
      <c r="K51" s="59"/>
      <c r="L51" s="36"/>
      <c r="M51" s="76"/>
      <c r="N51" s="72"/>
      <c r="O51" s="73"/>
    </row>
    <row r="52" spans="1:16" ht="14.25" hidden="1" customHeight="1" outlineLevel="1">
      <c r="A52" s="33"/>
      <c r="B52" s="47" t="s">
        <v>796</v>
      </c>
      <c r="C52" s="39"/>
      <c r="D52" s="39"/>
      <c r="E52" s="62">
        <f>E53+E56+E59</f>
        <v>0</v>
      </c>
      <c r="F52" s="105"/>
      <c r="G52" s="105"/>
      <c r="H52" s="105"/>
      <c r="I52" s="105"/>
      <c r="J52" s="39"/>
      <c r="K52" s="39"/>
      <c r="L52" s="39"/>
      <c r="M52" s="63"/>
      <c r="N52" s="68">
        <f>N53+N56+N59</f>
        <v>0</v>
      </c>
      <c r="O52" s="78"/>
    </row>
    <row r="53" spans="1:16" ht="14.25" hidden="1" customHeight="1" outlineLevel="1">
      <c r="A53" s="33"/>
      <c r="B53" s="53" t="s">
        <v>785</v>
      </c>
      <c r="C53" s="50"/>
      <c r="D53" s="50"/>
      <c r="E53" s="61">
        <f>SUM(E54:E55)</f>
        <v>0</v>
      </c>
      <c r="F53" s="102"/>
      <c r="G53" s="99"/>
      <c r="H53" s="99"/>
      <c r="I53" s="99"/>
      <c r="J53" s="50"/>
      <c r="K53" s="50"/>
      <c r="L53" s="50"/>
      <c r="M53" s="51"/>
      <c r="N53" s="69">
        <f>SUM(N54:N55)</f>
        <v>0</v>
      </c>
      <c r="O53" s="79"/>
    </row>
    <row r="54" spans="1:16" ht="14.25" hidden="1" customHeight="1" outlineLevel="1">
      <c r="A54" s="33"/>
      <c r="B54" s="35" t="s">
        <v>786</v>
      </c>
      <c r="C54" s="34" t="s">
        <v>750</v>
      </c>
      <c r="D54" s="39"/>
      <c r="E54" s="48"/>
      <c r="F54" s="104">
        <v>0.11</v>
      </c>
      <c r="G54" s="104">
        <v>0.12</v>
      </c>
      <c r="H54" s="105"/>
      <c r="I54" s="106"/>
      <c r="J54" s="59"/>
      <c r="K54" s="59"/>
      <c r="L54" s="76"/>
      <c r="M54" s="76"/>
      <c r="N54" s="71">
        <f>E54*(F54*J54+G54*K54+H54*L54+I54*M54)</f>
        <v>0</v>
      </c>
      <c r="O54" s="77"/>
      <c r="P54" s="52"/>
    </row>
    <row r="55" spans="1:16" ht="14.25" hidden="1" customHeight="1" outlineLevel="1">
      <c r="A55" s="33"/>
      <c r="B55" s="33" t="s">
        <v>787</v>
      </c>
      <c r="C55" s="34" t="s">
        <v>750</v>
      </c>
      <c r="D55" s="39"/>
      <c r="E55" s="48"/>
      <c r="F55" s="104">
        <v>0.33</v>
      </c>
      <c r="G55" s="104">
        <v>0.36</v>
      </c>
      <c r="H55" s="105"/>
      <c r="I55" s="105"/>
      <c r="J55" s="59"/>
      <c r="K55" s="59"/>
      <c r="L55" s="36"/>
      <c r="M55" s="76"/>
      <c r="N55" s="71">
        <f>E55*(F55*J55+G55*K55+H55*L55+I55*M55)</f>
        <v>0</v>
      </c>
      <c r="O55" s="77"/>
      <c r="P55" s="52"/>
    </row>
    <row r="56" spans="1:16" ht="14.25" hidden="1" customHeight="1" outlineLevel="1">
      <c r="A56" s="33"/>
      <c r="B56" s="53" t="s">
        <v>788</v>
      </c>
      <c r="C56" s="50"/>
      <c r="D56" s="50"/>
      <c r="E56" s="61">
        <f>SUM(E57:E58)</f>
        <v>0</v>
      </c>
      <c r="F56" s="102"/>
      <c r="G56" s="99"/>
      <c r="H56" s="99"/>
      <c r="I56" s="99"/>
      <c r="J56" s="50"/>
      <c r="K56" s="50"/>
      <c r="L56" s="50"/>
      <c r="M56" s="51"/>
      <c r="N56" s="69">
        <f>SUM(N57:N58)</f>
        <v>0</v>
      </c>
      <c r="O56" s="79"/>
    </row>
    <row r="57" spans="1:16" ht="14.25" hidden="1" customHeight="1" outlineLevel="1">
      <c r="A57" s="33"/>
      <c r="B57" s="35" t="s">
        <v>786</v>
      </c>
      <c r="C57" s="34" t="s">
        <v>750</v>
      </c>
      <c r="D57" s="39"/>
      <c r="E57" s="48"/>
      <c r="F57" s="104">
        <v>7.6999999999999999E-2</v>
      </c>
      <c r="G57" s="104">
        <v>8.3999999999999991E-2</v>
      </c>
      <c r="H57" s="105"/>
      <c r="I57" s="106"/>
      <c r="J57" s="59"/>
      <c r="K57" s="59"/>
      <c r="L57" s="76"/>
      <c r="M57" s="76"/>
      <c r="N57" s="71">
        <f>E57*(F57*J57+G57*K57+H57*L57+I57*M57)</f>
        <v>0</v>
      </c>
      <c r="O57" s="77"/>
      <c r="P57" s="52"/>
    </row>
    <row r="58" spans="1:16" ht="14.25" hidden="1" customHeight="1" outlineLevel="1">
      <c r="A58" s="33"/>
      <c r="B58" s="33" t="s">
        <v>787</v>
      </c>
      <c r="C58" s="34" t="s">
        <v>750</v>
      </c>
      <c r="D58" s="39"/>
      <c r="E58" s="48"/>
      <c r="F58" s="104">
        <v>0.22</v>
      </c>
      <c r="G58" s="104">
        <v>0.24</v>
      </c>
      <c r="H58" s="105"/>
      <c r="I58" s="105"/>
      <c r="J58" s="59"/>
      <c r="K58" s="59"/>
      <c r="L58" s="36"/>
      <c r="M58" s="76"/>
      <c r="N58" s="71">
        <f>E58*(F58*J58+G58*K58+H58*L58+I58*M58)</f>
        <v>0</v>
      </c>
      <c r="O58" s="77"/>
      <c r="P58" s="52"/>
    </row>
    <row r="59" spans="1:16" ht="14.25" hidden="1" customHeight="1" outlineLevel="1">
      <c r="A59" s="33"/>
      <c r="B59" s="53" t="s">
        <v>789</v>
      </c>
      <c r="C59" s="50"/>
      <c r="D59" s="50"/>
      <c r="E59" s="61">
        <f>SUM(E60:E61)</f>
        <v>0</v>
      </c>
      <c r="F59" s="102"/>
      <c r="G59" s="99"/>
      <c r="H59" s="99"/>
      <c r="I59" s="99"/>
      <c r="J59" s="50"/>
      <c r="K59" s="50"/>
      <c r="L59" s="50"/>
      <c r="M59" s="51"/>
      <c r="N59" s="69">
        <f>SUM(N60:N61)</f>
        <v>0</v>
      </c>
      <c r="O59" s="79"/>
    </row>
    <row r="60" spans="1:16" ht="14.25" hidden="1" customHeight="1" outlineLevel="1">
      <c r="A60" s="33"/>
      <c r="B60" s="35" t="s">
        <v>786</v>
      </c>
      <c r="C60" s="34" t="s">
        <v>750</v>
      </c>
      <c r="D60" s="39"/>
      <c r="E60" s="48"/>
      <c r="F60" s="104">
        <v>5.5E-2</v>
      </c>
      <c r="G60" s="104">
        <v>0.06</v>
      </c>
      <c r="H60" s="105"/>
      <c r="I60" s="106"/>
      <c r="J60" s="59"/>
      <c r="K60" s="59"/>
      <c r="L60" s="76"/>
      <c r="M60" s="76"/>
      <c r="N60" s="71">
        <f>E60*(F60*J60+G60*K60+H60*L60+I60*M60)</f>
        <v>0</v>
      </c>
      <c r="O60" s="77"/>
      <c r="P60" s="52"/>
    </row>
    <row r="61" spans="1:16" ht="14.25" hidden="1" customHeight="1" outlineLevel="1">
      <c r="A61" s="33"/>
      <c r="B61" s="33" t="s">
        <v>787</v>
      </c>
      <c r="C61" s="34" t="s">
        <v>750</v>
      </c>
      <c r="D61" s="39"/>
      <c r="E61" s="48"/>
      <c r="F61" s="104">
        <v>0.16500000000000001</v>
      </c>
      <c r="G61" s="104">
        <v>0.18</v>
      </c>
      <c r="H61" s="105"/>
      <c r="I61" s="105"/>
      <c r="J61" s="59"/>
      <c r="K61" s="59"/>
      <c r="L61" s="36"/>
      <c r="M61" s="76"/>
      <c r="N61" s="71">
        <f>E61*(F61*J61+G61*K61+H61*L61+I61*M61)</f>
        <v>0</v>
      </c>
      <c r="O61" s="77"/>
      <c r="P61" s="52"/>
    </row>
    <row r="62" spans="1:16" s="37" customFormat="1" ht="45" hidden="1" customHeight="1" outlineLevel="1">
      <c r="A62" s="38"/>
      <c r="B62" s="53" t="s">
        <v>790</v>
      </c>
      <c r="C62" s="50"/>
      <c r="D62" s="50"/>
      <c r="E62" s="61">
        <f>E63</f>
        <v>0</v>
      </c>
      <c r="F62" s="102"/>
      <c r="G62" s="99"/>
      <c r="H62" s="99"/>
      <c r="I62" s="99"/>
      <c r="J62" s="50"/>
      <c r="K62" s="50"/>
      <c r="L62" s="50"/>
      <c r="M62" s="51"/>
      <c r="N62" s="70">
        <f>N63</f>
        <v>0</v>
      </c>
      <c r="O62" s="77"/>
    </row>
    <row r="63" spans="1:16" customFormat="1" ht="14.25" hidden="1" customHeight="1" outlineLevel="1">
      <c r="A63" s="42"/>
      <c r="B63" s="47" t="s">
        <v>796</v>
      </c>
      <c r="C63" s="34"/>
      <c r="D63" s="34"/>
      <c r="E63" s="60">
        <f>SUM(E64:E67)</f>
        <v>0</v>
      </c>
      <c r="F63" s="100"/>
      <c r="G63" s="100"/>
      <c r="H63" s="100"/>
      <c r="I63" s="100"/>
      <c r="J63" s="34"/>
      <c r="K63" s="34"/>
      <c r="L63" s="34"/>
      <c r="M63" s="34"/>
      <c r="N63" s="71">
        <f>SUM(N64:N67)</f>
        <v>0</v>
      </c>
      <c r="O63" s="73"/>
    </row>
    <row r="64" spans="1:16" customFormat="1" ht="14.25" hidden="1" customHeight="1" outlineLevel="1">
      <c r="A64" s="35"/>
      <c r="B64" s="35" t="s">
        <v>792</v>
      </c>
      <c r="C64" s="34" t="s">
        <v>750</v>
      </c>
      <c r="D64" s="34"/>
      <c r="E64" s="41"/>
      <c r="F64" s="107">
        <v>4.4999999999999998E-2</v>
      </c>
      <c r="G64" s="107">
        <v>4.4999999999999998E-2</v>
      </c>
      <c r="H64" s="108"/>
      <c r="I64" s="108"/>
      <c r="J64" s="59"/>
      <c r="K64" s="59"/>
      <c r="L64" s="80"/>
      <c r="M64" s="80"/>
      <c r="N64" s="71">
        <f>E64*(F64*J64+G64*K64+H64*L64+I64*M64)</f>
        <v>0</v>
      </c>
      <c r="O64" s="75"/>
    </row>
    <row r="65" spans="1:16" customFormat="1" ht="14.25" hidden="1" customHeight="1" outlineLevel="1">
      <c r="A65" s="35"/>
      <c r="B65" s="35" t="s">
        <v>793</v>
      </c>
      <c r="C65" s="34" t="s">
        <v>750</v>
      </c>
      <c r="D65" s="34"/>
      <c r="E65" s="41"/>
      <c r="F65" s="107">
        <v>3.3000000000000002E-2</v>
      </c>
      <c r="G65" s="107">
        <v>3.3000000000000002E-2</v>
      </c>
      <c r="H65" s="108"/>
      <c r="I65" s="108"/>
      <c r="J65" s="59"/>
      <c r="K65" s="59"/>
      <c r="L65" s="80"/>
      <c r="M65" s="80"/>
      <c r="N65" s="71">
        <f>E65*(F65*J65+G65*K65+H65*L65+I65*M65)</f>
        <v>0</v>
      </c>
      <c r="O65" s="75"/>
    </row>
    <row r="66" spans="1:16" customFormat="1" ht="14.25" hidden="1" customHeight="1" outlineLevel="1">
      <c r="A66" s="35"/>
      <c r="B66" s="35" t="s">
        <v>794</v>
      </c>
      <c r="C66" s="34" t="s">
        <v>750</v>
      </c>
      <c r="D66" s="34"/>
      <c r="E66" s="41"/>
      <c r="F66" s="107">
        <v>2.6000000000000002E-2</v>
      </c>
      <c r="G66" s="107">
        <v>2.6000000000000002E-2</v>
      </c>
      <c r="H66" s="108"/>
      <c r="I66" s="108"/>
      <c r="J66" s="59"/>
      <c r="K66" s="59"/>
      <c r="L66" s="80"/>
      <c r="M66" s="80"/>
      <c r="N66" s="71">
        <f>E66*(F66*J66+G66*K66+H66*L66+I66*M66)</f>
        <v>0</v>
      </c>
      <c r="O66" s="75"/>
    </row>
    <row r="67" spans="1:16" customFormat="1" ht="14.25" hidden="1" customHeight="1" outlineLevel="1">
      <c r="A67" s="35"/>
      <c r="B67" s="35" t="s">
        <v>795</v>
      </c>
      <c r="C67" s="34" t="s">
        <v>750</v>
      </c>
      <c r="D67" s="34"/>
      <c r="E67" s="41"/>
      <c r="F67" s="107">
        <v>0.01</v>
      </c>
      <c r="G67" s="107">
        <v>0.01</v>
      </c>
      <c r="H67" s="108"/>
      <c r="I67" s="108"/>
      <c r="J67" s="59"/>
      <c r="K67" s="59"/>
      <c r="L67" s="80"/>
      <c r="M67" s="80"/>
      <c r="N67" s="71">
        <f>E67*(F67*J67+G67*K67+H67*L67+I67*M67)</f>
        <v>0</v>
      </c>
      <c r="O67" s="75"/>
    </row>
    <row r="68" spans="1:16" ht="15" hidden="1" customHeight="1" collapsed="1">
      <c r="A68" s="1662" t="s">
        <v>752</v>
      </c>
      <c r="B68" s="1662"/>
      <c r="C68" s="31" t="s">
        <v>746</v>
      </c>
      <c r="D68" s="61">
        <f>D69</f>
        <v>0</v>
      </c>
      <c r="E68" s="61">
        <f>E72</f>
        <v>0</v>
      </c>
      <c r="F68" s="95"/>
      <c r="G68" s="95"/>
      <c r="H68" s="95"/>
      <c r="I68" s="95"/>
      <c r="J68" s="85"/>
      <c r="K68" s="85"/>
      <c r="L68" s="85"/>
      <c r="M68" s="85"/>
      <c r="N68" s="81">
        <f>N69+N72</f>
        <v>0</v>
      </c>
      <c r="O68" s="45"/>
    </row>
    <row r="69" spans="1:16" ht="15" hidden="1" customHeight="1">
      <c r="A69" s="1637" t="s">
        <v>802</v>
      </c>
      <c r="B69" s="1638"/>
      <c r="C69" s="31" t="s">
        <v>746</v>
      </c>
      <c r="D69" s="61">
        <f>D70</f>
        <v>0</v>
      </c>
      <c r="E69" s="85"/>
      <c r="F69" s="96">
        <f>F70</f>
        <v>4.58</v>
      </c>
      <c r="G69" s="96">
        <f>G70</f>
        <v>4.58</v>
      </c>
      <c r="H69" s="50"/>
      <c r="I69" s="50"/>
      <c r="J69" s="50"/>
      <c r="K69" s="50"/>
      <c r="L69" s="50"/>
      <c r="M69" s="50"/>
      <c r="N69" s="81">
        <f>SUM(N70:N71)</f>
        <v>0</v>
      </c>
      <c r="O69" s="45"/>
    </row>
    <row r="70" spans="1:16" ht="15" hidden="1" customHeight="1" outlineLevel="1">
      <c r="A70" s="82"/>
      <c r="B70" s="82" t="s">
        <v>800</v>
      </c>
      <c r="C70" s="31" t="s">
        <v>746</v>
      </c>
      <c r="D70" s="83"/>
      <c r="E70" s="85"/>
      <c r="F70" s="90">
        <v>4.58</v>
      </c>
      <c r="G70" s="91">
        <v>4.58</v>
      </c>
      <c r="H70" s="98"/>
      <c r="I70" s="98"/>
      <c r="J70" s="59"/>
      <c r="K70" s="59"/>
      <c r="L70" s="45"/>
      <c r="M70" s="45"/>
      <c r="N70" s="71">
        <f>D70*(F70*J70+G70*K70+H70*L70+I70*M70)</f>
        <v>0</v>
      </c>
      <c r="O70" s="45"/>
    </row>
    <row r="71" spans="1:16" ht="15" hidden="1" customHeight="1" outlineLevel="1">
      <c r="A71" s="43"/>
      <c r="B71" s="89" t="s">
        <v>801</v>
      </c>
      <c r="C71" s="44" t="s">
        <v>748</v>
      </c>
      <c r="D71" s="84"/>
      <c r="E71" s="85"/>
      <c r="F71" s="97"/>
      <c r="G71" s="98"/>
      <c r="H71" s="98"/>
      <c r="I71" s="98"/>
      <c r="J71" s="45"/>
      <c r="K71" s="45"/>
      <c r="L71" s="45"/>
      <c r="M71" s="45"/>
      <c r="N71" s="67"/>
      <c r="O71" s="45"/>
    </row>
    <row r="72" spans="1:16" ht="14.25" hidden="1" customHeight="1" collapsed="1">
      <c r="A72" s="1637" t="s">
        <v>749</v>
      </c>
      <c r="B72" s="1638"/>
      <c r="C72" s="50"/>
      <c r="D72" s="50"/>
      <c r="E72" s="61">
        <f>E74+E84+E73</f>
        <v>0</v>
      </c>
      <c r="F72" s="99"/>
      <c r="G72" s="99"/>
      <c r="H72" s="99"/>
      <c r="I72" s="99"/>
      <c r="J72" s="50"/>
      <c r="K72" s="50"/>
      <c r="L72" s="50"/>
      <c r="M72" s="50"/>
      <c r="N72" s="81">
        <f>N73+N74+N84</f>
        <v>0</v>
      </c>
      <c r="O72" s="88"/>
    </row>
    <row r="73" spans="1:16" ht="14.25" hidden="1" customHeight="1" outlineLevel="1">
      <c r="A73" s="33"/>
      <c r="B73" s="89" t="s">
        <v>803</v>
      </c>
      <c r="C73" s="32" t="s">
        <v>748</v>
      </c>
      <c r="D73" s="39"/>
      <c r="E73" s="48"/>
      <c r="F73" s="105"/>
      <c r="G73" s="105"/>
      <c r="H73" s="105"/>
      <c r="I73" s="105"/>
      <c r="J73" s="59"/>
      <c r="K73" s="59"/>
      <c r="L73" s="36"/>
      <c r="M73" s="76"/>
      <c r="N73" s="72"/>
      <c r="O73" s="73"/>
    </row>
    <row r="74" spans="1:16" ht="14.25" hidden="1" customHeight="1" outlineLevel="1">
      <c r="A74" s="33"/>
      <c r="B74" s="47" t="s">
        <v>796</v>
      </c>
      <c r="C74" s="39"/>
      <c r="D74" s="39"/>
      <c r="E74" s="62">
        <f>E75+E78+E81</f>
        <v>0</v>
      </c>
      <c r="F74" s="105"/>
      <c r="G74" s="105"/>
      <c r="H74" s="105"/>
      <c r="I74" s="105"/>
      <c r="J74" s="39"/>
      <c r="K74" s="39"/>
      <c r="L74" s="39"/>
      <c r="M74" s="63"/>
      <c r="N74" s="68">
        <f>N75+N78+N81</f>
        <v>0</v>
      </c>
      <c r="O74" s="78"/>
    </row>
    <row r="75" spans="1:16" ht="14.25" hidden="1" customHeight="1" outlineLevel="1">
      <c r="A75" s="33"/>
      <c r="B75" s="53" t="s">
        <v>785</v>
      </c>
      <c r="C75" s="50"/>
      <c r="D75" s="50"/>
      <c r="E75" s="61">
        <f>SUM(E76:E77)</f>
        <v>0</v>
      </c>
      <c r="F75" s="102"/>
      <c r="G75" s="99"/>
      <c r="H75" s="99"/>
      <c r="I75" s="99"/>
      <c r="J75" s="50"/>
      <c r="K75" s="50"/>
      <c r="L75" s="50"/>
      <c r="M75" s="51"/>
      <c r="N75" s="69">
        <f>SUM(N76:N77)</f>
        <v>0</v>
      </c>
      <c r="O75" s="79"/>
    </row>
    <row r="76" spans="1:16" ht="14.25" hidden="1" customHeight="1" outlineLevel="1">
      <c r="A76" s="33"/>
      <c r="B76" s="35" t="s">
        <v>786</v>
      </c>
      <c r="C76" s="34" t="s">
        <v>750</v>
      </c>
      <c r="D76" s="39"/>
      <c r="E76" s="48"/>
      <c r="F76" s="104">
        <v>0.11</v>
      </c>
      <c r="G76" s="104">
        <v>0.12</v>
      </c>
      <c r="H76" s="105"/>
      <c r="I76" s="106"/>
      <c r="J76" s="59"/>
      <c r="K76" s="59"/>
      <c r="L76" s="76"/>
      <c r="M76" s="76"/>
      <c r="N76" s="71">
        <f>E76*(F76*J76+G76*K76+H76*L76+I76*M76)</f>
        <v>0</v>
      </c>
      <c r="O76" s="77"/>
      <c r="P76" s="52"/>
    </row>
    <row r="77" spans="1:16" ht="14.25" hidden="1" customHeight="1" outlineLevel="1">
      <c r="A77" s="33"/>
      <c r="B77" s="33" t="s">
        <v>787</v>
      </c>
      <c r="C77" s="34" t="s">
        <v>750</v>
      </c>
      <c r="D77" s="39"/>
      <c r="E77" s="48"/>
      <c r="F77" s="104">
        <v>0.33</v>
      </c>
      <c r="G77" s="104">
        <v>0.36</v>
      </c>
      <c r="H77" s="105"/>
      <c r="I77" s="105"/>
      <c r="J77" s="59"/>
      <c r="K77" s="59"/>
      <c r="L77" s="36"/>
      <c r="M77" s="76"/>
      <c r="N77" s="71">
        <f>E77*(F77*J77+G77*K77+H77*L77+I77*M77)</f>
        <v>0</v>
      </c>
      <c r="O77" s="77"/>
      <c r="P77" s="52"/>
    </row>
    <row r="78" spans="1:16" ht="14.25" hidden="1" customHeight="1" outlineLevel="1">
      <c r="A78" s="33"/>
      <c r="B78" s="53" t="s">
        <v>788</v>
      </c>
      <c r="C78" s="50"/>
      <c r="D78" s="50"/>
      <c r="E78" s="61">
        <f>SUM(E79:E80)</f>
        <v>0</v>
      </c>
      <c r="F78" s="102"/>
      <c r="G78" s="99"/>
      <c r="H78" s="99"/>
      <c r="I78" s="99"/>
      <c r="J78" s="50"/>
      <c r="K78" s="50"/>
      <c r="L78" s="50"/>
      <c r="M78" s="51"/>
      <c r="N78" s="69">
        <f>SUM(N79:N80)</f>
        <v>0</v>
      </c>
      <c r="O78" s="79"/>
    </row>
    <row r="79" spans="1:16" ht="14.25" hidden="1" customHeight="1" outlineLevel="1">
      <c r="A79" s="33"/>
      <c r="B79" s="35" t="s">
        <v>786</v>
      </c>
      <c r="C79" s="34" t="s">
        <v>750</v>
      </c>
      <c r="D79" s="39"/>
      <c r="E79" s="48"/>
      <c r="F79" s="104">
        <v>7.6999999999999999E-2</v>
      </c>
      <c r="G79" s="104">
        <v>8.3999999999999991E-2</v>
      </c>
      <c r="H79" s="105"/>
      <c r="I79" s="106"/>
      <c r="J79" s="59"/>
      <c r="K79" s="59"/>
      <c r="L79" s="76"/>
      <c r="M79" s="76"/>
      <c r="N79" s="71">
        <f>E79*(F79*J79+G79*K79+H79*L79+I79*M79)</f>
        <v>0</v>
      </c>
      <c r="O79" s="77"/>
      <c r="P79" s="52"/>
    </row>
    <row r="80" spans="1:16" ht="14.25" hidden="1" customHeight="1" outlineLevel="1">
      <c r="A80" s="33"/>
      <c r="B80" s="33" t="s">
        <v>787</v>
      </c>
      <c r="C80" s="34" t="s">
        <v>750</v>
      </c>
      <c r="D80" s="39"/>
      <c r="E80" s="48"/>
      <c r="F80" s="104">
        <v>0.22</v>
      </c>
      <c r="G80" s="104">
        <v>0.24</v>
      </c>
      <c r="H80" s="105"/>
      <c r="I80" s="105"/>
      <c r="J80" s="59"/>
      <c r="K80" s="59"/>
      <c r="L80" s="36"/>
      <c r="M80" s="76"/>
      <c r="N80" s="71">
        <f>E80*(F80*J80+G80*K80+H80*L80+I80*M80)</f>
        <v>0</v>
      </c>
      <c r="O80" s="77"/>
      <c r="P80" s="52"/>
    </row>
    <row r="81" spans="1:16" ht="14.25" hidden="1" customHeight="1" outlineLevel="1">
      <c r="A81" s="33"/>
      <c r="B81" s="53" t="s">
        <v>789</v>
      </c>
      <c r="C81" s="50"/>
      <c r="D81" s="50"/>
      <c r="E81" s="61">
        <f>SUM(E82:E83)</f>
        <v>0</v>
      </c>
      <c r="F81" s="102"/>
      <c r="G81" s="99"/>
      <c r="H81" s="99"/>
      <c r="I81" s="99"/>
      <c r="J81" s="50"/>
      <c r="K81" s="50"/>
      <c r="L81" s="50"/>
      <c r="M81" s="51"/>
      <c r="N81" s="69">
        <f>SUM(N82:N83)</f>
        <v>0</v>
      </c>
      <c r="O81" s="79"/>
    </row>
    <row r="82" spans="1:16" ht="14.25" hidden="1" customHeight="1" outlineLevel="1">
      <c r="A82" s="33"/>
      <c r="B82" s="35" t="s">
        <v>786</v>
      </c>
      <c r="C82" s="34" t="s">
        <v>750</v>
      </c>
      <c r="D82" s="39"/>
      <c r="E82" s="48"/>
      <c r="F82" s="104">
        <v>5.5E-2</v>
      </c>
      <c r="G82" s="104">
        <v>0.06</v>
      </c>
      <c r="H82" s="105"/>
      <c r="I82" s="106"/>
      <c r="J82" s="59"/>
      <c r="K82" s="59"/>
      <c r="L82" s="76"/>
      <c r="M82" s="76"/>
      <c r="N82" s="71">
        <f>E82*(F82*J82+G82*K82+H82*L82+I82*M82)</f>
        <v>0</v>
      </c>
      <c r="O82" s="77"/>
      <c r="P82" s="52"/>
    </row>
    <row r="83" spans="1:16" ht="14.25" hidden="1" customHeight="1" outlineLevel="1">
      <c r="A83" s="33"/>
      <c r="B83" s="33" t="s">
        <v>787</v>
      </c>
      <c r="C83" s="34" t="s">
        <v>750</v>
      </c>
      <c r="D83" s="39"/>
      <c r="E83" s="48"/>
      <c r="F83" s="104">
        <v>0.16500000000000001</v>
      </c>
      <c r="G83" s="104">
        <v>0.18</v>
      </c>
      <c r="H83" s="105"/>
      <c r="I83" s="105"/>
      <c r="J83" s="59"/>
      <c r="K83" s="59"/>
      <c r="L83" s="36"/>
      <c r="M83" s="76"/>
      <c r="N83" s="71">
        <f>E83*(F83*J83+G83*K83+H83*L83+I83*M83)</f>
        <v>0</v>
      </c>
      <c r="O83" s="77"/>
      <c r="P83" s="52"/>
    </row>
    <row r="84" spans="1:16" s="37" customFormat="1" ht="45" hidden="1" customHeight="1" outlineLevel="1">
      <c r="A84" s="38"/>
      <c r="B84" s="53" t="s">
        <v>790</v>
      </c>
      <c r="C84" s="50"/>
      <c r="D84" s="50"/>
      <c r="E84" s="61">
        <f>E85</f>
        <v>0</v>
      </c>
      <c r="F84" s="102"/>
      <c r="G84" s="99"/>
      <c r="H84" s="99"/>
      <c r="I84" s="99"/>
      <c r="J84" s="50"/>
      <c r="K84" s="50"/>
      <c r="L84" s="50"/>
      <c r="M84" s="51"/>
      <c r="N84" s="70">
        <f>N85</f>
        <v>0</v>
      </c>
      <c r="O84" s="77"/>
    </row>
    <row r="85" spans="1:16" customFormat="1" ht="14.25" hidden="1" customHeight="1" outlineLevel="1">
      <c r="A85" s="42"/>
      <c r="B85" s="47" t="s">
        <v>796</v>
      </c>
      <c r="C85" s="34"/>
      <c r="D85" s="34"/>
      <c r="E85" s="60">
        <f>SUM(E86:E89)</f>
        <v>0</v>
      </c>
      <c r="F85" s="100"/>
      <c r="G85" s="100"/>
      <c r="H85" s="100"/>
      <c r="I85" s="100"/>
      <c r="J85" s="34"/>
      <c r="K85" s="34"/>
      <c r="L85" s="34"/>
      <c r="M85" s="34"/>
      <c r="N85" s="71">
        <f>SUM(N86:N89)</f>
        <v>0</v>
      </c>
      <c r="O85" s="73"/>
    </row>
    <row r="86" spans="1:16" customFormat="1" ht="14.25" hidden="1" customHeight="1" outlineLevel="1">
      <c r="A86" s="35"/>
      <c r="B86" s="35" t="s">
        <v>792</v>
      </c>
      <c r="C86" s="34" t="s">
        <v>750</v>
      </c>
      <c r="D86" s="34"/>
      <c r="E86" s="41"/>
      <c r="F86" s="107">
        <v>4.4999999999999998E-2</v>
      </c>
      <c r="G86" s="107">
        <v>4.4999999999999998E-2</v>
      </c>
      <c r="H86" s="108"/>
      <c r="I86" s="108"/>
      <c r="J86" s="59"/>
      <c r="K86" s="59"/>
      <c r="L86" s="80"/>
      <c r="M86" s="80"/>
      <c r="N86" s="71">
        <f>E86*(F86*J86+G86*K86+H86*L86+I86*M86)</f>
        <v>0</v>
      </c>
      <c r="O86" s="75"/>
    </row>
    <row r="87" spans="1:16" customFormat="1" ht="14.25" hidden="1" customHeight="1" outlineLevel="1">
      <c r="A87" s="35"/>
      <c r="B87" s="35" t="s">
        <v>793</v>
      </c>
      <c r="C87" s="34" t="s">
        <v>750</v>
      </c>
      <c r="D87" s="34"/>
      <c r="E87" s="41"/>
      <c r="F87" s="107">
        <v>3.3000000000000002E-2</v>
      </c>
      <c r="G87" s="107">
        <v>3.3000000000000002E-2</v>
      </c>
      <c r="H87" s="108"/>
      <c r="I87" s="108"/>
      <c r="J87" s="59"/>
      <c r="K87" s="59"/>
      <c r="L87" s="80"/>
      <c r="M87" s="80"/>
      <c r="N87" s="71">
        <f>E87*(F87*J87+G87*K87+H87*L87+I87*M87)</f>
        <v>0</v>
      </c>
      <c r="O87" s="75"/>
    </row>
    <row r="88" spans="1:16" customFormat="1" ht="14.25" hidden="1" customHeight="1" outlineLevel="1">
      <c r="A88" s="35"/>
      <c r="B88" s="35" t="s">
        <v>794</v>
      </c>
      <c r="C88" s="34" t="s">
        <v>750</v>
      </c>
      <c r="D88" s="34"/>
      <c r="E88" s="41"/>
      <c r="F88" s="107">
        <v>2.6000000000000002E-2</v>
      </c>
      <c r="G88" s="107">
        <v>2.6000000000000002E-2</v>
      </c>
      <c r="H88" s="108"/>
      <c r="I88" s="108"/>
      <c r="J88" s="59"/>
      <c r="K88" s="59"/>
      <c r="L88" s="80"/>
      <c r="M88" s="80"/>
      <c r="N88" s="71">
        <f>E88*(F88*J88+G88*K88+H88*L88+I88*M88)</f>
        <v>0</v>
      </c>
      <c r="O88" s="75"/>
    </row>
    <row r="89" spans="1:16" customFormat="1" ht="14.25" hidden="1" customHeight="1" outlineLevel="1">
      <c r="A89" s="35"/>
      <c r="B89" s="35" t="s">
        <v>795</v>
      </c>
      <c r="C89" s="34" t="s">
        <v>750</v>
      </c>
      <c r="D89" s="34"/>
      <c r="E89" s="41"/>
      <c r="F89" s="107">
        <v>0.01</v>
      </c>
      <c r="G89" s="107">
        <v>0.01</v>
      </c>
      <c r="H89" s="108"/>
      <c r="I89" s="108"/>
      <c r="J89" s="59"/>
      <c r="K89" s="59"/>
      <c r="L89" s="80"/>
      <c r="M89" s="80"/>
      <c r="N89" s="71">
        <f>E89*(F89*J89+G89*K89+H89*L89+I89*M89)</f>
        <v>0</v>
      </c>
      <c r="O89" s="75"/>
    </row>
    <row r="90" spans="1:16" ht="26.25" hidden="1" customHeight="1" collapsed="1">
      <c r="A90" s="1662" t="s">
        <v>753</v>
      </c>
      <c r="B90" s="1662"/>
      <c r="C90" s="31" t="s">
        <v>746</v>
      </c>
      <c r="D90" s="61">
        <f>D91</f>
        <v>0</v>
      </c>
      <c r="E90" s="61">
        <f>E94</f>
        <v>0</v>
      </c>
      <c r="F90" s="95"/>
      <c r="G90" s="95"/>
      <c r="H90" s="95"/>
      <c r="I90" s="95"/>
      <c r="J90" s="85"/>
      <c r="K90" s="85"/>
      <c r="L90" s="85"/>
      <c r="M90" s="85"/>
      <c r="N90" s="81">
        <f>N91+N94</f>
        <v>0</v>
      </c>
      <c r="O90" s="45"/>
    </row>
    <row r="91" spans="1:16" ht="15" hidden="1" customHeight="1">
      <c r="A91" s="1637" t="s">
        <v>802</v>
      </c>
      <c r="B91" s="1638"/>
      <c r="C91" s="31" t="s">
        <v>746</v>
      </c>
      <c r="D91" s="61">
        <f>D92</f>
        <v>0</v>
      </c>
      <c r="E91" s="85"/>
      <c r="F91" s="96">
        <f>F92</f>
        <v>3.02</v>
      </c>
      <c r="G91" s="96">
        <f>G92</f>
        <v>3.02</v>
      </c>
      <c r="H91" s="50"/>
      <c r="I91" s="50"/>
      <c r="J91" s="50"/>
      <c r="K91" s="50"/>
      <c r="L91" s="50"/>
      <c r="M91" s="50"/>
      <c r="N91" s="81">
        <f>SUM(N92:N93)</f>
        <v>0</v>
      </c>
      <c r="O91" s="45"/>
    </row>
    <row r="92" spans="1:16" ht="15" hidden="1" customHeight="1" outlineLevel="1">
      <c r="A92" s="82"/>
      <c r="B92" s="82" t="s">
        <v>800</v>
      </c>
      <c r="C92" s="31" t="s">
        <v>746</v>
      </c>
      <c r="D92" s="83"/>
      <c r="E92" s="85"/>
      <c r="F92" s="90">
        <v>3.02</v>
      </c>
      <c r="G92" s="91">
        <v>3.02</v>
      </c>
      <c r="H92" s="98"/>
      <c r="I92" s="98"/>
      <c r="J92" s="59"/>
      <c r="K92" s="59"/>
      <c r="L92" s="45"/>
      <c r="M92" s="45"/>
      <c r="N92" s="71">
        <f>D92*(F92*J92+G92*K92+H92*L92+I92*M92)</f>
        <v>0</v>
      </c>
      <c r="O92" s="45"/>
    </row>
    <row r="93" spans="1:16" ht="15" hidden="1" customHeight="1" outlineLevel="1">
      <c r="A93" s="43"/>
      <c r="B93" s="89" t="s">
        <v>801</v>
      </c>
      <c r="C93" s="44" t="s">
        <v>748</v>
      </c>
      <c r="D93" s="84"/>
      <c r="E93" s="85"/>
      <c r="F93" s="97"/>
      <c r="G93" s="98"/>
      <c r="H93" s="98"/>
      <c r="I93" s="98"/>
      <c r="J93" s="45"/>
      <c r="K93" s="45"/>
      <c r="L93" s="45"/>
      <c r="M93" s="45"/>
      <c r="N93" s="67"/>
      <c r="O93" s="45"/>
    </row>
    <row r="94" spans="1:16" ht="14.25" hidden="1" customHeight="1" collapsed="1">
      <c r="A94" s="1637" t="s">
        <v>749</v>
      </c>
      <c r="B94" s="1638"/>
      <c r="C94" s="50"/>
      <c r="D94" s="50"/>
      <c r="E94" s="61"/>
      <c r="F94" s="99"/>
      <c r="G94" s="99"/>
      <c r="H94" s="99"/>
      <c r="I94" s="99"/>
      <c r="J94" s="50"/>
      <c r="K94" s="50"/>
      <c r="L94" s="50"/>
      <c r="M94" s="50"/>
      <c r="N94" s="81">
        <f>N95+N96+N106</f>
        <v>0</v>
      </c>
      <c r="O94" s="88"/>
    </row>
    <row r="95" spans="1:16" ht="14.25" hidden="1" customHeight="1" outlineLevel="1">
      <c r="A95" s="33"/>
      <c r="B95" s="89" t="s">
        <v>803</v>
      </c>
      <c r="C95" s="32" t="s">
        <v>748</v>
      </c>
      <c r="D95" s="39"/>
      <c r="E95" s="48"/>
      <c r="F95" s="105"/>
      <c r="G95" s="105"/>
      <c r="H95" s="105"/>
      <c r="I95" s="105"/>
      <c r="J95" s="59"/>
      <c r="K95" s="59"/>
      <c r="L95" s="36"/>
      <c r="M95" s="76"/>
      <c r="N95" s="72"/>
      <c r="O95" s="73"/>
    </row>
    <row r="96" spans="1:16" ht="14.25" hidden="1" customHeight="1" outlineLevel="1">
      <c r="A96" s="33"/>
      <c r="B96" s="47" t="s">
        <v>796</v>
      </c>
      <c r="C96" s="39"/>
      <c r="D96" s="39"/>
      <c r="E96" s="62">
        <f>E97+E100+E103</f>
        <v>0</v>
      </c>
      <c r="F96" s="105"/>
      <c r="G96" s="105"/>
      <c r="H96" s="105"/>
      <c r="I96" s="105"/>
      <c r="J96" s="39"/>
      <c r="K96" s="39"/>
      <c r="L96" s="39"/>
      <c r="M96" s="63"/>
      <c r="N96" s="68">
        <f>N97+N100+N103</f>
        <v>0</v>
      </c>
      <c r="O96" s="78"/>
    </row>
    <row r="97" spans="1:16" ht="14.25" hidden="1" customHeight="1" outlineLevel="1">
      <c r="A97" s="33"/>
      <c r="B97" s="53" t="s">
        <v>785</v>
      </c>
      <c r="C97" s="50"/>
      <c r="D97" s="50"/>
      <c r="E97" s="61">
        <f>SUM(E98:E99)</f>
        <v>0</v>
      </c>
      <c r="F97" s="102"/>
      <c r="G97" s="99"/>
      <c r="H97" s="99"/>
      <c r="I97" s="99"/>
      <c r="J97" s="50"/>
      <c r="K97" s="50"/>
      <c r="L97" s="50"/>
      <c r="M97" s="51"/>
      <c r="N97" s="69">
        <f>SUM(N98:N99)</f>
        <v>0</v>
      </c>
      <c r="O97" s="79"/>
    </row>
    <row r="98" spans="1:16" ht="14.25" hidden="1" customHeight="1" outlineLevel="1">
      <c r="A98" s="33"/>
      <c r="B98" s="35" t="s">
        <v>786</v>
      </c>
      <c r="C98" s="34" t="s">
        <v>750</v>
      </c>
      <c r="D98" s="39"/>
      <c r="E98" s="48"/>
      <c r="F98" s="104">
        <v>0.11</v>
      </c>
      <c r="G98" s="104">
        <v>0.12</v>
      </c>
      <c r="H98" s="105"/>
      <c r="I98" s="106"/>
      <c r="J98" s="59"/>
      <c r="K98" s="59"/>
      <c r="L98" s="76"/>
      <c r="M98" s="76"/>
      <c r="N98" s="71">
        <f>E98*(F98*J98+G98*K98+H98*L98+I98*M98)</f>
        <v>0</v>
      </c>
      <c r="O98" s="77"/>
      <c r="P98" s="52"/>
    </row>
    <row r="99" spans="1:16" ht="14.25" hidden="1" customHeight="1" outlineLevel="1">
      <c r="A99" s="33"/>
      <c r="B99" s="33" t="s">
        <v>787</v>
      </c>
      <c r="C99" s="34" t="s">
        <v>750</v>
      </c>
      <c r="D99" s="39"/>
      <c r="E99" s="48"/>
      <c r="F99" s="104">
        <v>0.33</v>
      </c>
      <c r="G99" s="104">
        <v>0.36</v>
      </c>
      <c r="H99" s="105"/>
      <c r="I99" s="105"/>
      <c r="J99" s="59"/>
      <c r="K99" s="59"/>
      <c r="L99" s="36"/>
      <c r="M99" s="76"/>
      <c r="N99" s="71">
        <f>E99*(F99*J99+G99*K99+H99*L99+I99*M99)</f>
        <v>0</v>
      </c>
      <c r="O99" s="77"/>
      <c r="P99" s="52"/>
    </row>
    <row r="100" spans="1:16" ht="14.25" hidden="1" customHeight="1" outlineLevel="1">
      <c r="A100" s="33"/>
      <c r="B100" s="53" t="s">
        <v>788</v>
      </c>
      <c r="C100" s="50"/>
      <c r="D100" s="50"/>
      <c r="E100" s="61">
        <f>SUM(E101:E102)</f>
        <v>0</v>
      </c>
      <c r="F100" s="102"/>
      <c r="G100" s="99"/>
      <c r="H100" s="99"/>
      <c r="I100" s="99"/>
      <c r="J100" s="50"/>
      <c r="K100" s="50"/>
      <c r="L100" s="50"/>
      <c r="M100" s="51"/>
      <c r="N100" s="69">
        <f>SUM(N101:N102)</f>
        <v>0</v>
      </c>
      <c r="O100" s="79"/>
    </row>
    <row r="101" spans="1:16" ht="14.25" hidden="1" customHeight="1" outlineLevel="1">
      <c r="A101" s="33"/>
      <c r="B101" s="35" t="s">
        <v>786</v>
      </c>
      <c r="C101" s="34" t="s">
        <v>750</v>
      </c>
      <c r="D101" s="39"/>
      <c r="E101" s="48"/>
      <c r="F101" s="104">
        <v>7.6999999999999999E-2</v>
      </c>
      <c r="G101" s="104">
        <v>8.3999999999999991E-2</v>
      </c>
      <c r="H101" s="105"/>
      <c r="I101" s="106"/>
      <c r="J101" s="59"/>
      <c r="K101" s="59"/>
      <c r="L101" s="76"/>
      <c r="M101" s="76"/>
      <c r="N101" s="71">
        <f>E101*(F101*J101+G101*K101+H101*L101+I101*M101)</f>
        <v>0</v>
      </c>
      <c r="O101" s="77"/>
      <c r="P101" s="52"/>
    </row>
    <row r="102" spans="1:16" ht="14.25" hidden="1" customHeight="1" outlineLevel="1">
      <c r="A102" s="33"/>
      <c r="B102" s="33" t="s">
        <v>787</v>
      </c>
      <c r="C102" s="34" t="s">
        <v>750</v>
      </c>
      <c r="D102" s="39"/>
      <c r="E102" s="48"/>
      <c r="F102" s="104">
        <v>0.22</v>
      </c>
      <c r="G102" s="104">
        <v>0.24</v>
      </c>
      <c r="H102" s="105"/>
      <c r="I102" s="105"/>
      <c r="J102" s="59"/>
      <c r="K102" s="59"/>
      <c r="L102" s="36"/>
      <c r="M102" s="76"/>
      <c r="N102" s="71">
        <f>E102*(F102*J102+G102*K102+H102*L102+I102*M102)</f>
        <v>0</v>
      </c>
      <c r="O102" s="77"/>
      <c r="P102" s="52"/>
    </row>
    <row r="103" spans="1:16" ht="14.25" hidden="1" customHeight="1" outlineLevel="1">
      <c r="A103" s="33"/>
      <c r="B103" s="53" t="s">
        <v>789</v>
      </c>
      <c r="C103" s="50"/>
      <c r="D103" s="50"/>
      <c r="E103" s="61">
        <f>SUM(E104:E105)</f>
        <v>0</v>
      </c>
      <c r="F103" s="102"/>
      <c r="G103" s="99"/>
      <c r="H103" s="99"/>
      <c r="I103" s="99"/>
      <c r="J103" s="50"/>
      <c r="K103" s="50"/>
      <c r="L103" s="50"/>
      <c r="M103" s="51"/>
      <c r="N103" s="69">
        <f>SUM(N104:N105)</f>
        <v>0</v>
      </c>
      <c r="O103" s="79"/>
    </row>
    <row r="104" spans="1:16" ht="14.25" hidden="1" customHeight="1" outlineLevel="1">
      <c r="A104" s="33"/>
      <c r="B104" s="35" t="s">
        <v>786</v>
      </c>
      <c r="C104" s="34" t="s">
        <v>750</v>
      </c>
      <c r="D104" s="39"/>
      <c r="E104" s="48"/>
      <c r="F104" s="104">
        <v>5.5E-2</v>
      </c>
      <c r="G104" s="104">
        <v>0.06</v>
      </c>
      <c r="H104" s="105"/>
      <c r="I104" s="106"/>
      <c r="J104" s="59"/>
      <c r="K104" s="59"/>
      <c r="L104" s="76"/>
      <c r="M104" s="76"/>
      <c r="N104" s="71">
        <f>E104*(F104*J104+G104*K104+H104*L104+I104*M104)</f>
        <v>0</v>
      </c>
      <c r="O104" s="77"/>
      <c r="P104" s="52"/>
    </row>
    <row r="105" spans="1:16" ht="14.25" hidden="1" customHeight="1" outlineLevel="1">
      <c r="A105" s="33"/>
      <c r="B105" s="33" t="s">
        <v>787</v>
      </c>
      <c r="C105" s="34" t="s">
        <v>750</v>
      </c>
      <c r="D105" s="39"/>
      <c r="E105" s="48"/>
      <c r="F105" s="104">
        <v>0.16500000000000001</v>
      </c>
      <c r="G105" s="104">
        <v>0.18</v>
      </c>
      <c r="H105" s="105"/>
      <c r="I105" s="105"/>
      <c r="J105" s="59"/>
      <c r="K105" s="59"/>
      <c r="L105" s="36"/>
      <c r="M105" s="76"/>
      <c r="N105" s="71">
        <f>E105*(F105*J105+G105*K105+H105*L105+I105*M105)</f>
        <v>0</v>
      </c>
      <c r="O105" s="77"/>
      <c r="P105" s="52"/>
    </row>
    <row r="106" spans="1:16" s="37" customFormat="1" ht="45" hidden="1" customHeight="1" outlineLevel="1">
      <c r="A106" s="38"/>
      <c r="B106" s="53" t="s">
        <v>790</v>
      </c>
      <c r="C106" s="50"/>
      <c r="D106" s="50"/>
      <c r="E106" s="61">
        <f>E107</f>
        <v>0</v>
      </c>
      <c r="F106" s="102"/>
      <c r="G106" s="99"/>
      <c r="H106" s="99"/>
      <c r="I106" s="99"/>
      <c r="J106" s="50"/>
      <c r="K106" s="50"/>
      <c r="L106" s="50"/>
      <c r="M106" s="51"/>
      <c r="N106" s="70">
        <f>N107</f>
        <v>0</v>
      </c>
      <c r="O106" s="77"/>
    </row>
    <row r="107" spans="1:16" customFormat="1" ht="14.25" hidden="1" customHeight="1" outlineLevel="1">
      <c r="A107" s="42"/>
      <c r="B107" s="47" t="s">
        <v>796</v>
      </c>
      <c r="C107" s="34"/>
      <c r="D107" s="34"/>
      <c r="E107" s="60">
        <f>SUM(E108:E111)</f>
        <v>0</v>
      </c>
      <c r="F107" s="100"/>
      <c r="G107" s="100"/>
      <c r="H107" s="100"/>
      <c r="I107" s="100"/>
      <c r="J107" s="34"/>
      <c r="K107" s="34"/>
      <c r="L107" s="34"/>
      <c r="M107" s="34"/>
      <c r="N107" s="71">
        <f>SUM(N108:N111)</f>
        <v>0</v>
      </c>
      <c r="O107" s="73"/>
    </row>
    <row r="108" spans="1:16" customFormat="1" ht="14.25" hidden="1" customHeight="1" outlineLevel="1">
      <c r="A108" s="35"/>
      <c r="B108" s="35" t="s">
        <v>792</v>
      </c>
      <c r="C108" s="34" t="s">
        <v>750</v>
      </c>
      <c r="D108" s="34"/>
      <c r="E108" s="41"/>
      <c r="F108" s="107">
        <v>4.4999999999999998E-2</v>
      </c>
      <c r="G108" s="107">
        <v>4.4999999999999998E-2</v>
      </c>
      <c r="H108" s="108"/>
      <c r="I108" s="108"/>
      <c r="J108" s="59"/>
      <c r="K108" s="59"/>
      <c r="L108" s="80"/>
      <c r="M108" s="80"/>
      <c r="N108" s="71">
        <f>E108*(F108*J108+G108*K108+H108*L108+I108*M108)</f>
        <v>0</v>
      </c>
      <c r="O108" s="75"/>
    </row>
    <row r="109" spans="1:16" customFormat="1" ht="14.25" hidden="1" customHeight="1" outlineLevel="1">
      <c r="A109" s="35"/>
      <c r="B109" s="35" t="s">
        <v>793</v>
      </c>
      <c r="C109" s="34" t="s">
        <v>750</v>
      </c>
      <c r="D109" s="34"/>
      <c r="E109" s="41"/>
      <c r="F109" s="107">
        <v>3.3000000000000002E-2</v>
      </c>
      <c r="G109" s="107">
        <v>3.3000000000000002E-2</v>
      </c>
      <c r="H109" s="108"/>
      <c r="I109" s="108"/>
      <c r="J109" s="59"/>
      <c r="K109" s="59"/>
      <c r="L109" s="80"/>
      <c r="M109" s="80"/>
      <c r="N109" s="71">
        <f>E109*(F109*J109+G109*K109+H109*L109+I109*M109)</f>
        <v>0</v>
      </c>
      <c r="O109" s="75"/>
    </row>
    <row r="110" spans="1:16" customFormat="1" ht="14.25" hidden="1" customHeight="1" outlineLevel="1">
      <c r="A110" s="35"/>
      <c r="B110" s="35" t="s">
        <v>794</v>
      </c>
      <c r="C110" s="34" t="s">
        <v>750</v>
      </c>
      <c r="D110" s="34"/>
      <c r="E110" s="41"/>
      <c r="F110" s="107">
        <v>2.6000000000000002E-2</v>
      </c>
      <c r="G110" s="107">
        <v>2.6000000000000002E-2</v>
      </c>
      <c r="H110" s="108"/>
      <c r="I110" s="108"/>
      <c r="J110" s="59"/>
      <c r="K110" s="59"/>
      <c r="L110" s="80"/>
      <c r="M110" s="80"/>
      <c r="N110" s="71">
        <f>E110*(F110*J110+G110*K110+H110*L110+I110*M110)</f>
        <v>0</v>
      </c>
      <c r="O110" s="75"/>
    </row>
    <row r="111" spans="1:16" customFormat="1" ht="14.25" hidden="1" customHeight="1" outlineLevel="1">
      <c r="A111" s="35"/>
      <c r="B111" s="35" t="s">
        <v>795</v>
      </c>
      <c r="C111" s="34" t="s">
        <v>750</v>
      </c>
      <c r="D111" s="34"/>
      <c r="E111" s="41"/>
      <c r="F111" s="107">
        <v>0.01</v>
      </c>
      <c r="G111" s="107">
        <v>0.01</v>
      </c>
      <c r="H111" s="108"/>
      <c r="I111" s="108"/>
      <c r="J111" s="59"/>
      <c r="K111" s="59"/>
      <c r="L111" s="80"/>
      <c r="M111" s="80"/>
      <c r="N111" s="71">
        <f>E111*(F111*J111+G111*K111+H111*L111+I111*M111)</f>
        <v>0</v>
      </c>
      <c r="O111" s="75"/>
    </row>
    <row r="112" spans="1:16" ht="24.75" customHeight="1" collapsed="1">
      <c r="A112" s="1645" t="s">
        <v>754</v>
      </c>
      <c r="B112" s="1646"/>
      <c r="C112" s="46" t="s">
        <v>799</v>
      </c>
      <c r="D112" s="61">
        <v>0</v>
      </c>
      <c r="E112" s="61">
        <f>E113+E150+E172+E194</f>
        <v>0</v>
      </c>
      <c r="F112" s="94"/>
      <c r="G112" s="94"/>
      <c r="H112" s="94"/>
      <c r="I112" s="94"/>
      <c r="J112" s="46"/>
      <c r="K112" s="46"/>
      <c r="L112" s="46"/>
      <c r="M112" s="46"/>
      <c r="N112" s="81">
        <f>N113+N150+N172+N194</f>
        <v>0</v>
      </c>
      <c r="O112" s="87">
        <f>O113</f>
        <v>0</v>
      </c>
    </row>
    <row r="113" spans="1:16" hidden="1">
      <c r="A113" s="1663" t="s">
        <v>755</v>
      </c>
      <c r="B113" s="1663"/>
      <c r="C113" s="31" t="s">
        <v>746</v>
      </c>
      <c r="D113" s="61">
        <f>D114</f>
        <v>0</v>
      </c>
      <c r="E113" s="61">
        <f>E117</f>
        <v>0</v>
      </c>
      <c r="F113" s="95"/>
      <c r="G113" s="95"/>
      <c r="H113" s="95"/>
      <c r="I113" s="95"/>
      <c r="J113" s="85"/>
      <c r="K113" s="85"/>
      <c r="L113" s="85"/>
      <c r="M113" s="85"/>
      <c r="N113" s="81">
        <f>N114+N117</f>
        <v>0</v>
      </c>
      <c r="O113" s="81">
        <f>O114+O117</f>
        <v>0</v>
      </c>
    </row>
    <row r="114" spans="1:16" ht="15" hidden="1" customHeight="1">
      <c r="A114" s="1637" t="s">
        <v>802</v>
      </c>
      <c r="B114" s="1638"/>
      <c r="C114" s="31" t="s">
        <v>746</v>
      </c>
      <c r="D114" s="61">
        <f>D115</f>
        <v>0</v>
      </c>
      <c r="E114" s="61"/>
      <c r="F114" s="96">
        <f>F115</f>
        <v>3.02</v>
      </c>
      <c r="G114" s="96">
        <f>G115</f>
        <v>3.02</v>
      </c>
      <c r="H114" s="96">
        <f>H115</f>
        <v>2.2799999999999998</v>
      </c>
      <c r="I114" s="96">
        <f>I115</f>
        <v>2.2799999999999998</v>
      </c>
      <c r="J114" s="50"/>
      <c r="K114" s="50"/>
      <c r="L114" s="50"/>
      <c r="M114" s="50"/>
      <c r="N114" s="81">
        <f>SUM(N115:N116)</f>
        <v>0</v>
      </c>
      <c r="O114" s="81">
        <f>SUM(O115:O116)</f>
        <v>0</v>
      </c>
    </row>
    <row r="115" spans="1:16" ht="15" hidden="1" customHeight="1" outlineLevel="1">
      <c r="A115" s="82"/>
      <c r="B115" s="82" t="s">
        <v>800</v>
      </c>
      <c r="C115" s="31" t="s">
        <v>746</v>
      </c>
      <c r="D115" s="61"/>
      <c r="E115" s="61"/>
      <c r="F115" s="90">
        <v>3.02</v>
      </c>
      <c r="G115" s="91">
        <v>3.02</v>
      </c>
      <c r="H115" s="91">
        <v>2.2799999999999998</v>
      </c>
      <c r="I115" s="91">
        <v>2.2799999999999998</v>
      </c>
      <c r="J115" s="59"/>
      <c r="K115" s="59"/>
      <c r="L115" s="59"/>
      <c r="M115" s="59"/>
      <c r="N115" s="81">
        <f>D115*(F115*J115+G115*K115+H115*L115+I115*M115)</f>
        <v>0</v>
      </c>
      <c r="O115" s="71">
        <f>D115*(H115*L115+I115*M115)</f>
        <v>0</v>
      </c>
    </row>
    <row r="116" spans="1:16" ht="15" hidden="1" customHeight="1" outlineLevel="1">
      <c r="A116" s="43"/>
      <c r="B116" s="89" t="s">
        <v>801</v>
      </c>
      <c r="C116" s="44" t="s">
        <v>748</v>
      </c>
      <c r="D116" s="61"/>
      <c r="E116" s="61"/>
      <c r="F116" s="97"/>
      <c r="G116" s="98"/>
      <c r="H116" s="98"/>
      <c r="I116" s="98"/>
      <c r="J116" s="45"/>
      <c r="K116" s="45"/>
      <c r="L116" s="45"/>
      <c r="M116" s="45"/>
      <c r="N116" s="81"/>
      <c r="O116" s="67"/>
    </row>
    <row r="117" spans="1:16" ht="15" hidden="1" customHeight="1" collapsed="1">
      <c r="A117" s="1637" t="s">
        <v>749</v>
      </c>
      <c r="B117" s="1638"/>
      <c r="C117" s="50"/>
      <c r="D117" s="61"/>
      <c r="E117" s="61">
        <f>E118+E119+E129+E139</f>
        <v>0</v>
      </c>
      <c r="F117" s="99"/>
      <c r="G117" s="99"/>
      <c r="H117" s="99"/>
      <c r="I117" s="99"/>
      <c r="J117" s="50"/>
      <c r="K117" s="50"/>
      <c r="L117" s="50"/>
      <c r="M117" s="50"/>
      <c r="N117" s="81">
        <f>N118+N119+N129+N139</f>
        <v>0</v>
      </c>
      <c r="O117" s="81">
        <f>O118+O119+O139</f>
        <v>0</v>
      </c>
    </row>
    <row r="118" spans="1:16" s="52" customFormat="1" ht="14.25" hidden="1" customHeight="1" outlineLevel="1">
      <c r="A118" s="33"/>
      <c r="B118" s="89" t="s">
        <v>804</v>
      </c>
      <c r="C118" s="32" t="s">
        <v>748</v>
      </c>
      <c r="D118" s="61"/>
      <c r="E118" s="61"/>
      <c r="F118" s="100"/>
      <c r="G118" s="100"/>
      <c r="H118" s="100"/>
      <c r="I118" s="100"/>
      <c r="J118" s="59"/>
      <c r="K118" s="59"/>
      <c r="L118" s="59"/>
      <c r="M118" s="59"/>
      <c r="N118" s="81"/>
      <c r="O118" s="72"/>
    </row>
    <row r="119" spans="1:16" ht="14.25" hidden="1" customHeight="1" outlineLevel="1">
      <c r="A119" s="49"/>
      <c r="B119" s="55" t="s">
        <v>791</v>
      </c>
      <c r="C119" s="56"/>
      <c r="D119" s="61"/>
      <c r="E119" s="61">
        <f>E120+E123+E126</f>
        <v>0</v>
      </c>
      <c r="F119" s="101"/>
      <c r="G119" s="101"/>
      <c r="H119" s="101"/>
      <c r="I119" s="101"/>
      <c r="J119" s="56"/>
      <c r="K119" s="56"/>
      <c r="L119" s="56"/>
      <c r="M119" s="56"/>
      <c r="N119" s="81">
        <f>N120+N123+N126</f>
        <v>0</v>
      </c>
      <c r="O119" s="68">
        <f>O120+O123+O126</f>
        <v>0</v>
      </c>
    </row>
    <row r="120" spans="1:16" s="37" customFormat="1" ht="14.25" hidden="1" customHeight="1" outlineLevel="1">
      <c r="A120" s="54"/>
      <c r="B120" s="53" t="s">
        <v>785</v>
      </c>
      <c r="C120" s="50"/>
      <c r="D120" s="61"/>
      <c r="E120" s="61">
        <f>SUM(E121:E122)</f>
        <v>0</v>
      </c>
      <c r="F120" s="102"/>
      <c r="G120" s="99"/>
      <c r="H120" s="99"/>
      <c r="I120" s="99"/>
      <c r="J120" s="50"/>
      <c r="K120" s="50"/>
      <c r="L120" s="50"/>
      <c r="M120" s="51"/>
      <c r="N120" s="81">
        <f>SUM(N121:N122)</f>
        <v>0</v>
      </c>
      <c r="O120" s="70">
        <f>SUM(O121:O122)</f>
        <v>0</v>
      </c>
    </row>
    <row r="121" spans="1:16" s="52" customFormat="1" ht="14.25" hidden="1" customHeight="1" outlineLevel="1">
      <c r="A121" s="35"/>
      <c r="B121" s="57" t="s">
        <v>786</v>
      </c>
      <c r="C121" s="58" t="s">
        <v>750</v>
      </c>
      <c r="D121" s="61"/>
      <c r="E121" s="61"/>
      <c r="F121" s="103">
        <v>6.6000000000000003E-2</v>
      </c>
      <c r="G121" s="103">
        <v>7.1999999999999995E-2</v>
      </c>
      <c r="H121" s="103">
        <v>4.3999999999999997E-2</v>
      </c>
      <c r="I121" s="103">
        <v>4.8000000000000001E-2</v>
      </c>
      <c r="J121" s="59"/>
      <c r="K121" s="59"/>
      <c r="L121" s="59"/>
      <c r="M121" s="59"/>
      <c r="N121" s="81">
        <f>E121*(F121*J121+G121*K121+H121*L121+I121*M121)</f>
        <v>0</v>
      </c>
      <c r="O121" s="71">
        <f>E121*(H121*L121+I121*M121)</f>
        <v>0</v>
      </c>
    </row>
    <row r="122" spans="1:16" s="52" customFormat="1" ht="14.25" hidden="1" customHeight="1" outlineLevel="1">
      <c r="A122" s="33"/>
      <c r="B122" s="33" t="s">
        <v>787</v>
      </c>
      <c r="C122" s="34" t="s">
        <v>750</v>
      </c>
      <c r="D122" s="61"/>
      <c r="E122" s="61"/>
      <c r="F122" s="104">
        <v>0.19800000000000001</v>
      </c>
      <c r="G122" s="104">
        <v>0.216</v>
      </c>
      <c r="H122" s="104">
        <v>0.13200000000000001</v>
      </c>
      <c r="I122" s="104">
        <v>0.14399999999999999</v>
      </c>
      <c r="J122" s="59"/>
      <c r="K122" s="59"/>
      <c r="L122" s="41"/>
      <c r="M122" s="59"/>
      <c r="N122" s="81">
        <f>E122*(F122*J122+G122*K122+H122*L122+I122*M122)</f>
        <v>0</v>
      </c>
      <c r="O122" s="71">
        <f>E122*(H122*L122+I122*M122)</f>
        <v>0</v>
      </c>
    </row>
    <row r="123" spans="1:16" s="37" customFormat="1" ht="14.25" hidden="1" customHeight="1" outlineLevel="1">
      <c r="A123" s="40"/>
      <c r="B123" s="53" t="s">
        <v>788</v>
      </c>
      <c r="C123" s="50"/>
      <c r="D123" s="61"/>
      <c r="E123" s="61">
        <f>SUM(E124:E125)</f>
        <v>0</v>
      </c>
      <c r="F123" s="102"/>
      <c r="G123" s="99"/>
      <c r="H123" s="99"/>
      <c r="I123" s="99"/>
      <c r="J123" s="50"/>
      <c r="K123" s="50"/>
      <c r="L123" s="50"/>
      <c r="M123" s="51"/>
      <c r="N123" s="81">
        <f>SUM(N124:N125)</f>
        <v>0</v>
      </c>
      <c r="O123" s="70">
        <f>SUM(O124:O125)</f>
        <v>0</v>
      </c>
    </row>
    <row r="124" spans="1:16" customFormat="1" ht="14.25" hidden="1" customHeight="1" outlineLevel="1">
      <c r="A124" s="35"/>
      <c r="B124" s="35" t="s">
        <v>786</v>
      </c>
      <c r="C124" s="34" t="s">
        <v>750</v>
      </c>
      <c r="D124" s="61"/>
      <c r="E124" s="61"/>
      <c r="F124" s="104">
        <v>4.3999999999999997E-2</v>
      </c>
      <c r="G124" s="104">
        <v>4.8000000000000001E-2</v>
      </c>
      <c r="H124" s="104">
        <v>3.3000000000000002E-2</v>
      </c>
      <c r="I124" s="103">
        <v>3.5999999999999997E-2</v>
      </c>
      <c r="J124" s="59"/>
      <c r="K124" s="59"/>
      <c r="L124" s="59"/>
      <c r="M124" s="59"/>
      <c r="N124" s="81">
        <f>E124*(F124*J124+G124*K124+H124*L124+I124*M124)</f>
        <v>0</v>
      </c>
      <c r="O124" s="71">
        <f>E124*(H124*L124+I124*M124)</f>
        <v>0</v>
      </c>
      <c r="P124" s="52"/>
    </row>
    <row r="125" spans="1:16" customFormat="1" ht="14.25" hidden="1" customHeight="1" outlineLevel="1">
      <c r="A125" s="33"/>
      <c r="B125" s="33" t="s">
        <v>787</v>
      </c>
      <c r="C125" s="34" t="s">
        <v>750</v>
      </c>
      <c r="D125" s="61"/>
      <c r="E125" s="61"/>
      <c r="F125" s="104">
        <v>0.13200000000000001</v>
      </c>
      <c r="G125" s="104">
        <v>0.14399999999999999</v>
      </c>
      <c r="H125" s="104">
        <v>8.7999999999999995E-2</v>
      </c>
      <c r="I125" s="104">
        <v>9.6000000000000002E-2</v>
      </c>
      <c r="J125" s="59"/>
      <c r="K125" s="59"/>
      <c r="L125" s="41"/>
      <c r="M125" s="59"/>
      <c r="N125" s="81">
        <f>E125*(F125*J125+G125*K125+H125*L125+I125*M125)</f>
        <v>0</v>
      </c>
      <c r="O125" s="71">
        <f>E125*(H125*L125+I125*M125)</f>
        <v>0</v>
      </c>
      <c r="P125" s="52"/>
    </row>
    <row r="126" spans="1:16" s="37" customFormat="1" ht="14.25" hidden="1" customHeight="1" outlineLevel="1">
      <c r="A126" s="38"/>
      <c r="B126" s="53" t="s">
        <v>789</v>
      </c>
      <c r="C126" s="50"/>
      <c r="D126" s="61"/>
      <c r="E126" s="61">
        <f>SUM(E127:E128)</f>
        <v>0</v>
      </c>
      <c r="F126" s="102"/>
      <c r="G126" s="99"/>
      <c r="H126" s="99"/>
      <c r="I126" s="99"/>
      <c r="J126" s="50"/>
      <c r="K126" s="50"/>
      <c r="L126" s="50"/>
      <c r="M126" s="51"/>
      <c r="N126" s="81">
        <f>SUM(N127:N128)</f>
        <v>0</v>
      </c>
      <c r="O126" s="70">
        <f>SUM(O127:O128)</f>
        <v>0</v>
      </c>
    </row>
    <row r="127" spans="1:16" ht="14.25" hidden="1" customHeight="1" outlineLevel="1">
      <c r="A127" s="33"/>
      <c r="B127" s="35" t="s">
        <v>786</v>
      </c>
      <c r="C127" s="34" t="s">
        <v>750</v>
      </c>
      <c r="D127" s="61"/>
      <c r="E127" s="61"/>
      <c r="F127" s="104">
        <v>3.3000000000000002E-2</v>
      </c>
      <c r="G127" s="104">
        <v>3.5999999999999997E-2</v>
      </c>
      <c r="H127" s="104">
        <v>2.1999999999999999E-2</v>
      </c>
      <c r="I127" s="103">
        <v>2.4E-2</v>
      </c>
      <c r="J127" s="59"/>
      <c r="K127" s="59"/>
      <c r="L127" s="59"/>
      <c r="M127" s="59"/>
      <c r="N127" s="81">
        <f>E127*(F127*J127+G127*K127+H127*L127+I127*M127)</f>
        <v>0</v>
      </c>
      <c r="O127" s="71">
        <f>E127*(H127*L127+I127*M127)</f>
        <v>0</v>
      </c>
      <c r="P127" s="52"/>
    </row>
    <row r="128" spans="1:16" ht="14.25" hidden="1" customHeight="1" outlineLevel="1">
      <c r="A128" s="33"/>
      <c r="B128" s="33" t="s">
        <v>787</v>
      </c>
      <c r="C128" s="34" t="s">
        <v>750</v>
      </c>
      <c r="D128" s="61"/>
      <c r="E128" s="61"/>
      <c r="F128" s="104">
        <v>9.9000000000000005E-2</v>
      </c>
      <c r="G128" s="104">
        <v>0.108</v>
      </c>
      <c r="H128" s="104">
        <v>6.6000000000000003E-2</v>
      </c>
      <c r="I128" s="104">
        <v>7.1999999999999995E-2</v>
      </c>
      <c r="J128" s="59"/>
      <c r="K128" s="59"/>
      <c r="L128" s="41"/>
      <c r="M128" s="59"/>
      <c r="N128" s="81">
        <f>E128*(F128*J128+G128*K128+H128*L128+I128*M128)</f>
        <v>0</v>
      </c>
      <c r="O128" s="71">
        <f>E128*(H128*L128+I128*M128)</f>
        <v>0</v>
      </c>
      <c r="P128" s="52"/>
    </row>
    <row r="129" spans="1:16" ht="14.25" hidden="1" customHeight="1" outlineLevel="1">
      <c r="A129" s="33"/>
      <c r="B129" s="47" t="s">
        <v>796</v>
      </c>
      <c r="C129" s="39"/>
      <c r="D129" s="61"/>
      <c r="E129" s="61">
        <f>E130+E133+E136</f>
        <v>0</v>
      </c>
      <c r="F129" s="105"/>
      <c r="G129" s="105"/>
      <c r="H129" s="105"/>
      <c r="I129" s="105"/>
      <c r="J129" s="39"/>
      <c r="K129" s="39"/>
      <c r="L129" s="39"/>
      <c r="M129" s="63"/>
      <c r="N129" s="81">
        <f>N130+N133+N136</f>
        <v>0</v>
      </c>
      <c r="O129" s="78"/>
    </row>
    <row r="130" spans="1:16" ht="14.25" hidden="1" customHeight="1" outlineLevel="1">
      <c r="A130" s="33"/>
      <c r="B130" s="53" t="s">
        <v>785</v>
      </c>
      <c r="C130" s="50"/>
      <c r="D130" s="61"/>
      <c r="E130" s="61">
        <f>SUM(E131:E132)</f>
        <v>0</v>
      </c>
      <c r="F130" s="102"/>
      <c r="G130" s="99"/>
      <c r="H130" s="99"/>
      <c r="I130" s="99"/>
      <c r="J130" s="50"/>
      <c r="K130" s="50"/>
      <c r="L130" s="50"/>
      <c r="M130" s="51"/>
      <c r="N130" s="81">
        <f>SUM(N131:N132)</f>
        <v>0</v>
      </c>
      <c r="O130" s="79"/>
    </row>
    <row r="131" spans="1:16" ht="14.25" hidden="1" customHeight="1" outlineLevel="1">
      <c r="A131" s="33"/>
      <c r="B131" s="35" t="s">
        <v>786</v>
      </c>
      <c r="C131" s="34" t="s">
        <v>750</v>
      </c>
      <c r="D131" s="61"/>
      <c r="E131" s="61"/>
      <c r="F131" s="104">
        <v>0.11</v>
      </c>
      <c r="G131" s="104">
        <v>0.12</v>
      </c>
      <c r="H131" s="105"/>
      <c r="I131" s="106"/>
      <c r="J131" s="59"/>
      <c r="K131" s="59"/>
      <c r="L131" s="76"/>
      <c r="M131" s="76"/>
      <c r="N131" s="81">
        <f>E131*(F131*J131+G131*K131+H131*L131+I131*M131)</f>
        <v>0</v>
      </c>
      <c r="O131" s="77"/>
      <c r="P131" s="52"/>
    </row>
    <row r="132" spans="1:16" ht="14.25" hidden="1" customHeight="1" outlineLevel="1">
      <c r="A132" s="33"/>
      <c r="B132" s="33" t="s">
        <v>787</v>
      </c>
      <c r="C132" s="34" t="s">
        <v>750</v>
      </c>
      <c r="D132" s="61"/>
      <c r="E132" s="61"/>
      <c r="F132" s="104">
        <v>0.33</v>
      </c>
      <c r="G132" s="104">
        <v>0.36</v>
      </c>
      <c r="H132" s="105"/>
      <c r="I132" s="105"/>
      <c r="J132" s="59"/>
      <c r="K132" s="59"/>
      <c r="L132" s="36"/>
      <c r="M132" s="76"/>
      <c r="N132" s="81">
        <f>E132*(F132*J132+G132*K132+H132*L132+I132*M132)</f>
        <v>0</v>
      </c>
      <c r="O132" s="77"/>
      <c r="P132" s="52"/>
    </row>
    <row r="133" spans="1:16" ht="14.25" hidden="1" customHeight="1" outlineLevel="1">
      <c r="A133" s="33"/>
      <c r="B133" s="53" t="s">
        <v>788</v>
      </c>
      <c r="C133" s="50"/>
      <c r="D133" s="61"/>
      <c r="E133" s="61">
        <f>SUM(E134:E135)</f>
        <v>0</v>
      </c>
      <c r="F133" s="102"/>
      <c r="G133" s="99"/>
      <c r="H133" s="99"/>
      <c r="I133" s="99"/>
      <c r="J133" s="50"/>
      <c r="K133" s="50"/>
      <c r="L133" s="50"/>
      <c r="M133" s="51"/>
      <c r="N133" s="81">
        <f>SUM(N134:N135)</f>
        <v>0</v>
      </c>
      <c r="O133" s="79"/>
    </row>
    <row r="134" spans="1:16" ht="14.25" hidden="1" customHeight="1" outlineLevel="1">
      <c r="A134" s="33"/>
      <c r="B134" s="35" t="s">
        <v>786</v>
      </c>
      <c r="C134" s="34" t="s">
        <v>750</v>
      </c>
      <c r="D134" s="61"/>
      <c r="E134" s="61"/>
      <c r="F134" s="104">
        <v>7.6999999999999999E-2</v>
      </c>
      <c r="G134" s="104">
        <v>8.3999999999999991E-2</v>
      </c>
      <c r="H134" s="105"/>
      <c r="I134" s="106"/>
      <c r="J134" s="59"/>
      <c r="K134" s="59"/>
      <c r="L134" s="76"/>
      <c r="M134" s="76"/>
      <c r="N134" s="81">
        <f>E134*(F134*J134+G134*K134+H134*L134+I134*M134)</f>
        <v>0</v>
      </c>
      <c r="O134" s="77"/>
      <c r="P134" s="52"/>
    </row>
    <row r="135" spans="1:16" ht="14.25" hidden="1" customHeight="1" outlineLevel="1">
      <c r="A135" s="33"/>
      <c r="B135" s="33" t="s">
        <v>787</v>
      </c>
      <c r="C135" s="34" t="s">
        <v>750</v>
      </c>
      <c r="D135" s="61"/>
      <c r="E135" s="61"/>
      <c r="F135" s="104">
        <v>0.22</v>
      </c>
      <c r="G135" s="104">
        <v>0.24</v>
      </c>
      <c r="H135" s="105"/>
      <c r="I135" s="105"/>
      <c r="J135" s="59"/>
      <c r="K135" s="59"/>
      <c r="L135" s="36"/>
      <c r="M135" s="76"/>
      <c r="N135" s="81">
        <f>E135*(F135*J135+G135*K135+H135*L135+I135*M135)</f>
        <v>0</v>
      </c>
      <c r="O135" s="77"/>
      <c r="P135" s="52"/>
    </row>
    <row r="136" spans="1:16" ht="14.25" hidden="1" customHeight="1" outlineLevel="1">
      <c r="A136" s="33"/>
      <c r="B136" s="53" t="s">
        <v>789</v>
      </c>
      <c r="C136" s="50"/>
      <c r="D136" s="61"/>
      <c r="E136" s="61">
        <f>SUM(E137:E138)</f>
        <v>0</v>
      </c>
      <c r="F136" s="102"/>
      <c r="G136" s="99"/>
      <c r="H136" s="99"/>
      <c r="I136" s="99"/>
      <c r="J136" s="50"/>
      <c r="K136" s="50"/>
      <c r="L136" s="50"/>
      <c r="M136" s="51"/>
      <c r="N136" s="81">
        <f>SUM(N137:N138)</f>
        <v>0</v>
      </c>
      <c r="O136" s="79"/>
    </row>
    <row r="137" spans="1:16" ht="14.25" hidden="1" customHeight="1" outlineLevel="1">
      <c r="A137" s="33"/>
      <c r="B137" s="35" t="s">
        <v>786</v>
      </c>
      <c r="C137" s="34" t="s">
        <v>750</v>
      </c>
      <c r="D137" s="61"/>
      <c r="E137" s="61"/>
      <c r="F137" s="104">
        <v>5.5E-2</v>
      </c>
      <c r="G137" s="104">
        <v>0.06</v>
      </c>
      <c r="H137" s="105"/>
      <c r="I137" s="106"/>
      <c r="J137" s="59"/>
      <c r="K137" s="59"/>
      <c r="L137" s="76"/>
      <c r="M137" s="76"/>
      <c r="N137" s="81">
        <f>E137*(F137*J137+G137*K137+H137*L137+I137*M137)</f>
        <v>0</v>
      </c>
      <c r="O137" s="77"/>
      <c r="P137" s="52"/>
    </row>
    <row r="138" spans="1:16" ht="14.25" hidden="1" customHeight="1" outlineLevel="1">
      <c r="A138" s="33"/>
      <c r="B138" s="33" t="s">
        <v>787</v>
      </c>
      <c r="C138" s="34" t="s">
        <v>750</v>
      </c>
      <c r="D138" s="61"/>
      <c r="E138" s="61"/>
      <c r="F138" s="104">
        <v>0.16500000000000001</v>
      </c>
      <c r="G138" s="104">
        <v>0.18</v>
      </c>
      <c r="H138" s="105"/>
      <c r="I138" s="105"/>
      <c r="J138" s="59"/>
      <c r="K138" s="59"/>
      <c r="L138" s="36"/>
      <c r="M138" s="76"/>
      <c r="N138" s="81">
        <f>E138*(F138*J138+G138*K138+H138*L138+I138*M138)</f>
        <v>0</v>
      </c>
      <c r="O138" s="77"/>
      <c r="P138" s="52"/>
    </row>
    <row r="139" spans="1:16" s="37" customFormat="1" ht="45" hidden="1" customHeight="1" outlineLevel="1">
      <c r="A139" s="38"/>
      <c r="B139" s="53" t="s">
        <v>790</v>
      </c>
      <c r="C139" s="50"/>
      <c r="D139" s="61"/>
      <c r="E139" s="61">
        <f>E140+E145</f>
        <v>0</v>
      </c>
      <c r="F139" s="102"/>
      <c r="G139" s="99"/>
      <c r="H139" s="99"/>
      <c r="I139" s="99"/>
      <c r="J139" s="50"/>
      <c r="K139" s="50"/>
      <c r="L139" s="50"/>
      <c r="M139" s="51"/>
      <c r="N139" s="81">
        <f>N140+N145</f>
        <v>0</v>
      </c>
      <c r="O139" s="70">
        <f>O140+O145</f>
        <v>0</v>
      </c>
    </row>
    <row r="140" spans="1:16" customFormat="1" ht="14.25" hidden="1" customHeight="1" outlineLevel="1">
      <c r="A140" s="35"/>
      <c r="B140" s="47" t="s">
        <v>791</v>
      </c>
      <c r="C140" s="34"/>
      <c r="D140" s="61"/>
      <c r="E140" s="61">
        <f>SUM(E141:E144)</f>
        <v>0</v>
      </c>
      <c r="F140" s="100"/>
      <c r="G140" s="100"/>
      <c r="H140" s="100"/>
      <c r="I140" s="100"/>
      <c r="J140" s="34"/>
      <c r="K140" s="34"/>
      <c r="L140" s="34"/>
      <c r="M140" s="34"/>
      <c r="N140" s="81">
        <f>SUM(N141:N144)</f>
        <v>0</v>
      </c>
      <c r="O140" s="71">
        <f>SUM(O141:O144)</f>
        <v>0</v>
      </c>
    </row>
    <row r="141" spans="1:16" customFormat="1" ht="14.25" hidden="1" customHeight="1" outlineLevel="1">
      <c r="A141" s="35"/>
      <c r="B141" s="35" t="s">
        <v>792</v>
      </c>
      <c r="C141" s="34" t="s">
        <v>750</v>
      </c>
      <c r="D141" s="61"/>
      <c r="E141" s="61"/>
      <c r="F141" s="107">
        <v>2.7E-2</v>
      </c>
      <c r="G141" s="107">
        <v>2.7E-2</v>
      </c>
      <c r="H141" s="107">
        <v>1.7999999999999999E-2</v>
      </c>
      <c r="I141" s="107">
        <v>1.7999999999999999E-2</v>
      </c>
      <c r="J141" s="59"/>
      <c r="K141" s="59"/>
      <c r="L141" s="59"/>
      <c r="M141" s="59"/>
      <c r="N141" s="81">
        <f>E141*(F141*J141+G141*K141+H141*L141+I141*M141)</f>
        <v>0</v>
      </c>
      <c r="O141" s="71">
        <f>E141*(H141*L141+I141*M141)</f>
        <v>0</v>
      </c>
    </row>
    <row r="142" spans="1:16" customFormat="1" ht="14.25" hidden="1" customHeight="1" outlineLevel="1">
      <c r="A142" s="35"/>
      <c r="B142" s="35" t="s">
        <v>793</v>
      </c>
      <c r="C142" s="34" t="s">
        <v>750</v>
      </c>
      <c r="D142" s="61"/>
      <c r="E142" s="61"/>
      <c r="F142" s="107">
        <v>0.02</v>
      </c>
      <c r="G142" s="107">
        <v>0.02</v>
      </c>
      <c r="H142" s="107">
        <v>1.2999999999999999E-2</v>
      </c>
      <c r="I142" s="107">
        <v>1.2999999999999999E-2</v>
      </c>
      <c r="J142" s="59"/>
      <c r="K142" s="59"/>
      <c r="L142" s="59"/>
      <c r="M142" s="59"/>
      <c r="N142" s="81">
        <f>E142*(F142*J142+G142*K142+H142*L142+I142*M142)</f>
        <v>0</v>
      </c>
      <c r="O142" s="71">
        <f>E142*(H142*L142+I142*M142)</f>
        <v>0</v>
      </c>
    </row>
    <row r="143" spans="1:16" customFormat="1" ht="14.25" hidden="1" customHeight="1" outlineLevel="1">
      <c r="A143" s="35"/>
      <c r="B143" s="35" t="s">
        <v>794</v>
      </c>
      <c r="C143" s="34" t="s">
        <v>750</v>
      </c>
      <c r="D143" s="61"/>
      <c r="E143" s="61"/>
      <c r="F143" s="107">
        <v>1.6E-2</v>
      </c>
      <c r="G143" s="107">
        <v>1.6E-2</v>
      </c>
      <c r="H143" s="107">
        <v>0.01</v>
      </c>
      <c r="I143" s="107">
        <v>0.01</v>
      </c>
      <c r="J143" s="59"/>
      <c r="K143" s="59"/>
      <c r="L143" s="59"/>
      <c r="M143" s="59"/>
      <c r="N143" s="81">
        <f>E143*(F143*J143+G143*K143+H143*L143+I143*M143)</f>
        <v>0</v>
      </c>
      <c r="O143" s="71">
        <f>E143*(H143*L143+I143*M143)</f>
        <v>0</v>
      </c>
    </row>
    <row r="144" spans="1:16" customFormat="1" ht="14.25" hidden="1" customHeight="1" outlineLevel="1">
      <c r="A144" s="35"/>
      <c r="B144" s="35" t="s">
        <v>795</v>
      </c>
      <c r="C144" s="34" t="s">
        <v>750</v>
      </c>
      <c r="D144" s="61"/>
      <c r="E144" s="61"/>
      <c r="F144" s="107">
        <v>6.0000000000000001E-3</v>
      </c>
      <c r="G144" s="107">
        <v>6.0000000000000001E-3</v>
      </c>
      <c r="H144" s="107">
        <v>4.0000000000000001E-3</v>
      </c>
      <c r="I144" s="107">
        <v>4.0000000000000001E-3</v>
      </c>
      <c r="J144" s="59"/>
      <c r="K144" s="59"/>
      <c r="L144" s="59"/>
      <c r="M144" s="59"/>
      <c r="N144" s="81">
        <f>E144*(F144*J144+G144*K144+H144*L144+I144*M144)</f>
        <v>0</v>
      </c>
      <c r="O144" s="71">
        <f>E144*(H144*L144+I144*M144)</f>
        <v>0</v>
      </c>
    </row>
    <row r="145" spans="1:16" customFormat="1" ht="14.25" hidden="1" customHeight="1" outlineLevel="1">
      <c r="A145" s="42"/>
      <c r="B145" s="47" t="s">
        <v>796</v>
      </c>
      <c r="C145" s="34"/>
      <c r="D145" s="61"/>
      <c r="E145" s="61">
        <f>SUM(E146:E149)</f>
        <v>0</v>
      </c>
      <c r="F145" s="100"/>
      <c r="G145" s="100"/>
      <c r="H145" s="100"/>
      <c r="I145" s="100"/>
      <c r="J145" s="34"/>
      <c r="K145" s="34"/>
      <c r="L145" s="34"/>
      <c r="M145" s="34"/>
      <c r="N145" s="81">
        <f>SUM(N146:N149)</f>
        <v>0</v>
      </c>
      <c r="O145" s="73"/>
    </row>
    <row r="146" spans="1:16" customFormat="1" ht="14.25" hidden="1" customHeight="1" outlineLevel="1">
      <c r="A146" s="35"/>
      <c r="B146" s="35" t="s">
        <v>792</v>
      </c>
      <c r="C146" s="34" t="s">
        <v>750</v>
      </c>
      <c r="D146" s="61"/>
      <c r="E146" s="61"/>
      <c r="F146" s="107">
        <v>4.4999999999999998E-2</v>
      </c>
      <c r="G146" s="107">
        <v>4.4999999999999998E-2</v>
      </c>
      <c r="H146" s="108"/>
      <c r="I146" s="108"/>
      <c r="J146" s="59"/>
      <c r="K146" s="59"/>
      <c r="L146" s="80"/>
      <c r="M146" s="80"/>
      <c r="N146" s="81">
        <f>E146*(F146*J146+G146*K146+H146*L146+I146*M146)</f>
        <v>0</v>
      </c>
      <c r="O146" s="75"/>
    </row>
    <row r="147" spans="1:16" customFormat="1" ht="14.25" hidden="1" customHeight="1" outlineLevel="1">
      <c r="A147" s="35"/>
      <c r="B147" s="35" t="s">
        <v>793</v>
      </c>
      <c r="C147" s="34" t="s">
        <v>750</v>
      </c>
      <c r="D147" s="61"/>
      <c r="E147" s="61"/>
      <c r="F147" s="107">
        <v>3.3000000000000002E-2</v>
      </c>
      <c r="G147" s="107">
        <v>3.3000000000000002E-2</v>
      </c>
      <c r="H147" s="108"/>
      <c r="I147" s="108"/>
      <c r="J147" s="59"/>
      <c r="K147" s="59"/>
      <c r="L147" s="80"/>
      <c r="M147" s="80"/>
      <c r="N147" s="81">
        <f>E147*(F147*J147+G147*K147+H147*L147+I147*M147)</f>
        <v>0</v>
      </c>
      <c r="O147" s="75"/>
    </row>
    <row r="148" spans="1:16" customFormat="1" ht="14.25" hidden="1" customHeight="1" outlineLevel="1">
      <c r="A148" s="35"/>
      <c r="B148" s="35" t="s">
        <v>794</v>
      </c>
      <c r="C148" s="34" t="s">
        <v>750</v>
      </c>
      <c r="D148" s="61"/>
      <c r="E148" s="61"/>
      <c r="F148" s="107">
        <v>2.6000000000000002E-2</v>
      </c>
      <c r="G148" s="107">
        <v>2.6000000000000002E-2</v>
      </c>
      <c r="H148" s="108"/>
      <c r="I148" s="108"/>
      <c r="J148" s="59"/>
      <c r="K148" s="59"/>
      <c r="L148" s="80"/>
      <c r="M148" s="80"/>
      <c r="N148" s="81">
        <f>E148*(F148*J148+G148*K148+H148*L148+I148*M148)</f>
        <v>0</v>
      </c>
      <c r="O148" s="75"/>
    </row>
    <row r="149" spans="1:16" customFormat="1" ht="14.25" hidden="1" customHeight="1" outlineLevel="1">
      <c r="A149" s="35"/>
      <c r="B149" s="35" t="s">
        <v>795</v>
      </c>
      <c r="C149" s="34" t="s">
        <v>750</v>
      </c>
      <c r="D149" s="61"/>
      <c r="E149" s="61"/>
      <c r="F149" s="107">
        <v>0.01</v>
      </c>
      <c r="G149" s="107">
        <v>0.01</v>
      </c>
      <c r="H149" s="108"/>
      <c r="I149" s="108"/>
      <c r="J149" s="59"/>
      <c r="K149" s="59"/>
      <c r="L149" s="80"/>
      <c r="M149" s="80"/>
      <c r="N149" s="81">
        <f>E149*(F149*J149+G149*K149+H149*L149+I149*M149)</f>
        <v>0</v>
      </c>
      <c r="O149" s="45"/>
    </row>
    <row r="150" spans="1:16" hidden="1" collapsed="1">
      <c r="A150" s="1660" t="s">
        <v>756</v>
      </c>
      <c r="B150" s="1661"/>
      <c r="C150" s="31" t="s">
        <v>746</v>
      </c>
      <c r="D150" s="61">
        <f>D151</f>
        <v>0</v>
      </c>
      <c r="E150" s="61">
        <f>E154</f>
        <v>0</v>
      </c>
      <c r="F150" s="95"/>
      <c r="G150" s="95"/>
      <c r="H150" s="95"/>
      <c r="I150" s="95"/>
      <c r="J150" s="85"/>
      <c r="K150" s="85"/>
      <c r="L150" s="85"/>
      <c r="M150" s="85"/>
      <c r="N150" s="81">
        <f>N151+N154</f>
        <v>0</v>
      </c>
      <c r="O150" s="45"/>
    </row>
    <row r="151" spans="1:16" ht="15" hidden="1" customHeight="1">
      <c r="A151" s="1637" t="s">
        <v>802</v>
      </c>
      <c r="B151" s="1638"/>
      <c r="C151" s="31" t="s">
        <v>746</v>
      </c>
      <c r="D151" s="61">
        <f>D152</f>
        <v>0</v>
      </c>
      <c r="E151" s="61"/>
      <c r="F151" s="96">
        <f>F152</f>
        <v>4.5199999999999996</v>
      </c>
      <c r="G151" s="96">
        <f>G152</f>
        <v>4.5199999999999996</v>
      </c>
      <c r="H151" s="99"/>
      <c r="I151" s="99"/>
      <c r="J151" s="50"/>
      <c r="K151" s="50"/>
      <c r="L151" s="50"/>
      <c r="M151" s="50"/>
      <c r="N151" s="81">
        <f>SUM(N152:N153)</f>
        <v>0</v>
      </c>
      <c r="O151" s="45"/>
    </row>
    <row r="152" spans="1:16" ht="15" hidden="1" customHeight="1" outlineLevel="1">
      <c r="A152" s="82"/>
      <c r="B152" s="82" t="s">
        <v>800</v>
      </c>
      <c r="C152" s="31" t="s">
        <v>746</v>
      </c>
      <c r="D152" s="61"/>
      <c r="E152" s="61"/>
      <c r="F152" s="90">
        <v>4.5199999999999996</v>
      </c>
      <c r="G152" s="91">
        <v>4.5199999999999996</v>
      </c>
      <c r="H152" s="98"/>
      <c r="I152" s="98"/>
      <c r="J152" s="59"/>
      <c r="K152" s="59"/>
      <c r="L152" s="45"/>
      <c r="M152" s="45"/>
      <c r="N152" s="81">
        <f>D152*(F152*J152+G152*K152+H152*L152+I152*M152)</f>
        <v>0</v>
      </c>
      <c r="O152" s="45"/>
    </row>
    <row r="153" spans="1:16" ht="15" hidden="1" customHeight="1" outlineLevel="1">
      <c r="A153" s="43"/>
      <c r="B153" s="89" t="s">
        <v>801</v>
      </c>
      <c r="C153" s="44" t="s">
        <v>748</v>
      </c>
      <c r="D153" s="61"/>
      <c r="E153" s="61"/>
      <c r="F153" s="97"/>
      <c r="G153" s="98"/>
      <c r="H153" s="98"/>
      <c r="I153" s="98"/>
      <c r="J153" s="45"/>
      <c r="K153" s="45"/>
      <c r="L153" s="45"/>
      <c r="M153" s="45"/>
      <c r="N153" s="81"/>
      <c r="O153" s="45"/>
    </row>
    <row r="154" spans="1:16" ht="14.25" hidden="1" customHeight="1" collapsed="1">
      <c r="A154" s="1637" t="s">
        <v>749</v>
      </c>
      <c r="B154" s="1638"/>
      <c r="C154" s="50"/>
      <c r="D154" s="61"/>
      <c r="E154" s="61">
        <f>E156+E166+E155</f>
        <v>0</v>
      </c>
      <c r="F154" s="99"/>
      <c r="G154" s="99"/>
      <c r="H154" s="99"/>
      <c r="I154" s="99"/>
      <c r="J154" s="50"/>
      <c r="K154" s="50"/>
      <c r="L154" s="50"/>
      <c r="M154" s="50"/>
      <c r="N154" s="81">
        <f>N155+N156+N166</f>
        <v>0</v>
      </c>
      <c r="O154" s="88"/>
    </row>
    <row r="155" spans="1:16" ht="14.25" hidden="1" customHeight="1" outlineLevel="1">
      <c r="A155" s="33"/>
      <c r="B155" s="89" t="s">
        <v>803</v>
      </c>
      <c r="C155" s="32" t="s">
        <v>748</v>
      </c>
      <c r="D155" s="61"/>
      <c r="E155" s="61"/>
      <c r="F155" s="105"/>
      <c r="G155" s="105"/>
      <c r="H155" s="105"/>
      <c r="I155" s="105"/>
      <c r="J155" s="59"/>
      <c r="K155" s="59"/>
      <c r="L155" s="36"/>
      <c r="M155" s="76"/>
      <c r="N155" s="81"/>
      <c r="O155" s="73"/>
    </row>
    <row r="156" spans="1:16" ht="14.25" hidden="1" customHeight="1" outlineLevel="1">
      <c r="A156" s="33"/>
      <c r="B156" s="47" t="s">
        <v>796</v>
      </c>
      <c r="C156" s="39"/>
      <c r="D156" s="61"/>
      <c r="E156" s="61">
        <f>E157+E160+E163</f>
        <v>0</v>
      </c>
      <c r="F156" s="105"/>
      <c r="G156" s="105"/>
      <c r="H156" s="105"/>
      <c r="I156" s="105"/>
      <c r="J156" s="39"/>
      <c r="K156" s="39"/>
      <c r="L156" s="39"/>
      <c r="M156" s="63"/>
      <c r="N156" s="81">
        <f>N157+N160+N163</f>
        <v>0</v>
      </c>
      <c r="O156" s="78"/>
    </row>
    <row r="157" spans="1:16" ht="14.25" hidden="1" customHeight="1" outlineLevel="1">
      <c r="A157" s="33"/>
      <c r="B157" s="53" t="s">
        <v>785</v>
      </c>
      <c r="C157" s="50"/>
      <c r="D157" s="61"/>
      <c r="E157" s="61">
        <f>SUM(E158:E159)</f>
        <v>0</v>
      </c>
      <c r="F157" s="102"/>
      <c r="G157" s="99"/>
      <c r="H157" s="99"/>
      <c r="I157" s="99"/>
      <c r="J157" s="50"/>
      <c r="K157" s="50"/>
      <c r="L157" s="50"/>
      <c r="M157" s="51"/>
      <c r="N157" s="81">
        <f>SUM(N158:N159)</f>
        <v>0</v>
      </c>
      <c r="O157" s="79"/>
    </row>
    <row r="158" spans="1:16" ht="14.25" hidden="1" customHeight="1" outlineLevel="1">
      <c r="A158" s="33"/>
      <c r="B158" s="35" t="s">
        <v>786</v>
      </c>
      <c r="C158" s="34" t="s">
        <v>750</v>
      </c>
      <c r="D158" s="61"/>
      <c r="E158" s="61"/>
      <c r="F158" s="104">
        <v>0.11</v>
      </c>
      <c r="G158" s="104">
        <v>0.12</v>
      </c>
      <c r="H158" s="105"/>
      <c r="I158" s="106"/>
      <c r="J158" s="59"/>
      <c r="K158" s="59"/>
      <c r="L158" s="76"/>
      <c r="M158" s="76"/>
      <c r="N158" s="81">
        <f>E158*(F158*J158+G158*K158+H158*L158+I158*M158)</f>
        <v>0</v>
      </c>
      <c r="O158" s="77"/>
      <c r="P158" s="52"/>
    </row>
    <row r="159" spans="1:16" ht="14.25" hidden="1" customHeight="1" outlineLevel="1">
      <c r="A159" s="33"/>
      <c r="B159" s="33" t="s">
        <v>787</v>
      </c>
      <c r="C159" s="34" t="s">
        <v>750</v>
      </c>
      <c r="D159" s="61"/>
      <c r="E159" s="61"/>
      <c r="F159" s="104">
        <v>0.33</v>
      </c>
      <c r="G159" s="104">
        <v>0.36</v>
      </c>
      <c r="H159" s="105"/>
      <c r="I159" s="105"/>
      <c r="J159" s="59"/>
      <c r="K159" s="59"/>
      <c r="L159" s="36"/>
      <c r="M159" s="76"/>
      <c r="N159" s="81">
        <f>E159*(F159*J159+G159*K159+H159*L159+I159*M159)</f>
        <v>0</v>
      </c>
      <c r="O159" s="77"/>
      <c r="P159" s="52"/>
    </row>
    <row r="160" spans="1:16" ht="14.25" hidden="1" customHeight="1" outlineLevel="1">
      <c r="A160" s="33"/>
      <c r="B160" s="53" t="s">
        <v>788</v>
      </c>
      <c r="C160" s="50"/>
      <c r="D160" s="61"/>
      <c r="E160" s="61">
        <f>SUM(E161:E162)</f>
        <v>0</v>
      </c>
      <c r="F160" s="102"/>
      <c r="G160" s="99"/>
      <c r="H160" s="99"/>
      <c r="I160" s="99"/>
      <c r="J160" s="50"/>
      <c r="K160" s="50"/>
      <c r="L160" s="50"/>
      <c r="M160" s="51"/>
      <c r="N160" s="81">
        <f>SUM(N161:N162)</f>
        <v>0</v>
      </c>
      <c r="O160" s="79"/>
    </row>
    <row r="161" spans="1:16" ht="14.25" hidden="1" customHeight="1" outlineLevel="1">
      <c r="A161" s="33"/>
      <c r="B161" s="35" t="s">
        <v>786</v>
      </c>
      <c r="C161" s="34" t="s">
        <v>750</v>
      </c>
      <c r="D161" s="61"/>
      <c r="E161" s="61"/>
      <c r="F161" s="104">
        <v>7.6999999999999999E-2</v>
      </c>
      <c r="G161" s="104">
        <v>8.3999999999999991E-2</v>
      </c>
      <c r="H161" s="105"/>
      <c r="I161" s="106"/>
      <c r="J161" s="59"/>
      <c r="K161" s="59"/>
      <c r="L161" s="76"/>
      <c r="M161" s="76"/>
      <c r="N161" s="81">
        <f>E161*(F161*J161+G161*K161+H161*L161+I161*M161)</f>
        <v>0</v>
      </c>
      <c r="O161" s="77"/>
      <c r="P161" s="52"/>
    </row>
    <row r="162" spans="1:16" ht="14.25" hidden="1" customHeight="1" outlineLevel="1">
      <c r="A162" s="33"/>
      <c r="B162" s="33" t="s">
        <v>787</v>
      </c>
      <c r="C162" s="34" t="s">
        <v>750</v>
      </c>
      <c r="D162" s="61"/>
      <c r="E162" s="61"/>
      <c r="F162" s="104">
        <v>0.22</v>
      </c>
      <c r="G162" s="104">
        <v>0.24</v>
      </c>
      <c r="H162" s="105"/>
      <c r="I162" s="105"/>
      <c r="J162" s="59"/>
      <c r="K162" s="59"/>
      <c r="L162" s="36"/>
      <c r="M162" s="76"/>
      <c r="N162" s="81">
        <f>E162*(F162*J162+G162*K162+H162*L162+I162*M162)</f>
        <v>0</v>
      </c>
      <c r="O162" s="77"/>
      <c r="P162" s="52"/>
    </row>
    <row r="163" spans="1:16" ht="14.25" hidden="1" customHeight="1" outlineLevel="1">
      <c r="A163" s="33"/>
      <c r="B163" s="53" t="s">
        <v>789</v>
      </c>
      <c r="C163" s="50"/>
      <c r="D163" s="61"/>
      <c r="E163" s="61">
        <f>SUM(E164:E165)</f>
        <v>0</v>
      </c>
      <c r="F163" s="102"/>
      <c r="G163" s="99"/>
      <c r="H163" s="99"/>
      <c r="I163" s="99"/>
      <c r="J163" s="50"/>
      <c r="K163" s="50"/>
      <c r="L163" s="50"/>
      <c r="M163" s="51"/>
      <c r="N163" s="81">
        <f>SUM(N164:N165)</f>
        <v>0</v>
      </c>
      <c r="O163" s="79"/>
    </row>
    <row r="164" spans="1:16" ht="14.25" hidden="1" customHeight="1" outlineLevel="1">
      <c r="A164" s="33"/>
      <c r="B164" s="35" t="s">
        <v>786</v>
      </c>
      <c r="C164" s="34" t="s">
        <v>750</v>
      </c>
      <c r="D164" s="61"/>
      <c r="E164" s="61"/>
      <c r="F164" s="104">
        <v>5.5E-2</v>
      </c>
      <c r="G164" s="104">
        <v>0.06</v>
      </c>
      <c r="H164" s="105"/>
      <c r="I164" s="106"/>
      <c r="J164" s="59"/>
      <c r="K164" s="59"/>
      <c r="L164" s="76"/>
      <c r="M164" s="76"/>
      <c r="N164" s="81">
        <f>E164*(F164*J164+G164*K164+H164*L164+I164*M164)</f>
        <v>0</v>
      </c>
      <c r="O164" s="77"/>
      <c r="P164" s="52"/>
    </row>
    <row r="165" spans="1:16" ht="14.25" hidden="1" customHeight="1" outlineLevel="1">
      <c r="A165" s="33"/>
      <c r="B165" s="33" t="s">
        <v>787</v>
      </c>
      <c r="C165" s="34" t="s">
        <v>750</v>
      </c>
      <c r="D165" s="61"/>
      <c r="E165" s="61"/>
      <c r="F165" s="104">
        <v>0.16500000000000001</v>
      </c>
      <c r="G165" s="104">
        <v>0.18</v>
      </c>
      <c r="H165" s="105"/>
      <c r="I165" s="105"/>
      <c r="J165" s="59"/>
      <c r="K165" s="59"/>
      <c r="L165" s="36"/>
      <c r="M165" s="76"/>
      <c r="N165" s="81">
        <f>E165*(F165*J165+G165*K165+H165*L165+I165*M165)</f>
        <v>0</v>
      </c>
      <c r="O165" s="77"/>
      <c r="P165" s="52"/>
    </row>
    <row r="166" spans="1:16" s="37" customFormat="1" ht="45" hidden="1" customHeight="1" outlineLevel="1">
      <c r="A166" s="38"/>
      <c r="B166" s="53" t="s">
        <v>790</v>
      </c>
      <c r="C166" s="50"/>
      <c r="D166" s="61"/>
      <c r="E166" s="61">
        <f>E167</f>
        <v>0</v>
      </c>
      <c r="F166" s="102"/>
      <c r="G166" s="99"/>
      <c r="H166" s="99"/>
      <c r="I166" s="99"/>
      <c r="J166" s="50"/>
      <c r="K166" s="50"/>
      <c r="L166" s="50"/>
      <c r="M166" s="51"/>
      <c r="N166" s="81">
        <f>N167</f>
        <v>0</v>
      </c>
      <c r="O166" s="77"/>
    </row>
    <row r="167" spans="1:16" customFormat="1" ht="14.25" hidden="1" customHeight="1" outlineLevel="1">
      <c r="A167" s="42"/>
      <c r="B167" s="47" t="s">
        <v>796</v>
      </c>
      <c r="C167" s="34"/>
      <c r="D167" s="61"/>
      <c r="E167" s="61">
        <f>SUM(E168:E171)</f>
        <v>0</v>
      </c>
      <c r="F167" s="100"/>
      <c r="G167" s="100"/>
      <c r="H167" s="100"/>
      <c r="I167" s="100"/>
      <c r="J167" s="34"/>
      <c r="K167" s="34"/>
      <c r="L167" s="34"/>
      <c r="M167" s="34"/>
      <c r="N167" s="81">
        <f>SUM(N168:N171)</f>
        <v>0</v>
      </c>
      <c r="O167" s="73"/>
    </row>
    <row r="168" spans="1:16" customFormat="1" ht="14.25" hidden="1" customHeight="1" outlineLevel="1">
      <c r="A168" s="35"/>
      <c r="B168" s="35" t="s">
        <v>792</v>
      </c>
      <c r="C168" s="34" t="s">
        <v>750</v>
      </c>
      <c r="D168" s="61"/>
      <c r="E168" s="61"/>
      <c r="F168" s="107">
        <v>4.4999999999999998E-2</v>
      </c>
      <c r="G168" s="107">
        <v>4.4999999999999998E-2</v>
      </c>
      <c r="H168" s="108"/>
      <c r="I168" s="108"/>
      <c r="J168" s="59"/>
      <c r="K168" s="59"/>
      <c r="L168" s="80"/>
      <c r="M168" s="80"/>
      <c r="N168" s="81">
        <f>E168*(F168*J168+G168*K168+H168*L168+I168*M168)</f>
        <v>0</v>
      </c>
      <c r="O168" s="75"/>
    </row>
    <row r="169" spans="1:16" customFormat="1" ht="14.25" hidden="1" customHeight="1" outlineLevel="1">
      <c r="A169" s="35"/>
      <c r="B169" s="35" t="s">
        <v>793</v>
      </c>
      <c r="C169" s="34" t="s">
        <v>750</v>
      </c>
      <c r="D169" s="61"/>
      <c r="E169" s="61"/>
      <c r="F169" s="107">
        <v>3.3000000000000002E-2</v>
      </c>
      <c r="G169" s="107">
        <v>3.3000000000000002E-2</v>
      </c>
      <c r="H169" s="108"/>
      <c r="I169" s="108"/>
      <c r="J169" s="59"/>
      <c r="K169" s="59"/>
      <c r="L169" s="80"/>
      <c r="M169" s="80"/>
      <c r="N169" s="81">
        <f>E169*(F169*J169+G169*K169+H169*L169+I169*M169)</f>
        <v>0</v>
      </c>
      <c r="O169" s="75"/>
    </row>
    <row r="170" spans="1:16" customFormat="1" ht="14.25" hidden="1" customHeight="1" outlineLevel="1">
      <c r="A170" s="35"/>
      <c r="B170" s="35" t="s">
        <v>794</v>
      </c>
      <c r="C170" s="34" t="s">
        <v>750</v>
      </c>
      <c r="D170" s="61"/>
      <c r="E170" s="61"/>
      <c r="F170" s="107">
        <v>2.6000000000000002E-2</v>
      </c>
      <c r="G170" s="107">
        <v>2.6000000000000002E-2</v>
      </c>
      <c r="H170" s="108"/>
      <c r="I170" s="108"/>
      <c r="J170" s="59"/>
      <c r="K170" s="59"/>
      <c r="L170" s="80"/>
      <c r="M170" s="80"/>
      <c r="N170" s="81">
        <f>E170*(F170*J170+G170*K170+H170*L170+I170*M170)</f>
        <v>0</v>
      </c>
      <c r="O170" s="75"/>
    </row>
    <row r="171" spans="1:16" customFormat="1" ht="14.25" hidden="1" customHeight="1" outlineLevel="1">
      <c r="A171" s="35"/>
      <c r="B171" s="35" t="s">
        <v>795</v>
      </c>
      <c r="C171" s="34" t="s">
        <v>750</v>
      </c>
      <c r="D171" s="61"/>
      <c r="E171" s="61"/>
      <c r="F171" s="107">
        <v>0.01</v>
      </c>
      <c r="G171" s="107">
        <v>0.01</v>
      </c>
      <c r="H171" s="108"/>
      <c r="I171" s="108"/>
      <c r="J171" s="59"/>
      <c r="K171" s="59"/>
      <c r="L171" s="80"/>
      <c r="M171" s="80"/>
      <c r="N171" s="81">
        <f>E171*(F171*J171+G171*K171+H171*L171+I171*M171)</f>
        <v>0</v>
      </c>
      <c r="O171" s="75"/>
    </row>
    <row r="172" spans="1:16" ht="15" hidden="1" customHeight="1" collapsed="1">
      <c r="A172" s="1639" t="s">
        <v>757</v>
      </c>
      <c r="B172" s="1640"/>
      <c r="C172" s="31" t="s">
        <v>746</v>
      </c>
      <c r="D172" s="61">
        <f>D173</f>
        <v>0</v>
      </c>
      <c r="E172" s="61">
        <f>E176</f>
        <v>0</v>
      </c>
      <c r="F172" s="95"/>
      <c r="G172" s="95"/>
      <c r="H172" s="95"/>
      <c r="I172" s="95"/>
      <c r="J172" s="85"/>
      <c r="K172" s="85"/>
      <c r="L172" s="85"/>
      <c r="M172" s="85"/>
      <c r="N172" s="81">
        <f>N173+N176</f>
        <v>0</v>
      </c>
      <c r="O172" s="45"/>
    </row>
    <row r="173" spans="1:16" ht="15" hidden="1" customHeight="1">
      <c r="A173" s="1637" t="s">
        <v>802</v>
      </c>
      <c r="B173" s="1638"/>
      <c r="C173" s="31" t="s">
        <v>746</v>
      </c>
      <c r="D173" s="61">
        <f>D174</f>
        <v>0</v>
      </c>
      <c r="E173" s="61"/>
      <c r="F173" s="96">
        <f>F174</f>
        <v>4</v>
      </c>
      <c r="G173" s="96">
        <f>G174</f>
        <v>4</v>
      </c>
      <c r="H173" s="99"/>
      <c r="I173" s="99"/>
      <c r="J173" s="50"/>
      <c r="K173" s="50"/>
      <c r="L173" s="50"/>
      <c r="M173" s="50"/>
      <c r="N173" s="81">
        <f>SUM(N174:N175)</f>
        <v>0</v>
      </c>
      <c r="O173" s="45"/>
    </row>
    <row r="174" spans="1:16" ht="15" hidden="1" customHeight="1" outlineLevel="1">
      <c r="A174" s="82"/>
      <c r="B174" s="82" t="s">
        <v>800</v>
      </c>
      <c r="C174" s="31" t="s">
        <v>746</v>
      </c>
      <c r="D174" s="61"/>
      <c r="E174" s="61"/>
      <c r="F174" s="90">
        <v>4</v>
      </c>
      <c r="G174" s="91">
        <v>4</v>
      </c>
      <c r="H174" s="98"/>
      <c r="I174" s="98"/>
      <c r="J174" s="59"/>
      <c r="K174" s="59"/>
      <c r="L174" s="45"/>
      <c r="M174" s="45"/>
      <c r="N174" s="81">
        <f>D174*(F174*J174+G174*K174+H174*L174+I174*M174)</f>
        <v>0</v>
      </c>
      <c r="O174" s="45"/>
    </row>
    <row r="175" spans="1:16" ht="15" hidden="1" customHeight="1" outlineLevel="1">
      <c r="A175" s="43"/>
      <c r="B175" s="89" t="s">
        <v>801</v>
      </c>
      <c r="C175" s="44" t="s">
        <v>748</v>
      </c>
      <c r="D175" s="61"/>
      <c r="E175" s="61"/>
      <c r="F175" s="97"/>
      <c r="G175" s="98"/>
      <c r="H175" s="98"/>
      <c r="I175" s="98"/>
      <c r="J175" s="45"/>
      <c r="K175" s="45"/>
      <c r="L175" s="45"/>
      <c r="M175" s="45"/>
      <c r="N175" s="81"/>
      <c r="O175" s="45"/>
    </row>
    <row r="176" spans="1:16" ht="14.25" hidden="1" customHeight="1" collapsed="1">
      <c r="A176" s="1637" t="s">
        <v>749</v>
      </c>
      <c r="B176" s="1638"/>
      <c r="C176" s="50"/>
      <c r="D176" s="61"/>
      <c r="E176" s="61">
        <f>E178+E188+E177</f>
        <v>0</v>
      </c>
      <c r="F176" s="99"/>
      <c r="G176" s="99"/>
      <c r="H176" s="99"/>
      <c r="I176" s="99"/>
      <c r="J176" s="50"/>
      <c r="K176" s="50"/>
      <c r="L176" s="50"/>
      <c r="M176" s="50"/>
      <c r="N176" s="81">
        <f>N177+N178+N188</f>
        <v>0</v>
      </c>
      <c r="O176" s="88"/>
    </row>
    <row r="177" spans="1:16" ht="14.25" hidden="1" customHeight="1" outlineLevel="1">
      <c r="A177" s="33"/>
      <c r="B177" s="89" t="s">
        <v>803</v>
      </c>
      <c r="C177" s="32" t="s">
        <v>748</v>
      </c>
      <c r="D177" s="61"/>
      <c r="E177" s="61"/>
      <c r="F177" s="105"/>
      <c r="G177" s="105"/>
      <c r="H177" s="105"/>
      <c r="I177" s="105"/>
      <c r="J177" s="59"/>
      <c r="K177" s="59"/>
      <c r="L177" s="36"/>
      <c r="M177" s="76"/>
      <c r="N177" s="81"/>
      <c r="O177" s="73"/>
    </row>
    <row r="178" spans="1:16" ht="14.25" hidden="1" customHeight="1" outlineLevel="1">
      <c r="A178" s="33"/>
      <c r="B178" s="47" t="s">
        <v>796</v>
      </c>
      <c r="C178" s="39"/>
      <c r="D178" s="61"/>
      <c r="E178" s="61">
        <f>E179+E182+E185</f>
        <v>0</v>
      </c>
      <c r="F178" s="105"/>
      <c r="G178" s="105"/>
      <c r="H178" s="105"/>
      <c r="I178" s="105"/>
      <c r="J178" s="39"/>
      <c r="K178" s="39"/>
      <c r="L178" s="39"/>
      <c r="M178" s="63"/>
      <c r="N178" s="81">
        <f>N179+N182+N185</f>
        <v>0</v>
      </c>
      <c r="O178" s="78"/>
    </row>
    <row r="179" spans="1:16" ht="14.25" hidden="1" customHeight="1" outlineLevel="1">
      <c r="A179" s="33"/>
      <c r="B179" s="53" t="s">
        <v>785</v>
      </c>
      <c r="C179" s="50"/>
      <c r="D179" s="61"/>
      <c r="E179" s="61">
        <f>SUM(E180:E181)</f>
        <v>0</v>
      </c>
      <c r="F179" s="102"/>
      <c r="G179" s="99"/>
      <c r="H179" s="99"/>
      <c r="I179" s="99"/>
      <c r="J179" s="50"/>
      <c r="K179" s="50"/>
      <c r="L179" s="50"/>
      <c r="M179" s="51"/>
      <c r="N179" s="81">
        <f>SUM(N180:N181)</f>
        <v>0</v>
      </c>
      <c r="O179" s="79"/>
    </row>
    <row r="180" spans="1:16" ht="14.25" hidden="1" customHeight="1" outlineLevel="1">
      <c r="A180" s="33"/>
      <c r="B180" s="35" t="s">
        <v>786</v>
      </c>
      <c r="C180" s="34" t="s">
        <v>750</v>
      </c>
      <c r="D180" s="61"/>
      <c r="E180" s="61"/>
      <c r="F180" s="104">
        <v>0.11</v>
      </c>
      <c r="G180" s="104">
        <v>0.12</v>
      </c>
      <c r="H180" s="105"/>
      <c r="I180" s="106"/>
      <c r="J180" s="59"/>
      <c r="K180" s="59"/>
      <c r="L180" s="76"/>
      <c r="M180" s="76"/>
      <c r="N180" s="81">
        <f>E180*(F180*J180+G180*K180+H180*L180+I180*M180)</f>
        <v>0</v>
      </c>
      <c r="O180" s="77"/>
      <c r="P180" s="52"/>
    </row>
    <row r="181" spans="1:16" ht="14.25" hidden="1" customHeight="1" outlineLevel="1">
      <c r="A181" s="33"/>
      <c r="B181" s="33" t="s">
        <v>787</v>
      </c>
      <c r="C181" s="34" t="s">
        <v>750</v>
      </c>
      <c r="D181" s="61"/>
      <c r="E181" s="61"/>
      <c r="F181" s="104">
        <v>0.33</v>
      </c>
      <c r="G181" s="104">
        <v>0.36</v>
      </c>
      <c r="H181" s="105"/>
      <c r="I181" s="105"/>
      <c r="J181" s="59"/>
      <c r="K181" s="59"/>
      <c r="L181" s="36"/>
      <c r="M181" s="76"/>
      <c r="N181" s="81">
        <f>E181*(F181*J181+G181*K181+H181*L181+I181*M181)</f>
        <v>0</v>
      </c>
      <c r="O181" s="77"/>
      <c r="P181" s="52"/>
    </row>
    <row r="182" spans="1:16" ht="14.25" hidden="1" customHeight="1" outlineLevel="1">
      <c r="A182" s="33"/>
      <c r="B182" s="53" t="s">
        <v>788</v>
      </c>
      <c r="C182" s="50"/>
      <c r="D182" s="61"/>
      <c r="E182" s="61">
        <f>SUM(E183:E184)</f>
        <v>0</v>
      </c>
      <c r="F182" s="102"/>
      <c r="G182" s="99"/>
      <c r="H182" s="99"/>
      <c r="I182" s="99"/>
      <c r="J182" s="50"/>
      <c r="K182" s="50"/>
      <c r="L182" s="50"/>
      <c r="M182" s="51"/>
      <c r="N182" s="81">
        <f>SUM(N183:N184)</f>
        <v>0</v>
      </c>
      <c r="O182" s="79"/>
    </row>
    <row r="183" spans="1:16" ht="14.25" hidden="1" customHeight="1" outlineLevel="1">
      <c r="A183" s="33"/>
      <c r="B183" s="35" t="s">
        <v>786</v>
      </c>
      <c r="C183" s="34" t="s">
        <v>750</v>
      </c>
      <c r="D183" s="61"/>
      <c r="E183" s="61"/>
      <c r="F183" s="104">
        <v>7.6999999999999999E-2</v>
      </c>
      <c r="G183" s="104">
        <v>8.3999999999999991E-2</v>
      </c>
      <c r="H183" s="105"/>
      <c r="I183" s="106"/>
      <c r="J183" s="59"/>
      <c r="K183" s="59"/>
      <c r="L183" s="76"/>
      <c r="M183" s="76"/>
      <c r="N183" s="81">
        <f>E183*(F183*J183+G183*K183+H183*L183+I183*M183)</f>
        <v>0</v>
      </c>
      <c r="O183" s="77"/>
      <c r="P183" s="52"/>
    </row>
    <row r="184" spans="1:16" ht="14.25" hidden="1" customHeight="1" outlineLevel="1">
      <c r="A184" s="33"/>
      <c r="B184" s="33" t="s">
        <v>787</v>
      </c>
      <c r="C184" s="34" t="s">
        <v>750</v>
      </c>
      <c r="D184" s="61"/>
      <c r="E184" s="61"/>
      <c r="F184" s="104">
        <v>0.22</v>
      </c>
      <c r="G184" s="104">
        <v>0.24</v>
      </c>
      <c r="H184" s="105"/>
      <c r="I184" s="105"/>
      <c r="J184" s="59"/>
      <c r="K184" s="59"/>
      <c r="L184" s="36"/>
      <c r="M184" s="76"/>
      <c r="N184" s="81">
        <f>E184*(F184*J184+G184*K184+H184*L184+I184*M184)</f>
        <v>0</v>
      </c>
      <c r="O184" s="77"/>
      <c r="P184" s="52"/>
    </row>
    <row r="185" spans="1:16" ht="14.25" hidden="1" customHeight="1" outlineLevel="1">
      <c r="A185" s="33"/>
      <c r="B185" s="53" t="s">
        <v>789</v>
      </c>
      <c r="C185" s="50"/>
      <c r="D185" s="61"/>
      <c r="E185" s="61">
        <f>SUM(E186:E187)</f>
        <v>0</v>
      </c>
      <c r="F185" s="102"/>
      <c r="G185" s="99"/>
      <c r="H185" s="99"/>
      <c r="I185" s="99"/>
      <c r="J185" s="50"/>
      <c r="K185" s="50"/>
      <c r="L185" s="50"/>
      <c r="M185" s="51"/>
      <c r="N185" s="81">
        <f>SUM(N186:N187)</f>
        <v>0</v>
      </c>
      <c r="O185" s="79"/>
    </row>
    <row r="186" spans="1:16" ht="14.25" hidden="1" customHeight="1" outlineLevel="1">
      <c r="A186" s="33"/>
      <c r="B186" s="35" t="s">
        <v>786</v>
      </c>
      <c r="C186" s="34" t="s">
        <v>750</v>
      </c>
      <c r="D186" s="61"/>
      <c r="E186" s="61"/>
      <c r="F186" s="104">
        <v>5.5E-2</v>
      </c>
      <c r="G186" s="104">
        <v>0.06</v>
      </c>
      <c r="H186" s="105"/>
      <c r="I186" s="106"/>
      <c r="J186" s="59"/>
      <c r="K186" s="59"/>
      <c r="L186" s="76"/>
      <c r="M186" s="76"/>
      <c r="N186" s="81">
        <f>E186*(F186*J186+G186*K186+H186*L186+I186*M186)</f>
        <v>0</v>
      </c>
      <c r="O186" s="77"/>
      <c r="P186" s="52"/>
    </row>
    <row r="187" spans="1:16" ht="14.25" hidden="1" customHeight="1" outlineLevel="1">
      <c r="A187" s="33"/>
      <c r="B187" s="33" t="s">
        <v>787</v>
      </c>
      <c r="C187" s="34" t="s">
        <v>750</v>
      </c>
      <c r="D187" s="61"/>
      <c r="E187" s="61"/>
      <c r="F187" s="104">
        <v>0.16500000000000001</v>
      </c>
      <c r="G187" s="104">
        <v>0.18</v>
      </c>
      <c r="H187" s="105"/>
      <c r="I187" s="105"/>
      <c r="J187" s="59"/>
      <c r="K187" s="59"/>
      <c r="L187" s="36"/>
      <c r="M187" s="76"/>
      <c r="N187" s="81">
        <f>E187*(F187*J187+G187*K187+H187*L187+I187*M187)</f>
        <v>0</v>
      </c>
      <c r="O187" s="77"/>
      <c r="P187" s="52"/>
    </row>
    <row r="188" spans="1:16" s="37" customFormat="1" ht="45" hidden="1" customHeight="1" outlineLevel="1">
      <c r="A188" s="38"/>
      <c r="B188" s="53" t="s">
        <v>790</v>
      </c>
      <c r="C188" s="50"/>
      <c r="D188" s="61"/>
      <c r="E188" s="61">
        <f>E189</f>
        <v>0</v>
      </c>
      <c r="F188" s="102"/>
      <c r="G188" s="99"/>
      <c r="H188" s="99"/>
      <c r="I188" s="99"/>
      <c r="J188" s="50"/>
      <c r="K188" s="50"/>
      <c r="L188" s="50"/>
      <c r="M188" s="51"/>
      <c r="N188" s="81">
        <f>N189</f>
        <v>0</v>
      </c>
      <c r="O188" s="77"/>
    </row>
    <row r="189" spans="1:16" customFormat="1" ht="14.25" hidden="1" customHeight="1" outlineLevel="1">
      <c r="A189" s="42"/>
      <c r="B189" s="47" t="s">
        <v>796</v>
      </c>
      <c r="C189" s="34"/>
      <c r="D189" s="61"/>
      <c r="E189" s="61">
        <f>SUM(E190:E193)</f>
        <v>0</v>
      </c>
      <c r="F189" s="100"/>
      <c r="G189" s="100"/>
      <c r="H189" s="100"/>
      <c r="I189" s="100"/>
      <c r="J189" s="34"/>
      <c r="K189" s="34"/>
      <c r="L189" s="34"/>
      <c r="M189" s="34"/>
      <c r="N189" s="81">
        <f>SUM(N190:N193)</f>
        <v>0</v>
      </c>
      <c r="O189" s="73"/>
    </row>
    <row r="190" spans="1:16" customFormat="1" ht="14.25" hidden="1" customHeight="1" outlineLevel="1">
      <c r="A190" s="35"/>
      <c r="B190" s="35" t="s">
        <v>792</v>
      </c>
      <c r="C190" s="34" t="s">
        <v>750</v>
      </c>
      <c r="D190" s="61"/>
      <c r="E190" s="61"/>
      <c r="F190" s="107">
        <v>4.4999999999999998E-2</v>
      </c>
      <c r="G190" s="107">
        <v>4.4999999999999998E-2</v>
      </c>
      <c r="H190" s="108"/>
      <c r="I190" s="108"/>
      <c r="J190" s="59"/>
      <c r="K190" s="59"/>
      <c r="L190" s="80"/>
      <c r="M190" s="80"/>
      <c r="N190" s="81">
        <f>E190*(F190*J190+G190*K190+H190*L190+I190*M190)</f>
        <v>0</v>
      </c>
      <c r="O190" s="75"/>
    </row>
    <row r="191" spans="1:16" customFormat="1" ht="14.25" hidden="1" customHeight="1" outlineLevel="1">
      <c r="A191" s="35"/>
      <c r="B191" s="35" t="s">
        <v>793</v>
      </c>
      <c r="C191" s="34" t="s">
        <v>750</v>
      </c>
      <c r="D191" s="61"/>
      <c r="E191" s="61"/>
      <c r="F191" s="107">
        <v>3.3000000000000002E-2</v>
      </c>
      <c r="G191" s="107">
        <v>3.3000000000000002E-2</v>
      </c>
      <c r="H191" s="108"/>
      <c r="I191" s="108"/>
      <c r="J191" s="59"/>
      <c r="K191" s="59"/>
      <c r="L191" s="80"/>
      <c r="M191" s="80"/>
      <c r="N191" s="81">
        <f>E191*(F191*J191+G191*K191+H191*L191+I191*M191)</f>
        <v>0</v>
      </c>
      <c r="O191" s="75"/>
    </row>
    <row r="192" spans="1:16" customFormat="1" ht="14.25" hidden="1" customHeight="1" outlineLevel="1">
      <c r="A192" s="35"/>
      <c r="B192" s="35" t="s">
        <v>794</v>
      </c>
      <c r="C192" s="34" t="s">
        <v>750</v>
      </c>
      <c r="D192" s="61"/>
      <c r="E192" s="61"/>
      <c r="F192" s="107">
        <v>2.6000000000000002E-2</v>
      </c>
      <c r="G192" s="107">
        <v>2.6000000000000002E-2</v>
      </c>
      <c r="H192" s="108"/>
      <c r="I192" s="108"/>
      <c r="J192" s="59"/>
      <c r="K192" s="59"/>
      <c r="L192" s="80"/>
      <c r="M192" s="80"/>
      <c r="N192" s="81">
        <f>E192*(F192*J192+G192*K192+H192*L192+I192*M192)</f>
        <v>0</v>
      </c>
      <c r="O192" s="75"/>
    </row>
    <row r="193" spans="1:15" customFormat="1" ht="14.25" hidden="1" customHeight="1" outlineLevel="1">
      <c r="A193" s="35"/>
      <c r="B193" s="35" t="s">
        <v>795</v>
      </c>
      <c r="C193" s="34" t="s">
        <v>750</v>
      </c>
      <c r="D193" s="61"/>
      <c r="E193" s="61"/>
      <c r="F193" s="107">
        <v>0.01</v>
      </c>
      <c r="G193" s="107">
        <v>0.01</v>
      </c>
      <c r="H193" s="108"/>
      <c r="I193" s="108"/>
      <c r="J193" s="59"/>
      <c r="K193" s="59"/>
      <c r="L193" s="80"/>
      <c r="M193" s="80"/>
      <c r="N193" s="81">
        <f>E193*(F193*J193+G193*K193+H193*L193+I193*M193)</f>
        <v>0</v>
      </c>
      <c r="O193" s="75"/>
    </row>
    <row r="194" spans="1:15" ht="25.5" hidden="1" customHeight="1" collapsed="1">
      <c r="A194" s="1639" t="s">
        <v>758</v>
      </c>
      <c r="B194" s="1640"/>
      <c r="C194" s="31" t="s">
        <v>746</v>
      </c>
      <c r="D194" s="61">
        <f>D195</f>
        <v>0</v>
      </c>
      <c r="E194" s="61">
        <f>E198</f>
        <v>0</v>
      </c>
      <c r="F194" s="95"/>
      <c r="G194" s="95"/>
      <c r="H194" s="95"/>
      <c r="I194" s="95"/>
      <c r="J194" s="85"/>
      <c r="K194" s="85"/>
      <c r="L194" s="85"/>
      <c r="M194" s="85"/>
      <c r="N194" s="81">
        <f>N195+N198</f>
        <v>0</v>
      </c>
      <c r="O194" s="45"/>
    </row>
    <row r="195" spans="1:15" ht="15" hidden="1" customHeight="1">
      <c r="A195" s="1637" t="s">
        <v>802</v>
      </c>
      <c r="B195" s="1638"/>
      <c r="C195" s="31" t="s">
        <v>746</v>
      </c>
      <c r="D195" s="61">
        <f>D196</f>
        <v>0</v>
      </c>
      <c r="E195" s="61"/>
      <c r="F195" s="96">
        <f>F196</f>
        <v>3.09</v>
      </c>
      <c r="G195" s="96">
        <f>G196</f>
        <v>3.09</v>
      </c>
      <c r="H195" s="99"/>
      <c r="I195" s="99"/>
      <c r="J195" s="50"/>
      <c r="K195" s="50"/>
      <c r="L195" s="50"/>
      <c r="M195" s="50"/>
      <c r="N195" s="81">
        <f>SUM(N196:N197)</f>
        <v>0</v>
      </c>
      <c r="O195" s="45"/>
    </row>
    <row r="196" spans="1:15" ht="15" hidden="1" customHeight="1" outlineLevel="1">
      <c r="A196" s="82"/>
      <c r="B196" s="82" t="s">
        <v>800</v>
      </c>
      <c r="C196" s="31" t="s">
        <v>746</v>
      </c>
      <c r="D196" s="61"/>
      <c r="E196" s="61"/>
      <c r="F196" s="90">
        <v>3.09</v>
      </c>
      <c r="G196" s="91">
        <v>3.09</v>
      </c>
      <c r="H196" s="98"/>
      <c r="I196" s="98"/>
      <c r="J196" s="59"/>
      <c r="K196" s="59"/>
      <c r="L196" s="45"/>
      <c r="M196" s="45"/>
      <c r="N196" s="81">
        <f>D196*(F196*J196+G196*K196+H196*L196+I196*M196)</f>
        <v>0</v>
      </c>
      <c r="O196" s="45"/>
    </row>
    <row r="197" spans="1:15" ht="15" hidden="1" customHeight="1" outlineLevel="1">
      <c r="A197" s="43"/>
      <c r="B197" s="89" t="s">
        <v>801</v>
      </c>
      <c r="C197" s="44" t="s">
        <v>748</v>
      </c>
      <c r="D197" s="61"/>
      <c r="E197" s="61"/>
      <c r="F197" s="97"/>
      <c r="G197" s="98"/>
      <c r="H197" s="98"/>
      <c r="I197" s="98"/>
      <c r="J197" s="45"/>
      <c r="K197" s="45"/>
      <c r="L197" s="45"/>
      <c r="M197" s="45"/>
      <c r="N197" s="81"/>
      <c r="O197" s="45"/>
    </row>
    <row r="198" spans="1:15" ht="15" hidden="1" customHeight="1" collapsed="1">
      <c r="A198" s="1637" t="s">
        <v>749</v>
      </c>
      <c r="B198" s="1638"/>
      <c r="C198" s="50"/>
      <c r="D198" s="61"/>
      <c r="E198" s="61">
        <f>E200+E210+E199</f>
        <v>0</v>
      </c>
      <c r="F198" s="99"/>
      <c r="G198" s="99"/>
      <c r="H198" s="99"/>
      <c r="I198" s="99"/>
      <c r="J198" s="50"/>
      <c r="K198" s="50"/>
      <c r="L198" s="50"/>
      <c r="M198" s="50"/>
      <c r="N198" s="81">
        <f>N199+N200+N210</f>
        <v>0</v>
      </c>
      <c r="O198" s="88"/>
    </row>
    <row r="199" spans="1:15" ht="15" hidden="1" customHeight="1" outlineLevel="1">
      <c r="A199" s="33"/>
      <c r="B199" s="89" t="s">
        <v>803</v>
      </c>
      <c r="C199" s="32" t="s">
        <v>748</v>
      </c>
      <c r="D199" s="61"/>
      <c r="E199" s="61"/>
      <c r="F199" s="105"/>
      <c r="G199" s="105"/>
      <c r="H199" s="105"/>
      <c r="I199" s="105"/>
      <c r="J199" s="59"/>
      <c r="K199" s="59"/>
      <c r="L199" s="36"/>
      <c r="M199" s="76"/>
      <c r="N199" s="81"/>
      <c r="O199" s="73"/>
    </row>
    <row r="200" spans="1:15" ht="15" hidden="1" customHeight="1" outlineLevel="1">
      <c r="A200" s="33"/>
      <c r="B200" s="47" t="s">
        <v>796</v>
      </c>
      <c r="C200" s="39"/>
      <c r="D200" s="61"/>
      <c r="E200" s="61">
        <f>E201+E204+E207</f>
        <v>0</v>
      </c>
      <c r="F200" s="105"/>
      <c r="G200" s="105"/>
      <c r="H200" s="105"/>
      <c r="I200" s="105"/>
      <c r="J200" s="39"/>
      <c r="K200" s="39"/>
      <c r="L200" s="39"/>
      <c r="M200" s="63"/>
      <c r="N200" s="81">
        <f>N201+N204+N207</f>
        <v>0</v>
      </c>
      <c r="O200" s="78"/>
    </row>
    <row r="201" spans="1:15" ht="15" hidden="1" customHeight="1" outlineLevel="1">
      <c r="A201" s="33"/>
      <c r="B201" s="53" t="s">
        <v>785</v>
      </c>
      <c r="C201" s="50"/>
      <c r="D201" s="61"/>
      <c r="E201" s="61">
        <f>SUM(E202:E203)</f>
        <v>0</v>
      </c>
      <c r="F201" s="102"/>
      <c r="G201" s="99"/>
      <c r="H201" s="99"/>
      <c r="I201" s="99"/>
      <c r="J201" s="50"/>
      <c r="K201" s="50"/>
      <c r="L201" s="50"/>
      <c r="M201" s="51"/>
      <c r="N201" s="81">
        <f>SUM(N202:N203)</f>
        <v>0</v>
      </c>
      <c r="O201" s="79"/>
    </row>
    <row r="202" spans="1:15" ht="15" hidden="1" customHeight="1" outlineLevel="1">
      <c r="A202" s="33"/>
      <c r="B202" s="35" t="s">
        <v>786</v>
      </c>
      <c r="C202" s="34" t="s">
        <v>750</v>
      </c>
      <c r="D202" s="61"/>
      <c r="E202" s="61"/>
      <c r="F202" s="104">
        <v>0.11</v>
      </c>
      <c r="G202" s="104">
        <v>0.12</v>
      </c>
      <c r="H202" s="105"/>
      <c r="I202" s="106"/>
      <c r="J202" s="59"/>
      <c r="K202" s="59"/>
      <c r="L202" s="76"/>
      <c r="M202" s="76"/>
      <c r="N202" s="81">
        <f>E202*(F202*J202+G202*K202+H202*L202+I202*M202)</f>
        <v>0</v>
      </c>
      <c r="O202" s="77"/>
    </row>
    <row r="203" spans="1:15" ht="15" hidden="1" customHeight="1" outlineLevel="1">
      <c r="A203" s="33"/>
      <c r="B203" s="33" t="s">
        <v>787</v>
      </c>
      <c r="C203" s="34" t="s">
        <v>750</v>
      </c>
      <c r="D203" s="61"/>
      <c r="E203" s="61"/>
      <c r="F203" s="104">
        <v>0.33</v>
      </c>
      <c r="G203" s="104">
        <v>0.36</v>
      </c>
      <c r="H203" s="105"/>
      <c r="I203" s="105"/>
      <c r="J203" s="59"/>
      <c r="K203" s="59"/>
      <c r="L203" s="36"/>
      <c r="M203" s="76"/>
      <c r="N203" s="81">
        <f>E203*(F203*J203+G203*K203+H203*L203+I203*M203)</f>
        <v>0</v>
      </c>
      <c r="O203" s="77"/>
    </row>
    <row r="204" spans="1:15" ht="15" hidden="1" customHeight="1" outlineLevel="1">
      <c r="A204" s="33"/>
      <c r="B204" s="53" t="s">
        <v>788</v>
      </c>
      <c r="C204" s="50"/>
      <c r="D204" s="61"/>
      <c r="E204" s="61">
        <f>SUM(E205:E206)</f>
        <v>0</v>
      </c>
      <c r="F204" s="102"/>
      <c r="G204" s="99"/>
      <c r="H204" s="99"/>
      <c r="I204" s="99"/>
      <c r="J204" s="50"/>
      <c r="K204" s="50"/>
      <c r="L204" s="50"/>
      <c r="M204" s="51"/>
      <c r="N204" s="81">
        <f>SUM(N205:N206)</f>
        <v>0</v>
      </c>
      <c r="O204" s="79"/>
    </row>
    <row r="205" spans="1:15" ht="15" hidden="1" customHeight="1" outlineLevel="1">
      <c r="A205" s="33"/>
      <c r="B205" s="35" t="s">
        <v>786</v>
      </c>
      <c r="C205" s="34" t="s">
        <v>750</v>
      </c>
      <c r="D205" s="61"/>
      <c r="E205" s="61"/>
      <c r="F205" s="104">
        <v>7.6999999999999999E-2</v>
      </c>
      <c r="G205" s="104">
        <v>8.3999999999999991E-2</v>
      </c>
      <c r="H205" s="105"/>
      <c r="I205" s="106"/>
      <c r="J205" s="59"/>
      <c r="K205" s="59"/>
      <c r="L205" s="76"/>
      <c r="M205" s="76"/>
      <c r="N205" s="81">
        <f>E205*(F205*J205+G205*K205+H205*L205+I205*M205)</f>
        <v>0</v>
      </c>
      <c r="O205" s="77"/>
    </row>
    <row r="206" spans="1:15" ht="15" hidden="1" customHeight="1" outlineLevel="1">
      <c r="A206" s="33"/>
      <c r="B206" s="33" t="s">
        <v>787</v>
      </c>
      <c r="C206" s="34" t="s">
        <v>750</v>
      </c>
      <c r="D206" s="61"/>
      <c r="E206" s="61"/>
      <c r="F206" s="104">
        <v>0.22</v>
      </c>
      <c r="G206" s="104">
        <v>0.24</v>
      </c>
      <c r="H206" s="105"/>
      <c r="I206" s="105"/>
      <c r="J206" s="59"/>
      <c r="K206" s="59"/>
      <c r="L206" s="36"/>
      <c r="M206" s="76"/>
      <c r="N206" s="81">
        <f>E206*(F206*J206+G206*K206+H206*L206+I206*M206)</f>
        <v>0</v>
      </c>
      <c r="O206" s="77"/>
    </row>
    <row r="207" spans="1:15" ht="15" hidden="1" customHeight="1" outlineLevel="1">
      <c r="A207" s="33"/>
      <c r="B207" s="53" t="s">
        <v>789</v>
      </c>
      <c r="C207" s="50"/>
      <c r="D207" s="61"/>
      <c r="E207" s="61">
        <f>SUM(E208:E209)</f>
        <v>0</v>
      </c>
      <c r="F207" s="102"/>
      <c r="G207" s="99"/>
      <c r="H207" s="99"/>
      <c r="I207" s="99"/>
      <c r="J207" s="50"/>
      <c r="K207" s="50"/>
      <c r="L207" s="50"/>
      <c r="M207" s="51"/>
      <c r="N207" s="81">
        <f>SUM(N208:N209)</f>
        <v>0</v>
      </c>
      <c r="O207" s="79"/>
    </row>
    <row r="208" spans="1:15" ht="15" hidden="1" customHeight="1" outlineLevel="1">
      <c r="A208" s="33"/>
      <c r="B208" s="35" t="s">
        <v>786</v>
      </c>
      <c r="C208" s="34" t="s">
        <v>750</v>
      </c>
      <c r="D208" s="61"/>
      <c r="E208" s="61"/>
      <c r="F208" s="104">
        <v>5.5E-2</v>
      </c>
      <c r="G208" s="104">
        <v>0.06</v>
      </c>
      <c r="H208" s="105"/>
      <c r="I208" s="106"/>
      <c r="J208" s="59"/>
      <c r="K208" s="59"/>
      <c r="L208" s="76"/>
      <c r="M208" s="76"/>
      <c r="N208" s="81">
        <f>E208*(F208*J208+G208*K208+H208*L208+I208*M208)</f>
        <v>0</v>
      </c>
      <c r="O208" s="77"/>
    </row>
    <row r="209" spans="1:15" ht="15" hidden="1" customHeight="1" outlineLevel="1">
      <c r="A209" s="33"/>
      <c r="B209" s="33" t="s">
        <v>787</v>
      </c>
      <c r="C209" s="34" t="s">
        <v>750</v>
      </c>
      <c r="D209" s="61"/>
      <c r="E209" s="61"/>
      <c r="F209" s="104">
        <v>0.16500000000000001</v>
      </c>
      <c r="G209" s="104">
        <v>0.18</v>
      </c>
      <c r="H209" s="105"/>
      <c r="I209" s="105"/>
      <c r="J209" s="59"/>
      <c r="K209" s="59"/>
      <c r="L209" s="36"/>
      <c r="M209" s="76"/>
      <c r="N209" s="81">
        <f>E209*(F209*J209+G209*K209+H209*L209+I209*M209)</f>
        <v>0</v>
      </c>
      <c r="O209" s="77"/>
    </row>
    <row r="210" spans="1:15" ht="45" hidden="1" customHeight="1" outlineLevel="1">
      <c r="A210" s="38"/>
      <c r="B210" s="53" t="s">
        <v>790</v>
      </c>
      <c r="C210" s="50"/>
      <c r="D210" s="61"/>
      <c r="E210" s="61">
        <f>E211</f>
        <v>0</v>
      </c>
      <c r="F210" s="102"/>
      <c r="G210" s="99"/>
      <c r="H210" s="99"/>
      <c r="I210" s="99"/>
      <c r="J210" s="50"/>
      <c r="K210" s="50"/>
      <c r="L210" s="50"/>
      <c r="M210" s="51"/>
      <c r="N210" s="81">
        <f>N211</f>
        <v>0</v>
      </c>
      <c r="O210" s="77"/>
    </row>
    <row r="211" spans="1:15" ht="15" hidden="1" customHeight="1" outlineLevel="1">
      <c r="A211" s="42"/>
      <c r="B211" s="47" t="s">
        <v>796</v>
      </c>
      <c r="C211" s="34"/>
      <c r="D211" s="61"/>
      <c r="E211" s="61">
        <f>SUM(E212:E215)</f>
        <v>0</v>
      </c>
      <c r="F211" s="100"/>
      <c r="G211" s="100"/>
      <c r="H211" s="100"/>
      <c r="I211" s="100"/>
      <c r="J211" s="34"/>
      <c r="K211" s="34"/>
      <c r="L211" s="34"/>
      <c r="M211" s="34"/>
      <c r="N211" s="81">
        <f>SUM(N212:N215)</f>
        <v>0</v>
      </c>
      <c r="O211" s="73"/>
    </row>
    <row r="212" spans="1:15" ht="15" hidden="1" customHeight="1" outlineLevel="1">
      <c r="A212" s="35"/>
      <c r="B212" s="35" t="s">
        <v>792</v>
      </c>
      <c r="C212" s="34" t="s">
        <v>750</v>
      </c>
      <c r="D212" s="61"/>
      <c r="E212" s="61"/>
      <c r="F212" s="107">
        <v>4.4999999999999998E-2</v>
      </c>
      <c r="G212" s="107">
        <v>4.4999999999999998E-2</v>
      </c>
      <c r="H212" s="108"/>
      <c r="I212" s="108"/>
      <c r="J212" s="59"/>
      <c r="K212" s="59"/>
      <c r="L212" s="80"/>
      <c r="M212" s="80"/>
      <c r="N212" s="81">
        <f>E212*(F212*J212+G212*K212+H212*L212+I212*M212)</f>
        <v>0</v>
      </c>
      <c r="O212" s="75"/>
    </row>
    <row r="213" spans="1:15" ht="15" hidden="1" customHeight="1" outlineLevel="1">
      <c r="A213" s="35"/>
      <c r="B213" s="35" t="s">
        <v>793</v>
      </c>
      <c r="C213" s="34" t="s">
        <v>750</v>
      </c>
      <c r="D213" s="61"/>
      <c r="E213" s="61"/>
      <c r="F213" s="107">
        <v>3.3000000000000002E-2</v>
      </c>
      <c r="G213" s="107">
        <v>3.3000000000000002E-2</v>
      </c>
      <c r="H213" s="108"/>
      <c r="I213" s="108"/>
      <c r="J213" s="59"/>
      <c r="K213" s="59"/>
      <c r="L213" s="80"/>
      <c r="M213" s="80"/>
      <c r="N213" s="81">
        <f>E213*(F213*J213+G213*K213+H213*L213+I213*M213)</f>
        <v>0</v>
      </c>
      <c r="O213" s="75"/>
    </row>
    <row r="214" spans="1:15" ht="15" hidden="1" customHeight="1" outlineLevel="1">
      <c r="A214" s="35"/>
      <c r="B214" s="35" t="s">
        <v>794</v>
      </c>
      <c r="C214" s="34" t="s">
        <v>750</v>
      </c>
      <c r="D214" s="61"/>
      <c r="E214" s="61"/>
      <c r="F214" s="107">
        <v>2.6000000000000002E-2</v>
      </c>
      <c r="G214" s="107">
        <v>2.6000000000000002E-2</v>
      </c>
      <c r="H214" s="108"/>
      <c r="I214" s="108"/>
      <c r="J214" s="59"/>
      <c r="K214" s="59"/>
      <c r="L214" s="80"/>
      <c r="M214" s="80"/>
      <c r="N214" s="81">
        <f>E214*(F214*J214+G214*K214+H214*L214+I214*M214)</f>
        <v>0</v>
      </c>
      <c r="O214" s="75"/>
    </row>
    <row r="215" spans="1:15" ht="15" hidden="1" customHeight="1" outlineLevel="1">
      <c r="A215" s="35"/>
      <c r="B215" s="35" t="s">
        <v>795</v>
      </c>
      <c r="C215" s="34" t="s">
        <v>750</v>
      </c>
      <c r="D215" s="61"/>
      <c r="E215" s="61"/>
      <c r="F215" s="107">
        <v>0.01</v>
      </c>
      <c r="G215" s="107">
        <v>0.01</v>
      </c>
      <c r="H215" s="108"/>
      <c r="I215" s="108"/>
      <c r="J215" s="59"/>
      <c r="K215" s="59"/>
      <c r="L215" s="80"/>
      <c r="M215" s="80"/>
      <c r="N215" s="81">
        <f>E215*(F215*J215+G215*K215+H215*L215+I215*M215)</f>
        <v>0</v>
      </c>
      <c r="O215" s="75"/>
    </row>
    <row r="216" spans="1:15" ht="25.5" customHeight="1" collapsed="1">
      <c r="A216" s="1645" t="s">
        <v>759</v>
      </c>
      <c r="B216" s="1646"/>
      <c r="C216" s="46" t="s">
        <v>799</v>
      </c>
      <c r="D216" s="61">
        <f>D217+D254+D276+D298</f>
        <v>26</v>
      </c>
      <c r="E216" s="61">
        <f>E217+E254+E276+E298</f>
        <v>0</v>
      </c>
      <c r="F216" s="94"/>
      <c r="G216" s="94"/>
      <c r="H216" s="94"/>
      <c r="I216" s="94"/>
      <c r="J216" s="46"/>
      <c r="K216" s="46"/>
      <c r="L216" s="46"/>
      <c r="M216" s="46"/>
      <c r="N216" s="81">
        <f>N217+N254+N276+N298</f>
        <v>363.24</v>
      </c>
      <c r="O216" s="87">
        <f>O217</f>
        <v>0</v>
      </c>
    </row>
    <row r="217" spans="1:15" ht="15" hidden="1" customHeight="1">
      <c r="A217" s="1660" t="s">
        <v>760</v>
      </c>
      <c r="B217" s="1661"/>
      <c r="C217" s="31" t="s">
        <v>746</v>
      </c>
      <c r="D217" s="61">
        <f>D218</f>
        <v>0</v>
      </c>
      <c r="E217" s="61">
        <f>E221</f>
        <v>0</v>
      </c>
      <c r="F217" s="95"/>
      <c r="G217" s="95"/>
      <c r="H217" s="95"/>
      <c r="I217" s="95"/>
      <c r="J217" s="85"/>
      <c r="K217" s="85"/>
      <c r="L217" s="85"/>
      <c r="M217" s="85"/>
      <c r="N217" s="81">
        <f>N218+N221</f>
        <v>0</v>
      </c>
      <c r="O217" s="81">
        <f>O218+O221</f>
        <v>0</v>
      </c>
    </row>
    <row r="218" spans="1:15" ht="15" hidden="1" customHeight="1">
      <c r="A218" s="1637" t="s">
        <v>802</v>
      </c>
      <c r="B218" s="1638"/>
      <c r="C218" s="31" t="s">
        <v>746</v>
      </c>
      <c r="D218" s="61">
        <f>D219</f>
        <v>0</v>
      </c>
      <c r="E218" s="85"/>
      <c r="F218" s="96">
        <f>F219</f>
        <v>1.96</v>
      </c>
      <c r="G218" s="96">
        <f>G219</f>
        <v>1.96</v>
      </c>
      <c r="H218" s="96">
        <f>H219</f>
        <v>0.87</v>
      </c>
      <c r="I218" s="96">
        <f>I219</f>
        <v>0.87</v>
      </c>
      <c r="J218" s="50"/>
      <c r="K218" s="50"/>
      <c r="L218" s="50"/>
      <c r="M218" s="50"/>
      <c r="N218" s="81">
        <f>SUM(N219:N220)</f>
        <v>0</v>
      </c>
      <c r="O218" s="81">
        <f>SUM(O219:O220)</f>
        <v>0</v>
      </c>
    </row>
    <row r="219" spans="1:15" ht="15" hidden="1" customHeight="1" outlineLevel="1">
      <c r="A219" s="82"/>
      <c r="B219" s="82" t="s">
        <v>800</v>
      </c>
      <c r="C219" s="31" t="s">
        <v>746</v>
      </c>
      <c r="D219" s="83"/>
      <c r="E219" s="85"/>
      <c r="F219" s="90">
        <v>1.96</v>
      </c>
      <c r="G219" s="91">
        <v>1.96</v>
      </c>
      <c r="H219" s="91">
        <v>0.87</v>
      </c>
      <c r="I219" s="91">
        <v>0.87</v>
      </c>
      <c r="J219" s="59"/>
      <c r="K219" s="59"/>
      <c r="L219" s="59"/>
      <c r="M219" s="59"/>
      <c r="N219" s="71">
        <f>D219*(F219*J219+G219*K219+H219*L219+I219*M219)</f>
        <v>0</v>
      </c>
      <c r="O219" s="71">
        <f>D219*(H219*L219+I219*M219)</f>
        <v>0</v>
      </c>
    </row>
    <row r="220" spans="1:15" ht="15" hidden="1" customHeight="1" outlineLevel="1">
      <c r="A220" s="43"/>
      <c r="B220" s="89" t="s">
        <v>801</v>
      </c>
      <c r="C220" s="44" t="s">
        <v>748</v>
      </c>
      <c r="D220" s="84"/>
      <c r="E220" s="85"/>
      <c r="F220" s="97"/>
      <c r="G220" s="98"/>
      <c r="H220" s="98"/>
      <c r="I220" s="98"/>
      <c r="J220" s="45"/>
      <c r="K220" s="45"/>
      <c r="L220" s="45"/>
      <c r="M220" s="45"/>
      <c r="N220" s="67"/>
      <c r="O220" s="67"/>
    </row>
    <row r="221" spans="1:15" ht="15" hidden="1" customHeight="1" collapsed="1">
      <c r="A221" s="1637" t="s">
        <v>749</v>
      </c>
      <c r="B221" s="1638"/>
      <c r="C221" s="50"/>
      <c r="D221" s="50"/>
      <c r="E221" s="61">
        <f>E223+E233+E243</f>
        <v>0</v>
      </c>
      <c r="F221" s="99"/>
      <c r="G221" s="99"/>
      <c r="H221" s="99"/>
      <c r="I221" s="99"/>
      <c r="J221" s="50"/>
      <c r="K221" s="50"/>
      <c r="L221" s="50"/>
      <c r="M221" s="50"/>
      <c r="N221" s="81">
        <f>N222+N223+N233+N243</f>
        <v>0</v>
      </c>
      <c r="O221" s="81">
        <f>O222+O223+O243</f>
        <v>0</v>
      </c>
    </row>
    <row r="222" spans="1:15" ht="15" hidden="1" customHeight="1" outlineLevel="1">
      <c r="A222" s="33"/>
      <c r="B222" s="89" t="s">
        <v>804</v>
      </c>
      <c r="C222" s="32" t="s">
        <v>748</v>
      </c>
      <c r="D222" s="34"/>
      <c r="E222" s="41"/>
      <c r="F222" s="100"/>
      <c r="G222" s="100"/>
      <c r="H222" s="100"/>
      <c r="I222" s="100"/>
      <c r="J222" s="59"/>
      <c r="K222" s="59"/>
      <c r="L222" s="59"/>
      <c r="M222" s="59"/>
      <c r="N222" s="72"/>
      <c r="O222" s="72"/>
    </row>
    <row r="223" spans="1:15" ht="15" hidden="1" customHeight="1" outlineLevel="1">
      <c r="A223" s="49"/>
      <c r="B223" s="55" t="s">
        <v>791</v>
      </c>
      <c r="C223" s="56"/>
      <c r="D223" s="56"/>
      <c r="E223" s="62">
        <f>E224+E227+E230</f>
        <v>0</v>
      </c>
      <c r="F223" s="101"/>
      <c r="G223" s="101"/>
      <c r="H223" s="101"/>
      <c r="I223" s="101"/>
      <c r="J223" s="56"/>
      <c r="K223" s="56"/>
      <c r="L223" s="56"/>
      <c r="M223" s="56"/>
      <c r="N223" s="68">
        <f>N224+N227+N230</f>
        <v>0</v>
      </c>
      <c r="O223" s="68">
        <f>O224+O227+O230</f>
        <v>0</v>
      </c>
    </row>
    <row r="224" spans="1:15" ht="15" hidden="1" customHeight="1" outlineLevel="1">
      <c r="A224" s="54"/>
      <c r="B224" s="53" t="s">
        <v>785</v>
      </c>
      <c r="C224" s="50"/>
      <c r="D224" s="50"/>
      <c r="E224" s="64">
        <f>SUM(E225:E226)</f>
        <v>0</v>
      </c>
      <c r="F224" s="102"/>
      <c r="G224" s="99"/>
      <c r="H224" s="99"/>
      <c r="I224" s="99"/>
      <c r="J224" s="50"/>
      <c r="K224" s="50"/>
      <c r="L224" s="50"/>
      <c r="M224" s="51"/>
      <c r="N224" s="69">
        <f>SUM(N225:N226)</f>
        <v>0</v>
      </c>
      <c r="O224" s="70">
        <f>SUM(O225:O226)</f>
        <v>0</v>
      </c>
    </row>
    <row r="225" spans="1:15" ht="15" hidden="1" customHeight="1" outlineLevel="1">
      <c r="A225" s="35"/>
      <c r="B225" s="57" t="s">
        <v>786</v>
      </c>
      <c r="C225" s="58" t="s">
        <v>750</v>
      </c>
      <c r="D225" s="58"/>
      <c r="E225" s="59"/>
      <c r="F225" s="103">
        <v>6.6000000000000003E-2</v>
      </c>
      <c r="G225" s="103">
        <v>7.1999999999999995E-2</v>
      </c>
      <c r="H225" s="103">
        <v>4.3999999999999997E-2</v>
      </c>
      <c r="I225" s="103">
        <v>4.8000000000000001E-2</v>
      </c>
      <c r="J225" s="59"/>
      <c r="K225" s="59"/>
      <c r="L225" s="59"/>
      <c r="M225" s="59"/>
      <c r="N225" s="71">
        <f>E225*(F225*J225+G225*K225+H225*L225+I225*M225)</f>
        <v>0</v>
      </c>
      <c r="O225" s="71">
        <f>E225*(H225*L225+I225*M225)</f>
        <v>0</v>
      </c>
    </row>
    <row r="226" spans="1:15" ht="15" hidden="1" customHeight="1" outlineLevel="1">
      <c r="A226" s="33"/>
      <c r="B226" s="33" t="s">
        <v>787</v>
      </c>
      <c r="C226" s="34" t="s">
        <v>750</v>
      </c>
      <c r="D226" s="34"/>
      <c r="E226" s="41"/>
      <c r="F226" s="104">
        <v>0.19800000000000001</v>
      </c>
      <c r="G226" s="104">
        <v>0.216</v>
      </c>
      <c r="H226" s="104">
        <v>0.13200000000000001</v>
      </c>
      <c r="I226" s="104">
        <v>0.14399999999999999</v>
      </c>
      <c r="J226" s="59"/>
      <c r="K226" s="59"/>
      <c r="L226" s="41"/>
      <c r="M226" s="59"/>
      <c r="N226" s="71">
        <f>E226*(F226*J226+G226*K226+H226*L226+I226*M226)</f>
        <v>0</v>
      </c>
      <c r="O226" s="71">
        <f>E226*(H226*L226+I226*M226)</f>
        <v>0</v>
      </c>
    </row>
    <row r="227" spans="1:15" ht="15" hidden="1" customHeight="1" outlineLevel="1">
      <c r="A227" s="40"/>
      <c r="B227" s="53" t="s">
        <v>788</v>
      </c>
      <c r="C227" s="50"/>
      <c r="D227" s="50"/>
      <c r="E227" s="61">
        <f>SUM(E228:E229)</f>
        <v>0</v>
      </c>
      <c r="F227" s="102"/>
      <c r="G227" s="99"/>
      <c r="H227" s="99"/>
      <c r="I227" s="99"/>
      <c r="J227" s="50"/>
      <c r="K227" s="50"/>
      <c r="L227" s="50"/>
      <c r="M227" s="51"/>
      <c r="N227" s="69">
        <f>SUM(N228:N229)</f>
        <v>0</v>
      </c>
      <c r="O227" s="70">
        <f>SUM(O228:O229)</f>
        <v>0</v>
      </c>
    </row>
    <row r="228" spans="1:15" ht="15" hidden="1" customHeight="1" outlineLevel="1">
      <c r="A228" s="35"/>
      <c r="B228" s="35" t="s">
        <v>786</v>
      </c>
      <c r="C228" s="34" t="s">
        <v>750</v>
      </c>
      <c r="D228" s="34"/>
      <c r="E228" s="41"/>
      <c r="F228" s="104">
        <v>4.3999999999999997E-2</v>
      </c>
      <c r="G228" s="104">
        <v>4.8000000000000001E-2</v>
      </c>
      <c r="H228" s="104">
        <v>3.3000000000000002E-2</v>
      </c>
      <c r="I228" s="103">
        <v>3.5999999999999997E-2</v>
      </c>
      <c r="J228" s="59"/>
      <c r="K228" s="59"/>
      <c r="L228" s="59"/>
      <c r="M228" s="59"/>
      <c r="N228" s="71">
        <f>E228*(F228*J228+G228*K228+H228*L228+I228*M228)</f>
        <v>0</v>
      </c>
      <c r="O228" s="71">
        <f>E228*(H228*L228+I228*M228)</f>
        <v>0</v>
      </c>
    </row>
    <row r="229" spans="1:15" ht="15" hidden="1" customHeight="1" outlineLevel="1">
      <c r="A229" s="33"/>
      <c r="B229" s="33" t="s">
        <v>787</v>
      </c>
      <c r="C229" s="34" t="s">
        <v>750</v>
      </c>
      <c r="D229" s="34"/>
      <c r="E229" s="41"/>
      <c r="F229" s="104">
        <v>0.13200000000000001</v>
      </c>
      <c r="G229" s="104">
        <v>0.14399999999999999</v>
      </c>
      <c r="H229" s="104">
        <v>8.7999999999999995E-2</v>
      </c>
      <c r="I229" s="104">
        <v>9.6000000000000002E-2</v>
      </c>
      <c r="J229" s="59"/>
      <c r="K229" s="59"/>
      <c r="L229" s="41"/>
      <c r="M229" s="59"/>
      <c r="N229" s="71">
        <f>E229*(F229*J229+G229*K229+H229*L229+I229*M229)</f>
        <v>0</v>
      </c>
      <c r="O229" s="71">
        <f>E229*(H229*L229+I229*M229)</f>
        <v>0</v>
      </c>
    </row>
    <row r="230" spans="1:15" ht="15" hidden="1" customHeight="1" outlineLevel="1">
      <c r="A230" s="38"/>
      <c r="B230" s="53" t="s">
        <v>789</v>
      </c>
      <c r="C230" s="50"/>
      <c r="D230" s="50"/>
      <c r="E230" s="61">
        <f>SUM(E231:E232)</f>
        <v>0</v>
      </c>
      <c r="F230" s="102"/>
      <c r="G230" s="99"/>
      <c r="H230" s="99"/>
      <c r="I230" s="99"/>
      <c r="J230" s="50"/>
      <c r="K230" s="50"/>
      <c r="L230" s="50"/>
      <c r="M230" s="51"/>
      <c r="N230" s="69">
        <f>SUM(N231:N232)</f>
        <v>0</v>
      </c>
      <c r="O230" s="70">
        <f>SUM(O231:O232)</f>
        <v>0</v>
      </c>
    </row>
    <row r="231" spans="1:15" ht="15" hidden="1" customHeight="1" outlineLevel="1">
      <c r="A231" s="33"/>
      <c r="B231" s="35" t="s">
        <v>786</v>
      </c>
      <c r="C231" s="34" t="s">
        <v>750</v>
      </c>
      <c r="D231" s="39"/>
      <c r="E231" s="48"/>
      <c r="F231" s="104">
        <v>3.3000000000000002E-2</v>
      </c>
      <c r="G231" s="104">
        <v>3.5999999999999997E-2</v>
      </c>
      <c r="H231" s="104">
        <v>2.1999999999999999E-2</v>
      </c>
      <c r="I231" s="103">
        <v>2.4E-2</v>
      </c>
      <c r="J231" s="59"/>
      <c r="K231" s="59"/>
      <c r="L231" s="59"/>
      <c r="M231" s="59"/>
      <c r="N231" s="71">
        <f>E231*(F231*J231+G231*K231+H231*L231+I231*M231)</f>
        <v>0</v>
      </c>
      <c r="O231" s="71">
        <f>E231*(H231*L231+I231*M231)</f>
        <v>0</v>
      </c>
    </row>
    <row r="232" spans="1:15" ht="15" hidden="1" customHeight="1" outlineLevel="1">
      <c r="A232" s="33"/>
      <c r="B232" s="33" t="s">
        <v>787</v>
      </c>
      <c r="C232" s="34" t="s">
        <v>750</v>
      </c>
      <c r="D232" s="39"/>
      <c r="E232" s="48"/>
      <c r="F232" s="104">
        <v>9.9000000000000005E-2</v>
      </c>
      <c r="G232" s="104">
        <v>0.108</v>
      </c>
      <c r="H232" s="104">
        <v>6.6000000000000003E-2</v>
      </c>
      <c r="I232" s="104">
        <v>7.1999999999999995E-2</v>
      </c>
      <c r="J232" s="59"/>
      <c r="K232" s="59"/>
      <c r="L232" s="41"/>
      <c r="M232" s="59"/>
      <c r="N232" s="71">
        <f>E232*(F232*J232+G232*K232+H232*L232+I232*M232)</f>
        <v>0</v>
      </c>
      <c r="O232" s="71">
        <f>E232*(H232*L232+I232*M232)</f>
        <v>0</v>
      </c>
    </row>
    <row r="233" spans="1:15" ht="15" hidden="1" customHeight="1" outlineLevel="1">
      <c r="A233" s="33"/>
      <c r="B233" s="47" t="s">
        <v>796</v>
      </c>
      <c r="C233" s="39"/>
      <c r="D233" s="39"/>
      <c r="E233" s="62">
        <f>E234+E237+E240</f>
        <v>0</v>
      </c>
      <c r="F233" s="105"/>
      <c r="G233" s="105"/>
      <c r="H233" s="105"/>
      <c r="I233" s="105"/>
      <c r="J233" s="39"/>
      <c r="K233" s="39"/>
      <c r="L233" s="39"/>
      <c r="M233" s="63"/>
      <c r="N233" s="68">
        <f>N234+N237+N240</f>
        <v>0</v>
      </c>
      <c r="O233" s="78"/>
    </row>
    <row r="234" spans="1:15" ht="15" hidden="1" customHeight="1" outlineLevel="1">
      <c r="A234" s="33"/>
      <c r="B234" s="53" t="s">
        <v>785</v>
      </c>
      <c r="C234" s="50"/>
      <c r="D234" s="50"/>
      <c r="E234" s="61">
        <f>SUM(E235:E236)</f>
        <v>0</v>
      </c>
      <c r="F234" s="102"/>
      <c r="G234" s="99"/>
      <c r="H234" s="99"/>
      <c r="I234" s="99"/>
      <c r="J234" s="50"/>
      <c r="K234" s="50"/>
      <c r="L234" s="50"/>
      <c r="M234" s="51"/>
      <c r="N234" s="69">
        <f>SUM(N235:N236)</f>
        <v>0</v>
      </c>
      <c r="O234" s="79"/>
    </row>
    <row r="235" spans="1:15" ht="15" hidden="1" customHeight="1" outlineLevel="1">
      <c r="A235" s="33"/>
      <c r="B235" s="35" t="s">
        <v>786</v>
      </c>
      <c r="C235" s="34" t="s">
        <v>750</v>
      </c>
      <c r="D235" s="39"/>
      <c r="E235" s="48"/>
      <c r="F235" s="104">
        <v>0.11</v>
      </c>
      <c r="G235" s="104">
        <v>0.12</v>
      </c>
      <c r="H235" s="105"/>
      <c r="I235" s="106"/>
      <c r="J235" s="59"/>
      <c r="K235" s="59"/>
      <c r="L235" s="76"/>
      <c r="M235" s="76"/>
      <c r="N235" s="71">
        <f>E235*(F235*J235+G235*K235+H235*L235+I235*M235)</f>
        <v>0</v>
      </c>
      <c r="O235" s="77"/>
    </row>
    <row r="236" spans="1:15" ht="15" hidden="1" customHeight="1" outlineLevel="1">
      <c r="A236" s="33"/>
      <c r="B236" s="33" t="s">
        <v>787</v>
      </c>
      <c r="C236" s="34" t="s">
        <v>750</v>
      </c>
      <c r="D236" s="39"/>
      <c r="E236" s="48"/>
      <c r="F236" s="104">
        <v>0.33</v>
      </c>
      <c r="G236" s="104">
        <v>0.36</v>
      </c>
      <c r="H236" s="105"/>
      <c r="I236" s="105"/>
      <c r="J236" s="59"/>
      <c r="K236" s="59"/>
      <c r="L236" s="36"/>
      <c r="M236" s="76"/>
      <c r="N236" s="71">
        <f>E236*(F236*J236+G236*K236+H236*L236+I236*M236)</f>
        <v>0</v>
      </c>
      <c r="O236" s="77"/>
    </row>
    <row r="237" spans="1:15" ht="15" hidden="1" customHeight="1" outlineLevel="1">
      <c r="A237" s="33"/>
      <c r="B237" s="53" t="s">
        <v>788</v>
      </c>
      <c r="C237" s="50"/>
      <c r="D237" s="50"/>
      <c r="E237" s="61">
        <f>SUM(E238:E239)</f>
        <v>0</v>
      </c>
      <c r="F237" s="102"/>
      <c r="G237" s="99"/>
      <c r="H237" s="99"/>
      <c r="I237" s="99"/>
      <c r="J237" s="50"/>
      <c r="K237" s="50"/>
      <c r="L237" s="50"/>
      <c r="M237" s="51"/>
      <c r="N237" s="69">
        <f>SUM(N238:N239)</f>
        <v>0</v>
      </c>
      <c r="O237" s="79"/>
    </row>
    <row r="238" spans="1:15" ht="15" hidden="1" customHeight="1" outlineLevel="1">
      <c r="A238" s="33"/>
      <c r="B238" s="35" t="s">
        <v>786</v>
      </c>
      <c r="C238" s="34" t="s">
        <v>750</v>
      </c>
      <c r="D238" s="39"/>
      <c r="E238" s="48"/>
      <c r="F238" s="104">
        <v>7.6999999999999999E-2</v>
      </c>
      <c r="G238" s="104">
        <v>8.3999999999999991E-2</v>
      </c>
      <c r="H238" s="105"/>
      <c r="I238" s="106"/>
      <c r="J238" s="59"/>
      <c r="K238" s="59"/>
      <c r="L238" s="76"/>
      <c r="M238" s="76"/>
      <c r="N238" s="71">
        <f>E238*(F238*J238+G238*K238+H238*L238+I238*M238)</f>
        <v>0</v>
      </c>
      <c r="O238" s="77"/>
    </row>
    <row r="239" spans="1:15" ht="15" hidden="1" customHeight="1" outlineLevel="1">
      <c r="A239" s="33"/>
      <c r="B239" s="33" t="s">
        <v>787</v>
      </c>
      <c r="C239" s="34" t="s">
        <v>750</v>
      </c>
      <c r="D239" s="39"/>
      <c r="E239" s="48"/>
      <c r="F239" s="104">
        <v>0.22</v>
      </c>
      <c r="G239" s="104">
        <v>0.24</v>
      </c>
      <c r="H239" s="105"/>
      <c r="I239" s="105"/>
      <c r="J239" s="59"/>
      <c r="K239" s="59"/>
      <c r="L239" s="36"/>
      <c r="M239" s="76"/>
      <c r="N239" s="71">
        <f>E239*(F239*J239+G239*K239+H239*L239+I239*M239)</f>
        <v>0</v>
      </c>
      <c r="O239" s="77"/>
    </row>
    <row r="240" spans="1:15" ht="15" hidden="1" customHeight="1" outlineLevel="1">
      <c r="A240" s="33"/>
      <c r="B240" s="53" t="s">
        <v>789</v>
      </c>
      <c r="C240" s="50"/>
      <c r="D240" s="50"/>
      <c r="E240" s="61">
        <f>SUM(E241:E242)</f>
        <v>0</v>
      </c>
      <c r="F240" s="102"/>
      <c r="G240" s="99"/>
      <c r="H240" s="99"/>
      <c r="I240" s="99"/>
      <c r="J240" s="50"/>
      <c r="K240" s="50"/>
      <c r="L240" s="50"/>
      <c r="M240" s="51"/>
      <c r="N240" s="69">
        <f>SUM(N241:N242)</f>
        <v>0</v>
      </c>
      <c r="O240" s="79"/>
    </row>
    <row r="241" spans="1:15" ht="15" hidden="1" customHeight="1" outlineLevel="1">
      <c r="A241" s="33"/>
      <c r="B241" s="35" t="s">
        <v>786</v>
      </c>
      <c r="C241" s="34" t="s">
        <v>750</v>
      </c>
      <c r="D241" s="39"/>
      <c r="E241" s="48"/>
      <c r="F241" s="104">
        <v>5.5E-2</v>
      </c>
      <c r="G241" s="104">
        <v>0.06</v>
      </c>
      <c r="H241" s="105"/>
      <c r="I241" s="106"/>
      <c r="J241" s="59"/>
      <c r="K241" s="59"/>
      <c r="L241" s="76"/>
      <c r="M241" s="76"/>
      <c r="N241" s="71">
        <f>E241*(F241*J241+G241*K241+H241*L241+I241*M241)</f>
        <v>0</v>
      </c>
      <c r="O241" s="77"/>
    </row>
    <row r="242" spans="1:15" ht="15" hidden="1" customHeight="1" outlineLevel="1">
      <c r="A242" s="33"/>
      <c r="B242" s="33" t="s">
        <v>787</v>
      </c>
      <c r="C242" s="34" t="s">
        <v>750</v>
      </c>
      <c r="D242" s="39"/>
      <c r="E242" s="48"/>
      <c r="F242" s="104">
        <v>0.16500000000000001</v>
      </c>
      <c r="G242" s="104">
        <v>0.18</v>
      </c>
      <c r="H242" s="105"/>
      <c r="I242" s="105"/>
      <c r="J242" s="59"/>
      <c r="K242" s="59"/>
      <c r="L242" s="36"/>
      <c r="M242" s="76"/>
      <c r="N242" s="71">
        <f>E242*(F242*J242+G242*K242+H242*L242+I242*M242)</f>
        <v>0</v>
      </c>
      <c r="O242" s="77"/>
    </row>
    <row r="243" spans="1:15" ht="45" hidden="1" customHeight="1" outlineLevel="1">
      <c r="A243" s="38"/>
      <c r="B243" s="53" t="s">
        <v>790</v>
      </c>
      <c r="C243" s="50"/>
      <c r="D243" s="50"/>
      <c r="E243" s="61">
        <f>E244+E249</f>
        <v>0</v>
      </c>
      <c r="F243" s="102"/>
      <c r="G243" s="99"/>
      <c r="H243" s="99"/>
      <c r="I243" s="99"/>
      <c r="J243" s="50"/>
      <c r="K243" s="50"/>
      <c r="L243" s="50"/>
      <c r="M243" s="51"/>
      <c r="N243" s="70">
        <f>N244+N249</f>
        <v>0</v>
      </c>
      <c r="O243" s="70">
        <f>O244+O249</f>
        <v>0</v>
      </c>
    </row>
    <row r="244" spans="1:15" ht="15" hidden="1" customHeight="1" outlineLevel="1">
      <c r="A244" s="35"/>
      <c r="B244" s="47" t="s">
        <v>791</v>
      </c>
      <c r="C244" s="34"/>
      <c r="D244" s="34"/>
      <c r="E244" s="60">
        <f>SUM(E245:E248)</f>
        <v>0</v>
      </c>
      <c r="F244" s="100"/>
      <c r="G244" s="100"/>
      <c r="H244" s="100"/>
      <c r="I244" s="100"/>
      <c r="J244" s="34"/>
      <c r="K244" s="34"/>
      <c r="L244" s="34"/>
      <c r="M244" s="34"/>
      <c r="N244" s="71">
        <f>SUM(N245:N248)</f>
        <v>0</v>
      </c>
      <c r="O244" s="71">
        <f>SUM(O245:O248)</f>
        <v>0</v>
      </c>
    </row>
    <row r="245" spans="1:15" ht="15" hidden="1" customHeight="1" outlineLevel="1">
      <c r="A245" s="35"/>
      <c r="B245" s="35" t="s">
        <v>792</v>
      </c>
      <c r="C245" s="34" t="s">
        <v>750</v>
      </c>
      <c r="D245" s="34"/>
      <c r="E245" s="41"/>
      <c r="F245" s="107">
        <v>2.7E-2</v>
      </c>
      <c r="G245" s="107">
        <v>2.7E-2</v>
      </c>
      <c r="H245" s="107">
        <v>1.7999999999999999E-2</v>
      </c>
      <c r="I245" s="107">
        <v>1.7999999999999999E-2</v>
      </c>
      <c r="J245" s="59"/>
      <c r="K245" s="59"/>
      <c r="L245" s="59"/>
      <c r="M245" s="59"/>
      <c r="N245" s="71">
        <f>E245*(F245*J245+G245*K245+H245*L245+I245*M245)</f>
        <v>0</v>
      </c>
      <c r="O245" s="71">
        <f>E245*(H245*L245+I245*M245)</f>
        <v>0</v>
      </c>
    </row>
    <row r="246" spans="1:15" ht="15" hidden="1" customHeight="1" outlineLevel="1">
      <c r="A246" s="35"/>
      <c r="B246" s="35" t="s">
        <v>793</v>
      </c>
      <c r="C246" s="34" t="s">
        <v>750</v>
      </c>
      <c r="D246" s="34"/>
      <c r="E246" s="41"/>
      <c r="F246" s="107">
        <v>0.02</v>
      </c>
      <c r="G246" s="107">
        <v>0.02</v>
      </c>
      <c r="H246" s="107">
        <v>1.2999999999999999E-2</v>
      </c>
      <c r="I246" s="107">
        <v>1.2999999999999999E-2</v>
      </c>
      <c r="J246" s="59"/>
      <c r="K246" s="59"/>
      <c r="L246" s="59"/>
      <c r="M246" s="59"/>
      <c r="N246" s="71">
        <f>E246*(F246*J246+G246*K246+H246*L246+I246*M246)</f>
        <v>0</v>
      </c>
      <c r="O246" s="71">
        <f>E246*(H246*L246+I246*M246)</f>
        <v>0</v>
      </c>
    </row>
    <row r="247" spans="1:15" ht="15" hidden="1" customHeight="1" outlineLevel="1">
      <c r="A247" s="35"/>
      <c r="B247" s="35" t="s">
        <v>794</v>
      </c>
      <c r="C247" s="34" t="s">
        <v>750</v>
      </c>
      <c r="D247" s="34"/>
      <c r="E247" s="41"/>
      <c r="F247" s="107">
        <v>1.6E-2</v>
      </c>
      <c r="G247" s="107">
        <v>1.6E-2</v>
      </c>
      <c r="H247" s="107">
        <v>0.01</v>
      </c>
      <c r="I247" s="107">
        <v>0.01</v>
      </c>
      <c r="J247" s="59"/>
      <c r="K247" s="59"/>
      <c r="L247" s="59"/>
      <c r="M247" s="59"/>
      <c r="N247" s="71">
        <f>E247*(F247*J247+G247*K247+H247*L247+I247*M247)</f>
        <v>0</v>
      </c>
      <c r="O247" s="71">
        <f>E247*(H247*L247+I247*M247)</f>
        <v>0</v>
      </c>
    </row>
    <row r="248" spans="1:15" ht="15" hidden="1" customHeight="1" outlineLevel="1">
      <c r="A248" s="35"/>
      <c r="B248" s="35" t="s">
        <v>795</v>
      </c>
      <c r="C248" s="34" t="s">
        <v>750</v>
      </c>
      <c r="D248" s="34"/>
      <c r="E248" s="41"/>
      <c r="F248" s="107">
        <v>6.0000000000000001E-3</v>
      </c>
      <c r="G248" s="107">
        <v>6.0000000000000001E-3</v>
      </c>
      <c r="H248" s="107">
        <v>4.0000000000000001E-3</v>
      </c>
      <c r="I248" s="107">
        <v>4.0000000000000001E-3</v>
      </c>
      <c r="J248" s="59"/>
      <c r="K248" s="59"/>
      <c r="L248" s="59"/>
      <c r="M248" s="59"/>
      <c r="N248" s="71">
        <f>E248*(F248*J248+G248*K248+H248*L248+I248*M248)</f>
        <v>0</v>
      </c>
      <c r="O248" s="71">
        <f>E248*(H248*L248+I248*M248)</f>
        <v>0</v>
      </c>
    </row>
    <row r="249" spans="1:15" ht="15" hidden="1" customHeight="1" outlineLevel="1">
      <c r="A249" s="42"/>
      <c r="B249" s="47" t="s">
        <v>796</v>
      </c>
      <c r="C249" s="34"/>
      <c r="D249" s="34"/>
      <c r="E249" s="60">
        <f>SUM(E250:E253)</f>
        <v>0</v>
      </c>
      <c r="F249" s="100"/>
      <c r="G249" s="100"/>
      <c r="H249" s="100"/>
      <c r="I249" s="100"/>
      <c r="J249" s="34"/>
      <c r="K249" s="34"/>
      <c r="L249" s="34"/>
      <c r="M249" s="34"/>
      <c r="N249" s="71">
        <f>SUM(N250:N253)</f>
        <v>0</v>
      </c>
      <c r="O249" s="73"/>
    </row>
    <row r="250" spans="1:15" ht="15" hidden="1" customHeight="1" outlineLevel="1">
      <c r="A250" s="35"/>
      <c r="B250" s="35" t="s">
        <v>792</v>
      </c>
      <c r="C250" s="34" t="s">
        <v>750</v>
      </c>
      <c r="D250" s="34"/>
      <c r="E250" s="41"/>
      <c r="F250" s="107">
        <v>4.4999999999999998E-2</v>
      </c>
      <c r="G250" s="107">
        <v>4.4999999999999998E-2</v>
      </c>
      <c r="H250" s="108"/>
      <c r="I250" s="108"/>
      <c r="J250" s="59"/>
      <c r="K250" s="59"/>
      <c r="L250" s="80"/>
      <c r="M250" s="80"/>
      <c r="N250" s="71">
        <f>E250*(F250*J250+G250*K250+H250*L250+I250*M250)</f>
        <v>0</v>
      </c>
      <c r="O250" s="75"/>
    </row>
    <row r="251" spans="1:15" ht="15" hidden="1" customHeight="1" outlineLevel="1">
      <c r="A251" s="35"/>
      <c r="B251" s="35" t="s">
        <v>793</v>
      </c>
      <c r="C251" s="34" t="s">
        <v>750</v>
      </c>
      <c r="D251" s="34"/>
      <c r="E251" s="41"/>
      <c r="F251" s="107">
        <v>3.3000000000000002E-2</v>
      </c>
      <c r="G251" s="107">
        <v>3.3000000000000002E-2</v>
      </c>
      <c r="H251" s="108"/>
      <c r="I251" s="108"/>
      <c r="J251" s="59"/>
      <c r="K251" s="59"/>
      <c r="L251" s="80"/>
      <c r="M251" s="80"/>
      <c r="N251" s="71">
        <f>E251*(F251*J251+G251*K251+H251*L251+I251*M251)</f>
        <v>0</v>
      </c>
      <c r="O251" s="75"/>
    </row>
    <row r="252" spans="1:15" ht="15" hidden="1" customHeight="1" outlineLevel="1">
      <c r="A252" s="35"/>
      <c r="B252" s="35" t="s">
        <v>794</v>
      </c>
      <c r="C252" s="34" t="s">
        <v>750</v>
      </c>
      <c r="D252" s="34"/>
      <c r="E252" s="41"/>
      <c r="F252" s="107">
        <v>2.6000000000000002E-2</v>
      </c>
      <c r="G252" s="107">
        <v>2.6000000000000002E-2</v>
      </c>
      <c r="H252" s="108"/>
      <c r="I252" s="108"/>
      <c r="J252" s="59"/>
      <c r="K252" s="59"/>
      <c r="L252" s="80"/>
      <c r="M252" s="80"/>
      <c r="N252" s="71">
        <f>E252*(F252*J252+G252*K252+H252*L252+I252*M252)</f>
        <v>0</v>
      </c>
      <c r="O252" s="75"/>
    </row>
    <row r="253" spans="1:15" ht="15" hidden="1" customHeight="1" outlineLevel="1">
      <c r="A253" s="35"/>
      <c r="B253" s="35" t="s">
        <v>795</v>
      </c>
      <c r="C253" s="34" t="s">
        <v>750</v>
      </c>
      <c r="D253" s="34"/>
      <c r="E253" s="41"/>
      <c r="F253" s="107">
        <v>0.01</v>
      </c>
      <c r="G253" s="107">
        <v>0.01</v>
      </c>
      <c r="H253" s="108"/>
      <c r="I253" s="108"/>
      <c r="J253" s="59"/>
      <c r="K253" s="59"/>
      <c r="L253" s="80"/>
      <c r="M253" s="80"/>
      <c r="N253" s="71">
        <f>E253*(F253*J253+G253*K253+H253*L253+I253*M253)</f>
        <v>0</v>
      </c>
      <c r="O253" s="45"/>
    </row>
    <row r="254" spans="1:15" hidden="1" collapsed="1">
      <c r="A254" s="1660" t="s">
        <v>761</v>
      </c>
      <c r="B254" s="1661"/>
      <c r="C254" s="31" t="s">
        <v>746</v>
      </c>
      <c r="D254" s="61">
        <f>D255</f>
        <v>0</v>
      </c>
      <c r="E254" s="61">
        <f>E258</f>
        <v>0</v>
      </c>
      <c r="F254" s="95"/>
      <c r="G254" s="95"/>
      <c r="H254" s="95"/>
      <c r="I254" s="95"/>
      <c r="J254" s="85"/>
      <c r="K254" s="85"/>
      <c r="L254" s="85"/>
      <c r="M254" s="85"/>
      <c r="N254" s="81">
        <f>N255+N258</f>
        <v>0</v>
      </c>
      <c r="O254" s="45"/>
    </row>
    <row r="255" spans="1:15" ht="15" hidden="1" customHeight="1">
      <c r="A255" s="1637" t="s">
        <v>802</v>
      </c>
      <c r="B255" s="1638"/>
      <c r="C255" s="31" t="s">
        <v>746</v>
      </c>
      <c r="D255" s="61">
        <f>D256</f>
        <v>0</v>
      </c>
      <c r="E255" s="85"/>
      <c r="F255" s="96">
        <f>F256</f>
        <v>2.38</v>
      </c>
      <c r="G255" s="96">
        <f>G256</f>
        <v>2.38</v>
      </c>
      <c r="H255" s="99"/>
      <c r="I255" s="99"/>
      <c r="J255" s="50"/>
      <c r="K255" s="50"/>
      <c r="L255" s="50"/>
      <c r="M255" s="50"/>
      <c r="N255" s="81">
        <f>SUM(N256:N257)</f>
        <v>0</v>
      </c>
      <c r="O255" s="45"/>
    </row>
    <row r="256" spans="1:15" ht="15" hidden="1" customHeight="1" outlineLevel="1">
      <c r="A256" s="82"/>
      <c r="B256" s="82" t="s">
        <v>800</v>
      </c>
      <c r="C256" s="31" t="s">
        <v>746</v>
      </c>
      <c r="D256" s="83"/>
      <c r="E256" s="85"/>
      <c r="F256" s="90">
        <v>2.38</v>
      </c>
      <c r="G256" s="91">
        <v>2.38</v>
      </c>
      <c r="H256" s="98"/>
      <c r="I256" s="98"/>
      <c r="J256" s="59"/>
      <c r="K256" s="59"/>
      <c r="L256" s="45"/>
      <c r="M256" s="45"/>
      <c r="N256" s="71">
        <f>D256*(F256*J256+G256*K256+H256*L256+I256*M256)</f>
        <v>0</v>
      </c>
      <c r="O256" s="45"/>
    </row>
    <row r="257" spans="1:15" ht="15" hidden="1" customHeight="1" outlineLevel="1">
      <c r="A257" s="43"/>
      <c r="B257" s="89" t="s">
        <v>801</v>
      </c>
      <c r="C257" s="44" t="s">
        <v>748</v>
      </c>
      <c r="D257" s="84"/>
      <c r="E257" s="85"/>
      <c r="F257" s="97"/>
      <c r="G257" s="98"/>
      <c r="H257" s="98"/>
      <c r="I257" s="98"/>
      <c r="J257" s="45"/>
      <c r="K257" s="45"/>
      <c r="L257" s="45"/>
      <c r="M257" s="45"/>
      <c r="N257" s="67"/>
      <c r="O257" s="45"/>
    </row>
    <row r="258" spans="1:15" ht="15" hidden="1" customHeight="1" collapsed="1">
      <c r="A258" s="1637" t="s">
        <v>749</v>
      </c>
      <c r="B258" s="1638"/>
      <c r="C258" s="50"/>
      <c r="D258" s="50"/>
      <c r="E258" s="61">
        <f>E260+E270+E259</f>
        <v>0</v>
      </c>
      <c r="F258" s="99"/>
      <c r="G258" s="99"/>
      <c r="H258" s="99"/>
      <c r="I258" s="99"/>
      <c r="J258" s="50"/>
      <c r="K258" s="50"/>
      <c r="L258" s="50"/>
      <c r="M258" s="50"/>
      <c r="N258" s="81">
        <f>N259+N260+N270</f>
        <v>0</v>
      </c>
      <c r="O258" s="88"/>
    </row>
    <row r="259" spans="1:15" ht="15" hidden="1" customHeight="1" outlineLevel="1">
      <c r="A259" s="33"/>
      <c r="B259" s="89" t="s">
        <v>803</v>
      </c>
      <c r="C259" s="32" t="s">
        <v>748</v>
      </c>
      <c r="D259" s="39"/>
      <c r="E259" s="48"/>
      <c r="F259" s="105"/>
      <c r="G259" s="105"/>
      <c r="H259" s="105"/>
      <c r="I259" s="105"/>
      <c r="J259" s="59"/>
      <c r="K259" s="59"/>
      <c r="L259" s="36"/>
      <c r="M259" s="76"/>
      <c r="N259" s="72"/>
      <c r="O259" s="73"/>
    </row>
    <row r="260" spans="1:15" ht="15" hidden="1" customHeight="1" outlineLevel="1">
      <c r="A260" s="33"/>
      <c r="B260" s="47" t="s">
        <v>796</v>
      </c>
      <c r="C260" s="39"/>
      <c r="D260" s="39"/>
      <c r="E260" s="62">
        <f>E261+E264+E267</f>
        <v>0</v>
      </c>
      <c r="F260" s="105"/>
      <c r="G260" s="105"/>
      <c r="H260" s="105"/>
      <c r="I260" s="105"/>
      <c r="J260" s="39"/>
      <c r="K260" s="39"/>
      <c r="L260" s="39"/>
      <c r="M260" s="63"/>
      <c r="N260" s="68">
        <f>N261+N264+N267</f>
        <v>0</v>
      </c>
      <c r="O260" s="78"/>
    </row>
    <row r="261" spans="1:15" ht="15" hidden="1" customHeight="1" outlineLevel="1">
      <c r="A261" s="33"/>
      <c r="B261" s="53" t="s">
        <v>785</v>
      </c>
      <c r="C261" s="50"/>
      <c r="D261" s="50"/>
      <c r="E261" s="61">
        <f>SUM(E262:E263)</f>
        <v>0</v>
      </c>
      <c r="F261" s="102"/>
      <c r="G261" s="99"/>
      <c r="H261" s="99"/>
      <c r="I261" s="99"/>
      <c r="J261" s="50"/>
      <c r="K261" s="50"/>
      <c r="L261" s="50"/>
      <c r="M261" s="51"/>
      <c r="N261" s="69">
        <f>SUM(N262:N263)</f>
        <v>0</v>
      </c>
      <c r="O261" s="79"/>
    </row>
    <row r="262" spans="1:15" ht="15" hidden="1" customHeight="1" outlineLevel="1">
      <c r="A262" s="33"/>
      <c r="B262" s="35" t="s">
        <v>786</v>
      </c>
      <c r="C262" s="34" t="s">
        <v>750</v>
      </c>
      <c r="D262" s="39"/>
      <c r="E262" s="48"/>
      <c r="F262" s="104">
        <v>0.11</v>
      </c>
      <c r="G262" s="104">
        <v>0.12</v>
      </c>
      <c r="H262" s="105"/>
      <c r="I262" s="106"/>
      <c r="J262" s="59"/>
      <c r="K262" s="59"/>
      <c r="L262" s="76"/>
      <c r="M262" s="76"/>
      <c r="N262" s="71">
        <f>E262*(F262*J262+G262*K262+H262*L262+I262*M262)</f>
        <v>0</v>
      </c>
      <c r="O262" s="77"/>
    </row>
    <row r="263" spans="1:15" ht="15" hidden="1" customHeight="1" outlineLevel="1">
      <c r="A263" s="33"/>
      <c r="B263" s="33" t="s">
        <v>787</v>
      </c>
      <c r="C263" s="34" t="s">
        <v>750</v>
      </c>
      <c r="D263" s="39"/>
      <c r="E263" s="48"/>
      <c r="F263" s="104">
        <v>0.33</v>
      </c>
      <c r="G263" s="104">
        <v>0.36</v>
      </c>
      <c r="H263" s="105"/>
      <c r="I263" s="105"/>
      <c r="J263" s="59"/>
      <c r="K263" s="59"/>
      <c r="L263" s="36"/>
      <c r="M263" s="76"/>
      <c r="N263" s="71">
        <f>E263*(F263*J263+G263*K263+H263*L263+I263*M263)</f>
        <v>0</v>
      </c>
      <c r="O263" s="77"/>
    </row>
    <row r="264" spans="1:15" ht="15" hidden="1" customHeight="1" outlineLevel="1">
      <c r="A264" s="33"/>
      <c r="B264" s="53" t="s">
        <v>788</v>
      </c>
      <c r="C264" s="50"/>
      <c r="D264" s="50"/>
      <c r="E264" s="61">
        <f>SUM(E265:E266)</f>
        <v>0</v>
      </c>
      <c r="F264" s="102"/>
      <c r="G264" s="99"/>
      <c r="H264" s="99"/>
      <c r="I264" s="99"/>
      <c r="J264" s="50"/>
      <c r="K264" s="50"/>
      <c r="L264" s="50"/>
      <c r="M264" s="51"/>
      <c r="N264" s="69">
        <f>SUM(N265:N266)</f>
        <v>0</v>
      </c>
      <c r="O264" s="79"/>
    </row>
    <row r="265" spans="1:15" ht="15" hidden="1" customHeight="1" outlineLevel="1">
      <c r="A265" s="33"/>
      <c r="B265" s="35" t="s">
        <v>786</v>
      </c>
      <c r="C265" s="34" t="s">
        <v>750</v>
      </c>
      <c r="D265" s="39"/>
      <c r="E265" s="48"/>
      <c r="F265" s="104">
        <v>7.6999999999999999E-2</v>
      </c>
      <c r="G265" s="104">
        <v>8.3999999999999991E-2</v>
      </c>
      <c r="H265" s="105"/>
      <c r="I265" s="106"/>
      <c r="J265" s="59"/>
      <c r="K265" s="59"/>
      <c r="L265" s="76"/>
      <c r="M265" s="76"/>
      <c r="N265" s="71">
        <f>E265*(F265*J265+G265*K265+H265*L265+I265*M265)</f>
        <v>0</v>
      </c>
      <c r="O265" s="77"/>
    </row>
    <row r="266" spans="1:15" ht="15" hidden="1" customHeight="1" outlineLevel="1">
      <c r="A266" s="33"/>
      <c r="B266" s="33" t="s">
        <v>787</v>
      </c>
      <c r="C266" s="34" t="s">
        <v>750</v>
      </c>
      <c r="D266" s="39"/>
      <c r="E266" s="48"/>
      <c r="F266" s="104">
        <v>0.22</v>
      </c>
      <c r="G266" s="104">
        <v>0.24</v>
      </c>
      <c r="H266" s="105"/>
      <c r="I266" s="105"/>
      <c r="J266" s="59"/>
      <c r="K266" s="59"/>
      <c r="L266" s="36"/>
      <c r="M266" s="76"/>
      <c r="N266" s="71">
        <f>E266*(F266*J266+G266*K266+H266*L266+I266*M266)</f>
        <v>0</v>
      </c>
      <c r="O266" s="77"/>
    </row>
    <row r="267" spans="1:15" ht="15" hidden="1" customHeight="1" outlineLevel="1">
      <c r="A267" s="33"/>
      <c r="B267" s="53" t="s">
        <v>789</v>
      </c>
      <c r="C267" s="50"/>
      <c r="D267" s="50"/>
      <c r="E267" s="61">
        <f>SUM(E268:E269)</f>
        <v>0</v>
      </c>
      <c r="F267" s="102"/>
      <c r="G267" s="99"/>
      <c r="H267" s="99"/>
      <c r="I267" s="99"/>
      <c r="J267" s="50"/>
      <c r="K267" s="50"/>
      <c r="L267" s="50"/>
      <c r="M267" s="51"/>
      <c r="N267" s="69">
        <f>SUM(N268:N269)</f>
        <v>0</v>
      </c>
      <c r="O267" s="79"/>
    </row>
    <row r="268" spans="1:15" ht="15" hidden="1" customHeight="1" outlineLevel="1">
      <c r="A268" s="33"/>
      <c r="B268" s="35" t="s">
        <v>786</v>
      </c>
      <c r="C268" s="34" t="s">
        <v>750</v>
      </c>
      <c r="D268" s="39"/>
      <c r="E268" s="48"/>
      <c r="F268" s="104">
        <v>5.5E-2</v>
      </c>
      <c r="G268" s="104">
        <v>0.06</v>
      </c>
      <c r="H268" s="105"/>
      <c r="I268" s="106"/>
      <c r="J268" s="59"/>
      <c r="K268" s="59"/>
      <c r="L268" s="76"/>
      <c r="M268" s="76"/>
      <c r="N268" s="71">
        <f>E268*(F268*J268+G268*K268+H268*L268+I268*M268)</f>
        <v>0</v>
      </c>
      <c r="O268" s="77"/>
    </row>
    <row r="269" spans="1:15" ht="15" hidden="1" customHeight="1" outlineLevel="1">
      <c r="A269" s="33"/>
      <c r="B269" s="33" t="s">
        <v>787</v>
      </c>
      <c r="C269" s="34" t="s">
        <v>750</v>
      </c>
      <c r="D269" s="39"/>
      <c r="E269" s="48"/>
      <c r="F269" s="104">
        <v>0.16500000000000001</v>
      </c>
      <c r="G269" s="104">
        <v>0.18</v>
      </c>
      <c r="H269" s="105"/>
      <c r="I269" s="105"/>
      <c r="J269" s="59"/>
      <c r="K269" s="59"/>
      <c r="L269" s="36"/>
      <c r="M269" s="76"/>
      <c r="N269" s="71">
        <f>E269*(F269*J269+G269*K269+H269*L269+I269*M269)</f>
        <v>0</v>
      </c>
      <c r="O269" s="77"/>
    </row>
    <row r="270" spans="1:15" ht="45" hidden="1" customHeight="1" outlineLevel="1">
      <c r="A270" s="38"/>
      <c r="B270" s="53" t="s">
        <v>790</v>
      </c>
      <c r="C270" s="50"/>
      <c r="D270" s="50"/>
      <c r="E270" s="61">
        <f>E271</f>
        <v>0</v>
      </c>
      <c r="F270" s="102"/>
      <c r="G270" s="99"/>
      <c r="H270" s="99"/>
      <c r="I270" s="99"/>
      <c r="J270" s="50"/>
      <c r="K270" s="50"/>
      <c r="L270" s="50"/>
      <c r="M270" s="51"/>
      <c r="N270" s="70">
        <f>N271</f>
        <v>0</v>
      </c>
      <c r="O270" s="77"/>
    </row>
    <row r="271" spans="1:15" ht="15" hidden="1" customHeight="1" outlineLevel="1">
      <c r="A271" s="42"/>
      <c r="B271" s="47" t="s">
        <v>796</v>
      </c>
      <c r="C271" s="34"/>
      <c r="D271" s="34"/>
      <c r="E271" s="60">
        <f>SUM(E272:E275)</f>
        <v>0</v>
      </c>
      <c r="F271" s="100"/>
      <c r="G271" s="100"/>
      <c r="H271" s="100"/>
      <c r="I271" s="100"/>
      <c r="J271" s="34"/>
      <c r="K271" s="34"/>
      <c r="L271" s="34"/>
      <c r="M271" s="34"/>
      <c r="N271" s="71">
        <f>SUM(N272:N275)</f>
        <v>0</v>
      </c>
      <c r="O271" s="73"/>
    </row>
    <row r="272" spans="1:15" ht="15" hidden="1" customHeight="1" outlineLevel="1">
      <c r="A272" s="35"/>
      <c r="B272" s="35" t="s">
        <v>792</v>
      </c>
      <c r="C272" s="34" t="s">
        <v>750</v>
      </c>
      <c r="D272" s="34"/>
      <c r="E272" s="41"/>
      <c r="F272" s="107">
        <v>4.4999999999999998E-2</v>
      </c>
      <c r="G272" s="107">
        <v>4.4999999999999998E-2</v>
      </c>
      <c r="H272" s="108"/>
      <c r="I272" s="108"/>
      <c r="J272" s="59"/>
      <c r="K272" s="59"/>
      <c r="L272" s="80"/>
      <c r="M272" s="80"/>
      <c r="N272" s="71">
        <f>E272*(F272*J272+G272*K272+H272*L272+I272*M272)</f>
        <v>0</v>
      </c>
      <c r="O272" s="75"/>
    </row>
    <row r="273" spans="1:15" ht="15" hidden="1" customHeight="1" outlineLevel="1">
      <c r="A273" s="35"/>
      <c r="B273" s="35" t="s">
        <v>793</v>
      </c>
      <c r="C273" s="34" t="s">
        <v>750</v>
      </c>
      <c r="D273" s="34"/>
      <c r="E273" s="41"/>
      <c r="F273" s="107">
        <v>3.3000000000000002E-2</v>
      </c>
      <c r="G273" s="107">
        <v>3.3000000000000002E-2</v>
      </c>
      <c r="H273" s="108"/>
      <c r="I273" s="108"/>
      <c r="J273" s="59"/>
      <c r="K273" s="59"/>
      <c r="L273" s="80"/>
      <c r="M273" s="80"/>
      <c r="N273" s="71">
        <f>E273*(F273*J273+G273*K273+H273*L273+I273*M273)</f>
        <v>0</v>
      </c>
      <c r="O273" s="75"/>
    </row>
    <row r="274" spans="1:15" ht="15" hidden="1" customHeight="1" outlineLevel="1">
      <c r="A274" s="35"/>
      <c r="B274" s="35" t="s">
        <v>794</v>
      </c>
      <c r="C274" s="34" t="s">
        <v>750</v>
      </c>
      <c r="D274" s="34"/>
      <c r="E274" s="41"/>
      <c r="F274" s="107">
        <v>2.6000000000000002E-2</v>
      </c>
      <c r="G274" s="107">
        <v>2.6000000000000002E-2</v>
      </c>
      <c r="H274" s="108"/>
      <c r="I274" s="108"/>
      <c r="J274" s="59"/>
      <c r="K274" s="59"/>
      <c r="L274" s="80"/>
      <c r="M274" s="80"/>
      <c r="N274" s="71">
        <f>E274*(F274*J274+G274*K274+H274*L274+I274*M274)</f>
        <v>0</v>
      </c>
      <c r="O274" s="75"/>
    </row>
    <row r="275" spans="1:15" ht="15" hidden="1" customHeight="1" outlineLevel="1">
      <c r="A275" s="35"/>
      <c r="B275" s="35" t="s">
        <v>795</v>
      </c>
      <c r="C275" s="34" t="s">
        <v>750</v>
      </c>
      <c r="D275" s="34"/>
      <c r="E275" s="41"/>
      <c r="F275" s="107">
        <v>0.01</v>
      </c>
      <c r="G275" s="107">
        <v>0.01</v>
      </c>
      <c r="H275" s="108"/>
      <c r="I275" s="108"/>
      <c r="J275" s="59"/>
      <c r="K275" s="59"/>
      <c r="L275" s="80"/>
      <c r="M275" s="80"/>
      <c r="N275" s="71">
        <f>E275*(F275*J275+G275*K275+H275*L275+I275*M275)</f>
        <v>0</v>
      </c>
      <c r="O275" s="75"/>
    </row>
    <row r="276" spans="1:15" ht="15" hidden="1" customHeight="1" collapsed="1">
      <c r="A276" s="1639" t="s">
        <v>762</v>
      </c>
      <c r="B276" s="1640"/>
      <c r="C276" s="31" t="s">
        <v>746</v>
      </c>
      <c r="D276" s="61">
        <f>D277</f>
        <v>0</v>
      </c>
      <c r="E276" s="61">
        <f>E280</f>
        <v>0</v>
      </c>
      <c r="F276" s="95"/>
      <c r="G276" s="95"/>
      <c r="H276" s="95"/>
      <c r="I276" s="95"/>
      <c r="J276" s="85"/>
      <c r="K276" s="85"/>
      <c r="L276" s="85"/>
      <c r="M276" s="85"/>
      <c r="N276" s="81">
        <f>N277+N280</f>
        <v>0</v>
      </c>
      <c r="O276" s="45"/>
    </row>
    <row r="277" spans="1:15" ht="15" hidden="1" customHeight="1">
      <c r="A277" s="1637" t="s">
        <v>802</v>
      </c>
      <c r="B277" s="1638"/>
      <c r="C277" s="31" t="s">
        <v>746</v>
      </c>
      <c r="D277" s="61">
        <f>D278</f>
        <v>0</v>
      </c>
      <c r="E277" s="85"/>
      <c r="F277" s="96">
        <f>F278</f>
        <v>2.15</v>
      </c>
      <c r="G277" s="96">
        <f>G278</f>
        <v>2.15</v>
      </c>
      <c r="H277" s="99"/>
      <c r="I277" s="99"/>
      <c r="J277" s="50"/>
      <c r="K277" s="50"/>
      <c r="L277" s="50"/>
      <c r="M277" s="50"/>
      <c r="N277" s="81">
        <f>SUM(N278:N279)</f>
        <v>0</v>
      </c>
      <c r="O277" s="45"/>
    </row>
    <row r="278" spans="1:15" ht="15" hidden="1" customHeight="1" outlineLevel="1">
      <c r="A278" s="82"/>
      <c r="B278" s="82" t="s">
        <v>800</v>
      </c>
      <c r="C278" s="31" t="s">
        <v>746</v>
      </c>
      <c r="D278" s="83"/>
      <c r="E278" s="85"/>
      <c r="F278" s="90">
        <v>2.15</v>
      </c>
      <c r="G278" s="91">
        <v>2.15</v>
      </c>
      <c r="H278" s="98"/>
      <c r="I278" s="98"/>
      <c r="J278" s="59"/>
      <c r="K278" s="59"/>
      <c r="L278" s="45"/>
      <c r="M278" s="45"/>
      <c r="N278" s="71">
        <f>D278*(F278*J278+G278*K278+H278*L278+I278*M278)</f>
        <v>0</v>
      </c>
      <c r="O278" s="45"/>
    </row>
    <row r="279" spans="1:15" ht="15" hidden="1" customHeight="1" outlineLevel="1">
      <c r="A279" s="43"/>
      <c r="B279" s="89" t="s">
        <v>801</v>
      </c>
      <c r="C279" s="44" t="s">
        <v>748</v>
      </c>
      <c r="D279" s="84"/>
      <c r="E279" s="85"/>
      <c r="F279" s="97"/>
      <c r="G279" s="98"/>
      <c r="H279" s="98"/>
      <c r="I279" s="98"/>
      <c r="J279" s="45"/>
      <c r="K279" s="45"/>
      <c r="L279" s="45"/>
      <c r="M279" s="45"/>
      <c r="N279" s="67"/>
      <c r="O279" s="45"/>
    </row>
    <row r="280" spans="1:15" ht="15" hidden="1" customHeight="1" collapsed="1">
      <c r="A280" s="1637" t="s">
        <v>749</v>
      </c>
      <c r="B280" s="1638"/>
      <c r="C280" s="50"/>
      <c r="D280" s="50"/>
      <c r="E280" s="61">
        <f>E282+E292+E281</f>
        <v>0</v>
      </c>
      <c r="F280" s="99"/>
      <c r="G280" s="99"/>
      <c r="H280" s="99"/>
      <c r="I280" s="99"/>
      <c r="J280" s="50"/>
      <c r="K280" s="50"/>
      <c r="L280" s="50"/>
      <c r="M280" s="50"/>
      <c r="N280" s="81">
        <f>N281+N282+N292</f>
        <v>0</v>
      </c>
      <c r="O280" s="88"/>
    </row>
    <row r="281" spans="1:15" ht="15" hidden="1" customHeight="1" outlineLevel="1">
      <c r="A281" s="33"/>
      <c r="B281" s="89" t="s">
        <v>803</v>
      </c>
      <c r="C281" s="32" t="s">
        <v>748</v>
      </c>
      <c r="D281" s="39"/>
      <c r="E281" s="48"/>
      <c r="F281" s="105"/>
      <c r="G281" s="105"/>
      <c r="H281" s="105"/>
      <c r="I281" s="105"/>
      <c r="J281" s="59"/>
      <c r="K281" s="59"/>
      <c r="L281" s="36"/>
      <c r="M281" s="76"/>
      <c r="N281" s="72"/>
      <c r="O281" s="73"/>
    </row>
    <row r="282" spans="1:15" ht="15" hidden="1" customHeight="1" outlineLevel="1">
      <c r="A282" s="33"/>
      <c r="B282" s="47" t="s">
        <v>796</v>
      </c>
      <c r="C282" s="39"/>
      <c r="D282" s="39"/>
      <c r="E282" s="62">
        <f>E283+E286+E289</f>
        <v>0</v>
      </c>
      <c r="F282" s="105"/>
      <c r="G282" s="105"/>
      <c r="H282" s="105"/>
      <c r="I282" s="105"/>
      <c r="J282" s="39"/>
      <c r="K282" s="39"/>
      <c r="L282" s="39"/>
      <c r="M282" s="63"/>
      <c r="N282" s="68">
        <f>N283+N286+N289</f>
        <v>0</v>
      </c>
      <c r="O282" s="78"/>
    </row>
    <row r="283" spans="1:15" ht="15" hidden="1" customHeight="1" outlineLevel="1">
      <c r="A283" s="33"/>
      <c r="B283" s="53" t="s">
        <v>785</v>
      </c>
      <c r="C283" s="50"/>
      <c r="D283" s="50"/>
      <c r="E283" s="61">
        <f>SUM(E284:E285)</f>
        <v>0</v>
      </c>
      <c r="F283" s="102"/>
      <c r="G283" s="99"/>
      <c r="H283" s="99"/>
      <c r="I283" s="99"/>
      <c r="J283" s="50"/>
      <c r="K283" s="50"/>
      <c r="L283" s="50"/>
      <c r="M283" s="51"/>
      <c r="N283" s="69">
        <f>SUM(N284:N285)</f>
        <v>0</v>
      </c>
      <c r="O283" s="79"/>
    </row>
    <row r="284" spans="1:15" ht="15" hidden="1" customHeight="1" outlineLevel="1">
      <c r="A284" s="33"/>
      <c r="B284" s="35" t="s">
        <v>786</v>
      </c>
      <c r="C284" s="34" t="s">
        <v>750</v>
      </c>
      <c r="D284" s="39"/>
      <c r="E284" s="48"/>
      <c r="F284" s="104">
        <v>0.11</v>
      </c>
      <c r="G284" s="104">
        <v>0.12</v>
      </c>
      <c r="H284" s="105"/>
      <c r="I284" s="106"/>
      <c r="J284" s="59"/>
      <c r="K284" s="59"/>
      <c r="L284" s="76"/>
      <c r="M284" s="76"/>
      <c r="N284" s="71">
        <f>E284*(F284*J284+G284*K284+H284*L284+I284*M284)</f>
        <v>0</v>
      </c>
      <c r="O284" s="77"/>
    </row>
    <row r="285" spans="1:15" ht="15" hidden="1" customHeight="1" outlineLevel="1">
      <c r="A285" s="33"/>
      <c r="B285" s="33" t="s">
        <v>787</v>
      </c>
      <c r="C285" s="34" t="s">
        <v>750</v>
      </c>
      <c r="D285" s="39"/>
      <c r="E285" s="48"/>
      <c r="F285" s="104">
        <v>0.33</v>
      </c>
      <c r="G285" s="104">
        <v>0.36</v>
      </c>
      <c r="H285" s="105"/>
      <c r="I285" s="105"/>
      <c r="J285" s="59"/>
      <c r="K285" s="59"/>
      <c r="L285" s="36"/>
      <c r="M285" s="76"/>
      <c r="N285" s="71">
        <f>E285*(F285*J285+G285*K285+H285*L285+I285*M285)</f>
        <v>0</v>
      </c>
      <c r="O285" s="77"/>
    </row>
    <row r="286" spans="1:15" ht="15" hidden="1" customHeight="1" outlineLevel="1">
      <c r="A286" s="33"/>
      <c r="B286" s="53" t="s">
        <v>788</v>
      </c>
      <c r="C286" s="50"/>
      <c r="D286" s="50"/>
      <c r="E286" s="61">
        <f>SUM(E287:E288)</f>
        <v>0</v>
      </c>
      <c r="F286" s="102"/>
      <c r="G286" s="99"/>
      <c r="H286" s="99"/>
      <c r="I286" s="99"/>
      <c r="J286" s="50"/>
      <c r="K286" s="50"/>
      <c r="L286" s="50"/>
      <c r="M286" s="51"/>
      <c r="N286" s="69">
        <f>SUM(N287:N288)</f>
        <v>0</v>
      </c>
      <c r="O286" s="79"/>
    </row>
    <row r="287" spans="1:15" ht="15" hidden="1" customHeight="1" outlineLevel="1">
      <c r="A287" s="33"/>
      <c r="B287" s="35" t="s">
        <v>786</v>
      </c>
      <c r="C287" s="34" t="s">
        <v>750</v>
      </c>
      <c r="D287" s="39"/>
      <c r="E287" s="48"/>
      <c r="F287" s="104">
        <v>7.6999999999999999E-2</v>
      </c>
      <c r="G287" s="104">
        <v>8.3999999999999991E-2</v>
      </c>
      <c r="H287" s="105"/>
      <c r="I287" s="106"/>
      <c r="J287" s="59"/>
      <c r="K287" s="59"/>
      <c r="L287" s="76"/>
      <c r="M287" s="76"/>
      <c r="N287" s="71">
        <f>E287*(F287*J287+G287*K287+H287*L287+I287*M287)</f>
        <v>0</v>
      </c>
      <c r="O287" s="77"/>
    </row>
    <row r="288" spans="1:15" ht="15" hidden="1" customHeight="1" outlineLevel="1">
      <c r="A288" s="33"/>
      <c r="B288" s="33" t="s">
        <v>787</v>
      </c>
      <c r="C288" s="34" t="s">
        <v>750</v>
      </c>
      <c r="D288" s="39"/>
      <c r="E288" s="48"/>
      <c r="F288" s="104">
        <v>0.22</v>
      </c>
      <c r="G288" s="104">
        <v>0.24</v>
      </c>
      <c r="H288" s="105"/>
      <c r="I288" s="105"/>
      <c r="J288" s="59"/>
      <c r="K288" s="59"/>
      <c r="L288" s="36"/>
      <c r="M288" s="76"/>
      <c r="N288" s="71">
        <f>E288*(F288*J288+G288*K288+H288*L288+I288*M288)</f>
        <v>0</v>
      </c>
      <c r="O288" s="77"/>
    </row>
    <row r="289" spans="1:15" ht="15" hidden="1" customHeight="1" outlineLevel="1">
      <c r="A289" s="33"/>
      <c r="B289" s="53" t="s">
        <v>789</v>
      </c>
      <c r="C289" s="50"/>
      <c r="D289" s="50"/>
      <c r="E289" s="61">
        <f>SUM(E290:E291)</f>
        <v>0</v>
      </c>
      <c r="F289" s="102"/>
      <c r="G289" s="99"/>
      <c r="H289" s="99"/>
      <c r="I289" s="99"/>
      <c r="J289" s="50"/>
      <c r="K289" s="50"/>
      <c r="L289" s="50"/>
      <c r="M289" s="51"/>
      <c r="N289" s="69">
        <f>SUM(N290:N291)</f>
        <v>0</v>
      </c>
      <c r="O289" s="79"/>
    </row>
    <row r="290" spans="1:15" ht="15" hidden="1" customHeight="1" outlineLevel="1">
      <c r="A290" s="33"/>
      <c r="B290" s="35" t="s">
        <v>786</v>
      </c>
      <c r="C290" s="34" t="s">
        <v>750</v>
      </c>
      <c r="D290" s="39"/>
      <c r="E290" s="48"/>
      <c r="F290" s="104">
        <v>5.5E-2</v>
      </c>
      <c r="G290" s="104">
        <v>0.06</v>
      </c>
      <c r="H290" s="105"/>
      <c r="I290" s="106"/>
      <c r="J290" s="59"/>
      <c r="K290" s="59"/>
      <c r="L290" s="76"/>
      <c r="M290" s="76"/>
      <c r="N290" s="71">
        <f>E290*(F290*J290+G290*K290+H290*L290+I290*M290)</f>
        <v>0</v>
      </c>
      <c r="O290" s="77"/>
    </row>
    <row r="291" spans="1:15" ht="15" hidden="1" customHeight="1" outlineLevel="1">
      <c r="A291" s="33"/>
      <c r="B291" s="33" t="s">
        <v>787</v>
      </c>
      <c r="C291" s="34" t="s">
        <v>750</v>
      </c>
      <c r="D291" s="39"/>
      <c r="E291" s="48"/>
      <c r="F291" s="104">
        <v>0.16500000000000001</v>
      </c>
      <c r="G291" s="104">
        <v>0.18</v>
      </c>
      <c r="H291" s="105"/>
      <c r="I291" s="105"/>
      <c r="J291" s="59"/>
      <c r="K291" s="59"/>
      <c r="L291" s="36"/>
      <c r="M291" s="76"/>
      <c r="N291" s="71">
        <f>E291*(F291*J291+G291*K291+H291*L291+I291*M291)</f>
        <v>0</v>
      </c>
      <c r="O291" s="77"/>
    </row>
    <row r="292" spans="1:15" ht="45" hidden="1" customHeight="1" outlineLevel="1">
      <c r="A292" s="38"/>
      <c r="B292" s="53" t="s">
        <v>790</v>
      </c>
      <c r="C292" s="50"/>
      <c r="D292" s="50"/>
      <c r="E292" s="61">
        <f>E293</f>
        <v>0</v>
      </c>
      <c r="F292" s="102"/>
      <c r="G292" s="99"/>
      <c r="H292" s="99"/>
      <c r="I292" s="99"/>
      <c r="J292" s="50"/>
      <c r="K292" s="50"/>
      <c r="L292" s="50"/>
      <c r="M292" s="51"/>
      <c r="N292" s="70">
        <f>N293</f>
        <v>0</v>
      </c>
      <c r="O292" s="77"/>
    </row>
    <row r="293" spans="1:15" ht="15" hidden="1" customHeight="1" outlineLevel="1">
      <c r="A293" s="42"/>
      <c r="B293" s="47" t="s">
        <v>796</v>
      </c>
      <c r="C293" s="34"/>
      <c r="D293" s="34"/>
      <c r="E293" s="60">
        <f>SUM(E294:E297)</f>
        <v>0</v>
      </c>
      <c r="F293" s="100"/>
      <c r="G293" s="100"/>
      <c r="H293" s="100"/>
      <c r="I293" s="100"/>
      <c r="J293" s="34"/>
      <c r="K293" s="34"/>
      <c r="L293" s="34"/>
      <c r="M293" s="34"/>
      <c r="N293" s="71">
        <f>SUM(N294:N297)</f>
        <v>0</v>
      </c>
      <c r="O293" s="73"/>
    </row>
    <row r="294" spans="1:15" ht="15" hidden="1" customHeight="1" outlineLevel="1">
      <c r="A294" s="35"/>
      <c r="B294" s="35" t="s">
        <v>792</v>
      </c>
      <c r="C294" s="34" t="s">
        <v>750</v>
      </c>
      <c r="D294" s="34"/>
      <c r="E294" s="41"/>
      <c r="F294" s="107">
        <v>4.4999999999999998E-2</v>
      </c>
      <c r="G294" s="107">
        <v>4.4999999999999998E-2</v>
      </c>
      <c r="H294" s="108"/>
      <c r="I294" s="108"/>
      <c r="J294" s="59"/>
      <c r="K294" s="59"/>
      <c r="L294" s="80"/>
      <c r="M294" s="80"/>
      <c r="N294" s="71">
        <f>E294*(F294*J294+G294*K294+H294*L294+I294*M294)</f>
        <v>0</v>
      </c>
      <c r="O294" s="75"/>
    </row>
    <row r="295" spans="1:15" ht="15" hidden="1" customHeight="1" outlineLevel="1">
      <c r="A295" s="35"/>
      <c r="B295" s="35" t="s">
        <v>793</v>
      </c>
      <c r="C295" s="34" t="s">
        <v>750</v>
      </c>
      <c r="D295" s="34"/>
      <c r="E295" s="41"/>
      <c r="F295" s="107">
        <v>3.3000000000000002E-2</v>
      </c>
      <c r="G295" s="107">
        <v>3.3000000000000002E-2</v>
      </c>
      <c r="H295" s="108"/>
      <c r="I295" s="108"/>
      <c r="J295" s="59"/>
      <c r="K295" s="59"/>
      <c r="L295" s="80"/>
      <c r="M295" s="80"/>
      <c r="N295" s="71">
        <f>E295*(F295*J295+G295*K295+H295*L295+I295*M295)</f>
        <v>0</v>
      </c>
      <c r="O295" s="75"/>
    </row>
    <row r="296" spans="1:15" ht="15" hidden="1" customHeight="1" outlineLevel="1">
      <c r="A296" s="35"/>
      <c r="B296" s="35" t="s">
        <v>794</v>
      </c>
      <c r="C296" s="34" t="s">
        <v>750</v>
      </c>
      <c r="D296" s="34"/>
      <c r="E296" s="41"/>
      <c r="F296" s="107">
        <v>2.6000000000000002E-2</v>
      </c>
      <c r="G296" s="107">
        <v>2.6000000000000002E-2</v>
      </c>
      <c r="H296" s="108"/>
      <c r="I296" s="108"/>
      <c r="J296" s="59"/>
      <c r="K296" s="59"/>
      <c r="L296" s="80"/>
      <c r="M296" s="80"/>
      <c r="N296" s="71">
        <f>E296*(F296*J296+G296*K296+H296*L296+I296*M296)</f>
        <v>0</v>
      </c>
      <c r="O296" s="75"/>
    </row>
    <row r="297" spans="1:15" ht="15" hidden="1" customHeight="1" outlineLevel="1">
      <c r="A297" s="35"/>
      <c r="B297" s="35" t="s">
        <v>795</v>
      </c>
      <c r="C297" s="34" t="s">
        <v>750</v>
      </c>
      <c r="D297" s="34"/>
      <c r="E297" s="41"/>
      <c r="F297" s="107">
        <v>0.01</v>
      </c>
      <c r="G297" s="107">
        <v>0.01</v>
      </c>
      <c r="H297" s="108"/>
      <c r="I297" s="108"/>
      <c r="J297" s="59"/>
      <c r="K297" s="59"/>
      <c r="L297" s="80"/>
      <c r="M297" s="80"/>
      <c r="N297" s="71">
        <f>E297*(F297*J297+G297*K297+H297*L297+I297*M297)</f>
        <v>0</v>
      </c>
      <c r="O297" s="75"/>
    </row>
    <row r="298" spans="1:15" ht="25.5" customHeight="1" collapsed="1">
      <c r="A298" s="1639" t="s">
        <v>763</v>
      </c>
      <c r="B298" s="1640"/>
      <c r="C298" s="31" t="s">
        <v>746</v>
      </c>
      <c r="D298" s="61">
        <f>D299</f>
        <v>26</v>
      </c>
      <c r="E298" s="61">
        <f>E302</f>
        <v>0</v>
      </c>
      <c r="F298" s="95"/>
      <c r="G298" s="95"/>
      <c r="H298" s="95"/>
      <c r="I298" s="95"/>
      <c r="J298" s="85"/>
      <c r="K298" s="85"/>
      <c r="L298" s="85"/>
      <c r="M298" s="85"/>
      <c r="N298" s="81">
        <f>N299+N302</f>
        <v>363.24</v>
      </c>
      <c r="O298" s="45"/>
    </row>
    <row r="299" spans="1:15" ht="15" customHeight="1">
      <c r="A299" s="1637" t="s">
        <v>802</v>
      </c>
      <c r="B299" s="1638"/>
      <c r="C299" s="31" t="s">
        <v>746</v>
      </c>
      <c r="D299" s="61">
        <f>D300+D301</f>
        <v>26</v>
      </c>
      <c r="E299" s="85"/>
      <c r="F299" s="96">
        <f>F300</f>
        <v>2.04</v>
      </c>
      <c r="G299" s="96">
        <f>G300</f>
        <v>2.04</v>
      </c>
      <c r="H299" s="99"/>
      <c r="I299" s="99"/>
      <c r="J299" s="50"/>
      <c r="K299" s="50"/>
      <c r="L299" s="50"/>
      <c r="M299" s="50"/>
      <c r="N299" s="81">
        <f>SUM(N300:N301)</f>
        <v>363.24</v>
      </c>
      <c r="O299" s="45"/>
    </row>
    <row r="300" spans="1:15" ht="15" customHeight="1" outlineLevel="1">
      <c r="A300" s="82"/>
      <c r="B300" s="82" t="s">
        <v>800</v>
      </c>
      <c r="C300" s="31" t="s">
        <v>746</v>
      </c>
      <c r="D300" s="83">
        <v>13</v>
      </c>
      <c r="E300" s="85"/>
      <c r="F300" s="90">
        <v>2.04</v>
      </c>
      <c r="G300" s="91">
        <v>2.04</v>
      </c>
      <c r="H300" s="98"/>
      <c r="I300" s="98"/>
      <c r="J300" s="59">
        <v>6</v>
      </c>
      <c r="K300" s="59">
        <v>6</v>
      </c>
      <c r="L300" s="45"/>
      <c r="M300" s="45"/>
      <c r="N300" s="71">
        <f>D300*(F300*J300+G300*K300+H300*L300+I300*M300)</f>
        <v>318.24</v>
      </c>
      <c r="O300" s="45"/>
    </row>
    <row r="301" spans="1:15" ht="15" customHeight="1" outlineLevel="1">
      <c r="A301" s="43"/>
      <c r="B301" s="89" t="s">
        <v>801</v>
      </c>
      <c r="C301" s="44" t="s">
        <v>748</v>
      </c>
      <c r="D301" s="84">
        <v>13</v>
      </c>
      <c r="E301" s="85"/>
      <c r="F301" s="97"/>
      <c r="G301" s="98"/>
      <c r="H301" s="98"/>
      <c r="I301" s="98"/>
      <c r="J301" s="45"/>
      <c r="K301" s="45"/>
      <c r="L301" s="45"/>
      <c r="M301" s="45"/>
      <c r="N301" s="67">
        <v>45</v>
      </c>
      <c r="O301" s="45"/>
    </row>
    <row r="302" spans="1:15" ht="15" hidden="1" customHeight="1">
      <c r="A302" s="1637" t="s">
        <v>749</v>
      </c>
      <c r="B302" s="1638"/>
      <c r="C302" s="50"/>
      <c r="D302" s="50"/>
      <c r="E302" s="61">
        <f>E304+E314+E303</f>
        <v>0</v>
      </c>
      <c r="F302" s="99"/>
      <c r="G302" s="99"/>
      <c r="H302" s="99"/>
      <c r="I302" s="99"/>
      <c r="J302" s="50"/>
      <c r="K302" s="50"/>
      <c r="L302" s="50"/>
      <c r="M302" s="50"/>
      <c r="N302" s="81">
        <f>N303+N304+N314</f>
        <v>0</v>
      </c>
      <c r="O302" s="88"/>
    </row>
    <row r="303" spans="1:15" ht="15" hidden="1" customHeight="1" outlineLevel="1">
      <c r="A303" s="33"/>
      <c r="B303" s="89" t="s">
        <v>803</v>
      </c>
      <c r="C303" s="32" t="s">
        <v>748</v>
      </c>
      <c r="D303" s="39"/>
      <c r="E303" s="48"/>
      <c r="F303" s="105"/>
      <c r="G303" s="105"/>
      <c r="H303" s="105"/>
      <c r="I303" s="105"/>
      <c r="J303" s="59"/>
      <c r="K303" s="59"/>
      <c r="L303" s="36"/>
      <c r="M303" s="76"/>
      <c r="N303" s="72"/>
      <c r="O303" s="73"/>
    </row>
    <row r="304" spans="1:15" ht="15" hidden="1" customHeight="1" outlineLevel="1">
      <c r="A304" s="33"/>
      <c r="B304" s="47" t="s">
        <v>796</v>
      </c>
      <c r="C304" s="39"/>
      <c r="D304" s="39"/>
      <c r="E304" s="62">
        <f>E305+E308+E311</f>
        <v>0</v>
      </c>
      <c r="F304" s="105"/>
      <c r="G304" s="105"/>
      <c r="H304" s="105"/>
      <c r="I304" s="105"/>
      <c r="J304" s="39"/>
      <c r="K304" s="39"/>
      <c r="L304" s="39"/>
      <c r="M304" s="63"/>
      <c r="N304" s="68">
        <f>N305+N308+N311</f>
        <v>0</v>
      </c>
      <c r="O304" s="78"/>
    </row>
    <row r="305" spans="1:15" ht="15" hidden="1" customHeight="1" outlineLevel="1">
      <c r="A305" s="33"/>
      <c r="B305" s="53" t="s">
        <v>785</v>
      </c>
      <c r="C305" s="50"/>
      <c r="D305" s="50"/>
      <c r="E305" s="61">
        <f>SUM(E306:E307)</f>
        <v>0</v>
      </c>
      <c r="F305" s="102"/>
      <c r="G305" s="99"/>
      <c r="H305" s="99"/>
      <c r="I305" s="99"/>
      <c r="J305" s="50"/>
      <c r="K305" s="50"/>
      <c r="L305" s="50"/>
      <c r="M305" s="51"/>
      <c r="N305" s="69">
        <f>SUM(N306:N307)</f>
        <v>0</v>
      </c>
      <c r="O305" s="79"/>
    </row>
    <row r="306" spans="1:15" ht="15" hidden="1" customHeight="1" outlineLevel="1">
      <c r="A306" s="33"/>
      <c r="B306" s="35" t="s">
        <v>786</v>
      </c>
      <c r="C306" s="34" t="s">
        <v>750</v>
      </c>
      <c r="D306" s="39"/>
      <c r="E306" s="48"/>
      <c r="F306" s="104">
        <v>0.11</v>
      </c>
      <c r="G306" s="104">
        <v>0.12</v>
      </c>
      <c r="H306" s="105"/>
      <c r="I306" s="106"/>
      <c r="J306" s="59"/>
      <c r="K306" s="59"/>
      <c r="L306" s="76"/>
      <c r="M306" s="76"/>
      <c r="N306" s="71">
        <f>E306*(F306*J306+G306*K306+H306*L306+I306*M306)</f>
        <v>0</v>
      </c>
      <c r="O306" s="77"/>
    </row>
    <row r="307" spans="1:15" ht="15" hidden="1" customHeight="1" outlineLevel="1">
      <c r="A307" s="33"/>
      <c r="B307" s="33" t="s">
        <v>787</v>
      </c>
      <c r="C307" s="34" t="s">
        <v>750</v>
      </c>
      <c r="D307" s="39"/>
      <c r="E307" s="48"/>
      <c r="F307" s="104">
        <v>0.33</v>
      </c>
      <c r="G307" s="104">
        <v>0.36</v>
      </c>
      <c r="H307" s="105"/>
      <c r="I307" s="105"/>
      <c r="J307" s="59"/>
      <c r="K307" s="59"/>
      <c r="L307" s="36"/>
      <c r="M307" s="76"/>
      <c r="N307" s="71">
        <f>E307*(F307*J307+G307*K307+H307*L307+I307*M307)</f>
        <v>0</v>
      </c>
      <c r="O307" s="77"/>
    </row>
    <row r="308" spans="1:15" ht="15" hidden="1" customHeight="1" outlineLevel="1">
      <c r="A308" s="33"/>
      <c r="B308" s="53" t="s">
        <v>788</v>
      </c>
      <c r="C308" s="50"/>
      <c r="D308" s="50"/>
      <c r="E308" s="61">
        <f>SUM(E309:E310)</f>
        <v>0</v>
      </c>
      <c r="F308" s="102"/>
      <c r="G308" s="99"/>
      <c r="H308" s="99"/>
      <c r="I308" s="99"/>
      <c r="J308" s="50"/>
      <c r="K308" s="50"/>
      <c r="L308" s="50"/>
      <c r="M308" s="51"/>
      <c r="N308" s="69">
        <f>SUM(N309:N310)</f>
        <v>0</v>
      </c>
      <c r="O308" s="79"/>
    </row>
    <row r="309" spans="1:15" ht="15" hidden="1" customHeight="1" outlineLevel="1">
      <c r="A309" s="33"/>
      <c r="B309" s="35" t="s">
        <v>786</v>
      </c>
      <c r="C309" s="34" t="s">
        <v>750</v>
      </c>
      <c r="D309" s="39"/>
      <c r="E309" s="48"/>
      <c r="F309" s="104">
        <v>7.6999999999999999E-2</v>
      </c>
      <c r="G309" s="104">
        <v>8.3999999999999991E-2</v>
      </c>
      <c r="H309" s="105"/>
      <c r="I309" s="106"/>
      <c r="J309" s="59"/>
      <c r="K309" s="59"/>
      <c r="L309" s="76"/>
      <c r="M309" s="76"/>
      <c r="N309" s="71">
        <f>E309*(F309*J309+G309*K309+H309*L309+I309*M309)</f>
        <v>0</v>
      </c>
      <c r="O309" s="77"/>
    </row>
    <row r="310" spans="1:15" ht="15" hidden="1" customHeight="1" outlineLevel="1">
      <c r="A310" s="33"/>
      <c r="B310" s="33" t="s">
        <v>787</v>
      </c>
      <c r="C310" s="34" t="s">
        <v>750</v>
      </c>
      <c r="D310" s="39"/>
      <c r="E310" s="48"/>
      <c r="F310" s="104">
        <v>0.22</v>
      </c>
      <c r="G310" s="104">
        <v>0.24</v>
      </c>
      <c r="H310" s="105"/>
      <c r="I310" s="105"/>
      <c r="J310" s="59"/>
      <c r="K310" s="59"/>
      <c r="L310" s="36"/>
      <c r="M310" s="76"/>
      <c r="N310" s="71">
        <f>E310*(F310*J310+G310*K310+H310*L310+I310*M310)</f>
        <v>0</v>
      </c>
      <c r="O310" s="77"/>
    </row>
    <row r="311" spans="1:15" ht="15" hidden="1" customHeight="1" outlineLevel="1">
      <c r="A311" s="33"/>
      <c r="B311" s="53" t="s">
        <v>789</v>
      </c>
      <c r="C311" s="50"/>
      <c r="D311" s="50"/>
      <c r="E311" s="61">
        <f>SUM(E312:E313)</f>
        <v>0</v>
      </c>
      <c r="F311" s="102"/>
      <c r="G311" s="99"/>
      <c r="H311" s="99"/>
      <c r="I311" s="99"/>
      <c r="J311" s="50"/>
      <c r="K311" s="50"/>
      <c r="L311" s="50"/>
      <c r="M311" s="51"/>
      <c r="N311" s="69">
        <f>SUM(N312:N313)</f>
        <v>0</v>
      </c>
      <c r="O311" s="79"/>
    </row>
    <row r="312" spans="1:15" ht="15" hidden="1" customHeight="1" outlineLevel="1">
      <c r="A312" s="33"/>
      <c r="B312" s="35" t="s">
        <v>786</v>
      </c>
      <c r="C312" s="34" t="s">
        <v>750</v>
      </c>
      <c r="D312" s="39"/>
      <c r="E312" s="48"/>
      <c r="F312" s="104">
        <v>5.5E-2</v>
      </c>
      <c r="G312" s="104">
        <v>0.06</v>
      </c>
      <c r="H312" s="105"/>
      <c r="I312" s="106"/>
      <c r="J312" s="59"/>
      <c r="K312" s="59"/>
      <c r="L312" s="76"/>
      <c r="M312" s="76"/>
      <c r="N312" s="71">
        <f>E312*(F312*J312+G312*K312+H312*L312+I312*M312)</f>
        <v>0</v>
      </c>
      <c r="O312" s="77"/>
    </row>
    <row r="313" spans="1:15" ht="15" hidden="1" customHeight="1" outlineLevel="1">
      <c r="A313" s="33"/>
      <c r="B313" s="33" t="s">
        <v>787</v>
      </c>
      <c r="C313" s="34" t="s">
        <v>750</v>
      </c>
      <c r="D313" s="39"/>
      <c r="E313" s="48"/>
      <c r="F313" s="104">
        <v>0.16500000000000001</v>
      </c>
      <c r="G313" s="104">
        <v>0.18</v>
      </c>
      <c r="H313" s="105"/>
      <c r="I313" s="105"/>
      <c r="J313" s="59"/>
      <c r="K313" s="59"/>
      <c r="L313" s="36"/>
      <c r="M313" s="76"/>
      <c r="N313" s="71">
        <f>E313*(F313*J313+G313*K313+H313*L313+I313*M313)</f>
        <v>0</v>
      </c>
      <c r="O313" s="77"/>
    </row>
    <row r="314" spans="1:15" ht="45" hidden="1" customHeight="1" outlineLevel="1">
      <c r="A314" s="38"/>
      <c r="B314" s="53" t="s">
        <v>790</v>
      </c>
      <c r="C314" s="50"/>
      <c r="D314" s="50"/>
      <c r="E314" s="61">
        <f>E315</f>
        <v>0</v>
      </c>
      <c r="F314" s="102"/>
      <c r="G314" s="99"/>
      <c r="H314" s="99"/>
      <c r="I314" s="99"/>
      <c r="J314" s="50"/>
      <c r="K314" s="50"/>
      <c r="L314" s="50"/>
      <c r="M314" s="51"/>
      <c r="N314" s="70">
        <f>N315</f>
        <v>0</v>
      </c>
      <c r="O314" s="77"/>
    </row>
    <row r="315" spans="1:15" ht="15" hidden="1" customHeight="1" outlineLevel="1">
      <c r="A315" s="42"/>
      <c r="B315" s="47" t="s">
        <v>796</v>
      </c>
      <c r="C315" s="34"/>
      <c r="D315" s="34"/>
      <c r="E315" s="60">
        <f>SUM(E316:E319)</f>
        <v>0</v>
      </c>
      <c r="F315" s="100"/>
      <c r="G315" s="100"/>
      <c r="H315" s="100"/>
      <c r="I315" s="100"/>
      <c r="J315" s="34"/>
      <c r="K315" s="34"/>
      <c r="L315" s="34"/>
      <c r="M315" s="34"/>
      <c r="N315" s="71">
        <f>SUM(N316:N319)</f>
        <v>0</v>
      </c>
      <c r="O315" s="73"/>
    </row>
    <row r="316" spans="1:15" ht="15" hidden="1" customHeight="1" outlineLevel="1">
      <c r="A316" s="35"/>
      <c r="B316" s="35" t="s">
        <v>792</v>
      </c>
      <c r="C316" s="34" t="s">
        <v>750</v>
      </c>
      <c r="D316" s="34"/>
      <c r="E316" s="41"/>
      <c r="F316" s="107">
        <v>4.4999999999999998E-2</v>
      </c>
      <c r="G316" s="107">
        <v>4.4999999999999998E-2</v>
      </c>
      <c r="H316" s="108"/>
      <c r="I316" s="108"/>
      <c r="J316" s="59"/>
      <c r="K316" s="59"/>
      <c r="L316" s="80"/>
      <c r="M316" s="80"/>
      <c r="N316" s="71">
        <f>E316*(F316*J316+G316*K316+H316*L316+I316*M316)</f>
        <v>0</v>
      </c>
      <c r="O316" s="75"/>
    </row>
    <row r="317" spans="1:15" ht="15" hidden="1" customHeight="1" outlineLevel="1">
      <c r="A317" s="35"/>
      <c r="B317" s="35" t="s">
        <v>793</v>
      </c>
      <c r="C317" s="34" t="s">
        <v>750</v>
      </c>
      <c r="D317" s="34"/>
      <c r="E317" s="41"/>
      <c r="F317" s="107">
        <v>3.3000000000000002E-2</v>
      </c>
      <c r="G317" s="107">
        <v>3.3000000000000002E-2</v>
      </c>
      <c r="H317" s="108"/>
      <c r="I317" s="108"/>
      <c r="J317" s="59"/>
      <c r="K317" s="59"/>
      <c r="L317" s="80"/>
      <c r="M317" s="80"/>
      <c r="N317" s="71">
        <f>E317*(F317*J317+G317*K317+H317*L317+I317*M317)</f>
        <v>0</v>
      </c>
      <c r="O317" s="75"/>
    </row>
    <row r="318" spans="1:15" ht="15" hidden="1" customHeight="1" outlineLevel="1">
      <c r="A318" s="35"/>
      <c r="B318" s="35" t="s">
        <v>794</v>
      </c>
      <c r="C318" s="34" t="s">
        <v>750</v>
      </c>
      <c r="D318" s="34"/>
      <c r="E318" s="41"/>
      <c r="F318" s="107">
        <v>2.6000000000000002E-2</v>
      </c>
      <c r="G318" s="107">
        <v>2.6000000000000002E-2</v>
      </c>
      <c r="H318" s="108"/>
      <c r="I318" s="108"/>
      <c r="J318" s="59"/>
      <c r="K318" s="59"/>
      <c r="L318" s="80"/>
      <c r="M318" s="80"/>
      <c r="N318" s="71">
        <f>E318*(F318*J318+G318*K318+H318*L318+I318*M318)</f>
        <v>0</v>
      </c>
      <c r="O318" s="75"/>
    </row>
    <row r="319" spans="1:15" ht="15" hidden="1" customHeight="1" outlineLevel="1">
      <c r="A319" s="35"/>
      <c r="B319" s="35" t="s">
        <v>795</v>
      </c>
      <c r="C319" s="34" t="s">
        <v>750</v>
      </c>
      <c r="D319" s="34"/>
      <c r="E319" s="41"/>
      <c r="F319" s="107">
        <v>0.01</v>
      </c>
      <c r="G319" s="107">
        <v>0.01</v>
      </c>
      <c r="H319" s="108"/>
      <c r="I319" s="108"/>
      <c r="J319" s="59"/>
      <c r="K319" s="59"/>
      <c r="L319" s="80"/>
      <c r="M319" s="80"/>
      <c r="N319" s="71">
        <f>E319*(F319*J319+G319*K319+H319*L319+I319*M319)</f>
        <v>0</v>
      </c>
      <c r="O319" s="75"/>
    </row>
    <row r="320" spans="1:15" ht="15" customHeight="1" collapsed="1">
      <c r="A320" s="1645" t="s">
        <v>764</v>
      </c>
      <c r="B320" s="1646"/>
      <c r="C320" s="46" t="s">
        <v>799</v>
      </c>
      <c r="D320" s="61">
        <f>D321+D358+D395+D417+D434+D451+D468+D480+D502+D514</f>
        <v>0</v>
      </c>
      <c r="E320" s="61">
        <f>E321+E358+E395+E417+E434+E451+E468+E480+E502+E514</f>
        <v>0</v>
      </c>
      <c r="F320" s="94"/>
      <c r="G320" s="94"/>
      <c r="H320" s="94"/>
      <c r="I320" s="94"/>
      <c r="J320" s="46"/>
      <c r="K320" s="46"/>
      <c r="L320" s="46"/>
      <c r="M320" s="46"/>
      <c r="N320" s="81">
        <f>N321+N358+N395+N417+N434+N451+N468+N480+N502+N514</f>
        <v>0</v>
      </c>
      <c r="O320" s="87">
        <f>O321+O358+O417+O434+O451</f>
        <v>0</v>
      </c>
    </row>
    <row r="321" spans="1:15" ht="15" hidden="1" customHeight="1">
      <c r="A321" s="1639" t="s">
        <v>765</v>
      </c>
      <c r="B321" s="1640"/>
      <c r="C321" s="31" t="s">
        <v>746</v>
      </c>
      <c r="D321" s="61">
        <f>D322</f>
        <v>0</v>
      </c>
      <c r="E321" s="61">
        <f>E325</f>
        <v>0</v>
      </c>
      <c r="F321" s="95"/>
      <c r="G321" s="95"/>
      <c r="H321" s="95"/>
      <c r="I321" s="95"/>
      <c r="J321" s="85"/>
      <c r="K321" s="85"/>
      <c r="L321" s="85"/>
      <c r="M321" s="85"/>
      <c r="N321" s="81">
        <f>N322+N325</f>
        <v>0</v>
      </c>
      <c r="O321" s="81">
        <f>O322+O325</f>
        <v>0</v>
      </c>
    </row>
    <row r="322" spans="1:15" ht="15" hidden="1" customHeight="1">
      <c r="A322" s="1637" t="s">
        <v>802</v>
      </c>
      <c r="B322" s="1638"/>
      <c r="C322" s="31" t="s">
        <v>746</v>
      </c>
      <c r="D322" s="61">
        <f>D323</f>
        <v>0</v>
      </c>
      <c r="E322" s="61"/>
      <c r="F322" s="96">
        <f>F323</f>
        <v>2.96</v>
      </c>
      <c r="G322" s="96">
        <f>G323</f>
        <v>2.96</v>
      </c>
      <c r="H322" s="96">
        <f>H323</f>
        <v>2.2400000000000002</v>
      </c>
      <c r="I322" s="96">
        <f>I323</f>
        <v>2.2400000000000002</v>
      </c>
      <c r="J322" s="50"/>
      <c r="K322" s="50"/>
      <c r="L322" s="50"/>
      <c r="M322" s="50"/>
      <c r="N322" s="81">
        <f>SUM(N323:N324)</f>
        <v>0</v>
      </c>
      <c r="O322" s="81">
        <f>SUM(O323:O324)</f>
        <v>0</v>
      </c>
    </row>
    <row r="323" spans="1:15" ht="15" hidden="1" customHeight="1" outlineLevel="1">
      <c r="A323" s="82"/>
      <c r="B323" s="82" t="s">
        <v>800</v>
      </c>
      <c r="C323" s="31" t="s">
        <v>746</v>
      </c>
      <c r="D323" s="61"/>
      <c r="E323" s="61"/>
      <c r="F323" s="90">
        <v>2.96</v>
      </c>
      <c r="G323" s="91">
        <v>2.96</v>
      </c>
      <c r="H323" s="91">
        <v>2.2400000000000002</v>
      </c>
      <c r="I323" s="91">
        <v>2.2400000000000002</v>
      </c>
      <c r="J323" s="59"/>
      <c r="K323" s="59"/>
      <c r="L323" s="59"/>
      <c r="M323" s="59"/>
      <c r="N323" s="81">
        <f>D323*(F323*J323+G323*K323+H323*L323+I323*M323)</f>
        <v>0</v>
      </c>
      <c r="O323" s="71">
        <f>D323*(H323*L323+I323*M323)</f>
        <v>0</v>
      </c>
    </row>
    <row r="324" spans="1:15" ht="15" hidden="1" customHeight="1" outlineLevel="1">
      <c r="A324" s="43"/>
      <c r="B324" s="89" t="s">
        <v>801</v>
      </c>
      <c r="C324" s="44" t="s">
        <v>748</v>
      </c>
      <c r="D324" s="61"/>
      <c r="E324" s="61"/>
      <c r="F324" s="97"/>
      <c r="G324" s="98"/>
      <c r="H324" s="98"/>
      <c r="I324" s="98"/>
      <c r="J324" s="45"/>
      <c r="K324" s="45"/>
      <c r="L324" s="45"/>
      <c r="M324" s="45"/>
      <c r="N324" s="81"/>
      <c r="O324" s="126"/>
    </row>
    <row r="325" spans="1:15" ht="15" hidden="1" customHeight="1" collapsed="1">
      <c r="A325" s="1637" t="s">
        <v>749</v>
      </c>
      <c r="B325" s="1638"/>
      <c r="C325" s="50"/>
      <c r="D325" s="61"/>
      <c r="E325" s="61">
        <f>E326+E327+E337+E347</f>
        <v>0</v>
      </c>
      <c r="F325" s="99"/>
      <c r="G325" s="99"/>
      <c r="H325" s="99"/>
      <c r="I325" s="99"/>
      <c r="J325" s="50"/>
      <c r="K325" s="50"/>
      <c r="L325" s="50"/>
      <c r="M325" s="50"/>
      <c r="N325" s="81">
        <f>N326+N327+N337+N347</f>
        <v>0</v>
      </c>
      <c r="O325" s="68">
        <f>O326+O327+O347</f>
        <v>0</v>
      </c>
    </row>
    <row r="326" spans="1:15" ht="15" hidden="1" customHeight="1" outlineLevel="1">
      <c r="A326" s="33"/>
      <c r="B326" s="89" t="s">
        <v>804</v>
      </c>
      <c r="C326" s="32" t="s">
        <v>748</v>
      </c>
      <c r="D326" s="61"/>
      <c r="E326" s="61"/>
      <c r="F326" s="100"/>
      <c r="G326" s="100"/>
      <c r="H326" s="100"/>
      <c r="I326" s="100"/>
      <c r="J326" s="59"/>
      <c r="K326" s="59"/>
      <c r="L326" s="59"/>
      <c r="M326" s="59"/>
      <c r="N326" s="81"/>
      <c r="O326" s="72"/>
    </row>
    <row r="327" spans="1:15" ht="15" hidden="1" customHeight="1" outlineLevel="1">
      <c r="A327" s="49"/>
      <c r="B327" s="55" t="s">
        <v>791</v>
      </c>
      <c r="C327" s="56"/>
      <c r="D327" s="61"/>
      <c r="E327" s="61">
        <f>E328+E331+E334</f>
        <v>0</v>
      </c>
      <c r="F327" s="101"/>
      <c r="G327" s="101"/>
      <c r="H327" s="101"/>
      <c r="I327" s="101"/>
      <c r="J327" s="56"/>
      <c r="K327" s="56"/>
      <c r="L327" s="56"/>
      <c r="M327" s="56"/>
      <c r="N327" s="81">
        <f>N328+N331+N334</f>
        <v>0</v>
      </c>
      <c r="O327" s="68">
        <f>O328+O331+O334</f>
        <v>0</v>
      </c>
    </row>
    <row r="328" spans="1:15" ht="15" hidden="1" customHeight="1" outlineLevel="1">
      <c r="A328" s="54"/>
      <c r="B328" s="53" t="s">
        <v>785</v>
      </c>
      <c r="C328" s="50"/>
      <c r="D328" s="61"/>
      <c r="E328" s="61">
        <f>SUM(E329:E330)</f>
        <v>0</v>
      </c>
      <c r="F328" s="102"/>
      <c r="G328" s="99"/>
      <c r="H328" s="99"/>
      <c r="I328" s="99"/>
      <c r="J328" s="50"/>
      <c r="K328" s="50"/>
      <c r="L328" s="50"/>
      <c r="M328" s="51"/>
      <c r="N328" s="81">
        <f>SUM(N329:N330)</f>
        <v>0</v>
      </c>
      <c r="O328" s="70">
        <f>SUM(O329:O330)</f>
        <v>0</v>
      </c>
    </row>
    <row r="329" spans="1:15" ht="15" hidden="1" customHeight="1" outlineLevel="1">
      <c r="A329" s="35"/>
      <c r="B329" s="57" t="s">
        <v>786</v>
      </c>
      <c r="C329" s="58" t="s">
        <v>750</v>
      </c>
      <c r="D329" s="61"/>
      <c r="E329" s="61"/>
      <c r="F329" s="103">
        <v>6.6000000000000003E-2</v>
      </c>
      <c r="G329" s="103">
        <v>7.1999999999999995E-2</v>
      </c>
      <c r="H329" s="103">
        <v>4.3999999999999997E-2</v>
      </c>
      <c r="I329" s="103">
        <v>4.8000000000000001E-2</v>
      </c>
      <c r="J329" s="59"/>
      <c r="K329" s="59"/>
      <c r="L329" s="59"/>
      <c r="M329" s="59"/>
      <c r="N329" s="81">
        <f>E329*(F329*J329+G329*K329+H329*L329+I329*M329)</f>
        <v>0</v>
      </c>
      <c r="O329" s="71">
        <f>E329*(H329*L329+I329*M329)</f>
        <v>0</v>
      </c>
    </row>
    <row r="330" spans="1:15" ht="15" hidden="1" customHeight="1" outlineLevel="1">
      <c r="A330" s="33"/>
      <c r="B330" s="33" t="s">
        <v>787</v>
      </c>
      <c r="C330" s="34" t="s">
        <v>750</v>
      </c>
      <c r="D330" s="61"/>
      <c r="E330" s="61"/>
      <c r="F330" s="104">
        <v>0.19800000000000001</v>
      </c>
      <c r="G330" s="104">
        <v>0.216</v>
      </c>
      <c r="H330" s="104">
        <v>0.13200000000000001</v>
      </c>
      <c r="I330" s="104">
        <v>0.14399999999999999</v>
      </c>
      <c r="J330" s="59"/>
      <c r="K330" s="59"/>
      <c r="L330" s="41"/>
      <c r="M330" s="59"/>
      <c r="N330" s="81">
        <f>E330*(F330*J330+G330*K330+H330*L330+I330*M330)</f>
        <v>0</v>
      </c>
      <c r="O330" s="71">
        <f>E330*(H330*L330+I330*M330)</f>
        <v>0</v>
      </c>
    </row>
    <row r="331" spans="1:15" ht="15" hidden="1" customHeight="1" outlineLevel="1">
      <c r="A331" s="40"/>
      <c r="B331" s="53" t="s">
        <v>788</v>
      </c>
      <c r="C331" s="50"/>
      <c r="D331" s="61"/>
      <c r="E331" s="61">
        <f>SUM(E332:E333)</f>
        <v>0</v>
      </c>
      <c r="F331" s="102"/>
      <c r="G331" s="99"/>
      <c r="H331" s="99"/>
      <c r="I331" s="99"/>
      <c r="J331" s="50"/>
      <c r="K331" s="50"/>
      <c r="L331" s="50"/>
      <c r="M331" s="51"/>
      <c r="N331" s="81">
        <f>SUM(N332:N333)</f>
        <v>0</v>
      </c>
      <c r="O331" s="70">
        <f>SUM(O332:O333)</f>
        <v>0</v>
      </c>
    </row>
    <row r="332" spans="1:15" ht="15" hidden="1" customHeight="1" outlineLevel="1">
      <c r="A332" s="35"/>
      <c r="B332" s="35" t="s">
        <v>786</v>
      </c>
      <c r="C332" s="34" t="s">
        <v>750</v>
      </c>
      <c r="D332" s="61"/>
      <c r="E332" s="61"/>
      <c r="F332" s="104">
        <v>4.3999999999999997E-2</v>
      </c>
      <c r="G332" s="104">
        <v>4.8000000000000001E-2</v>
      </c>
      <c r="H332" s="104">
        <v>3.3000000000000002E-2</v>
      </c>
      <c r="I332" s="103">
        <v>3.5999999999999997E-2</v>
      </c>
      <c r="J332" s="59"/>
      <c r="K332" s="59"/>
      <c r="L332" s="59"/>
      <c r="M332" s="59"/>
      <c r="N332" s="81">
        <f>E332*(F332*J332+G332*K332+H332*L332+I332*M332)</f>
        <v>0</v>
      </c>
      <c r="O332" s="71">
        <f>E332*(H332*L332+I332*M332)</f>
        <v>0</v>
      </c>
    </row>
    <row r="333" spans="1:15" ht="15" hidden="1" customHeight="1" outlineLevel="1">
      <c r="A333" s="33"/>
      <c r="B333" s="33" t="s">
        <v>787</v>
      </c>
      <c r="C333" s="34" t="s">
        <v>750</v>
      </c>
      <c r="D333" s="61"/>
      <c r="E333" s="61"/>
      <c r="F333" s="104">
        <v>0.13200000000000001</v>
      </c>
      <c r="G333" s="104">
        <v>0.14399999999999999</v>
      </c>
      <c r="H333" s="104">
        <v>8.7999999999999995E-2</v>
      </c>
      <c r="I333" s="104">
        <v>9.6000000000000002E-2</v>
      </c>
      <c r="J333" s="59"/>
      <c r="K333" s="59"/>
      <c r="L333" s="41"/>
      <c r="M333" s="59"/>
      <c r="N333" s="81">
        <f>E333*(F333*J333+G333*K333+H333*L333+I333*M333)</f>
        <v>0</v>
      </c>
      <c r="O333" s="71">
        <f>E333*(H333*L333+I333*M333)</f>
        <v>0</v>
      </c>
    </row>
    <row r="334" spans="1:15" ht="15" hidden="1" customHeight="1" outlineLevel="1">
      <c r="A334" s="38"/>
      <c r="B334" s="53" t="s">
        <v>789</v>
      </c>
      <c r="C334" s="50"/>
      <c r="D334" s="61"/>
      <c r="E334" s="61">
        <f>SUM(E335:E336)</f>
        <v>0</v>
      </c>
      <c r="F334" s="102"/>
      <c r="G334" s="99"/>
      <c r="H334" s="99"/>
      <c r="I334" s="99"/>
      <c r="J334" s="50"/>
      <c r="K334" s="50"/>
      <c r="L334" s="50"/>
      <c r="M334" s="51"/>
      <c r="N334" s="81">
        <f>SUM(N335:N336)</f>
        <v>0</v>
      </c>
      <c r="O334" s="70">
        <f>SUM(O335:O336)</f>
        <v>0</v>
      </c>
    </row>
    <row r="335" spans="1:15" ht="15" hidden="1" customHeight="1" outlineLevel="1">
      <c r="A335" s="33"/>
      <c r="B335" s="35" t="s">
        <v>786</v>
      </c>
      <c r="C335" s="34" t="s">
        <v>750</v>
      </c>
      <c r="D335" s="61"/>
      <c r="E335" s="61"/>
      <c r="F335" s="104">
        <v>3.3000000000000002E-2</v>
      </c>
      <c r="G335" s="104">
        <v>3.5999999999999997E-2</v>
      </c>
      <c r="H335" s="104">
        <v>2.1999999999999999E-2</v>
      </c>
      <c r="I335" s="103">
        <v>2.4E-2</v>
      </c>
      <c r="J335" s="59"/>
      <c r="K335" s="59"/>
      <c r="L335" s="59"/>
      <c r="M335" s="59"/>
      <c r="N335" s="81">
        <f>E335*(F335*J335+G335*K335+H335*L335+I335*M335)</f>
        <v>0</v>
      </c>
      <c r="O335" s="71">
        <f>E335*(H335*L335+I335*M335)</f>
        <v>0</v>
      </c>
    </row>
    <row r="336" spans="1:15" ht="15" hidden="1" customHeight="1" outlineLevel="1">
      <c r="A336" s="33"/>
      <c r="B336" s="33" t="s">
        <v>787</v>
      </c>
      <c r="C336" s="34" t="s">
        <v>750</v>
      </c>
      <c r="D336" s="61"/>
      <c r="E336" s="61"/>
      <c r="F336" s="104">
        <v>9.9000000000000005E-2</v>
      </c>
      <c r="G336" s="104">
        <v>0.108</v>
      </c>
      <c r="H336" s="104">
        <v>6.6000000000000003E-2</v>
      </c>
      <c r="I336" s="104">
        <v>7.1999999999999995E-2</v>
      </c>
      <c r="J336" s="59"/>
      <c r="K336" s="59"/>
      <c r="L336" s="41"/>
      <c r="M336" s="59"/>
      <c r="N336" s="81">
        <f>E336*(F336*J336+G336*K336+H336*L336+I336*M336)</f>
        <v>0</v>
      </c>
      <c r="O336" s="71">
        <f>E336*(H336*L336+I336*M336)</f>
        <v>0</v>
      </c>
    </row>
    <row r="337" spans="1:15" ht="15" hidden="1" customHeight="1" outlineLevel="1">
      <c r="A337" s="33"/>
      <c r="B337" s="47" t="s">
        <v>796</v>
      </c>
      <c r="C337" s="39"/>
      <c r="D337" s="61"/>
      <c r="E337" s="61">
        <f>E338+E341+E344</f>
        <v>0</v>
      </c>
      <c r="F337" s="105"/>
      <c r="G337" s="105"/>
      <c r="H337" s="105"/>
      <c r="I337" s="105"/>
      <c r="J337" s="39"/>
      <c r="K337" s="39"/>
      <c r="L337" s="39"/>
      <c r="M337" s="63"/>
      <c r="N337" s="81">
        <f>N338+N341+N344</f>
        <v>0</v>
      </c>
      <c r="O337" s="78"/>
    </row>
    <row r="338" spans="1:15" ht="15" hidden="1" customHeight="1" outlineLevel="1">
      <c r="A338" s="33"/>
      <c r="B338" s="53" t="s">
        <v>785</v>
      </c>
      <c r="C338" s="50"/>
      <c r="D338" s="61"/>
      <c r="E338" s="61">
        <f>SUM(E339:E340)</f>
        <v>0</v>
      </c>
      <c r="F338" s="102"/>
      <c r="G338" s="99"/>
      <c r="H338" s="99"/>
      <c r="I338" s="99"/>
      <c r="J338" s="50"/>
      <c r="K338" s="50"/>
      <c r="L338" s="50"/>
      <c r="M338" s="51"/>
      <c r="N338" s="81">
        <f>SUM(N339:N340)</f>
        <v>0</v>
      </c>
      <c r="O338" s="79"/>
    </row>
    <row r="339" spans="1:15" ht="15" hidden="1" customHeight="1" outlineLevel="1">
      <c r="A339" s="33"/>
      <c r="B339" s="35" t="s">
        <v>786</v>
      </c>
      <c r="C339" s="34" t="s">
        <v>750</v>
      </c>
      <c r="D339" s="61"/>
      <c r="E339" s="61"/>
      <c r="F339" s="104">
        <v>0.11</v>
      </c>
      <c r="G339" s="104">
        <v>0.12</v>
      </c>
      <c r="H339" s="105"/>
      <c r="I339" s="106"/>
      <c r="J339" s="59"/>
      <c r="K339" s="59"/>
      <c r="L339" s="76"/>
      <c r="M339" s="76"/>
      <c r="N339" s="81">
        <f>E339*(F339*J339+G339*K339+H339*L339+I339*M339)</f>
        <v>0</v>
      </c>
      <c r="O339" s="77"/>
    </row>
    <row r="340" spans="1:15" ht="15" hidden="1" customHeight="1" outlineLevel="1">
      <c r="A340" s="33"/>
      <c r="B340" s="33" t="s">
        <v>787</v>
      </c>
      <c r="C340" s="34" t="s">
        <v>750</v>
      </c>
      <c r="D340" s="61"/>
      <c r="E340" s="61"/>
      <c r="F340" s="104">
        <v>0.33</v>
      </c>
      <c r="G340" s="104">
        <v>0.36</v>
      </c>
      <c r="H340" s="105"/>
      <c r="I340" s="105"/>
      <c r="J340" s="59"/>
      <c r="K340" s="59"/>
      <c r="L340" s="36"/>
      <c r="M340" s="76"/>
      <c r="N340" s="81">
        <f>E340*(F340*J340+G340*K340+H340*L340+I340*M340)</f>
        <v>0</v>
      </c>
      <c r="O340" s="77"/>
    </row>
    <row r="341" spans="1:15" ht="15" hidden="1" customHeight="1" outlineLevel="1">
      <c r="A341" s="33"/>
      <c r="B341" s="53" t="s">
        <v>788</v>
      </c>
      <c r="C341" s="50"/>
      <c r="D341" s="61"/>
      <c r="E341" s="61">
        <f>SUM(E342:E343)</f>
        <v>0</v>
      </c>
      <c r="F341" s="102"/>
      <c r="G341" s="99"/>
      <c r="H341" s="99"/>
      <c r="I341" s="99"/>
      <c r="J341" s="50"/>
      <c r="K341" s="50"/>
      <c r="L341" s="50"/>
      <c r="M341" s="51"/>
      <c r="N341" s="81">
        <f>SUM(N342:N343)</f>
        <v>0</v>
      </c>
      <c r="O341" s="79"/>
    </row>
    <row r="342" spans="1:15" ht="15" hidden="1" customHeight="1" outlineLevel="1">
      <c r="A342" s="33"/>
      <c r="B342" s="35" t="s">
        <v>786</v>
      </c>
      <c r="C342" s="34" t="s">
        <v>750</v>
      </c>
      <c r="D342" s="61"/>
      <c r="E342" s="61"/>
      <c r="F342" s="104">
        <v>7.6999999999999999E-2</v>
      </c>
      <c r="G342" s="104">
        <v>8.3999999999999991E-2</v>
      </c>
      <c r="H342" s="105"/>
      <c r="I342" s="106"/>
      <c r="J342" s="59"/>
      <c r="K342" s="59"/>
      <c r="L342" s="76"/>
      <c r="M342" s="76"/>
      <c r="N342" s="81">
        <f>E342*(F342*J342+G342*K342+H342*L342+I342*M342)</f>
        <v>0</v>
      </c>
      <c r="O342" s="77"/>
    </row>
    <row r="343" spans="1:15" ht="15" hidden="1" customHeight="1" outlineLevel="1">
      <c r="A343" s="33"/>
      <c r="B343" s="33" t="s">
        <v>787</v>
      </c>
      <c r="C343" s="34" t="s">
        <v>750</v>
      </c>
      <c r="D343" s="61"/>
      <c r="E343" s="61"/>
      <c r="F343" s="104">
        <v>0.22</v>
      </c>
      <c r="G343" s="104">
        <v>0.24</v>
      </c>
      <c r="H343" s="105"/>
      <c r="I343" s="105"/>
      <c r="J343" s="59"/>
      <c r="K343" s="59"/>
      <c r="L343" s="36"/>
      <c r="M343" s="76"/>
      <c r="N343" s="81">
        <f>E343*(F343*J343+G343*K343+H343*L343+I343*M343)</f>
        <v>0</v>
      </c>
      <c r="O343" s="77"/>
    </row>
    <row r="344" spans="1:15" ht="15" hidden="1" customHeight="1" outlineLevel="1">
      <c r="A344" s="33"/>
      <c r="B344" s="53" t="s">
        <v>789</v>
      </c>
      <c r="C344" s="50"/>
      <c r="D344" s="61"/>
      <c r="E344" s="61">
        <f>SUM(E345:E346)</f>
        <v>0</v>
      </c>
      <c r="F344" s="102"/>
      <c r="G344" s="99"/>
      <c r="H344" s="99"/>
      <c r="I344" s="99"/>
      <c r="J344" s="50"/>
      <c r="K344" s="50"/>
      <c r="L344" s="50"/>
      <c r="M344" s="51"/>
      <c r="N344" s="81">
        <f>SUM(N345:N346)</f>
        <v>0</v>
      </c>
      <c r="O344" s="79"/>
    </row>
    <row r="345" spans="1:15" ht="15" hidden="1" customHeight="1" outlineLevel="1">
      <c r="A345" s="33"/>
      <c r="B345" s="35" t="s">
        <v>786</v>
      </c>
      <c r="C345" s="34" t="s">
        <v>750</v>
      </c>
      <c r="D345" s="61"/>
      <c r="E345" s="61"/>
      <c r="F345" s="104">
        <v>5.5E-2</v>
      </c>
      <c r="G345" s="104">
        <v>0.06</v>
      </c>
      <c r="H345" s="105"/>
      <c r="I345" s="106"/>
      <c r="J345" s="59"/>
      <c r="K345" s="59"/>
      <c r="L345" s="76"/>
      <c r="M345" s="76"/>
      <c r="N345" s="81">
        <f>E345*(F345*J345+G345*K345+H345*L345+I345*M345)</f>
        <v>0</v>
      </c>
      <c r="O345" s="77"/>
    </row>
    <row r="346" spans="1:15" ht="15" hidden="1" customHeight="1" outlineLevel="1">
      <c r="A346" s="33"/>
      <c r="B346" s="33" t="s">
        <v>787</v>
      </c>
      <c r="C346" s="34" t="s">
        <v>750</v>
      </c>
      <c r="D346" s="61"/>
      <c r="E346" s="61"/>
      <c r="F346" s="104">
        <v>0.16500000000000001</v>
      </c>
      <c r="G346" s="104">
        <v>0.18</v>
      </c>
      <c r="H346" s="105"/>
      <c r="I346" s="105"/>
      <c r="J346" s="59"/>
      <c r="K346" s="59"/>
      <c r="L346" s="36"/>
      <c r="M346" s="76"/>
      <c r="N346" s="81">
        <f>E346*(F346*J346+G346*K346+H346*L346+I346*M346)</f>
        <v>0</v>
      </c>
      <c r="O346" s="77"/>
    </row>
    <row r="347" spans="1:15" ht="45" hidden="1" customHeight="1" outlineLevel="1">
      <c r="A347" s="38"/>
      <c r="B347" s="53" t="s">
        <v>790</v>
      </c>
      <c r="C347" s="50"/>
      <c r="D347" s="61"/>
      <c r="E347" s="61">
        <f>E348+E353</f>
        <v>0</v>
      </c>
      <c r="F347" s="102"/>
      <c r="G347" s="99"/>
      <c r="H347" s="99"/>
      <c r="I347" s="99"/>
      <c r="J347" s="50"/>
      <c r="K347" s="50"/>
      <c r="L347" s="50"/>
      <c r="M347" s="51"/>
      <c r="N347" s="81">
        <f>N348+N353</f>
        <v>0</v>
      </c>
      <c r="O347" s="70">
        <f>O348+O353</f>
        <v>0</v>
      </c>
    </row>
    <row r="348" spans="1:15" ht="15" hidden="1" customHeight="1" outlineLevel="1">
      <c r="A348" s="35"/>
      <c r="B348" s="47" t="s">
        <v>791</v>
      </c>
      <c r="C348" s="34"/>
      <c r="D348" s="61"/>
      <c r="E348" s="61">
        <f>SUM(E349:E352)</f>
        <v>0</v>
      </c>
      <c r="F348" s="100"/>
      <c r="G348" s="100"/>
      <c r="H348" s="100"/>
      <c r="I348" s="100"/>
      <c r="J348" s="34"/>
      <c r="K348" s="34"/>
      <c r="L348" s="34"/>
      <c r="M348" s="34"/>
      <c r="N348" s="81">
        <f>SUM(N349:N352)</f>
        <v>0</v>
      </c>
      <c r="O348" s="71">
        <f>SUM(O349:O352)</f>
        <v>0</v>
      </c>
    </row>
    <row r="349" spans="1:15" ht="15" hidden="1" customHeight="1" outlineLevel="1">
      <c r="A349" s="35"/>
      <c r="B349" s="35" t="s">
        <v>792</v>
      </c>
      <c r="C349" s="34" t="s">
        <v>750</v>
      </c>
      <c r="D349" s="61"/>
      <c r="E349" s="61"/>
      <c r="F349" s="107">
        <v>2.7E-2</v>
      </c>
      <c r="G349" s="107">
        <v>2.7E-2</v>
      </c>
      <c r="H349" s="107">
        <v>1.7999999999999999E-2</v>
      </c>
      <c r="I349" s="107">
        <v>1.7999999999999999E-2</v>
      </c>
      <c r="J349" s="59"/>
      <c r="K349" s="59"/>
      <c r="L349" s="59"/>
      <c r="M349" s="59"/>
      <c r="N349" s="81">
        <f>E349*(F349*J349+G349*K349+H349*L349+I349*M349)</f>
        <v>0</v>
      </c>
      <c r="O349" s="71">
        <f>E349*(H349*L349+I349*M349)</f>
        <v>0</v>
      </c>
    </row>
    <row r="350" spans="1:15" ht="15" hidden="1" customHeight="1" outlineLevel="1">
      <c r="A350" s="35"/>
      <c r="B350" s="35" t="s">
        <v>793</v>
      </c>
      <c r="C350" s="34" t="s">
        <v>750</v>
      </c>
      <c r="D350" s="61"/>
      <c r="E350" s="61"/>
      <c r="F350" s="107">
        <v>0.02</v>
      </c>
      <c r="G350" s="107">
        <v>0.02</v>
      </c>
      <c r="H350" s="107">
        <v>1.2999999999999999E-2</v>
      </c>
      <c r="I350" s="107">
        <v>1.2999999999999999E-2</v>
      </c>
      <c r="J350" s="59"/>
      <c r="K350" s="59"/>
      <c r="L350" s="59"/>
      <c r="M350" s="59"/>
      <c r="N350" s="81">
        <f>E350*(F350*J350+G350*K350+H350*L350+I350*M350)</f>
        <v>0</v>
      </c>
      <c r="O350" s="71">
        <f>E350*(H350*L350+I350*M350)</f>
        <v>0</v>
      </c>
    </row>
    <row r="351" spans="1:15" ht="15" hidden="1" customHeight="1" outlineLevel="1">
      <c r="A351" s="35"/>
      <c r="B351" s="35" t="s">
        <v>794</v>
      </c>
      <c r="C351" s="34" t="s">
        <v>750</v>
      </c>
      <c r="D351" s="61"/>
      <c r="E351" s="61"/>
      <c r="F351" s="107">
        <v>1.6E-2</v>
      </c>
      <c r="G351" s="107">
        <v>1.6E-2</v>
      </c>
      <c r="H351" s="107">
        <v>0.01</v>
      </c>
      <c r="I351" s="107">
        <v>0.01</v>
      </c>
      <c r="J351" s="59"/>
      <c r="K351" s="59"/>
      <c r="L351" s="59"/>
      <c r="M351" s="59"/>
      <c r="N351" s="81">
        <f>E351*(F351*J351+G351*K351+H351*L351+I351*M351)</f>
        <v>0</v>
      </c>
      <c r="O351" s="71">
        <f>E351*(H351*L351+I351*M351)</f>
        <v>0</v>
      </c>
    </row>
    <row r="352" spans="1:15" ht="15" hidden="1" customHeight="1" outlineLevel="1">
      <c r="A352" s="35"/>
      <c r="B352" s="35" t="s">
        <v>795</v>
      </c>
      <c r="C352" s="34" t="s">
        <v>750</v>
      </c>
      <c r="D352" s="61"/>
      <c r="E352" s="61"/>
      <c r="F352" s="107">
        <v>6.0000000000000001E-3</v>
      </c>
      <c r="G352" s="107">
        <v>6.0000000000000001E-3</v>
      </c>
      <c r="H352" s="107">
        <v>4.0000000000000001E-3</v>
      </c>
      <c r="I352" s="107">
        <v>4.0000000000000001E-3</v>
      </c>
      <c r="J352" s="59"/>
      <c r="K352" s="59"/>
      <c r="L352" s="59"/>
      <c r="M352" s="59"/>
      <c r="N352" s="81">
        <f>E352*(F352*J352+G352*K352+H352*L352+I352*M352)</f>
        <v>0</v>
      </c>
      <c r="O352" s="71">
        <f>E352*(H352*L352+I352*M352)</f>
        <v>0</v>
      </c>
    </row>
    <row r="353" spans="1:15" ht="15" hidden="1" customHeight="1" outlineLevel="1">
      <c r="A353" s="42"/>
      <c r="B353" s="47" t="s">
        <v>796</v>
      </c>
      <c r="C353" s="34"/>
      <c r="D353" s="61"/>
      <c r="E353" s="61">
        <f>SUM(E354:E357)</f>
        <v>0</v>
      </c>
      <c r="F353" s="100"/>
      <c r="G353" s="100"/>
      <c r="H353" s="100"/>
      <c r="I353" s="100"/>
      <c r="J353" s="34"/>
      <c r="K353" s="34"/>
      <c r="L353" s="34"/>
      <c r="M353" s="34"/>
      <c r="N353" s="81">
        <f>SUM(N354:N357)</f>
        <v>0</v>
      </c>
      <c r="O353" s="73"/>
    </row>
    <row r="354" spans="1:15" ht="15" hidden="1" customHeight="1" outlineLevel="1">
      <c r="A354" s="35"/>
      <c r="B354" s="35" t="s">
        <v>792</v>
      </c>
      <c r="C354" s="34" t="s">
        <v>750</v>
      </c>
      <c r="D354" s="61"/>
      <c r="E354" s="61"/>
      <c r="F354" s="107">
        <v>4.4999999999999998E-2</v>
      </c>
      <c r="G354" s="107">
        <v>4.4999999999999998E-2</v>
      </c>
      <c r="H354" s="108"/>
      <c r="I354" s="108"/>
      <c r="J354" s="59"/>
      <c r="K354" s="59"/>
      <c r="L354" s="80"/>
      <c r="M354" s="80"/>
      <c r="N354" s="81">
        <f>E354*(F354*J354+G354*K354+H354*L354+I354*M354)</f>
        <v>0</v>
      </c>
      <c r="O354" s="75"/>
    </row>
    <row r="355" spans="1:15" ht="15" hidden="1" customHeight="1" outlineLevel="1">
      <c r="A355" s="35"/>
      <c r="B355" s="35" t="s">
        <v>793</v>
      </c>
      <c r="C355" s="34" t="s">
        <v>750</v>
      </c>
      <c r="D355" s="61"/>
      <c r="E355" s="61"/>
      <c r="F355" s="107">
        <v>3.3000000000000002E-2</v>
      </c>
      <c r="G355" s="107">
        <v>3.3000000000000002E-2</v>
      </c>
      <c r="H355" s="108"/>
      <c r="I355" s="108"/>
      <c r="J355" s="59"/>
      <c r="K355" s="59"/>
      <c r="L355" s="80"/>
      <c r="M355" s="80"/>
      <c r="N355" s="81">
        <f>E355*(F355*J355+G355*K355+H355*L355+I355*M355)</f>
        <v>0</v>
      </c>
      <c r="O355" s="75"/>
    </row>
    <row r="356" spans="1:15" ht="15" hidden="1" customHeight="1" outlineLevel="1">
      <c r="A356" s="35"/>
      <c r="B356" s="35" t="s">
        <v>794</v>
      </c>
      <c r="C356" s="34" t="s">
        <v>750</v>
      </c>
      <c r="D356" s="61"/>
      <c r="E356" s="61"/>
      <c r="F356" s="107">
        <v>2.6000000000000002E-2</v>
      </c>
      <c r="G356" s="107">
        <v>2.6000000000000002E-2</v>
      </c>
      <c r="H356" s="108"/>
      <c r="I356" s="108"/>
      <c r="J356" s="59"/>
      <c r="K356" s="59"/>
      <c r="L356" s="80"/>
      <c r="M356" s="80"/>
      <c r="N356" s="81">
        <f>E356*(F356*J356+G356*K356+H356*L356+I356*M356)</f>
        <v>0</v>
      </c>
      <c r="O356" s="75"/>
    </row>
    <row r="357" spans="1:15" ht="15" hidden="1" customHeight="1" outlineLevel="1">
      <c r="A357" s="35"/>
      <c r="B357" s="35" t="s">
        <v>795</v>
      </c>
      <c r="C357" s="34" t="s">
        <v>750</v>
      </c>
      <c r="D357" s="61"/>
      <c r="E357" s="61"/>
      <c r="F357" s="107">
        <v>0.01</v>
      </c>
      <c r="G357" s="107">
        <v>0.01</v>
      </c>
      <c r="H357" s="108"/>
      <c r="I357" s="108"/>
      <c r="J357" s="59"/>
      <c r="K357" s="59"/>
      <c r="L357" s="80"/>
      <c r="M357" s="80"/>
      <c r="N357" s="81">
        <f>E357*(F357*J357+G357*K357+H357*L357+I357*M357)</f>
        <v>0</v>
      </c>
      <c r="O357" s="45"/>
    </row>
    <row r="358" spans="1:15" ht="26.25" hidden="1" customHeight="1" collapsed="1">
      <c r="A358" s="1639" t="s">
        <v>766</v>
      </c>
      <c r="B358" s="1640"/>
      <c r="C358" s="31" t="s">
        <v>746</v>
      </c>
      <c r="D358" s="61">
        <f>D359</f>
        <v>0</v>
      </c>
      <c r="E358" s="61">
        <f>E362</f>
        <v>0</v>
      </c>
      <c r="F358" s="95"/>
      <c r="G358" s="95"/>
      <c r="H358" s="95"/>
      <c r="I358" s="95"/>
      <c r="J358" s="85"/>
      <c r="K358" s="85"/>
      <c r="L358" s="85"/>
      <c r="M358" s="85"/>
      <c r="N358" s="81">
        <f>N359+N362</f>
        <v>0</v>
      </c>
      <c r="O358" s="81">
        <f>O359+O362</f>
        <v>0</v>
      </c>
    </row>
    <row r="359" spans="1:15" ht="15" hidden="1" customHeight="1">
      <c r="A359" s="1637" t="s">
        <v>802</v>
      </c>
      <c r="B359" s="1638"/>
      <c r="C359" s="31" t="s">
        <v>746</v>
      </c>
      <c r="D359" s="61">
        <f>D360</f>
        <v>0</v>
      </c>
      <c r="E359" s="61"/>
      <c r="F359" s="96">
        <f>F360</f>
        <v>2.8</v>
      </c>
      <c r="G359" s="96">
        <f>G360</f>
        <v>2.8</v>
      </c>
      <c r="H359" s="96">
        <f>H360</f>
        <v>1.93</v>
      </c>
      <c r="I359" s="96">
        <f>I360</f>
        <v>1.93</v>
      </c>
      <c r="J359" s="50"/>
      <c r="K359" s="50"/>
      <c r="L359" s="50"/>
      <c r="M359" s="50"/>
      <c r="N359" s="81">
        <f>SUM(N360:N361)</f>
        <v>0</v>
      </c>
      <c r="O359" s="81">
        <f>SUM(O360:O361)</f>
        <v>0</v>
      </c>
    </row>
    <row r="360" spans="1:15" ht="15" hidden="1" customHeight="1" outlineLevel="1">
      <c r="A360" s="82"/>
      <c r="B360" s="82" t="s">
        <v>800</v>
      </c>
      <c r="C360" s="31" t="s">
        <v>746</v>
      </c>
      <c r="D360" s="61"/>
      <c r="E360" s="61"/>
      <c r="F360" s="90">
        <v>2.8</v>
      </c>
      <c r="G360" s="91">
        <v>2.8</v>
      </c>
      <c r="H360" s="91">
        <v>1.93</v>
      </c>
      <c r="I360" s="91">
        <v>1.93</v>
      </c>
      <c r="J360" s="59"/>
      <c r="K360" s="59"/>
      <c r="L360" s="59"/>
      <c r="M360" s="59"/>
      <c r="N360" s="81">
        <f>D360*(F360*J360+G360*K360+H360*L360+I360*M360)</f>
        <v>0</v>
      </c>
      <c r="O360" s="71">
        <f>D360*(H360*L360+I360*M360)</f>
        <v>0</v>
      </c>
    </row>
    <row r="361" spans="1:15" ht="15" hidden="1" customHeight="1" outlineLevel="1">
      <c r="A361" s="43"/>
      <c r="B361" s="89" t="s">
        <v>801</v>
      </c>
      <c r="C361" s="44" t="s">
        <v>748</v>
      </c>
      <c r="D361" s="61"/>
      <c r="E361" s="61"/>
      <c r="F361" s="97"/>
      <c r="G361" s="98"/>
      <c r="H361" s="98"/>
      <c r="I361" s="98"/>
      <c r="J361" s="45"/>
      <c r="K361" s="45"/>
      <c r="L361" s="45"/>
      <c r="M361" s="45"/>
      <c r="N361" s="81"/>
      <c r="O361" s="126"/>
    </row>
    <row r="362" spans="1:15" ht="15" hidden="1" customHeight="1" collapsed="1">
      <c r="A362" s="1637" t="s">
        <v>749</v>
      </c>
      <c r="B362" s="1638"/>
      <c r="C362" s="50"/>
      <c r="D362" s="61"/>
      <c r="E362" s="61">
        <f>E363+E364+E374+E384</f>
        <v>0</v>
      </c>
      <c r="F362" s="99"/>
      <c r="G362" s="99"/>
      <c r="H362" s="99"/>
      <c r="I362" s="99"/>
      <c r="J362" s="50"/>
      <c r="K362" s="50"/>
      <c r="L362" s="50"/>
      <c r="M362" s="50"/>
      <c r="N362" s="81">
        <f>N363+N364+N374+N384</f>
        <v>0</v>
      </c>
      <c r="O362" s="68">
        <f>O363+O364+O384</f>
        <v>0</v>
      </c>
    </row>
    <row r="363" spans="1:15" ht="15" hidden="1" customHeight="1" outlineLevel="1">
      <c r="A363" s="33"/>
      <c r="B363" s="89" t="s">
        <v>804</v>
      </c>
      <c r="C363" s="32" t="s">
        <v>748</v>
      </c>
      <c r="D363" s="61"/>
      <c r="E363" s="61"/>
      <c r="F363" s="100"/>
      <c r="G363" s="100"/>
      <c r="H363" s="100"/>
      <c r="I363" s="100"/>
      <c r="J363" s="59"/>
      <c r="K363" s="59"/>
      <c r="L363" s="59"/>
      <c r="M363" s="59"/>
      <c r="N363" s="81"/>
      <c r="O363" s="72"/>
    </row>
    <row r="364" spans="1:15" ht="15" hidden="1" customHeight="1" outlineLevel="1">
      <c r="A364" s="49"/>
      <c r="B364" s="55" t="s">
        <v>791</v>
      </c>
      <c r="C364" s="56"/>
      <c r="D364" s="61"/>
      <c r="E364" s="61">
        <f>E365+E368+E371</f>
        <v>0</v>
      </c>
      <c r="F364" s="101"/>
      <c r="G364" s="101"/>
      <c r="H364" s="101"/>
      <c r="I364" s="101"/>
      <c r="J364" s="56"/>
      <c r="K364" s="56"/>
      <c r="L364" s="56"/>
      <c r="M364" s="56"/>
      <c r="N364" s="81">
        <f>N365+N368+N371</f>
        <v>0</v>
      </c>
      <c r="O364" s="68">
        <f>O365+O368+O371</f>
        <v>0</v>
      </c>
    </row>
    <row r="365" spans="1:15" ht="15" hidden="1" customHeight="1" outlineLevel="1">
      <c r="A365" s="54"/>
      <c r="B365" s="53" t="s">
        <v>785</v>
      </c>
      <c r="C365" s="50"/>
      <c r="D365" s="61"/>
      <c r="E365" s="61">
        <f>SUM(E366:E367)</f>
        <v>0</v>
      </c>
      <c r="F365" s="102"/>
      <c r="G365" s="99"/>
      <c r="H365" s="99"/>
      <c r="I365" s="99"/>
      <c r="J365" s="50"/>
      <c r="K365" s="50"/>
      <c r="L365" s="50"/>
      <c r="M365" s="51"/>
      <c r="N365" s="81">
        <f>SUM(N366:N367)</f>
        <v>0</v>
      </c>
      <c r="O365" s="70">
        <f>SUM(O366:O367)</f>
        <v>0</v>
      </c>
    </row>
    <row r="366" spans="1:15" ht="15" hidden="1" customHeight="1" outlineLevel="1">
      <c r="A366" s="35"/>
      <c r="B366" s="57" t="s">
        <v>786</v>
      </c>
      <c r="C366" s="58" t="s">
        <v>750</v>
      </c>
      <c r="D366" s="61"/>
      <c r="E366" s="61"/>
      <c r="F366" s="103">
        <v>6.6000000000000003E-2</v>
      </c>
      <c r="G366" s="103">
        <v>7.1999999999999995E-2</v>
      </c>
      <c r="H366" s="103">
        <v>4.3999999999999997E-2</v>
      </c>
      <c r="I366" s="103">
        <v>4.8000000000000001E-2</v>
      </c>
      <c r="J366" s="59"/>
      <c r="K366" s="59"/>
      <c r="L366" s="59"/>
      <c r="M366" s="59"/>
      <c r="N366" s="81">
        <f>E366*(F366*J366+G366*K366+H366*L366+I366*M366)</f>
        <v>0</v>
      </c>
      <c r="O366" s="71">
        <f>E366*(H366*L366+I366*M366)</f>
        <v>0</v>
      </c>
    </row>
    <row r="367" spans="1:15" ht="15" hidden="1" customHeight="1" outlineLevel="1">
      <c r="A367" s="33"/>
      <c r="B367" s="33" t="s">
        <v>787</v>
      </c>
      <c r="C367" s="34" t="s">
        <v>750</v>
      </c>
      <c r="D367" s="61"/>
      <c r="E367" s="61"/>
      <c r="F367" s="104">
        <v>0.19800000000000001</v>
      </c>
      <c r="G367" s="104">
        <v>0.216</v>
      </c>
      <c r="H367" s="104">
        <v>0.13200000000000001</v>
      </c>
      <c r="I367" s="104">
        <v>0.14399999999999999</v>
      </c>
      <c r="J367" s="59"/>
      <c r="K367" s="59"/>
      <c r="L367" s="41"/>
      <c r="M367" s="59"/>
      <c r="N367" s="81">
        <f>E367*(F367*J367+G367*K367+H367*L367+I367*M367)</f>
        <v>0</v>
      </c>
      <c r="O367" s="71">
        <f>E367*(H367*L367+I367*M367)</f>
        <v>0</v>
      </c>
    </row>
    <row r="368" spans="1:15" ht="15" hidden="1" customHeight="1" outlineLevel="1">
      <c r="A368" s="40"/>
      <c r="B368" s="53" t="s">
        <v>788</v>
      </c>
      <c r="C368" s="50"/>
      <c r="D368" s="61"/>
      <c r="E368" s="61">
        <f>SUM(E369:E370)</f>
        <v>0</v>
      </c>
      <c r="F368" s="102"/>
      <c r="G368" s="99"/>
      <c r="H368" s="99"/>
      <c r="I368" s="99"/>
      <c r="J368" s="50"/>
      <c r="K368" s="50"/>
      <c r="L368" s="50"/>
      <c r="M368" s="51"/>
      <c r="N368" s="81">
        <f>SUM(N369:N370)</f>
        <v>0</v>
      </c>
      <c r="O368" s="70">
        <f>SUM(O369:O370)</f>
        <v>0</v>
      </c>
    </row>
    <row r="369" spans="1:15" ht="15" hidden="1" customHeight="1" outlineLevel="1">
      <c r="A369" s="35"/>
      <c r="B369" s="35" t="s">
        <v>786</v>
      </c>
      <c r="C369" s="34" t="s">
        <v>750</v>
      </c>
      <c r="D369" s="61"/>
      <c r="E369" s="61"/>
      <c r="F369" s="104">
        <v>4.3999999999999997E-2</v>
      </c>
      <c r="G369" s="104">
        <v>4.8000000000000001E-2</v>
      </c>
      <c r="H369" s="104">
        <v>3.3000000000000002E-2</v>
      </c>
      <c r="I369" s="103">
        <v>3.5999999999999997E-2</v>
      </c>
      <c r="J369" s="59"/>
      <c r="K369" s="59"/>
      <c r="L369" s="59"/>
      <c r="M369" s="59"/>
      <c r="N369" s="81">
        <f>E369*(F369*J369+G369*K369+H369*L369+I369*M369)</f>
        <v>0</v>
      </c>
      <c r="O369" s="71">
        <f>E369*(H369*L369+I369*M369)</f>
        <v>0</v>
      </c>
    </row>
    <row r="370" spans="1:15" ht="15" hidden="1" customHeight="1" outlineLevel="1">
      <c r="A370" s="33"/>
      <c r="B370" s="33" t="s">
        <v>787</v>
      </c>
      <c r="C370" s="34" t="s">
        <v>750</v>
      </c>
      <c r="D370" s="61"/>
      <c r="E370" s="61"/>
      <c r="F370" s="104">
        <v>0.13200000000000001</v>
      </c>
      <c r="G370" s="104">
        <v>0.14399999999999999</v>
      </c>
      <c r="H370" s="104">
        <v>8.7999999999999995E-2</v>
      </c>
      <c r="I370" s="104">
        <v>9.6000000000000002E-2</v>
      </c>
      <c r="J370" s="59"/>
      <c r="K370" s="59"/>
      <c r="L370" s="41"/>
      <c r="M370" s="59"/>
      <c r="N370" s="81">
        <f>E370*(F370*J370+G370*K370+H370*L370+I370*M370)</f>
        <v>0</v>
      </c>
      <c r="O370" s="71">
        <f>E370*(H370*L370+I370*M370)</f>
        <v>0</v>
      </c>
    </row>
    <row r="371" spans="1:15" ht="15" hidden="1" customHeight="1" outlineLevel="1">
      <c r="A371" s="38"/>
      <c r="B371" s="53" t="s">
        <v>789</v>
      </c>
      <c r="C371" s="50"/>
      <c r="D371" s="61"/>
      <c r="E371" s="61">
        <f>SUM(E372:E373)</f>
        <v>0</v>
      </c>
      <c r="F371" s="102"/>
      <c r="G371" s="99"/>
      <c r="H371" s="99"/>
      <c r="I371" s="99"/>
      <c r="J371" s="50"/>
      <c r="K371" s="50"/>
      <c r="L371" s="50"/>
      <c r="M371" s="51"/>
      <c r="N371" s="81">
        <f>SUM(N372:N373)</f>
        <v>0</v>
      </c>
      <c r="O371" s="70">
        <f>SUM(O372:O373)</f>
        <v>0</v>
      </c>
    </row>
    <row r="372" spans="1:15" ht="15" hidden="1" customHeight="1" outlineLevel="1">
      <c r="A372" s="33"/>
      <c r="B372" s="35" t="s">
        <v>786</v>
      </c>
      <c r="C372" s="34" t="s">
        <v>750</v>
      </c>
      <c r="D372" s="61"/>
      <c r="E372" s="61"/>
      <c r="F372" s="104">
        <v>3.3000000000000002E-2</v>
      </c>
      <c r="G372" s="104">
        <v>3.5999999999999997E-2</v>
      </c>
      <c r="H372" s="104">
        <v>2.1999999999999999E-2</v>
      </c>
      <c r="I372" s="103">
        <v>2.4E-2</v>
      </c>
      <c r="J372" s="59"/>
      <c r="K372" s="59"/>
      <c r="L372" s="59"/>
      <c r="M372" s="59"/>
      <c r="N372" s="81">
        <f>E372*(F372*J372+G372*K372+H372*L372+I372*M372)</f>
        <v>0</v>
      </c>
      <c r="O372" s="71">
        <f>E372*(H372*L372+I372*M372)</f>
        <v>0</v>
      </c>
    </row>
    <row r="373" spans="1:15" ht="15" hidden="1" customHeight="1" outlineLevel="1">
      <c r="A373" s="33"/>
      <c r="B373" s="33" t="s">
        <v>787</v>
      </c>
      <c r="C373" s="34" t="s">
        <v>750</v>
      </c>
      <c r="D373" s="61"/>
      <c r="E373" s="61"/>
      <c r="F373" s="104">
        <v>9.9000000000000005E-2</v>
      </c>
      <c r="G373" s="104">
        <v>0.108</v>
      </c>
      <c r="H373" s="104">
        <v>6.6000000000000003E-2</v>
      </c>
      <c r="I373" s="104">
        <v>7.1999999999999995E-2</v>
      </c>
      <c r="J373" s="59"/>
      <c r="K373" s="59"/>
      <c r="L373" s="41"/>
      <c r="M373" s="59"/>
      <c r="N373" s="81">
        <f>E373*(F373*J373+G373*K373+H373*L373+I373*M373)</f>
        <v>0</v>
      </c>
      <c r="O373" s="71">
        <f>E373*(H373*L373+I373*M373)</f>
        <v>0</v>
      </c>
    </row>
    <row r="374" spans="1:15" ht="15" hidden="1" customHeight="1" outlineLevel="1">
      <c r="A374" s="33"/>
      <c r="B374" s="47" t="s">
        <v>796</v>
      </c>
      <c r="C374" s="39"/>
      <c r="D374" s="61"/>
      <c r="E374" s="61">
        <f>E375+E378+E381</f>
        <v>0</v>
      </c>
      <c r="F374" s="105"/>
      <c r="G374" s="105"/>
      <c r="H374" s="105"/>
      <c r="I374" s="105"/>
      <c r="J374" s="39"/>
      <c r="K374" s="39"/>
      <c r="L374" s="39"/>
      <c r="M374" s="63"/>
      <c r="N374" s="81">
        <f>N375+N378+N381</f>
        <v>0</v>
      </c>
      <c r="O374" s="78"/>
    </row>
    <row r="375" spans="1:15" ht="15" hidden="1" customHeight="1" outlineLevel="1">
      <c r="A375" s="33"/>
      <c r="B375" s="53" t="s">
        <v>785</v>
      </c>
      <c r="C375" s="50"/>
      <c r="D375" s="61"/>
      <c r="E375" s="61">
        <f>SUM(E376:E377)</f>
        <v>0</v>
      </c>
      <c r="F375" s="102"/>
      <c r="G375" s="99"/>
      <c r="H375" s="99"/>
      <c r="I375" s="99"/>
      <c r="J375" s="50"/>
      <c r="K375" s="50"/>
      <c r="L375" s="50"/>
      <c r="M375" s="51"/>
      <c r="N375" s="81">
        <f>SUM(N376:N377)</f>
        <v>0</v>
      </c>
      <c r="O375" s="79"/>
    </row>
    <row r="376" spans="1:15" ht="15" hidden="1" customHeight="1" outlineLevel="1">
      <c r="A376" s="33"/>
      <c r="B376" s="35" t="s">
        <v>786</v>
      </c>
      <c r="C376" s="34" t="s">
        <v>750</v>
      </c>
      <c r="D376" s="61"/>
      <c r="E376" s="61"/>
      <c r="F376" s="104">
        <v>0.11</v>
      </c>
      <c r="G376" s="104">
        <v>0.12</v>
      </c>
      <c r="H376" s="105"/>
      <c r="I376" s="106"/>
      <c r="J376" s="59"/>
      <c r="K376" s="59"/>
      <c r="L376" s="76"/>
      <c r="M376" s="76"/>
      <c r="N376" s="81">
        <f>E376*(F376*J376+G376*K376+H376*L376+I376*M376)</f>
        <v>0</v>
      </c>
      <c r="O376" s="77"/>
    </row>
    <row r="377" spans="1:15" ht="15" hidden="1" customHeight="1" outlineLevel="1">
      <c r="A377" s="33"/>
      <c r="B377" s="33" t="s">
        <v>787</v>
      </c>
      <c r="C377" s="34" t="s">
        <v>750</v>
      </c>
      <c r="D377" s="61"/>
      <c r="E377" s="61"/>
      <c r="F377" s="104">
        <v>0.33</v>
      </c>
      <c r="G377" s="104">
        <v>0.36</v>
      </c>
      <c r="H377" s="105"/>
      <c r="I377" s="105"/>
      <c r="J377" s="59"/>
      <c r="K377" s="59"/>
      <c r="L377" s="36"/>
      <c r="M377" s="76"/>
      <c r="N377" s="81">
        <f>E377*(F377*J377+G377*K377+H377*L377+I377*M377)</f>
        <v>0</v>
      </c>
      <c r="O377" s="77"/>
    </row>
    <row r="378" spans="1:15" ht="15" hidden="1" customHeight="1" outlineLevel="1">
      <c r="A378" s="33"/>
      <c r="B378" s="53" t="s">
        <v>788</v>
      </c>
      <c r="C378" s="50"/>
      <c r="D378" s="61"/>
      <c r="E378" s="61">
        <f>SUM(E379:E380)</f>
        <v>0</v>
      </c>
      <c r="F378" s="102"/>
      <c r="G378" s="99"/>
      <c r="H378" s="99"/>
      <c r="I378" s="99"/>
      <c r="J378" s="50"/>
      <c r="K378" s="50"/>
      <c r="L378" s="50"/>
      <c r="M378" s="51"/>
      <c r="N378" s="81">
        <f>SUM(N379:N380)</f>
        <v>0</v>
      </c>
      <c r="O378" s="79"/>
    </row>
    <row r="379" spans="1:15" ht="15" hidden="1" customHeight="1" outlineLevel="1">
      <c r="A379" s="33"/>
      <c r="B379" s="35" t="s">
        <v>786</v>
      </c>
      <c r="C379" s="34" t="s">
        <v>750</v>
      </c>
      <c r="D379" s="61"/>
      <c r="E379" s="61"/>
      <c r="F379" s="104">
        <v>7.6999999999999999E-2</v>
      </c>
      <c r="G379" s="104">
        <v>8.3999999999999991E-2</v>
      </c>
      <c r="H379" s="105"/>
      <c r="I379" s="106"/>
      <c r="J379" s="59"/>
      <c r="K379" s="59"/>
      <c r="L379" s="76"/>
      <c r="M379" s="76"/>
      <c r="N379" s="81">
        <f>E379*(F379*J379+G379*K379+H379*L379+I379*M379)</f>
        <v>0</v>
      </c>
      <c r="O379" s="77"/>
    </row>
    <row r="380" spans="1:15" ht="15" hidden="1" customHeight="1" outlineLevel="1">
      <c r="A380" s="33"/>
      <c r="B380" s="33" t="s">
        <v>787</v>
      </c>
      <c r="C380" s="34" t="s">
        <v>750</v>
      </c>
      <c r="D380" s="61"/>
      <c r="E380" s="61"/>
      <c r="F380" s="104">
        <v>0.22</v>
      </c>
      <c r="G380" s="104">
        <v>0.24</v>
      </c>
      <c r="H380" s="105"/>
      <c r="I380" s="105"/>
      <c r="J380" s="59"/>
      <c r="K380" s="59"/>
      <c r="L380" s="36"/>
      <c r="M380" s="76"/>
      <c r="N380" s="81">
        <f>E380*(F380*J380+G380*K380+H380*L380+I380*M380)</f>
        <v>0</v>
      </c>
      <c r="O380" s="77"/>
    </row>
    <row r="381" spans="1:15" ht="15" hidden="1" customHeight="1" outlineLevel="1">
      <c r="A381" s="33"/>
      <c r="B381" s="53" t="s">
        <v>789</v>
      </c>
      <c r="C381" s="50"/>
      <c r="D381" s="61"/>
      <c r="E381" s="61">
        <f>SUM(E382:E383)</f>
        <v>0</v>
      </c>
      <c r="F381" s="102"/>
      <c r="G381" s="99"/>
      <c r="H381" s="99"/>
      <c r="I381" s="99"/>
      <c r="J381" s="50"/>
      <c r="K381" s="50"/>
      <c r="L381" s="50"/>
      <c r="M381" s="51"/>
      <c r="N381" s="81">
        <f>SUM(N382:N383)</f>
        <v>0</v>
      </c>
      <c r="O381" s="79"/>
    </row>
    <row r="382" spans="1:15" ht="15" hidden="1" customHeight="1" outlineLevel="1">
      <c r="A382" s="33"/>
      <c r="B382" s="35" t="s">
        <v>786</v>
      </c>
      <c r="C382" s="34" t="s">
        <v>750</v>
      </c>
      <c r="D382" s="61"/>
      <c r="E382" s="61"/>
      <c r="F382" s="104">
        <v>5.5E-2</v>
      </c>
      <c r="G382" s="104">
        <v>0.06</v>
      </c>
      <c r="H382" s="105"/>
      <c r="I382" s="106"/>
      <c r="J382" s="59"/>
      <c r="K382" s="59"/>
      <c r="L382" s="76"/>
      <c r="M382" s="76"/>
      <c r="N382" s="81">
        <f>E382*(F382*J382+G382*K382+H382*L382+I382*M382)</f>
        <v>0</v>
      </c>
      <c r="O382" s="77"/>
    </row>
    <row r="383" spans="1:15" ht="15" hidden="1" customHeight="1" outlineLevel="1">
      <c r="A383" s="33"/>
      <c r="B383" s="33" t="s">
        <v>787</v>
      </c>
      <c r="C383" s="34" t="s">
        <v>750</v>
      </c>
      <c r="D383" s="61"/>
      <c r="E383" s="61"/>
      <c r="F383" s="104">
        <v>0.16500000000000001</v>
      </c>
      <c r="G383" s="104">
        <v>0.18</v>
      </c>
      <c r="H383" s="105"/>
      <c r="I383" s="105"/>
      <c r="J383" s="59"/>
      <c r="K383" s="59"/>
      <c r="L383" s="36"/>
      <c r="M383" s="76"/>
      <c r="N383" s="81">
        <f>E383*(F383*J383+G383*K383+H383*L383+I383*M383)</f>
        <v>0</v>
      </c>
      <c r="O383" s="77"/>
    </row>
    <row r="384" spans="1:15" ht="45" hidden="1" customHeight="1" outlineLevel="1">
      <c r="A384" s="38"/>
      <c r="B384" s="53" t="s">
        <v>790</v>
      </c>
      <c r="C384" s="50"/>
      <c r="D384" s="61"/>
      <c r="E384" s="61">
        <f>E385+E390</f>
        <v>0</v>
      </c>
      <c r="F384" s="102"/>
      <c r="G384" s="99"/>
      <c r="H384" s="99"/>
      <c r="I384" s="99"/>
      <c r="J384" s="50"/>
      <c r="K384" s="50"/>
      <c r="L384" s="50"/>
      <c r="M384" s="51"/>
      <c r="N384" s="81">
        <f>N385+N390</f>
        <v>0</v>
      </c>
      <c r="O384" s="70">
        <f>O385+O390</f>
        <v>0</v>
      </c>
    </row>
    <row r="385" spans="1:15" ht="15" hidden="1" customHeight="1" outlineLevel="1">
      <c r="A385" s="35"/>
      <c r="B385" s="47" t="s">
        <v>791</v>
      </c>
      <c r="C385" s="34"/>
      <c r="D385" s="61"/>
      <c r="E385" s="61">
        <f>SUM(E386:E389)</f>
        <v>0</v>
      </c>
      <c r="F385" s="100"/>
      <c r="G385" s="100"/>
      <c r="H385" s="100"/>
      <c r="I385" s="100"/>
      <c r="J385" s="34"/>
      <c r="K385" s="34"/>
      <c r="L385" s="34"/>
      <c r="M385" s="34"/>
      <c r="N385" s="81">
        <f>SUM(N386:N389)</f>
        <v>0</v>
      </c>
      <c r="O385" s="71">
        <f>SUM(O386:O389)</f>
        <v>0</v>
      </c>
    </row>
    <row r="386" spans="1:15" ht="15" hidden="1" customHeight="1" outlineLevel="1">
      <c r="A386" s="35"/>
      <c r="B386" s="35" t="s">
        <v>792</v>
      </c>
      <c r="C386" s="34" t="s">
        <v>750</v>
      </c>
      <c r="D386" s="61"/>
      <c r="E386" s="61"/>
      <c r="F386" s="107">
        <v>2.7E-2</v>
      </c>
      <c r="G386" s="107">
        <v>2.7E-2</v>
      </c>
      <c r="H386" s="107">
        <v>1.7999999999999999E-2</v>
      </c>
      <c r="I386" s="107">
        <v>1.7999999999999999E-2</v>
      </c>
      <c r="J386" s="59"/>
      <c r="K386" s="59"/>
      <c r="L386" s="59"/>
      <c r="M386" s="59"/>
      <c r="N386" s="81">
        <f>E386*(F386*J386+G386*K386+H386*L386+I386*M386)</f>
        <v>0</v>
      </c>
      <c r="O386" s="71">
        <f>E386*(H386*L386+I386*M386)</f>
        <v>0</v>
      </c>
    </row>
    <row r="387" spans="1:15" ht="15" hidden="1" customHeight="1" outlineLevel="1">
      <c r="A387" s="35"/>
      <c r="B387" s="35" t="s">
        <v>793</v>
      </c>
      <c r="C387" s="34" t="s">
        <v>750</v>
      </c>
      <c r="D387" s="61"/>
      <c r="E387" s="61"/>
      <c r="F387" s="107">
        <v>0.02</v>
      </c>
      <c r="G387" s="107">
        <v>0.02</v>
      </c>
      <c r="H387" s="107">
        <v>1.2999999999999999E-2</v>
      </c>
      <c r="I387" s="107">
        <v>1.2999999999999999E-2</v>
      </c>
      <c r="J387" s="59"/>
      <c r="K387" s="59"/>
      <c r="L387" s="59"/>
      <c r="M387" s="59"/>
      <c r="N387" s="81">
        <f>E387*(F387*J387+G387*K387+H387*L387+I387*M387)</f>
        <v>0</v>
      </c>
      <c r="O387" s="71">
        <f>E387*(H387*L387+I387*M387)</f>
        <v>0</v>
      </c>
    </row>
    <row r="388" spans="1:15" ht="15" hidden="1" customHeight="1" outlineLevel="1">
      <c r="A388" s="35"/>
      <c r="B388" s="35" t="s">
        <v>794</v>
      </c>
      <c r="C388" s="34" t="s">
        <v>750</v>
      </c>
      <c r="D388" s="61"/>
      <c r="E388" s="61"/>
      <c r="F388" s="107">
        <v>1.6E-2</v>
      </c>
      <c r="G388" s="107">
        <v>1.6E-2</v>
      </c>
      <c r="H388" s="107">
        <v>0.01</v>
      </c>
      <c r="I388" s="107">
        <v>0.01</v>
      </c>
      <c r="J388" s="59"/>
      <c r="K388" s="59"/>
      <c r="L388" s="59"/>
      <c r="M388" s="59"/>
      <c r="N388" s="81">
        <f>E388*(F388*J388+G388*K388+H388*L388+I388*M388)</f>
        <v>0</v>
      </c>
      <c r="O388" s="71">
        <f>E388*(H388*L388+I388*M388)</f>
        <v>0</v>
      </c>
    </row>
    <row r="389" spans="1:15" ht="15" hidden="1" customHeight="1" outlineLevel="1">
      <c r="A389" s="35"/>
      <c r="B389" s="35" t="s">
        <v>795</v>
      </c>
      <c r="C389" s="34" t="s">
        <v>750</v>
      </c>
      <c r="D389" s="61"/>
      <c r="E389" s="61"/>
      <c r="F389" s="107">
        <v>6.0000000000000001E-3</v>
      </c>
      <c r="G389" s="107">
        <v>6.0000000000000001E-3</v>
      </c>
      <c r="H389" s="107">
        <v>4.0000000000000001E-3</v>
      </c>
      <c r="I389" s="107">
        <v>4.0000000000000001E-3</v>
      </c>
      <c r="J389" s="59"/>
      <c r="K389" s="59"/>
      <c r="L389" s="59"/>
      <c r="M389" s="59"/>
      <c r="N389" s="81">
        <f>E389*(F389*J389+G389*K389+H389*L389+I389*M389)</f>
        <v>0</v>
      </c>
      <c r="O389" s="71">
        <f>E389*(H389*L389+I389*M389)</f>
        <v>0</v>
      </c>
    </row>
    <row r="390" spans="1:15" ht="15" hidden="1" customHeight="1" outlineLevel="1">
      <c r="A390" s="42"/>
      <c r="B390" s="47" t="s">
        <v>796</v>
      </c>
      <c r="C390" s="34"/>
      <c r="D390" s="61"/>
      <c r="E390" s="61">
        <f>SUM(E391:E394)</f>
        <v>0</v>
      </c>
      <c r="F390" s="100"/>
      <c r="G390" s="100"/>
      <c r="H390" s="100"/>
      <c r="I390" s="100"/>
      <c r="J390" s="34"/>
      <c r="K390" s="34"/>
      <c r="L390" s="34"/>
      <c r="M390" s="34"/>
      <c r="N390" s="81">
        <f>SUM(N391:N394)</f>
        <v>0</v>
      </c>
      <c r="O390" s="73"/>
    </row>
    <row r="391" spans="1:15" ht="15" hidden="1" customHeight="1" outlineLevel="1">
      <c r="A391" s="35"/>
      <c r="B391" s="35" t="s">
        <v>792</v>
      </c>
      <c r="C391" s="34" t="s">
        <v>750</v>
      </c>
      <c r="D391" s="61"/>
      <c r="E391" s="61"/>
      <c r="F391" s="107">
        <v>4.4999999999999998E-2</v>
      </c>
      <c r="G391" s="107">
        <v>4.4999999999999998E-2</v>
      </c>
      <c r="H391" s="108"/>
      <c r="I391" s="108"/>
      <c r="J391" s="59"/>
      <c r="K391" s="59"/>
      <c r="L391" s="80"/>
      <c r="M391" s="80"/>
      <c r="N391" s="81">
        <f>E391*(F391*J391+G391*K391+H391*L391+I391*M391)</f>
        <v>0</v>
      </c>
      <c r="O391" s="75"/>
    </row>
    <row r="392" spans="1:15" ht="15" hidden="1" customHeight="1" outlineLevel="1">
      <c r="A392" s="35"/>
      <c r="B392" s="35" t="s">
        <v>793</v>
      </c>
      <c r="C392" s="34" t="s">
        <v>750</v>
      </c>
      <c r="D392" s="61"/>
      <c r="E392" s="61"/>
      <c r="F392" s="107">
        <v>3.3000000000000002E-2</v>
      </c>
      <c r="G392" s="107">
        <v>3.3000000000000002E-2</v>
      </c>
      <c r="H392" s="108"/>
      <c r="I392" s="108"/>
      <c r="J392" s="59"/>
      <c r="K392" s="59"/>
      <c r="L392" s="80"/>
      <c r="M392" s="80"/>
      <c r="N392" s="81">
        <f>E392*(F392*J392+G392*K392+H392*L392+I392*M392)</f>
        <v>0</v>
      </c>
      <c r="O392" s="75"/>
    </row>
    <row r="393" spans="1:15" ht="15" hidden="1" customHeight="1" outlineLevel="1">
      <c r="A393" s="35"/>
      <c r="B393" s="35" t="s">
        <v>794</v>
      </c>
      <c r="C393" s="34" t="s">
        <v>750</v>
      </c>
      <c r="D393" s="61"/>
      <c r="E393" s="61"/>
      <c r="F393" s="107">
        <v>2.6000000000000002E-2</v>
      </c>
      <c r="G393" s="107">
        <v>2.6000000000000002E-2</v>
      </c>
      <c r="H393" s="108"/>
      <c r="I393" s="108"/>
      <c r="J393" s="59"/>
      <c r="K393" s="59"/>
      <c r="L393" s="80"/>
      <c r="M393" s="80"/>
      <c r="N393" s="81">
        <f>E393*(F393*J393+G393*K393+H393*L393+I393*M393)</f>
        <v>0</v>
      </c>
      <c r="O393" s="75"/>
    </row>
    <row r="394" spans="1:15" ht="15" hidden="1" customHeight="1" outlineLevel="1">
      <c r="A394" s="35"/>
      <c r="B394" s="35" t="s">
        <v>795</v>
      </c>
      <c r="C394" s="34" t="s">
        <v>750</v>
      </c>
      <c r="D394" s="61"/>
      <c r="E394" s="61"/>
      <c r="F394" s="107">
        <v>0.01</v>
      </c>
      <c r="G394" s="107">
        <v>0.01</v>
      </c>
      <c r="H394" s="108"/>
      <c r="I394" s="108"/>
      <c r="J394" s="59"/>
      <c r="K394" s="59"/>
      <c r="L394" s="80"/>
      <c r="M394" s="80"/>
      <c r="N394" s="81">
        <f>E394*(F394*J394+G394*K394+H394*L394+I394*M394)</f>
        <v>0</v>
      </c>
      <c r="O394" s="45"/>
    </row>
    <row r="395" spans="1:15" ht="25.5" hidden="1" customHeight="1" collapsed="1">
      <c r="A395" s="1639" t="s">
        <v>767</v>
      </c>
      <c r="B395" s="1640"/>
      <c r="C395" s="31" t="s">
        <v>746</v>
      </c>
      <c r="D395" s="61">
        <f>D396</f>
        <v>0</v>
      </c>
      <c r="E395" s="61">
        <f>E399</f>
        <v>0</v>
      </c>
      <c r="F395" s="95"/>
      <c r="G395" s="95"/>
      <c r="H395" s="95"/>
      <c r="I395" s="95"/>
      <c r="J395" s="85"/>
      <c r="K395" s="85"/>
      <c r="L395" s="85"/>
      <c r="M395" s="85"/>
      <c r="N395" s="81">
        <f>N396+N399</f>
        <v>0</v>
      </c>
      <c r="O395" s="45"/>
    </row>
    <row r="396" spans="1:15" ht="15" hidden="1" customHeight="1">
      <c r="A396" s="1637" t="s">
        <v>802</v>
      </c>
      <c r="B396" s="1638"/>
      <c r="C396" s="31" t="s">
        <v>746</v>
      </c>
      <c r="D396" s="61">
        <f>D397</f>
        <v>0</v>
      </c>
      <c r="E396" s="61"/>
      <c r="F396" s="96">
        <f>F397</f>
        <v>4.4400000000000004</v>
      </c>
      <c r="G396" s="96">
        <f>G397</f>
        <v>4.4400000000000004</v>
      </c>
      <c r="H396" s="99"/>
      <c r="I396" s="99"/>
      <c r="J396" s="50"/>
      <c r="K396" s="50"/>
      <c r="L396" s="50"/>
      <c r="M396" s="50"/>
      <c r="N396" s="81">
        <f>SUM(N397:N398)</f>
        <v>0</v>
      </c>
      <c r="O396" s="45"/>
    </row>
    <row r="397" spans="1:15" ht="15" hidden="1" customHeight="1" outlineLevel="1">
      <c r="A397" s="82"/>
      <c r="B397" s="82" t="s">
        <v>800</v>
      </c>
      <c r="C397" s="31" t="s">
        <v>746</v>
      </c>
      <c r="D397" s="61"/>
      <c r="E397" s="61"/>
      <c r="F397" s="90">
        <v>4.4400000000000004</v>
      </c>
      <c r="G397" s="91">
        <v>4.4400000000000004</v>
      </c>
      <c r="H397" s="98"/>
      <c r="I397" s="98"/>
      <c r="J397" s="59"/>
      <c r="K397" s="59"/>
      <c r="L397" s="45"/>
      <c r="M397" s="45"/>
      <c r="N397" s="81">
        <f>D397*(F397*J397+G397*K397+H397*L397+I397*M397)</f>
        <v>0</v>
      </c>
      <c r="O397" s="45"/>
    </row>
    <row r="398" spans="1:15" ht="15" hidden="1" customHeight="1" outlineLevel="1">
      <c r="A398" s="43"/>
      <c r="B398" s="89" t="s">
        <v>801</v>
      </c>
      <c r="C398" s="44" t="s">
        <v>748</v>
      </c>
      <c r="D398" s="61"/>
      <c r="E398" s="61"/>
      <c r="F398" s="97"/>
      <c r="G398" s="98"/>
      <c r="H398" s="98"/>
      <c r="I398" s="98"/>
      <c r="J398" s="45"/>
      <c r="K398" s="45"/>
      <c r="L398" s="45"/>
      <c r="M398" s="45"/>
      <c r="N398" s="81"/>
      <c r="O398" s="45"/>
    </row>
    <row r="399" spans="1:15" ht="15" hidden="1" customHeight="1" collapsed="1">
      <c r="A399" s="1637" t="s">
        <v>749</v>
      </c>
      <c r="B399" s="1638"/>
      <c r="C399" s="50"/>
      <c r="D399" s="61"/>
      <c r="E399" s="61">
        <f>E401+E411+E400</f>
        <v>0</v>
      </c>
      <c r="F399" s="99"/>
      <c r="G399" s="99"/>
      <c r="H399" s="99"/>
      <c r="I399" s="99"/>
      <c r="J399" s="50"/>
      <c r="K399" s="50"/>
      <c r="L399" s="50"/>
      <c r="M399" s="50"/>
      <c r="N399" s="81">
        <f>N400+N401+N411</f>
        <v>0</v>
      </c>
      <c r="O399" s="88"/>
    </row>
    <row r="400" spans="1:15" ht="15" hidden="1" customHeight="1" outlineLevel="1">
      <c r="A400" s="33"/>
      <c r="B400" s="89" t="s">
        <v>803</v>
      </c>
      <c r="C400" s="32" t="s">
        <v>748</v>
      </c>
      <c r="D400" s="61"/>
      <c r="E400" s="61"/>
      <c r="F400" s="105"/>
      <c r="G400" s="105"/>
      <c r="H400" s="105"/>
      <c r="I400" s="105"/>
      <c r="J400" s="59"/>
      <c r="K400" s="59"/>
      <c r="L400" s="36"/>
      <c r="M400" s="76"/>
      <c r="N400" s="81"/>
      <c r="O400" s="73"/>
    </row>
    <row r="401" spans="1:15" ht="15" hidden="1" customHeight="1" outlineLevel="1">
      <c r="A401" s="33"/>
      <c r="B401" s="47" t="s">
        <v>796</v>
      </c>
      <c r="C401" s="39"/>
      <c r="D401" s="61"/>
      <c r="E401" s="61">
        <f>E402+E405+E408</f>
        <v>0</v>
      </c>
      <c r="F401" s="105"/>
      <c r="G401" s="105"/>
      <c r="H401" s="105"/>
      <c r="I401" s="105"/>
      <c r="J401" s="39"/>
      <c r="K401" s="39"/>
      <c r="L401" s="39"/>
      <c r="M401" s="63"/>
      <c r="N401" s="81">
        <f>N402+N405+N408</f>
        <v>0</v>
      </c>
      <c r="O401" s="78"/>
    </row>
    <row r="402" spans="1:15" ht="15" hidden="1" customHeight="1" outlineLevel="1">
      <c r="A402" s="33"/>
      <c r="B402" s="53" t="s">
        <v>785</v>
      </c>
      <c r="C402" s="50"/>
      <c r="D402" s="61"/>
      <c r="E402" s="61">
        <f>SUM(E403:E404)</f>
        <v>0</v>
      </c>
      <c r="F402" s="102"/>
      <c r="G402" s="99"/>
      <c r="H402" s="99"/>
      <c r="I402" s="99"/>
      <c r="J402" s="50"/>
      <c r="K402" s="50"/>
      <c r="L402" s="50"/>
      <c r="M402" s="51"/>
      <c r="N402" s="81">
        <f>SUM(N403:N404)</f>
        <v>0</v>
      </c>
      <c r="O402" s="79"/>
    </row>
    <row r="403" spans="1:15" ht="15" hidden="1" customHeight="1" outlineLevel="1">
      <c r="A403" s="33"/>
      <c r="B403" s="35" t="s">
        <v>786</v>
      </c>
      <c r="C403" s="34" t="s">
        <v>750</v>
      </c>
      <c r="D403" s="61"/>
      <c r="E403" s="61"/>
      <c r="F403" s="104">
        <v>0.11</v>
      </c>
      <c r="G403" s="104">
        <v>0.12</v>
      </c>
      <c r="H403" s="105"/>
      <c r="I403" s="106"/>
      <c r="J403" s="59"/>
      <c r="K403" s="59"/>
      <c r="L403" s="76"/>
      <c r="M403" s="76"/>
      <c r="N403" s="81">
        <f>E403*(F403*J403+G403*K403+H403*L403+I403*M403)</f>
        <v>0</v>
      </c>
      <c r="O403" s="77"/>
    </row>
    <row r="404" spans="1:15" ht="15" hidden="1" customHeight="1" outlineLevel="1">
      <c r="A404" s="33"/>
      <c r="B404" s="33" t="s">
        <v>787</v>
      </c>
      <c r="C404" s="34" t="s">
        <v>750</v>
      </c>
      <c r="D404" s="61"/>
      <c r="E404" s="61"/>
      <c r="F404" s="104">
        <v>0.33</v>
      </c>
      <c r="G404" s="104">
        <v>0.36</v>
      </c>
      <c r="H404" s="105"/>
      <c r="I404" s="105"/>
      <c r="J404" s="59"/>
      <c r="K404" s="59"/>
      <c r="L404" s="36"/>
      <c r="M404" s="76"/>
      <c r="N404" s="81">
        <f>E404*(F404*J404+G404*K404+H404*L404+I404*M404)</f>
        <v>0</v>
      </c>
      <c r="O404" s="77"/>
    </row>
    <row r="405" spans="1:15" ht="15" hidden="1" customHeight="1" outlineLevel="1">
      <c r="A405" s="33"/>
      <c r="B405" s="53" t="s">
        <v>788</v>
      </c>
      <c r="C405" s="50"/>
      <c r="D405" s="61"/>
      <c r="E405" s="61">
        <f>SUM(E406:E407)</f>
        <v>0</v>
      </c>
      <c r="F405" s="102"/>
      <c r="G405" s="99"/>
      <c r="H405" s="99"/>
      <c r="I405" s="99"/>
      <c r="J405" s="50"/>
      <c r="K405" s="50"/>
      <c r="L405" s="50"/>
      <c r="M405" s="51"/>
      <c r="N405" s="81">
        <f>SUM(N406:N407)</f>
        <v>0</v>
      </c>
      <c r="O405" s="79"/>
    </row>
    <row r="406" spans="1:15" ht="15" hidden="1" customHeight="1" outlineLevel="1">
      <c r="A406" s="33"/>
      <c r="B406" s="35" t="s">
        <v>786</v>
      </c>
      <c r="C406" s="34" t="s">
        <v>750</v>
      </c>
      <c r="D406" s="61"/>
      <c r="E406" s="61"/>
      <c r="F406" s="104">
        <v>7.6999999999999999E-2</v>
      </c>
      <c r="G406" s="104">
        <v>8.3999999999999991E-2</v>
      </c>
      <c r="H406" s="105"/>
      <c r="I406" s="106"/>
      <c r="J406" s="59"/>
      <c r="K406" s="59"/>
      <c r="L406" s="76"/>
      <c r="M406" s="76"/>
      <c r="N406" s="81">
        <f>E406*(F406*J406+G406*K406+H406*L406+I406*M406)</f>
        <v>0</v>
      </c>
      <c r="O406" s="77"/>
    </row>
    <row r="407" spans="1:15" ht="15" hidden="1" customHeight="1" outlineLevel="1">
      <c r="A407" s="33"/>
      <c r="B407" s="33" t="s">
        <v>787</v>
      </c>
      <c r="C407" s="34" t="s">
        <v>750</v>
      </c>
      <c r="D407" s="61"/>
      <c r="E407" s="61"/>
      <c r="F407" s="104">
        <v>0.22</v>
      </c>
      <c r="G407" s="104">
        <v>0.24</v>
      </c>
      <c r="H407" s="105"/>
      <c r="I407" s="105"/>
      <c r="J407" s="59"/>
      <c r="K407" s="59"/>
      <c r="L407" s="36"/>
      <c r="M407" s="76"/>
      <c r="N407" s="81">
        <f>E407*(F407*J407+G407*K407+H407*L407+I407*M407)</f>
        <v>0</v>
      </c>
      <c r="O407" s="77"/>
    </row>
    <row r="408" spans="1:15" ht="15" hidden="1" customHeight="1" outlineLevel="1">
      <c r="A408" s="33"/>
      <c r="B408" s="53" t="s">
        <v>789</v>
      </c>
      <c r="C408" s="50"/>
      <c r="D408" s="61"/>
      <c r="E408" s="61">
        <f>SUM(E409:E410)</f>
        <v>0</v>
      </c>
      <c r="F408" s="102"/>
      <c r="G408" s="99"/>
      <c r="H408" s="99"/>
      <c r="I408" s="99"/>
      <c r="J408" s="50"/>
      <c r="K408" s="50"/>
      <c r="L408" s="50"/>
      <c r="M408" s="51"/>
      <c r="N408" s="81">
        <f>SUM(N409:N410)</f>
        <v>0</v>
      </c>
      <c r="O408" s="79"/>
    </row>
    <row r="409" spans="1:15" ht="15" hidden="1" customHeight="1" outlineLevel="1">
      <c r="A409" s="33"/>
      <c r="B409" s="35" t="s">
        <v>786</v>
      </c>
      <c r="C409" s="34" t="s">
        <v>750</v>
      </c>
      <c r="D409" s="61"/>
      <c r="E409" s="61"/>
      <c r="F409" s="104">
        <v>5.5E-2</v>
      </c>
      <c r="G409" s="104">
        <v>0.06</v>
      </c>
      <c r="H409" s="105"/>
      <c r="I409" s="106"/>
      <c r="J409" s="59"/>
      <c r="K409" s="59"/>
      <c r="L409" s="76"/>
      <c r="M409" s="76"/>
      <c r="N409" s="81">
        <f>E409*(F409*J409+G409*K409+H409*L409+I409*M409)</f>
        <v>0</v>
      </c>
      <c r="O409" s="77"/>
    </row>
    <row r="410" spans="1:15" ht="15" hidden="1" customHeight="1" outlineLevel="1">
      <c r="A410" s="33"/>
      <c r="B410" s="33" t="s">
        <v>787</v>
      </c>
      <c r="C410" s="34" t="s">
        <v>750</v>
      </c>
      <c r="D410" s="61"/>
      <c r="E410" s="61"/>
      <c r="F410" s="104">
        <v>0.16500000000000001</v>
      </c>
      <c r="G410" s="104">
        <v>0.18</v>
      </c>
      <c r="H410" s="105"/>
      <c r="I410" s="105"/>
      <c r="J410" s="59"/>
      <c r="K410" s="59"/>
      <c r="L410" s="36"/>
      <c r="M410" s="76"/>
      <c r="N410" s="81">
        <f>E410*(F410*J410+G410*K410+H410*L410+I410*M410)</f>
        <v>0</v>
      </c>
      <c r="O410" s="77"/>
    </row>
    <row r="411" spans="1:15" ht="45" hidden="1" customHeight="1" outlineLevel="1">
      <c r="A411" s="38"/>
      <c r="B411" s="53" t="s">
        <v>790</v>
      </c>
      <c r="C411" s="50"/>
      <c r="D411" s="61"/>
      <c r="E411" s="61">
        <f>E412</f>
        <v>0</v>
      </c>
      <c r="F411" s="102"/>
      <c r="G411" s="99"/>
      <c r="H411" s="99"/>
      <c r="I411" s="99"/>
      <c r="J411" s="50"/>
      <c r="K411" s="50"/>
      <c r="L411" s="50"/>
      <c r="M411" s="51"/>
      <c r="N411" s="81">
        <f>N412</f>
        <v>0</v>
      </c>
      <c r="O411" s="77"/>
    </row>
    <row r="412" spans="1:15" ht="15" hidden="1" customHeight="1" outlineLevel="1">
      <c r="A412" s="42"/>
      <c r="B412" s="47" t="s">
        <v>796</v>
      </c>
      <c r="C412" s="34"/>
      <c r="D412" s="61"/>
      <c r="E412" s="61">
        <f>SUM(E413:E416)</f>
        <v>0</v>
      </c>
      <c r="F412" s="100"/>
      <c r="G412" s="100"/>
      <c r="H412" s="100"/>
      <c r="I412" s="100"/>
      <c r="J412" s="34"/>
      <c r="K412" s="34"/>
      <c r="L412" s="34"/>
      <c r="M412" s="34"/>
      <c r="N412" s="81">
        <f>SUM(N413:N416)</f>
        <v>0</v>
      </c>
      <c r="O412" s="73"/>
    </row>
    <row r="413" spans="1:15" ht="15" hidden="1" customHeight="1" outlineLevel="1">
      <c r="A413" s="35"/>
      <c r="B413" s="35" t="s">
        <v>792</v>
      </c>
      <c r="C413" s="34" t="s">
        <v>750</v>
      </c>
      <c r="D413" s="61"/>
      <c r="E413" s="61"/>
      <c r="F413" s="107">
        <v>4.4999999999999998E-2</v>
      </c>
      <c r="G413" s="107">
        <v>4.4999999999999998E-2</v>
      </c>
      <c r="H413" s="108"/>
      <c r="I413" s="108"/>
      <c r="J413" s="59"/>
      <c r="K413" s="59"/>
      <c r="L413" s="80"/>
      <c r="M413" s="80"/>
      <c r="N413" s="81">
        <f>E413*(F413*J413+G413*K413+H413*L413+I413*M413)</f>
        <v>0</v>
      </c>
      <c r="O413" s="75"/>
    </row>
    <row r="414" spans="1:15" ht="15" hidden="1" customHeight="1" outlineLevel="1">
      <c r="A414" s="35"/>
      <c r="B414" s="35" t="s">
        <v>793</v>
      </c>
      <c r="C414" s="34" t="s">
        <v>750</v>
      </c>
      <c r="D414" s="61"/>
      <c r="E414" s="61"/>
      <c r="F414" s="107">
        <v>3.3000000000000002E-2</v>
      </c>
      <c r="G414" s="107">
        <v>3.3000000000000002E-2</v>
      </c>
      <c r="H414" s="108"/>
      <c r="I414" s="108"/>
      <c r="J414" s="59"/>
      <c r="K414" s="59"/>
      <c r="L414" s="80"/>
      <c r="M414" s="80"/>
      <c r="N414" s="81">
        <f>E414*(F414*J414+G414*K414+H414*L414+I414*M414)</f>
        <v>0</v>
      </c>
      <c r="O414" s="75"/>
    </row>
    <row r="415" spans="1:15" ht="15" hidden="1" customHeight="1" outlineLevel="1">
      <c r="A415" s="35"/>
      <c r="B415" s="35" t="s">
        <v>794</v>
      </c>
      <c r="C415" s="34" t="s">
        <v>750</v>
      </c>
      <c r="D415" s="61"/>
      <c r="E415" s="61"/>
      <c r="F415" s="107">
        <v>2.6000000000000002E-2</v>
      </c>
      <c r="G415" s="107">
        <v>2.6000000000000002E-2</v>
      </c>
      <c r="H415" s="108"/>
      <c r="I415" s="108"/>
      <c r="J415" s="59"/>
      <c r="K415" s="59"/>
      <c r="L415" s="80"/>
      <c r="M415" s="80"/>
      <c r="N415" s="81">
        <f>E415*(F415*J415+G415*K415+H415*L415+I415*M415)</f>
        <v>0</v>
      </c>
      <c r="O415" s="75"/>
    </row>
    <row r="416" spans="1:15" ht="15" hidden="1" customHeight="1" outlineLevel="1">
      <c r="A416" s="35"/>
      <c r="B416" s="35" t="s">
        <v>795</v>
      </c>
      <c r="C416" s="34" t="s">
        <v>750</v>
      </c>
      <c r="D416" s="61"/>
      <c r="E416" s="61"/>
      <c r="F416" s="107">
        <v>0.01</v>
      </c>
      <c r="G416" s="107">
        <v>0.01</v>
      </c>
      <c r="H416" s="108"/>
      <c r="I416" s="108"/>
      <c r="J416" s="59"/>
      <c r="K416" s="59"/>
      <c r="L416" s="80"/>
      <c r="M416" s="80"/>
      <c r="N416" s="81">
        <f>E416*(F416*J416+G416*K416+H416*L416+I416*M416)</f>
        <v>0</v>
      </c>
      <c r="O416" s="75"/>
    </row>
    <row r="417" spans="1:15" ht="25.5" hidden="1" customHeight="1" collapsed="1">
      <c r="A417" s="1639" t="s">
        <v>768</v>
      </c>
      <c r="B417" s="1640"/>
      <c r="C417" s="31" t="s">
        <v>746</v>
      </c>
      <c r="D417" s="61">
        <f>D418</f>
        <v>0</v>
      </c>
      <c r="E417" s="61">
        <f>E421</f>
        <v>0</v>
      </c>
      <c r="F417" s="95"/>
      <c r="G417" s="95"/>
      <c r="H417" s="95"/>
      <c r="I417" s="95"/>
      <c r="J417" s="85"/>
      <c r="K417" s="85"/>
      <c r="L417" s="85"/>
      <c r="M417" s="85"/>
      <c r="N417" s="81">
        <f>N418+N421</f>
        <v>0</v>
      </c>
      <c r="O417" s="81">
        <f>O418+O421</f>
        <v>0</v>
      </c>
    </row>
    <row r="418" spans="1:15" ht="15" hidden="1" customHeight="1">
      <c r="A418" s="1637" t="s">
        <v>802</v>
      </c>
      <c r="B418" s="1638"/>
      <c r="C418" s="31" t="s">
        <v>746</v>
      </c>
      <c r="D418" s="61">
        <f>D419</f>
        <v>0</v>
      </c>
      <c r="E418" s="61"/>
      <c r="F418" s="96">
        <f>F419</f>
        <v>2.35</v>
      </c>
      <c r="G418" s="96">
        <f>G419</f>
        <v>2.35</v>
      </c>
      <c r="H418" s="96">
        <f>H419</f>
        <v>1.85</v>
      </c>
      <c r="I418" s="96">
        <f>I419</f>
        <v>1.85</v>
      </c>
      <c r="J418" s="50"/>
      <c r="K418" s="50"/>
      <c r="L418" s="50"/>
      <c r="M418" s="50"/>
      <c r="N418" s="81">
        <f>SUM(N419:N420)</f>
        <v>0</v>
      </c>
      <c r="O418" s="81">
        <f>SUM(O419:O420)</f>
        <v>0</v>
      </c>
    </row>
    <row r="419" spans="1:15" ht="15" hidden="1" customHeight="1" outlineLevel="1">
      <c r="A419" s="82"/>
      <c r="B419" s="82" t="s">
        <v>800</v>
      </c>
      <c r="C419" s="31" t="s">
        <v>746</v>
      </c>
      <c r="D419" s="61"/>
      <c r="E419" s="61"/>
      <c r="F419" s="90">
        <v>2.35</v>
      </c>
      <c r="G419" s="91">
        <v>2.35</v>
      </c>
      <c r="H419" s="91">
        <v>1.85</v>
      </c>
      <c r="I419" s="91">
        <v>1.85</v>
      </c>
      <c r="J419" s="59"/>
      <c r="K419" s="59"/>
      <c r="L419" s="59"/>
      <c r="M419" s="59"/>
      <c r="N419" s="81">
        <f>D419*(F419*J419+G419*K419+H419*L419+I419*M419)</f>
        <v>0</v>
      </c>
      <c r="O419" s="71">
        <f>D419*(H419*L419+I419*M419)</f>
        <v>0</v>
      </c>
    </row>
    <row r="420" spans="1:15" ht="17.25" hidden="1" customHeight="1" outlineLevel="1">
      <c r="A420" s="43"/>
      <c r="B420" s="89" t="s">
        <v>801</v>
      </c>
      <c r="C420" s="44" t="s">
        <v>748</v>
      </c>
      <c r="D420" s="61"/>
      <c r="E420" s="61"/>
      <c r="F420" s="97"/>
      <c r="G420" s="98"/>
      <c r="H420" s="98"/>
      <c r="I420" s="98"/>
      <c r="J420" s="45"/>
      <c r="K420" s="45"/>
      <c r="L420" s="45"/>
      <c r="M420" s="45"/>
      <c r="N420" s="81"/>
      <c r="O420" s="126"/>
    </row>
    <row r="421" spans="1:15" ht="15" hidden="1" customHeight="1" collapsed="1">
      <c r="A421" s="1637" t="s">
        <v>749</v>
      </c>
      <c r="B421" s="1638"/>
      <c r="C421" s="50"/>
      <c r="D421" s="61"/>
      <c r="E421" s="61">
        <f>E423+E422</f>
        <v>0</v>
      </c>
      <c r="F421" s="99"/>
      <c r="G421" s="99"/>
      <c r="H421" s="99"/>
      <c r="I421" s="99"/>
      <c r="J421" s="50"/>
      <c r="K421" s="50"/>
      <c r="L421" s="50"/>
      <c r="M421" s="50"/>
      <c r="N421" s="81">
        <f>N422+N423</f>
        <v>0</v>
      </c>
      <c r="O421" s="70">
        <f>O422+O423</f>
        <v>0</v>
      </c>
    </row>
    <row r="422" spans="1:15" ht="15" hidden="1" customHeight="1" outlineLevel="1">
      <c r="A422" s="33"/>
      <c r="B422" s="89" t="s">
        <v>804</v>
      </c>
      <c r="C422" s="32" t="s">
        <v>748</v>
      </c>
      <c r="D422" s="61"/>
      <c r="E422" s="61"/>
      <c r="F422" s="100"/>
      <c r="G422" s="100"/>
      <c r="H422" s="100"/>
      <c r="I422" s="100"/>
      <c r="J422" s="59"/>
      <c r="K422" s="59"/>
      <c r="L422" s="59"/>
      <c r="M422" s="59"/>
      <c r="N422" s="81"/>
      <c r="O422" s="72"/>
    </row>
    <row r="423" spans="1:15" ht="45" hidden="1" customHeight="1" outlineLevel="1">
      <c r="A423" s="38"/>
      <c r="B423" s="53" t="s">
        <v>790</v>
      </c>
      <c r="C423" s="50"/>
      <c r="D423" s="61"/>
      <c r="E423" s="61">
        <f>E424+E429</f>
        <v>0</v>
      </c>
      <c r="F423" s="102"/>
      <c r="G423" s="99"/>
      <c r="H423" s="99"/>
      <c r="I423" s="99"/>
      <c r="J423" s="50"/>
      <c r="K423" s="50"/>
      <c r="L423" s="50"/>
      <c r="M423" s="51"/>
      <c r="N423" s="81">
        <f>N424+N429</f>
        <v>0</v>
      </c>
      <c r="O423" s="70">
        <f>O424+O429</f>
        <v>0</v>
      </c>
    </row>
    <row r="424" spans="1:15" ht="15" hidden="1" customHeight="1" outlineLevel="1">
      <c r="A424" s="35"/>
      <c r="B424" s="47" t="s">
        <v>791</v>
      </c>
      <c r="C424" s="34"/>
      <c r="D424" s="61"/>
      <c r="E424" s="61">
        <f>SUM(E425:E428)</f>
        <v>0</v>
      </c>
      <c r="F424" s="100"/>
      <c r="G424" s="100"/>
      <c r="H424" s="100"/>
      <c r="I424" s="100"/>
      <c r="J424" s="34"/>
      <c r="K424" s="34"/>
      <c r="L424" s="34"/>
      <c r="M424" s="34"/>
      <c r="N424" s="81">
        <f>SUM(N425:N428)</f>
        <v>0</v>
      </c>
      <c r="O424" s="71">
        <f>SUM(O425:O428)</f>
        <v>0</v>
      </c>
    </row>
    <row r="425" spans="1:15" ht="15" hidden="1" customHeight="1" outlineLevel="1">
      <c r="A425" s="35"/>
      <c r="B425" s="35" t="s">
        <v>792</v>
      </c>
      <c r="C425" s="34" t="s">
        <v>750</v>
      </c>
      <c r="D425" s="61"/>
      <c r="E425" s="61"/>
      <c r="F425" s="107">
        <v>2.7E-2</v>
      </c>
      <c r="G425" s="107">
        <v>2.7E-2</v>
      </c>
      <c r="H425" s="107">
        <v>1.7999999999999999E-2</v>
      </c>
      <c r="I425" s="107">
        <v>1.7999999999999999E-2</v>
      </c>
      <c r="J425" s="59"/>
      <c r="K425" s="59"/>
      <c r="L425" s="59"/>
      <c r="M425" s="59"/>
      <c r="N425" s="81">
        <f>E425*(F425*J425+G425*K425+H425*L425+I425*M425)</f>
        <v>0</v>
      </c>
      <c r="O425" s="71">
        <f>E425*(H425*L425+I425*M425)</f>
        <v>0</v>
      </c>
    </row>
    <row r="426" spans="1:15" ht="15" hidden="1" customHeight="1" outlineLevel="1">
      <c r="A426" s="35"/>
      <c r="B426" s="35" t="s">
        <v>793</v>
      </c>
      <c r="C426" s="34" t="s">
        <v>750</v>
      </c>
      <c r="D426" s="61"/>
      <c r="E426" s="61"/>
      <c r="F426" s="107">
        <v>0.02</v>
      </c>
      <c r="G426" s="107">
        <v>0.02</v>
      </c>
      <c r="H426" s="107">
        <v>1.2999999999999999E-2</v>
      </c>
      <c r="I426" s="107">
        <v>1.2999999999999999E-2</v>
      </c>
      <c r="J426" s="59"/>
      <c r="K426" s="59"/>
      <c r="L426" s="59"/>
      <c r="M426" s="59"/>
      <c r="N426" s="81">
        <f>E426*(F426*J426+G426*K426+H426*L426+I426*M426)</f>
        <v>0</v>
      </c>
      <c r="O426" s="71">
        <f>E426*(H426*L426+I426*M426)</f>
        <v>0</v>
      </c>
    </row>
    <row r="427" spans="1:15" ht="15" hidden="1" customHeight="1" outlineLevel="1">
      <c r="A427" s="35"/>
      <c r="B427" s="35" t="s">
        <v>794</v>
      </c>
      <c r="C427" s="34" t="s">
        <v>750</v>
      </c>
      <c r="D427" s="61"/>
      <c r="E427" s="61"/>
      <c r="F427" s="107">
        <v>1.6E-2</v>
      </c>
      <c r="G427" s="107">
        <v>1.6E-2</v>
      </c>
      <c r="H427" s="107">
        <v>0.01</v>
      </c>
      <c r="I427" s="107">
        <v>0.01</v>
      </c>
      <c r="J427" s="59"/>
      <c r="K427" s="59"/>
      <c r="L427" s="59"/>
      <c r="M427" s="59"/>
      <c r="N427" s="81">
        <f>E427*(F427*J427+G427*K427+H427*L427+I427*M427)</f>
        <v>0</v>
      </c>
      <c r="O427" s="71">
        <f>E427*(H427*L427+I427*M427)</f>
        <v>0</v>
      </c>
    </row>
    <row r="428" spans="1:15" ht="15" hidden="1" customHeight="1" outlineLevel="1">
      <c r="A428" s="35"/>
      <c r="B428" s="35" t="s">
        <v>795</v>
      </c>
      <c r="C428" s="34" t="s">
        <v>750</v>
      </c>
      <c r="D428" s="61"/>
      <c r="E428" s="61"/>
      <c r="F428" s="107">
        <v>6.0000000000000001E-3</v>
      </c>
      <c r="G428" s="107">
        <v>6.0000000000000001E-3</v>
      </c>
      <c r="H428" s="107">
        <v>4.0000000000000001E-3</v>
      </c>
      <c r="I428" s="107">
        <v>4.0000000000000001E-3</v>
      </c>
      <c r="J428" s="59"/>
      <c r="K428" s="59"/>
      <c r="L428" s="59"/>
      <c r="M428" s="59"/>
      <c r="N428" s="81">
        <f>E428*(F428*J428+G428*K428+H428*L428+I428*M428)</f>
        <v>0</v>
      </c>
      <c r="O428" s="71">
        <f>E428*(H428*L428+I428*M428)</f>
        <v>0</v>
      </c>
    </row>
    <row r="429" spans="1:15" ht="15" hidden="1" customHeight="1" outlineLevel="1">
      <c r="A429" s="42"/>
      <c r="B429" s="47" t="s">
        <v>796</v>
      </c>
      <c r="C429" s="34"/>
      <c r="D429" s="61"/>
      <c r="E429" s="61">
        <f>SUM(E430:E433)</f>
        <v>0</v>
      </c>
      <c r="F429" s="100"/>
      <c r="G429" s="100"/>
      <c r="H429" s="100"/>
      <c r="I429" s="100"/>
      <c r="J429" s="34"/>
      <c r="K429" s="34"/>
      <c r="L429" s="34"/>
      <c r="M429" s="34"/>
      <c r="N429" s="81">
        <f>SUM(N430:N433)</f>
        <v>0</v>
      </c>
      <c r="O429" s="73"/>
    </row>
    <row r="430" spans="1:15" ht="15" hidden="1" customHeight="1" outlineLevel="1">
      <c r="A430" s="35"/>
      <c r="B430" s="35" t="s">
        <v>792</v>
      </c>
      <c r="C430" s="34" t="s">
        <v>750</v>
      </c>
      <c r="D430" s="61"/>
      <c r="E430" s="61"/>
      <c r="F430" s="107">
        <v>4.4999999999999998E-2</v>
      </c>
      <c r="G430" s="107">
        <v>4.4999999999999998E-2</v>
      </c>
      <c r="H430" s="108"/>
      <c r="I430" s="108"/>
      <c r="J430" s="59"/>
      <c r="K430" s="59"/>
      <c r="L430" s="80"/>
      <c r="M430" s="80"/>
      <c r="N430" s="81">
        <f>E430*(F430*J430+G430*K430+H430*L430+I430*M430)</f>
        <v>0</v>
      </c>
      <c r="O430" s="75"/>
    </row>
    <row r="431" spans="1:15" ht="15" hidden="1" customHeight="1" outlineLevel="1">
      <c r="A431" s="35"/>
      <c r="B431" s="35" t="s">
        <v>793</v>
      </c>
      <c r="C431" s="34" t="s">
        <v>750</v>
      </c>
      <c r="D431" s="61"/>
      <c r="E431" s="61"/>
      <c r="F431" s="107">
        <v>3.3000000000000002E-2</v>
      </c>
      <c r="G431" s="107">
        <v>3.3000000000000002E-2</v>
      </c>
      <c r="H431" s="108"/>
      <c r="I431" s="108"/>
      <c r="J431" s="59"/>
      <c r="K431" s="59"/>
      <c r="L431" s="80"/>
      <c r="M431" s="80"/>
      <c r="N431" s="81">
        <f>E431*(F431*J431+G431*K431+H431*L431+I431*M431)</f>
        <v>0</v>
      </c>
      <c r="O431" s="75"/>
    </row>
    <row r="432" spans="1:15" ht="15" hidden="1" customHeight="1" outlineLevel="1">
      <c r="A432" s="35"/>
      <c r="B432" s="35" t="s">
        <v>794</v>
      </c>
      <c r="C432" s="34" t="s">
        <v>750</v>
      </c>
      <c r="D432" s="61"/>
      <c r="E432" s="61"/>
      <c r="F432" s="107">
        <v>2.6000000000000002E-2</v>
      </c>
      <c r="G432" s="107">
        <v>2.6000000000000002E-2</v>
      </c>
      <c r="H432" s="108"/>
      <c r="I432" s="108"/>
      <c r="J432" s="59"/>
      <c r="K432" s="59"/>
      <c r="L432" s="80"/>
      <c r="M432" s="80"/>
      <c r="N432" s="81">
        <f>E432*(F432*J432+G432*K432+H432*L432+I432*M432)</f>
        <v>0</v>
      </c>
      <c r="O432" s="75"/>
    </row>
    <row r="433" spans="1:15" ht="15" hidden="1" customHeight="1" outlineLevel="1">
      <c r="A433" s="35"/>
      <c r="B433" s="35" t="s">
        <v>795</v>
      </c>
      <c r="C433" s="34" t="s">
        <v>750</v>
      </c>
      <c r="D433" s="61"/>
      <c r="E433" s="61"/>
      <c r="F433" s="107">
        <v>0.01</v>
      </c>
      <c r="G433" s="107">
        <v>0.01</v>
      </c>
      <c r="H433" s="108"/>
      <c r="I433" s="108"/>
      <c r="J433" s="59"/>
      <c r="K433" s="59"/>
      <c r="L433" s="80"/>
      <c r="M433" s="80"/>
      <c r="N433" s="81">
        <f>E433*(F433*J433+G433*K433+H433*L433+I433*M433)</f>
        <v>0</v>
      </c>
      <c r="O433" s="45"/>
    </row>
    <row r="434" spans="1:15" ht="17.25" hidden="1" customHeight="1" collapsed="1">
      <c r="A434" s="1639" t="s">
        <v>769</v>
      </c>
      <c r="B434" s="1640"/>
      <c r="C434" s="31" t="s">
        <v>746</v>
      </c>
      <c r="D434" s="61">
        <f>D435</f>
        <v>0</v>
      </c>
      <c r="E434" s="61">
        <f>E438</f>
        <v>0</v>
      </c>
      <c r="F434" s="95"/>
      <c r="G434" s="95"/>
      <c r="H434" s="95"/>
      <c r="I434" s="95"/>
      <c r="J434" s="85"/>
      <c r="K434" s="85"/>
      <c r="L434" s="85"/>
      <c r="M434" s="85"/>
      <c r="N434" s="81">
        <f>N435+N438</f>
        <v>0</v>
      </c>
      <c r="O434" s="81">
        <f>O435+O438</f>
        <v>0</v>
      </c>
    </row>
    <row r="435" spans="1:15" ht="17.25" hidden="1" customHeight="1">
      <c r="A435" s="1637" t="s">
        <v>802</v>
      </c>
      <c r="B435" s="1638"/>
      <c r="C435" s="31" t="s">
        <v>746</v>
      </c>
      <c r="D435" s="61">
        <f>D436</f>
        <v>0</v>
      </c>
      <c r="E435" s="61"/>
      <c r="F435" s="96">
        <f>F436</f>
        <v>1.56</v>
      </c>
      <c r="G435" s="96">
        <f>G436</f>
        <v>1.56</v>
      </c>
      <c r="H435" s="96">
        <f>H436</f>
        <v>1.07</v>
      </c>
      <c r="I435" s="96">
        <f>I436</f>
        <v>1.07</v>
      </c>
      <c r="J435" s="50"/>
      <c r="K435" s="50"/>
      <c r="L435" s="50"/>
      <c r="M435" s="50"/>
      <c r="N435" s="81">
        <f>SUM(N436:N437)</f>
        <v>0</v>
      </c>
      <c r="O435" s="81">
        <f>SUM(O436:O437)</f>
        <v>0</v>
      </c>
    </row>
    <row r="436" spans="1:15" ht="17.25" hidden="1" customHeight="1" outlineLevel="1">
      <c r="A436" s="82"/>
      <c r="B436" s="82" t="s">
        <v>800</v>
      </c>
      <c r="C436" s="31" t="s">
        <v>746</v>
      </c>
      <c r="D436" s="61"/>
      <c r="E436" s="61"/>
      <c r="F436" s="90">
        <v>1.56</v>
      </c>
      <c r="G436" s="91">
        <v>1.56</v>
      </c>
      <c r="H436" s="91">
        <v>1.07</v>
      </c>
      <c r="I436" s="91">
        <v>1.07</v>
      </c>
      <c r="J436" s="59"/>
      <c r="K436" s="59"/>
      <c r="L436" s="59"/>
      <c r="M436" s="59"/>
      <c r="N436" s="81">
        <f>D436*(F436*J436+G436*K436+H436*L436+I436*M436)</f>
        <v>0</v>
      </c>
      <c r="O436" s="71">
        <f>D436*(H436*L436+I436*M436)</f>
        <v>0</v>
      </c>
    </row>
    <row r="437" spans="1:15" ht="17.25" hidden="1" customHeight="1" outlineLevel="1">
      <c r="A437" s="43"/>
      <c r="B437" s="89" t="s">
        <v>801</v>
      </c>
      <c r="C437" s="44" t="s">
        <v>748</v>
      </c>
      <c r="D437" s="61"/>
      <c r="E437" s="61"/>
      <c r="F437" s="97"/>
      <c r="G437" s="98"/>
      <c r="H437" s="98"/>
      <c r="I437" s="98"/>
      <c r="J437" s="45"/>
      <c r="K437" s="45"/>
      <c r="L437" s="45"/>
      <c r="M437" s="45"/>
      <c r="N437" s="81"/>
      <c r="O437" s="126"/>
    </row>
    <row r="438" spans="1:15" ht="15" hidden="1" customHeight="1" collapsed="1">
      <c r="A438" s="1637" t="s">
        <v>749</v>
      </c>
      <c r="B438" s="1638"/>
      <c r="C438" s="50"/>
      <c r="D438" s="61"/>
      <c r="E438" s="61">
        <f>E440+E439</f>
        <v>0</v>
      </c>
      <c r="F438" s="99"/>
      <c r="G438" s="99"/>
      <c r="H438" s="99"/>
      <c r="I438" s="99"/>
      <c r="J438" s="50"/>
      <c r="K438" s="50"/>
      <c r="L438" s="50"/>
      <c r="M438" s="50"/>
      <c r="N438" s="81">
        <f>N439+N440</f>
        <v>0</v>
      </c>
      <c r="O438" s="70">
        <f>O439+O440</f>
        <v>0</v>
      </c>
    </row>
    <row r="439" spans="1:15" ht="15" hidden="1" customHeight="1" outlineLevel="1">
      <c r="A439" s="33"/>
      <c r="B439" s="89" t="s">
        <v>804</v>
      </c>
      <c r="C439" s="32" t="s">
        <v>748</v>
      </c>
      <c r="D439" s="61"/>
      <c r="E439" s="61"/>
      <c r="F439" s="100"/>
      <c r="G439" s="100"/>
      <c r="H439" s="100"/>
      <c r="I439" s="100"/>
      <c r="J439" s="59"/>
      <c r="K439" s="59"/>
      <c r="L439" s="59"/>
      <c r="M439" s="59"/>
      <c r="N439" s="81"/>
      <c r="O439" s="72"/>
    </row>
    <row r="440" spans="1:15" ht="45" hidden="1" customHeight="1" outlineLevel="1">
      <c r="A440" s="38"/>
      <c r="B440" s="53" t="s">
        <v>790</v>
      </c>
      <c r="C440" s="50"/>
      <c r="D440" s="61"/>
      <c r="E440" s="61">
        <f>E441+E446</f>
        <v>0</v>
      </c>
      <c r="F440" s="102"/>
      <c r="G440" s="99"/>
      <c r="H440" s="99"/>
      <c r="I440" s="99"/>
      <c r="J440" s="50"/>
      <c r="K440" s="50"/>
      <c r="L440" s="50"/>
      <c r="M440" s="51"/>
      <c r="N440" s="81">
        <f>N441+N446</f>
        <v>0</v>
      </c>
      <c r="O440" s="70">
        <f>O441+O446</f>
        <v>0</v>
      </c>
    </row>
    <row r="441" spans="1:15" ht="15" hidden="1" customHeight="1" outlineLevel="1">
      <c r="A441" s="35"/>
      <c r="B441" s="47" t="s">
        <v>791</v>
      </c>
      <c r="C441" s="34"/>
      <c r="D441" s="61"/>
      <c r="E441" s="61">
        <f>SUM(E442:E445)</f>
        <v>0</v>
      </c>
      <c r="F441" s="100"/>
      <c r="G441" s="100"/>
      <c r="H441" s="100"/>
      <c r="I441" s="100"/>
      <c r="J441" s="34"/>
      <c r="K441" s="34"/>
      <c r="L441" s="34"/>
      <c r="M441" s="34"/>
      <c r="N441" s="81">
        <f>SUM(N442:N445)</f>
        <v>0</v>
      </c>
      <c r="O441" s="71">
        <f>SUM(O442:O445)</f>
        <v>0</v>
      </c>
    </row>
    <row r="442" spans="1:15" ht="15" hidden="1" customHeight="1" outlineLevel="1">
      <c r="A442" s="35"/>
      <c r="B442" s="35" t="s">
        <v>792</v>
      </c>
      <c r="C442" s="34" t="s">
        <v>750</v>
      </c>
      <c r="D442" s="61"/>
      <c r="E442" s="61"/>
      <c r="F442" s="107">
        <v>2.7E-2</v>
      </c>
      <c r="G442" s="107">
        <v>2.7E-2</v>
      </c>
      <c r="H442" s="107">
        <v>1.7999999999999999E-2</v>
      </c>
      <c r="I442" s="107">
        <v>1.7999999999999999E-2</v>
      </c>
      <c r="J442" s="59"/>
      <c r="K442" s="59"/>
      <c r="L442" s="59"/>
      <c r="M442" s="59"/>
      <c r="N442" s="81">
        <f>E442*(F442*J442+G442*K442+H442*L442+I442*M442)</f>
        <v>0</v>
      </c>
      <c r="O442" s="71">
        <f>E442*(H442*L442+I442*M442)</f>
        <v>0</v>
      </c>
    </row>
    <row r="443" spans="1:15" ht="15" hidden="1" customHeight="1" outlineLevel="1">
      <c r="A443" s="35"/>
      <c r="B443" s="35" t="s">
        <v>793</v>
      </c>
      <c r="C443" s="34" t="s">
        <v>750</v>
      </c>
      <c r="D443" s="61"/>
      <c r="E443" s="61"/>
      <c r="F443" s="107">
        <v>0.02</v>
      </c>
      <c r="G443" s="107">
        <v>0.02</v>
      </c>
      <c r="H443" s="107">
        <v>1.2999999999999999E-2</v>
      </c>
      <c r="I443" s="107">
        <v>1.2999999999999999E-2</v>
      </c>
      <c r="J443" s="59"/>
      <c r="K443" s="59"/>
      <c r="L443" s="59"/>
      <c r="M443" s="59"/>
      <c r="N443" s="81">
        <f>E443*(F443*J443+G443*K443+H443*L443+I443*M443)</f>
        <v>0</v>
      </c>
      <c r="O443" s="71">
        <f>E443*(H443*L443+I443*M443)</f>
        <v>0</v>
      </c>
    </row>
    <row r="444" spans="1:15" ht="15" hidden="1" customHeight="1" outlineLevel="1">
      <c r="A444" s="35"/>
      <c r="B444" s="35" t="s">
        <v>794</v>
      </c>
      <c r="C444" s="34" t="s">
        <v>750</v>
      </c>
      <c r="D444" s="61"/>
      <c r="E444" s="61"/>
      <c r="F444" s="107">
        <v>1.6E-2</v>
      </c>
      <c r="G444" s="107">
        <v>1.6E-2</v>
      </c>
      <c r="H444" s="107">
        <v>0.01</v>
      </c>
      <c r="I444" s="107">
        <v>0.01</v>
      </c>
      <c r="J444" s="59"/>
      <c r="K444" s="59"/>
      <c r="L444" s="59"/>
      <c r="M444" s="59"/>
      <c r="N444" s="81">
        <f>E444*(F444*J444+G444*K444+H444*L444+I444*M444)</f>
        <v>0</v>
      </c>
      <c r="O444" s="71">
        <f>E444*(H444*L444+I444*M444)</f>
        <v>0</v>
      </c>
    </row>
    <row r="445" spans="1:15" ht="15" hidden="1" customHeight="1" outlineLevel="1">
      <c r="A445" s="35"/>
      <c r="B445" s="35" t="s">
        <v>795</v>
      </c>
      <c r="C445" s="34" t="s">
        <v>750</v>
      </c>
      <c r="D445" s="61"/>
      <c r="E445" s="61"/>
      <c r="F445" s="107">
        <v>6.0000000000000001E-3</v>
      </c>
      <c r="G445" s="107">
        <v>6.0000000000000001E-3</v>
      </c>
      <c r="H445" s="107">
        <v>4.0000000000000001E-3</v>
      </c>
      <c r="I445" s="107">
        <v>4.0000000000000001E-3</v>
      </c>
      <c r="J445" s="59"/>
      <c r="K445" s="59"/>
      <c r="L445" s="59"/>
      <c r="M445" s="59"/>
      <c r="N445" s="81">
        <f>E445*(F445*J445+G445*K445+H445*L445+I445*M445)</f>
        <v>0</v>
      </c>
      <c r="O445" s="71">
        <f>E445*(H445*L445+I445*M445)</f>
        <v>0</v>
      </c>
    </row>
    <row r="446" spans="1:15" ht="15" hidden="1" customHeight="1" outlineLevel="1">
      <c r="A446" s="42"/>
      <c r="B446" s="47" t="s">
        <v>796</v>
      </c>
      <c r="C446" s="34"/>
      <c r="D446" s="61"/>
      <c r="E446" s="61">
        <f>SUM(E447:E450)</f>
        <v>0</v>
      </c>
      <c r="F446" s="100"/>
      <c r="G446" s="100"/>
      <c r="H446" s="100"/>
      <c r="I446" s="100"/>
      <c r="J446" s="34"/>
      <c r="K446" s="34"/>
      <c r="L446" s="34"/>
      <c r="M446" s="34"/>
      <c r="N446" s="81">
        <f>SUM(N447:N450)</f>
        <v>0</v>
      </c>
      <c r="O446" s="73"/>
    </row>
    <row r="447" spans="1:15" ht="15" hidden="1" customHeight="1" outlineLevel="1">
      <c r="A447" s="35"/>
      <c r="B447" s="35" t="s">
        <v>792</v>
      </c>
      <c r="C447" s="34" t="s">
        <v>750</v>
      </c>
      <c r="D447" s="61"/>
      <c r="E447" s="61"/>
      <c r="F447" s="107">
        <v>4.4999999999999998E-2</v>
      </c>
      <c r="G447" s="107">
        <v>4.4999999999999998E-2</v>
      </c>
      <c r="H447" s="108"/>
      <c r="I447" s="108"/>
      <c r="J447" s="59"/>
      <c r="K447" s="59"/>
      <c r="L447" s="80"/>
      <c r="M447" s="80"/>
      <c r="N447" s="81">
        <f>E447*(F447*J447+G447*K447+H447*L447+I447*M447)</f>
        <v>0</v>
      </c>
      <c r="O447" s="75"/>
    </row>
    <row r="448" spans="1:15" ht="15" hidden="1" customHeight="1" outlineLevel="1">
      <c r="A448" s="35"/>
      <c r="B448" s="35" t="s">
        <v>793</v>
      </c>
      <c r="C448" s="34" t="s">
        <v>750</v>
      </c>
      <c r="D448" s="61"/>
      <c r="E448" s="61"/>
      <c r="F448" s="107">
        <v>3.3000000000000002E-2</v>
      </c>
      <c r="G448" s="107">
        <v>3.3000000000000002E-2</v>
      </c>
      <c r="H448" s="108"/>
      <c r="I448" s="108"/>
      <c r="J448" s="59"/>
      <c r="K448" s="59"/>
      <c r="L448" s="80"/>
      <c r="M448" s="80"/>
      <c r="N448" s="81">
        <f>E448*(F448*J448+G448*K448+H448*L448+I448*M448)</f>
        <v>0</v>
      </c>
      <c r="O448" s="75"/>
    </row>
    <row r="449" spans="1:15" ht="15" hidden="1" customHeight="1" outlineLevel="1">
      <c r="A449" s="35"/>
      <c r="B449" s="35" t="s">
        <v>794</v>
      </c>
      <c r="C449" s="34" t="s">
        <v>750</v>
      </c>
      <c r="D449" s="61"/>
      <c r="E449" s="61"/>
      <c r="F449" s="107">
        <v>2.6000000000000002E-2</v>
      </c>
      <c r="G449" s="107">
        <v>2.6000000000000002E-2</v>
      </c>
      <c r="H449" s="108"/>
      <c r="I449" s="108"/>
      <c r="J449" s="59"/>
      <c r="K449" s="59"/>
      <c r="L449" s="80"/>
      <c r="M449" s="80"/>
      <c r="N449" s="81">
        <f>E449*(F449*J449+G449*K449+H449*L449+I449*M449)</f>
        <v>0</v>
      </c>
      <c r="O449" s="75"/>
    </row>
    <row r="450" spans="1:15" ht="15" hidden="1" customHeight="1" outlineLevel="1">
      <c r="A450" s="35"/>
      <c r="B450" s="35" t="s">
        <v>795</v>
      </c>
      <c r="C450" s="34" t="s">
        <v>750</v>
      </c>
      <c r="D450" s="61"/>
      <c r="E450" s="61"/>
      <c r="F450" s="107">
        <v>0.01</v>
      </c>
      <c r="G450" s="107">
        <v>0.01</v>
      </c>
      <c r="H450" s="108"/>
      <c r="I450" s="108"/>
      <c r="J450" s="59"/>
      <c r="K450" s="59"/>
      <c r="L450" s="80"/>
      <c r="M450" s="80"/>
      <c r="N450" s="81">
        <f>E450*(F450*J450+G450*K450+H450*L450+I450*M450)</f>
        <v>0</v>
      </c>
      <c r="O450" s="45"/>
    </row>
    <row r="451" spans="1:15" ht="15" hidden="1" customHeight="1" collapsed="1">
      <c r="A451" s="1639" t="s">
        <v>770</v>
      </c>
      <c r="B451" s="1640"/>
      <c r="C451" s="31" t="s">
        <v>746</v>
      </c>
      <c r="D451" s="61">
        <f>D452</f>
        <v>0</v>
      </c>
      <c r="E451" s="61">
        <f>E455</f>
        <v>0</v>
      </c>
      <c r="F451" s="95"/>
      <c r="G451" s="95"/>
      <c r="H451" s="95"/>
      <c r="I451" s="95"/>
      <c r="J451" s="85"/>
      <c r="K451" s="85"/>
      <c r="L451" s="85"/>
      <c r="M451" s="85"/>
      <c r="N451" s="81">
        <f>N452+N455</f>
        <v>0</v>
      </c>
      <c r="O451" s="81">
        <f>O452+O455</f>
        <v>0</v>
      </c>
    </row>
    <row r="452" spans="1:15" ht="15" hidden="1" customHeight="1">
      <c r="A452" s="1637" t="s">
        <v>802</v>
      </c>
      <c r="B452" s="1638"/>
      <c r="C452" s="31" t="s">
        <v>746</v>
      </c>
      <c r="D452" s="61">
        <f>D453</f>
        <v>0</v>
      </c>
      <c r="E452" s="61"/>
      <c r="F452" s="96">
        <f>F453</f>
        <v>1.21</v>
      </c>
      <c r="G452" s="96">
        <f>G453</f>
        <v>1.21</v>
      </c>
      <c r="H452" s="96">
        <f>H453</f>
        <v>0.37</v>
      </c>
      <c r="I452" s="96">
        <f>I453</f>
        <v>0.37</v>
      </c>
      <c r="J452" s="50"/>
      <c r="K452" s="50"/>
      <c r="L452" s="50"/>
      <c r="M452" s="50"/>
      <c r="N452" s="81">
        <f>SUM(N453:N454)</f>
        <v>0</v>
      </c>
      <c r="O452" s="81">
        <f>SUM(O453:O454)</f>
        <v>0</v>
      </c>
    </row>
    <row r="453" spans="1:15" ht="15" hidden="1" customHeight="1" outlineLevel="1">
      <c r="A453" s="82"/>
      <c r="B453" s="82" t="s">
        <v>800</v>
      </c>
      <c r="C453" s="31" t="s">
        <v>746</v>
      </c>
      <c r="D453" s="61"/>
      <c r="E453" s="61"/>
      <c r="F453" s="90">
        <v>1.21</v>
      </c>
      <c r="G453" s="91">
        <v>1.21</v>
      </c>
      <c r="H453" s="91">
        <v>0.37</v>
      </c>
      <c r="I453" s="91">
        <v>0.37</v>
      </c>
      <c r="J453" s="59"/>
      <c r="K453" s="59"/>
      <c r="L453" s="59"/>
      <c r="M453" s="59"/>
      <c r="N453" s="81">
        <f>D453*(F453*J453+G453*K453+H453*L453+I453*M453)</f>
        <v>0</v>
      </c>
      <c r="O453" s="71">
        <f>D453*(H453*L453+I453*M453)</f>
        <v>0</v>
      </c>
    </row>
    <row r="454" spans="1:15" ht="17.25" hidden="1" customHeight="1" outlineLevel="1">
      <c r="A454" s="43"/>
      <c r="B454" s="89" t="s">
        <v>801</v>
      </c>
      <c r="C454" s="44" t="s">
        <v>748</v>
      </c>
      <c r="D454" s="61"/>
      <c r="E454" s="61"/>
      <c r="F454" s="97"/>
      <c r="G454" s="98"/>
      <c r="H454" s="98"/>
      <c r="I454" s="98"/>
      <c r="J454" s="45"/>
      <c r="K454" s="45"/>
      <c r="L454" s="45"/>
      <c r="M454" s="45"/>
      <c r="N454" s="81"/>
      <c r="O454" s="67"/>
    </row>
    <row r="455" spans="1:15" ht="15" hidden="1" customHeight="1" collapsed="1">
      <c r="A455" s="1637" t="s">
        <v>749</v>
      </c>
      <c r="B455" s="1638"/>
      <c r="C455" s="50"/>
      <c r="D455" s="61"/>
      <c r="E455" s="61">
        <f>E457+E456</f>
        <v>0</v>
      </c>
      <c r="F455" s="99"/>
      <c r="G455" s="99"/>
      <c r="H455" s="99"/>
      <c r="I455" s="99"/>
      <c r="J455" s="50"/>
      <c r="K455" s="50"/>
      <c r="L455" s="50"/>
      <c r="M455" s="50"/>
      <c r="N455" s="81">
        <f>N456+N457</f>
        <v>0</v>
      </c>
      <c r="O455" s="70">
        <f>O456+O457</f>
        <v>0</v>
      </c>
    </row>
    <row r="456" spans="1:15" ht="15" hidden="1" customHeight="1" outlineLevel="1">
      <c r="A456" s="33"/>
      <c r="B456" s="89" t="s">
        <v>804</v>
      </c>
      <c r="C456" s="32" t="s">
        <v>748</v>
      </c>
      <c r="D456" s="61"/>
      <c r="E456" s="61"/>
      <c r="F456" s="100"/>
      <c r="G456" s="100"/>
      <c r="H456" s="100"/>
      <c r="I456" s="100"/>
      <c r="J456" s="59"/>
      <c r="K456" s="59"/>
      <c r="L456" s="59"/>
      <c r="M456" s="59"/>
      <c r="N456" s="81"/>
      <c r="O456" s="72"/>
    </row>
    <row r="457" spans="1:15" ht="45" hidden="1" customHeight="1" outlineLevel="1">
      <c r="A457" s="38"/>
      <c r="B457" s="53" t="s">
        <v>790</v>
      </c>
      <c r="C457" s="50"/>
      <c r="D457" s="61"/>
      <c r="E457" s="61">
        <f>E458+E463</f>
        <v>0</v>
      </c>
      <c r="F457" s="102"/>
      <c r="G457" s="99"/>
      <c r="H457" s="99"/>
      <c r="I457" s="99"/>
      <c r="J457" s="50"/>
      <c r="K457" s="50"/>
      <c r="L457" s="50"/>
      <c r="M457" s="51"/>
      <c r="N457" s="81">
        <f>N458+N463</f>
        <v>0</v>
      </c>
      <c r="O457" s="70">
        <f>O458+O463</f>
        <v>0</v>
      </c>
    </row>
    <row r="458" spans="1:15" ht="15" hidden="1" customHeight="1" outlineLevel="1">
      <c r="A458" s="35"/>
      <c r="B458" s="47" t="s">
        <v>791</v>
      </c>
      <c r="C458" s="34"/>
      <c r="D458" s="61"/>
      <c r="E458" s="61">
        <f>SUM(E459:E462)</f>
        <v>0</v>
      </c>
      <c r="F458" s="100"/>
      <c r="G458" s="100"/>
      <c r="H458" s="100"/>
      <c r="I458" s="100"/>
      <c r="J458" s="34"/>
      <c r="K458" s="34"/>
      <c r="L458" s="34"/>
      <c r="M458" s="34"/>
      <c r="N458" s="81">
        <f>SUM(N459:N462)</f>
        <v>0</v>
      </c>
      <c r="O458" s="71">
        <f>SUM(O459:O462)</f>
        <v>0</v>
      </c>
    </row>
    <row r="459" spans="1:15" ht="15" hidden="1" customHeight="1" outlineLevel="1">
      <c r="A459" s="35"/>
      <c r="B459" s="35" t="s">
        <v>792</v>
      </c>
      <c r="C459" s="34" t="s">
        <v>750</v>
      </c>
      <c r="D459" s="61"/>
      <c r="E459" s="61"/>
      <c r="F459" s="107">
        <v>2.7E-2</v>
      </c>
      <c r="G459" s="107">
        <v>2.7E-2</v>
      </c>
      <c r="H459" s="107">
        <v>1.7999999999999999E-2</v>
      </c>
      <c r="I459" s="107">
        <v>1.7999999999999999E-2</v>
      </c>
      <c r="J459" s="59"/>
      <c r="K459" s="59"/>
      <c r="L459" s="59"/>
      <c r="M459" s="59"/>
      <c r="N459" s="81">
        <f>E459*(F459*J459+G459*K459+H459*L459+I459*M459)</f>
        <v>0</v>
      </c>
      <c r="O459" s="71">
        <f>E459*(H459*L459+I459*M459)</f>
        <v>0</v>
      </c>
    </row>
    <row r="460" spans="1:15" ht="15" hidden="1" customHeight="1" outlineLevel="1">
      <c r="A460" s="35"/>
      <c r="B460" s="35" t="s">
        <v>793</v>
      </c>
      <c r="C460" s="34" t="s">
        <v>750</v>
      </c>
      <c r="D460" s="61"/>
      <c r="E460" s="61"/>
      <c r="F460" s="107">
        <v>0.02</v>
      </c>
      <c r="G460" s="107">
        <v>0.02</v>
      </c>
      <c r="H460" s="107">
        <v>1.2999999999999999E-2</v>
      </c>
      <c r="I460" s="107">
        <v>1.2999999999999999E-2</v>
      </c>
      <c r="J460" s="59"/>
      <c r="K460" s="59"/>
      <c r="L460" s="59"/>
      <c r="M460" s="59"/>
      <c r="N460" s="81">
        <f>E460*(F460*J460+G460*K460+H460*L460+I460*M460)</f>
        <v>0</v>
      </c>
      <c r="O460" s="71">
        <f>E460*(H460*L460+I460*M460)</f>
        <v>0</v>
      </c>
    </row>
    <row r="461" spans="1:15" ht="15" hidden="1" customHeight="1" outlineLevel="1">
      <c r="A461" s="35"/>
      <c r="B461" s="35" t="s">
        <v>794</v>
      </c>
      <c r="C461" s="34" t="s">
        <v>750</v>
      </c>
      <c r="D461" s="61"/>
      <c r="E461" s="61"/>
      <c r="F461" s="107">
        <v>1.6E-2</v>
      </c>
      <c r="G461" s="107">
        <v>1.6E-2</v>
      </c>
      <c r="H461" s="107">
        <v>0.01</v>
      </c>
      <c r="I461" s="107">
        <v>0.01</v>
      </c>
      <c r="J461" s="59"/>
      <c r="K461" s="59"/>
      <c r="L461" s="59"/>
      <c r="M461" s="59"/>
      <c r="N461" s="81">
        <f>E461*(F461*J461+G461*K461+H461*L461+I461*M461)</f>
        <v>0</v>
      </c>
      <c r="O461" s="71">
        <f>E461*(H461*L461+I461*M461)</f>
        <v>0</v>
      </c>
    </row>
    <row r="462" spans="1:15" ht="15" hidden="1" customHeight="1" outlineLevel="1">
      <c r="A462" s="35"/>
      <c r="B462" s="35" t="s">
        <v>795</v>
      </c>
      <c r="C462" s="34" t="s">
        <v>750</v>
      </c>
      <c r="D462" s="61"/>
      <c r="E462" s="61"/>
      <c r="F462" s="107">
        <v>6.0000000000000001E-3</v>
      </c>
      <c r="G462" s="107">
        <v>6.0000000000000001E-3</v>
      </c>
      <c r="H462" s="107">
        <v>4.0000000000000001E-3</v>
      </c>
      <c r="I462" s="107">
        <v>4.0000000000000001E-3</v>
      </c>
      <c r="J462" s="59"/>
      <c r="K462" s="59"/>
      <c r="L462" s="59"/>
      <c r="M462" s="59"/>
      <c r="N462" s="81">
        <f>E462*(F462*J462+G462*K462+H462*L462+I462*M462)</f>
        <v>0</v>
      </c>
      <c r="O462" s="71">
        <f>E462*(H462*L462+I462*M462)</f>
        <v>0</v>
      </c>
    </row>
    <row r="463" spans="1:15" ht="15" hidden="1" customHeight="1" outlineLevel="1">
      <c r="A463" s="42"/>
      <c r="B463" s="47" t="s">
        <v>796</v>
      </c>
      <c r="C463" s="34"/>
      <c r="D463" s="61"/>
      <c r="E463" s="61">
        <f>SUM(E464:E467)</f>
        <v>0</v>
      </c>
      <c r="F463" s="100"/>
      <c r="G463" s="100"/>
      <c r="H463" s="100"/>
      <c r="I463" s="100"/>
      <c r="J463" s="34"/>
      <c r="K463" s="34"/>
      <c r="L463" s="34"/>
      <c r="M463" s="34"/>
      <c r="N463" s="81">
        <f>SUM(N464:N467)</f>
        <v>0</v>
      </c>
      <c r="O463" s="73"/>
    </row>
    <row r="464" spans="1:15" ht="15" hidden="1" customHeight="1" outlineLevel="1">
      <c r="A464" s="35"/>
      <c r="B464" s="35" t="s">
        <v>792</v>
      </c>
      <c r="C464" s="34" t="s">
        <v>750</v>
      </c>
      <c r="D464" s="61"/>
      <c r="E464" s="61"/>
      <c r="F464" s="107">
        <v>4.4999999999999998E-2</v>
      </c>
      <c r="G464" s="107">
        <v>4.4999999999999998E-2</v>
      </c>
      <c r="H464" s="108"/>
      <c r="I464" s="108"/>
      <c r="J464" s="59"/>
      <c r="K464" s="59"/>
      <c r="L464" s="80"/>
      <c r="M464" s="80"/>
      <c r="N464" s="81">
        <f>E464*(F464*J464+G464*K464+H464*L464+I464*M464)</f>
        <v>0</v>
      </c>
      <c r="O464" s="75"/>
    </row>
    <row r="465" spans="1:15" ht="15" hidden="1" customHeight="1" outlineLevel="1">
      <c r="A465" s="35"/>
      <c r="B465" s="35" t="s">
        <v>793</v>
      </c>
      <c r="C465" s="34" t="s">
        <v>750</v>
      </c>
      <c r="D465" s="61"/>
      <c r="E465" s="61"/>
      <c r="F465" s="107">
        <v>3.3000000000000002E-2</v>
      </c>
      <c r="G465" s="107">
        <v>3.3000000000000002E-2</v>
      </c>
      <c r="H465" s="108"/>
      <c r="I465" s="108"/>
      <c r="J465" s="59"/>
      <c r="K465" s="59"/>
      <c r="L465" s="80"/>
      <c r="M465" s="80"/>
      <c r="N465" s="81">
        <f>E465*(F465*J465+G465*K465+H465*L465+I465*M465)</f>
        <v>0</v>
      </c>
      <c r="O465" s="75"/>
    </row>
    <row r="466" spans="1:15" ht="15" hidden="1" customHeight="1" outlineLevel="1">
      <c r="A466" s="35"/>
      <c r="B466" s="35" t="s">
        <v>794</v>
      </c>
      <c r="C466" s="34" t="s">
        <v>750</v>
      </c>
      <c r="D466" s="61"/>
      <c r="E466" s="61"/>
      <c r="F466" s="107">
        <v>2.6000000000000002E-2</v>
      </c>
      <c r="G466" s="107">
        <v>2.6000000000000002E-2</v>
      </c>
      <c r="H466" s="108"/>
      <c r="I466" s="108"/>
      <c r="J466" s="59"/>
      <c r="K466" s="59"/>
      <c r="L466" s="80"/>
      <c r="M466" s="80"/>
      <c r="N466" s="81">
        <f>E466*(F466*J466+G466*K466+H466*L466+I466*M466)</f>
        <v>0</v>
      </c>
      <c r="O466" s="75"/>
    </row>
    <row r="467" spans="1:15" ht="15" hidden="1" customHeight="1" outlineLevel="1">
      <c r="A467" s="35"/>
      <c r="B467" s="35" t="s">
        <v>795</v>
      </c>
      <c r="C467" s="34" t="s">
        <v>750</v>
      </c>
      <c r="D467" s="61"/>
      <c r="E467" s="61"/>
      <c r="F467" s="107">
        <v>0.01</v>
      </c>
      <c r="G467" s="107">
        <v>0.01</v>
      </c>
      <c r="H467" s="108"/>
      <c r="I467" s="108"/>
      <c r="J467" s="59"/>
      <c r="K467" s="59"/>
      <c r="L467" s="80"/>
      <c r="M467" s="80"/>
      <c r="N467" s="81">
        <f>E467*(F467*J467+G467*K467+H467*L467+I467*M467)</f>
        <v>0</v>
      </c>
      <c r="O467" s="45"/>
    </row>
    <row r="468" spans="1:15" ht="25.5" hidden="1" customHeight="1" collapsed="1">
      <c r="A468" s="1639" t="s">
        <v>771</v>
      </c>
      <c r="B468" s="1640"/>
      <c r="C468" s="31" t="s">
        <v>746</v>
      </c>
      <c r="D468" s="61">
        <f>D469</f>
        <v>0</v>
      </c>
      <c r="E468" s="61">
        <f>E472</f>
        <v>0</v>
      </c>
      <c r="F468" s="95"/>
      <c r="G468" s="95"/>
      <c r="H468" s="95"/>
      <c r="I468" s="95"/>
      <c r="J468" s="85"/>
      <c r="K468" s="85"/>
      <c r="L468" s="85"/>
      <c r="M468" s="85"/>
      <c r="N468" s="81">
        <f>N469+N472</f>
        <v>0</v>
      </c>
      <c r="O468" s="45"/>
    </row>
    <row r="469" spans="1:15" ht="15" hidden="1" customHeight="1">
      <c r="A469" s="1637" t="s">
        <v>802</v>
      </c>
      <c r="B469" s="1638"/>
      <c r="C469" s="31" t="s">
        <v>746</v>
      </c>
      <c r="D469" s="61">
        <f>D470</f>
        <v>0</v>
      </c>
      <c r="E469" s="61"/>
      <c r="F469" s="96">
        <f>F470</f>
        <v>1.23</v>
      </c>
      <c r="G469" s="96">
        <f>G470</f>
        <v>1.23</v>
      </c>
      <c r="H469" s="99"/>
      <c r="I469" s="99"/>
      <c r="J469" s="50"/>
      <c r="K469" s="50"/>
      <c r="L469" s="50"/>
      <c r="M469" s="50"/>
      <c r="N469" s="81">
        <f>SUM(N470:N471)</f>
        <v>0</v>
      </c>
      <c r="O469" s="45"/>
    </row>
    <row r="470" spans="1:15" ht="15" hidden="1" customHeight="1" outlineLevel="1">
      <c r="A470" s="82"/>
      <c r="B470" s="82" t="s">
        <v>800</v>
      </c>
      <c r="C470" s="31" t="s">
        <v>746</v>
      </c>
      <c r="D470" s="61"/>
      <c r="E470" s="61"/>
      <c r="F470" s="90">
        <v>1.23</v>
      </c>
      <c r="G470" s="91">
        <v>1.23</v>
      </c>
      <c r="H470" s="98"/>
      <c r="I470" s="98"/>
      <c r="J470" s="59"/>
      <c r="K470" s="59"/>
      <c r="L470" s="45"/>
      <c r="M470" s="45"/>
      <c r="N470" s="81">
        <f>D470*(F470*J470+G470*K470+H470*L470+I470*M470)</f>
        <v>0</v>
      </c>
      <c r="O470" s="73"/>
    </row>
    <row r="471" spans="1:15" ht="15" hidden="1" customHeight="1" outlineLevel="1">
      <c r="A471" s="43"/>
      <c r="B471" s="89" t="s">
        <v>801</v>
      </c>
      <c r="C471" s="44" t="s">
        <v>748</v>
      </c>
      <c r="D471" s="61"/>
      <c r="E471" s="61"/>
      <c r="F471" s="97"/>
      <c r="G471" s="98"/>
      <c r="H471" s="98"/>
      <c r="I471" s="98"/>
      <c r="J471" s="45"/>
      <c r="K471" s="45"/>
      <c r="L471" s="45"/>
      <c r="M471" s="45"/>
      <c r="N471" s="81"/>
      <c r="O471" s="73"/>
    </row>
    <row r="472" spans="1:15" ht="15" hidden="1" customHeight="1" collapsed="1">
      <c r="A472" s="1637" t="s">
        <v>749</v>
      </c>
      <c r="B472" s="1638"/>
      <c r="C472" s="50"/>
      <c r="D472" s="61"/>
      <c r="E472" s="61">
        <f>E474+E473</f>
        <v>0</v>
      </c>
      <c r="F472" s="99"/>
      <c r="G472" s="99"/>
      <c r="H472" s="99"/>
      <c r="I472" s="99"/>
      <c r="J472" s="50"/>
      <c r="K472" s="50"/>
      <c r="L472" s="50"/>
      <c r="M472" s="50"/>
      <c r="N472" s="81">
        <f>N473+N474</f>
        <v>0</v>
      </c>
      <c r="O472" s="73"/>
    </row>
    <row r="473" spans="1:15" ht="15" hidden="1" customHeight="1" outlineLevel="1">
      <c r="A473" s="33"/>
      <c r="B473" s="89" t="s">
        <v>804</v>
      </c>
      <c r="C473" s="32" t="s">
        <v>748</v>
      </c>
      <c r="D473" s="61"/>
      <c r="E473" s="61"/>
      <c r="F473" s="100"/>
      <c r="G473" s="100"/>
      <c r="H473" s="100"/>
      <c r="I473" s="100"/>
      <c r="J473" s="59"/>
      <c r="K473" s="59"/>
      <c r="L473" s="59"/>
      <c r="M473" s="59"/>
      <c r="N473" s="81"/>
      <c r="O473" s="73"/>
    </row>
    <row r="474" spans="1:15" ht="45" hidden="1" customHeight="1" outlineLevel="1">
      <c r="A474" s="38"/>
      <c r="B474" s="53" t="s">
        <v>790</v>
      </c>
      <c r="C474" s="50"/>
      <c r="D474" s="61"/>
      <c r="E474" s="61">
        <f>E475</f>
        <v>0</v>
      </c>
      <c r="F474" s="102"/>
      <c r="G474" s="99"/>
      <c r="H474" s="99"/>
      <c r="I474" s="99"/>
      <c r="J474" s="50"/>
      <c r="K474" s="50"/>
      <c r="L474" s="50"/>
      <c r="M474" s="51"/>
      <c r="N474" s="81">
        <f>N475</f>
        <v>0</v>
      </c>
      <c r="O474" s="73"/>
    </row>
    <row r="475" spans="1:15" ht="15" hidden="1" customHeight="1" outlineLevel="1">
      <c r="A475" s="42"/>
      <c r="B475" s="47" t="s">
        <v>796</v>
      </c>
      <c r="C475" s="34"/>
      <c r="D475" s="61"/>
      <c r="E475" s="61">
        <f>SUM(E476:E479)</f>
        <v>0</v>
      </c>
      <c r="F475" s="100"/>
      <c r="G475" s="100"/>
      <c r="H475" s="100"/>
      <c r="I475" s="100"/>
      <c r="J475" s="34"/>
      <c r="K475" s="34"/>
      <c r="L475" s="34"/>
      <c r="M475" s="34"/>
      <c r="N475" s="81">
        <f>SUM(N476:N479)</f>
        <v>0</v>
      </c>
      <c r="O475" s="73"/>
    </row>
    <row r="476" spans="1:15" ht="15" hidden="1" customHeight="1" outlineLevel="1">
      <c r="A476" s="35"/>
      <c r="B476" s="35" t="s">
        <v>792</v>
      </c>
      <c r="C476" s="34" t="s">
        <v>750</v>
      </c>
      <c r="D476" s="61"/>
      <c r="E476" s="61"/>
      <c r="F476" s="107">
        <v>4.4999999999999998E-2</v>
      </c>
      <c r="G476" s="107">
        <v>4.4999999999999998E-2</v>
      </c>
      <c r="H476" s="108"/>
      <c r="I476" s="108"/>
      <c r="J476" s="59"/>
      <c r="K476" s="59"/>
      <c r="L476" s="80"/>
      <c r="M476" s="80"/>
      <c r="N476" s="81">
        <f>E476*(F476*J476+G476*K476+H476*L476+I476*M476)</f>
        <v>0</v>
      </c>
      <c r="O476" s="75"/>
    </row>
    <row r="477" spans="1:15" ht="15" hidden="1" customHeight="1" outlineLevel="1">
      <c r="A477" s="35"/>
      <c r="B477" s="35" t="s">
        <v>793</v>
      </c>
      <c r="C477" s="34" t="s">
        <v>750</v>
      </c>
      <c r="D477" s="61"/>
      <c r="E477" s="61"/>
      <c r="F477" s="107">
        <v>3.3000000000000002E-2</v>
      </c>
      <c r="G477" s="107">
        <v>3.3000000000000002E-2</v>
      </c>
      <c r="H477" s="108"/>
      <c r="I477" s="108"/>
      <c r="J477" s="59"/>
      <c r="K477" s="59"/>
      <c r="L477" s="80"/>
      <c r="M477" s="80"/>
      <c r="N477" s="81">
        <f>E477*(F477*J477+G477*K477+H477*L477+I477*M477)</f>
        <v>0</v>
      </c>
      <c r="O477" s="75"/>
    </row>
    <row r="478" spans="1:15" ht="15" hidden="1" customHeight="1" outlineLevel="1">
      <c r="A478" s="35"/>
      <c r="B478" s="35" t="s">
        <v>794</v>
      </c>
      <c r="C478" s="34" t="s">
        <v>750</v>
      </c>
      <c r="D478" s="61"/>
      <c r="E478" s="61"/>
      <c r="F478" s="107">
        <v>2.6000000000000002E-2</v>
      </c>
      <c r="G478" s="107">
        <v>2.6000000000000002E-2</v>
      </c>
      <c r="H478" s="108"/>
      <c r="I478" s="108"/>
      <c r="J478" s="59"/>
      <c r="K478" s="59"/>
      <c r="L478" s="80"/>
      <c r="M478" s="80"/>
      <c r="N478" s="81">
        <f>E478*(F478*J478+G478*K478+H478*L478+I478*M478)</f>
        <v>0</v>
      </c>
      <c r="O478" s="75"/>
    </row>
    <row r="479" spans="1:15" ht="15" hidden="1" customHeight="1" outlineLevel="1">
      <c r="A479" s="35"/>
      <c r="B479" s="35" t="s">
        <v>795</v>
      </c>
      <c r="C479" s="34" t="s">
        <v>750</v>
      </c>
      <c r="D479" s="61"/>
      <c r="E479" s="61"/>
      <c r="F479" s="107">
        <v>0.01</v>
      </c>
      <c r="G479" s="107">
        <v>0.01</v>
      </c>
      <c r="H479" s="108"/>
      <c r="I479" s="108"/>
      <c r="J479" s="59"/>
      <c r="K479" s="59"/>
      <c r="L479" s="80"/>
      <c r="M479" s="80"/>
      <c r="N479" s="81">
        <f>E479*(F479*J479+G479*K479+H479*L479+I479*M479)</f>
        <v>0</v>
      </c>
      <c r="O479" s="45"/>
    </row>
    <row r="480" spans="1:15" ht="27.75" hidden="1" customHeight="1" collapsed="1">
      <c r="A480" s="1639" t="s">
        <v>772</v>
      </c>
      <c r="B480" s="1640"/>
      <c r="C480" s="31" t="s">
        <v>746</v>
      </c>
      <c r="D480" s="61">
        <f>D481</f>
        <v>0</v>
      </c>
      <c r="E480" s="61">
        <f>E484</f>
        <v>0</v>
      </c>
      <c r="F480" s="95"/>
      <c r="G480" s="95"/>
      <c r="H480" s="95"/>
      <c r="I480" s="95"/>
      <c r="J480" s="85"/>
      <c r="K480" s="85"/>
      <c r="L480" s="85"/>
      <c r="M480" s="85"/>
      <c r="N480" s="81">
        <f>N481+N484</f>
        <v>0</v>
      </c>
      <c r="O480" s="45"/>
    </row>
    <row r="481" spans="1:15" ht="15" hidden="1" customHeight="1">
      <c r="A481" s="1637" t="s">
        <v>802</v>
      </c>
      <c r="B481" s="1638"/>
      <c r="C481" s="31" t="s">
        <v>746</v>
      </c>
      <c r="D481" s="61">
        <f>D482</f>
        <v>0</v>
      </c>
      <c r="E481" s="61"/>
      <c r="F481" s="96">
        <f>F482</f>
        <v>1.58</v>
      </c>
      <c r="G481" s="96">
        <f>G482</f>
        <v>1.58</v>
      </c>
      <c r="H481" s="99"/>
      <c r="I481" s="99"/>
      <c r="J481" s="50"/>
      <c r="K481" s="50"/>
      <c r="L481" s="50"/>
      <c r="M481" s="50"/>
      <c r="N481" s="81">
        <f>SUM(N482:N483)</f>
        <v>0</v>
      </c>
      <c r="O481" s="45"/>
    </row>
    <row r="482" spans="1:15" ht="15" hidden="1" customHeight="1" outlineLevel="1">
      <c r="A482" s="82"/>
      <c r="B482" s="82" t="s">
        <v>800</v>
      </c>
      <c r="C482" s="31" t="s">
        <v>746</v>
      </c>
      <c r="D482" s="61"/>
      <c r="E482" s="61"/>
      <c r="F482" s="90">
        <v>1.58</v>
      </c>
      <c r="G482" s="91">
        <v>1.58</v>
      </c>
      <c r="H482" s="98"/>
      <c r="I482" s="98"/>
      <c r="J482" s="59"/>
      <c r="K482" s="59"/>
      <c r="L482" s="45"/>
      <c r="M482" s="45"/>
      <c r="N482" s="81">
        <f>D482*(F482*J482+G482*K482+H482*L482+I482*M482)</f>
        <v>0</v>
      </c>
      <c r="O482" s="45"/>
    </row>
    <row r="483" spans="1:15" ht="15" hidden="1" customHeight="1" outlineLevel="1">
      <c r="A483" s="43"/>
      <c r="B483" s="89" t="s">
        <v>801</v>
      </c>
      <c r="C483" s="44" t="s">
        <v>748</v>
      </c>
      <c r="D483" s="61"/>
      <c r="E483" s="61"/>
      <c r="F483" s="97"/>
      <c r="G483" s="98"/>
      <c r="H483" s="98"/>
      <c r="I483" s="98"/>
      <c r="J483" s="45"/>
      <c r="K483" s="45"/>
      <c r="L483" s="45"/>
      <c r="M483" s="45"/>
      <c r="N483" s="81"/>
      <c r="O483" s="45"/>
    </row>
    <row r="484" spans="1:15" ht="15" hidden="1" customHeight="1" collapsed="1">
      <c r="A484" s="1637" t="s">
        <v>749</v>
      </c>
      <c r="B484" s="1638"/>
      <c r="C484" s="50"/>
      <c r="D484" s="61"/>
      <c r="E484" s="61">
        <f>E486+E496+E485</f>
        <v>0</v>
      </c>
      <c r="F484" s="99"/>
      <c r="G484" s="99"/>
      <c r="H484" s="99"/>
      <c r="I484" s="99"/>
      <c r="J484" s="50"/>
      <c r="K484" s="50"/>
      <c r="L484" s="50"/>
      <c r="M484" s="50"/>
      <c r="N484" s="81">
        <f>N485+N486+N496</f>
        <v>0</v>
      </c>
      <c r="O484" s="88"/>
    </row>
    <row r="485" spans="1:15" ht="15" hidden="1" customHeight="1" outlineLevel="1">
      <c r="A485" s="33"/>
      <c r="B485" s="89" t="s">
        <v>803</v>
      </c>
      <c r="C485" s="32" t="s">
        <v>748</v>
      </c>
      <c r="D485" s="61"/>
      <c r="E485" s="61"/>
      <c r="F485" s="105"/>
      <c r="G485" s="105"/>
      <c r="H485" s="105"/>
      <c r="I485" s="105"/>
      <c r="J485" s="59"/>
      <c r="K485" s="59"/>
      <c r="L485" s="36"/>
      <c r="M485" s="76"/>
      <c r="N485" s="81"/>
      <c r="O485" s="73"/>
    </row>
    <row r="486" spans="1:15" ht="15" hidden="1" customHeight="1" outlineLevel="1">
      <c r="A486" s="33"/>
      <c r="B486" s="47" t="s">
        <v>796</v>
      </c>
      <c r="C486" s="39"/>
      <c r="D486" s="61"/>
      <c r="E486" s="61">
        <f>E487+E490+E493</f>
        <v>0</v>
      </c>
      <c r="F486" s="105"/>
      <c r="G486" s="105"/>
      <c r="H486" s="105"/>
      <c r="I486" s="105"/>
      <c r="J486" s="39"/>
      <c r="K486" s="39"/>
      <c r="L486" s="39"/>
      <c r="M486" s="63"/>
      <c r="N486" s="81">
        <f>N487+N490+N493</f>
        <v>0</v>
      </c>
      <c r="O486" s="78"/>
    </row>
    <row r="487" spans="1:15" ht="15" hidden="1" customHeight="1" outlineLevel="1">
      <c r="A487" s="33"/>
      <c r="B487" s="53" t="s">
        <v>785</v>
      </c>
      <c r="C487" s="50"/>
      <c r="D487" s="61"/>
      <c r="E487" s="61">
        <f>SUM(E488:E489)</f>
        <v>0</v>
      </c>
      <c r="F487" s="102"/>
      <c r="G487" s="99"/>
      <c r="H487" s="99"/>
      <c r="I487" s="99"/>
      <c r="J487" s="50"/>
      <c r="K487" s="50"/>
      <c r="L487" s="50"/>
      <c r="M487" s="51"/>
      <c r="N487" s="81">
        <f>SUM(N488:N489)</f>
        <v>0</v>
      </c>
      <c r="O487" s="79"/>
    </row>
    <row r="488" spans="1:15" ht="15" hidden="1" customHeight="1" outlineLevel="1">
      <c r="A488" s="33"/>
      <c r="B488" s="35" t="s">
        <v>786</v>
      </c>
      <c r="C488" s="34" t="s">
        <v>750</v>
      </c>
      <c r="D488" s="61"/>
      <c r="E488" s="61"/>
      <c r="F488" s="104">
        <v>0.11</v>
      </c>
      <c r="G488" s="104">
        <v>0.12</v>
      </c>
      <c r="H488" s="105"/>
      <c r="I488" s="106"/>
      <c r="J488" s="59"/>
      <c r="K488" s="59"/>
      <c r="L488" s="76"/>
      <c r="M488" s="76"/>
      <c r="N488" s="81">
        <f>E488*(F488*J488+G488*K488+H488*L488+I488*M488)</f>
        <v>0</v>
      </c>
      <c r="O488" s="77"/>
    </row>
    <row r="489" spans="1:15" ht="15" hidden="1" customHeight="1" outlineLevel="1">
      <c r="A489" s="33"/>
      <c r="B489" s="33" t="s">
        <v>787</v>
      </c>
      <c r="C489" s="34" t="s">
        <v>750</v>
      </c>
      <c r="D489" s="61"/>
      <c r="E489" s="61"/>
      <c r="F489" s="104">
        <v>0.33</v>
      </c>
      <c r="G489" s="104">
        <v>0.36</v>
      </c>
      <c r="H489" s="105"/>
      <c r="I489" s="105"/>
      <c r="J489" s="59"/>
      <c r="K489" s="59"/>
      <c r="L489" s="36"/>
      <c r="M489" s="76"/>
      <c r="N489" s="81">
        <f>E489*(F489*J489+G489*K489+H489*L489+I489*M489)</f>
        <v>0</v>
      </c>
      <c r="O489" s="77"/>
    </row>
    <row r="490" spans="1:15" ht="15" hidden="1" customHeight="1" outlineLevel="1">
      <c r="A490" s="33"/>
      <c r="B490" s="53" t="s">
        <v>788</v>
      </c>
      <c r="C490" s="50"/>
      <c r="D490" s="61"/>
      <c r="E490" s="61">
        <f>SUM(E491:E492)</f>
        <v>0</v>
      </c>
      <c r="F490" s="102"/>
      <c r="G490" s="99"/>
      <c r="H490" s="99"/>
      <c r="I490" s="99"/>
      <c r="J490" s="50"/>
      <c r="K490" s="50"/>
      <c r="L490" s="50"/>
      <c r="M490" s="51"/>
      <c r="N490" s="81">
        <f>SUM(N491:N492)</f>
        <v>0</v>
      </c>
      <c r="O490" s="79"/>
    </row>
    <row r="491" spans="1:15" ht="15" hidden="1" customHeight="1" outlineLevel="1">
      <c r="A491" s="33"/>
      <c r="B491" s="35" t="s">
        <v>786</v>
      </c>
      <c r="C491" s="34" t="s">
        <v>750</v>
      </c>
      <c r="D491" s="61"/>
      <c r="E491" s="61"/>
      <c r="F491" s="104">
        <v>7.6999999999999999E-2</v>
      </c>
      <c r="G491" s="104">
        <v>8.3999999999999991E-2</v>
      </c>
      <c r="H491" s="105"/>
      <c r="I491" s="106"/>
      <c r="J491" s="59"/>
      <c r="K491" s="59"/>
      <c r="L491" s="76"/>
      <c r="M491" s="76"/>
      <c r="N491" s="81">
        <f>E491*(F491*J491+G491*K491+H491*L491+I491*M491)</f>
        <v>0</v>
      </c>
      <c r="O491" s="77"/>
    </row>
    <row r="492" spans="1:15" ht="15" hidden="1" customHeight="1" outlineLevel="1">
      <c r="A492" s="33"/>
      <c r="B492" s="33" t="s">
        <v>787</v>
      </c>
      <c r="C492" s="34" t="s">
        <v>750</v>
      </c>
      <c r="D492" s="61"/>
      <c r="E492" s="61"/>
      <c r="F492" s="104">
        <v>0.22</v>
      </c>
      <c r="G492" s="104">
        <v>0.24</v>
      </c>
      <c r="H492" s="105"/>
      <c r="I492" s="105"/>
      <c r="J492" s="59"/>
      <c r="K492" s="59"/>
      <c r="L492" s="36"/>
      <c r="M492" s="76"/>
      <c r="N492" s="81">
        <f>E492*(F492*J492+G492*K492+H492*L492+I492*M492)</f>
        <v>0</v>
      </c>
      <c r="O492" s="77"/>
    </row>
    <row r="493" spans="1:15" ht="15" hidden="1" customHeight="1" outlineLevel="1">
      <c r="A493" s="33"/>
      <c r="B493" s="53" t="s">
        <v>789</v>
      </c>
      <c r="C493" s="50"/>
      <c r="D493" s="61"/>
      <c r="E493" s="61">
        <f>SUM(E494:E495)</f>
        <v>0</v>
      </c>
      <c r="F493" s="102"/>
      <c r="G493" s="99"/>
      <c r="H493" s="99"/>
      <c r="I493" s="99"/>
      <c r="J493" s="50"/>
      <c r="K493" s="50"/>
      <c r="L493" s="50"/>
      <c r="M493" s="51"/>
      <c r="N493" s="81">
        <f>SUM(N494:N495)</f>
        <v>0</v>
      </c>
      <c r="O493" s="79"/>
    </row>
    <row r="494" spans="1:15" ht="15" hidden="1" customHeight="1" outlineLevel="1">
      <c r="A494" s="33"/>
      <c r="B494" s="35" t="s">
        <v>786</v>
      </c>
      <c r="C494" s="34" t="s">
        <v>750</v>
      </c>
      <c r="D494" s="61"/>
      <c r="E494" s="61"/>
      <c r="F494" s="104">
        <v>5.5E-2</v>
      </c>
      <c r="G494" s="104">
        <v>0.06</v>
      </c>
      <c r="H494" s="105"/>
      <c r="I494" s="106"/>
      <c r="J494" s="59"/>
      <c r="K494" s="59"/>
      <c r="L494" s="76"/>
      <c r="M494" s="76"/>
      <c r="N494" s="81">
        <f>E494*(F494*J494+G494*K494+H494*L494+I494*M494)</f>
        <v>0</v>
      </c>
      <c r="O494" s="77"/>
    </row>
    <row r="495" spans="1:15" ht="15" hidden="1" customHeight="1" outlineLevel="1">
      <c r="A495" s="33"/>
      <c r="B495" s="33" t="s">
        <v>787</v>
      </c>
      <c r="C495" s="34" t="s">
        <v>750</v>
      </c>
      <c r="D495" s="61"/>
      <c r="E495" s="61"/>
      <c r="F495" s="104">
        <v>0.16500000000000001</v>
      </c>
      <c r="G495" s="104">
        <v>0.18</v>
      </c>
      <c r="H495" s="105"/>
      <c r="I495" s="105"/>
      <c r="J495" s="59"/>
      <c r="K495" s="59"/>
      <c r="L495" s="36"/>
      <c r="M495" s="76"/>
      <c r="N495" s="81">
        <f>E495*(F495*J495+G495*K495+H495*L495+I495*M495)</f>
        <v>0</v>
      </c>
      <c r="O495" s="77"/>
    </row>
    <row r="496" spans="1:15" ht="45" hidden="1" customHeight="1" outlineLevel="1">
      <c r="A496" s="38"/>
      <c r="B496" s="53" t="s">
        <v>790</v>
      </c>
      <c r="C496" s="50"/>
      <c r="D496" s="61"/>
      <c r="E496" s="61">
        <f>E497</f>
        <v>0</v>
      </c>
      <c r="F496" s="102"/>
      <c r="G496" s="99"/>
      <c r="H496" s="99"/>
      <c r="I496" s="99"/>
      <c r="J496" s="50"/>
      <c r="K496" s="50"/>
      <c r="L496" s="50"/>
      <c r="M496" s="51"/>
      <c r="N496" s="81">
        <f>N497</f>
        <v>0</v>
      </c>
      <c r="O496" s="77"/>
    </row>
    <row r="497" spans="1:15" ht="15" hidden="1" customHeight="1" outlineLevel="1">
      <c r="A497" s="42"/>
      <c r="B497" s="47" t="s">
        <v>796</v>
      </c>
      <c r="C497" s="34"/>
      <c r="D497" s="61"/>
      <c r="E497" s="61">
        <f>SUM(E498:E501)</f>
        <v>0</v>
      </c>
      <c r="F497" s="100"/>
      <c r="G497" s="100"/>
      <c r="H497" s="100"/>
      <c r="I497" s="100"/>
      <c r="J497" s="34"/>
      <c r="K497" s="34"/>
      <c r="L497" s="34"/>
      <c r="M497" s="34"/>
      <c r="N497" s="81">
        <f>SUM(N498:N501)</f>
        <v>0</v>
      </c>
      <c r="O497" s="73"/>
    </row>
    <row r="498" spans="1:15" ht="15" hidden="1" customHeight="1" outlineLevel="1">
      <c r="A498" s="35"/>
      <c r="B498" s="35" t="s">
        <v>792</v>
      </c>
      <c r="C498" s="34" t="s">
        <v>750</v>
      </c>
      <c r="D498" s="61"/>
      <c r="E498" s="61"/>
      <c r="F498" s="107">
        <v>4.4999999999999998E-2</v>
      </c>
      <c r="G498" s="107">
        <v>4.4999999999999998E-2</v>
      </c>
      <c r="H498" s="108"/>
      <c r="I498" s="108"/>
      <c r="J498" s="59"/>
      <c r="K498" s="59"/>
      <c r="L498" s="80"/>
      <c r="M498" s="80"/>
      <c r="N498" s="81">
        <f>E498*(F498*J498+G498*K498+H498*L498+I498*M498)</f>
        <v>0</v>
      </c>
      <c r="O498" s="75"/>
    </row>
    <row r="499" spans="1:15" ht="15" hidden="1" customHeight="1" outlineLevel="1">
      <c r="A499" s="35"/>
      <c r="B499" s="35" t="s">
        <v>793</v>
      </c>
      <c r="C499" s="34" t="s">
        <v>750</v>
      </c>
      <c r="D499" s="61"/>
      <c r="E499" s="61"/>
      <c r="F499" s="107">
        <v>3.3000000000000002E-2</v>
      </c>
      <c r="G499" s="107">
        <v>3.3000000000000002E-2</v>
      </c>
      <c r="H499" s="108"/>
      <c r="I499" s="108"/>
      <c r="J499" s="59"/>
      <c r="K499" s="59"/>
      <c r="L499" s="80"/>
      <c r="M499" s="80"/>
      <c r="N499" s="81">
        <f>E499*(F499*J499+G499*K499+H499*L499+I499*M499)</f>
        <v>0</v>
      </c>
      <c r="O499" s="75"/>
    </row>
    <row r="500" spans="1:15" ht="15" hidden="1" customHeight="1" outlineLevel="1">
      <c r="A500" s="35"/>
      <c r="B500" s="35" t="s">
        <v>794</v>
      </c>
      <c r="C500" s="34" t="s">
        <v>750</v>
      </c>
      <c r="D500" s="61"/>
      <c r="E500" s="61"/>
      <c r="F500" s="107">
        <v>2.6000000000000002E-2</v>
      </c>
      <c r="G500" s="107">
        <v>2.6000000000000002E-2</v>
      </c>
      <c r="H500" s="108"/>
      <c r="I500" s="108"/>
      <c r="J500" s="59"/>
      <c r="K500" s="59"/>
      <c r="L500" s="80"/>
      <c r="M500" s="80"/>
      <c r="N500" s="81">
        <f>E500*(F500*J500+G500*K500+H500*L500+I500*M500)</f>
        <v>0</v>
      </c>
      <c r="O500" s="75"/>
    </row>
    <row r="501" spans="1:15" ht="15" hidden="1" customHeight="1" outlineLevel="1">
      <c r="A501" s="35"/>
      <c r="B501" s="35" t="s">
        <v>795</v>
      </c>
      <c r="C501" s="34" t="s">
        <v>750</v>
      </c>
      <c r="D501" s="61"/>
      <c r="E501" s="61"/>
      <c r="F501" s="107">
        <v>0.01</v>
      </c>
      <c r="G501" s="107">
        <v>0.01</v>
      </c>
      <c r="H501" s="108"/>
      <c r="I501" s="108"/>
      <c r="J501" s="59"/>
      <c r="K501" s="59"/>
      <c r="L501" s="80"/>
      <c r="M501" s="80"/>
      <c r="N501" s="81">
        <f>E501*(F501*J501+G501*K501+H501*L501+I501*M501)</f>
        <v>0</v>
      </c>
      <c r="O501" s="75"/>
    </row>
    <row r="502" spans="1:15" ht="25.5" hidden="1" customHeight="1" collapsed="1">
      <c r="A502" s="1639" t="s">
        <v>810</v>
      </c>
      <c r="B502" s="1640"/>
      <c r="C502" s="31" t="s">
        <v>746</v>
      </c>
      <c r="D502" s="61">
        <f>D503</f>
        <v>0</v>
      </c>
      <c r="E502" s="61">
        <f>E506</f>
        <v>0</v>
      </c>
      <c r="F502" s="95"/>
      <c r="G502" s="95"/>
      <c r="H502" s="95"/>
      <c r="I502" s="95"/>
      <c r="J502" s="85"/>
      <c r="K502" s="85"/>
      <c r="L502" s="85"/>
      <c r="M502" s="85"/>
      <c r="N502" s="81">
        <f>N503+N506</f>
        <v>0</v>
      </c>
      <c r="O502" s="45"/>
    </row>
    <row r="503" spans="1:15" ht="15" hidden="1" customHeight="1">
      <c r="A503" s="1637" t="s">
        <v>802</v>
      </c>
      <c r="B503" s="1638"/>
      <c r="C503" s="31" t="s">
        <v>746</v>
      </c>
      <c r="D503" s="61">
        <f>D504</f>
        <v>0</v>
      </c>
      <c r="E503" s="61"/>
      <c r="F503" s="96">
        <f>F504</f>
        <v>2.1</v>
      </c>
      <c r="G503" s="96">
        <f>G504</f>
        <v>2.1</v>
      </c>
      <c r="H503" s="99"/>
      <c r="I503" s="99"/>
      <c r="J503" s="50"/>
      <c r="K503" s="50"/>
      <c r="L503" s="50"/>
      <c r="M503" s="50"/>
      <c r="N503" s="81">
        <f>SUM(N504:N505)</f>
        <v>0</v>
      </c>
      <c r="O503" s="45"/>
    </row>
    <row r="504" spans="1:15" ht="15" hidden="1" customHeight="1" outlineLevel="1">
      <c r="A504" s="82"/>
      <c r="B504" s="82" t="s">
        <v>800</v>
      </c>
      <c r="C504" s="31" t="s">
        <v>746</v>
      </c>
      <c r="D504" s="61"/>
      <c r="E504" s="61"/>
      <c r="F504" s="90">
        <v>2.1</v>
      </c>
      <c r="G504" s="91">
        <v>2.1</v>
      </c>
      <c r="H504" s="98"/>
      <c r="I504" s="98"/>
      <c r="J504" s="59"/>
      <c r="K504" s="59"/>
      <c r="L504" s="45"/>
      <c r="M504" s="45"/>
      <c r="N504" s="81">
        <f>D504*(F504*J504+G504*K504+H504*L504+I504*M504)</f>
        <v>0</v>
      </c>
      <c r="O504" s="73"/>
    </row>
    <row r="505" spans="1:15" ht="15" hidden="1" customHeight="1" outlineLevel="1">
      <c r="A505" s="43"/>
      <c r="B505" s="89" t="s">
        <v>801</v>
      </c>
      <c r="C505" s="44" t="s">
        <v>748</v>
      </c>
      <c r="D505" s="61"/>
      <c r="E505" s="61"/>
      <c r="F505" s="97"/>
      <c r="G505" s="98"/>
      <c r="H505" s="98"/>
      <c r="I505" s="98"/>
      <c r="J505" s="45"/>
      <c r="K505" s="45"/>
      <c r="L505" s="45"/>
      <c r="M505" s="45"/>
      <c r="N505" s="81"/>
      <c r="O505" s="73"/>
    </row>
    <row r="506" spans="1:15" ht="15" hidden="1" customHeight="1" collapsed="1">
      <c r="A506" s="1637" t="s">
        <v>749</v>
      </c>
      <c r="B506" s="1638"/>
      <c r="C506" s="50"/>
      <c r="D506" s="61"/>
      <c r="E506" s="61">
        <f>E508+E507</f>
        <v>0</v>
      </c>
      <c r="F506" s="99"/>
      <c r="G506" s="99"/>
      <c r="H506" s="99"/>
      <c r="I506" s="99"/>
      <c r="J506" s="50"/>
      <c r="K506" s="50"/>
      <c r="L506" s="50"/>
      <c r="M506" s="50"/>
      <c r="N506" s="81">
        <f>N507+N508</f>
        <v>0</v>
      </c>
      <c r="O506" s="73"/>
    </row>
    <row r="507" spans="1:15" ht="15" hidden="1" customHeight="1" outlineLevel="1">
      <c r="A507" s="33"/>
      <c r="B507" s="89" t="s">
        <v>804</v>
      </c>
      <c r="C507" s="32" t="s">
        <v>748</v>
      </c>
      <c r="D507" s="61"/>
      <c r="E507" s="61"/>
      <c r="F507" s="100"/>
      <c r="G507" s="100"/>
      <c r="H507" s="100"/>
      <c r="I507" s="100"/>
      <c r="J507" s="59"/>
      <c r="K507" s="59"/>
      <c r="L507" s="59"/>
      <c r="M507" s="59"/>
      <c r="N507" s="81"/>
      <c r="O507" s="73"/>
    </row>
    <row r="508" spans="1:15" ht="45" hidden="1" customHeight="1" outlineLevel="1">
      <c r="A508" s="38"/>
      <c r="B508" s="53" t="s">
        <v>790</v>
      </c>
      <c r="C508" s="50"/>
      <c r="D508" s="61"/>
      <c r="E508" s="61">
        <f>E509</f>
        <v>0</v>
      </c>
      <c r="F508" s="102"/>
      <c r="G508" s="99"/>
      <c r="H508" s="99"/>
      <c r="I508" s="99"/>
      <c r="J508" s="50"/>
      <c r="K508" s="50"/>
      <c r="L508" s="50"/>
      <c r="M508" s="51"/>
      <c r="N508" s="81">
        <f>N509</f>
        <v>0</v>
      </c>
      <c r="O508" s="73"/>
    </row>
    <row r="509" spans="1:15" ht="15" hidden="1" customHeight="1" outlineLevel="1">
      <c r="A509" s="42"/>
      <c r="B509" s="47" t="s">
        <v>796</v>
      </c>
      <c r="C509" s="34"/>
      <c r="D509" s="61"/>
      <c r="E509" s="61">
        <f>SUM(E510:E513)</f>
        <v>0</v>
      </c>
      <c r="F509" s="100"/>
      <c r="G509" s="100"/>
      <c r="H509" s="100"/>
      <c r="I509" s="100"/>
      <c r="J509" s="34"/>
      <c r="K509" s="34"/>
      <c r="L509" s="34"/>
      <c r="M509" s="34"/>
      <c r="N509" s="81">
        <f>SUM(N510:N513)</f>
        <v>0</v>
      </c>
      <c r="O509" s="73"/>
    </row>
    <row r="510" spans="1:15" ht="15" hidden="1" customHeight="1" outlineLevel="1">
      <c r="A510" s="35"/>
      <c r="B510" s="35" t="s">
        <v>792</v>
      </c>
      <c r="C510" s="34" t="s">
        <v>750</v>
      </c>
      <c r="D510" s="61"/>
      <c r="E510" s="61"/>
      <c r="F510" s="107">
        <v>4.4999999999999998E-2</v>
      </c>
      <c r="G510" s="107">
        <v>4.4999999999999998E-2</v>
      </c>
      <c r="H510" s="108"/>
      <c r="I510" s="108"/>
      <c r="J510" s="59"/>
      <c r="K510" s="59"/>
      <c r="L510" s="80"/>
      <c r="M510" s="80"/>
      <c r="N510" s="81">
        <f>E510*(F510*J510+G510*K510+H510*L510+I510*M510)</f>
        <v>0</v>
      </c>
      <c r="O510" s="75"/>
    </row>
    <row r="511" spans="1:15" ht="15" hidden="1" customHeight="1" outlineLevel="1">
      <c r="A511" s="35"/>
      <c r="B511" s="35" t="s">
        <v>793</v>
      </c>
      <c r="C511" s="34" t="s">
        <v>750</v>
      </c>
      <c r="D511" s="61"/>
      <c r="E511" s="61"/>
      <c r="F511" s="107">
        <v>3.3000000000000002E-2</v>
      </c>
      <c r="G511" s="107">
        <v>3.3000000000000002E-2</v>
      </c>
      <c r="H511" s="108"/>
      <c r="I511" s="108"/>
      <c r="J511" s="59"/>
      <c r="K511" s="59"/>
      <c r="L511" s="80"/>
      <c r="M511" s="80"/>
      <c r="N511" s="81">
        <f>E511*(F511*J511+G511*K511+H511*L511+I511*M511)</f>
        <v>0</v>
      </c>
      <c r="O511" s="75"/>
    </row>
    <row r="512" spans="1:15" ht="15" hidden="1" customHeight="1" outlineLevel="1">
      <c r="A512" s="35"/>
      <c r="B512" s="35" t="s">
        <v>794</v>
      </c>
      <c r="C512" s="34" t="s">
        <v>750</v>
      </c>
      <c r="D512" s="61"/>
      <c r="E512" s="61"/>
      <c r="F512" s="107">
        <v>2.6000000000000002E-2</v>
      </c>
      <c r="G512" s="107">
        <v>2.6000000000000002E-2</v>
      </c>
      <c r="H512" s="108"/>
      <c r="I512" s="108"/>
      <c r="J512" s="59"/>
      <c r="K512" s="59"/>
      <c r="L512" s="80"/>
      <c r="M512" s="80"/>
      <c r="N512" s="81">
        <f>E512*(F512*J512+G512*K512+H512*L512+I512*M512)</f>
        <v>0</v>
      </c>
      <c r="O512" s="75"/>
    </row>
    <row r="513" spans="1:15" ht="15" hidden="1" customHeight="1" outlineLevel="1">
      <c r="A513" s="35"/>
      <c r="B513" s="35" t="s">
        <v>795</v>
      </c>
      <c r="C513" s="34" t="s">
        <v>750</v>
      </c>
      <c r="D513" s="61"/>
      <c r="E513" s="61"/>
      <c r="F513" s="107">
        <v>0.01</v>
      </c>
      <c r="G513" s="107">
        <v>0.01</v>
      </c>
      <c r="H513" s="108"/>
      <c r="I513" s="108"/>
      <c r="J513" s="59"/>
      <c r="K513" s="59"/>
      <c r="L513" s="80"/>
      <c r="M513" s="80"/>
      <c r="N513" s="81">
        <f>E513*(F513*J513+G513*K513+H513*L513+I513*M513)</f>
        <v>0</v>
      </c>
      <c r="O513" s="45"/>
    </row>
    <row r="514" spans="1:15" ht="25.5" hidden="1" customHeight="1" collapsed="1">
      <c r="A514" s="1639" t="s">
        <v>811</v>
      </c>
      <c r="B514" s="1640"/>
      <c r="C514" s="31" t="s">
        <v>746</v>
      </c>
      <c r="D514" s="61">
        <f>D515</f>
        <v>0</v>
      </c>
      <c r="E514" s="61">
        <f>E518</f>
        <v>0</v>
      </c>
      <c r="F514" s="95"/>
      <c r="G514" s="95"/>
      <c r="H514" s="95"/>
      <c r="I514" s="95"/>
      <c r="J514" s="85"/>
      <c r="K514" s="85"/>
      <c r="L514" s="85"/>
      <c r="M514" s="85"/>
      <c r="N514" s="81">
        <f>N515+N518</f>
        <v>0</v>
      </c>
      <c r="O514" s="45"/>
    </row>
    <row r="515" spans="1:15" ht="15" hidden="1" customHeight="1">
      <c r="A515" s="1637" t="s">
        <v>802</v>
      </c>
      <c r="B515" s="1638"/>
      <c r="C515" s="31" t="s">
        <v>746</v>
      </c>
      <c r="D515" s="61">
        <f>D516</f>
        <v>0</v>
      </c>
      <c r="E515" s="61"/>
      <c r="F515" s="96">
        <f>F516</f>
        <v>2.71</v>
      </c>
      <c r="G515" s="96">
        <f>G516</f>
        <v>2.71</v>
      </c>
      <c r="H515" s="99"/>
      <c r="I515" s="99"/>
      <c r="J515" s="50"/>
      <c r="K515" s="50"/>
      <c r="L515" s="50"/>
      <c r="M515" s="50"/>
      <c r="N515" s="81">
        <f>SUM(N516:N517)</f>
        <v>0</v>
      </c>
      <c r="O515" s="45"/>
    </row>
    <row r="516" spans="1:15" ht="15" hidden="1" customHeight="1" outlineLevel="1">
      <c r="A516" s="82"/>
      <c r="B516" s="82" t="s">
        <v>800</v>
      </c>
      <c r="C516" s="31" t="s">
        <v>746</v>
      </c>
      <c r="D516" s="61"/>
      <c r="E516" s="61"/>
      <c r="F516" s="90">
        <v>2.71</v>
      </c>
      <c r="G516" s="91">
        <v>2.71</v>
      </c>
      <c r="H516" s="98"/>
      <c r="I516" s="98"/>
      <c r="J516" s="59"/>
      <c r="K516" s="59"/>
      <c r="L516" s="45"/>
      <c r="M516" s="45"/>
      <c r="N516" s="81">
        <f>D516*(F516*J516+G516*K516+H516*L516+I516*M516)</f>
        <v>0</v>
      </c>
      <c r="O516" s="73"/>
    </row>
    <row r="517" spans="1:15" ht="15" hidden="1" customHeight="1" outlineLevel="1">
      <c r="A517" s="43"/>
      <c r="B517" s="89" t="s">
        <v>801</v>
      </c>
      <c r="C517" s="44" t="s">
        <v>748</v>
      </c>
      <c r="D517" s="61"/>
      <c r="E517" s="61"/>
      <c r="F517" s="97"/>
      <c r="G517" s="98"/>
      <c r="H517" s="98"/>
      <c r="I517" s="98"/>
      <c r="J517" s="45"/>
      <c r="K517" s="45"/>
      <c r="L517" s="45"/>
      <c r="M517" s="45"/>
      <c r="N517" s="81"/>
      <c r="O517" s="73"/>
    </row>
    <row r="518" spans="1:15" ht="15" hidden="1" customHeight="1" collapsed="1">
      <c r="A518" s="1637" t="s">
        <v>749</v>
      </c>
      <c r="B518" s="1638"/>
      <c r="C518" s="50"/>
      <c r="D518" s="61"/>
      <c r="E518" s="61">
        <f>E520+E519</f>
        <v>0</v>
      </c>
      <c r="F518" s="99"/>
      <c r="G518" s="99"/>
      <c r="H518" s="99"/>
      <c r="I518" s="99"/>
      <c r="J518" s="50"/>
      <c r="K518" s="50"/>
      <c r="L518" s="50"/>
      <c r="M518" s="50"/>
      <c r="N518" s="81">
        <f>N519+N520</f>
        <v>0</v>
      </c>
      <c r="O518" s="73"/>
    </row>
    <row r="519" spans="1:15" ht="15" hidden="1" customHeight="1" outlineLevel="1">
      <c r="A519" s="33"/>
      <c r="B519" s="89" t="s">
        <v>804</v>
      </c>
      <c r="C519" s="32" t="s">
        <v>748</v>
      </c>
      <c r="D519" s="61"/>
      <c r="E519" s="61"/>
      <c r="F519" s="100"/>
      <c r="G519" s="100"/>
      <c r="H519" s="100"/>
      <c r="I519" s="100"/>
      <c r="J519" s="59"/>
      <c r="K519" s="59"/>
      <c r="L519" s="59"/>
      <c r="M519" s="59"/>
      <c r="N519" s="81"/>
      <c r="O519" s="73"/>
    </row>
    <row r="520" spans="1:15" ht="45" hidden="1" customHeight="1" outlineLevel="1">
      <c r="A520" s="38"/>
      <c r="B520" s="53" t="s">
        <v>790</v>
      </c>
      <c r="C520" s="50"/>
      <c r="D520" s="61"/>
      <c r="E520" s="61">
        <f>E521</f>
        <v>0</v>
      </c>
      <c r="F520" s="102"/>
      <c r="G520" s="99"/>
      <c r="H520" s="99"/>
      <c r="I520" s="99"/>
      <c r="J520" s="50"/>
      <c r="K520" s="50"/>
      <c r="L520" s="50"/>
      <c r="M520" s="51"/>
      <c r="N520" s="81">
        <f>N521</f>
        <v>0</v>
      </c>
      <c r="O520" s="73"/>
    </row>
    <row r="521" spans="1:15" ht="15" hidden="1" customHeight="1" outlineLevel="1">
      <c r="A521" s="42"/>
      <c r="B521" s="47" t="s">
        <v>796</v>
      </c>
      <c r="C521" s="34"/>
      <c r="D521" s="61"/>
      <c r="E521" s="61">
        <f>SUM(E522:E525)</f>
        <v>0</v>
      </c>
      <c r="F521" s="100"/>
      <c r="G521" s="100"/>
      <c r="H521" s="100"/>
      <c r="I521" s="100"/>
      <c r="J521" s="34"/>
      <c r="K521" s="34"/>
      <c r="L521" s="34"/>
      <c r="M521" s="34"/>
      <c r="N521" s="81">
        <f>SUM(N522:N525)</f>
        <v>0</v>
      </c>
      <c r="O521" s="73"/>
    </row>
    <row r="522" spans="1:15" ht="15" hidden="1" customHeight="1" outlineLevel="1">
      <c r="A522" s="35"/>
      <c r="B522" s="35" t="s">
        <v>792</v>
      </c>
      <c r="C522" s="34" t="s">
        <v>750</v>
      </c>
      <c r="D522" s="61"/>
      <c r="E522" s="61"/>
      <c r="F522" s="107">
        <v>4.4999999999999998E-2</v>
      </c>
      <c r="G522" s="107">
        <v>4.4999999999999998E-2</v>
      </c>
      <c r="H522" s="108"/>
      <c r="I522" s="108"/>
      <c r="J522" s="59"/>
      <c r="K522" s="59"/>
      <c r="L522" s="80"/>
      <c r="M522" s="80"/>
      <c r="N522" s="81">
        <f>E522*(F522*J522+G522*K522+H522*L522+I522*M522)</f>
        <v>0</v>
      </c>
      <c r="O522" s="73"/>
    </row>
    <row r="523" spans="1:15" ht="15" hidden="1" customHeight="1" outlineLevel="1">
      <c r="A523" s="35"/>
      <c r="B523" s="35" t="s">
        <v>793</v>
      </c>
      <c r="C523" s="34" t="s">
        <v>750</v>
      </c>
      <c r="D523" s="61"/>
      <c r="E523" s="61"/>
      <c r="F523" s="107">
        <v>3.3000000000000002E-2</v>
      </c>
      <c r="G523" s="107">
        <v>3.3000000000000002E-2</v>
      </c>
      <c r="H523" s="108"/>
      <c r="I523" s="108"/>
      <c r="J523" s="59"/>
      <c r="K523" s="59"/>
      <c r="L523" s="80"/>
      <c r="M523" s="80"/>
      <c r="N523" s="81">
        <f>E523*(F523*J523+G523*K523+H523*L523+I523*M523)</f>
        <v>0</v>
      </c>
      <c r="O523" s="73"/>
    </row>
    <row r="524" spans="1:15" ht="15" hidden="1" customHeight="1" outlineLevel="1">
      <c r="A524" s="35"/>
      <c r="B524" s="35" t="s">
        <v>794</v>
      </c>
      <c r="C524" s="34" t="s">
        <v>750</v>
      </c>
      <c r="D524" s="61"/>
      <c r="E524" s="61"/>
      <c r="F524" s="107">
        <v>2.6000000000000002E-2</v>
      </c>
      <c r="G524" s="107">
        <v>2.6000000000000002E-2</v>
      </c>
      <c r="H524" s="108"/>
      <c r="I524" s="108"/>
      <c r="J524" s="59"/>
      <c r="K524" s="59"/>
      <c r="L524" s="80"/>
      <c r="M524" s="80"/>
      <c r="N524" s="81">
        <f>E524*(F524*J524+G524*K524+H524*L524+I524*M524)</f>
        <v>0</v>
      </c>
      <c r="O524" s="73"/>
    </row>
    <row r="525" spans="1:15" ht="15" hidden="1" customHeight="1" outlineLevel="1">
      <c r="A525" s="35"/>
      <c r="B525" s="35" t="s">
        <v>795</v>
      </c>
      <c r="C525" s="34" t="s">
        <v>750</v>
      </c>
      <c r="D525" s="61"/>
      <c r="E525" s="61"/>
      <c r="F525" s="107">
        <v>0.01</v>
      </c>
      <c r="G525" s="107">
        <v>0.01</v>
      </c>
      <c r="H525" s="108"/>
      <c r="I525" s="108"/>
      <c r="J525" s="59"/>
      <c r="K525" s="59"/>
      <c r="L525" s="80"/>
      <c r="M525" s="80"/>
      <c r="N525" s="81">
        <f>E525*(F525*J525+G525*K525+H525*L525+I525*M525)</f>
        <v>0</v>
      </c>
      <c r="O525" s="73"/>
    </row>
    <row r="526" spans="1:15" ht="15" customHeight="1" collapsed="1">
      <c r="A526" s="1645" t="s">
        <v>773</v>
      </c>
      <c r="B526" s="1646"/>
      <c r="C526" s="46" t="s">
        <v>799</v>
      </c>
      <c r="D526" s="61">
        <f>D527+D549+D553</f>
        <v>0</v>
      </c>
      <c r="E526" s="61">
        <f>E527+E549+E553</f>
        <v>0</v>
      </c>
      <c r="F526" s="94"/>
      <c r="G526" s="94"/>
      <c r="H526" s="94"/>
      <c r="I526" s="94"/>
      <c r="J526" s="46"/>
      <c r="K526" s="46"/>
      <c r="L526" s="46"/>
      <c r="M526" s="46"/>
      <c r="N526" s="81">
        <f>N527+N549+N553</f>
        <v>0</v>
      </c>
      <c r="O526" s="73"/>
    </row>
    <row r="527" spans="1:15" ht="29.25" hidden="1" customHeight="1">
      <c r="A527" s="1639" t="s">
        <v>774</v>
      </c>
      <c r="B527" s="1640"/>
      <c r="C527" s="31" t="s">
        <v>746</v>
      </c>
      <c r="D527" s="61">
        <f>D528</f>
        <v>0</v>
      </c>
      <c r="E527" s="61">
        <f>E531</f>
        <v>0</v>
      </c>
      <c r="F527" s="95"/>
      <c r="G527" s="95"/>
      <c r="H527" s="95"/>
      <c r="I527" s="95"/>
      <c r="J527" s="85"/>
      <c r="K527" s="85"/>
      <c r="L527" s="85"/>
      <c r="M527" s="85"/>
      <c r="N527" s="81">
        <f>N528+N531</f>
        <v>0</v>
      </c>
      <c r="O527" s="73"/>
    </row>
    <row r="528" spans="1:15" ht="15" hidden="1" customHeight="1">
      <c r="A528" s="1637" t="s">
        <v>802</v>
      </c>
      <c r="B528" s="1638"/>
      <c r="C528" s="31" t="s">
        <v>746</v>
      </c>
      <c r="D528" s="61">
        <f>D529</f>
        <v>0</v>
      </c>
      <c r="E528" s="85"/>
      <c r="F528" s="96">
        <f>F529</f>
        <v>1.4</v>
      </c>
      <c r="G528" s="96">
        <f>G529</f>
        <v>1.4</v>
      </c>
      <c r="H528" s="99"/>
      <c r="I528" s="99"/>
      <c r="J528" s="50"/>
      <c r="K528" s="50"/>
      <c r="L528" s="50"/>
      <c r="M528" s="50"/>
      <c r="N528" s="81">
        <f>SUM(N529:N530)</f>
        <v>0</v>
      </c>
      <c r="O528" s="45"/>
    </row>
    <row r="529" spans="1:15" ht="15" hidden="1" customHeight="1" outlineLevel="1">
      <c r="A529" s="82"/>
      <c r="B529" s="82" t="s">
        <v>800</v>
      </c>
      <c r="C529" s="31" t="s">
        <v>746</v>
      </c>
      <c r="D529" s="83"/>
      <c r="E529" s="85"/>
      <c r="F529" s="90">
        <v>1.4</v>
      </c>
      <c r="G529" s="91">
        <v>1.4</v>
      </c>
      <c r="H529" s="98"/>
      <c r="I529" s="98"/>
      <c r="J529" s="59"/>
      <c r="K529" s="59"/>
      <c r="L529" s="45"/>
      <c r="M529" s="45"/>
      <c r="N529" s="71">
        <f>D529*(F529*J529+G529*K529+H529*L529+I529*M529)</f>
        <v>0</v>
      </c>
      <c r="O529" s="45"/>
    </row>
    <row r="530" spans="1:15" ht="15" hidden="1" customHeight="1" outlineLevel="1">
      <c r="A530" s="43"/>
      <c r="B530" s="89" t="s">
        <v>801</v>
      </c>
      <c r="C530" s="44" t="s">
        <v>748</v>
      </c>
      <c r="D530" s="84"/>
      <c r="E530" s="85"/>
      <c r="F530" s="97"/>
      <c r="G530" s="98"/>
      <c r="H530" s="98"/>
      <c r="I530" s="98"/>
      <c r="J530" s="45"/>
      <c r="K530" s="45"/>
      <c r="L530" s="45"/>
      <c r="M530" s="45"/>
      <c r="N530" s="67"/>
      <c r="O530" s="45"/>
    </row>
    <row r="531" spans="1:15" ht="15" hidden="1" customHeight="1" collapsed="1">
      <c r="A531" s="1637" t="s">
        <v>749</v>
      </c>
      <c r="B531" s="1638"/>
      <c r="C531" s="50"/>
      <c r="D531" s="50"/>
      <c r="E531" s="61">
        <f>E533+E543+E532</f>
        <v>0</v>
      </c>
      <c r="F531" s="99"/>
      <c r="G531" s="99"/>
      <c r="H531" s="99"/>
      <c r="I531" s="99"/>
      <c r="J531" s="50"/>
      <c r="K531" s="50"/>
      <c r="L531" s="50"/>
      <c r="M531" s="50"/>
      <c r="N531" s="81">
        <f>N532+N533+N543</f>
        <v>0</v>
      </c>
      <c r="O531" s="88"/>
    </row>
    <row r="532" spans="1:15" ht="15" hidden="1" customHeight="1" outlineLevel="1">
      <c r="A532" s="33"/>
      <c r="B532" s="89" t="s">
        <v>803</v>
      </c>
      <c r="C532" s="32" t="s">
        <v>748</v>
      </c>
      <c r="D532" s="39"/>
      <c r="E532" s="48"/>
      <c r="F532" s="105"/>
      <c r="G532" s="105"/>
      <c r="H532" s="105"/>
      <c r="I532" s="105"/>
      <c r="J532" s="59"/>
      <c r="K532" s="59"/>
      <c r="L532" s="36"/>
      <c r="M532" s="76"/>
      <c r="N532" s="72"/>
      <c r="O532" s="73"/>
    </row>
    <row r="533" spans="1:15" ht="15" hidden="1" customHeight="1" outlineLevel="1">
      <c r="A533" s="33"/>
      <c r="B533" s="47" t="s">
        <v>796</v>
      </c>
      <c r="C533" s="39"/>
      <c r="D533" s="39"/>
      <c r="E533" s="62">
        <f>E534+E537+E540</f>
        <v>0</v>
      </c>
      <c r="F533" s="105"/>
      <c r="G533" s="105"/>
      <c r="H533" s="105"/>
      <c r="I533" s="105"/>
      <c r="J533" s="39"/>
      <c r="K533" s="39"/>
      <c r="L533" s="39"/>
      <c r="M533" s="63"/>
      <c r="N533" s="68">
        <f>N534+N537+N540</f>
        <v>0</v>
      </c>
      <c r="O533" s="78"/>
    </row>
    <row r="534" spans="1:15" ht="15" hidden="1" customHeight="1" outlineLevel="1">
      <c r="A534" s="33"/>
      <c r="B534" s="53" t="s">
        <v>785</v>
      </c>
      <c r="C534" s="50"/>
      <c r="D534" s="50"/>
      <c r="E534" s="61">
        <f>SUM(E535:E536)</f>
        <v>0</v>
      </c>
      <c r="F534" s="102"/>
      <c r="G534" s="99"/>
      <c r="H534" s="99"/>
      <c r="I534" s="99"/>
      <c r="J534" s="50"/>
      <c r="K534" s="50"/>
      <c r="L534" s="50"/>
      <c r="M534" s="51"/>
      <c r="N534" s="69">
        <f>SUM(N535:N536)</f>
        <v>0</v>
      </c>
      <c r="O534" s="79"/>
    </row>
    <row r="535" spans="1:15" ht="15" hidden="1" customHeight="1" outlineLevel="1">
      <c r="A535" s="33"/>
      <c r="B535" s="35" t="s">
        <v>786</v>
      </c>
      <c r="C535" s="34" t="s">
        <v>750</v>
      </c>
      <c r="D535" s="39"/>
      <c r="E535" s="48"/>
      <c r="F535" s="104">
        <v>0.11</v>
      </c>
      <c r="G535" s="104">
        <v>0.12</v>
      </c>
      <c r="H535" s="105"/>
      <c r="I535" s="106"/>
      <c r="J535" s="59"/>
      <c r="K535" s="59"/>
      <c r="L535" s="76"/>
      <c r="M535" s="76"/>
      <c r="N535" s="71">
        <f>E535*(F535*J535+G535*K535+H535*L535+I535*M535)</f>
        <v>0</v>
      </c>
      <c r="O535" s="77"/>
    </row>
    <row r="536" spans="1:15" ht="15" hidden="1" customHeight="1" outlineLevel="1">
      <c r="A536" s="33"/>
      <c r="B536" s="33" t="s">
        <v>787</v>
      </c>
      <c r="C536" s="34" t="s">
        <v>750</v>
      </c>
      <c r="D536" s="39"/>
      <c r="E536" s="48"/>
      <c r="F536" s="104">
        <v>0.33</v>
      </c>
      <c r="G536" s="104">
        <v>0.36</v>
      </c>
      <c r="H536" s="105"/>
      <c r="I536" s="105"/>
      <c r="J536" s="59"/>
      <c r="K536" s="59"/>
      <c r="L536" s="36"/>
      <c r="M536" s="76"/>
      <c r="N536" s="71">
        <f>E536*(F536*J536+G536*K536+H536*L536+I536*M536)</f>
        <v>0</v>
      </c>
      <c r="O536" s="77"/>
    </row>
    <row r="537" spans="1:15" ht="15" hidden="1" customHeight="1" outlineLevel="1">
      <c r="A537" s="33"/>
      <c r="B537" s="53" t="s">
        <v>788</v>
      </c>
      <c r="C537" s="50"/>
      <c r="D537" s="50"/>
      <c r="E537" s="61">
        <f>SUM(E538:E539)</f>
        <v>0</v>
      </c>
      <c r="F537" s="102"/>
      <c r="G537" s="99"/>
      <c r="H537" s="99"/>
      <c r="I537" s="99"/>
      <c r="J537" s="50"/>
      <c r="K537" s="50"/>
      <c r="L537" s="50"/>
      <c r="M537" s="51"/>
      <c r="N537" s="69">
        <f>SUM(N538:N539)</f>
        <v>0</v>
      </c>
      <c r="O537" s="79"/>
    </row>
    <row r="538" spans="1:15" ht="15" hidden="1" customHeight="1" outlineLevel="1">
      <c r="A538" s="33"/>
      <c r="B538" s="35" t="s">
        <v>786</v>
      </c>
      <c r="C538" s="34" t="s">
        <v>750</v>
      </c>
      <c r="D538" s="39"/>
      <c r="E538" s="48"/>
      <c r="F538" s="104">
        <v>7.6999999999999999E-2</v>
      </c>
      <c r="G538" s="104">
        <v>8.3999999999999991E-2</v>
      </c>
      <c r="H538" s="105"/>
      <c r="I538" s="106"/>
      <c r="J538" s="59"/>
      <c r="K538" s="59"/>
      <c r="L538" s="76"/>
      <c r="M538" s="76"/>
      <c r="N538" s="71">
        <f>E538*(F538*J538+G538*K538+H538*L538+I538*M538)</f>
        <v>0</v>
      </c>
      <c r="O538" s="77"/>
    </row>
    <row r="539" spans="1:15" ht="15" hidden="1" customHeight="1" outlineLevel="1">
      <c r="A539" s="33"/>
      <c r="B539" s="33" t="s">
        <v>787</v>
      </c>
      <c r="C539" s="34" t="s">
        <v>750</v>
      </c>
      <c r="D539" s="39"/>
      <c r="E539" s="48"/>
      <c r="F539" s="104">
        <v>0.22</v>
      </c>
      <c r="G539" s="104">
        <v>0.24</v>
      </c>
      <c r="H539" s="105"/>
      <c r="I539" s="105"/>
      <c r="J539" s="59"/>
      <c r="K539" s="59"/>
      <c r="L539" s="36"/>
      <c r="M539" s="76"/>
      <c r="N539" s="71">
        <f>E539*(F539*J539+G539*K539+H539*L539+I539*M539)</f>
        <v>0</v>
      </c>
      <c r="O539" s="77"/>
    </row>
    <row r="540" spans="1:15" ht="15" hidden="1" customHeight="1" outlineLevel="1">
      <c r="A540" s="33"/>
      <c r="B540" s="53" t="s">
        <v>789</v>
      </c>
      <c r="C540" s="50"/>
      <c r="D540" s="50"/>
      <c r="E540" s="61">
        <f>SUM(E541:E542)</f>
        <v>0</v>
      </c>
      <c r="F540" s="102"/>
      <c r="G540" s="99"/>
      <c r="H540" s="99"/>
      <c r="I540" s="99"/>
      <c r="J540" s="50"/>
      <c r="K540" s="50"/>
      <c r="L540" s="50"/>
      <c r="M540" s="51"/>
      <c r="N540" s="69">
        <f>SUM(N541:N542)</f>
        <v>0</v>
      </c>
      <c r="O540" s="79"/>
    </row>
    <row r="541" spans="1:15" ht="15" hidden="1" customHeight="1" outlineLevel="1">
      <c r="A541" s="33"/>
      <c r="B541" s="35" t="s">
        <v>786</v>
      </c>
      <c r="C541" s="34" t="s">
        <v>750</v>
      </c>
      <c r="D541" s="39"/>
      <c r="E541" s="48"/>
      <c r="F541" s="104">
        <v>5.5E-2</v>
      </c>
      <c r="G541" s="104">
        <v>0.06</v>
      </c>
      <c r="H541" s="105"/>
      <c r="I541" s="106"/>
      <c r="J541" s="59"/>
      <c r="K541" s="59"/>
      <c r="L541" s="76"/>
      <c r="M541" s="76"/>
      <c r="N541" s="71">
        <f>E541*(F541*J541+G541*K541+H541*L541+I541*M541)</f>
        <v>0</v>
      </c>
      <c r="O541" s="77"/>
    </row>
    <row r="542" spans="1:15" ht="15" hidden="1" customHeight="1" outlineLevel="1">
      <c r="A542" s="33"/>
      <c r="B542" s="33" t="s">
        <v>787</v>
      </c>
      <c r="C542" s="34" t="s">
        <v>750</v>
      </c>
      <c r="D542" s="39"/>
      <c r="E542" s="48"/>
      <c r="F542" s="104">
        <v>0.16500000000000001</v>
      </c>
      <c r="G542" s="104">
        <v>0.18</v>
      </c>
      <c r="H542" s="105"/>
      <c r="I542" s="105"/>
      <c r="J542" s="59"/>
      <c r="K542" s="59"/>
      <c r="L542" s="36"/>
      <c r="M542" s="76"/>
      <c r="N542" s="71">
        <f>E542*(F542*J542+G542*K542+H542*L542+I542*M542)</f>
        <v>0</v>
      </c>
      <c r="O542" s="77"/>
    </row>
    <row r="543" spans="1:15" ht="45" hidden="1" customHeight="1" outlineLevel="1">
      <c r="A543" s="38"/>
      <c r="B543" s="53" t="s">
        <v>790</v>
      </c>
      <c r="C543" s="50"/>
      <c r="D543" s="50"/>
      <c r="E543" s="61">
        <f>E544</f>
        <v>0</v>
      </c>
      <c r="F543" s="102"/>
      <c r="G543" s="99"/>
      <c r="H543" s="99"/>
      <c r="I543" s="99"/>
      <c r="J543" s="50"/>
      <c r="K543" s="50"/>
      <c r="L543" s="50"/>
      <c r="M543" s="51"/>
      <c r="N543" s="70">
        <f>N544</f>
        <v>0</v>
      </c>
      <c r="O543" s="77"/>
    </row>
    <row r="544" spans="1:15" ht="15" hidden="1" customHeight="1" outlineLevel="1">
      <c r="A544" s="42"/>
      <c r="B544" s="47" t="s">
        <v>796</v>
      </c>
      <c r="C544" s="34"/>
      <c r="D544" s="34"/>
      <c r="E544" s="60">
        <f>SUM(E545:E548)</f>
        <v>0</v>
      </c>
      <c r="F544" s="100"/>
      <c r="G544" s="100"/>
      <c r="H544" s="100"/>
      <c r="I544" s="100"/>
      <c r="J544" s="34"/>
      <c r="K544" s="34"/>
      <c r="L544" s="34"/>
      <c r="M544" s="34"/>
      <c r="N544" s="71">
        <f>SUM(N545:N548)</f>
        <v>0</v>
      </c>
      <c r="O544" s="73"/>
    </row>
    <row r="545" spans="1:15" ht="15" hidden="1" customHeight="1" outlineLevel="1">
      <c r="A545" s="35"/>
      <c r="B545" s="35" t="s">
        <v>792</v>
      </c>
      <c r="C545" s="34" t="s">
        <v>750</v>
      </c>
      <c r="D545" s="34"/>
      <c r="E545" s="41"/>
      <c r="F545" s="107">
        <v>4.4999999999999998E-2</v>
      </c>
      <c r="G545" s="107">
        <v>4.4999999999999998E-2</v>
      </c>
      <c r="H545" s="108"/>
      <c r="I545" s="108"/>
      <c r="J545" s="59"/>
      <c r="K545" s="59"/>
      <c r="L545" s="80"/>
      <c r="M545" s="80"/>
      <c r="N545" s="71">
        <f>E545*(F545*J545+G545*K545+H545*L545+I545*M545)</f>
        <v>0</v>
      </c>
      <c r="O545" s="75"/>
    </row>
    <row r="546" spans="1:15" ht="15" hidden="1" customHeight="1" outlineLevel="1">
      <c r="A546" s="35"/>
      <c r="B546" s="35" t="s">
        <v>793</v>
      </c>
      <c r="C546" s="34" t="s">
        <v>750</v>
      </c>
      <c r="D546" s="34"/>
      <c r="E546" s="41"/>
      <c r="F546" s="107">
        <v>3.3000000000000002E-2</v>
      </c>
      <c r="G546" s="107">
        <v>3.3000000000000002E-2</v>
      </c>
      <c r="H546" s="108"/>
      <c r="I546" s="108"/>
      <c r="J546" s="59"/>
      <c r="K546" s="59"/>
      <c r="L546" s="80"/>
      <c r="M546" s="80"/>
      <c r="N546" s="71">
        <f>E546*(F546*J546+G546*K546+H546*L546+I546*M546)</f>
        <v>0</v>
      </c>
      <c r="O546" s="75"/>
    </row>
    <row r="547" spans="1:15" ht="15" hidden="1" customHeight="1" outlineLevel="1">
      <c r="A547" s="35"/>
      <c r="B547" s="35" t="s">
        <v>794</v>
      </c>
      <c r="C547" s="34" t="s">
        <v>750</v>
      </c>
      <c r="D547" s="34"/>
      <c r="E547" s="41"/>
      <c r="F547" s="107">
        <v>2.6000000000000002E-2</v>
      </c>
      <c r="G547" s="107">
        <v>2.6000000000000002E-2</v>
      </c>
      <c r="H547" s="108"/>
      <c r="I547" s="108"/>
      <c r="J547" s="59"/>
      <c r="K547" s="59"/>
      <c r="L547" s="80"/>
      <c r="M547" s="80"/>
      <c r="N547" s="71">
        <f>E547*(F547*J547+G547*K547+H547*L547+I547*M547)</f>
        <v>0</v>
      </c>
      <c r="O547" s="75"/>
    </row>
    <row r="548" spans="1:15" ht="15" hidden="1" customHeight="1" outlineLevel="1">
      <c r="A548" s="35"/>
      <c r="B548" s="35" t="s">
        <v>795</v>
      </c>
      <c r="C548" s="34" t="s">
        <v>750</v>
      </c>
      <c r="D548" s="34"/>
      <c r="E548" s="41"/>
      <c r="F548" s="107">
        <v>0.01</v>
      </c>
      <c r="G548" s="107">
        <v>0.01</v>
      </c>
      <c r="H548" s="108"/>
      <c r="I548" s="108"/>
      <c r="J548" s="59"/>
      <c r="K548" s="59"/>
      <c r="L548" s="80"/>
      <c r="M548" s="80"/>
      <c r="N548" s="71">
        <f>E548*(F548*J548+G548*K548+H548*L548+I548*M548)</f>
        <v>0</v>
      </c>
      <c r="O548" s="75"/>
    </row>
    <row r="549" spans="1:15" ht="18" hidden="1" customHeight="1" collapsed="1">
      <c r="A549" s="1639" t="s">
        <v>775</v>
      </c>
      <c r="B549" s="1640"/>
      <c r="C549" s="31" t="s">
        <v>746</v>
      </c>
      <c r="D549" s="61">
        <f>D550</f>
        <v>0</v>
      </c>
      <c r="E549" s="85"/>
      <c r="F549" s="95"/>
      <c r="G549" s="95"/>
      <c r="H549" s="95"/>
      <c r="I549" s="95"/>
      <c r="J549" s="85"/>
      <c r="K549" s="85"/>
      <c r="L549" s="85"/>
      <c r="M549" s="85"/>
      <c r="N549" s="81">
        <f>N550</f>
        <v>0</v>
      </c>
      <c r="O549" s="45"/>
    </row>
    <row r="550" spans="1:15" ht="18" hidden="1" customHeight="1">
      <c r="A550" s="1637" t="s">
        <v>802</v>
      </c>
      <c r="B550" s="1638"/>
      <c r="C550" s="31" t="s">
        <v>746</v>
      </c>
      <c r="D550" s="61">
        <f>D551</f>
        <v>0</v>
      </c>
      <c r="E550" s="85"/>
      <c r="F550" s="96">
        <f>F551</f>
        <v>0.6</v>
      </c>
      <c r="G550" s="96">
        <f>G551</f>
        <v>0.6</v>
      </c>
      <c r="H550" s="99"/>
      <c r="I550" s="99"/>
      <c r="J550" s="50"/>
      <c r="K550" s="50"/>
      <c r="L550" s="50"/>
      <c r="M550" s="50"/>
      <c r="N550" s="81">
        <f>SUM(N551:N552)</f>
        <v>0</v>
      </c>
      <c r="O550" s="45"/>
    </row>
    <row r="551" spans="1:15" ht="18" hidden="1" customHeight="1" outlineLevel="1">
      <c r="A551" s="82"/>
      <c r="B551" s="82" t="s">
        <v>800</v>
      </c>
      <c r="C551" s="31" t="s">
        <v>746</v>
      </c>
      <c r="D551" s="83"/>
      <c r="E551" s="85"/>
      <c r="F551" s="90">
        <v>0.6</v>
      </c>
      <c r="G551" s="91">
        <v>0.6</v>
      </c>
      <c r="H551" s="98"/>
      <c r="I551" s="98"/>
      <c r="J551" s="59"/>
      <c r="K551" s="59"/>
      <c r="L551" s="45"/>
      <c r="M551" s="45"/>
      <c r="N551" s="71">
        <f>D551*(F551*J551+G551*K551+H551*L551+I551*M551)</f>
        <v>0</v>
      </c>
      <c r="O551" s="45"/>
    </row>
    <row r="552" spans="1:15" ht="18" hidden="1" customHeight="1" outlineLevel="1">
      <c r="A552" s="43"/>
      <c r="B552" s="89" t="s">
        <v>801</v>
      </c>
      <c r="C552" s="44" t="s">
        <v>748</v>
      </c>
      <c r="D552" s="84"/>
      <c r="E552" s="85"/>
      <c r="F552" s="97"/>
      <c r="G552" s="98"/>
      <c r="H552" s="98"/>
      <c r="I552" s="98"/>
      <c r="J552" s="45"/>
      <c r="K552" s="45"/>
      <c r="L552" s="45"/>
      <c r="M552" s="45"/>
      <c r="N552" s="67"/>
      <c r="O552" s="45"/>
    </row>
    <row r="553" spans="1:15" ht="29.25" hidden="1" customHeight="1" collapsed="1">
      <c r="A553" s="1639" t="s">
        <v>805</v>
      </c>
      <c r="B553" s="1640"/>
      <c r="C553" s="31" t="s">
        <v>746</v>
      </c>
      <c r="D553" s="61">
        <f>D554</f>
        <v>0</v>
      </c>
      <c r="E553" s="61">
        <f>E557</f>
        <v>0</v>
      </c>
      <c r="F553" s="95"/>
      <c r="G553" s="95"/>
      <c r="H553" s="95"/>
      <c r="I553" s="95"/>
      <c r="J553" s="85"/>
      <c r="K553" s="85"/>
      <c r="L553" s="85"/>
      <c r="M553" s="85"/>
      <c r="N553" s="81">
        <f>N554+N557</f>
        <v>0</v>
      </c>
      <c r="O553" s="45"/>
    </row>
    <row r="554" spans="1:15" ht="15" hidden="1" customHeight="1">
      <c r="A554" s="1637" t="s">
        <v>802</v>
      </c>
      <c r="B554" s="1638"/>
      <c r="C554" s="31" t="s">
        <v>746</v>
      </c>
      <c r="D554" s="61">
        <f>D555</f>
        <v>0</v>
      </c>
      <c r="E554" s="85"/>
      <c r="F554" s="96">
        <f>F555</f>
        <v>1.68</v>
      </c>
      <c r="G554" s="96">
        <f>G555</f>
        <v>1.68</v>
      </c>
      <c r="H554" s="99"/>
      <c r="I554" s="99"/>
      <c r="J554" s="50"/>
      <c r="K554" s="50"/>
      <c r="L554" s="50"/>
      <c r="M554" s="50"/>
      <c r="N554" s="81">
        <f>SUM(N555:N556)</f>
        <v>0</v>
      </c>
      <c r="O554" s="45"/>
    </row>
    <row r="555" spans="1:15" ht="15" hidden="1" customHeight="1" outlineLevel="1">
      <c r="A555" s="82"/>
      <c r="B555" s="82" t="s">
        <v>800</v>
      </c>
      <c r="C555" s="31" t="s">
        <v>746</v>
      </c>
      <c r="D555" s="83"/>
      <c r="E555" s="85"/>
      <c r="F555" s="90">
        <v>1.68</v>
      </c>
      <c r="G555" s="91">
        <v>1.68</v>
      </c>
      <c r="H555" s="98"/>
      <c r="I555" s="98"/>
      <c r="J555" s="59"/>
      <c r="K555" s="59"/>
      <c r="L555" s="45"/>
      <c r="M555" s="45"/>
      <c r="N555" s="71">
        <f>D555*(F555*J555+G555*K555+H555*L555+I555*M555)</f>
        <v>0</v>
      </c>
      <c r="O555" s="45"/>
    </row>
    <row r="556" spans="1:15" ht="15" hidden="1" customHeight="1" outlineLevel="1">
      <c r="A556" s="43"/>
      <c r="B556" s="89" t="s">
        <v>801</v>
      </c>
      <c r="C556" s="44" t="s">
        <v>748</v>
      </c>
      <c r="D556" s="84"/>
      <c r="E556" s="85"/>
      <c r="F556" s="97"/>
      <c r="G556" s="98"/>
      <c r="H556" s="98"/>
      <c r="I556" s="98"/>
      <c r="J556" s="45"/>
      <c r="K556" s="45"/>
      <c r="L556" s="45"/>
      <c r="M556" s="45"/>
      <c r="N556" s="67"/>
      <c r="O556" s="45"/>
    </row>
    <row r="557" spans="1:15" ht="15" hidden="1" customHeight="1" collapsed="1">
      <c r="A557" s="1637" t="s">
        <v>749</v>
      </c>
      <c r="B557" s="1638"/>
      <c r="C557" s="50"/>
      <c r="D557" s="50"/>
      <c r="E557" s="61">
        <f>E559+E569+E558</f>
        <v>0</v>
      </c>
      <c r="F557" s="99"/>
      <c r="G557" s="99"/>
      <c r="H557" s="99"/>
      <c r="I557" s="99"/>
      <c r="J557" s="50"/>
      <c r="K557" s="50"/>
      <c r="L557" s="50"/>
      <c r="M557" s="50"/>
      <c r="N557" s="81">
        <f>N558+N559+N569</f>
        <v>0</v>
      </c>
      <c r="O557" s="88"/>
    </row>
    <row r="558" spans="1:15" ht="15" hidden="1" customHeight="1" outlineLevel="1">
      <c r="A558" s="33"/>
      <c r="B558" s="89" t="s">
        <v>803</v>
      </c>
      <c r="C558" s="32" t="s">
        <v>748</v>
      </c>
      <c r="D558" s="39"/>
      <c r="E558" s="48"/>
      <c r="F558" s="105"/>
      <c r="G558" s="105"/>
      <c r="H558" s="105"/>
      <c r="I558" s="105"/>
      <c r="J558" s="59"/>
      <c r="K558" s="59"/>
      <c r="L558" s="36"/>
      <c r="M558" s="76"/>
      <c r="N558" s="72"/>
      <c r="O558" s="73"/>
    </row>
    <row r="559" spans="1:15" ht="15" hidden="1" customHeight="1" outlineLevel="1">
      <c r="A559" s="33"/>
      <c r="B559" s="47" t="s">
        <v>796</v>
      </c>
      <c r="C559" s="39"/>
      <c r="D559" s="39"/>
      <c r="E559" s="62">
        <f>E560+E563+E566</f>
        <v>0</v>
      </c>
      <c r="F559" s="105"/>
      <c r="G559" s="105"/>
      <c r="H559" s="105"/>
      <c r="I559" s="105"/>
      <c r="J559" s="39"/>
      <c r="K559" s="39"/>
      <c r="L559" s="39"/>
      <c r="M559" s="63"/>
      <c r="N559" s="68">
        <f>N560+N563+N566</f>
        <v>0</v>
      </c>
      <c r="O559" s="78"/>
    </row>
    <row r="560" spans="1:15" ht="15" hidden="1" customHeight="1" outlineLevel="1">
      <c r="A560" s="33"/>
      <c r="B560" s="53" t="s">
        <v>785</v>
      </c>
      <c r="C560" s="50"/>
      <c r="D560" s="50"/>
      <c r="E560" s="61">
        <f>SUM(E561:E562)</f>
        <v>0</v>
      </c>
      <c r="F560" s="102"/>
      <c r="G560" s="99"/>
      <c r="H560" s="99"/>
      <c r="I560" s="99"/>
      <c r="J560" s="50"/>
      <c r="K560" s="50"/>
      <c r="L560" s="50"/>
      <c r="M560" s="51"/>
      <c r="N560" s="69">
        <f>SUM(N561:N562)</f>
        <v>0</v>
      </c>
      <c r="O560" s="79"/>
    </row>
    <row r="561" spans="1:16" ht="15" hidden="1" customHeight="1" outlineLevel="1">
      <c r="A561" s="33"/>
      <c r="B561" s="35" t="s">
        <v>786</v>
      </c>
      <c r="C561" s="34" t="s">
        <v>750</v>
      </c>
      <c r="D561" s="39"/>
      <c r="E561" s="48"/>
      <c r="F561" s="104">
        <v>0.11</v>
      </c>
      <c r="G561" s="104">
        <v>0.12</v>
      </c>
      <c r="H561" s="105"/>
      <c r="I561" s="106"/>
      <c r="J561" s="59"/>
      <c r="K561" s="59"/>
      <c r="L561" s="76"/>
      <c r="M561" s="76"/>
      <c r="N561" s="71">
        <f>E561*(F561*J561+G561*K561+H561*L561+I561*M561)</f>
        <v>0</v>
      </c>
      <c r="O561" s="77"/>
    </row>
    <row r="562" spans="1:16" ht="15" hidden="1" customHeight="1" outlineLevel="1">
      <c r="A562" s="33"/>
      <c r="B562" s="33" t="s">
        <v>787</v>
      </c>
      <c r="C562" s="34" t="s">
        <v>750</v>
      </c>
      <c r="D562" s="39"/>
      <c r="E562" s="48"/>
      <c r="F562" s="104">
        <v>0.33</v>
      </c>
      <c r="G562" s="104">
        <v>0.36</v>
      </c>
      <c r="H562" s="105"/>
      <c r="I562" s="105"/>
      <c r="J562" s="59"/>
      <c r="K562" s="59"/>
      <c r="L562" s="36"/>
      <c r="M562" s="76"/>
      <c r="N562" s="71">
        <f>E562*(F562*J562+G562*K562+H562*L562+I562*M562)</f>
        <v>0</v>
      </c>
      <c r="O562" s="77"/>
    </row>
    <row r="563" spans="1:16" ht="15" hidden="1" customHeight="1" outlineLevel="1">
      <c r="A563" s="33"/>
      <c r="B563" s="53" t="s">
        <v>788</v>
      </c>
      <c r="C563" s="50"/>
      <c r="D563" s="50"/>
      <c r="E563" s="61">
        <f>SUM(E564:E565)</f>
        <v>0</v>
      </c>
      <c r="F563" s="102"/>
      <c r="G563" s="99"/>
      <c r="H563" s="99"/>
      <c r="I563" s="99"/>
      <c r="J563" s="50"/>
      <c r="K563" s="50"/>
      <c r="L563" s="50"/>
      <c r="M563" s="51"/>
      <c r="N563" s="69">
        <f>SUM(N564:N565)</f>
        <v>0</v>
      </c>
      <c r="O563" s="79"/>
    </row>
    <row r="564" spans="1:16" ht="15" hidden="1" customHeight="1" outlineLevel="1">
      <c r="A564" s="33"/>
      <c r="B564" s="35" t="s">
        <v>786</v>
      </c>
      <c r="C564" s="34" t="s">
        <v>750</v>
      </c>
      <c r="D564" s="39"/>
      <c r="E564" s="48"/>
      <c r="F564" s="104">
        <v>7.6999999999999999E-2</v>
      </c>
      <c r="G564" s="104">
        <v>8.3999999999999991E-2</v>
      </c>
      <c r="H564" s="105"/>
      <c r="I564" s="106"/>
      <c r="J564" s="59"/>
      <c r="K564" s="59"/>
      <c r="L564" s="76"/>
      <c r="M564" s="76"/>
      <c r="N564" s="71">
        <f>E564*(F564*J564+G564*K564+H564*L564+I564*M564)</f>
        <v>0</v>
      </c>
      <c r="O564" s="77"/>
    </row>
    <row r="565" spans="1:16" ht="15" hidden="1" customHeight="1" outlineLevel="1">
      <c r="A565" s="33"/>
      <c r="B565" s="33" t="s">
        <v>787</v>
      </c>
      <c r="C565" s="34" t="s">
        <v>750</v>
      </c>
      <c r="D565" s="39"/>
      <c r="E565" s="48"/>
      <c r="F565" s="104">
        <v>0.22</v>
      </c>
      <c r="G565" s="104">
        <v>0.24</v>
      </c>
      <c r="H565" s="105"/>
      <c r="I565" s="105"/>
      <c r="J565" s="59"/>
      <c r="K565" s="59"/>
      <c r="L565" s="36"/>
      <c r="M565" s="76"/>
      <c r="N565" s="71">
        <f>E565*(F565*J565+G565*K565+H565*L565+I565*M565)</f>
        <v>0</v>
      </c>
      <c r="O565" s="77"/>
    </row>
    <row r="566" spans="1:16" ht="15" hidden="1" customHeight="1" outlineLevel="1">
      <c r="A566" s="33"/>
      <c r="B566" s="53" t="s">
        <v>789</v>
      </c>
      <c r="C566" s="50"/>
      <c r="D566" s="50"/>
      <c r="E566" s="61">
        <f>SUM(E567:E568)</f>
        <v>0</v>
      </c>
      <c r="F566" s="102"/>
      <c r="G566" s="99"/>
      <c r="H566" s="99"/>
      <c r="I566" s="99"/>
      <c r="J566" s="50"/>
      <c r="K566" s="50"/>
      <c r="L566" s="50"/>
      <c r="M566" s="51"/>
      <c r="N566" s="69">
        <f>SUM(N567:N568)</f>
        <v>0</v>
      </c>
      <c r="O566" s="79"/>
    </row>
    <row r="567" spans="1:16" ht="15" hidden="1" customHeight="1" outlineLevel="1">
      <c r="A567" s="33"/>
      <c r="B567" s="35" t="s">
        <v>786</v>
      </c>
      <c r="C567" s="34" t="s">
        <v>750</v>
      </c>
      <c r="D567" s="39"/>
      <c r="E567" s="48"/>
      <c r="F567" s="104">
        <v>5.5E-2</v>
      </c>
      <c r="G567" s="104">
        <v>0.06</v>
      </c>
      <c r="H567" s="105"/>
      <c r="I567" s="106"/>
      <c r="J567" s="59"/>
      <c r="K567" s="59"/>
      <c r="L567" s="76"/>
      <c r="M567" s="76"/>
      <c r="N567" s="71">
        <f>E567*(F567*J567+G567*K567+H567*L567+I567*M567)</f>
        <v>0</v>
      </c>
      <c r="O567" s="77"/>
    </row>
    <row r="568" spans="1:16" ht="15" hidden="1" customHeight="1" outlineLevel="1">
      <c r="A568" s="33"/>
      <c r="B568" s="33" t="s">
        <v>787</v>
      </c>
      <c r="C568" s="34" t="s">
        <v>750</v>
      </c>
      <c r="D568" s="39"/>
      <c r="E568" s="48"/>
      <c r="F568" s="104">
        <v>0.16500000000000001</v>
      </c>
      <c r="G568" s="104">
        <v>0.18</v>
      </c>
      <c r="H568" s="105"/>
      <c r="I568" s="105"/>
      <c r="J568" s="59"/>
      <c r="K568" s="59"/>
      <c r="L568" s="36"/>
      <c r="M568" s="76"/>
      <c r="N568" s="71">
        <f>E568*(F568*J568+G568*K568+H568*L568+I568*M568)</f>
        <v>0</v>
      </c>
      <c r="O568" s="77"/>
    </row>
    <row r="569" spans="1:16" ht="45" hidden="1" customHeight="1" outlineLevel="1">
      <c r="A569" s="38"/>
      <c r="B569" s="53" t="s">
        <v>790</v>
      </c>
      <c r="C569" s="50"/>
      <c r="D569" s="50"/>
      <c r="E569" s="61">
        <f>E570</f>
        <v>0</v>
      </c>
      <c r="F569" s="102"/>
      <c r="G569" s="99"/>
      <c r="H569" s="99"/>
      <c r="I569" s="99"/>
      <c r="J569" s="50"/>
      <c r="K569" s="50"/>
      <c r="L569" s="50"/>
      <c r="M569" s="51"/>
      <c r="N569" s="70">
        <f>N570</f>
        <v>0</v>
      </c>
      <c r="O569" s="77"/>
    </row>
    <row r="570" spans="1:16" ht="15" hidden="1" customHeight="1" outlineLevel="1">
      <c r="A570" s="42"/>
      <c r="B570" s="47" t="s">
        <v>796</v>
      </c>
      <c r="C570" s="34"/>
      <c r="D570" s="34"/>
      <c r="E570" s="60">
        <f>SUM(E571:E574)</f>
        <v>0</v>
      </c>
      <c r="F570" s="100"/>
      <c r="G570" s="100"/>
      <c r="H570" s="100"/>
      <c r="I570" s="100"/>
      <c r="J570" s="34"/>
      <c r="K570" s="34"/>
      <c r="L570" s="34"/>
      <c r="M570" s="34"/>
      <c r="N570" s="71">
        <f>SUM(N571:N574)</f>
        <v>0</v>
      </c>
      <c r="O570" s="73"/>
    </row>
    <row r="571" spans="1:16" ht="15" hidden="1" customHeight="1" outlineLevel="1">
      <c r="A571" s="35"/>
      <c r="B571" s="35" t="s">
        <v>792</v>
      </c>
      <c r="C571" s="34" t="s">
        <v>750</v>
      </c>
      <c r="D571" s="34"/>
      <c r="E571" s="41"/>
      <c r="F571" s="107">
        <v>4.4999999999999998E-2</v>
      </c>
      <c r="G571" s="107">
        <v>4.4999999999999998E-2</v>
      </c>
      <c r="H571" s="108"/>
      <c r="I571" s="108"/>
      <c r="J571" s="59"/>
      <c r="K571" s="59"/>
      <c r="L571" s="80"/>
      <c r="M571" s="80"/>
      <c r="N571" s="71">
        <f>E571*(F571*J571+G571*K571+H571*L571+I571*M571)</f>
        <v>0</v>
      </c>
      <c r="O571" s="75"/>
    </row>
    <row r="572" spans="1:16" ht="15" hidden="1" customHeight="1" outlineLevel="1">
      <c r="A572" s="35"/>
      <c r="B572" s="35" t="s">
        <v>793</v>
      </c>
      <c r="C572" s="34" t="s">
        <v>750</v>
      </c>
      <c r="D572" s="34"/>
      <c r="E572" s="41"/>
      <c r="F572" s="107">
        <v>3.3000000000000002E-2</v>
      </c>
      <c r="G572" s="107">
        <v>3.3000000000000002E-2</v>
      </c>
      <c r="H572" s="108"/>
      <c r="I572" s="108"/>
      <c r="J572" s="59"/>
      <c r="K572" s="59"/>
      <c r="L572" s="80"/>
      <c r="M572" s="80"/>
      <c r="N572" s="71">
        <f>E572*(F572*J572+G572*K572+H572*L572+I572*M572)</f>
        <v>0</v>
      </c>
      <c r="O572" s="75"/>
    </row>
    <row r="573" spans="1:16" ht="15" hidden="1" customHeight="1" outlineLevel="1">
      <c r="A573" s="35"/>
      <c r="B573" s="35" t="s">
        <v>794</v>
      </c>
      <c r="C573" s="34" t="s">
        <v>750</v>
      </c>
      <c r="D573" s="34"/>
      <c r="E573" s="41"/>
      <c r="F573" s="107">
        <v>2.6000000000000002E-2</v>
      </c>
      <c r="G573" s="107">
        <v>2.6000000000000002E-2</v>
      </c>
      <c r="H573" s="108"/>
      <c r="I573" s="108"/>
      <c r="J573" s="59"/>
      <c r="K573" s="59"/>
      <c r="L573" s="80"/>
      <c r="M573" s="80"/>
      <c r="N573" s="71">
        <f>E573*(F573*J573+G573*K573+H573*L573+I573*M573)</f>
        <v>0</v>
      </c>
      <c r="O573" s="75"/>
    </row>
    <row r="574" spans="1:16" ht="15" hidden="1" customHeight="1" outlineLevel="1">
      <c r="A574" s="35"/>
      <c r="B574" s="35" t="s">
        <v>795</v>
      </c>
      <c r="C574" s="34" t="s">
        <v>750</v>
      </c>
      <c r="D574" s="34"/>
      <c r="E574" s="41"/>
      <c r="F574" s="107">
        <v>0.01</v>
      </c>
      <c r="G574" s="107">
        <v>0.01</v>
      </c>
      <c r="H574" s="108"/>
      <c r="I574" s="108"/>
      <c r="J574" s="59"/>
      <c r="K574" s="59"/>
      <c r="L574" s="80"/>
      <c r="M574" s="80"/>
      <c r="N574" s="71">
        <f>E574*(F574*J574+G574*K574+H574*L574+I574*M574)</f>
        <v>0</v>
      </c>
      <c r="O574" s="75"/>
    </row>
    <row r="575" spans="1:16" ht="15" customHeight="1" collapsed="1">
      <c r="A575" s="1645" t="s">
        <v>806</v>
      </c>
      <c r="B575" s="1646"/>
      <c r="C575" s="46" t="s">
        <v>750</v>
      </c>
      <c r="D575" s="31"/>
      <c r="E575" s="61">
        <f>SUM(E576:E577)</f>
        <v>0</v>
      </c>
      <c r="F575" s="95"/>
      <c r="G575" s="95"/>
      <c r="H575" s="93"/>
      <c r="I575" s="93"/>
      <c r="J575" s="93"/>
      <c r="K575" s="93"/>
      <c r="L575" s="93"/>
      <c r="M575" s="93"/>
      <c r="N575" s="81">
        <f>SUM(N576:N577)</f>
        <v>0</v>
      </c>
      <c r="O575" s="74"/>
      <c r="P575" s="29">
        <f>N578/1000</f>
        <v>0</v>
      </c>
    </row>
    <row r="576" spans="1:16" ht="15" hidden="1" customHeight="1" outlineLevel="1">
      <c r="A576" s="1643" t="s">
        <v>776</v>
      </c>
      <c r="B576" s="1644"/>
      <c r="C576" s="31" t="s">
        <v>750</v>
      </c>
      <c r="D576" s="31"/>
      <c r="E576" s="112"/>
      <c r="F576" s="93">
        <v>0.01</v>
      </c>
      <c r="G576" s="93">
        <v>0.01</v>
      </c>
      <c r="H576" s="93"/>
      <c r="I576" s="93"/>
      <c r="J576" s="112">
        <v>2</v>
      </c>
      <c r="K576" s="112">
        <v>2</v>
      </c>
      <c r="L576" s="31"/>
      <c r="M576" s="31"/>
      <c r="N576" s="81">
        <f>(E576*F576*J576)+(E576*G576*K576)</f>
        <v>0</v>
      </c>
      <c r="O576" s="74"/>
    </row>
    <row r="577" spans="1:16" ht="15" hidden="1" customHeight="1" outlineLevel="1">
      <c r="A577" s="1643" t="s">
        <v>777</v>
      </c>
      <c r="B577" s="1644"/>
      <c r="C577" s="31" t="s">
        <v>750</v>
      </c>
      <c r="D577" s="31"/>
      <c r="E577" s="112"/>
      <c r="F577" s="93">
        <v>0.03</v>
      </c>
      <c r="G577" s="93">
        <v>0.03</v>
      </c>
      <c r="H577" s="93"/>
      <c r="I577" s="93"/>
      <c r="J577" s="112">
        <v>2</v>
      </c>
      <c r="K577" s="112">
        <v>2</v>
      </c>
      <c r="L577" s="31"/>
      <c r="M577" s="31"/>
      <c r="N577" s="81">
        <f>(E577*F577*J577)+(E577*G577*K577)</f>
        <v>0</v>
      </c>
      <c r="O577" s="74"/>
    </row>
    <row r="578" spans="1:16" ht="15" customHeight="1" collapsed="1">
      <c r="A578" s="1645" t="s">
        <v>807</v>
      </c>
      <c r="B578" s="1646"/>
      <c r="C578" s="46" t="s">
        <v>778</v>
      </c>
      <c r="D578" s="61">
        <f>SUM(D579:D584)</f>
        <v>0</v>
      </c>
      <c r="E578" s="31"/>
      <c r="F578" s="31"/>
      <c r="G578" s="31"/>
      <c r="H578" s="31"/>
      <c r="I578" s="31"/>
      <c r="J578" s="31"/>
      <c r="K578" s="31"/>
      <c r="L578" s="31"/>
      <c r="M578" s="31"/>
      <c r="N578" s="81">
        <f>SUM(N579:N584)</f>
        <v>0</v>
      </c>
      <c r="O578" s="74"/>
    </row>
    <row r="579" spans="1:16" ht="15" hidden="1" customHeight="1" outlineLevel="1">
      <c r="A579" s="1641" t="s">
        <v>779</v>
      </c>
      <c r="B579" s="1642"/>
      <c r="C579" s="31" t="s">
        <v>778</v>
      </c>
      <c r="D579" s="112"/>
      <c r="E579" s="31"/>
      <c r="F579" s="93">
        <v>1.4</v>
      </c>
      <c r="G579" s="93">
        <v>1.4</v>
      </c>
      <c r="H579" s="93"/>
      <c r="I579" s="93"/>
      <c r="J579" s="112">
        <v>6</v>
      </c>
      <c r="K579" s="112">
        <v>6</v>
      </c>
      <c r="L579" s="31"/>
      <c r="M579" s="31"/>
      <c r="N579" s="117">
        <f t="shared" ref="N579:N584" si="0">D579*F579*J579</f>
        <v>0</v>
      </c>
      <c r="O579" s="74"/>
    </row>
    <row r="580" spans="1:16" ht="15" hidden="1" customHeight="1" outlineLevel="1">
      <c r="A580" s="1641" t="s">
        <v>780</v>
      </c>
      <c r="B580" s="1642"/>
      <c r="C580" s="31" t="s">
        <v>778</v>
      </c>
      <c r="D580" s="112"/>
      <c r="E580" s="31"/>
      <c r="F580" s="93">
        <v>0.08</v>
      </c>
      <c r="G580" s="93">
        <v>0.08</v>
      </c>
      <c r="H580" s="93"/>
      <c r="I580" s="93"/>
      <c r="J580" s="112">
        <v>6</v>
      </c>
      <c r="K580" s="112">
        <v>6</v>
      </c>
      <c r="L580" s="31"/>
      <c r="M580" s="31"/>
      <c r="N580" s="117">
        <f t="shared" si="0"/>
        <v>0</v>
      </c>
      <c r="O580" s="74"/>
    </row>
    <row r="581" spans="1:16" ht="15" hidden="1" customHeight="1" outlineLevel="1">
      <c r="A581" s="1641" t="s">
        <v>781</v>
      </c>
      <c r="B581" s="1642"/>
      <c r="C581" s="31" t="s">
        <v>778</v>
      </c>
      <c r="D581" s="112"/>
      <c r="E581" s="31"/>
      <c r="F581" s="93">
        <v>2.1</v>
      </c>
      <c r="G581" s="93">
        <v>2.1</v>
      </c>
      <c r="H581" s="93"/>
      <c r="I581" s="93"/>
      <c r="J581" s="112">
        <v>6</v>
      </c>
      <c r="K581" s="112">
        <v>6</v>
      </c>
      <c r="L581" s="31"/>
      <c r="M581" s="31"/>
      <c r="N581" s="117">
        <f t="shared" si="0"/>
        <v>0</v>
      </c>
      <c r="O581" s="74"/>
    </row>
    <row r="582" spans="1:16" ht="15" hidden="1" customHeight="1" outlineLevel="1">
      <c r="A582" s="1641" t="s">
        <v>782</v>
      </c>
      <c r="B582" s="1642"/>
      <c r="C582" s="31" t="s">
        <v>778</v>
      </c>
      <c r="D582" s="112"/>
      <c r="E582" s="31"/>
      <c r="F582" s="93">
        <v>0.15</v>
      </c>
      <c r="G582" s="93">
        <v>0.15</v>
      </c>
      <c r="H582" s="93"/>
      <c r="I582" s="93"/>
      <c r="J582" s="112">
        <v>2</v>
      </c>
      <c r="K582" s="112">
        <v>2</v>
      </c>
      <c r="L582" s="31"/>
      <c r="M582" s="31"/>
      <c r="N582" s="117">
        <f t="shared" si="0"/>
        <v>0</v>
      </c>
      <c r="O582" s="74"/>
    </row>
    <row r="583" spans="1:16" ht="15" hidden="1" customHeight="1" outlineLevel="1">
      <c r="A583" s="1641" t="s">
        <v>783</v>
      </c>
      <c r="B583" s="1642"/>
      <c r="C583" s="31" t="s">
        <v>778</v>
      </c>
      <c r="D583" s="112"/>
      <c r="E583" s="31"/>
      <c r="F583" s="93">
        <v>0.5</v>
      </c>
      <c r="G583" s="93">
        <v>0.5</v>
      </c>
      <c r="H583" s="93"/>
      <c r="I583" s="93"/>
      <c r="J583" s="112">
        <v>3</v>
      </c>
      <c r="K583" s="112">
        <v>3</v>
      </c>
      <c r="L583" s="31"/>
      <c r="M583" s="31"/>
      <c r="N583" s="117">
        <f t="shared" si="0"/>
        <v>0</v>
      </c>
      <c r="O583" s="74"/>
    </row>
    <row r="584" spans="1:16" ht="15" hidden="1" customHeight="1" outlineLevel="1">
      <c r="A584" s="1641" t="s">
        <v>784</v>
      </c>
      <c r="B584" s="1642"/>
      <c r="C584" s="31" t="s">
        <v>778</v>
      </c>
      <c r="D584" s="112"/>
      <c r="E584" s="31"/>
      <c r="F584" s="93">
        <v>0.01</v>
      </c>
      <c r="G584" s="93">
        <v>0.01</v>
      </c>
      <c r="H584" s="93"/>
      <c r="I584" s="93"/>
      <c r="J584" s="112">
        <v>6</v>
      </c>
      <c r="K584" s="112">
        <v>6</v>
      </c>
      <c r="L584" s="31"/>
      <c r="M584" s="31"/>
      <c r="N584" s="117">
        <f t="shared" si="0"/>
        <v>0</v>
      </c>
      <c r="O584" s="74"/>
    </row>
    <row r="585" spans="1:16" ht="15" customHeight="1" collapsed="1">
      <c r="A585" s="1637" t="s">
        <v>812</v>
      </c>
      <c r="B585" s="1638"/>
      <c r="C585" s="46" t="s">
        <v>799</v>
      </c>
      <c r="D585" s="61">
        <f>D8+D112+D216+D320+D526</f>
        <v>40</v>
      </c>
      <c r="E585" s="61">
        <f>E8+E112+E216+E320+E526</f>
        <v>0</v>
      </c>
      <c r="F585" s="114"/>
      <c r="G585" s="114"/>
      <c r="H585" s="114"/>
      <c r="I585" s="114"/>
      <c r="J585" s="114"/>
      <c r="K585" s="114"/>
      <c r="L585" s="114"/>
      <c r="M585" s="114"/>
      <c r="N585" s="81">
        <f>N8+N112+N216+N320+N526+N575+N578</f>
        <v>648</v>
      </c>
      <c r="O585" s="86">
        <f>O8+O112+O216+O320+O526+O575+O578</f>
        <v>0</v>
      </c>
    </row>
    <row r="586" spans="1:16" ht="15" customHeight="1">
      <c r="A586" s="1637" t="s">
        <v>813</v>
      </c>
      <c r="B586" s="1638"/>
      <c r="C586" s="46" t="s">
        <v>799</v>
      </c>
      <c r="D586" s="114"/>
      <c r="E586" s="114"/>
      <c r="F586" s="114"/>
      <c r="G586" s="114"/>
      <c r="H586" s="114"/>
      <c r="I586" s="114"/>
      <c r="J586" s="114"/>
      <c r="K586" s="114"/>
      <c r="L586" s="114"/>
      <c r="M586" s="114"/>
      <c r="N586" s="81">
        <f>N585/1000</f>
        <v>0.64800000000000002</v>
      </c>
      <c r="O586" s="86">
        <f>O585/1000</f>
        <v>0</v>
      </c>
      <c r="P586" s="962"/>
    </row>
    <row r="587" spans="1:16" ht="23.25" customHeight="1">
      <c r="A587" s="1637" t="s">
        <v>809</v>
      </c>
      <c r="B587" s="1638"/>
      <c r="C587" s="113"/>
      <c r="D587" s="114"/>
      <c r="E587" s="114"/>
      <c r="F587" s="96">
        <f>IF(D585&gt;0,(D10*F10+D47*F47+D69*F69+D91*F91+D114*F114+D151*F151+D173*F173+D195*F195+D218*F218+D255*F255+D277*F277+D299*F299+D322*F322+D359*F359+D396*F396+D418*F418+D435*F435+D452*F452+D469*F469+D481*F481+D515*F515+D528*F528+D550*F550+D554*F554)/D585,0)</f>
        <v>3.2789999999999999</v>
      </c>
      <c r="G587" s="96">
        <f>IF(D585&gt;0,(D10*H10+D114*H114+D218*H218+D322*H322+D359*H359+D418*H418+D435*H435+D452*H452)/D585,0)</f>
        <v>0</v>
      </c>
      <c r="H587" s="114"/>
      <c r="I587" s="114"/>
      <c r="J587" s="114"/>
      <c r="K587" s="114"/>
      <c r="L587" s="114"/>
      <c r="M587" s="114"/>
      <c r="N587" s="114"/>
      <c r="O587" s="115"/>
    </row>
    <row r="588" spans="1:16" ht="15" customHeight="1">
      <c r="A588" s="1664" t="s">
        <v>808</v>
      </c>
      <c r="B588" s="1664"/>
      <c r="C588" s="85"/>
      <c r="D588" s="85"/>
      <c r="E588" s="85"/>
      <c r="F588" s="96">
        <f>IF(D585&gt;0,(D10*(F10+H10)+D47*F47+D69*F69+D91*F91+D114*(F114+H114)+D151*F151+D173*F173+D195*F195+D218*(F218+H218)+D255*F255+D277*F277+D299*F299+D322*(F322+H322)+D359*(F359+H359)+D396*F396+D418*(F418+H418)+D435*(F435+H435)+D452*(F452+H452)+D469*F469+D481*F481+D515*F515+D528*F528+D550*F550+D554*F554)/D585,0)</f>
        <v>3.2789999999999999</v>
      </c>
      <c r="G588" s="85"/>
      <c r="H588" s="95"/>
      <c r="I588" s="95"/>
      <c r="J588" s="85"/>
      <c r="K588" s="85"/>
      <c r="L588" s="85"/>
      <c r="M588" s="85"/>
      <c r="N588" s="116"/>
      <c r="O588" s="116"/>
    </row>
    <row r="589" spans="1:16">
      <c r="F589" s="29"/>
      <c r="G589" s="29"/>
      <c r="H589" s="29"/>
      <c r="I589" s="29"/>
      <c r="N589" s="29"/>
      <c r="O589" s="29"/>
    </row>
    <row r="590" spans="1:16" ht="15" customHeight="1">
      <c r="B590"/>
      <c r="F590" s="29"/>
      <c r="G590" s="29"/>
      <c r="H590" s="29"/>
      <c r="I590" s="29"/>
      <c r="N590" s="29"/>
      <c r="O590" s="29"/>
    </row>
    <row r="591" spans="1:16">
      <c r="B591"/>
      <c r="F591" s="29"/>
      <c r="G591" s="29"/>
      <c r="H591" s="29"/>
      <c r="I591" s="29"/>
      <c r="N591" s="29"/>
      <c r="O591" s="29"/>
    </row>
    <row r="592" spans="1:16" ht="51" customHeight="1">
      <c r="B592"/>
      <c r="F592" s="29"/>
      <c r="G592" s="29"/>
      <c r="H592" s="29"/>
      <c r="I592" s="29"/>
      <c r="N592" s="29"/>
      <c r="O592" s="29"/>
    </row>
    <row r="593" spans="2:15" ht="30" customHeight="1">
      <c r="B593"/>
      <c r="F593" s="29"/>
      <c r="G593" s="29"/>
      <c r="H593" s="29"/>
      <c r="I593" s="29"/>
      <c r="N593" s="29"/>
      <c r="O593" s="29"/>
    </row>
    <row r="594" spans="2:15">
      <c r="F594" s="29"/>
      <c r="G594" s="29"/>
      <c r="H594" s="29"/>
      <c r="I594" s="29"/>
      <c r="N594" s="29"/>
      <c r="O594" s="29"/>
    </row>
    <row r="595" spans="2:15" ht="15" customHeight="1">
      <c r="B595" t="s">
        <v>1614</v>
      </c>
      <c r="F595" s="29"/>
      <c r="G595" s="29"/>
      <c r="H595" s="29"/>
      <c r="I595" s="29"/>
      <c r="N595" s="29"/>
      <c r="O595" s="29"/>
    </row>
    <row r="596" spans="2:15" ht="15" customHeight="1" outlineLevel="1">
      <c r="B596" t="s">
        <v>1615</v>
      </c>
      <c r="F596" s="29"/>
      <c r="G596" s="29"/>
      <c r="H596" s="29"/>
      <c r="I596" s="29"/>
      <c r="N596" s="29"/>
      <c r="O596" s="29"/>
    </row>
    <row r="597" spans="2:15" ht="15" customHeight="1" outlineLevel="1">
      <c r="B597" t="s">
        <v>1616</v>
      </c>
      <c r="F597" s="29"/>
      <c r="G597" s="29"/>
      <c r="H597" s="29"/>
      <c r="I597" s="29"/>
      <c r="N597" s="29"/>
      <c r="O597" s="29"/>
    </row>
    <row r="598" spans="2:15">
      <c r="B598" t="s">
        <v>1617</v>
      </c>
      <c r="F598" s="29"/>
      <c r="G598" s="29"/>
      <c r="H598" s="29"/>
      <c r="I598" s="29"/>
      <c r="N598" s="29"/>
      <c r="O598" s="29"/>
    </row>
    <row r="599" spans="2:15" ht="15" customHeight="1">
      <c r="F599" s="29"/>
      <c r="G599" s="29"/>
      <c r="H599" s="29"/>
      <c r="I599" s="29"/>
      <c r="N599" s="29"/>
      <c r="O599" s="29"/>
    </row>
    <row r="600" spans="2:15" ht="15" customHeight="1" outlineLevel="1">
      <c r="F600" s="29"/>
      <c r="G600" s="29"/>
      <c r="H600" s="29"/>
      <c r="I600" s="29"/>
      <c r="N600" s="29"/>
      <c r="O600" s="29"/>
    </row>
    <row r="601" spans="2:15" ht="15" customHeight="1" outlineLevel="1">
      <c r="F601" s="29"/>
      <c r="G601" s="29"/>
      <c r="H601" s="29"/>
      <c r="I601" s="29"/>
      <c r="N601" s="29"/>
      <c r="O601" s="29"/>
    </row>
    <row r="602" spans="2:15" ht="15" customHeight="1">
      <c r="F602" s="29"/>
      <c r="G602" s="29"/>
      <c r="H602" s="29"/>
      <c r="I602" s="29"/>
      <c r="N602" s="29"/>
      <c r="O602" s="29"/>
    </row>
    <row r="603" spans="2:15" ht="15" customHeight="1">
      <c r="F603" s="29"/>
      <c r="G603" s="29"/>
      <c r="H603" s="29"/>
      <c r="I603" s="29"/>
      <c r="N603" s="29"/>
      <c r="O603" s="29"/>
    </row>
    <row r="604" spans="2:15" ht="15" customHeight="1" outlineLevel="1">
      <c r="F604" s="29"/>
      <c r="G604" s="29"/>
      <c r="H604" s="29"/>
      <c r="I604" s="29"/>
      <c r="N604" s="29"/>
      <c r="O604" s="29"/>
    </row>
    <row r="605" spans="2:15" ht="15" customHeight="1" outlineLevel="1">
      <c r="F605" s="29"/>
      <c r="G605" s="29"/>
      <c r="H605" s="29"/>
      <c r="I605" s="29"/>
      <c r="N605" s="29"/>
      <c r="O605" s="29"/>
    </row>
    <row r="606" spans="2:15" ht="26.25" customHeight="1">
      <c r="F606" s="29"/>
      <c r="G606" s="29"/>
      <c r="H606" s="29"/>
      <c r="I606" s="29"/>
      <c r="N606" s="29"/>
      <c r="O606" s="29"/>
    </row>
    <row r="607" spans="2:15" ht="15" customHeight="1">
      <c r="F607" s="29"/>
      <c r="G607" s="29"/>
      <c r="H607" s="29"/>
      <c r="I607" s="29"/>
      <c r="N607" s="29"/>
      <c r="O607" s="29"/>
    </row>
    <row r="608" spans="2:15" ht="15" customHeight="1" outlineLevel="1">
      <c r="F608" s="29"/>
      <c r="G608" s="29"/>
      <c r="H608" s="29"/>
      <c r="I608" s="29"/>
      <c r="N608" s="29"/>
      <c r="O608" s="29"/>
    </row>
    <row r="609" spans="6:15" ht="15" customHeight="1" outlineLevel="1">
      <c r="F609" s="29"/>
      <c r="G609" s="29"/>
      <c r="H609" s="29"/>
      <c r="I609" s="29"/>
      <c r="N609" s="29"/>
      <c r="O609" s="29"/>
    </row>
    <row r="610" spans="6:15" ht="24.75" customHeight="1">
      <c r="F610" s="29"/>
      <c r="G610" s="29"/>
      <c r="H610" s="29"/>
      <c r="I610" s="29"/>
      <c r="N610" s="29"/>
      <c r="O610" s="29"/>
    </row>
    <row r="611" spans="6:15">
      <c r="F611" s="29"/>
      <c r="G611" s="29"/>
      <c r="H611" s="29"/>
      <c r="I611" s="29"/>
      <c r="N611" s="29"/>
      <c r="O611" s="29"/>
    </row>
    <row r="612" spans="6:15" ht="15" customHeight="1">
      <c r="F612" s="29"/>
      <c r="G612" s="29"/>
      <c r="H612" s="29"/>
      <c r="I612" s="29"/>
      <c r="N612" s="29"/>
      <c r="O612" s="29"/>
    </row>
    <row r="613" spans="6:15" ht="15" customHeight="1" outlineLevel="1">
      <c r="F613" s="29"/>
      <c r="G613" s="29"/>
      <c r="H613" s="29"/>
      <c r="I613" s="29"/>
      <c r="N613" s="29"/>
      <c r="O613" s="29"/>
    </row>
    <row r="614" spans="6:15" ht="15" customHeight="1" outlineLevel="1">
      <c r="F614" s="29"/>
      <c r="G614" s="29"/>
      <c r="H614" s="29"/>
      <c r="I614" s="29"/>
      <c r="N614" s="29"/>
      <c r="O614" s="29"/>
    </row>
    <row r="615" spans="6:15">
      <c r="F615" s="29"/>
      <c r="G615" s="29"/>
      <c r="H615" s="29"/>
      <c r="I615" s="29"/>
      <c r="N615" s="29"/>
      <c r="O615" s="29"/>
    </row>
    <row r="616" spans="6:15" ht="15" customHeight="1">
      <c r="F616" s="29"/>
      <c r="G616" s="29"/>
      <c r="H616" s="29"/>
      <c r="I616" s="29"/>
      <c r="N616" s="29"/>
      <c r="O616" s="29"/>
    </row>
    <row r="617" spans="6:15" ht="15" customHeight="1" outlineLevel="1">
      <c r="F617" s="29"/>
      <c r="G617" s="29"/>
      <c r="H617" s="29"/>
      <c r="I617" s="29"/>
      <c r="N617" s="29"/>
      <c r="O617" s="29"/>
    </row>
    <row r="618" spans="6:15" ht="15" customHeight="1" outlineLevel="1">
      <c r="F618" s="29"/>
      <c r="G618" s="29"/>
      <c r="H618" s="29"/>
      <c r="I618" s="29"/>
      <c r="N618" s="29"/>
      <c r="O618" s="29"/>
    </row>
    <row r="619" spans="6:15" ht="15" customHeight="1">
      <c r="F619" s="29"/>
      <c r="G619" s="29"/>
      <c r="H619" s="29"/>
      <c r="I619" s="29"/>
      <c r="N619" s="29"/>
      <c r="O619" s="29"/>
    </row>
    <row r="620" spans="6:15" ht="15" customHeight="1">
      <c r="F620" s="29"/>
      <c r="G620" s="29"/>
      <c r="H620" s="29"/>
      <c r="I620" s="29"/>
      <c r="N620" s="29"/>
      <c r="O620" s="29"/>
    </row>
    <row r="621" spans="6:15" ht="15" customHeight="1" outlineLevel="1">
      <c r="F621" s="29"/>
      <c r="G621" s="29"/>
      <c r="H621" s="29"/>
      <c r="I621" s="29"/>
      <c r="N621" s="29"/>
      <c r="O621" s="29"/>
    </row>
    <row r="622" spans="6:15" ht="15" customHeight="1" outlineLevel="1">
      <c r="F622" s="29"/>
      <c r="G622" s="29"/>
      <c r="H622" s="29"/>
      <c r="I622" s="29"/>
      <c r="N622" s="29"/>
      <c r="O622" s="29"/>
    </row>
    <row r="623" spans="6:15" ht="25.5" customHeight="1">
      <c r="F623" s="29"/>
      <c r="G623" s="29"/>
      <c r="H623" s="29"/>
      <c r="I623" s="29"/>
      <c r="N623" s="29"/>
      <c r="O623" s="29"/>
    </row>
    <row r="624" spans="6:15" ht="15" customHeight="1">
      <c r="F624" s="29"/>
      <c r="G624" s="29"/>
      <c r="H624" s="29"/>
      <c r="I624" s="29"/>
      <c r="N624" s="29"/>
      <c r="O624" s="29"/>
    </row>
    <row r="625" spans="6:15" ht="15" customHeight="1" outlineLevel="1">
      <c r="F625" s="29"/>
      <c r="G625" s="29"/>
      <c r="H625" s="29"/>
      <c r="I625" s="29"/>
      <c r="N625" s="29"/>
      <c r="O625" s="29"/>
    </row>
    <row r="626" spans="6:15" ht="15" customHeight="1" outlineLevel="1">
      <c r="F626" s="29"/>
      <c r="G626" s="29"/>
      <c r="H626" s="29"/>
      <c r="I626" s="29"/>
      <c r="N626" s="29"/>
      <c r="O626" s="29"/>
    </row>
    <row r="627" spans="6:15" ht="25.5" customHeight="1">
      <c r="F627" s="29"/>
      <c r="G627" s="29"/>
      <c r="H627" s="29"/>
      <c r="I627" s="29"/>
      <c r="N627" s="29"/>
      <c r="O627" s="29"/>
    </row>
    <row r="628" spans="6:15" ht="15" customHeight="1">
      <c r="F628" s="29"/>
      <c r="G628" s="29"/>
      <c r="H628" s="29"/>
      <c r="I628" s="29"/>
      <c r="N628" s="29"/>
      <c r="O628" s="29"/>
    </row>
    <row r="629" spans="6:15" ht="15" customHeight="1">
      <c r="F629" s="29"/>
      <c r="G629" s="29"/>
      <c r="H629" s="29"/>
      <c r="I629" s="29"/>
      <c r="N629" s="29"/>
      <c r="O629" s="29"/>
    </row>
    <row r="630" spans="6:15" ht="15" customHeight="1" outlineLevel="1">
      <c r="F630" s="29"/>
      <c r="G630" s="29"/>
      <c r="H630" s="29"/>
      <c r="I630" s="29"/>
      <c r="N630" s="29"/>
      <c r="O630" s="29"/>
    </row>
    <row r="631" spans="6:15" ht="15" customHeight="1" outlineLevel="1">
      <c r="F631" s="29"/>
      <c r="G631" s="29"/>
      <c r="H631" s="29"/>
      <c r="I631" s="29"/>
      <c r="N631" s="29"/>
      <c r="O631" s="29"/>
    </row>
    <row r="632" spans="6:15">
      <c r="F632" s="29"/>
      <c r="G632" s="29"/>
      <c r="H632" s="29"/>
      <c r="I632" s="29"/>
      <c r="N632" s="29"/>
      <c r="O632" s="29"/>
    </row>
    <row r="633" spans="6:15" ht="15" customHeight="1">
      <c r="F633" s="29"/>
      <c r="G633" s="29"/>
      <c r="H633" s="29"/>
      <c r="I633" s="29"/>
      <c r="N633" s="29"/>
      <c r="O633" s="29"/>
    </row>
    <row r="634" spans="6:15" ht="15" customHeight="1" outlineLevel="1">
      <c r="F634" s="29"/>
      <c r="G634" s="29"/>
      <c r="H634" s="29"/>
      <c r="I634" s="29"/>
      <c r="N634" s="29"/>
      <c r="O634" s="29"/>
    </row>
    <row r="635" spans="6:15" ht="15" customHeight="1" outlineLevel="1">
      <c r="F635" s="29"/>
      <c r="G635" s="29"/>
      <c r="H635" s="29"/>
      <c r="I635" s="29"/>
      <c r="N635" s="29"/>
      <c r="O635" s="29"/>
    </row>
    <row r="636" spans="6:15" ht="15" customHeight="1">
      <c r="F636" s="29"/>
      <c r="G636" s="29"/>
      <c r="H636" s="29"/>
      <c r="I636" s="29"/>
      <c r="N636" s="29"/>
      <c r="O636" s="29"/>
    </row>
    <row r="637" spans="6:15" ht="15" customHeight="1">
      <c r="F637" s="29"/>
      <c r="G637" s="29"/>
      <c r="H637" s="29"/>
      <c r="I637" s="29"/>
      <c r="N637" s="29"/>
      <c r="O637" s="29"/>
    </row>
    <row r="638" spans="6:15" ht="15" customHeight="1" outlineLevel="1">
      <c r="F638" s="29"/>
      <c r="G638" s="29"/>
      <c r="H638" s="29"/>
      <c r="I638" s="29"/>
      <c r="N638" s="29"/>
      <c r="O638" s="29"/>
    </row>
    <row r="639" spans="6:15" ht="15" customHeight="1" outlineLevel="1">
      <c r="F639" s="29"/>
      <c r="G639" s="29"/>
      <c r="H639" s="29"/>
      <c r="I639" s="29"/>
      <c r="N639" s="29"/>
      <c r="O639" s="29"/>
    </row>
    <row r="640" spans="6:15" ht="25.5" customHeight="1">
      <c r="F640" s="29"/>
      <c r="G640" s="29"/>
      <c r="H640" s="29"/>
      <c r="I640" s="29"/>
      <c r="N640" s="29"/>
      <c r="O640" s="29"/>
    </row>
    <row r="641" spans="6:15" ht="15" customHeight="1">
      <c r="F641" s="29"/>
      <c r="G641" s="29"/>
      <c r="H641" s="29"/>
      <c r="I641" s="29"/>
      <c r="N641" s="29"/>
      <c r="O641" s="29"/>
    </row>
    <row r="642" spans="6:15" ht="15" customHeight="1" outlineLevel="1">
      <c r="F642" s="29"/>
      <c r="G642" s="29"/>
      <c r="H642" s="29"/>
      <c r="I642" s="29"/>
      <c r="N642" s="29"/>
      <c r="O642" s="29"/>
    </row>
    <row r="643" spans="6:15" ht="15" customHeight="1" outlineLevel="1">
      <c r="F643" s="29"/>
      <c r="G643" s="29"/>
      <c r="H643" s="29"/>
      <c r="I643" s="29"/>
      <c r="N643" s="29"/>
      <c r="O643" s="29"/>
    </row>
    <row r="644" spans="6:15" ht="15" customHeight="1">
      <c r="F644" s="29"/>
      <c r="G644" s="29"/>
      <c r="H644" s="29"/>
      <c r="I644" s="29"/>
      <c r="N644" s="29"/>
      <c r="O644" s="29"/>
    </row>
    <row r="645" spans="6:15" ht="15" customHeight="1">
      <c r="F645" s="29"/>
      <c r="G645" s="29"/>
      <c r="H645" s="29"/>
      <c r="I645" s="29"/>
      <c r="N645" s="29"/>
      <c r="O645" s="29"/>
    </row>
    <row r="646" spans="6:15" ht="15" customHeight="1">
      <c r="F646" s="29"/>
      <c r="G646" s="29"/>
      <c r="H646" s="29"/>
      <c r="I646" s="29"/>
      <c r="N646" s="29"/>
      <c r="O646" s="29"/>
    </row>
    <row r="647" spans="6:15" ht="15" customHeight="1" outlineLevel="1">
      <c r="F647" s="29"/>
      <c r="G647" s="29"/>
      <c r="H647" s="29"/>
      <c r="I647" s="29"/>
      <c r="N647" s="29"/>
      <c r="O647" s="29"/>
    </row>
    <row r="648" spans="6:15" ht="15" customHeight="1" outlineLevel="1">
      <c r="F648" s="29"/>
      <c r="G648" s="29"/>
      <c r="H648" s="29"/>
      <c r="I648" s="29"/>
      <c r="N648" s="29"/>
      <c r="O648" s="29"/>
    </row>
    <row r="649" spans="6:15" ht="26.25" customHeight="1">
      <c r="F649" s="29"/>
      <c r="G649" s="29"/>
      <c r="H649" s="29"/>
      <c r="I649" s="29"/>
      <c r="N649" s="29"/>
      <c r="O649" s="29"/>
    </row>
    <row r="650" spans="6:15" ht="15" customHeight="1">
      <c r="F650" s="29"/>
      <c r="G650" s="29"/>
      <c r="H650" s="29"/>
      <c r="I650" s="29"/>
      <c r="N650" s="29"/>
      <c r="O650" s="29"/>
    </row>
    <row r="651" spans="6:15" ht="15" customHeight="1" outlineLevel="1">
      <c r="F651" s="29"/>
      <c r="G651" s="29"/>
      <c r="H651" s="29"/>
      <c r="I651" s="29"/>
      <c r="N651" s="29"/>
      <c r="O651" s="29"/>
    </row>
    <row r="652" spans="6:15" ht="15" customHeight="1" outlineLevel="1">
      <c r="F652" s="29"/>
      <c r="G652" s="29"/>
      <c r="H652" s="29"/>
      <c r="I652" s="29"/>
      <c r="N652" s="29"/>
      <c r="O652" s="29"/>
    </row>
    <row r="653" spans="6:15" ht="25.5" customHeight="1">
      <c r="F653" s="29"/>
      <c r="G653" s="29"/>
      <c r="H653" s="29"/>
      <c r="I653" s="29"/>
      <c r="N653" s="29"/>
      <c r="O653" s="29"/>
    </row>
    <row r="654" spans="6:15" ht="15" customHeight="1">
      <c r="F654" s="29"/>
      <c r="G654" s="29"/>
      <c r="H654" s="29"/>
      <c r="I654" s="29"/>
      <c r="N654" s="29"/>
      <c r="O654" s="29"/>
    </row>
    <row r="655" spans="6:15" ht="15" customHeight="1" outlineLevel="1">
      <c r="F655" s="29"/>
      <c r="G655" s="29"/>
      <c r="H655" s="29"/>
      <c r="I655" s="29"/>
      <c r="N655" s="29"/>
      <c r="O655" s="29"/>
    </row>
    <row r="656" spans="6:15" ht="15" customHeight="1" outlineLevel="1">
      <c r="F656" s="29"/>
      <c r="G656" s="29"/>
      <c r="H656" s="29"/>
      <c r="I656" s="29"/>
      <c r="N656" s="29"/>
      <c r="O656" s="29"/>
    </row>
    <row r="657" spans="6:15" ht="25.5" customHeight="1">
      <c r="F657" s="29"/>
      <c r="G657" s="29"/>
      <c r="H657" s="29"/>
      <c r="I657" s="29"/>
      <c r="N657" s="29"/>
      <c r="O657" s="29"/>
    </row>
    <row r="658" spans="6:15" ht="15" customHeight="1">
      <c r="F658" s="29"/>
      <c r="G658" s="29"/>
      <c r="H658" s="29"/>
      <c r="I658" s="29"/>
      <c r="N658" s="29"/>
      <c r="O658" s="29"/>
    </row>
    <row r="659" spans="6:15" ht="15" customHeight="1" outlineLevel="1">
      <c r="F659" s="29"/>
      <c r="G659" s="29"/>
      <c r="H659" s="29"/>
      <c r="I659" s="29"/>
      <c r="N659" s="29"/>
      <c r="O659" s="29"/>
    </row>
    <row r="660" spans="6:15" ht="17.25" customHeight="1" outlineLevel="1">
      <c r="F660" s="29"/>
      <c r="G660" s="29"/>
      <c r="H660" s="29"/>
      <c r="I660" s="29"/>
      <c r="N660" s="29"/>
      <c r="O660" s="29"/>
    </row>
    <row r="661" spans="6:15" ht="17.25" customHeight="1">
      <c r="F661" s="29"/>
      <c r="G661" s="29"/>
      <c r="H661" s="29"/>
      <c r="I661" s="29"/>
      <c r="N661" s="29"/>
      <c r="O661" s="29"/>
    </row>
    <row r="662" spans="6:15" ht="17.25" customHeight="1">
      <c r="F662" s="29"/>
      <c r="G662" s="29"/>
      <c r="H662" s="29"/>
      <c r="I662" s="29"/>
      <c r="N662" s="29"/>
      <c r="O662" s="29"/>
    </row>
    <row r="663" spans="6:15" ht="17.25" customHeight="1" outlineLevel="1">
      <c r="F663" s="29"/>
      <c r="G663" s="29"/>
      <c r="H663" s="29"/>
      <c r="I663" s="29"/>
      <c r="N663" s="29"/>
      <c r="O663" s="29"/>
    </row>
    <row r="664" spans="6:15" ht="17.25" customHeight="1" outlineLevel="1">
      <c r="F664" s="29"/>
      <c r="G664" s="29"/>
      <c r="H664" s="29"/>
      <c r="I664" s="29"/>
      <c r="N664" s="29"/>
      <c r="O664" s="29"/>
    </row>
    <row r="665" spans="6:15" ht="15" customHeight="1">
      <c r="F665" s="29"/>
      <c r="G665" s="29"/>
      <c r="H665" s="29"/>
      <c r="I665" s="29"/>
      <c r="N665" s="29"/>
      <c r="O665" s="29"/>
    </row>
    <row r="666" spans="6:15" ht="15" customHeight="1">
      <c r="F666" s="29"/>
      <c r="G666" s="29"/>
      <c r="H666" s="29"/>
      <c r="I666" s="29"/>
      <c r="N666" s="29"/>
      <c r="O666" s="29"/>
    </row>
    <row r="667" spans="6:15" ht="15" customHeight="1" outlineLevel="1">
      <c r="F667" s="29"/>
      <c r="G667" s="29"/>
      <c r="H667" s="29"/>
      <c r="I667" s="29"/>
      <c r="N667" s="29"/>
      <c r="O667" s="29"/>
    </row>
    <row r="668" spans="6:15" ht="17.25" customHeight="1" outlineLevel="1">
      <c r="F668" s="29"/>
      <c r="G668" s="29"/>
      <c r="H668" s="29"/>
      <c r="I668" s="29"/>
      <c r="N668" s="29"/>
      <c r="O668" s="29"/>
    </row>
    <row r="669" spans="6:15" ht="25.5" customHeight="1">
      <c r="F669" s="29"/>
      <c r="G669" s="29"/>
      <c r="H669" s="29"/>
      <c r="I669" s="29"/>
      <c r="N669" s="29"/>
      <c r="O669" s="29"/>
    </row>
    <row r="670" spans="6:15" ht="15" customHeight="1">
      <c r="F670" s="29"/>
      <c r="G670" s="29"/>
      <c r="H670" s="29"/>
      <c r="I670" s="29"/>
      <c r="N670" s="29"/>
      <c r="O670" s="29"/>
    </row>
    <row r="671" spans="6:15" ht="15" customHeight="1" outlineLevel="1">
      <c r="F671" s="29"/>
      <c r="G671" s="29"/>
      <c r="H671" s="29"/>
      <c r="I671" s="29"/>
      <c r="N671" s="29"/>
      <c r="O671" s="29"/>
    </row>
    <row r="672" spans="6:15" ht="15" customHeight="1" outlineLevel="1">
      <c r="F672" s="29"/>
      <c r="G672" s="29"/>
      <c r="H672" s="29"/>
      <c r="I672" s="29"/>
      <c r="N672" s="29"/>
      <c r="O672" s="29"/>
    </row>
    <row r="673" spans="6:15" ht="27.75" customHeight="1">
      <c r="F673" s="29"/>
      <c r="G673" s="29"/>
      <c r="H673" s="29"/>
      <c r="I673" s="29"/>
      <c r="N673" s="29"/>
      <c r="O673" s="29"/>
    </row>
    <row r="674" spans="6:15" ht="15" customHeight="1">
      <c r="F674" s="29"/>
      <c r="G674" s="29"/>
      <c r="H674" s="29"/>
      <c r="I674" s="29"/>
      <c r="N674" s="29"/>
      <c r="O674" s="29"/>
    </row>
    <row r="675" spans="6:15" ht="15" customHeight="1" outlineLevel="1">
      <c r="F675" s="29"/>
      <c r="G675" s="29"/>
      <c r="H675" s="29"/>
      <c r="I675" s="29"/>
      <c r="N675" s="29"/>
      <c r="O675" s="29"/>
    </row>
    <row r="676" spans="6:15" ht="15" customHeight="1" outlineLevel="1">
      <c r="F676" s="29"/>
      <c r="G676" s="29"/>
      <c r="H676" s="29"/>
      <c r="I676" s="29"/>
      <c r="N676" s="29"/>
      <c r="O676" s="29"/>
    </row>
    <row r="677" spans="6:15" ht="25.5" customHeight="1">
      <c r="F677" s="29"/>
      <c r="G677" s="29"/>
      <c r="H677" s="29"/>
      <c r="I677" s="29"/>
      <c r="N677" s="29"/>
      <c r="O677" s="29"/>
    </row>
    <row r="678" spans="6:15" ht="15" customHeight="1">
      <c r="F678" s="29"/>
      <c r="G678" s="29"/>
      <c r="H678" s="29"/>
      <c r="I678" s="29"/>
      <c r="N678" s="29"/>
      <c r="O678" s="29"/>
    </row>
    <row r="679" spans="6:15" ht="15" customHeight="1" outlineLevel="1">
      <c r="F679" s="29"/>
      <c r="G679" s="29"/>
      <c r="H679" s="29"/>
      <c r="I679" s="29"/>
      <c r="N679" s="29"/>
      <c r="O679" s="29"/>
    </row>
    <row r="680" spans="6:15" ht="15" customHeight="1" outlineLevel="1">
      <c r="F680" s="29"/>
      <c r="G680" s="29"/>
      <c r="H680" s="29"/>
      <c r="I680" s="29"/>
      <c r="N680" s="29"/>
      <c r="O680" s="29"/>
    </row>
    <row r="681" spans="6:15" ht="25.5" customHeight="1">
      <c r="F681" s="29"/>
      <c r="G681" s="29"/>
      <c r="H681" s="29"/>
      <c r="I681" s="29"/>
      <c r="N681" s="29"/>
      <c r="O681" s="29"/>
    </row>
    <row r="682" spans="6:15" ht="15" customHeight="1">
      <c r="F682" s="29"/>
      <c r="G682" s="29"/>
      <c r="H682" s="29"/>
      <c r="I682" s="29"/>
      <c r="N682" s="29"/>
      <c r="O682" s="29"/>
    </row>
    <row r="683" spans="6:15" ht="15" customHeight="1" outlineLevel="1">
      <c r="F683" s="29"/>
      <c r="G683" s="29"/>
      <c r="H683" s="29"/>
      <c r="I683" s="29"/>
      <c r="N683" s="29"/>
      <c r="O683" s="29"/>
    </row>
    <row r="684" spans="6:15" ht="15" customHeight="1" outlineLevel="1">
      <c r="F684" s="29"/>
      <c r="G684" s="29"/>
      <c r="H684" s="29"/>
      <c r="I684" s="29"/>
      <c r="N684" s="29"/>
      <c r="O684" s="29"/>
    </row>
    <row r="685" spans="6:15" ht="27.75" customHeight="1">
      <c r="F685" s="29"/>
      <c r="G685" s="29"/>
      <c r="H685" s="29"/>
      <c r="I685" s="29"/>
      <c r="N685" s="29"/>
      <c r="O685" s="29"/>
    </row>
    <row r="686" spans="6:15" ht="29.25" customHeight="1">
      <c r="F686" s="29"/>
      <c r="G686" s="29"/>
      <c r="H686" s="29"/>
      <c r="I686" s="29"/>
      <c r="N686" s="29"/>
      <c r="O686" s="29"/>
    </row>
    <row r="687" spans="6:15" ht="15" customHeight="1">
      <c r="F687" s="29"/>
      <c r="G687" s="29"/>
      <c r="H687" s="29"/>
      <c r="I687" s="29"/>
      <c r="N687" s="29"/>
      <c r="O687" s="29"/>
    </row>
    <row r="688" spans="6:15" ht="15" customHeight="1" outlineLevel="1">
      <c r="F688" s="29"/>
      <c r="G688" s="29"/>
      <c r="H688" s="29"/>
      <c r="I688" s="29"/>
      <c r="N688" s="29"/>
      <c r="O688" s="29"/>
    </row>
    <row r="689" spans="6:15" ht="15" customHeight="1" outlineLevel="1">
      <c r="F689" s="29"/>
      <c r="G689" s="29"/>
      <c r="H689" s="29"/>
      <c r="I689" s="29"/>
      <c r="N689" s="29"/>
      <c r="O689" s="29"/>
    </row>
    <row r="690" spans="6:15" ht="18" customHeight="1">
      <c r="F690" s="29"/>
      <c r="G690" s="29"/>
      <c r="H690" s="29"/>
      <c r="I690" s="29"/>
      <c r="N690" s="29"/>
      <c r="O690" s="29"/>
    </row>
    <row r="691" spans="6:15" ht="18" customHeight="1">
      <c r="F691" s="29"/>
      <c r="G691" s="29"/>
      <c r="H691" s="29"/>
      <c r="I691" s="29"/>
      <c r="N691" s="29"/>
      <c r="O691" s="29"/>
    </row>
    <row r="692" spans="6:15" ht="18" customHeight="1" outlineLevel="1">
      <c r="F692" s="29"/>
      <c r="G692" s="29"/>
      <c r="H692" s="29"/>
      <c r="I692" s="29"/>
      <c r="N692" s="29"/>
      <c r="O692" s="29"/>
    </row>
    <row r="693" spans="6:15" ht="18" customHeight="1" outlineLevel="1">
      <c r="F693" s="29"/>
      <c r="G693" s="29"/>
      <c r="H693" s="29"/>
      <c r="I693" s="29"/>
      <c r="N693" s="29"/>
      <c r="O693" s="29"/>
    </row>
    <row r="694" spans="6:15" ht="20.25" customHeight="1">
      <c r="F694" s="29"/>
      <c r="G694" s="29"/>
      <c r="H694" s="29"/>
      <c r="I694" s="29"/>
      <c r="N694" s="29"/>
      <c r="O694" s="29"/>
    </row>
    <row r="695" spans="6:15" ht="15" customHeight="1">
      <c r="F695" s="29"/>
      <c r="G695" s="29"/>
      <c r="H695" s="29"/>
      <c r="I695" s="29"/>
      <c r="N695" s="29"/>
      <c r="O695" s="29"/>
    </row>
    <row r="696" spans="6:15" ht="15" customHeight="1" outlineLevel="1">
      <c r="F696" s="29"/>
      <c r="G696" s="29"/>
      <c r="H696" s="29"/>
      <c r="I696" s="29"/>
      <c r="N696" s="29"/>
      <c r="O696" s="29"/>
    </row>
    <row r="697" spans="6:15" ht="15" customHeight="1" outlineLevel="1">
      <c r="F697" s="29"/>
      <c r="G697" s="29"/>
      <c r="H697" s="29"/>
      <c r="I697" s="29"/>
      <c r="N697" s="29"/>
      <c r="O697" s="29"/>
    </row>
    <row r="698" spans="6:15" ht="15" customHeight="1">
      <c r="F698" s="29"/>
      <c r="G698" s="29"/>
      <c r="H698" s="29"/>
      <c r="I698" s="29"/>
      <c r="N698" s="29"/>
      <c r="O698" s="29"/>
    </row>
    <row r="699" spans="6:15" ht="15" customHeight="1" outlineLevel="1">
      <c r="F699" s="29"/>
      <c r="G699" s="29"/>
      <c r="H699" s="29"/>
      <c r="I699" s="29"/>
      <c r="N699" s="29"/>
      <c r="O699" s="29"/>
    </row>
    <row r="700" spans="6:15" ht="15" customHeight="1" outlineLevel="1">
      <c r="F700" s="29"/>
      <c r="G700" s="29"/>
      <c r="H700" s="29"/>
      <c r="I700" s="29"/>
      <c r="N700" s="29"/>
      <c r="O700" s="29"/>
    </row>
    <row r="701" spans="6:15" ht="15" customHeight="1">
      <c r="F701" s="29"/>
      <c r="G701" s="29"/>
      <c r="H701" s="29"/>
      <c r="I701" s="29"/>
      <c r="N701" s="29"/>
      <c r="O701" s="29"/>
    </row>
    <row r="702" spans="6:15" ht="15" customHeight="1" outlineLevel="1">
      <c r="F702" s="29"/>
      <c r="G702" s="29"/>
      <c r="H702" s="29"/>
      <c r="I702" s="29"/>
      <c r="N702" s="29"/>
      <c r="O702" s="29"/>
    </row>
    <row r="703" spans="6:15" ht="15" customHeight="1" outlineLevel="1">
      <c r="F703" s="29"/>
      <c r="G703" s="29"/>
      <c r="H703" s="29"/>
      <c r="I703" s="29"/>
      <c r="N703" s="29"/>
      <c r="O703" s="29"/>
    </row>
    <row r="704" spans="6:15" ht="15" customHeight="1" outlineLevel="1">
      <c r="F704" s="29"/>
      <c r="G704" s="29"/>
      <c r="H704" s="29"/>
      <c r="I704" s="29"/>
      <c r="N704" s="29"/>
      <c r="O704" s="29"/>
    </row>
    <row r="705" spans="6:15" ht="15" customHeight="1" outlineLevel="1">
      <c r="F705" s="29"/>
      <c r="G705" s="29"/>
      <c r="H705" s="29"/>
      <c r="I705" s="29"/>
      <c r="N705" s="29"/>
      <c r="O705" s="29"/>
    </row>
    <row r="706" spans="6:15" ht="15" customHeight="1" outlineLevel="1">
      <c r="F706" s="29"/>
      <c r="G706" s="29"/>
      <c r="H706" s="29"/>
      <c r="I706" s="29"/>
      <c r="N706" s="29"/>
      <c r="O706" s="29"/>
    </row>
    <row r="707" spans="6:15" ht="15" customHeight="1" outlineLevel="1">
      <c r="F707" s="29"/>
      <c r="G707" s="29"/>
      <c r="H707" s="29"/>
      <c r="I707" s="29"/>
      <c r="N707" s="29"/>
      <c r="O707" s="29"/>
    </row>
    <row r="708" spans="6:15" ht="15" customHeight="1">
      <c r="F708" s="29"/>
      <c r="G708" s="29"/>
      <c r="H708" s="29"/>
      <c r="I708" s="29"/>
      <c r="N708" s="29"/>
      <c r="O708" s="29"/>
    </row>
    <row r="709" spans="6:15" ht="15" customHeight="1">
      <c r="F709" s="29"/>
      <c r="G709" s="29"/>
      <c r="H709" s="29"/>
      <c r="I709" s="29"/>
      <c r="N709" s="29"/>
      <c r="O709" s="29"/>
    </row>
    <row r="710" spans="6:15" ht="23.25" customHeight="1">
      <c r="F710" s="29"/>
      <c r="G710" s="29"/>
      <c r="H710" s="29"/>
      <c r="I710" s="29"/>
      <c r="N710" s="29"/>
      <c r="O710" s="29"/>
    </row>
  </sheetData>
  <mergeCells count="106">
    <mergeCell ref="N4:N6"/>
    <mergeCell ref="O4:O6"/>
    <mergeCell ref="A1:O1"/>
    <mergeCell ref="A3:O3"/>
    <mergeCell ref="A4:B6"/>
    <mergeCell ref="C4:C6"/>
    <mergeCell ref="D4:D6"/>
    <mergeCell ref="E4:E6"/>
    <mergeCell ref="J4:K5"/>
    <mergeCell ref="L4:M5"/>
    <mergeCell ref="A150:B150"/>
    <mergeCell ref="A151:B151"/>
    <mergeCell ref="A154:B154"/>
    <mergeCell ref="A172:B172"/>
    <mergeCell ref="F4:G5"/>
    <mergeCell ref="H4:I5"/>
    <mergeCell ref="A112:B112"/>
    <mergeCell ref="A113:B113"/>
    <mergeCell ref="A114:B114"/>
    <mergeCell ref="A117:B117"/>
    <mergeCell ref="A72:B72"/>
    <mergeCell ref="A90:B90"/>
    <mergeCell ref="A91:B91"/>
    <mergeCell ref="A94:B94"/>
    <mergeCell ref="A47:B47"/>
    <mergeCell ref="A50:B50"/>
    <mergeCell ref="A68:B68"/>
    <mergeCell ref="A69:B69"/>
    <mergeCell ref="A7:B7"/>
    <mergeCell ref="A8:B8"/>
    <mergeCell ref="A9:B9"/>
    <mergeCell ref="A10:B10"/>
    <mergeCell ref="A13:B13"/>
    <mergeCell ref="A46:B46"/>
    <mergeCell ref="A221:B221"/>
    <mergeCell ref="A254:B254"/>
    <mergeCell ref="A255:B255"/>
    <mergeCell ref="A258:B258"/>
    <mergeCell ref="A198:B198"/>
    <mergeCell ref="A216:B216"/>
    <mergeCell ref="A217:B217"/>
    <mergeCell ref="A218:B218"/>
    <mergeCell ref="A173:B173"/>
    <mergeCell ref="A176:B176"/>
    <mergeCell ref="A194:B194"/>
    <mergeCell ref="A195:B195"/>
    <mergeCell ref="A322:B322"/>
    <mergeCell ref="A325:B325"/>
    <mergeCell ref="A358:B358"/>
    <mergeCell ref="A359:B359"/>
    <mergeCell ref="A299:B299"/>
    <mergeCell ref="A302:B302"/>
    <mergeCell ref="A320:B320"/>
    <mergeCell ref="A321:B321"/>
    <mergeCell ref="A276:B276"/>
    <mergeCell ref="A277:B277"/>
    <mergeCell ref="A280:B280"/>
    <mergeCell ref="A298:B298"/>
    <mergeCell ref="A435:B435"/>
    <mergeCell ref="A438:B438"/>
    <mergeCell ref="A451:B451"/>
    <mergeCell ref="A452:B452"/>
    <mergeCell ref="A417:B417"/>
    <mergeCell ref="A418:B418"/>
    <mergeCell ref="A421:B421"/>
    <mergeCell ref="A434:B434"/>
    <mergeCell ref="A362:B362"/>
    <mergeCell ref="A395:B395"/>
    <mergeCell ref="A396:B396"/>
    <mergeCell ref="A399:B399"/>
    <mergeCell ref="A503:B503"/>
    <mergeCell ref="A506:B506"/>
    <mergeCell ref="A514:B514"/>
    <mergeCell ref="A515:B515"/>
    <mergeCell ref="A480:B480"/>
    <mergeCell ref="A481:B481"/>
    <mergeCell ref="A484:B484"/>
    <mergeCell ref="A502:B502"/>
    <mergeCell ref="A455:B455"/>
    <mergeCell ref="A468:B468"/>
    <mergeCell ref="A469:B469"/>
    <mergeCell ref="A472:B472"/>
    <mergeCell ref="A518:B518"/>
    <mergeCell ref="A526:B526"/>
    <mergeCell ref="A581:B581"/>
    <mergeCell ref="A582:B582"/>
    <mergeCell ref="A527:B527"/>
    <mergeCell ref="A528:B528"/>
    <mergeCell ref="A531:B531"/>
    <mergeCell ref="A549:B549"/>
    <mergeCell ref="A550:B550"/>
    <mergeCell ref="A553:B553"/>
    <mergeCell ref="A583:B583"/>
    <mergeCell ref="A584:B584"/>
    <mergeCell ref="A585:B585"/>
    <mergeCell ref="A586:B586"/>
    <mergeCell ref="A587:B587"/>
    <mergeCell ref="A588:B588"/>
    <mergeCell ref="A554:B554"/>
    <mergeCell ref="A557:B557"/>
    <mergeCell ref="A575:B575"/>
    <mergeCell ref="A576:B576"/>
    <mergeCell ref="A577:B577"/>
    <mergeCell ref="A578:B578"/>
    <mergeCell ref="A579:B579"/>
    <mergeCell ref="A580:B580"/>
  </mergeCells>
  <phoneticPr fontId="101" type="noConversion"/>
  <pageMargins left="0.78740157480314965" right="0" top="0.98425196850393704" bottom="0" header="0" footer="0"/>
  <pageSetup paperSize="9" scale="66"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pageSetUpPr fitToPage="1"/>
  </sheetPr>
  <dimension ref="A1:AB60"/>
  <sheetViews>
    <sheetView view="pageBreakPreview" zoomScaleSheetLayoutView="100" workbookViewId="0">
      <selection activeCell="B13" sqref="B13"/>
    </sheetView>
  </sheetViews>
  <sheetFormatPr defaultRowHeight="15"/>
  <cols>
    <col min="1" max="1" width="5.42578125" style="655" customWidth="1"/>
    <col min="2" max="2" width="33.7109375" style="655" customWidth="1"/>
    <col min="3" max="3" width="12" style="659" customWidth="1"/>
    <col min="4" max="4" width="18.28515625" style="655" customWidth="1"/>
    <col min="5" max="5" width="13.28515625" style="655" customWidth="1"/>
    <col min="6" max="6" width="14.28515625" style="655" customWidth="1"/>
    <col min="7" max="17" width="12.5703125" style="655" customWidth="1"/>
    <col min="18" max="18" width="12.42578125" style="655" customWidth="1"/>
    <col min="19" max="19" width="0.140625" style="655" customWidth="1"/>
    <col min="20" max="26" width="12.42578125" style="655" hidden="1" customWidth="1"/>
    <col min="27" max="27" width="17.85546875" style="655" customWidth="1"/>
    <col min="28" max="16384" width="9.140625" style="655"/>
  </cols>
  <sheetData>
    <row r="1" spans="1:28" ht="28.5" customHeight="1">
      <c r="A1" s="1536" t="s">
        <v>0</v>
      </c>
      <c r="B1" s="1536"/>
      <c r="C1" s="1536"/>
      <c r="D1" s="1536"/>
      <c r="E1" s="1536"/>
      <c r="F1" s="1536"/>
      <c r="G1" s="1536"/>
      <c r="H1" s="1536"/>
      <c r="I1" s="1536"/>
      <c r="J1" s="1536"/>
      <c r="K1" s="1536"/>
      <c r="L1" s="1536"/>
      <c r="M1" s="1536"/>
      <c r="N1" s="1536"/>
      <c r="O1" s="1536"/>
      <c r="P1" s="1536"/>
      <c r="Q1" s="1536"/>
      <c r="R1" s="1536"/>
      <c r="S1" s="1536"/>
      <c r="T1" s="1536"/>
      <c r="U1" s="1536"/>
      <c r="V1" s="1536"/>
      <c r="W1" s="1536"/>
      <c r="X1" s="1536"/>
      <c r="Y1" s="1536"/>
      <c r="Z1" s="1536"/>
      <c r="AA1" s="1536"/>
    </row>
    <row r="2" spans="1:28" s="656" customFormat="1">
      <c r="A2" s="140"/>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row>
    <row r="3" spans="1:28" s="656" customFormat="1" ht="15" customHeight="1">
      <c r="A3" s="1535" t="s">
        <v>860</v>
      </c>
      <c r="B3" s="1535" t="s">
        <v>1252</v>
      </c>
      <c r="C3" s="1535" t="s">
        <v>815</v>
      </c>
      <c r="D3" s="1535" t="s">
        <v>861</v>
      </c>
      <c r="E3" s="1535" t="s">
        <v>885</v>
      </c>
      <c r="F3" s="1535"/>
      <c r="G3" s="1535"/>
      <c r="H3" s="1535"/>
      <c r="I3" s="1535"/>
      <c r="J3" s="1535"/>
      <c r="K3" s="1535"/>
      <c r="L3" s="1683" t="s">
        <v>884</v>
      </c>
      <c r="M3" s="1684"/>
      <c r="N3" s="1684"/>
      <c r="O3" s="1684"/>
      <c r="P3" s="1684"/>
      <c r="Q3" s="1684"/>
      <c r="R3" s="1684"/>
      <c r="S3" s="876"/>
      <c r="T3" s="876"/>
      <c r="U3" s="877"/>
      <c r="V3" s="1683" t="s">
        <v>1103</v>
      </c>
      <c r="W3" s="1684"/>
      <c r="X3" s="1684"/>
      <c r="Y3" s="1684"/>
      <c r="Z3" s="1685"/>
      <c r="AA3" s="1535" t="s">
        <v>1255</v>
      </c>
    </row>
    <row r="4" spans="1:28" ht="39" customHeight="1">
      <c r="A4" s="1535"/>
      <c r="B4" s="1535"/>
      <c r="C4" s="1535"/>
      <c r="D4" s="1535"/>
      <c r="E4" s="1345" t="s">
        <v>1794</v>
      </c>
      <c r="F4" s="867" t="s">
        <v>1973</v>
      </c>
      <c r="G4" s="867" t="s">
        <v>1929</v>
      </c>
      <c r="H4" s="867" t="s">
        <v>1931</v>
      </c>
      <c r="I4" s="867" t="s">
        <v>1932</v>
      </c>
      <c r="J4" s="867" t="s">
        <v>1933</v>
      </c>
      <c r="K4" s="867" t="s">
        <v>1930</v>
      </c>
      <c r="L4" s="1078" t="s">
        <v>1794</v>
      </c>
      <c r="M4" s="867" t="s">
        <v>1973</v>
      </c>
      <c r="N4" s="867" t="s">
        <v>1929</v>
      </c>
      <c r="O4" s="867" t="s">
        <v>1931</v>
      </c>
      <c r="P4" s="867" t="s">
        <v>1932</v>
      </c>
      <c r="Q4" s="867" t="s">
        <v>1933</v>
      </c>
      <c r="R4" s="867" t="s">
        <v>1930</v>
      </c>
      <c r="S4" s="32" t="s">
        <v>1017</v>
      </c>
      <c r="T4" s="32" t="s">
        <v>454</v>
      </c>
      <c r="U4" s="32" t="s">
        <v>455</v>
      </c>
      <c r="V4" s="32" t="s">
        <v>1069</v>
      </c>
      <c r="W4" s="32" t="s">
        <v>1088</v>
      </c>
      <c r="X4" s="32" t="s">
        <v>1017</v>
      </c>
      <c r="Y4" s="32" t="s">
        <v>454</v>
      </c>
      <c r="Z4" s="32" t="s">
        <v>455</v>
      </c>
      <c r="AA4" s="1535"/>
    </row>
    <row r="5" spans="1:28" s="657" customFormat="1">
      <c r="A5" s="353">
        <v>1</v>
      </c>
      <c r="B5" s="353">
        <v>2</v>
      </c>
      <c r="C5" s="353">
        <v>3</v>
      </c>
      <c r="D5" s="353">
        <v>4</v>
      </c>
      <c r="E5" s="353">
        <v>5</v>
      </c>
      <c r="F5" s="353">
        <v>6</v>
      </c>
      <c r="G5" s="353">
        <v>7</v>
      </c>
      <c r="H5" s="353">
        <v>8</v>
      </c>
      <c r="I5" s="353">
        <v>9</v>
      </c>
      <c r="J5" s="353">
        <v>10</v>
      </c>
      <c r="K5" s="353">
        <v>11</v>
      </c>
      <c r="L5" s="353">
        <v>12</v>
      </c>
      <c r="M5" s="353">
        <v>13</v>
      </c>
      <c r="N5" s="353">
        <v>14</v>
      </c>
      <c r="O5" s="353">
        <v>15</v>
      </c>
      <c r="P5" s="353">
        <v>16</v>
      </c>
      <c r="Q5" s="353">
        <v>17</v>
      </c>
      <c r="R5" s="353">
        <v>18</v>
      </c>
      <c r="S5" s="353">
        <v>19</v>
      </c>
      <c r="T5" s="353">
        <v>18</v>
      </c>
      <c r="U5" s="353">
        <v>19</v>
      </c>
      <c r="V5" s="353">
        <v>20</v>
      </c>
      <c r="W5" s="353">
        <v>21</v>
      </c>
      <c r="X5" s="353">
        <v>22</v>
      </c>
      <c r="Y5" s="353">
        <v>23</v>
      </c>
      <c r="Z5" s="353">
        <v>24</v>
      </c>
      <c r="AA5" s="353">
        <v>25</v>
      </c>
    </row>
    <row r="6" spans="1:28" s="658" customFormat="1" ht="25.5">
      <c r="A6" s="32">
        <v>1</v>
      </c>
      <c r="B6" s="1348" t="s">
        <v>1912</v>
      </c>
      <c r="C6" s="32" t="s">
        <v>1144</v>
      </c>
      <c r="D6" s="1349" t="s">
        <v>1911</v>
      </c>
      <c r="E6" s="1343">
        <v>142.05000000000001</v>
      </c>
      <c r="F6" s="1350">
        <v>142.05000000000001</v>
      </c>
      <c r="G6" s="1350">
        <v>142.05000000000001</v>
      </c>
      <c r="H6" s="1350">
        <v>142.05000000000001</v>
      </c>
      <c r="I6" s="1350">
        <v>142.05000000000001</v>
      </c>
      <c r="J6" s="1350">
        <v>142.05000000000001</v>
      </c>
      <c r="K6" s="1350">
        <v>142.05000000000001</v>
      </c>
      <c r="L6" s="405">
        <v>142.05000000000001</v>
      </c>
      <c r="M6" s="405">
        <v>142.05000000000001</v>
      </c>
      <c r="N6" s="405">
        <v>142.05000000000001</v>
      </c>
      <c r="O6" s="405">
        <v>142.05000000000001</v>
      </c>
      <c r="P6" s="405">
        <v>142.05000000000001</v>
      </c>
      <c r="Q6" s="405">
        <v>142.05000000000001</v>
      </c>
      <c r="R6" s="405">
        <v>142.05000000000001</v>
      </c>
      <c r="S6" s="405"/>
      <c r="T6" s="405"/>
      <c r="U6" s="405"/>
      <c r="V6" s="405"/>
      <c r="W6" s="405"/>
      <c r="X6" s="405"/>
      <c r="Y6" s="405"/>
      <c r="Z6" s="405"/>
      <c r="AA6" s="405" t="s">
        <v>430</v>
      </c>
    </row>
    <row r="7" spans="1:28" ht="25.5">
      <c r="A7" s="32">
        <v>2</v>
      </c>
      <c r="B7" s="1348" t="s">
        <v>1914</v>
      </c>
      <c r="C7" s="32" t="s">
        <v>1144</v>
      </c>
      <c r="D7" s="1349" t="s">
        <v>1911</v>
      </c>
      <c r="E7" s="1343">
        <v>378</v>
      </c>
      <c r="F7" s="404">
        <v>378</v>
      </c>
      <c r="G7" s="404">
        <v>378</v>
      </c>
      <c r="H7" s="404">
        <v>378</v>
      </c>
      <c r="I7" s="404">
        <v>378</v>
      </c>
      <c r="J7" s="404">
        <v>378</v>
      </c>
      <c r="K7" s="404">
        <v>378</v>
      </c>
      <c r="L7" s="405">
        <v>378</v>
      </c>
      <c r="M7" s="405">
        <v>378</v>
      </c>
      <c r="N7" s="405">
        <v>378</v>
      </c>
      <c r="O7" s="405">
        <v>378</v>
      </c>
      <c r="P7" s="405">
        <v>378</v>
      </c>
      <c r="Q7" s="405">
        <v>378</v>
      </c>
      <c r="R7" s="405">
        <v>378</v>
      </c>
      <c r="S7" s="405"/>
      <c r="T7" s="405"/>
      <c r="U7" s="405"/>
      <c r="V7" s="405"/>
      <c r="W7" s="405"/>
      <c r="X7" s="405"/>
      <c r="Y7" s="405"/>
      <c r="Z7" s="405"/>
      <c r="AA7" s="405" t="s">
        <v>430</v>
      </c>
    </row>
    <row r="8" spans="1:28">
      <c r="A8" s="32">
        <v>3</v>
      </c>
      <c r="B8" s="1348" t="s">
        <v>431</v>
      </c>
      <c r="C8" s="32" t="s">
        <v>1144</v>
      </c>
      <c r="D8" s="124"/>
      <c r="E8" s="1343">
        <v>247</v>
      </c>
      <c r="F8" s="404">
        <v>247</v>
      </c>
      <c r="G8" s="404">
        <v>247</v>
      </c>
      <c r="H8" s="404">
        <v>247</v>
      </c>
      <c r="I8" s="404">
        <v>247</v>
      </c>
      <c r="J8" s="404">
        <v>247</v>
      </c>
      <c r="K8" s="404">
        <v>247</v>
      </c>
      <c r="L8" s="404">
        <v>247</v>
      </c>
      <c r="M8" s="404">
        <v>247</v>
      </c>
      <c r="N8" s="404">
        <v>247</v>
      </c>
      <c r="O8" s="404">
        <v>247</v>
      </c>
      <c r="P8" s="404">
        <v>247</v>
      </c>
      <c r="Q8" s="404">
        <v>247</v>
      </c>
      <c r="R8" s="404">
        <v>247</v>
      </c>
      <c r="S8" s="405"/>
      <c r="T8" s="405"/>
      <c r="U8" s="405"/>
      <c r="V8" s="405"/>
      <c r="W8" s="405"/>
      <c r="X8" s="405"/>
      <c r="Y8" s="405"/>
      <c r="Z8" s="405"/>
      <c r="AA8" s="405" t="s">
        <v>1225</v>
      </c>
    </row>
    <row r="9" spans="1:28">
      <c r="A9" s="32">
        <v>4</v>
      </c>
      <c r="B9" s="1348" t="s">
        <v>1925</v>
      </c>
      <c r="C9" s="32" t="s">
        <v>1144</v>
      </c>
      <c r="D9" s="1355"/>
      <c r="E9" s="1343">
        <v>2</v>
      </c>
      <c r="F9" s="404">
        <v>2</v>
      </c>
      <c r="G9" s="404">
        <v>2</v>
      </c>
      <c r="H9" s="404">
        <v>2</v>
      </c>
      <c r="I9" s="404">
        <v>2</v>
      </c>
      <c r="J9" s="404">
        <v>2</v>
      </c>
      <c r="K9" s="404">
        <v>2</v>
      </c>
      <c r="L9" s="404">
        <v>2</v>
      </c>
      <c r="M9" s="404">
        <v>2</v>
      </c>
      <c r="N9" s="404">
        <v>2</v>
      </c>
      <c r="O9" s="404">
        <v>2</v>
      </c>
      <c r="P9" s="404">
        <v>2</v>
      </c>
      <c r="Q9" s="404">
        <v>2</v>
      </c>
      <c r="R9" s="404">
        <v>2</v>
      </c>
      <c r="S9" s="405"/>
      <c r="T9" s="405"/>
      <c r="U9" s="405"/>
      <c r="V9" s="405"/>
      <c r="W9" s="405"/>
      <c r="X9" s="405"/>
      <c r="Y9" s="405"/>
      <c r="Z9" s="405"/>
      <c r="AA9" s="405" t="s">
        <v>1225</v>
      </c>
    </row>
    <row r="10" spans="1:28" ht="25.5" customHeight="1">
      <c r="A10" s="1345">
        <v>5</v>
      </c>
      <c r="B10" s="1348" t="s">
        <v>1926</v>
      </c>
      <c r="C10" s="1345" t="s">
        <v>1927</v>
      </c>
      <c r="D10" s="1346"/>
      <c r="E10" s="1343">
        <v>40</v>
      </c>
      <c r="F10" s="404">
        <v>40</v>
      </c>
      <c r="G10" s="404">
        <v>40</v>
      </c>
      <c r="H10" s="404">
        <v>40</v>
      </c>
      <c r="I10" s="404">
        <v>40</v>
      </c>
      <c r="J10" s="404">
        <v>40</v>
      </c>
      <c r="K10" s="404">
        <v>40</v>
      </c>
      <c r="L10" s="404">
        <v>40</v>
      </c>
      <c r="M10" s="404">
        <v>40</v>
      </c>
      <c r="N10" s="404">
        <v>40</v>
      </c>
      <c r="O10" s="404">
        <v>40</v>
      </c>
      <c r="P10" s="404">
        <v>40</v>
      </c>
      <c r="Q10" s="404">
        <v>40</v>
      </c>
      <c r="R10" s="404">
        <v>40</v>
      </c>
      <c r="S10" s="405"/>
      <c r="T10" s="405"/>
      <c r="U10" s="405"/>
      <c r="V10" s="405"/>
      <c r="W10" s="405"/>
      <c r="X10" s="405"/>
      <c r="Y10" s="405"/>
      <c r="Z10" s="405"/>
      <c r="AA10" s="405"/>
    </row>
    <row r="11" spans="1:28" ht="25.5">
      <c r="A11" s="32">
        <v>6</v>
      </c>
      <c r="B11" s="1348" t="s">
        <v>432</v>
      </c>
      <c r="C11" s="32" t="s">
        <v>1144</v>
      </c>
      <c r="D11" s="1349" t="s">
        <v>1894</v>
      </c>
      <c r="E11" s="1343">
        <v>22</v>
      </c>
      <c r="F11" s="404">
        <v>22</v>
      </c>
      <c r="G11" s="404">
        <v>22</v>
      </c>
      <c r="H11" s="404">
        <v>22</v>
      </c>
      <c r="I11" s="404">
        <v>22</v>
      </c>
      <c r="J11" s="404">
        <v>22</v>
      </c>
      <c r="K11" s="404">
        <v>22</v>
      </c>
      <c r="L11" s="404">
        <v>22</v>
      </c>
      <c r="M11" s="404">
        <v>22</v>
      </c>
      <c r="N11" s="404">
        <v>22</v>
      </c>
      <c r="O11" s="404">
        <v>22</v>
      </c>
      <c r="P11" s="404">
        <v>22</v>
      </c>
      <c r="Q11" s="404">
        <v>22</v>
      </c>
      <c r="R11" s="404">
        <v>22</v>
      </c>
      <c r="S11" s="405"/>
      <c r="T11" s="405"/>
      <c r="U11" s="405"/>
      <c r="V11" s="405"/>
      <c r="W11" s="405"/>
      <c r="X11" s="405"/>
      <c r="Y11" s="405"/>
      <c r="Z11" s="405"/>
      <c r="AA11" s="405" t="s">
        <v>430</v>
      </c>
    </row>
    <row r="12" spans="1:28" ht="38.25">
      <c r="A12" s="32">
        <v>7</v>
      </c>
      <c r="B12" s="1348" t="s">
        <v>433</v>
      </c>
      <c r="C12" s="32" t="s">
        <v>1144</v>
      </c>
      <c r="D12" s="1349" t="s">
        <v>1901</v>
      </c>
      <c r="E12" s="1343">
        <v>45</v>
      </c>
      <c r="F12" s="404">
        <v>45</v>
      </c>
      <c r="G12" s="404">
        <v>45</v>
      </c>
      <c r="H12" s="404">
        <v>45</v>
      </c>
      <c r="I12" s="404">
        <v>45</v>
      </c>
      <c r="J12" s="404">
        <v>45</v>
      </c>
      <c r="K12" s="404">
        <v>45</v>
      </c>
      <c r="L12" s="404">
        <v>45</v>
      </c>
      <c r="M12" s="404">
        <v>45</v>
      </c>
      <c r="N12" s="404">
        <v>45</v>
      </c>
      <c r="O12" s="404">
        <v>45</v>
      </c>
      <c r="P12" s="404">
        <v>45</v>
      </c>
      <c r="Q12" s="404">
        <v>45</v>
      </c>
      <c r="R12" s="404">
        <v>45</v>
      </c>
      <c r="S12" s="405"/>
      <c r="T12" s="405"/>
      <c r="U12" s="405"/>
      <c r="V12" s="405"/>
      <c r="W12" s="405"/>
      <c r="X12" s="405"/>
      <c r="Y12" s="405"/>
      <c r="Z12" s="405"/>
      <c r="AA12" s="405" t="s">
        <v>430</v>
      </c>
    </row>
    <row r="13" spans="1:28" ht="25.5">
      <c r="A13" s="32">
        <v>8</v>
      </c>
      <c r="B13" s="1348" t="s">
        <v>434</v>
      </c>
      <c r="C13" s="32" t="s">
        <v>1144</v>
      </c>
      <c r="D13" s="872"/>
      <c r="E13" s="1343">
        <v>5</v>
      </c>
      <c r="F13" s="404">
        <v>5</v>
      </c>
      <c r="G13" s="404">
        <v>5</v>
      </c>
      <c r="H13" s="404">
        <v>5</v>
      </c>
      <c r="I13" s="404">
        <v>5</v>
      </c>
      <c r="J13" s="404">
        <v>5</v>
      </c>
      <c r="K13" s="404">
        <v>5</v>
      </c>
      <c r="L13" s="404">
        <v>5</v>
      </c>
      <c r="M13" s="404">
        <v>5</v>
      </c>
      <c r="N13" s="404">
        <v>5</v>
      </c>
      <c r="O13" s="404">
        <v>5</v>
      </c>
      <c r="P13" s="404">
        <v>5</v>
      </c>
      <c r="Q13" s="404">
        <v>5</v>
      </c>
      <c r="R13" s="404">
        <v>5</v>
      </c>
      <c r="S13" s="405"/>
      <c r="T13" s="405"/>
      <c r="U13" s="405"/>
      <c r="V13" s="405"/>
      <c r="W13" s="405"/>
      <c r="X13" s="405"/>
      <c r="Y13" s="405"/>
      <c r="Z13" s="405"/>
      <c r="AA13" s="405" t="s">
        <v>1225</v>
      </c>
    </row>
    <row r="14" spans="1:28" ht="25.5">
      <c r="A14" s="32">
        <v>9</v>
      </c>
      <c r="B14" s="1348" t="s">
        <v>1913</v>
      </c>
      <c r="C14" s="32" t="s">
        <v>1144</v>
      </c>
      <c r="D14" s="1349" t="s">
        <v>1911</v>
      </c>
      <c r="E14" s="1343">
        <v>344</v>
      </c>
      <c r="F14" s="404">
        <v>344</v>
      </c>
      <c r="G14" s="404">
        <v>344</v>
      </c>
      <c r="H14" s="404">
        <v>344</v>
      </c>
      <c r="I14" s="404">
        <v>344</v>
      </c>
      <c r="J14" s="404">
        <v>344</v>
      </c>
      <c r="K14" s="404">
        <v>344</v>
      </c>
      <c r="L14" s="405">
        <v>344</v>
      </c>
      <c r="M14" s="405">
        <v>344</v>
      </c>
      <c r="N14" s="405">
        <v>344</v>
      </c>
      <c r="O14" s="405">
        <v>344</v>
      </c>
      <c r="P14" s="405">
        <v>344</v>
      </c>
      <c r="Q14" s="405">
        <v>344</v>
      </c>
      <c r="R14" s="405">
        <v>344</v>
      </c>
      <c r="S14" s="405"/>
      <c r="T14" s="405"/>
      <c r="U14" s="405"/>
      <c r="V14" s="405"/>
      <c r="W14" s="405"/>
      <c r="X14" s="405"/>
      <c r="Y14" s="405"/>
      <c r="Z14" s="405"/>
      <c r="AA14" s="405" t="s">
        <v>430</v>
      </c>
    </row>
    <row r="15" spans="1:28">
      <c r="A15" s="32" t="s">
        <v>878</v>
      </c>
      <c r="B15" s="238" t="s">
        <v>879</v>
      </c>
      <c r="C15" s="32" t="s">
        <v>1144</v>
      </c>
      <c r="D15" s="118"/>
      <c r="E15" s="404">
        <f>SUM(E6:E14)</f>
        <v>1225.05</v>
      </c>
      <c r="F15" s="404">
        <f t="shared" ref="F15:Z15" si="0">SUM(F6:F14)</f>
        <v>1225.05</v>
      </c>
      <c r="G15" s="404">
        <f t="shared" si="0"/>
        <v>1225.05</v>
      </c>
      <c r="H15" s="404">
        <f t="shared" si="0"/>
        <v>1225.05</v>
      </c>
      <c r="I15" s="404">
        <f t="shared" si="0"/>
        <v>1225.05</v>
      </c>
      <c r="J15" s="404">
        <f>SUM(J6:J14)</f>
        <v>1225.05</v>
      </c>
      <c r="K15" s="404">
        <f>SUM(K6:K14)</f>
        <v>1225.05</v>
      </c>
      <c r="L15" s="404">
        <f t="shared" si="0"/>
        <v>1225.05</v>
      </c>
      <c r="M15" s="404">
        <f t="shared" si="0"/>
        <v>1225.05</v>
      </c>
      <c r="N15" s="404">
        <f t="shared" si="0"/>
        <v>1225.05</v>
      </c>
      <c r="O15" s="404">
        <f t="shared" si="0"/>
        <v>1225.05</v>
      </c>
      <c r="P15" s="404">
        <f t="shared" si="0"/>
        <v>1225.05</v>
      </c>
      <c r="Q15" s="404">
        <f t="shared" si="0"/>
        <v>1225.05</v>
      </c>
      <c r="R15" s="404">
        <f>SUM(R6:R14)</f>
        <v>1225.05</v>
      </c>
      <c r="S15" s="404">
        <f t="shared" si="0"/>
        <v>0</v>
      </c>
      <c r="T15" s="404">
        <f t="shared" si="0"/>
        <v>0</v>
      </c>
      <c r="U15" s="404">
        <f t="shared" si="0"/>
        <v>0</v>
      </c>
      <c r="V15" s="404">
        <f t="shared" si="0"/>
        <v>0</v>
      </c>
      <c r="W15" s="404">
        <f t="shared" si="0"/>
        <v>0</v>
      </c>
      <c r="X15" s="404">
        <f t="shared" si="0"/>
        <v>0</v>
      </c>
      <c r="Y15" s="404">
        <f t="shared" si="0"/>
        <v>0</v>
      </c>
      <c r="Z15" s="404">
        <f t="shared" si="0"/>
        <v>0</v>
      </c>
      <c r="AA15" s="406"/>
    </row>
    <row r="16" spans="1:28" ht="18.75">
      <c r="A16" s="32"/>
      <c r="B16" s="238" t="s">
        <v>880</v>
      </c>
      <c r="C16" s="32" t="s">
        <v>456</v>
      </c>
      <c r="D16" s="118"/>
      <c r="E16" s="404">
        <f>E15/1000</f>
        <v>1.22505</v>
      </c>
      <c r="F16" s="404">
        <f t="shared" ref="F16:Z16" si="1">F15/1000</f>
        <v>1.22505</v>
      </c>
      <c r="G16" s="404">
        <f t="shared" si="1"/>
        <v>1.22505</v>
      </c>
      <c r="H16" s="404">
        <f t="shared" si="1"/>
        <v>1.22505</v>
      </c>
      <c r="I16" s="404">
        <f t="shared" si="1"/>
        <v>1.22505</v>
      </c>
      <c r="J16" s="404">
        <f>J15/1000</f>
        <v>1.22505</v>
      </c>
      <c r="K16" s="404">
        <f>K15/1000</f>
        <v>1.22505</v>
      </c>
      <c r="L16" s="404">
        <f t="shared" si="1"/>
        <v>1.22505</v>
      </c>
      <c r="M16" s="404">
        <f t="shared" si="1"/>
        <v>1.22505</v>
      </c>
      <c r="N16" s="404">
        <f t="shared" si="1"/>
        <v>1.22505</v>
      </c>
      <c r="O16" s="404">
        <f t="shared" si="1"/>
        <v>1.22505</v>
      </c>
      <c r="P16" s="404">
        <f t="shared" si="1"/>
        <v>1.22505</v>
      </c>
      <c r="Q16" s="404">
        <f t="shared" si="1"/>
        <v>1.22505</v>
      </c>
      <c r="R16" s="404">
        <f>R15/1000</f>
        <v>1.22505</v>
      </c>
      <c r="S16" s="404">
        <f t="shared" si="1"/>
        <v>0</v>
      </c>
      <c r="T16" s="404">
        <f t="shared" si="1"/>
        <v>0</v>
      </c>
      <c r="U16" s="404">
        <f t="shared" si="1"/>
        <v>0</v>
      </c>
      <c r="V16" s="404">
        <f t="shared" si="1"/>
        <v>0</v>
      </c>
      <c r="W16" s="404">
        <f t="shared" si="1"/>
        <v>0</v>
      </c>
      <c r="X16" s="404">
        <f t="shared" si="1"/>
        <v>0</v>
      </c>
      <c r="Y16" s="404">
        <f t="shared" si="1"/>
        <v>0</v>
      </c>
      <c r="Z16" s="404">
        <f t="shared" si="1"/>
        <v>0</v>
      </c>
      <c r="AA16" s="406"/>
      <c r="AB16" s="962"/>
    </row>
    <row r="17" spans="1:27" ht="25.5">
      <c r="A17" s="32"/>
      <c r="B17" s="189" t="s">
        <v>881</v>
      </c>
      <c r="C17" s="32" t="s">
        <v>839</v>
      </c>
      <c r="D17" s="118"/>
      <c r="E17" s="118"/>
      <c r="F17" s="118"/>
      <c r="G17" s="118"/>
      <c r="H17" s="118"/>
      <c r="I17" s="118"/>
      <c r="J17" s="1079"/>
      <c r="K17" s="1079"/>
      <c r="L17" s="187">
        <f t="shared" ref="L17:U17" si="2">COUNTA(L6:L14)</f>
        <v>9</v>
      </c>
      <c r="M17" s="187">
        <f t="shared" si="2"/>
        <v>9</v>
      </c>
      <c r="N17" s="187">
        <f t="shared" si="2"/>
        <v>9</v>
      </c>
      <c r="O17" s="187">
        <f t="shared" si="2"/>
        <v>9</v>
      </c>
      <c r="P17" s="187">
        <f t="shared" si="2"/>
        <v>9</v>
      </c>
      <c r="Q17" s="187">
        <f t="shared" si="2"/>
        <v>9</v>
      </c>
      <c r="R17" s="187">
        <f>COUNTA(R6:R14)</f>
        <v>9</v>
      </c>
      <c r="S17" s="187">
        <f t="shared" si="2"/>
        <v>0</v>
      </c>
      <c r="T17" s="187">
        <f t="shared" si="2"/>
        <v>0</v>
      </c>
      <c r="U17" s="187">
        <f t="shared" si="2"/>
        <v>0</v>
      </c>
      <c r="V17" s="187">
        <f>COUNTA(V6:V14)</f>
        <v>0</v>
      </c>
      <c r="W17" s="187">
        <f>COUNTA(W6:W14)</f>
        <v>0</v>
      </c>
      <c r="X17" s="187">
        <f>COUNTA(X6:X14)</f>
        <v>0</v>
      </c>
      <c r="Y17" s="187">
        <f>COUNTA(Y6:Y14)</f>
        <v>0</v>
      </c>
      <c r="Z17" s="187">
        <f>COUNTA(Z6:Z14)</f>
        <v>0</v>
      </c>
      <c r="AA17" s="85"/>
    </row>
    <row r="18" spans="1:27">
      <c r="C18" s="655"/>
    </row>
    <row r="19" spans="1:27">
      <c r="B19" t="s">
        <v>1614</v>
      </c>
      <c r="C19" s="655"/>
      <c r="L19" s="1086">
        <f>'ПП-М -СИТ'!K119</f>
        <v>1.111</v>
      </c>
      <c r="M19" s="1086">
        <f>'ПП-М -СИТ'!M119</f>
        <v>3.778</v>
      </c>
      <c r="O19" s="1086">
        <f>'ПП-М -СИТ'!N119</f>
        <v>1.2250000000000001</v>
      </c>
    </row>
    <row r="20" spans="1:27">
      <c r="B20" t="s">
        <v>1615</v>
      </c>
      <c r="C20" s="655"/>
    </row>
    <row r="21" spans="1:27">
      <c r="B21" t="s">
        <v>1616</v>
      </c>
      <c r="C21" s="655"/>
      <c r="N21" s="655" t="s">
        <v>1676</v>
      </c>
    </row>
    <row r="22" spans="1:27">
      <c r="B22" t="s">
        <v>1617</v>
      </c>
      <c r="C22" s="655"/>
    </row>
    <row r="23" spans="1:27">
      <c r="C23" s="655"/>
    </row>
    <row r="24" spans="1:27">
      <c r="C24" s="655"/>
    </row>
    <row r="25" spans="1:27">
      <c r="C25" s="655"/>
    </row>
    <row r="26" spans="1:27" ht="14.25" customHeight="1">
      <c r="C26" s="655"/>
    </row>
    <row r="27" spans="1:27">
      <c r="C27" s="655"/>
    </row>
    <row r="28" spans="1:27">
      <c r="C28" s="655"/>
    </row>
    <row r="29" spans="1:27">
      <c r="C29" s="655"/>
    </row>
    <row r="30" spans="1:27">
      <c r="C30" s="655"/>
    </row>
    <row r="31" spans="1:27">
      <c r="C31" s="655"/>
    </row>
    <row r="32" spans="1:27">
      <c r="C32" s="655"/>
    </row>
    <row r="33" spans="3:3">
      <c r="C33" s="655"/>
    </row>
    <row r="34" spans="3:3">
      <c r="C34" s="655"/>
    </row>
    <row r="35" spans="3:3">
      <c r="C35" s="655"/>
    </row>
    <row r="36" spans="3:3">
      <c r="C36" s="655"/>
    </row>
    <row r="37" spans="3:3">
      <c r="C37" s="655"/>
    </row>
    <row r="38" spans="3:3">
      <c r="C38" s="655"/>
    </row>
    <row r="39" spans="3:3">
      <c r="C39" s="655"/>
    </row>
    <row r="40" spans="3:3">
      <c r="C40" s="655"/>
    </row>
    <row r="41" spans="3:3">
      <c r="C41" s="655"/>
    </row>
    <row r="42" spans="3:3">
      <c r="C42" s="655"/>
    </row>
    <row r="43" spans="3:3">
      <c r="C43" s="655"/>
    </row>
    <row r="44" spans="3:3">
      <c r="C44" s="655"/>
    </row>
    <row r="45" spans="3:3">
      <c r="C45" s="655"/>
    </row>
    <row r="46" spans="3:3">
      <c r="C46" s="655"/>
    </row>
    <row r="47" spans="3:3">
      <c r="C47" s="655"/>
    </row>
    <row r="48" spans="3:3">
      <c r="C48" s="655"/>
    </row>
    <row r="49" spans="3:3">
      <c r="C49" s="655"/>
    </row>
    <row r="50" spans="3:3">
      <c r="C50" s="655"/>
    </row>
    <row r="51" spans="3:3">
      <c r="C51" s="655"/>
    </row>
    <row r="52" spans="3:3">
      <c r="C52" s="655"/>
    </row>
    <row r="53" spans="3:3">
      <c r="C53" s="655"/>
    </row>
    <row r="54" spans="3:3">
      <c r="C54" s="655"/>
    </row>
    <row r="55" spans="3:3">
      <c r="C55" s="655"/>
    </row>
    <row r="56" spans="3:3">
      <c r="C56" s="655"/>
    </row>
    <row r="57" spans="3:3">
      <c r="C57" s="655"/>
    </row>
    <row r="58" spans="3:3" ht="28.5" customHeight="1">
      <c r="C58" s="655"/>
    </row>
    <row r="59" spans="3:3" ht="17.25" customHeight="1">
      <c r="C59" s="655"/>
    </row>
    <row r="60" spans="3:3" ht="17.25" customHeight="1">
      <c r="C60" s="655"/>
    </row>
  </sheetData>
  <mergeCells count="9">
    <mergeCell ref="A1:AA1"/>
    <mergeCell ref="V3:Z3"/>
    <mergeCell ref="AA3:AA4"/>
    <mergeCell ref="A3:A4"/>
    <mergeCell ref="B3:B4"/>
    <mergeCell ref="C3:C4"/>
    <mergeCell ref="D3:D4"/>
    <mergeCell ref="E3:K3"/>
    <mergeCell ref="L3:R3"/>
  </mergeCells>
  <phoneticPr fontId="101" type="noConversion"/>
  <pageMargins left="0.25" right="0.25" top="0.75" bottom="0.75" header="0.3" footer="0.3"/>
  <pageSetup paperSize="9" scale="53" fitToHeight="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00FF00"/>
    <pageSetUpPr fitToPage="1"/>
  </sheetPr>
  <dimension ref="A1:P68"/>
  <sheetViews>
    <sheetView topLeftCell="A34" zoomScale="90" zoomScaleNormal="90" zoomScaleSheetLayoutView="75" workbookViewId="0">
      <selection activeCell="H51" sqref="H51"/>
    </sheetView>
  </sheetViews>
  <sheetFormatPr defaultRowHeight="15"/>
  <cols>
    <col min="1" max="1" width="39" style="29" customWidth="1"/>
    <col min="2" max="2" width="12.7109375" style="123" customWidth="1"/>
    <col min="3" max="7" width="12.42578125" style="29" customWidth="1"/>
    <col min="8" max="8" width="12.42578125" style="131" customWidth="1"/>
    <col min="9" max="12" width="12.42578125" style="29" hidden="1" customWidth="1"/>
    <col min="13" max="13" width="12.42578125" style="131" hidden="1" customWidth="1"/>
    <col min="14" max="14" width="16.85546875" style="29" customWidth="1"/>
    <col min="15" max="15" width="26.28515625" style="744" customWidth="1"/>
    <col min="16" max="16384" width="9.140625" style="29"/>
  </cols>
  <sheetData>
    <row r="1" spans="1:16" ht="23.25" customHeight="1">
      <c r="A1" s="1536" t="s">
        <v>1063</v>
      </c>
      <c r="B1" s="1536"/>
      <c r="C1" s="1536"/>
      <c r="D1" s="1536"/>
      <c r="E1" s="1536"/>
      <c r="F1" s="1536"/>
      <c r="G1" s="1536"/>
      <c r="H1" s="1536"/>
      <c r="I1" s="1536"/>
      <c r="J1" s="1536"/>
      <c r="K1" s="1536"/>
      <c r="L1" s="1536"/>
      <c r="M1" s="1536"/>
      <c r="N1" s="1536"/>
      <c r="O1" s="1536"/>
    </row>
    <row r="2" spans="1:16">
      <c r="I2" s="30"/>
      <c r="J2" s="30"/>
      <c r="K2" s="30"/>
      <c r="L2" s="30"/>
      <c r="M2" s="130"/>
    </row>
    <row r="3" spans="1:16">
      <c r="A3" s="1733" t="str">
        <f>CONCATENATE(ПАС!B56,"  (",ПАС!C52,"  ",ПАС!C51,")")</f>
        <v>ООО "Ромист"   (Омутинское   Омутинский муниципальный район)</v>
      </c>
      <c r="B3" s="1733"/>
      <c r="C3" s="1733"/>
      <c r="D3" s="1733"/>
      <c r="E3" s="1733"/>
      <c r="F3" s="1733"/>
      <c r="G3" s="1733"/>
      <c r="H3" s="1733"/>
      <c r="I3" s="1733"/>
      <c r="J3" s="1733"/>
      <c r="K3" s="1733"/>
      <c r="L3" s="1733"/>
      <c r="M3" s="1733"/>
      <c r="N3" s="1733"/>
      <c r="O3" s="1733"/>
    </row>
    <row r="4" spans="1:16" ht="15" customHeight="1">
      <c r="A4" s="1696" t="s">
        <v>814</v>
      </c>
      <c r="B4" s="1535" t="s">
        <v>815</v>
      </c>
      <c r="C4" s="1535" t="s">
        <v>816</v>
      </c>
      <c r="D4" s="1535" t="s">
        <v>291</v>
      </c>
      <c r="E4" s="1535"/>
      <c r="F4" s="1535"/>
      <c r="G4" s="1535"/>
      <c r="H4" s="1535"/>
      <c r="I4" s="1535"/>
      <c r="J4" s="1535"/>
      <c r="K4" s="1535"/>
      <c r="L4" s="1535"/>
      <c r="M4" s="1535"/>
      <c r="N4" s="1734" t="s">
        <v>290</v>
      </c>
      <c r="O4" s="1696" t="s">
        <v>857</v>
      </c>
    </row>
    <row r="5" spans="1:16" ht="27" customHeight="1">
      <c r="A5" s="1730"/>
      <c r="B5" s="1535"/>
      <c r="C5" s="1535"/>
      <c r="D5" s="1535" t="s">
        <v>818</v>
      </c>
      <c r="E5" s="1535"/>
      <c r="F5" s="1535"/>
      <c r="G5" s="1535"/>
      <c r="H5" s="1535"/>
      <c r="I5" s="1535" t="s">
        <v>819</v>
      </c>
      <c r="J5" s="1535"/>
      <c r="K5" s="1535"/>
      <c r="L5" s="1535"/>
      <c r="M5" s="1535"/>
      <c r="N5" s="1735"/>
      <c r="O5" s="1730"/>
    </row>
    <row r="6" spans="1:16" ht="15" customHeight="1">
      <c r="A6" s="1730"/>
      <c r="B6" s="1535"/>
      <c r="C6" s="1535"/>
      <c r="D6" s="1737" t="s">
        <v>859</v>
      </c>
      <c r="E6" s="1535" t="s">
        <v>820</v>
      </c>
      <c r="F6" s="1535"/>
      <c r="G6" s="1535" t="s">
        <v>821</v>
      </c>
      <c r="H6" s="1535" t="s">
        <v>822</v>
      </c>
      <c r="I6" s="1535" t="s">
        <v>859</v>
      </c>
      <c r="J6" s="1535" t="s">
        <v>855</v>
      </c>
      <c r="K6" s="1535"/>
      <c r="L6" s="1737" t="s">
        <v>823</v>
      </c>
      <c r="M6" s="1535" t="s">
        <v>824</v>
      </c>
      <c r="N6" s="1735"/>
      <c r="O6" s="1730"/>
    </row>
    <row r="7" spans="1:16">
      <c r="A7" s="1697"/>
      <c r="B7" s="1535"/>
      <c r="C7" s="1535"/>
      <c r="D7" s="1737"/>
      <c r="E7" s="32" t="s">
        <v>825</v>
      </c>
      <c r="F7" s="32" t="s">
        <v>826</v>
      </c>
      <c r="G7" s="1535"/>
      <c r="H7" s="1535"/>
      <c r="I7" s="1535"/>
      <c r="J7" s="32" t="s">
        <v>825</v>
      </c>
      <c r="K7" s="32" t="s">
        <v>826</v>
      </c>
      <c r="L7" s="1737"/>
      <c r="M7" s="1535"/>
      <c r="N7" s="1736"/>
      <c r="O7" s="1697"/>
    </row>
    <row r="8" spans="1:16">
      <c r="A8" s="111">
        <v>1</v>
      </c>
      <c r="B8" s="32">
        <v>2</v>
      </c>
      <c r="C8" s="111">
        <v>3</v>
      </c>
      <c r="D8" s="32">
        <v>4</v>
      </c>
      <c r="E8" s="111">
        <v>5</v>
      </c>
      <c r="F8" s="32">
        <v>6</v>
      </c>
      <c r="G8" s="111">
        <v>7</v>
      </c>
      <c r="H8" s="32">
        <v>8</v>
      </c>
      <c r="I8" s="111">
        <v>9</v>
      </c>
      <c r="J8" s="32">
        <v>10</v>
      </c>
      <c r="K8" s="111">
        <v>11</v>
      </c>
      <c r="L8" s="32">
        <v>12</v>
      </c>
      <c r="M8" s="111">
        <v>13</v>
      </c>
      <c r="N8" s="111">
        <v>9</v>
      </c>
      <c r="O8" s="32">
        <v>10</v>
      </c>
    </row>
    <row r="9" spans="1:16" ht="29.25" customHeight="1">
      <c r="A9" s="396" t="s">
        <v>2018</v>
      </c>
      <c r="B9" s="397"/>
      <c r="C9" s="397"/>
      <c r="D9" s="397"/>
      <c r="E9" s="397"/>
      <c r="F9" s="397"/>
      <c r="G9" s="397"/>
      <c r="H9" s="397"/>
      <c r="I9" s="397"/>
      <c r="J9" s="397"/>
      <c r="K9" s="397"/>
      <c r="L9" s="397"/>
      <c r="M9" s="397"/>
      <c r="N9" s="397"/>
      <c r="O9" s="745"/>
    </row>
    <row r="10" spans="1:16" s="127" customFormat="1">
      <c r="A10" s="53" t="s">
        <v>827</v>
      </c>
      <c r="B10" s="119"/>
      <c r="C10" s="119"/>
      <c r="D10" s="119"/>
      <c r="E10" s="119"/>
      <c r="F10" s="119"/>
      <c r="G10" s="119"/>
      <c r="H10" s="138">
        <f>H11+H14+H17</f>
        <v>0</v>
      </c>
      <c r="I10" s="119"/>
      <c r="J10" s="119"/>
      <c r="K10" s="119"/>
      <c r="L10" s="119"/>
      <c r="M10" s="120"/>
      <c r="N10" s="135"/>
      <c r="O10" s="661"/>
    </row>
    <row r="11" spans="1:16" s="127" customFormat="1">
      <c r="A11" s="119" t="s">
        <v>828</v>
      </c>
      <c r="B11" s="120"/>
      <c r="C11" s="119"/>
      <c r="D11" s="119"/>
      <c r="E11" s="119"/>
      <c r="F11" s="119"/>
      <c r="G11" s="119"/>
      <c r="H11" s="96">
        <f>SUM(H12:H13)</f>
        <v>0</v>
      </c>
      <c r="I11" s="119"/>
      <c r="J11" s="119"/>
      <c r="K11" s="119"/>
      <c r="L11" s="119"/>
      <c r="M11" s="96">
        <f>SUM(M12:M13)</f>
        <v>0</v>
      </c>
      <c r="N11" s="96">
        <f>N12+N13</f>
        <v>0</v>
      </c>
      <c r="O11" s="661"/>
    </row>
    <row r="12" spans="1:16" ht="25.5" customHeight="1">
      <c r="A12" s="118" t="s">
        <v>829</v>
      </c>
      <c r="B12" s="32" t="s">
        <v>830</v>
      </c>
      <c r="C12" s="1042"/>
      <c r="D12" s="1043"/>
      <c r="E12" s="1042"/>
      <c r="F12" s="1042"/>
      <c r="G12" s="1042"/>
      <c r="H12" s="132">
        <f>G12*F12</f>
        <v>0</v>
      </c>
      <c r="I12" s="124"/>
      <c r="J12" s="124"/>
      <c r="K12" s="124"/>
      <c r="L12" s="124"/>
      <c r="M12" s="132">
        <f>L12*K12</f>
        <v>0</v>
      </c>
      <c r="N12" s="124"/>
      <c r="O12" s="746"/>
      <c r="P12" s="962"/>
    </row>
    <row r="13" spans="1:16">
      <c r="A13" s="118" t="s">
        <v>831</v>
      </c>
      <c r="B13" s="32" t="s">
        <v>830</v>
      </c>
      <c r="C13" s="124"/>
      <c r="D13" s="124"/>
      <c r="E13" s="124"/>
      <c r="F13" s="124"/>
      <c r="G13" s="124"/>
      <c r="H13" s="132">
        <f>G13*F13</f>
        <v>0</v>
      </c>
      <c r="I13" s="124"/>
      <c r="J13" s="124"/>
      <c r="K13" s="124"/>
      <c r="L13" s="124"/>
      <c r="M13" s="132">
        <f>L13*K13</f>
        <v>0</v>
      </c>
      <c r="N13" s="124"/>
      <c r="O13" s="746"/>
    </row>
    <row r="14" spans="1:16" s="127" customFormat="1">
      <c r="A14" s="119" t="s">
        <v>832</v>
      </c>
      <c r="B14" s="120"/>
      <c r="C14" s="119"/>
      <c r="D14" s="119"/>
      <c r="E14" s="119"/>
      <c r="F14" s="119"/>
      <c r="G14" s="119"/>
      <c r="H14" s="96">
        <f>SUM(H15:H17)</f>
        <v>0</v>
      </c>
      <c r="I14" s="119"/>
      <c r="J14" s="119"/>
      <c r="K14" s="119"/>
      <c r="L14" s="119"/>
      <c r="M14" s="96">
        <f>SUM(M15:M17)</f>
        <v>0</v>
      </c>
      <c r="N14" s="96">
        <f>N15+N16</f>
        <v>0</v>
      </c>
      <c r="O14" s="661"/>
    </row>
    <row r="15" spans="1:16" s="129" customFormat="1">
      <c r="A15" s="118" t="s">
        <v>833</v>
      </c>
      <c r="B15" s="32" t="s">
        <v>723</v>
      </c>
      <c r="C15" s="124"/>
      <c r="D15" s="125"/>
      <c r="E15" s="124"/>
      <c r="F15" s="124"/>
      <c r="G15" s="124"/>
      <c r="H15" s="132">
        <f>G15*F15</f>
        <v>0</v>
      </c>
      <c r="I15" s="125"/>
      <c r="J15" s="124"/>
      <c r="K15" s="124"/>
      <c r="L15" s="124"/>
      <c r="M15" s="132">
        <f>L15*K15</f>
        <v>0</v>
      </c>
      <c r="N15" s="124"/>
      <c r="O15" s="294"/>
    </row>
    <row r="16" spans="1:16" s="129" customFormat="1">
      <c r="A16" s="118" t="s">
        <v>835</v>
      </c>
      <c r="B16" s="32" t="s">
        <v>723</v>
      </c>
      <c r="C16" s="124"/>
      <c r="D16" s="125"/>
      <c r="E16" s="124"/>
      <c r="F16" s="124"/>
      <c r="G16" s="124"/>
      <c r="H16" s="132">
        <f>G16*F16</f>
        <v>0</v>
      </c>
      <c r="I16" s="125"/>
      <c r="J16" s="124"/>
      <c r="K16" s="124"/>
      <c r="L16" s="124"/>
      <c r="M16" s="132">
        <f>L16*K16</f>
        <v>0</v>
      </c>
      <c r="N16" s="124"/>
      <c r="O16" s="294"/>
    </row>
    <row r="17" spans="1:16" s="127" customFormat="1" ht="27" customHeight="1">
      <c r="A17" s="119" t="s">
        <v>836</v>
      </c>
      <c r="B17" s="120" t="s">
        <v>856</v>
      </c>
      <c r="C17" s="128"/>
      <c r="D17" s="128"/>
      <c r="E17" s="128"/>
      <c r="F17" s="128"/>
      <c r="G17" s="128"/>
      <c r="H17" s="134">
        <f>G17*F17</f>
        <v>0</v>
      </c>
      <c r="I17" s="128"/>
      <c r="J17" s="128"/>
      <c r="K17" s="128"/>
      <c r="L17" s="128"/>
      <c r="M17" s="134">
        <f>L17*K17</f>
        <v>0</v>
      </c>
      <c r="N17" s="124"/>
      <c r="O17" s="661"/>
    </row>
    <row r="18" spans="1:16" s="127" customFormat="1">
      <c r="A18" s="53" t="s">
        <v>837</v>
      </c>
      <c r="B18" s="120"/>
      <c r="C18" s="119"/>
      <c r="D18" s="119"/>
      <c r="E18" s="119"/>
      <c r="F18" s="119"/>
      <c r="G18" s="119"/>
      <c r="H18" s="96">
        <f>SUM(H19:H20)</f>
        <v>0</v>
      </c>
      <c r="I18" s="119"/>
      <c r="J18" s="119"/>
      <c r="K18" s="119"/>
      <c r="L18" s="119"/>
      <c r="M18" s="96">
        <f>SUM(M19:M20)</f>
        <v>0</v>
      </c>
      <c r="N18" s="96">
        <f>N19+N20</f>
        <v>0</v>
      </c>
      <c r="O18" s="661"/>
    </row>
    <row r="19" spans="1:16">
      <c r="A19" s="118" t="s">
        <v>838</v>
      </c>
      <c r="B19" s="32" t="s">
        <v>839</v>
      </c>
      <c r="C19" s="124"/>
      <c r="D19" s="124"/>
      <c r="E19" s="124"/>
      <c r="F19" s="124"/>
      <c r="G19" s="124"/>
      <c r="H19" s="132">
        <f>G19*F19</f>
        <v>0</v>
      </c>
      <c r="I19" s="124"/>
      <c r="J19" s="124"/>
      <c r="K19" s="124"/>
      <c r="L19" s="124"/>
      <c r="M19" s="132">
        <f>L19*K19</f>
        <v>0</v>
      </c>
      <c r="N19" s="124"/>
      <c r="O19" s="746"/>
    </row>
    <row r="20" spans="1:16">
      <c r="A20" s="118" t="s">
        <v>840</v>
      </c>
      <c r="B20" s="32" t="s">
        <v>839</v>
      </c>
      <c r="C20" s="124"/>
      <c r="D20" s="124"/>
      <c r="E20" s="124"/>
      <c r="F20" s="124"/>
      <c r="G20" s="124"/>
      <c r="H20" s="132">
        <f>G20*F20</f>
        <v>0</v>
      </c>
      <c r="I20" s="124"/>
      <c r="J20" s="124"/>
      <c r="K20" s="124"/>
      <c r="L20" s="124"/>
      <c r="M20" s="132">
        <f>L20*K20</f>
        <v>0</v>
      </c>
      <c r="N20" s="124"/>
      <c r="O20" s="746"/>
    </row>
    <row r="21" spans="1:16" s="127" customFormat="1">
      <c r="A21" s="53" t="s">
        <v>841</v>
      </c>
      <c r="B21" s="120" t="s">
        <v>723</v>
      </c>
      <c r="C21" s="128"/>
      <c r="D21" s="128"/>
      <c r="E21" s="128"/>
      <c r="F21" s="128"/>
      <c r="G21" s="128"/>
      <c r="H21" s="134">
        <f>G21*F21</f>
        <v>0</v>
      </c>
      <c r="I21" s="128"/>
      <c r="J21" s="128"/>
      <c r="K21" s="128"/>
      <c r="L21" s="128"/>
      <c r="M21" s="134">
        <f>L21*K21</f>
        <v>0</v>
      </c>
      <c r="N21" s="124"/>
      <c r="O21" s="661"/>
    </row>
    <row r="22" spans="1:16" s="121" customFormat="1">
      <c r="A22" s="119" t="s">
        <v>842</v>
      </c>
      <c r="B22" s="120"/>
      <c r="C22" s="119"/>
      <c r="D22" s="119"/>
      <c r="E22" s="119"/>
      <c r="F22" s="119"/>
      <c r="G22" s="119"/>
      <c r="H22" s="96">
        <f>H10+H18+H21</f>
        <v>0</v>
      </c>
      <c r="I22" s="118"/>
      <c r="J22" s="119"/>
      <c r="K22" s="119"/>
      <c r="L22" s="119"/>
      <c r="M22" s="96">
        <f>M11+M14+M18</f>
        <v>0</v>
      </c>
      <c r="N22" s="96">
        <f>N11+N14+N17+N18+N21</f>
        <v>0</v>
      </c>
      <c r="O22" s="661"/>
    </row>
    <row r="23" spans="1:16" ht="16.5" customHeight="1">
      <c r="A23" s="119" t="s">
        <v>843</v>
      </c>
      <c r="B23" s="120"/>
      <c r="C23" s="119"/>
      <c r="D23" s="119"/>
      <c r="E23" s="119"/>
      <c r="F23" s="119"/>
      <c r="G23" s="119"/>
      <c r="H23" s="96">
        <f>H22/1000</f>
        <v>0</v>
      </c>
      <c r="I23" s="119"/>
      <c r="J23" s="119"/>
      <c r="K23" s="119"/>
      <c r="L23" s="119"/>
      <c r="M23" s="96">
        <f>M22/1000</f>
        <v>0</v>
      </c>
      <c r="N23" s="96">
        <f>N22/1000</f>
        <v>0</v>
      </c>
      <c r="O23" s="746"/>
    </row>
    <row r="24" spans="1:16" ht="30" customHeight="1">
      <c r="A24" s="396" t="s">
        <v>2019</v>
      </c>
      <c r="B24" s="397"/>
      <c r="C24" s="397"/>
      <c r="D24" s="397"/>
      <c r="E24" s="397"/>
      <c r="F24" s="397"/>
      <c r="G24" s="397"/>
      <c r="H24" s="397"/>
      <c r="I24" s="397"/>
      <c r="J24" s="397"/>
      <c r="K24" s="397"/>
      <c r="L24" s="397"/>
      <c r="M24" s="397"/>
      <c r="N24" s="397"/>
      <c r="O24" s="745"/>
    </row>
    <row r="25" spans="1:16">
      <c r="A25" s="53" t="s">
        <v>827</v>
      </c>
      <c r="B25" s="119"/>
      <c r="C25" s="119"/>
      <c r="D25" s="119"/>
      <c r="E25" s="119"/>
      <c r="F25" s="119"/>
      <c r="G25" s="119"/>
      <c r="H25" s="138"/>
      <c r="I25" s="119"/>
      <c r="J25" s="119"/>
      <c r="K25" s="119"/>
      <c r="L25" s="119"/>
      <c r="M25" s="120"/>
      <c r="N25" s="137"/>
      <c r="O25" s="661"/>
    </row>
    <row r="26" spans="1:16" ht="18.75">
      <c r="A26" s="119" t="s">
        <v>828</v>
      </c>
      <c r="B26" s="120"/>
      <c r="C26" s="1044"/>
      <c r="D26" s="1044"/>
      <c r="E26" s="1044"/>
      <c r="F26" s="1044"/>
      <c r="G26" s="1044"/>
      <c r="H26" s="96">
        <f>SUM(H27:H28)</f>
        <v>622.43999999999994</v>
      </c>
      <c r="I26" s="119"/>
      <c r="J26" s="119"/>
      <c r="K26" s="119"/>
      <c r="L26" s="119"/>
      <c r="M26" s="96">
        <f>SUM(M27:M28)</f>
        <v>0</v>
      </c>
      <c r="N26" s="96">
        <f>N27+N28</f>
        <v>0</v>
      </c>
      <c r="O26" s="661"/>
      <c r="P26" s="962"/>
    </row>
    <row r="27" spans="1:16">
      <c r="A27" s="118" t="s">
        <v>829</v>
      </c>
      <c r="B27" s="32" t="s">
        <v>830</v>
      </c>
      <c r="C27" s="124">
        <v>8</v>
      </c>
      <c r="D27" s="1260">
        <v>1.8749999999999999E-3</v>
      </c>
      <c r="E27" s="124">
        <v>8</v>
      </c>
      <c r="F27" s="124">
        <v>247</v>
      </c>
      <c r="G27" s="1261">
        <f>C27*D27*E27</f>
        <v>0.12</v>
      </c>
      <c r="H27" s="132">
        <f>G27*F27</f>
        <v>29.64</v>
      </c>
      <c r="I27" s="124"/>
      <c r="J27" s="124"/>
      <c r="K27" s="124"/>
      <c r="L27" s="124"/>
      <c r="M27" s="132">
        <f>L27*K27</f>
        <v>0</v>
      </c>
      <c r="N27" s="124"/>
      <c r="O27" s="1731" t="s">
        <v>1338</v>
      </c>
      <c r="P27" s="29" t="s">
        <v>1714</v>
      </c>
    </row>
    <row r="28" spans="1:16">
      <c r="A28" s="118" t="s">
        <v>831</v>
      </c>
      <c r="B28" s="32" t="s">
        <v>830</v>
      </c>
      <c r="C28" s="124">
        <v>100</v>
      </c>
      <c r="D28" s="124">
        <v>3.0000000000000001E-3</v>
      </c>
      <c r="E28" s="124">
        <v>8</v>
      </c>
      <c r="F28" s="124">
        <v>247</v>
      </c>
      <c r="G28" s="124">
        <f>D28*E28</f>
        <v>2.4E-2</v>
      </c>
      <c r="H28" s="132">
        <f>G28*F28*C28</f>
        <v>592.79999999999995</v>
      </c>
      <c r="I28" s="124"/>
      <c r="J28" s="124"/>
      <c r="K28" s="124"/>
      <c r="L28" s="124"/>
      <c r="M28" s="132">
        <f>L28*K28</f>
        <v>0</v>
      </c>
      <c r="N28" s="124"/>
      <c r="O28" s="1732"/>
      <c r="P28" s="29" t="s">
        <v>1715</v>
      </c>
    </row>
    <row r="29" spans="1:16">
      <c r="A29" s="119" t="s">
        <v>832</v>
      </c>
      <c r="B29" s="120"/>
      <c r="C29" s="119"/>
      <c r="D29" s="119"/>
      <c r="E29" s="119"/>
      <c r="F29" s="119"/>
      <c r="G29" s="119"/>
      <c r="H29" s="96">
        <f>SUM(H30:H32)</f>
        <v>0</v>
      </c>
      <c r="I29" s="119"/>
      <c r="J29" s="119"/>
      <c r="K29" s="119"/>
      <c r="L29" s="119"/>
      <c r="M29" s="96">
        <f>SUM(M30:M32)</f>
        <v>0</v>
      </c>
      <c r="N29" s="96">
        <f>N30+N31</f>
        <v>0</v>
      </c>
      <c r="O29" s="661"/>
    </row>
    <row r="30" spans="1:16">
      <c r="A30" s="118" t="s">
        <v>833</v>
      </c>
      <c r="B30" s="32" t="s">
        <v>723</v>
      </c>
      <c r="C30" s="124"/>
      <c r="D30" s="125"/>
      <c r="E30" s="124"/>
      <c r="F30" s="124"/>
      <c r="G30" s="124"/>
      <c r="H30" s="132">
        <f>G30*F30</f>
        <v>0</v>
      </c>
      <c r="I30" s="125"/>
      <c r="J30" s="124"/>
      <c r="K30" s="124"/>
      <c r="L30" s="124"/>
      <c r="M30" s="132">
        <f>L30*K30</f>
        <v>0</v>
      </c>
      <c r="N30" s="124"/>
      <c r="O30" s="294"/>
    </row>
    <row r="31" spans="1:16">
      <c r="A31" s="118" t="s">
        <v>835</v>
      </c>
      <c r="B31" s="32" t="s">
        <v>723</v>
      </c>
      <c r="C31" s="124"/>
      <c r="D31" s="125"/>
      <c r="E31" s="124"/>
      <c r="F31" s="124"/>
      <c r="G31" s="124"/>
      <c r="H31" s="132">
        <f>G31*F31</f>
        <v>0</v>
      </c>
      <c r="I31" s="125"/>
      <c r="J31" s="124"/>
      <c r="K31" s="124"/>
      <c r="L31" s="124"/>
      <c r="M31" s="132">
        <f>L31*K31</f>
        <v>0</v>
      </c>
      <c r="N31" s="124"/>
      <c r="O31" s="294"/>
    </row>
    <row r="32" spans="1:16" ht="25.5">
      <c r="A32" s="119" t="s">
        <v>836</v>
      </c>
      <c r="B32" s="120" t="s">
        <v>856</v>
      </c>
      <c r="C32" s="128"/>
      <c r="D32" s="128"/>
      <c r="E32" s="128"/>
      <c r="F32" s="128"/>
      <c r="G32" s="128"/>
      <c r="H32" s="134">
        <f>G32*F32</f>
        <v>0</v>
      </c>
      <c r="I32" s="128"/>
      <c r="J32" s="128"/>
      <c r="K32" s="128"/>
      <c r="L32" s="128"/>
      <c r="M32" s="134">
        <f>L32*K32</f>
        <v>0</v>
      </c>
      <c r="N32" s="124"/>
      <c r="O32" s="661"/>
    </row>
    <row r="33" spans="1:16">
      <c r="A33" s="53" t="s">
        <v>837</v>
      </c>
      <c r="B33" s="120"/>
      <c r="C33" s="119"/>
      <c r="D33" s="119"/>
      <c r="E33" s="119"/>
      <c r="F33" s="119"/>
      <c r="G33" s="119"/>
      <c r="H33" s="96">
        <f>SUM(H34:H35)</f>
        <v>0</v>
      </c>
      <c r="I33" s="119"/>
      <c r="J33" s="119"/>
      <c r="K33" s="119"/>
      <c r="L33" s="119"/>
      <c r="M33" s="96">
        <f>SUM(M34:M35)</f>
        <v>0</v>
      </c>
      <c r="N33" s="96">
        <f>N34+N35</f>
        <v>0</v>
      </c>
      <c r="O33" s="661"/>
    </row>
    <row r="34" spans="1:16">
      <c r="A34" s="118" t="s">
        <v>838</v>
      </c>
      <c r="B34" s="32" t="s">
        <v>839</v>
      </c>
      <c r="C34" s="124"/>
      <c r="D34" s="124"/>
      <c r="E34" s="124"/>
      <c r="F34" s="124"/>
      <c r="G34" s="124"/>
      <c r="H34" s="132">
        <f>G34*F34</f>
        <v>0</v>
      </c>
      <c r="I34" s="124"/>
      <c r="J34" s="124"/>
      <c r="K34" s="124"/>
      <c r="L34" s="124"/>
      <c r="M34" s="132">
        <f>L34*K34</f>
        <v>0</v>
      </c>
      <c r="N34" s="124"/>
      <c r="O34" s="746"/>
    </row>
    <row r="35" spans="1:16">
      <c r="A35" s="118" t="s">
        <v>840</v>
      </c>
      <c r="B35" s="32" t="s">
        <v>839</v>
      </c>
      <c r="C35" s="124"/>
      <c r="D35" s="124"/>
      <c r="E35" s="124"/>
      <c r="F35" s="124"/>
      <c r="G35" s="124"/>
      <c r="H35" s="132">
        <f>G35*F35</f>
        <v>0</v>
      </c>
      <c r="I35" s="124"/>
      <c r="J35" s="124"/>
      <c r="K35" s="124"/>
      <c r="L35" s="124"/>
      <c r="M35" s="132">
        <f>L35*K35</f>
        <v>0</v>
      </c>
      <c r="N35" s="124"/>
      <c r="O35" s="746"/>
    </row>
    <row r="36" spans="1:16" ht="18.75">
      <c r="A36" s="53" t="s">
        <v>841</v>
      </c>
      <c r="B36" s="120" t="s">
        <v>723</v>
      </c>
      <c r="C36" s="128"/>
      <c r="D36" s="128"/>
      <c r="E36" s="128"/>
      <c r="F36" s="128"/>
      <c r="G36" s="128"/>
      <c r="H36" s="134">
        <f>G36*F36</f>
        <v>0</v>
      </c>
      <c r="I36" s="128"/>
      <c r="J36" s="128"/>
      <c r="K36" s="128"/>
      <c r="L36" s="128"/>
      <c r="M36" s="134">
        <f>L36*K36</f>
        <v>0</v>
      </c>
      <c r="N36" s="124"/>
      <c r="O36" s="747"/>
      <c r="P36" s="962"/>
    </row>
    <row r="37" spans="1:16">
      <c r="A37" s="119" t="s">
        <v>842</v>
      </c>
      <c r="B37" s="120"/>
      <c r="C37" s="119"/>
      <c r="D37" s="119"/>
      <c r="E37" s="119"/>
      <c r="F37" s="119"/>
      <c r="G37" s="119"/>
      <c r="H37" s="96">
        <f>H26+H33+H36</f>
        <v>622.43999999999994</v>
      </c>
      <c r="I37" s="118"/>
      <c r="J37" s="119"/>
      <c r="K37" s="119"/>
      <c r="L37" s="119"/>
      <c r="M37" s="96">
        <f>M26+M29+M33</f>
        <v>0</v>
      </c>
      <c r="N37" s="96">
        <f>N26+N29+N32+N33+N36</f>
        <v>0</v>
      </c>
      <c r="O37" s="661"/>
    </row>
    <row r="38" spans="1:16" ht="25.5">
      <c r="A38" s="119" t="s">
        <v>843</v>
      </c>
      <c r="B38" s="120"/>
      <c r="C38" s="119"/>
      <c r="D38" s="119"/>
      <c r="E38" s="119"/>
      <c r="F38" s="119"/>
      <c r="G38" s="119"/>
      <c r="H38" s="96">
        <f>H37/1000</f>
        <v>0.62243999999999999</v>
      </c>
      <c r="I38" s="119"/>
      <c r="J38" s="119"/>
      <c r="K38" s="119"/>
      <c r="L38" s="119"/>
      <c r="M38" s="96">
        <f>M37/1000</f>
        <v>0</v>
      </c>
      <c r="N38" s="96">
        <f>N37/1000</f>
        <v>0</v>
      </c>
      <c r="O38" s="746"/>
    </row>
    <row r="39" spans="1:16" ht="30" customHeight="1">
      <c r="A39" s="1727" t="s">
        <v>2020</v>
      </c>
      <c r="B39" s="1728"/>
      <c r="C39" s="1728"/>
      <c r="D39" s="1728"/>
      <c r="E39" s="1728"/>
      <c r="F39" s="1728"/>
      <c r="G39" s="1728"/>
      <c r="H39" s="1728"/>
      <c r="I39" s="1728"/>
      <c r="J39" s="1728"/>
      <c r="K39" s="1728"/>
      <c r="L39" s="1728"/>
      <c r="M39" s="1728"/>
      <c r="N39" s="1728"/>
      <c r="O39" s="1729"/>
    </row>
    <row r="40" spans="1:16">
      <c r="A40" s="53" t="s">
        <v>827</v>
      </c>
      <c r="B40" s="119"/>
      <c r="C40" s="119"/>
      <c r="D40" s="119"/>
      <c r="E40" s="119"/>
      <c r="F40" s="119"/>
      <c r="G40" s="119"/>
      <c r="H40" s="138">
        <f>H41+H44+H47</f>
        <v>0</v>
      </c>
      <c r="I40" s="119"/>
      <c r="J40" s="119"/>
      <c r="K40" s="119"/>
      <c r="L40" s="119"/>
      <c r="M40" s="120"/>
      <c r="N40" s="741"/>
      <c r="O40" s="746"/>
    </row>
    <row r="41" spans="1:16">
      <c r="A41" s="119" t="s">
        <v>828</v>
      </c>
      <c r="B41" s="120"/>
      <c r="C41" s="119"/>
      <c r="D41" s="119"/>
      <c r="E41" s="119"/>
      <c r="F41" s="119"/>
      <c r="G41" s="119"/>
      <c r="H41" s="96">
        <f>SUM(H42:H43)</f>
        <v>0</v>
      </c>
      <c r="I41" s="119"/>
      <c r="J41" s="119"/>
      <c r="K41" s="119"/>
      <c r="L41" s="119"/>
      <c r="M41" s="96">
        <f>SUM(M42:M43)</f>
        <v>0</v>
      </c>
      <c r="N41" s="312">
        <f>N42+N43</f>
        <v>0</v>
      </c>
      <c r="O41" s="746"/>
    </row>
    <row r="42" spans="1:16">
      <c r="A42" s="118" t="s">
        <v>829</v>
      </c>
      <c r="B42" s="32" t="s">
        <v>830</v>
      </c>
      <c r="C42" s="124"/>
      <c r="D42" s="124"/>
      <c r="E42" s="124"/>
      <c r="F42" s="124"/>
      <c r="G42" s="124"/>
      <c r="H42" s="132">
        <f>G42*F42</f>
        <v>0</v>
      </c>
      <c r="I42" s="124"/>
      <c r="J42" s="124"/>
      <c r="K42" s="124"/>
      <c r="L42" s="124"/>
      <c r="M42" s="132">
        <f>L42*K42</f>
        <v>0</v>
      </c>
      <c r="N42" s="742"/>
      <c r="O42" s="746"/>
    </row>
    <row r="43" spans="1:16">
      <c r="A43" s="118" t="s">
        <v>831</v>
      </c>
      <c r="B43" s="32" t="s">
        <v>830</v>
      </c>
      <c r="C43" s="124"/>
      <c r="D43" s="124"/>
      <c r="E43" s="124"/>
      <c r="F43" s="124"/>
      <c r="G43" s="124"/>
      <c r="H43" s="132">
        <f>G43*F43</f>
        <v>0</v>
      </c>
      <c r="I43" s="124"/>
      <c r="J43" s="124"/>
      <c r="K43" s="124"/>
      <c r="L43" s="124"/>
      <c r="M43" s="132">
        <f>L43*K43</f>
        <v>0</v>
      </c>
      <c r="N43" s="742"/>
      <c r="O43" s="746"/>
    </row>
    <row r="44" spans="1:16">
      <c r="A44" s="119" t="s">
        <v>832</v>
      </c>
      <c r="B44" s="120"/>
      <c r="C44" s="119"/>
      <c r="D44" s="119"/>
      <c r="E44" s="119"/>
      <c r="F44" s="119"/>
      <c r="G44" s="119"/>
      <c r="H44" s="96">
        <f>SUM(H45:H47)</f>
        <v>0</v>
      </c>
      <c r="I44" s="119"/>
      <c r="J44" s="119"/>
      <c r="K44" s="119"/>
      <c r="L44" s="119"/>
      <c r="M44" s="96">
        <f>SUM(M45:M47)</f>
        <v>0</v>
      </c>
      <c r="N44" s="312">
        <f>N45+N46</f>
        <v>0</v>
      </c>
      <c r="O44" s="746"/>
    </row>
    <row r="45" spans="1:16">
      <c r="A45" s="118" t="s">
        <v>833</v>
      </c>
      <c r="B45" s="32" t="s">
        <v>723</v>
      </c>
      <c r="C45" s="124"/>
      <c r="D45" s="125"/>
      <c r="E45" s="124"/>
      <c r="F45" s="124"/>
      <c r="G45" s="124"/>
      <c r="H45" s="132">
        <f>G45*F45</f>
        <v>0</v>
      </c>
      <c r="I45" s="125"/>
      <c r="J45" s="124"/>
      <c r="K45" s="124"/>
      <c r="L45" s="124"/>
      <c r="M45" s="132">
        <f>L45*K45</f>
        <v>0</v>
      </c>
      <c r="N45" s="742"/>
      <c r="O45" s="746"/>
    </row>
    <row r="46" spans="1:16">
      <c r="A46" s="118" t="s">
        <v>835</v>
      </c>
      <c r="B46" s="32" t="s">
        <v>723</v>
      </c>
      <c r="C46" s="124"/>
      <c r="D46" s="125"/>
      <c r="E46" s="124"/>
      <c r="F46" s="124"/>
      <c r="G46" s="124"/>
      <c r="H46" s="132">
        <f>G46*F46</f>
        <v>0</v>
      </c>
      <c r="I46" s="125"/>
      <c r="J46" s="124"/>
      <c r="K46" s="124"/>
      <c r="L46" s="124"/>
      <c r="M46" s="132">
        <f>L46*K46</f>
        <v>0</v>
      </c>
      <c r="N46" s="742"/>
      <c r="O46" s="746"/>
    </row>
    <row r="47" spans="1:16" ht="25.5">
      <c r="A47" s="119" t="s">
        <v>836</v>
      </c>
      <c r="B47" s="120" t="s">
        <v>856</v>
      </c>
      <c r="C47" s="128"/>
      <c r="D47" s="128"/>
      <c r="E47" s="128"/>
      <c r="F47" s="128"/>
      <c r="G47" s="128"/>
      <c r="H47" s="134">
        <f>G47*F47</f>
        <v>0</v>
      </c>
      <c r="I47" s="128"/>
      <c r="J47" s="128"/>
      <c r="K47" s="128"/>
      <c r="L47" s="128"/>
      <c r="M47" s="134">
        <f>L47*K47</f>
        <v>0</v>
      </c>
      <c r="N47" s="742"/>
      <c r="O47" s="746"/>
    </row>
    <row r="48" spans="1:16">
      <c r="A48" s="53" t="s">
        <v>837</v>
      </c>
      <c r="B48" s="120"/>
      <c r="C48" s="119"/>
      <c r="D48" s="119"/>
      <c r="E48" s="119"/>
      <c r="F48" s="119"/>
      <c r="G48" s="119"/>
      <c r="H48" s="96">
        <f>SUM(H49:H50)</f>
        <v>0</v>
      </c>
      <c r="I48" s="119"/>
      <c r="J48" s="119"/>
      <c r="K48" s="119"/>
      <c r="L48" s="119"/>
      <c r="M48" s="96">
        <f>SUM(M49:M50)</f>
        <v>0</v>
      </c>
      <c r="N48" s="312">
        <f>N49+N50</f>
        <v>0</v>
      </c>
      <c r="O48" s="746"/>
    </row>
    <row r="49" spans="1:16">
      <c r="A49" s="118" t="s">
        <v>838</v>
      </c>
      <c r="B49" s="32" t="s">
        <v>839</v>
      </c>
      <c r="C49" s="124"/>
      <c r="D49" s="124"/>
      <c r="E49" s="124"/>
      <c r="F49" s="124"/>
      <c r="G49" s="124"/>
      <c r="H49" s="132">
        <f>G49*F49</f>
        <v>0</v>
      </c>
      <c r="I49" s="124"/>
      <c r="J49" s="124"/>
      <c r="K49" s="124"/>
      <c r="L49" s="124"/>
      <c r="M49" s="132">
        <f>L49*K49</f>
        <v>0</v>
      </c>
      <c r="N49" s="742"/>
      <c r="O49" s="746"/>
    </row>
    <row r="50" spans="1:16">
      <c r="A50" s="118" t="s">
        <v>840</v>
      </c>
      <c r="B50" s="32" t="s">
        <v>839</v>
      </c>
      <c r="C50" s="124"/>
      <c r="D50" s="124"/>
      <c r="E50" s="124"/>
      <c r="F50" s="124"/>
      <c r="G50" s="124"/>
      <c r="H50" s="132">
        <f>G50*F50</f>
        <v>0</v>
      </c>
      <c r="I50" s="124"/>
      <c r="J50" s="124"/>
      <c r="K50" s="124"/>
      <c r="L50" s="124"/>
      <c r="M50" s="132">
        <f>L50*K50</f>
        <v>0</v>
      </c>
      <c r="N50" s="742"/>
      <c r="O50" s="746"/>
    </row>
    <row r="51" spans="1:16" ht="33.75" customHeight="1">
      <c r="A51" s="53" t="s">
        <v>841</v>
      </c>
      <c r="B51" s="120" t="s">
        <v>723</v>
      </c>
      <c r="C51" s="128">
        <v>7</v>
      </c>
      <c r="D51" s="128"/>
      <c r="E51" s="128"/>
      <c r="F51" s="128"/>
      <c r="G51" s="128"/>
      <c r="H51" s="583">
        <f>3987*0.4</f>
        <v>1594.8000000000002</v>
      </c>
      <c r="I51" s="128"/>
      <c r="J51" s="128"/>
      <c r="K51" s="128"/>
      <c r="L51" s="128"/>
      <c r="M51" s="134">
        <f>L51*K51</f>
        <v>0</v>
      </c>
      <c r="N51" s="742"/>
      <c r="O51" s="1072" t="s">
        <v>1716</v>
      </c>
      <c r="P51" s="962"/>
    </row>
    <row r="52" spans="1:16">
      <c r="A52" s="119" t="s">
        <v>842</v>
      </c>
      <c r="B52" s="120"/>
      <c r="C52" s="119"/>
      <c r="D52" s="119"/>
      <c r="E52" s="119"/>
      <c r="F52" s="119"/>
      <c r="G52" s="119"/>
      <c r="H52" s="740">
        <f>H40+H48+H51</f>
        <v>1594.8000000000002</v>
      </c>
      <c r="I52" s="118"/>
      <c r="J52" s="119"/>
      <c r="K52" s="119"/>
      <c r="L52" s="119"/>
      <c r="M52" s="96">
        <f>M41+M44+M48</f>
        <v>0</v>
      </c>
      <c r="N52" s="312">
        <f>N41+N44+N47+N48+N51</f>
        <v>0</v>
      </c>
      <c r="O52" s="746"/>
    </row>
    <row r="53" spans="1:16" ht="25.5">
      <c r="A53" s="119" t="s">
        <v>843</v>
      </c>
      <c r="B53" s="120"/>
      <c r="C53" s="119"/>
      <c r="D53" s="119"/>
      <c r="E53" s="119"/>
      <c r="F53" s="119"/>
      <c r="G53" s="119"/>
      <c r="H53" s="96">
        <f>H52/1000</f>
        <v>1.5948000000000002</v>
      </c>
      <c r="I53" s="119"/>
      <c r="J53" s="119"/>
      <c r="K53" s="119"/>
      <c r="L53" s="119"/>
      <c r="M53" s="96">
        <f>M52/1000</f>
        <v>0</v>
      </c>
      <c r="N53" s="312">
        <f>N52/1000</f>
        <v>0</v>
      </c>
      <c r="O53" s="746"/>
    </row>
    <row r="54" spans="1:16" ht="28.5" customHeight="1">
      <c r="A54" s="396" t="s">
        <v>2021</v>
      </c>
      <c r="B54" s="397"/>
      <c r="C54" s="397"/>
      <c r="D54" s="397"/>
      <c r="E54" s="397"/>
      <c r="F54" s="397"/>
      <c r="G54" s="397"/>
      <c r="H54" s="397"/>
      <c r="I54" s="397"/>
      <c r="J54" s="397"/>
      <c r="K54" s="397"/>
      <c r="L54" s="397"/>
      <c r="M54" s="397"/>
      <c r="N54" s="397"/>
      <c r="O54" s="746"/>
    </row>
    <row r="55" spans="1:16">
      <c r="A55" s="53" t="s">
        <v>827</v>
      </c>
      <c r="B55" s="119"/>
      <c r="C55" s="119"/>
      <c r="D55" s="119"/>
      <c r="E55" s="119"/>
      <c r="F55" s="119"/>
      <c r="G55" s="119"/>
      <c r="H55" s="138">
        <f>H56+H59+H62</f>
        <v>0</v>
      </c>
      <c r="I55" s="119"/>
      <c r="J55" s="119"/>
      <c r="K55" s="119"/>
      <c r="L55" s="119"/>
      <c r="M55" s="120"/>
      <c r="N55" s="741"/>
      <c r="O55" s="746"/>
    </row>
    <row r="56" spans="1:16">
      <c r="A56" s="119" t="s">
        <v>828</v>
      </c>
      <c r="B56" s="120"/>
      <c r="C56" s="119"/>
      <c r="D56" s="119"/>
      <c r="E56" s="119"/>
      <c r="F56" s="119"/>
      <c r="G56" s="119"/>
      <c r="H56" s="96">
        <f>SUM(H57:H58)</f>
        <v>0</v>
      </c>
      <c r="I56" s="119"/>
      <c r="J56" s="119"/>
      <c r="K56" s="119"/>
      <c r="L56" s="119"/>
      <c r="M56" s="96">
        <f>SUM(M57:M58)</f>
        <v>0</v>
      </c>
      <c r="N56" s="312">
        <f>N57+N58</f>
        <v>0</v>
      </c>
      <c r="O56" s="746"/>
    </row>
    <row r="57" spans="1:16">
      <c r="A57" s="118" t="s">
        <v>829</v>
      </c>
      <c r="B57" s="32" t="s">
        <v>830</v>
      </c>
      <c r="C57" s="124"/>
      <c r="D57" s="124"/>
      <c r="E57" s="124"/>
      <c r="F57" s="124"/>
      <c r="G57" s="124"/>
      <c r="H57" s="132">
        <f>G57*F57</f>
        <v>0</v>
      </c>
      <c r="I57" s="124"/>
      <c r="J57" s="124"/>
      <c r="K57" s="124"/>
      <c r="L57" s="124"/>
      <c r="M57" s="132">
        <f>L57*K57</f>
        <v>0</v>
      </c>
      <c r="N57" s="742"/>
      <c r="O57" s="746"/>
    </row>
    <row r="58" spans="1:16">
      <c r="A58" s="118" t="s">
        <v>831</v>
      </c>
      <c r="B58" s="32" t="s">
        <v>830</v>
      </c>
      <c r="C58" s="124"/>
      <c r="D58" s="124"/>
      <c r="E58" s="124"/>
      <c r="F58" s="124"/>
      <c r="G58" s="124"/>
      <c r="H58" s="132">
        <f>G58*F58</f>
        <v>0</v>
      </c>
      <c r="I58" s="124"/>
      <c r="J58" s="124"/>
      <c r="K58" s="124"/>
      <c r="L58" s="124"/>
      <c r="M58" s="132">
        <f>L58*K58</f>
        <v>0</v>
      </c>
      <c r="N58" s="742"/>
      <c r="O58" s="746"/>
    </row>
    <row r="59" spans="1:16">
      <c r="A59" s="119" t="s">
        <v>832</v>
      </c>
      <c r="B59" s="120"/>
      <c r="C59" s="119"/>
      <c r="D59" s="119"/>
      <c r="E59" s="119"/>
      <c r="F59" s="119"/>
      <c r="G59" s="119"/>
      <c r="H59" s="96">
        <f>SUM(H60:H62)</f>
        <v>0</v>
      </c>
      <c r="I59" s="119"/>
      <c r="J59" s="119"/>
      <c r="K59" s="119"/>
      <c r="L59" s="119"/>
      <c r="M59" s="96">
        <f>SUM(M60:M62)</f>
        <v>0</v>
      </c>
      <c r="N59" s="312">
        <f>N60+N61</f>
        <v>0</v>
      </c>
      <c r="O59" s="746"/>
    </row>
    <row r="60" spans="1:16">
      <c r="A60" s="118" t="s">
        <v>833</v>
      </c>
      <c r="B60" s="32" t="s">
        <v>723</v>
      </c>
      <c r="C60" s="124"/>
      <c r="D60" s="125"/>
      <c r="E60" s="124"/>
      <c r="F60" s="124"/>
      <c r="G60" s="124"/>
      <c r="H60" s="132">
        <f>G60*F60</f>
        <v>0</v>
      </c>
      <c r="I60" s="125"/>
      <c r="J60" s="124"/>
      <c r="K60" s="124"/>
      <c r="L60" s="124"/>
      <c r="M60" s="132">
        <f>L60*K60</f>
        <v>0</v>
      </c>
      <c r="N60" s="742"/>
      <c r="O60" s="746"/>
    </row>
    <row r="61" spans="1:16">
      <c r="A61" s="118" t="s">
        <v>835</v>
      </c>
      <c r="B61" s="32" t="s">
        <v>723</v>
      </c>
      <c r="C61" s="124"/>
      <c r="D61" s="125"/>
      <c r="E61" s="124"/>
      <c r="F61" s="124"/>
      <c r="G61" s="124"/>
      <c r="H61" s="132">
        <f>G61*F61</f>
        <v>0</v>
      </c>
      <c r="I61" s="125"/>
      <c r="J61" s="124"/>
      <c r="K61" s="124"/>
      <c r="L61" s="124"/>
      <c r="M61" s="132">
        <f>L61*K61</f>
        <v>0</v>
      </c>
      <c r="N61" s="742"/>
      <c r="O61" s="746"/>
    </row>
    <row r="62" spans="1:16" ht="25.5">
      <c r="A62" s="119" t="s">
        <v>836</v>
      </c>
      <c r="B62" s="120" t="s">
        <v>856</v>
      </c>
      <c r="C62" s="128"/>
      <c r="D62" s="128"/>
      <c r="E62" s="128"/>
      <c r="F62" s="128"/>
      <c r="G62" s="128"/>
      <c r="H62" s="134">
        <f>G62*F62</f>
        <v>0</v>
      </c>
      <c r="I62" s="128"/>
      <c r="J62" s="128"/>
      <c r="K62" s="128"/>
      <c r="L62" s="128"/>
      <c r="M62" s="134">
        <f>L62*K62</f>
        <v>0</v>
      </c>
      <c r="N62" s="742"/>
      <c r="O62" s="746"/>
    </row>
    <row r="63" spans="1:16">
      <c r="A63" s="53" t="s">
        <v>837</v>
      </c>
      <c r="B63" s="120"/>
      <c r="C63" s="119"/>
      <c r="D63" s="119"/>
      <c r="E63" s="119"/>
      <c r="F63" s="119"/>
      <c r="G63" s="119"/>
      <c r="H63" s="96">
        <f>SUM(H64:H65)</f>
        <v>0</v>
      </c>
      <c r="I63" s="119"/>
      <c r="J63" s="119"/>
      <c r="K63" s="119"/>
      <c r="L63" s="119"/>
      <c r="M63" s="96">
        <f>SUM(M64:M65)</f>
        <v>0</v>
      </c>
      <c r="N63" s="312">
        <f>N64+N65</f>
        <v>0</v>
      </c>
      <c r="O63" s="746"/>
    </row>
    <row r="64" spans="1:16">
      <c r="A64" s="118" t="s">
        <v>838</v>
      </c>
      <c r="B64" s="32" t="s">
        <v>839</v>
      </c>
      <c r="C64" s="124"/>
      <c r="D64" s="124"/>
      <c r="E64" s="124"/>
      <c r="F64" s="124"/>
      <c r="G64" s="124"/>
      <c r="H64" s="132">
        <f>G64*F64</f>
        <v>0</v>
      </c>
      <c r="I64" s="124"/>
      <c r="J64" s="124"/>
      <c r="K64" s="124"/>
      <c r="L64" s="124"/>
      <c r="M64" s="132">
        <f>L64*K64</f>
        <v>0</v>
      </c>
      <c r="N64" s="742"/>
      <c r="O64" s="746"/>
    </row>
    <row r="65" spans="1:16">
      <c r="A65" s="118" t="s">
        <v>840</v>
      </c>
      <c r="B65" s="32" t="s">
        <v>839</v>
      </c>
      <c r="C65" s="124"/>
      <c r="D65" s="124"/>
      <c r="E65" s="124"/>
      <c r="F65" s="124"/>
      <c r="G65" s="124"/>
      <c r="H65" s="132">
        <f>G65*F65</f>
        <v>0</v>
      </c>
      <c r="I65" s="124"/>
      <c r="J65" s="124"/>
      <c r="K65" s="124"/>
      <c r="L65" s="124"/>
      <c r="M65" s="132">
        <f>L65*K65</f>
        <v>0</v>
      </c>
      <c r="N65" s="742"/>
      <c r="O65" s="746"/>
    </row>
    <row r="66" spans="1:16" ht="18.75">
      <c r="A66" s="53" t="s">
        <v>841</v>
      </c>
      <c r="B66" s="120" t="s">
        <v>723</v>
      </c>
      <c r="C66" s="128"/>
      <c r="D66" s="128"/>
      <c r="E66" s="128"/>
      <c r="F66" s="128"/>
      <c r="G66" s="128"/>
      <c r="H66" s="134">
        <f>G66*F66</f>
        <v>0</v>
      </c>
      <c r="I66" s="128"/>
      <c r="J66" s="128"/>
      <c r="K66" s="128"/>
      <c r="L66" s="128"/>
      <c r="M66" s="134">
        <f>L66*K66</f>
        <v>0</v>
      </c>
      <c r="N66" s="742"/>
      <c r="O66" s="748"/>
      <c r="P66" s="962"/>
    </row>
    <row r="67" spans="1:16">
      <c r="A67" s="119" t="s">
        <v>842</v>
      </c>
      <c r="B67" s="120"/>
      <c r="C67" s="119"/>
      <c r="D67" s="119"/>
      <c r="E67" s="119"/>
      <c r="F67" s="119"/>
      <c r="G67" s="119"/>
      <c r="H67" s="96">
        <f>H55+H63+H66</f>
        <v>0</v>
      </c>
      <c r="I67" s="118"/>
      <c r="J67" s="119"/>
      <c r="K67" s="119"/>
      <c r="L67" s="119"/>
      <c r="M67" s="96">
        <f>M56+M59+M63</f>
        <v>0</v>
      </c>
      <c r="N67" s="312">
        <f>N56+N59+N62+N63+N66</f>
        <v>0</v>
      </c>
      <c r="O67" s="746"/>
    </row>
    <row r="68" spans="1:16" ht="25.5">
      <c r="A68" s="119" t="s">
        <v>843</v>
      </c>
      <c r="B68" s="120"/>
      <c r="C68" s="119"/>
      <c r="D68" s="119"/>
      <c r="E68" s="119"/>
      <c r="F68" s="119"/>
      <c r="G68" s="119"/>
      <c r="H68" s="740">
        <f>H67/1000</f>
        <v>0</v>
      </c>
      <c r="I68" s="119"/>
      <c r="J68" s="119"/>
      <c r="K68" s="119"/>
      <c r="L68" s="119"/>
      <c r="M68" s="96">
        <f>M67/1000</f>
        <v>0</v>
      </c>
      <c r="N68" s="312">
        <f>N67/1000</f>
        <v>0</v>
      </c>
      <c r="O68" s="746"/>
    </row>
  </sheetData>
  <mergeCells count="20">
    <mergeCell ref="A1:O1"/>
    <mergeCell ref="A3:O3"/>
    <mergeCell ref="N4:N7"/>
    <mergeCell ref="J6:K6"/>
    <mergeCell ref="D6:D7"/>
    <mergeCell ref="E6:F6"/>
    <mergeCell ref="G6:G7"/>
    <mergeCell ref="H6:H7"/>
    <mergeCell ref="I6:I7"/>
    <mergeCell ref="B4:B7"/>
    <mergeCell ref="D4:M4"/>
    <mergeCell ref="D5:H5"/>
    <mergeCell ref="I5:M5"/>
    <mergeCell ref="C4:C7"/>
    <mergeCell ref="L6:L7"/>
    <mergeCell ref="A39:O39"/>
    <mergeCell ref="M6:M7"/>
    <mergeCell ref="O4:O7"/>
    <mergeCell ref="A4:A7"/>
    <mergeCell ref="O27:O28"/>
  </mergeCells>
  <phoneticPr fontId="0" type="noConversion"/>
  <pageMargins left="0.70866141732283472" right="0" top="0.74803149606299213" bottom="0.74803149606299213" header="0" footer="0"/>
  <pageSetup paperSize="9" scale="5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Q99"/>
  <sheetViews>
    <sheetView zoomScale="85" zoomScaleNormal="85" zoomScaleSheetLayoutView="100" workbookViewId="0">
      <selection activeCell="D12" sqref="D12"/>
    </sheetView>
  </sheetViews>
  <sheetFormatPr defaultRowHeight="15"/>
  <cols>
    <col min="1" max="1" width="39" style="974" customWidth="1"/>
    <col min="2" max="2" width="12.7109375" style="975" customWidth="1"/>
    <col min="3" max="3" width="12.42578125" style="974" customWidth="1"/>
    <col min="4" max="8" width="12.42578125" style="976" customWidth="1"/>
    <col min="9" max="11" width="12.42578125" style="976" hidden="1" customWidth="1"/>
    <col min="12" max="14" width="12.85546875" style="1039" hidden="1" customWidth="1"/>
    <col min="15" max="15" width="22.7109375" style="974" customWidth="1"/>
    <col min="16" max="16" width="11.42578125" style="974" customWidth="1"/>
    <col min="17" max="17" width="9.140625" style="974"/>
    <col min="18" max="18" width="79.7109375" style="974" customWidth="1"/>
    <col min="19" max="258" width="9.140625" style="974"/>
    <col min="259" max="259" width="39" style="974" customWidth="1"/>
    <col min="260" max="260" width="12.7109375" style="974" customWidth="1"/>
    <col min="261" max="264" width="12.42578125" style="974" customWidth="1"/>
    <col min="265" max="267" width="0" style="974" hidden="1" customWidth="1"/>
    <col min="268" max="270" width="12.85546875" style="974" customWidth="1"/>
    <col min="271" max="271" width="22.7109375" style="974" customWidth="1"/>
    <col min="272" max="514" width="9.140625" style="974"/>
    <col min="515" max="515" width="39" style="974" customWidth="1"/>
    <col min="516" max="516" width="12.7109375" style="974" customWidth="1"/>
    <col min="517" max="520" width="12.42578125" style="974" customWidth="1"/>
    <col min="521" max="523" width="0" style="974" hidden="1" customWidth="1"/>
    <col min="524" max="526" width="12.85546875" style="974" customWidth="1"/>
    <col min="527" max="527" width="22.7109375" style="974" customWidth="1"/>
    <col min="528" max="770" width="9.140625" style="974"/>
    <col min="771" max="771" width="39" style="974" customWidth="1"/>
    <col min="772" max="772" width="12.7109375" style="974" customWidth="1"/>
    <col min="773" max="776" width="12.42578125" style="974" customWidth="1"/>
    <col min="777" max="779" width="0" style="974" hidden="1" customWidth="1"/>
    <col min="780" max="782" width="12.85546875" style="974" customWidth="1"/>
    <col min="783" max="783" width="22.7109375" style="974" customWidth="1"/>
    <col min="784" max="1026" width="9.140625" style="974"/>
    <col min="1027" max="1027" width="39" style="974" customWidth="1"/>
    <col min="1028" max="1028" width="12.7109375" style="974" customWidth="1"/>
    <col min="1029" max="1032" width="12.42578125" style="974" customWidth="1"/>
    <col min="1033" max="1035" width="0" style="974" hidden="1" customWidth="1"/>
    <col min="1036" max="1038" width="12.85546875" style="974" customWidth="1"/>
    <col min="1039" max="1039" width="22.7109375" style="974" customWidth="1"/>
    <col min="1040" max="1282" width="9.140625" style="974"/>
    <col min="1283" max="1283" width="39" style="974" customWidth="1"/>
    <col min="1284" max="1284" width="12.7109375" style="974" customWidth="1"/>
    <col min="1285" max="1288" width="12.42578125" style="974" customWidth="1"/>
    <col min="1289" max="1291" width="0" style="974" hidden="1" customWidth="1"/>
    <col min="1292" max="1294" width="12.85546875" style="974" customWidth="1"/>
    <col min="1295" max="1295" width="22.7109375" style="974" customWidth="1"/>
    <col min="1296" max="1538" width="9.140625" style="974"/>
    <col min="1539" max="1539" width="39" style="974" customWidth="1"/>
    <col min="1540" max="1540" width="12.7109375" style="974" customWidth="1"/>
    <col min="1541" max="1544" width="12.42578125" style="974" customWidth="1"/>
    <col min="1545" max="1547" width="0" style="974" hidden="1" customWidth="1"/>
    <col min="1548" max="1550" width="12.85546875" style="974" customWidth="1"/>
    <col min="1551" max="1551" width="22.7109375" style="974" customWidth="1"/>
    <col min="1552" max="1794" width="9.140625" style="974"/>
    <col min="1795" max="1795" width="39" style="974" customWidth="1"/>
    <col min="1796" max="1796" width="12.7109375" style="974" customWidth="1"/>
    <col min="1797" max="1800" width="12.42578125" style="974" customWidth="1"/>
    <col min="1801" max="1803" width="0" style="974" hidden="1" customWidth="1"/>
    <col min="1804" max="1806" width="12.85546875" style="974" customWidth="1"/>
    <col min="1807" max="1807" width="22.7109375" style="974" customWidth="1"/>
    <col min="1808" max="2050" width="9.140625" style="974"/>
    <col min="2051" max="2051" width="39" style="974" customWidth="1"/>
    <col min="2052" max="2052" width="12.7109375" style="974" customWidth="1"/>
    <col min="2053" max="2056" width="12.42578125" style="974" customWidth="1"/>
    <col min="2057" max="2059" width="0" style="974" hidden="1" customWidth="1"/>
    <col min="2060" max="2062" width="12.85546875" style="974" customWidth="1"/>
    <col min="2063" max="2063" width="22.7109375" style="974" customWidth="1"/>
    <col min="2064" max="2306" width="9.140625" style="974"/>
    <col min="2307" max="2307" width="39" style="974" customWidth="1"/>
    <col min="2308" max="2308" width="12.7109375" style="974" customWidth="1"/>
    <col min="2309" max="2312" width="12.42578125" style="974" customWidth="1"/>
    <col min="2313" max="2315" width="0" style="974" hidden="1" customWidth="1"/>
    <col min="2316" max="2318" width="12.85546875" style="974" customWidth="1"/>
    <col min="2319" max="2319" width="22.7109375" style="974" customWidth="1"/>
    <col min="2320" max="2562" width="9.140625" style="974"/>
    <col min="2563" max="2563" width="39" style="974" customWidth="1"/>
    <col min="2564" max="2564" width="12.7109375" style="974" customWidth="1"/>
    <col min="2565" max="2568" width="12.42578125" style="974" customWidth="1"/>
    <col min="2569" max="2571" width="0" style="974" hidden="1" customWidth="1"/>
    <col min="2572" max="2574" width="12.85546875" style="974" customWidth="1"/>
    <col min="2575" max="2575" width="22.7109375" style="974" customWidth="1"/>
    <col min="2576" max="2818" width="9.140625" style="974"/>
    <col min="2819" max="2819" width="39" style="974" customWidth="1"/>
    <col min="2820" max="2820" width="12.7109375" style="974" customWidth="1"/>
    <col min="2821" max="2824" width="12.42578125" style="974" customWidth="1"/>
    <col min="2825" max="2827" width="0" style="974" hidden="1" customWidth="1"/>
    <col min="2828" max="2830" width="12.85546875" style="974" customWidth="1"/>
    <col min="2831" max="2831" width="22.7109375" style="974" customWidth="1"/>
    <col min="2832" max="3074" width="9.140625" style="974"/>
    <col min="3075" max="3075" width="39" style="974" customWidth="1"/>
    <col min="3076" max="3076" width="12.7109375" style="974" customWidth="1"/>
    <col min="3077" max="3080" width="12.42578125" style="974" customWidth="1"/>
    <col min="3081" max="3083" width="0" style="974" hidden="1" customWidth="1"/>
    <col min="3084" max="3086" width="12.85546875" style="974" customWidth="1"/>
    <col min="3087" max="3087" width="22.7109375" style="974" customWidth="1"/>
    <col min="3088" max="3330" width="9.140625" style="974"/>
    <col min="3331" max="3331" width="39" style="974" customWidth="1"/>
    <col min="3332" max="3332" width="12.7109375" style="974" customWidth="1"/>
    <col min="3333" max="3336" width="12.42578125" style="974" customWidth="1"/>
    <col min="3337" max="3339" width="0" style="974" hidden="1" customWidth="1"/>
    <col min="3340" max="3342" width="12.85546875" style="974" customWidth="1"/>
    <col min="3343" max="3343" width="22.7109375" style="974" customWidth="1"/>
    <col min="3344" max="3586" width="9.140625" style="974"/>
    <col min="3587" max="3587" width="39" style="974" customWidth="1"/>
    <col min="3588" max="3588" width="12.7109375" style="974" customWidth="1"/>
    <col min="3589" max="3592" width="12.42578125" style="974" customWidth="1"/>
    <col min="3593" max="3595" width="0" style="974" hidden="1" customWidth="1"/>
    <col min="3596" max="3598" width="12.85546875" style="974" customWidth="1"/>
    <col min="3599" max="3599" width="22.7109375" style="974" customWidth="1"/>
    <col min="3600" max="3842" width="9.140625" style="974"/>
    <col min="3843" max="3843" width="39" style="974" customWidth="1"/>
    <col min="3844" max="3844" width="12.7109375" style="974" customWidth="1"/>
    <col min="3845" max="3848" width="12.42578125" style="974" customWidth="1"/>
    <col min="3849" max="3851" width="0" style="974" hidden="1" customWidth="1"/>
    <col min="3852" max="3854" width="12.85546875" style="974" customWidth="1"/>
    <col min="3855" max="3855" width="22.7109375" style="974" customWidth="1"/>
    <col min="3856" max="4098" width="9.140625" style="974"/>
    <col min="4099" max="4099" width="39" style="974" customWidth="1"/>
    <col min="4100" max="4100" width="12.7109375" style="974" customWidth="1"/>
    <col min="4101" max="4104" width="12.42578125" style="974" customWidth="1"/>
    <col min="4105" max="4107" width="0" style="974" hidden="1" customWidth="1"/>
    <col min="4108" max="4110" width="12.85546875" style="974" customWidth="1"/>
    <col min="4111" max="4111" width="22.7109375" style="974" customWidth="1"/>
    <col min="4112" max="4354" width="9.140625" style="974"/>
    <col min="4355" max="4355" width="39" style="974" customWidth="1"/>
    <col min="4356" max="4356" width="12.7109375" style="974" customWidth="1"/>
    <col min="4357" max="4360" width="12.42578125" style="974" customWidth="1"/>
    <col min="4361" max="4363" width="0" style="974" hidden="1" customWidth="1"/>
    <col min="4364" max="4366" width="12.85546875" style="974" customWidth="1"/>
    <col min="4367" max="4367" width="22.7109375" style="974" customWidth="1"/>
    <col min="4368" max="4610" width="9.140625" style="974"/>
    <col min="4611" max="4611" width="39" style="974" customWidth="1"/>
    <col min="4612" max="4612" width="12.7109375" style="974" customWidth="1"/>
    <col min="4613" max="4616" width="12.42578125" style="974" customWidth="1"/>
    <col min="4617" max="4619" width="0" style="974" hidden="1" customWidth="1"/>
    <col min="4620" max="4622" width="12.85546875" style="974" customWidth="1"/>
    <col min="4623" max="4623" width="22.7109375" style="974" customWidth="1"/>
    <col min="4624" max="4866" width="9.140625" style="974"/>
    <col min="4867" max="4867" width="39" style="974" customWidth="1"/>
    <col min="4868" max="4868" width="12.7109375" style="974" customWidth="1"/>
    <col min="4869" max="4872" width="12.42578125" style="974" customWidth="1"/>
    <col min="4873" max="4875" width="0" style="974" hidden="1" customWidth="1"/>
    <col min="4876" max="4878" width="12.85546875" style="974" customWidth="1"/>
    <col min="4879" max="4879" width="22.7109375" style="974" customWidth="1"/>
    <col min="4880" max="5122" width="9.140625" style="974"/>
    <col min="5123" max="5123" width="39" style="974" customWidth="1"/>
    <col min="5124" max="5124" width="12.7109375" style="974" customWidth="1"/>
    <col min="5125" max="5128" width="12.42578125" style="974" customWidth="1"/>
    <col min="5129" max="5131" width="0" style="974" hidden="1" customWidth="1"/>
    <col min="5132" max="5134" width="12.85546875" style="974" customWidth="1"/>
    <col min="5135" max="5135" width="22.7109375" style="974" customWidth="1"/>
    <col min="5136" max="5378" width="9.140625" style="974"/>
    <col min="5379" max="5379" width="39" style="974" customWidth="1"/>
    <col min="5380" max="5380" width="12.7109375" style="974" customWidth="1"/>
    <col min="5381" max="5384" width="12.42578125" style="974" customWidth="1"/>
    <col min="5385" max="5387" width="0" style="974" hidden="1" customWidth="1"/>
    <col min="5388" max="5390" width="12.85546875" style="974" customWidth="1"/>
    <col min="5391" max="5391" width="22.7109375" style="974" customWidth="1"/>
    <col min="5392" max="5634" width="9.140625" style="974"/>
    <col min="5635" max="5635" width="39" style="974" customWidth="1"/>
    <col min="5636" max="5636" width="12.7109375" style="974" customWidth="1"/>
    <col min="5637" max="5640" width="12.42578125" style="974" customWidth="1"/>
    <col min="5641" max="5643" width="0" style="974" hidden="1" customWidth="1"/>
    <col min="5644" max="5646" width="12.85546875" style="974" customWidth="1"/>
    <col min="5647" max="5647" width="22.7109375" style="974" customWidth="1"/>
    <col min="5648" max="5890" width="9.140625" style="974"/>
    <col min="5891" max="5891" width="39" style="974" customWidth="1"/>
    <col min="5892" max="5892" width="12.7109375" style="974" customWidth="1"/>
    <col min="5893" max="5896" width="12.42578125" style="974" customWidth="1"/>
    <col min="5897" max="5899" width="0" style="974" hidden="1" customWidth="1"/>
    <col min="5900" max="5902" width="12.85546875" style="974" customWidth="1"/>
    <col min="5903" max="5903" width="22.7109375" style="974" customWidth="1"/>
    <col min="5904" max="6146" width="9.140625" style="974"/>
    <col min="6147" max="6147" width="39" style="974" customWidth="1"/>
    <col min="6148" max="6148" width="12.7109375" style="974" customWidth="1"/>
    <col min="6149" max="6152" width="12.42578125" style="974" customWidth="1"/>
    <col min="6153" max="6155" width="0" style="974" hidden="1" customWidth="1"/>
    <col min="6156" max="6158" width="12.85546875" style="974" customWidth="1"/>
    <col min="6159" max="6159" width="22.7109375" style="974" customWidth="1"/>
    <col min="6160" max="6402" width="9.140625" style="974"/>
    <col min="6403" max="6403" width="39" style="974" customWidth="1"/>
    <col min="6404" max="6404" width="12.7109375" style="974" customWidth="1"/>
    <col min="6405" max="6408" width="12.42578125" style="974" customWidth="1"/>
    <col min="6409" max="6411" width="0" style="974" hidden="1" customWidth="1"/>
    <col min="6412" max="6414" width="12.85546875" style="974" customWidth="1"/>
    <col min="6415" max="6415" width="22.7109375" style="974" customWidth="1"/>
    <col min="6416" max="6658" width="9.140625" style="974"/>
    <col min="6659" max="6659" width="39" style="974" customWidth="1"/>
    <col min="6660" max="6660" width="12.7109375" style="974" customWidth="1"/>
    <col min="6661" max="6664" width="12.42578125" style="974" customWidth="1"/>
    <col min="6665" max="6667" width="0" style="974" hidden="1" customWidth="1"/>
    <col min="6668" max="6670" width="12.85546875" style="974" customWidth="1"/>
    <col min="6671" max="6671" width="22.7109375" style="974" customWidth="1"/>
    <col min="6672" max="6914" width="9.140625" style="974"/>
    <col min="6915" max="6915" width="39" style="974" customWidth="1"/>
    <col min="6916" max="6916" width="12.7109375" style="974" customWidth="1"/>
    <col min="6917" max="6920" width="12.42578125" style="974" customWidth="1"/>
    <col min="6921" max="6923" width="0" style="974" hidden="1" customWidth="1"/>
    <col min="6924" max="6926" width="12.85546875" style="974" customWidth="1"/>
    <col min="6927" max="6927" width="22.7109375" style="974" customWidth="1"/>
    <col min="6928" max="7170" width="9.140625" style="974"/>
    <col min="7171" max="7171" width="39" style="974" customWidth="1"/>
    <col min="7172" max="7172" width="12.7109375" style="974" customWidth="1"/>
    <col min="7173" max="7176" width="12.42578125" style="974" customWidth="1"/>
    <col min="7177" max="7179" width="0" style="974" hidden="1" customWidth="1"/>
    <col min="7180" max="7182" width="12.85546875" style="974" customWidth="1"/>
    <col min="7183" max="7183" width="22.7109375" style="974" customWidth="1"/>
    <col min="7184" max="7426" width="9.140625" style="974"/>
    <col min="7427" max="7427" width="39" style="974" customWidth="1"/>
    <col min="7428" max="7428" width="12.7109375" style="974" customWidth="1"/>
    <col min="7429" max="7432" width="12.42578125" style="974" customWidth="1"/>
    <col min="7433" max="7435" width="0" style="974" hidden="1" customWidth="1"/>
    <col min="7436" max="7438" width="12.85546875" style="974" customWidth="1"/>
    <col min="7439" max="7439" width="22.7109375" style="974" customWidth="1"/>
    <col min="7440" max="7682" width="9.140625" style="974"/>
    <col min="7683" max="7683" width="39" style="974" customWidth="1"/>
    <col min="7684" max="7684" width="12.7109375" style="974" customWidth="1"/>
    <col min="7685" max="7688" width="12.42578125" style="974" customWidth="1"/>
    <col min="7689" max="7691" width="0" style="974" hidden="1" customWidth="1"/>
    <col min="7692" max="7694" width="12.85546875" style="974" customWidth="1"/>
    <col min="7695" max="7695" width="22.7109375" style="974" customWidth="1"/>
    <col min="7696" max="7938" width="9.140625" style="974"/>
    <col min="7939" max="7939" width="39" style="974" customWidth="1"/>
    <col min="7940" max="7940" width="12.7109375" style="974" customWidth="1"/>
    <col min="7941" max="7944" width="12.42578125" style="974" customWidth="1"/>
    <col min="7945" max="7947" width="0" style="974" hidden="1" customWidth="1"/>
    <col min="7948" max="7950" width="12.85546875" style="974" customWidth="1"/>
    <col min="7951" max="7951" width="22.7109375" style="974" customWidth="1"/>
    <col min="7952" max="8194" width="9.140625" style="974"/>
    <col min="8195" max="8195" width="39" style="974" customWidth="1"/>
    <col min="8196" max="8196" width="12.7109375" style="974" customWidth="1"/>
    <col min="8197" max="8200" width="12.42578125" style="974" customWidth="1"/>
    <col min="8201" max="8203" width="0" style="974" hidden="1" customWidth="1"/>
    <col min="8204" max="8206" width="12.85546875" style="974" customWidth="1"/>
    <col min="8207" max="8207" width="22.7109375" style="974" customWidth="1"/>
    <col min="8208" max="8450" width="9.140625" style="974"/>
    <col min="8451" max="8451" width="39" style="974" customWidth="1"/>
    <col min="8452" max="8452" width="12.7109375" style="974" customWidth="1"/>
    <col min="8453" max="8456" width="12.42578125" style="974" customWidth="1"/>
    <col min="8457" max="8459" width="0" style="974" hidden="1" customWidth="1"/>
    <col min="8460" max="8462" width="12.85546875" style="974" customWidth="1"/>
    <col min="8463" max="8463" width="22.7109375" style="974" customWidth="1"/>
    <col min="8464" max="8706" width="9.140625" style="974"/>
    <col min="8707" max="8707" width="39" style="974" customWidth="1"/>
    <col min="8708" max="8708" width="12.7109375" style="974" customWidth="1"/>
    <col min="8709" max="8712" width="12.42578125" style="974" customWidth="1"/>
    <col min="8713" max="8715" width="0" style="974" hidden="1" customWidth="1"/>
    <col min="8716" max="8718" width="12.85546875" style="974" customWidth="1"/>
    <col min="8719" max="8719" width="22.7109375" style="974" customWidth="1"/>
    <col min="8720" max="8962" width="9.140625" style="974"/>
    <col min="8963" max="8963" width="39" style="974" customWidth="1"/>
    <col min="8964" max="8964" width="12.7109375" style="974" customWidth="1"/>
    <col min="8965" max="8968" width="12.42578125" style="974" customWidth="1"/>
    <col min="8969" max="8971" width="0" style="974" hidden="1" customWidth="1"/>
    <col min="8972" max="8974" width="12.85546875" style="974" customWidth="1"/>
    <col min="8975" max="8975" width="22.7109375" style="974" customWidth="1"/>
    <col min="8976" max="9218" width="9.140625" style="974"/>
    <col min="9219" max="9219" width="39" style="974" customWidth="1"/>
    <col min="9220" max="9220" width="12.7109375" style="974" customWidth="1"/>
    <col min="9221" max="9224" width="12.42578125" style="974" customWidth="1"/>
    <col min="9225" max="9227" width="0" style="974" hidden="1" customWidth="1"/>
    <col min="9228" max="9230" width="12.85546875" style="974" customWidth="1"/>
    <col min="9231" max="9231" width="22.7109375" style="974" customWidth="1"/>
    <col min="9232" max="9474" width="9.140625" style="974"/>
    <col min="9475" max="9475" width="39" style="974" customWidth="1"/>
    <col min="9476" max="9476" width="12.7109375" style="974" customWidth="1"/>
    <col min="9477" max="9480" width="12.42578125" style="974" customWidth="1"/>
    <col min="9481" max="9483" width="0" style="974" hidden="1" customWidth="1"/>
    <col min="9484" max="9486" width="12.85546875" style="974" customWidth="1"/>
    <col min="9487" max="9487" width="22.7109375" style="974" customWidth="1"/>
    <col min="9488" max="9730" width="9.140625" style="974"/>
    <col min="9731" max="9731" width="39" style="974" customWidth="1"/>
    <col min="9732" max="9732" width="12.7109375" style="974" customWidth="1"/>
    <col min="9733" max="9736" width="12.42578125" style="974" customWidth="1"/>
    <col min="9737" max="9739" width="0" style="974" hidden="1" customWidth="1"/>
    <col min="9740" max="9742" width="12.85546875" style="974" customWidth="1"/>
    <col min="9743" max="9743" width="22.7109375" style="974" customWidth="1"/>
    <col min="9744" max="9986" width="9.140625" style="974"/>
    <col min="9987" max="9987" width="39" style="974" customWidth="1"/>
    <col min="9988" max="9988" width="12.7109375" style="974" customWidth="1"/>
    <col min="9989" max="9992" width="12.42578125" style="974" customWidth="1"/>
    <col min="9993" max="9995" width="0" style="974" hidden="1" customWidth="1"/>
    <col min="9996" max="9998" width="12.85546875" style="974" customWidth="1"/>
    <col min="9999" max="9999" width="22.7109375" style="974" customWidth="1"/>
    <col min="10000" max="10242" width="9.140625" style="974"/>
    <col min="10243" max="10243" width="39" style="974" customWidth="1"/>
    <col min="10244" max="10244" width="12.7109375" style="974" customWidth="1"/>
    <col min="10245" max="10248" width="12.42578125" style="974" customWidth="1"/>
    <col min="10249" max="10251" width="0" style="974" hidden="1" customWidth="1"/>
    <col min="10252" max="10254" width="12.85546875" style="974" customWidth="1"/>
    <col min="10255" max="10255" width="22.7109375" style="974" customWidth="1"/>
    <col min="10256" max="10498" width="9.140625" style="974"/>
    <col min="10499" max="10499" width="39" style="974" customWidth="1"/>
    <col min="10500" max="10500" width="12.7109375" style="974" customWidth="1"/>
    <col min="10501" max="10504" width="12.42578125" style="974" customWidth="1"/>
    <col min="10505" max="10507" width="0" style="974" hidden="1" customWidth="1"/>
    <col min="10508" max="10510" width="12.85546875" style="974" customWidth="1"/>
    <col min="10511" max="10511" width="22.7109375" style="974" customWidth="1"/>
    <col min="10512" max="10754" width="9.140625" style="974"/>
    <col min="10755" max="10755" width="39" style="974" customWidth="1"/>
    <col min="10756" max="10756" width="12.7109375" style="974" customWidth="1"/>
    <col min="10757" max="10760" width="12.42578125" style="974" customWidth="1"/>
    <col min="10761" max="10763" width="0" style="974" hidden="1" customWidth="1"/>
    <col min="10764" max="10766" width="12.85546875" style="974" customWidth="1"/>
    <col min="10767" max="10767" width="22.7109375" style="974" customWidth="1"/>
    <col min="10768" max="11010" width="9.140625" style="974"/>
    <col min="11011" max="11011" width="39" style="974" customWidth="1"/>
    <col min="11012" max="11012" width="12.7109375" style="974" customWidth="1"/>
    <col min="11013" max="11016" width="12.42578125" style="974" customWidth="1"/>
    <col min="11017" max="11019" width="0" style="974" hidden="1" customWidth="1"/>
    <col min="11020" max="11022" width="12.85546875" style="974" customWidth="1"/>
    <col min="11023" max="11023" width="22.7109375" style="974" customWidth="1"/>
    <col min="11024" max="11266" width="9.140625" style="974"/>
    <col min="11267" max="11267" width="39" style="974" customWidth="1"/>
    <col min="11268" max="11268" width="12.7109375" style="974" customWidth="1"/>
    <col min="11269" max="11272" width="12.42578125" style="974" customWidth="1"/>
    <col min="11273" max="11275" width="0" style="974" hidden="1" customWidth="1"/>
    <col min="11276" max="11278" width="12.85546875" style="974" customWidth="1"/>
    <col min="11279" max="11279" width="22.7109375" style="974" customWidth="1"/>
    <col min="11280" max="11522" width="9.140625" style="974"/>
    <col min="11523" max="11523" width="39" style="974" customWidth="1"/>
    <col min="11524" max="11524" width="12.7109375" style="974" customWidth="1"/>
    <col min="11525" max="11528" width="12.42578125" style="974" customWidth="1"/>
    <col min="11529" max="11531" width="0" style="974" hidden="1" customWidth="1"/>
    <col min="11532" max="11534" width="12.85546875" style="974" customWidth="1"/>
    <col min="11535" max="11535" width="22.7109375" style="974" customWidth="1"/>
    <col min="11536" max="11778" width="9.140625" style="974"/>
    <col min="11779" max="11779" width="39" style="974" customWidth="1"/>
    <col min="11780" max="11780" width="12.7109375" style="974" customWidth="1"/>
    <col min="11781" max="11784" width="12.42578125" style="974" customWidth="1"/>
    <col min="11785" max="11787" width="0" style="974" hidden="1" customWidth="1"/>
    <col min="11788" max="11790" width="12.85546875" style="974" customWidth="1"/>
    <col min="11791" max="11791" width="22.7109375" style="974" customWidth="1"/>
    <col min="11792" max="12034" width="9.140625" style="974"/>
    <col min="12035" max="12035" width="39" style="974" customWidth="1"/>
    <col min="12036" max="12036" width="12.7109375" style="974" customWidth="1"/>
    <col min="12037" max="12040" width="12.42578125" style="974" customWidth="1"/>
    <col min="12041" max="12043" width="0" style="974" hidden="1" customWidth="1"/>
    <col min="12044" max="12046" width="12.85546875" style="974" customWidth="1"/>
    <col min="12047" max="12047" width="22.7109375" style="974" customWidth="1"/>
    <col min="12048" max="12290" width="9.140625" style="974"/>
    <col min="12291" max="12291" width="39" style="974" customWidth="1"/>
    <col min="12292" max="12292" width="12.7109375" style="974" customWidth="1"/>
    <col min="12293" max="12296" width="12.42578125" style="974" customWidth="1"/>
    <col min="12297" max="12299" width="0" style="974" hidden="1" customWidth="1"/>
    <col min="12300" max="12302" width="12.85546875" style="974" customWidth="1"/>
    <col min="12303" max="12303" width="22.7109375" style="974" customWidth="1"/>
    <col min="12304" max="12546" width="9.140625" style="974"/>
    <col min="12547" max="12547" width="39" style="974" customWidth="1"/>
    <col min="12548" max="12548" width="12.7109375" style="974" customWidth="1"/>
    <col min="12549" max="12552" width="12.42578125" style="974" customWidth="1"/>
    <col min="12553" max="12555" width="0" style="974" hidden="1" customWidth="1"/>
    <col min="12556" max="12558" width="12.85546875" style="974" customWidth="1"/>
    <col min="12559" max="12559" width="22.7109375" style="974" customWidth="1"/>
    <col min="12560" max="12802" width="9.140625" style="974"/>
    <col min="12803" max="12803" width="39" style="974" customWidth="1"/>
    <col min="12804" max="12804" width="12.7109375" style="974" customWidth="1"/>
    <col min="12805" max="12808" width="12.42578125" style="974" customWidth="1"/>
    <col min="12809" max="12811" width="0" style="974" hidden="1" customWidth="1"/>
    <col min="12812" max="12814" width="12.85546875" style="974" customWidth="1"/>
    <col min="12815" max="12815" width="22.7109375" style="974" customWidth="1"/>
    <col min="12816" max="13058" width="9.140625" style="974"/>
    <col min="13059" max="13059" width="39" style="974" customWidth="1"/>
    <col min="13060" max="13060" width="12.7109375" style="974" customWidth="1"/>
    <col min="13061" max="13064" width="12.42578125" style="974" customWidth="1"/>
    <col min="13065" max="13067" width="0" style="974" hidden="1" customWidth="1"/>
    <col min="13068" max="13070" width="12.85546875" style="974" customWidth="1"/>
    <col min="13071" max="13071" width="22.7109375" style="974" customWidth="1"/>
    <col min="13072" max="13314" width="9.140625" style="974"/>
    <col min="13315" max="13315" width="39" style="974" customWidth="1"/>
    <col min="13316" max="13316" width="12.7109375" style="974" customWidth="1"/>
    <col min="13317" max="13320" width="12.42578125" style="974" customWidth="1"/>
    <col min="13321" max="13323" width="0" style="974" hidden="1" customWidth="1"/>
    <col min="13324" max="13326" width="12.85546875" style="974" customWidth="1"/>
    <col min="13327" max="13327" width="22.7109375" style="974" customWidth="1"/>
    <col min="13328" max="13570" width="9.140625" style="974"/>
    <col min="13571" max="13571" width="39" style="974" customWidth="1"/>
    <col min="13572" max="13572" width="12.7109375" style="974" customWidth="1"/>
    <col min="13573" max="13576" width="12.42578125" style="974" customWidth="1"/>
    <col min="13577" max="13579" width="0" style="974" hidden="1" customWidth="1"/>
    <col min="13580" max="13582" width="12.85546875" style="974" customWidth="1"/>
    <col min="13583" max="13583" width="22.7109375" style="974" customWidth="1"/>
    <col min="13584" max="13826" width="9.140625" style="974"/>
    <col min="13827" max="13827" width="39" style="974" customWidth="1"/>
    <col min="13828" max="13828" width="12.7109375" style="974" customWidth="1"/>
    <col min="13829" max="13832" width="12.42578125" style="974" customWidth="1"/>
    <col min="13833" max="13835" width="0" style="974" hidden="1" customWidth="1"/>
    <col min="13836" max="13838" width="12.85546875" style="974" customWidth="1"/>
    <col min="13839" max="13839" width="22.7109375" style="974" customWidth="1"/>
    <col min="13840" max="14082" width="9.140625" style="974"/>
    <col min="14083" max="14083" width="39" style="974" customWidth="1"/>
    <col min="14084" max="14084" width="12.7109375" style="974" customWidth="1"/>
    <col min="14085" max="14088" width="12.42578125" style="974" customWidth="1"/>
    <col min="14089" max="14091" width="0" style="974" hidden="1" customWidth="1"/>
    <col min="14092" max="14094" width="12.85546875" style="974" customWidth="1"/>
    <col min="14095" max="14095" width="22.7109375" style="974" customWidth="1"/>
    <col min="14096" max="14338" width="9.140625" style="974"/>
    <col min="14339" max="14339" width="39" style="974" customWidth="1"/>
    <col min="14340" max="14340" width="12.7109375" style="974" customWidth="1"/>
    <col min="14341" max="14344" width="12.42578125" style="974" customWidth="1"/>
    <col min="14345" max="14347" width="0" style="974" hidden="1" customWidth="1"/>
    <col min="14348" max="14350" width="12.85546875" style="974" customWidth="1"/>
    <col min="14351" max="14351" width="22.7109375" style="974" customWidth="1"/>
    <col min="14352" max="14594" width="9.140625" style="974"/>
    <col min="14595" max="14595" width="39" style="974" customWidth="1"/>
    <col min="14596" max="14596" width="12.7109375" style="974" customWidth="1"/>
    <col min="14597" max="14600" width="12.42578125" style="974" customWidth="1"/>
    <col min="14601" max="14603" width="0" style="974" hidden="1" customWidth="1"/>
    <col min="14604" max="14606" width="12.85546875" style="974" customWidth="1"/>
    <col min="14607" max="14607" width="22.7109375" style="974" customWidth="1"/>
    <col min="14608" max="14850" width="9.140625" style="974"/>
    <col min="14851" max="14851" width="39" style="974" customWidth="1"/>
    <col min="14852" max="14852" width="12.7109375" style="974" customWidth="1"/>
    <col min="14853" max="14856" width="12.42578125" style="974" customWidth="1"/>
    <col min="14857" max="14859" width="0" style="974" hidden="1" customWidth="1"/>
    <col min="14860" max="14862" width="12.85546875" style="974" customWidth="1"/>
    <col min="14863" max="14863" width="22.7109375" style="974" customWidth="1"/>
    <col min="14864" max="15106" width="9.140625" style="974"/>
    <col min="15107" max="15107" width="39" style="974" customWidth="1"/>
    <col min="15108" max="15108" width="12.7109375" style="974" customWidth="1"/>
    <col min="15109" max="15112" width="12.42578125" style="974" customWidth="1"/>
    <col min="15113" max="15115" width="0" style="974" hidden="1" customWidth="1"/>
    <col min="15116" max="15118" width="12.85546875" style="974" customWidth="1"/>
    <col min="15119" max="15119" width="22.7109375" style="974" customWidth="1"/>
    <col min="15120" max="15362" width="9.140625" style="974"/>
    <col min="15363" max="15363" width="39" style="974" customWidth="1"/>
    <col min="15364" max="15364" width="12.7109375" style="974" customWidth="1"/>
    <col min="15365" max="15368" width="12.42578125" style="974" customWidth="1"/>
    <col min="15369" max="15371" width="0" style="974" hidden="1" customWidth="1"/>
    <col min="15372" max="15374" width="12.85546875" style="974" customWidth="1"/>
    <col min="15375" max="15375" width="22.7109375" style="974" customWidth="1"/>
    <col min="15376" max="15618" width="9.140625" style="974"/>
    <col min="15619" max="15619" width="39" style="974" customWidth="1"/>
    <col min="15620" max="15620" width="12.7109375" style="974" customWidth="1"/>
    <col min="15621" max="15624" width="12.42578125" style="974" customWidth="1"/>
    <col min="15625" max="15627" width="0" style="974" hidden="1" customWidth="1"/>
    <col min="15628" max="15630" width="12.85546875" style="974" customWidth="1"/>
    <col min="15631" max="15631" width="22.7109375" style="974" customWidth="1"/>
    <col min="15632" max="15874" width="9.140625" style="974"/>
    <col min="15875" max="15875" width="39" style="974" customWidth="1"/>
    <col min="15876" max="15876" width="12.7109375" style="974" customWidth="1"/>
    <col min="15877" max="15880" width="12.42578125" style="974" customWidth="1"/>
    <col min="15881" max="15883" width="0" style="974" hidden="1" customWidth="1"/>
    <col min="15884" max="15886" width="12.85546875" style="974" customWidth="1"/>
    <col min="15887" max="15887" width="22.7109375" style="974" customWidth="1"/>
    <col min="15888" max="16130" width="9.140625" style="974"/>
    <col min="16131" max="16131" width="39" style="974" customWidth="1"/>
    <col min="16132" max="16132" width="12.7109375" style="974" customWidth="1"/>
    <col min="16133" max="16136" width="12.42578125" style="974" customWidth="1"/>
    <col min="16137" max="16139" width="0" style="974" hidden="1" customWidth="1"/>
    <col min="16140" max="16142" width="12.85546875" style="974" customWidth="1"/>
    <col min="16143" max="16143" width="22.7109375" style="974" customWidth="1"/>
    <col min="16144" max="16384" width="9.140625" style="974"/>
  </cols>
  <sheetData>
    <row r="1" spans="1:16" ht="32.25" customHeight="1">
      <c r="A1" s="1738" t="s">
        <v>1717</v>
      </c>
      <c r="B1" s="1738"/>
      <c r="C1" s="1738"/>
      <c r="D1" s="1738"/>
      <c r="E1" s="1738"/>
      <c r="F1" s="1738"/>
      <c r="G1" s="1738"/>
      <c r="H1" s="1738"/>
      <c r="I1" s="1738"/>
      <c r="J1" s="1738"/>
      <c r="K1" s="1738"/>
      <c r="L1" s="1738"/>
      <c r="M1" s="1738"/>
      <c r="N1" s="1738"/>
      <c r="O1" s="1738"/>
    </row>
    <row r="2" spans="1:16" ht="15.75" customHeight="1">
      <c r="I2" s="977"/>
      <c r="J2" s="977"/>
      <c r="K2" s="977"/>
      <c r="L2" s="978"/>
      <c r="M2" s="978"/>
      <c r="N2" s="978"/>
    </row>
    <row r="3" spans="1:16" ht="14.25" customHeight="1">
      <c r="A3" s="1739" t="str">
        <f>CONCATENATE(ПАС!B56,"  (",ПАС!C52,"  ",ПАС!C51,")")</f>
        <v>ООО "Ромист"   (Омутинское   Омутинский муниципальный район)</v>
      </c>
      <c r="B3" s="1739"/>
      <c r="C3" s="1739"/>
      <c r="D3" s="1739"/>
      <c r="E3" s="1739"/>
      <c r="F3" s="1739"/>
      <c r="G3" s="1739"/>
      <c r="H3" s="1739"/>
      <c r="I3" s="1739"/>
      <c r="J3" s="1739"/>
      <c r="K3" s="1739"/>
      <c r="L3" s="1739"/>
      <c r="M3" s="1739"/>
      <c r="N3" s="1739"/>
      <c r="O3" s="1739"/>
    </row>
    <row r="4" spans="1:16" ht="27" customHeight="1">
      <c r="A4" s="1740" t="s">
        <v>1629</v>
      </c>
      <c r="B4" s="1740" t="s">
        <v>815</v>
      </c>
      <c r="C4" s="1740" t="s">
        <v>816</v>
      </c>
      <c r="D4" s="1740" t="s">
        <v>1630</v>
      </c>
      <c r="E4" s="1740"/>
      <c r="F4" s="1740"/>
      <c r="G4" s="1740"/>
      <c r="H4" s="1740"/>
      <c r="I4" s="1740" t="s">
        <v>1631</v>
      </c>
      <c r="J4" s="1740"/>
      <c r="K4" s="1740"/>
      <c r="L4" s="1741" t="s">
        <v>290</v>
      </c>
      <c r="M4" s="1741"/>
      <c r="N4" s="1742"/>
      <c r="O4" s="1743" t="s">
        <v>857</v>
      </c>
    </row>
    <row r="5" spans="1:16" ht="15" customHeight="1">
      <c r="A5" s="1740"/>
      <c r="B5" s="1740"/>
      <c r="C5" s="1740"/>
      <c r="D5" s="979">
        <v>2023</v>
      </c>
      <c r="E5" s="979">
        <v>2024</v>
      </c>
      <c r="F5" s="979">
        <v>2025</v>
      </c>
      <c r="G5" s="979">
        <v>2026</v>
      </c>
      <c r="H5" s="979">
        <v>2027</v>
      </c>
      <c r="I5" s="979">
        <v>2016</v>
      </c>
      <c r="J5" s="979">
        <v>2017</v>
      </c>
      <c r="K5" s="979">
        <v>2018</v>
      </c>
      <c r="L5" s="980">
        <v>2016</v>
      </c>
      <c r="M5" s="980">
        <v>2017</v>
      </c>
      <c r="N5" s="981">
        <v>2018</v>
      </c>
      <c r="O5" s="1743"/>
    </row>
    <row r="6" spans="1:16">
      <c r="A6" s="979">
        <v>1</v>
      </c>
      <c r="B6" s="979">
        <v>2</v>
      </c>
      <c r="C6" s="979">
        <v>3</v>
      </c>
      <c r="D6" s="979">
        <v>4</v>
      </c>
      <c r="E6" s="979">
        <v>5</v>
      </c>
      <c r="F6" s="979">
        <v>6</v>
      </c>
      <c r="G6" s="979">
        <v>7</v>
      </c>
      <c r="H6" s="979">
        <v>8</v>
      </c>
      <c r="I6" s="979">
        <v>7</v>
      </c>
      <c r="J6" s="979">
        <v>8</v>
      </c>
      <c r="K6" s="979">
        <v>9</v>
      </c>
      <c r="L6" s="979">
        <v>10</v>
      </c>
      <c r="M6" s="979">
        <v>11</v>
      </c>
      <c r="N6" s="982">
        <v>12</v>
      </c>
      <c r="O6" s="979">
        <v>9</v>
      </c>
    </row>
    <row r="7" spans="1:16" s="989" customFormat="1" ht="27.75" customHeight="1">
      <c r="A7" s="984" t="s">
        <v>1632</v>
      </c>
      <c r="B7" s="985"/>
      <c r="C7" s="986"/>
      <c r="D7" s="987">
        <f>SUM(D8,D21)</f>
        <v>19447.199999999997</v>
      </c>
      <c r="E7" s="987">
        <f t="shared" ref="E7:N7" si="0">SUM(E8,E21)</f>
        <v>19447.199999999997</v>
      </c>
      <c r="F7" s="987">
        <f t="shared" si="0"/>
        <v>19447.199999999997</v>
      </c>
      <c r="G7" s="987">
        <f t="shared" si="0"/>
        <v>19447.199999999997</v>
      </c>
      <c r="H7" s="987">
        <f t="shared" si="0"/>
        <v>19447.199999999997</v>
      </c>
      <c r="I7" s="987">
        <f t="shared" si="0"/>
        <v>0</v>
      </c>
      <c r="J7" s="987">
        <f t="shared" si="0"/>
        <v>0</v>
      </c>
      <c r="K7" s="987">
        <f t="shared" si="0"/>
        <v>0</v>
      </c>
      <c r="L7" s="987">
        <f t="shared" si="0"/>
        <v>0</v>
      </c>
      <c r="M7" s="987">
        <f t="shared" si="0"/>
        <v>0</v>
      </c>
      <c r="N7" s="987">
        <f t="shared" si="0"/>
        <v>0</v>
      </c>
      <c r="O7" s="988" t="s">
        <v>1633</v>
      </c>
    </row>
    <row r="8" spans="1:16" s="989" customFormat="1" ht="27.75" customHeight="1">
      <c r="A8" s="990" t="s">
        <v>1634</v>
      </c>
      <c r="B8" s="991"/>
      <c r="C8" s="992"/>
      <c r="D8" s="993">
        <f>SUM(D9,D15)</f>
        <v>19447.199999999997</v>
      </c>
      <c r="E8" s="993">
        <f t="shared" ref="E8:N8" si="1">SUM(E9,E15)</f>
        <v>19447.199999999997</v>
      </c>
      <c r="F8" s="993">
        <f t="shared" si="1"/>
        <v>19447.199999999997</v>
      </c>
      <c r="G8" s="993">
        <f t="shared" si="1"/>
        <v>19447.199999999997</v>
      </c>
      <c r="H8" s="993">
        <f t="shared" si="1"/>
        <v>19447.199999999997</v>
      </c>
      <c r="I8" s="993">
        <f t="shared" si="1"/>
        <v>0</v>
      </c>
      <c r="J8" s="993">
        <f t="shared" si="1"/>
        <v>0</v>
      </c>
      <c r="K8" s="993">
        <f t="shared" si="1"/>
        <v>0</v>
      </c>
      <c r="L8" s="993">
        <f t="shared" si="1"/>
        <v>0</v>
      </c>
      <c r="M8" s="993">
        <f t="shared" si="1"/>
        <v>0</v>
      </c>
      <c r="N8" s="993">
        <f t="shared" si="1"/>
        <v>0</v>
      </c>
      <c r="O8" s="994"/>
      <c r="P8" s="995"/>
    </row>
    <row r="9" spans="1:16" s="1001" customFormat="1" ht="25.5">
      <c r="A9" s="996" t="s">
        <v>1635</v>
      </c>
      <c r="B9" s="997"/>
      <c r="C9" s="998"/>
      <c r="D9" s="999">
        <f>SUM(D10:D14)</f>
        <v>19447.199999999997</v>
      </c>
      <c r="E9" s="999">
        <f t="shared" ref="E9:N9" si="2">SUM(E10:E14)</f>
        <v>19447.199999999997</v>
      </c>
      <c r="F9" s="999">
        <f t="shared" si="2"/>
        <v>19447.199999999997</v>
      </c>
      <c r="G9" s="999">
        <f t="shared" si="2"/>
        <v>19447.199999999997</v>
      </c>
      <c r="H9" s="999">
        <f t="shared" si="2"/>
        <v>19447.199999999997</v>
      </c>
      <c r="I9" s="999">
        <f t="shared" si="2"/>
        <v>0</v>
      </c>
      <c r="J9" s="999">
        <f t="shared" si="2"/>
        <v>0</v>
      </c>
      <c r="K9" s="999">
        <f t="shared" si="2"/>
        <v>0</v>
      </c>
      <c r="L9" s="999">
        <f t="shared" si="2"/>
        <v>0</v>
      </c>
      <c r="M9" s="999">
        <f t="shared" si="2"/>
        <v>0</v>
      </c>
      <c r="N9" s="999">
        <f t="shared" si="2"/>
        <v>0</v>
      </c>
      <c r="O9" s="1000"/>
    </row>
    <row r="10" spans="1:16" s="989" customFormat="1">
      <c r="A10" s="1002" t="s">
        <v>1636</v>
      </c>
      <c r="B10" s="979" t="s">
        <v>723</v>
      </c>
      <c r="C10" s="1003"/>
      <c r="D10" s="1004"/>
      <c r="E10" s="1004"/>
      <c r="F10" s="1004"/>
      <c r="G10" s="1004"/>
      <c r="H10" s="1004"/>
      <c r="I10" s="1004"/>
      <c r="J10" s="1004"/>
      <c r="K10" s="1004"/>
      <c r="L10" s="1005"/>
      <c r="M10" s="1005"/>
      <c r="N10" s="1006"/>
      <c r="O10" s="1007"/>
    </row>
    <row r="11" spans="1:16" s="989" customFormat="1">
      <c r="A11" s="1002" t="s">
        <v>1637</v>
      </c>
      <c r="B11" s="979" t="s">
        <v>723</v>
      </c>
      <c r="C11" s="1003"/>
      <c r="D11" s="1004"/>
      <c r="E11" s="1004"/>
      <c r="F11" s="1004"/>
      <c r="G11" s="1004"/>
      <c r="H11" s="1004"/>
      <c r="I11" s="1004"/>
      <c r="J11" s="1004"/>
      <c r="K11" s="1004"/>
      <c r="L11" s="1005"/>
      <c r="M11" s="1005"/>
      <c r="N11" s="1006"/>
      <c r="O11" s="1007"/>
    </row>
    <row r="12" spans="1:16" s="989" customFormat="1">
      <c r="A12" s="1002" t="s">
        <v>1638</v>
      </c>
      <c r="B12" s="979" t="s">
        <v>723</v>
      </c>
      <c r="C12" s="1008">
        <v>6</v>
      </c>
      <c r="D12" s="1004">
        <f>Q44</f>
        <v>19447.199999999997</v>
      </c>
      <c r="E12" s="1004">
        <f>D12</f>
        <v>19447.199999999997</v>
      </c>
      <c r="F12" s="1004">
        <f>D12</f>
        <v>19447.199999999997</v>
      </c>
      <c r="G12" s="1004">
        <f>D12</f>
        <v>19447.199999999997</v>
      </c>
      <c r="H12" s="1004">
        <f>D12</f>
        <v>19447.199999999997</v>
      </c>
      <c r="I12" s="1004"/>
      <c r="J12" s="1004"/>
      <c r="K12" s="1004"/>
      <c r="L12" s="1005"/>
      <c r="M12" s="1005"/>
      <c r="N12" s="1005"/>
      <c r="O12" s="1048"/>
      <c r="P12" s="1040"/>
    </row>
    <row r="13" spans="1:16" s="989" customFormat="1">
      <c r="A13" s="1002" t="s">
        <v>1639</v>
      </c>
      <c r="B13" s="979"/>
      <c r="C13" s="1003"/>
      <c r="D13" s="1004"/>
      <c r="E13" s="1004"/>
      <c r="F13" s="1004"/>
      <c r="G13" s="1004"/>
      <c r="H13" s="1004"/>
      <c r="I13" s="1004"/>
      <c r="J13" s="1004"/>
      <c r="K13" s="1004"/>
      <c r="L13" s="1005"/>
      <c r="M13" s="1005"/>
      <c r="N13" s="1006"/>
      <c r="O13" s="1009"/>
    </row>
    <row r="14" spans="1:16" s="989" customFormat="1">
      <c r="A14" s="1002" t="s">
        <v>1640</v>
      </c>
      <c r="B14" s="979"/>
      <c r="C14" s="1003"/>
      <c r="D14" s="1004"/>
      <c r="E14" s="1004"/>
      <c r="F14" s="1004"/>
      <c r="G14" s="1004"/>
      <c r="H14" s="1004"/>
      <c r="I14" s="1004"/>
      <c r="J14" s="1004"/>
      <c r="K14" s="1004"/>
      <c r="L14" s="1005"/>
      <c r="M14" s="1005"/>
      <c r="N14" s="1006"/>
      <c r="O14" s="1009"/>
    </row>
    <row r="15" spans="1:16" s="1001" customFormat="1" ht="25.5">
      <c r="A15" s="996" t="s">
        <v>1641</v>
      </c>
      <c r="B15" s="998"/>
      <c r="C15" s="1010"/>
      <c r="D15" s="1011">
        <f>SUM(D16:D20)</f>
        <v>0</v>
      </c>
      <c r="E15" s="1011">
        <f t="shared" ref="E15:N15" si="3">SUM(E16:E20)</f>
        <v>0</v>
      </c>
      <c r="F15" s="1011">
        <f t="shared" si="3"/>
        <v>0</v>
      </c>
      <c r="G15" s="1011">
        <f t="shared" si="3"/>
        <v>0</v>
      </c>
      <c r="H15" s="1011">
        <f t="shared" si="3"/>
        <v>0</v>
      </c>
      <c r="I15" s="1011">
        <f t="shared" si="3"/>
        <v>0</v>
      </c>
      <c r="J15" s="1011">
        <f t="shared" si="3"/>
        <v>0</v>
      </c>
      <c r="K15" s="1011">
        <f t="shared" si="3"/>
        <v>0</v>
      </c>
      <c r="L15" s="1011">
        <f t="shared" si="3"/>
        <v>0</v>
      </c>
      <c r="M15" s="1011">
        <f t="shared" si="3"/>
        <v>0</v>
      </c>
      <c r="N15" s="1011">
        <f t="shared" si="3"/>
        <v>0</v>
      </c>
      <c r="O15" s="1012"/>
    </row>
    <row r="16" spans="1:16" s="989" customFormat="1" hidden="1">
      <c r="A16" s="1002" t="s">
        <v>1642</v>
      </c>
      <c r="B16" s="979"/>
      <c r="C16" s="1003"/>
      <c r="D16" s="1004"/>
      <c r="E16" s="1004"/>
      <c r="F16" s="1004"/>
      <c r="G16" s="1004"/>
      <c r="H16" s="1004"/>
      <c r="I16" s="1004"/>
      <c r="J16" s="1004"/>
      <c r="K16" s="1004"/>
      <c r="L16" s="1005"/>
      <c r="M16" s="1005"/>
      <c r="N16" s="1006"/>
      <c r="O16" s="1009"/>
    </row>
    <row r="17" spans="1:15" s="989" customFormat="1" hidden="1">
      <c r="A17" s="1013" t="s">
        <v>1643</v>
      </c>
      <c r="B17" s="979"/>
      <c r="C17" s="1003"/>
      <c r="D17" s="1004"/>
      <c r="E17" s="1004"/>
      <c r="F17" s="1004"/>
      <c r="G17" s="1004"/>
      <c r="H17" s="1004"/>
      <c r="I17" s="1004"/>
      <c r="J17" s="1004"/>
      <c r="K17" s="1004"/>
      <c r="L17" s="1005"/>
      <c r="M17" s="1005"/>
      <c r="N17" s="1006"/>
      <c r="O17" s="1009"/>
    </row>
    <row r="18" spans="1:15" s="989" customFormat="1" ht="23.25" hidden="1" customHeight="1">
      <c r="A18" s="1013" t="s">
        <v>1644</v>
      </c>
      <c r="B18" s="979"/>
      <c r="C18" s="1003"/>
      <c r="D18" s="1004"/>
      <c r="E18" s="1004"/>
      <c r="F18" s="1004"/>
      <c r="G18" s="1004"/>
      <c r="H18" s="1004"/>
      <c r="I18" s="1004"/>
      <c r="J18" s="1004"/>
      <c r="K18" s="1004"/>
      <c r="L18" s="1005"/>
      <c r="M18" s="1005"/>
      <c r="N18" s="1006"/>
      <c r="O18" s="1009"/>
    </row>
    <row r="19" spans="1:15" s="989" customFormat="1" ht="23.25" hidden="1" customHeight="1">
      <c r="A19" s="1013" t="s">
        <v>1645</v>
      </c>
      <c r="B19" s="979"/>
      <c r="C19" s="1003"/>
      <c r="D19" s="1004"/>
      <c r="E19" s="1004"/>
      <c r="F19" s="1004"/>
      <c r="G19" s="1004"/>
      <c r="H19" s="1004"/>
      <c r="I19" s="1004"/>
      <c r="J19" s="1004"/>
      <c r="K19" s="1004"/>
      <c r="L19" s="1005"/>
      <c r="M19" s="1005"/>
      <c r="N19" s="1006"/>
      <c r="O19" s="1009"/>
    </row>
    <row r="20" spans="1:15" s="989" customFormat="1" ht="60" hidden="1" customHeight="1">
      <c r="A20" s="1013" t="s">
        <v>1646</v>
      </c>
      <c r="B20" s="979" t="s">
        <v>723</v>
      </c>
      <c r="C20" s="1008"/>
      <c r="D20" s="1004"/>
      <c r="E20" s="1004"/>
      <c r="F20" s="1004"/>
      <c r="G20" s="1004"/>
      <c r="H20" s="1004"/>
      <c r="I20" s="1004"/>
      <c r="J20" s="1004"/>
      <c r="K20" s="1004"/>
      <c r="L20" s="1005"/>
      <c r="M20" s="1005"/>
      <c r="N20" s="1006"/>
      <c r="O20" s="1009"/>
    </row>
    <row r="21" spans="1:15" s="989" customFormat="1" ht="30">
      <c r="A21" s="1014" t="s">
        <v>1647</v>
      </c>
      <c r="B21" s="1015"/>
      <c r="C21" s="1016"/>
      <c r="D21" s="1017"/>
      <c r="E21" s="1017"/>
      <c r="F21" s="1017"/>
      <c r="G21" s="1017"/>
      <c r="H21" s="1017"/>
      <c r="I21" s="1017"/>
      <c r="J21" s="1017"/>
      <c r="K21" s="1017"/>
      <c r="L21" s="1018"/>
      <c r="M21" s="1018"/>
      <c r="N21" s="1019"/>
      <c r="O21" s="1007"/>
    </row>
    <row r="22" spans="1:15" s="1023" customFormat="1" ht="36.75" customHeight="1">
      <c r="A22" s="984" t="s">
        <v>1648</v>
      </c>
      <c r="B22" s="1020"/>
      <c r="C22" s="1021"/>
      <c r="D22" s="1022">
        <f>SUM(D23,D37)</f>
        <v>0</v>
      </c>
      <c r="E22" s="1022">
        <f t="shared" ref="E22:N22" si="4">SUM(E23,E37)</f>
        <v>0</v>
      </c>
      <c r="F22" s="1022">
        <f t="shared" si="4"/>
        <v>0</v>
      </c>
      <c r="G22" s="1022">
        <f t="shared" si="4"/>
        <v>0</v>
      </c>
      <c r="H22" s="1022">
        <f t="shared" si="4"/>
        <v>0</v>
      </c>
      <c r="I22" s="1022">
        <f t="shared" si="4"/>
        <v>0</v>
      </c>
      <c r="J22" s="1022">
        <f t="shared" si="4"/>
        <v>0</v>
      </c>
      <c r="K22" s="1022">
        <f t="shared" si="4"/>
        <v>0</v>
      </c>
      <c r="L22" s="1022">
        <f t="shared" si="4"/>
        <v>0</v>
      </c>
      <c r="M22" s="1022">
        <f t="shared" si="4"/>
        <v>0</v>
      </c>
      <c r="N22" s="1022">
        <f t="shared" si="4"/>
        <v>0</v>
      </c>
      <c r="O22" s="988" t="s">
        <v>1649</v>
      </c>
    </row>
    <row r="23" spans="1:15" s="989" customFormat="1" ht="27.75" customHeight="1">
      <c r="A23" s="990" t="s">
        <v>1650</v>
      </c>
      <c r="B23" s="991"/>
      <c r="C23" s="992"/>
      <c r="D23" s="993">
        <f>SUM(D24,D32,D36)</f>
        <v>0</v>
      </c>
      <c r="E23" s="993">
        <f t="shared" ref="E23:N23" si="5">SUM(E24,E32,E36)</f>
        <v>0</v>
      </c>
      <c r="F23" s="993">
        <f t="shared" si="5"/>
        <v>0</v>
      </c>
      <c r="G23" s="993">
        <f t="shared" si="5"/>
        <v>0</v>
      </c>
      <c r="H23" s="993">
        <f t="shared" si="5"/>
        <v>0</v>
      </c>
      <c r="I23" s="993">
        <f t="shared" si="5"/>
        <v>0</v>
      </c>
      <c r="J23" s="993">
        <f t="shared" si="5"/>
        <v>0</v>
      </c>
      <c r="K23" s="993">
        <f t="shared" si="5"/>
        <v>0</v>
      </c>
      <c r="L23" s="993">
        <f t="shared" si="5"/>
        <v>0</v>
      </c>
      <c r="M23" s="993">
        <f t="shared" si="5"/>
        <v>0</v>
      </c>
      <c r="N23" s="993">
        <f t="shared" si="5"/>
        <v>0</v>
      </c>
      <c r="O23" s="994"/>
    </row>
    <row r="24" spans="1:15" s="989" customFormat="1" ht="25.5">
      <c r="A24" s="1024" t="s">
        <v>1651</v>
      </c>
      <c r="B24" s="979"/>
      <c r="C24" s="1025"/>
      <c r="D24" s="1026">
        <f>SUM(D25:D31)</f>
        <v>0</v>
      </c>
      <c r="E24" s="1026">
        <f t="shared" ref="E24:N24" si="6">SUM(E25:E31)</f>
        <v>0</v>
      </c>
      <c r="F24" s="1026">
        <f t="shared" si="6"/>
        <v>0</v>
      </c>
      <c r="G24" s="1026">
        <f t="shared" si="6"/>
        <v>0</v>
      </c>
      <c r="H24" s="1026">
        <f t="shared" si="6"/>
        <v>0</v>
      </c>
      <c r="I24" s="1026">
        <f t="shared" si="6"/>
        <v>0</v>
      </c>
      <c r="J24" s="1026">
        <f t="shared" si="6"/>
        <v>0</v>
      </c>
      <c r="K24" s="1026">
        <f t="shared" si="6"/>
        <v>0</v>
      </c>
      <c r="L24" s="1026">
        <f t="shared" si="6"/>
        <v>0</v>
      </c>
      <c r="M24" s="1026">
        <f t="shared" si="6"/>
        <v>0</v>
      </c>
      <c r="N24" s="1026">
        <f t="shared" si="6"/>
        <v>0</v>
      </c>
      <c r="O24" s="1009"/>
    </row>
    <row r="25" spans="1:15" s="989" customFormat="1" ht="22.5" hidden="1">
      <c r="A25" s="1013" t="s">
        <v>1652</v>
      </c>
      <c r="B25" s="979" t="s">
        <v>852</v>
      </c>
      <c r="C25" s="1003"/>
      <c r="D25" s="1004"/>
      <c r="E25" s="1004"/>
      <c r="F25" s="1004"/>
      <c r="G25" s="1004"/>
      <c r="H25" s="1004"/>
      <c r="I25" s="1004"/>
      <c r="J25" s="1004"/>
      <c r="K25" s="1004"/>
      <c r="L25" s="1005"/>
      <c r="M25" s="1005"/>
      <c r="N25" s="1006"/>
      <c r="O25" s="1009"/>
    </row>
    <row r="26" spans="1:15" s="989" customFormat="1" ht="22.5" hidden="1">
      <c r="A26" s="1013" t="s">
        <v>1653</v>
      </c>
      <c r="B26" s="979"/>
      <c r="C26" s="1003"/>
      <c r="D26" s="1004"/>
      <c r="E26" s="1004"/>
      <c r="F26" s="1004"/>
      <c r="G26" s="1004"/>
      <c r="H26" s="1004"/>
      <c r="I26" s="1004"/>
      <c r="J26" s="1004"/>
      <c r="K26" s="1004"/>
      <c r="L26" s="1005"/>
      <c r="M26" s="1005"/>
      <c r="N26" s="1006"/>
      <c r="O26" s="1009"/>
    </row>
    <row r="27" spans="1:15" s="989" customFormat="1" ht="22.5" hidden="1">
      <c r="A27" s="1013" t="s">
        <v>1654</v>
      </c>
      <c r="B27" s="979"/>
      <c r="C27" s="1003"/>
      <c r="D27" s="1004"/>
      <c r="E27" s="1004"/>
      <c r="F27" s="1004"/>
      <c r="G27" s="1004"/>
      <c r="H27" s="1004"/>
      <c r="I27" s="1004"/>
      <c r="J27" s="1004"/>
      <c r="K27" s="1004"/>
      <c r="L27" s="1005"/>
      <c r="M27" s="1005"/>
      <c r="N27" s="1006"/>
      <c r="O27" s="1009"/>
    </row>
    <row r="28" spans="1:15" s="989" customFormat="1" ht="22.5" hidden="1">
      <c r="A28" s="1013" t="s">
        <v>1655</v>
      </c>
      <c r="B28" s="979"/>
      <c r="C28" s="1003"/>
      <c r="D28" s="1004"/>
      <c r="E28" s="1004"/>
      <c r="F28" s="1004"/>
      <c r="G28" s="1004"/>
      <c r="H28" s="1004"/>
      <c r="I28" s="1004"/>
      <c r="J28" s="1004"/>
      <c r="K28" s="1004"/>
      <c r="L28" s="1005"/>
      <c r="M28" s="1005"/>
      <c r="N28" s="1006"/>
      <c r="O28" s="1009"/>
    </row>
    <row r="29" spans="1:15" s="989" customFormat="1" hidden="1">
      <c r="A29" s="1013" t="s">
        <v>1656</v>
      </c>
      <c r="B29" s="979"/>
      <c r="C29" s="1003"/>
      <c r="D29" s="1004"/>
      <c r="E29" s="1004"/>
      <c r="F29" s="1004"/>
      <c r="G29" s="1004"/>
      <c r="H29" s="1004"/>
      <c r="I29" s="1004"/>
      <c r="J29" s="1004"/>
      <c r="K29" s="1004"/>
      <c r="L29" s="1005"/>
      <c r="M29" s="1005"/>
      <c r="N29" s="1006"/>
      <c r="O29" s="1009"/>
    </row>
    <row r="30" spans="1:15" s="989" customFormat="1" ht="22.5" hidden="1">
      <c r="A30" s="1013" t="s">
        <v>1657</v>
      </c>
      <c r="B30" s="979"/>
      <c r="C30" s="1003"/>
      <c r="D30" s="1004"/>
      <c r="E30" s="1004"/>
      <c r="F30" s="1004"/>
      <c r="G30" s="1004"/>
      <c r="H30" s="1004"/>
      <c r="I30" s="1004"/>
      <c r="J30" s="1004"/>
      <c r="K30" s="1004"/>
      <c r="L30" s="1005"/>
      <c r="M30" s="1005"/>
      <c r="N30" s="1006"/>
      <c r="O30" s="1009"/>
    </row>
    <row r="31" spans="1:15" s="989" customFormat="1" hidden="1">
      <c r="A31" s="1013" t="s">
        <v>1658</v>
      </c>
      <c r="B31" s="979" t="s">
        <v>852</v>
      </c>
      <c r="C31" s="1003"/>
      <c r="D31" s="1004"/>
      <c r="E31" s="1004"/>
      <c r="F31" s="1004"/>
      <c r="G31" s="1004"/>
      <c r="H31" s="1004"/>
      <c r="I31" s="1004"/>
      <c r="J31" s="1004"/>
      <c r="K31" s="1004"/>
      <c r="L31" s="1005"/>
      <c r="M31" s="1005"/>
      <c r="N31" s="1006"/>
      <c r="O31" s="1009"/>
    </row>
    <row r="32" spans="1:15" s="989" customFormat="1" ht="25.5">
      <c r="A32" s="1024" t="s">
        <v>1659</v>
      </c>
      <c r="B32" s="979"/>
      <c r="C32" s="1025"/>
      <c r="D32" s="1026">
        <f>SUM(D33:D35)</f>
        <v>0</v>
      </c>
      <c r="E32" s="1026">
        <f t="shared" ref="E32:N32" si="7">SUM(E33:E35)</f>
        <v>0</v>
      </c>
      <c r="F32" s="1026">
        <f t="shared" si="7"/>
        <v>0</v>
      </c>
      <c r="G32" s="1026">
        <f t="shared" si="7"/>
        <v>0</v>
      </c>
      <c r="H32" s="1026">
        <f t="shared" si="7"/>
        <v>0</v>
      </c>
      <c r="I32" s="1026">
        <f t="shared" si="7"/>
        <v>0</v>
      </c>
      <c r="J32" s="1026">
        <f t="shared" si="7"/>
        <v>0</v>
      </c>
      <c r="K32" s="1026">
        <f t="shared" si="7"/>
        <v>0</v>
      </c>
      <c r="L32" s="1026">
        <f t="shared" si="7"/>
        <v>0</v>
      </c>
      <c r="M32" s="1026">
        <f t="shared" si="7"/>
        <v>0</v>
      </c>
      <c r="N32" s="1026">
        <f t="shared" si="7"/>
        <v>0</v>
      </c>
      <c r="O32" s="1009"/>
    </row>
    <row r="33" spans="1:17" s="989" customFormat="1" hidden="1">
      <c r="A33" s="1013" t="s">
        <v>1660</v>
      </c>
      <c r="B33" s="979"/>
      <c r="C33" s="1016"/>
      <c r="D33" s="1026"/>
      <c r="E33" s="1026"/>
      <c r="F33" s="1026"/>
      <c r="G33" s="1026"/>
      <c r="H33" s="1026"/>
      <c r="I33" s="1026"/>
      <c r="J33" s="1026"/>
      <c r="K33" s="1026"/>
      <c r="L33" s="1026"/>
      <c r="M33" s="1026"/>
      <c r="N33" s="1027"/>
      <c r="O33" s="1009"/>
    </row>
    <row r="34" spans="1:17" s="989" customFormat="1" hidden="1">
      <c r="A34" s="1013" t="s">
        <v>1642</v>
      </c>
      <c r="B34" s="979"/>
      <c r="C34" s="1016"/>
      <c r="D34" s="1026"/>
      <c r="E34" s="1026"/>
      <c r="F34" s="1026"/>
      <c r="G34" s="1026"/>
      <c r="H34" s="1026"/>
      <c r="I34" s="1026"/>
      <c r="J34" s="1026"/>
      <c r="K34" s="1026"/>
      <c r="L34" s="1026"/>
      <c r="M34" s="1026"/>
      <c r="N34" s="1027"/>
      <c r="O34" s="1009"/>
    </row>
    <row r="35" spans="1:17" s="989" customFormat="1" hidden="1">
      <c r="A35" s="1013" t="s">
        <v>1661</v>
      </c>
      <c r="B35" s="979"/>
      <c r="C35" s="1016"/>
      <c r="D35" s="1026"/>
      <c r="E35" s="1026"/>
      <c r="F35" s="1026"/>
      <c r="G35" s="1026"/>
      <c r="H35" s="1026"/>
      <c r="I35" s="1026"/>
      <c r="J35" s="1026"/>
      <c r="K35" s="1026"/>
      <c r="L35" s="1026"/>
      <c r="M35" s="1026"/>
      <c r="N35" s="1027"/>
      <c r="O35" s="1009"/>
    </row>
    <row r="36" spans="1:17" s="989" customFormat="1" ht="25.5">
      <c r="A36" s="1024" t="s">
        <v>1662</v>
      </c>
      <c r="B36" s="979"/>
      <c r="C36" s="1025"/>
      <c r="D36" s="1026"/>
      <c r="E36" s="1026"/>
      <c r="F36" s="1026"/>
      <c r="G36" s="1026"/>
      <c r="H36" s="1026"/>
      <c r="I36" s="1026"/>
      <c r="J36" s="1026"/>
      <c r="K36" s="1026"/>
      <c r="L36" s="1026"/>
      <c r="M36" s="1026"/>
      <c r="N36" s="1027"/>
      <c r="O36" s="1009"/>
    </row>
    <row r="37" spans="1:17" s="989" customFormat="1" ht="30">
      <c r="A37" s="1014" t="s">
        <v>1663</v>
      </c>
      <c r="B37" s="1015"/>
      <c r="C37" s="1016"/>
      <c r="D37" s="1017"/>
      <c r="E37" s="1017"/>
      <c r="F37" s="1017"/>
      <c r="G37" s="1017"/>
      <c r="H37" s="1017"/>
      <c r="I37" s="1017"/>
      <c r="J37" s="1017"/>
      <c r="K37" s="1017"/>
      <c r="L37" s="1018"/>
      <c r="M37" s="1018"/>
      <c r="N37" s="1019"/>
      <c r="O37" s="1007"/>
    </row>
    <row r="38" spans="1:17" s="989" customFormat="1">
      <c r="A38" s="1028" t="s">
        <v>842</v>
      </c>
      <c r="B38" s="1029"/>
      <c r="C38" s="1030"/>
      <c r="D38" s="1031">
        <f>SUM(D7,D22)</f>
        <v>19447.199999999997</v>
      </c>
      <c r="E38" s="1031">
        <f t="shared" ref="E38:N38" si="8">SUM(E7,E22)</f>
        <v>19447.199999999997</v>
      </c>
      <c r="F38" s="1031">
        <f t="shared" si="8"/>
        <v>19447.199999999997</v>
      </c>
      <c r="G38" s="1031">
        <f t="shared" si="8"/>
        <v>19447.199999999997</v>
      </c>
      <c r="H38" s="1031">
        <f t="shared" si="8"/>
        <v>19447.199999999997</v>
      </c>
      <c r="I38" s="1031">
        <f t="shared" si="8"/>
        <v>0</v>
      </c>
      <c r="J38" s="1031">
        <f t="shared" si="8"/>
        <v>0</v>
      </c>
      <c r="K38" s="1031">
        <f t="shared" si="8"/>
        <v>0</v>
      </c>
      <c r="L38" s="1031">
        <f t="shared" si="8"/>
        <v>0</v>
      </c>
      <c r="M38" s="1031">
        <f t="shared" si="8"/>
        <v>0</v>
      </c>
      <c r="N38" s="1031">
        <f t="shared" si="8"/>
        <v>0</v>
      </c>
      <c r="O38" s="1032"/>
    </row>
    <row r="39" spans="1:17" s="989" customFormat="1" ht="35.25" customHeight="1">
      <c r="A39" s="1028" t="s">
        <v>854</v>
      </c>
      <c r="B39" s="1029"/>
      <c r="C39" s="1030"/>
      <c r="D39" s="1033">
        <f>D38/1000</f>
        <v>19.447199999999999</v>
      </c>
      <c r="E39" s="1033">
        <f t="shared" ref="E39:N39" si="9">E38/1000</f>
        <v>19.447199999999999</v>
      </c>
      <c r="F39" s="1033">
        <f t="shared" si="9"/>
        <v>19.447199999999999</v>
      </c>
      <c r="G39" s="1033">
        <f t="shared" si="9"/>
        <v>19.447199999999999</v>
      </c>
      <c r="H39" s="1033">
        <f t="shared" si="9"/>
        <v>19.447199999999999</v>
      </c>
      <c r="I39" s="1033">
        <f t="shared" si="9"/>
        <v>0</v>
      </c>
      <c r="J39" s="1033">
        <f t="shared" si="9"/>
        <v>0</v>
      </c>
      <c r="K39" s="1033">
        <f t="shared" si="9"/>
        <v>0</v>
      </c>
      <c r="L39" s="1033">
        <f t="shared" si="9"/>
        <v>0</v>
      </c>
      <c r="M39" s="1033">
        <f t="shared" si="9"/>
        <v>0</v>
      </c>
      <c r="N39" s="1033">
        <f t="shared" si="9"/>
        <v>0</v>
      </c>
      <c r="O39" s="1032"/>
      <c r="P39" s="1034"/>
    </row>
    <row r="40" spans="1:17">
      <c r="A40" s="1035" t="s">
        <v>1054</v>
      </c>
      <c r="B40" s="1035"/>
      <c r="C40" s="1035"/>
      <c r="D40" s="1036">
        <f>'ПП-М(Омут)'!N17</f>
        <v>228.31546582373224</v>
      </c>
      <c r="E40" s="1036">
        <f>'ПП-М(Омут)'!O17</f>
        <v>228.31546582373224</v>
      </c>
      <c r="F40" s="1036">
        <f>'ПП-М(Омут)'!P17</f>
        <v>228.31546582373224</v>
      </c>
      <c r="G40" s="1036">
        <f>'ПП-М(Омут)'!Q17</f>
        <v>228.31546582373224</v>
      </c>
      <c r="H40" s="1036">
        <f>'ПП-М(Омут)'!R17</f>
        <v>228.31546582373224</v>
      </c>
      <c r="I40" s="1037"/>
      <c r="J40" s="1037"/>
      <c r="K40" s="1037"/>
      <c r="L40" s="1007"/>
      <c r="M40" s="974"/>
      <c r="N40" s="188"/>
      <c r="O40" s="1007"/>
    </row>
    <row r="41" spans="1:17" ht="38.25" customHeight="1">
      <c r="A41" s="1038" t="s">
        <v>1664</v>
      </c>
      <c r="B41" s="1038"/>
      <c r="C41" s="1038"/>
      <c r="D41" s="1037">
        <f>IF(D40=0,0,D39/D40*100)</f>
        <v>8.5176884228306875</v>
      </c>
      <c r="E41" s="1037">
        <f>IF(E40=0,0,E39/E40*100)</f>
        <v>8.5176884228306875</v>
      </c>
      <c r="F41" s="1037">
        <f>IF(F40=0,0,F39/F40*100)</f>
        <v>8.5176884228306875</v>
      </c>
      <c r="G41" s="1037">
        <f>IF(G40=0,0,G39/G40*100)</f>
        <v>8.5176884228306875</v>
      </c>
      <c r="H41" s="1037">
        <f>IF(H40=0,0,H39/H40*100)</f>
        <v>8.5176884228306875</v>
      </c>
      <c r="I41" s="1037"/>
      <c r="J41" s="1037"/>
      <c r="K41" s="1037"/>
      <c r="L41" s="1007"/>
      <c r="M41" s="974"/>
      <c r="N41" s="188"/>
      <c r="O41" s="1007"/>
    </row>
    <row r="42" spans="1:17" ht="18.75">
      <c r="A42" s="1381"/>
    </row>
    <row r="43" spans="1:17" ht="60">
      <c r="A43" s="1382" t="s">
        <v>2022</v>
      </c>
      <c r="E43" s="1403" t="s">
        <v>2047</v>
      </c>
      <c r="F43" s="1403" t="s">
        <v>2049</v>
      </c>
      <c r="G43" s="1403" t="s">
        <v>2048</v>
      </c>
      <c r="H43" s="1404" t="s">
        <v>2050</v>
      </c>
      <c r="I43" s="1404"/>
      <c r="J43" s="1404"/>
      <c r="K43" s="1404"/>
      <c r="L43" s="1403"/>
      <c r="M43" s="1403"/>
      <c r="N43" s="1403"/>
      <c r="O43" s="1405" t="s">
        <v>2051</v>
      </c>
      <c r="P43" s="1403" t="s">
        <v>2052</v>
      </c>
      <c r="Q43" s="1406" t="s">
        <v>2053</v>
      </c>
    </row>
    <row r="44" spans="1:17" ht="15.75">
      <c r="A44" s="1383"/>
      <c r="E44" s="1407">
        <v>4</v>
      </c>
      <c r="F44" s="1407">
        <v>2</v>
      </c>
      <c r="G44" s="1407">
        <v>2.88</v>
      </c>
      <c r="H44" s="1407">
        <v>2</v>
      </c>
      <c r="I44" s="1407"/>
      <c r="J44" s="1407"/>
      <c r="K44" s="1407"/>
      <c r="L44" s="1408"/>
      <c r="M44" s="1408"/>
      <c r="N44" s="1408"/>
      <c r="O44" s="1408">
        <v>6</v>
      </c>
      <c r="P44" s="1408">
        <v>1</v>
      </c>
      <c r="Q44" s="1007">
        <f>((+G44+H44+E44)*6)*365</f>
        <v>19447.199999999997</v>
      </c>
    </row>
    <row r="45" spans="1:17" ht="37.5">
      <c r="A45" s="1384" t="s">
        <v>2023</v>
      </c>
    </row>
    <row r="46" spans="1:17" ht="18.75">
      <c r="A46" s="1384"/>
    </row>
    <row r="47" spans="1:17" ht="65.25" customHeight="1">
      <c r="A47" s="1384" t="s">
        <v>2024</v>
      </c>
    </row>
    <row r="48" spans="1:17" ht="18.75">
      <c r="A48" s="1384"/>
    </row>
    <row r="49" spans="1:1" ht="18.75">
      <c r="A49" s="1384" t="s">
        <v>2025</v>
      </c>
    </row>
    <row r="50" spans="1:1" ht="18.75">
      <c r="A50" s="1384"/>
    </row>
    <row r="51" spans="1:1" ht="18.75">
      <c r="A51" s="1384" t="s">
        <v>2026</v>
      </c>
    </row>
    <row r="52" spans="1:1" ht="37.5">
      <c r="A52" s="1384" t="s">
        <v>2027</v>
      </c>
    </row>
    <row r="53" spans="1:1" ht="18.75">
      <c r="A53" s="1384"/>
    </row>
    <row r="54" spans="1:1" ht="18.75">
      <c r="A54" s="1384" t="s">
        <v>2028</v>
      </c>
    </row>
    <row r="55" spans="1:1" ht="18.75">
      <c r="A55" s="1384"/>
    </row>
    <row r="56" spans="1:1" ht="37.5">
      <c r="A56" s="1384" t="s">
        <v>2029</v>
      </c>
    </row>
    <row r="57" spans="1:1" ht="18.75">
      <c r="A57" s="1384"/>
    </row>
    <row r="58" spans="1:1" ht="18.75">
      <c r="A58" s="1384" t="s">
        <v>2030</v>
      </c>
    </row>
    <row r="59" spans="1:1" ht="18.75">
      <c r="A59" s="1384"/>
    </row>
    <row r="60" spans="1:1" ht="18.75">
      <c r="A60" s="1384" t="s">
        <v>2031</v>
      </c>
    </row>
    <row r="61" spans="1:1" ht="37.5">
      <c r="A61" s="1384" t="s">
        <v>2032</v>
      </c>
    </row>
    <row r="62" spans="1:1" ht="18.75">
      <c r="A62" s="1384" t="s">
        <v>2033</v>
      </c>
    </row>
    <row r="63" spans="1:1" ht="18.75">
      <c r="A63" s="1384"/>
    </row>
    <row r="64" spans="1:1" ht="18.75">
      <c r="A64" s="1384" t="s">
        <v>2034</v>
      </c>
    </row>
    <row r="65" spans="1:1" ht="18.75">
      <c r="A65" s="1384"/>
    </row>
    <row r="66" spans="1:1" ht="18.75">
      <c r="A66" s="1384"/>
    </row>
    <row r="67" spans="1:1" ht="37.5">
      <c r="A67" s="1384" t="s">
        <v>2035</v>
      </c>
    </row>
    <row r="68" spans="1:1" ht="18.75">
      <c r="A68" s="1384" t="s">
        <v>2036</v>
      </c>
    </row>
    <row r="69" spans="1:1" ht="18.75">
      <c r="A69" s="1384"/>
    </row>
    <row r="70" spans="1:1" ht="18.75">
      <c r="A70" s="1384" t="s">
        <v>2031</v>
      </c>
    </row>
    <row r="71" spans="1:1" ht="37.5">
      <c r="A71" s="1384" t="s">
        <v>2037</v>
      </c>
    </row>
    <row r="72" spans="1:1" ht="18.75">
      <c r="A72" s="1384" t="s">
        <v>2038</v>
      </c>
    </row>
    <row r="73" spans="1:1" ht="18.75">
      <c r="A73" s="1384"/>
    </row>
    <row r="74" spans="1:1" ht="18.75">
      <c r="A74" s="1384"/>
    </row>
    <row r="75" spans="1:1" ht="18.75">
      <c r="A75" s="1384" t="s">
        <v>2039</v>
      </c>
    </row>
    <row r="76" spans="1:1" ht="18.75">
      <c r="A76" s="1384"/>
    </row>
    <row r="77" spans="1:1" ht="18.75">
      <c r="A77" s="1384"/>
    </row>
    <row r="78" spans="1:1" ht="18.75">
      <c r="A78" s="1384"/>
    </row>
    <row r="79" spans="1:1" ht="18.75">
      <c r="A79" s="1384"/>
    </row>
    <row r="80" spans="1:1" ht="18.75">
      <c r="A80" s="1384"/>
    </row>
    <row r="81" spans="1:1" ht="18.75">
      <c r="A81" s="1384"/>
    </row>
    <row r="82" spans="1:1" ht="18.75">
      <c r="A82" s="1384"/>
    </row>
    <row r="83" spans="1:1" ht="18.75">
      <c r="A83" s="1384"/>
    </row>
    <row r="84" spans="1:1" ht="18.75">
      <c r="A84" s="1384"/>
    </row>
    <row r="85" spans="1:1" ht="18.75">
      <c r="A85" s="1384"/>
    </row>
    <row r="86" spans="1:1" ht="18.75">
      <c r="A86" s="1384"/>
    </row>
    <row r="87" spans="1:1" ht="18.75">
      <c r="A87" s="1384"/>
    </row>
    <row r="88" spans="1:1" ht="18.75">
      <c r="A88" s="1384"/>
    </row>
    <row r="89" spans="1:1" ht="18.75">
      <c r="A89" s="1384" t="s">
        <v>1559</v>
      </c>
    </row>
    <row r="90" spans="1:1" ht="18.75">
      <c r="A90" s="1385"/>
    </row>
    <row r="91" spans="1:1" ht="18.75">
      <c r="A91" s="1386"/>
    </row>
    <row r="92" spans="1:1" ht="18.75">
      <c r="A92" s="1386"/>
    </row>
    <row r="93" spans="1:1" ht="15.75">
      <c r="A93" s="1387"/>
    </row>
    <row r="94" spans="1:1" ht="15.75">
      <c r="A94" s="1387"/>
    </row>
    <row r="95" spans="1:1" ht="18.75">
      <c r="A95" s="1381"/>
    </row>
    <row r="96" spans="1:1" ht="15.75">
      <c r="A96" s="1388"/>
    </row>
    <row r="97" spans="1:1" ht="15.75">
      <c r="A97" s="1388"/>
    </row>
    <row r="98" spans="1:1" ht="15.75">
      <c r="A98" s="1387"/>
    </row>
    <row r="99" spans="1:1" ht="15.75">
      <c r="A99" s="1387"/>
    </row>
  </sheetData>
  <mergeCells count="9">
    <mergeCell ref="A1:O1"/>
    <mergeCell ref="A3:O3"/>
    <mergeCell ref="A4:A5"/>
    <mergeCell ref="B4:B5"/>
    <mergeCell ref="C4:C5"/>
    <mergeCell ref="D4:H4"/>
    <mergeCell ref="I4:K4"/>
    <mergeCell ref="L4:N4"/>
    <mergeCell ref="O4:O5"/>
  </mergeCells>
  <printOptions horizontalCentered="1"/>
  <pageMargins left="1.1023622047244095" right="0.31496062992125984" top="0.94488188976377963" bottom="0.55118110236220474" header="0.31496062992125984" footer="0.31496062992125984"/>
  <pageSetup paperSize="9" scale="5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P45"/>
  <sheetViews>
    <sheetView view="pageBreakPreview" zoomScaleNormal="85" zoomScaleSheetLayoutView="100" workbookViewId="0">
      <selection activeCell="P12" sqref="P12"/>
    </sheetView>
  </sheetViews>
  <sheetFormatPr defaultRowHeight="15"/>
  <cols>
    <col min="1" max="1" width="39" style="974" customWidth="1"/>
    <col min="2" max="2" width="12.7109375" style="975" customWidth="1"/>
    <col min="3" max="3" width="12.42578125" style="974" customWidth="1"/>
    <col min="4" max="8" width="12.42578125" style="976" customWidth="1"/>
    <col min="9" max="11" width="12.42578125" style="976" hidden="1" customWidth="1"/>
    <col min="12" max="14" width="12.85546875" style="1039" hidden="1" customWidth="1"/>
    <col min="15" max="15" width="22.7109375" style="974" customWidth="1"/>
    <col min="16" max="258" width="9.140625" style="974"/>
    <col min="259" max="259" width="39" style="974" customWidth="1"/>
    <col min="260" max="260" width="12.7109375" style="974" customWidth="1"/>
    <col min="261" max="264" width="12.42578125" style="974" customWidth="1"/>
    <col min="265" max="267" width="0" style="974" hidden="1" customWidth="1"/>
    <col min="268" max="270" width="12.85546875" style="974" customWidth="1"/>
    <col min="271" max="271" width="22.7109375" style="974" customWidth="1"/>
    <col min="272" max="514" width="9.140625" style="974"/>
    <col min="515" max="515" width="39" style="974" customWidth="1"/>
    <col min="516" max="516" width="12.7109375" style="974" customWidth="1"/>
    <col min="517" max="520" width="12.42578125" style="974" customWidth="1"/>
    <col min="521" max="523" width="0" style="974" hidden="1" customWidth="1"/>
    <col min="524" max="526" width="12.85546875" style="974" customWidth="1"/>
    <col min="527" max="527" width="22.7109375" style="974" customWidth="1"/>
    <col min="528" max="770" width="9.140625" style="974"/>
    <col min="771" max="771" width="39" style="974" customWidth="1"/>
    <col min="772" max="772" width="12.7109375" style="974" customWidth="1"/>
    <col min="773" max="776" width="12.42578125" style="974" customWidth="1"/>
    <col min="777" max="779" width="0" style="974" hidden="1" customWidth="1"/>
    <col min="780" max="782" width="12.85546875" style="974" customWidth="1"/>
    <col min="783" max="783" width="22.7109375" style="974" customWidth="1"/>
    <col min="784" max="1026" width="9.140625" style="974"/>
    <col min="1027" max="1027" width="39" style="974" customWidth="1"/>
    <col min="1028" max="1028" width="12.7109375" style="974" customWidth="1"/>
    <col min="1029" max="1032" width="12.42578125" style="974" customWidth="1"/>
    <col min="1033" max="1035" width="0" style="974" hidden="1" customWidth="1"/>
    <col min="1036" max="1038" width="12.85546875" style="974" customWidth="1"/>
    <col min="1039" max="1039" width="22.7109375" style="974" customWidth="1"/>
    <col min="1040" max="1282" width="9.140625" style="974"/>
    <col min="1283" max="1283" width="39" style="974" customWidth="1"/>
    <col min="1284" max="1284" width="12.7109375" style="974" customWidth="1"/>
    <col min="1285" max="1288" width="12.42578125" style="974" customWidth="1"/>
    <col min="1289" max="1291" width="0" style="974" hidden="1" customWidth="1"/>
    <col min="1292" max="1294" width="12.85546875" style="974" customWidth="1"/>
    <col min="1295" max="1295" width="22.7109375" style="974" customWidth="1"/>
    <col min="1296" max="1538" width="9.140625" style="974"/>
    <col min="1539" max="1539" width="39" style="974" customWidth="1"/>
    <col min="1540" max="1540" width="12.7109375" style="974" customWidth="1"/>
    <col min="1541" max="1544" width="12.42578125" style="974" customWidth="1"/>
    <col min="1545" max="1547" width="0" style="974" hidden="1" customWidth="1"/>
    <col min="1548" max="1550" width="12.85546875" style="974" customWidth="1"/>
    <col min="1551" max="1551" width="22.7109375" style="974" customWidth="1"/>
    <col min="1552" max="1794" width="9.140625" style="974"/>
    <col min="1795" max="1795" width="39" style="974" customWidth="1"/>
    <col min="1796" max="1796" width="12.7109375" style="974" customWidth="1"/>
    <col min="1797" max="1800" width="12.42578125" style="974" customWidth="1"/>
    <col min="1801" max="1803" width="0" style="974" hidden="1" customWidth="1"/>
    <col min="1804" max="1806" width="12.85546875" style="974" customWidth="1"/>
    <col min="1807" max="1807" width="22.7109375" style="974" customWidth="1"/>
    <col min="1808" max="2050" width="9.140625" style="974"/>
    <col min="2051" max="2051" width="39" style="974" customWidth="1"/>
    <col min="2052" max="2052" width="12.7109375" style="974" customWidth="1"/>
    <col min="2053" max="2056" width="12.42578125" style="974" customWidth="1"/>
    <col min="2057" max="2059" width="0" style="974" hidden="1" customWidth="1"/>
    <col min="2060" max="2062" width="12.85546875" style="974" customWidth="1"/>
    <col min="2063" max="2063" width="22.7109375" style="974" customWidth="1"/>
    <col min="2064" max="2306" width="9.140625" style="974"/>
    <col min="2307" max="2307" width="39" style="974" customWidth="1"/>
    <col min="2308" max="2308" width="12.7109375" style="974" customWidth="1"/>
    <col min="2309" max="2312" width="12.42578125" style="974" customWidth="1"/>
    <col min="2313" max="2315" width="0" style="974" hidden="1" customWidth="1"/>
    <col min="2316" max="2318" width="12.85546875" style="974" customWidth="1"/>
    <col min="2319" max="2319" width="22.7109375" style="974" customWidth="1"/>
    <col min="2320" max="2562" width="9.140625" style="974"/>
    <col min="2563" max="2563" width="39" style="974" customWidth="1"/>
    <col min="2564" max="2564" width="12.7109375" style="974" customWidth="1"/>
    <col min="2565" max="2568" width="12.42578125" style="974" customWidth="1"/>
    <col min="2569" max="2571" width="0" style="974" hidden="1" customWidth="1"/>
    <col min="2572" max="2574" width="12.85546875" style="974" customWidth="1"/>
    <col min="2575" max="2575" width="22.7109375" style="974" customWidth="1"/>
    <col min="2576" max="2818" width="9.140625" style="974"/>
    <col min="2819" max="2819" width="39" style="974" customWidth="1"/>
    <col min="2820" max="2820" width="12.7109375" style="974" customWidth="1"/>
    <col min="2821" max="2824" width="12.42578125" style="974" customWidth="1"/>
    <col min="2825" max="2827" width="0" style="974" hidden="1" customWidth="1"/>
    <col min="2828" max="2830" width="12.85546875" style="974" customWidth="1"/>
    <col min="2831" max="2831" width="22.7109375" style="974" customWidth="1"/>
    <col min="2832" max="3074" width="9.140625" style="974"/>
    <col min="3075" max="3075" width="39" style="974" customWidth="1"/>
    <col min="3076" max="3076" width="12.7109375" style="974" customWidth="1"/>
    <col min="3077" max="3080" width="12.42578125" style="974" customWidth="1"/>
    <col min="3081" max="3083" width="0" style="974" hidden="1" customWidth="1"/>
    <col min="3084" max="3086" width="12.85546875" style="974" customWidth="1"/>
    <col min="3087" max="3087" width="22.7109375" style="974" customWidth="1"/>
    <col min="3088" max="3330" width="9.140625" style="974"/>
    <col min="3331" max="3331" width="39" style="974" customWidth="1"/>
    <col min="3332" max="3332" width="12.7109375" style="974" customWidth="1"/>
    <col min="3333" max="3336" width="12.42578125" style="974" customWidth="1"/>
    <col min="3337" max="3339" width="0" style="974" hidden="1" customWidth="1"/>
    <col min="3340" max="3342" width="12.85546875" style="974" customWidth="1"/>
    <col min="3343" max="3343" width="22.7109375" style="974" customWidth="1"/>
    <col min="3344" max="3586" width="9.140625" style="974"/>
    <col min="3587" max="3587" width="39" style="974" customWidth="1"/>
    <col min="3588" max="3588" width="12.7109375" style="974" customWidth="1"/>
    <col min="3589" max="3592" width="12.42578125" style="974" customWidth="1"/>
    <col min="3593" max="3595" width="0" style="974" hidden="1" customWidth="1"/>
    <col min="3596" max="3598" width="12.85546875" style="974" customWidth="1"/>
    <col min="3599" max="3599" width="22.7109375" style="974" customWidth="1"/>
    <col min="3600" max="3842" width="9.140625" style="974"/>
    <col min="3843" max="3843" width="39" style="974" customWidth="1"/>
    <col min="3844" max="3844" width="12.7109375" style="974" customWidth="1"/>
    <col min="3845" max="3848" width="12.42578125" style="974" customWidth="1"/>
    <col min="3849" max="3851" width="0" style="974" hidden="1" customWidth="1"/>
    <col min="3852" max="3854" width="12.85546875" style="974" customWidth="1"/>
    <col min="3855" max="3855" width="22.7109375" style="974" customWidth="1"/>
    <col min="3856" max="4098" width="9.140625" style="974"/>
    <col min="4099" max="4099" width="39" style="974" customWidth="1"/>
    <col min="4100" max="4100" width="12.7109375" style="974" customWidth="1"/>
    <col min="4101" max="4104" width="12.42578125" style="974" customWidth="1"/>
    <col min="4105" max="4107" width="0" style="974" hidden="1" customWidth="1"/>
    <col min="4108" max="4110" width="12.85546875" style="974" customWidth="1"/>
    <col min="4111" max="4111" width="22.7109375" style="974" customWidth="1"/>
    <col min="4112" max="4354" width="9.140625" style="974"/>
    <col min="4355" max="4355" width="39" style="974" customWidth="1"/>
    <col min="4356" max="4356" width="12.7109375" style="974" customWidth="1"/>
    <col min="4357" max="4360" width="12.42578125" style="974" customWidth="1"/>
    <col min="4361" max="4363" width="0" style="974" hidden="1" customWidth="1"/>
    <col min="4364" max="4366" width="12.85546875" style="974" customWidth="1"/>
    <col min="4367" max="4367" width="22.7109375" style="974" customWidth="1"/>
    <col min="4368" max="4610" width="9.140625" style="974"/>
    <col min="4611" max="4611" width="39" style="974" customWidth="1"/>
    <col min="4612" max="4612" width="12.7109375" style="974" customWidth="1"/>
    <col min="4613" max="4616" width="12.42578125" style="974" customWidth="1"/>
    <col min="4617" max="4619" width="0" style="974" hidden="1" customWidth="1"/>
    <col min="4620" max="4622" width="12.85546875" style="974" customWidth="1"/>
    <col min="4623" max="4623" width="22.7109375" style="974" customWidth="1"/>
    <col min="4624" max="4866" width="9.140625" style="974"/>
    <col min="4867" max="4867" width="39" style="974" customWidth="1"/>
    <col min="4868" max="4868" width="12.7109375" style="974" customWidth="1"/>
    <col min="4869" max="4872" width="12.42578125" style="974" customWidth="1"/>
    <col min="4873" max="4875" width="0" style="974" hidden="1" customWidth="1"/>
    <col min="4876" max="4878" width="12.85546875" style="974" customWidth="1"/>
    <col min="4879" max="4879" width="22.7109375" style="974" customWidth="1"/>
    <col min="4880" max="5122" width="9.140625" style="974"/>
    <col min="5123" max="5123" width="39" style="974" customWidth="1"/>
    <col min="5124" max="5124" width="12.7109375" style="974" customWidth="1"/>
    <col min="5125" max="5128" width="12.42578125" style="974" customWidth="1"/>
    <col min="5129" max="5131" width="0" style="974" hidden="1" customWidth="1"/>
    <col min="5132" max="5134" width="12.85546875" style="974" customWidth="1"/>
    <col min="5135" max="5135" width="22.7109375" style="974" customWidth="1"/>
    <col min="5136" max="5378" width="9.140625" style="974"/>
    <col min="5379" max="5379" width="39" style="974" customWidth="1"/>
    <col min="5380" max="5380" width="12.7109375" style="974" customWidth="1"/>
    <col min="5381" max="5384" width="12.42578125" style="974" customWidth="1"/>
    <col min="5385" max="5387" width="0" style="974" hidden="1" customWidth="1"/>
    <col min="5388" max="5390" width="12.85546875" style="974" customWidth="1"/>
    <col min="5391" max="5391" width="22.7109375" style="974" customWidth="1"/>
    <col min="5392" max="5634" width="9.140625" style="974"/>
    <col min="5635" max="5635" width="39" style="974" customWidth="1"/>
    <col min="5636" max="5636" width="12.7109375" style="974" customWidth="1"/>
    <col min="5637" max="5640" width="12.42578125" style="974" customWidth="1"/>
    <col min="5641" max="5643" width="0" style="974" hidden="1" customWidth="1"/>
    <col min="5644" max="5646" width="12.85546875" style="974" customWidth="1"/>
    <col min="5647" max="5647" width="22.7109375" style="974" customWidth="1"/>
    <col min="5648" max="5890" width="9.140625" style="974"/>
    <col min="5891" max="5891" width="39" style="974" customWidth="1"/>
    <col min="5892" max="5892" width="12.7109375" style="974" customWidth="1"/>
    <col min="5893" max="5896" width="12.42578125" style="974" customWidth="1"/>
    <col min="5897" max="5899" width="0" style="974" hidden="1" customWidth="1"/>
    <col min="5900" max="5902" width="12.85546875" style="974" customWidth="1"/>
    <col min="5903" max="5903" width="22.7109375" style="974" customWidth="1"/>
    <col min="5904" max="6146" width="9.140625" style="974"/>
    <col min="6147" max="6147" width="39" style="974" customWidth="1"/>
    <col min="6148" max="6148" width="12.7109375" style="974" customWidth="1"/>
    <col min="6149" max="6152" width="12.42578125" style="974" customWidth="1"/>
    <col min="6153" max="6155" width="0" style="974" hidden="1" customWidth="1"/>
    <col min="6156" max="6158" width="12.85546875" style="974" customWidth="1"/>
    <col min="6159" max="6159" width="22.7109375" style="974" customWidth="1"/>
    <col min="6160" max="6402" width="9.140625" style="974"/>
    <col min="6403" max="6403" width="39" style="974" customWidth="1"/>
    <col min="6404" max="6404" width="12.7109375" style="974" customWidth="1"/>
    <col min="6405" max="6408" width="12.42578125" style="974" customWidth="1"/>
    <col min="6409" max="6411" width="0" style="974" hidden="1" customWidth="1"/>
    <col min="6412" max="6414" width="12.85546875" style="974" customWidth="1"/>
    <col min="6415" max="6415" width="22.7109375" style="974" customWidth="1"/>
    <col min="6416" max="6658" width="9.140625" style="974"/>
    <col min="6659" max="6659" width="39" style="974" customWidth="1"/>
    <col min="6660" max="6660" width="12.7109375" style="974" customWidth="1"/>
    <col min="6661" max="6664" width="12.42578125" style="974" customWidth="1"/>
    <col min="6665" max="6667" width="0" style="974" hidden="1" customWidth="1"/>
    <col min="6668" max="6670" width="12.85546875" style="974" customWidth="1"/>
    <col min="6671" max="6671" width="22.7109375" style="974" customWidth="1"/>
    <col min="6672" max="6914" width="9.140625" style="974"/>
    <col min="6915" max="6915" width="39" style="974" customWidth="1"/>
    <col min="6916" max="6916" width="12.7109375" style="974" customWidth="1"/>
    <col min="6917" max="6920" width="12.42578125" style="974" customWidth="1"/>
    <col min="6921" max="6923" width="0" style="974" hidden="1" customWidth="1"/>
    <col min="6924" max="6926" width="12.85546875" style="974" customWidth="1"/>
    <col min="6927" max="6927" width="22.7109375" style="974" customWidth="1"/>
    <col min="6928" max="7170" width="9.140625" style="974"/>
    <col min="7171" max="7171" width="39" style="974" customWidth="1"/>
    <col min="7172" max="7172" width="12.7109375" style="974" customWidth="1"/>
    <col min="7173" max="7176" width="12.42578125" style="974" customWidth="1"/>
    <col min="7177" max="7179" width="0" style="974" hidden="1" customWidth="1"/>
    <col min="7180" max="7182" width="12.85546875" style="974" customWidth="1"/>
    <col min="7183" max="7183" width="22.7109375" style="974" customWidth="1"/>
    <col min="7184" max="7426" width="9.140625" style="974"/>
    <col min="7427" max="7427" width="39" style="974" customWidth="1"/>
    <col min="7428" max="7428" width="12.7109375" style="974" customWidth="1"/>
    <col min="7429" max="7432" width="12.42578125" style="974" customWidth="1"/>
    <col min="7433" max="7435" width="0" style="974" hidden="1" customWidth="1"/>
    <col min="7436" max="7438" width="12.85546875" style="974" customWidth="1"/>
    <col min="7439" max="7439" width="22.7109375" style="974" customWidth="1"/>
    <col min="7440" max="7682" width="9.140625" style="974"/>
    <col min="7683" max="7683" width="39" style="974" customWidth="1"/>
    <col min="7684" max="7684" width="12.7109375" style="974" customWidth="1"/>
    <col min="7685" max="7688" width="12.42578125" style="974" customWidth="1"/>
    <col min="7689" max="7691" width="0" style="974" hidden="1" customWidth="1"/>
    <col min="7692" max="7694" width="12.85546875" style="974" customWidth="1"/>
    <col min="7695" max="7695" width="22.7109375" style="974" customWidth="1"/>
    <col min="7696" max="7938" width="9.140625" style="974"/>
    <col min="7939" max="7939" width="39" style="974" customWidth="1"/>
    <col min="7940" max="7940" width="12.7109375" style="974" customWidth="1"/>
    <col min="7941" max="7944" width="12.42578125" style="974" customWidth="1"/>
    <col min="7945" max="7947" width="0" style="974" hidden="1" customWidth="1"/>
    <col min="7948" max="7950" width="12.85546875" style="974" customWidth="1"/>
    <col min="7951" max="7951" width="22.7109375" style="974" customWidth="1"/>
    <col min="7952" max="8194" width="9.140625" style="974"/>
    <col min="8195" max="8195" width="39" style="974" customWidth="1"/>
    <col min="8196" max="8196" width="12.7109375" style="974" customWidth="1"/>
    <col min="8197" max="8200" width="12.42578125" style="974" customWidth="1"/>
    <col min="8201" max="8203" width="0" style="974" hidden="1" customWidth="1"/>
    <col min="8204" max="8206" width="12.85546875" style="974" customWidth="1"/>
    <col min="8207" max="8207" width="22.7109375" style="974" customWidth="1"/>
    <col min="8208" max="8450" width="9.140625" style="974"/>
    <col min="8451" max="8451" width="39" style="974" customWidth="1"/>
    <col min="8452" max="8452" width="12.7109375" style="974" customWidth="1"/>
    <col min="8453" max="8456" width="12.42578125" style="974" customWidth="1"/>
    <col min="8457" max="8459" width="0" style="974" hidden="1" customWidth="1"/>
    <col min="8460" max="8462" width="12.85546875" style="974" customWidth="1"/>
    <col min="8463" max="8463" width="22.7109375" style="974" customWidth="1"/>
    <col min="8464" max="8706" width="9.140625" style="974"/>
    <col min="8707" max="8707" width="39" style="974" customWidth="1"/>
    <col min="8708" max="8708" width="12.7109375" style="974" customWidth="1"/>
    <col min="8709" max="8712" width="12.42578125" style="974" customWidth="1"/>
    <col min="8713" max="8715" width="0" style="974" hidden="1" customWidth="1"/>
    <col min="8716" max="8718" width="12.85546875" style="974" customWidth="1"/>
    <col min="8719" max="8719" width="22.7109375" style="974" customWidth="1"/>
    <col min="8720" max="8962" width="9.140625" style="974"/>
    <col min="8963" max="8963" width="39" style="974" customWidth="1"/>
    <col min="8964" max="8964" width="12.7109375" style="974" customWidth="1"/>
    <col min="8965" max="8968" width="12.42578125" style="974" customWidth="1"/>
    <col min="8969" max="8971" width="0" style="974" hidden="1" customWidth="1"/>
    <col min="8972" max="8974" width="12.85546875" style="974" customWidth="1"/>
    <col min="8975" max="8975" width="22.7109375" style="974" customWidth="1"/>
    <col min="8976" max="9218" width="9.140625" style="974"/>
    <col min="9219" max="9219" width="39" style="974" customWidth="1"/>
    <col min="9220" max="9220" width="12.7109375" style="974" customWidth="1"/>
    <col min="9221" max="9224" width="12.42578125" style="974" customWidth="1"/>
    <col min="9225" max="9227" width="0" style="974" hidden="1" customWidth="1"/>
    <col min="9228" max="9230" width="12.85546875" style="974" customWidth="1"/>
    <col min="9231" max="9231" width="22.7109375" style="974" customWidth="1"/>
    <col min="9232" max="9474" width="9.140625" style="974"/>
    <col min="9475" max="9475" width="39" style="974" customWidth="1"/>
    <col min="9476" max="9476" width="12.7109375" style="974" customWidth="1"/>
    <col min="9477" max="9480" width="12.42578125" style="974" customWidth="1"/>
    <col min="9481" max="9483" width="0" style="974" hidden="1" customWidth="1"/>
    <col min="9484" max="9486" width="12.85546875" style="974" customWidth="1"/>
    <col min="9487" max="9487" width="22.7109375" style="974" customWidth="1"/>
    <col min="9488" max="9730" width="9.140625" style="974"/>
    <col min="9731" max="9731" width="39" style="974" customWidth="1"/>
    <col min="9732" max="9732" width="12.7109375" style="974" customWidth="1"/>
    <col min="9733" max="9736" width="12.42578125" style="974" customWidth="1"/>
    <col min="9737" max="9739" width="0" style="974" hidden="1" customWidth="1"/>
    <col min="9740" max="9742" width="12.85546875" style="974" customWidth="1"/>
    <col min="9743" max="9743" width="22.7109375" style="974" customWidth="1"/>
    <col min="9744" max="9986" width="9.140625" style="974"/>
    <col min="9987" max="9987" width="39" style="974" customWidth="1"/>
    <col min="9988" max="9988" width="12.7109375" style="974" customWidth="1"/>
    <col min="9989" max="9992" width="12.42578125" style="974" customWidth="1"/>
    <col min="9993" max="9995" width="0" style="974" hidden="1" customWidth="1"/>
    <col min="9996" max="9998" width="12.85546875" style="974" customWidth="1"/>
    <col min="9999" max="9999" width="22.7109375" style="974" customWidth="1"/>
    <col min="10000" max="10242" width="9.140625" style="974"/>
    <col min="10243" max="10243" width="39" style="974" customWidth="1"/>
    <col min="10244" max="10244" width="12.7109375" style="974" customWidth="1"/>
    <col min="10245" max="10248" width="12.42578125" style="974" customWidth="1"/>
    <col min="10249" max="10251" width="0" style="974" hidden="1" customWidth="1"/>
    <col min="10252" max="10254" width="12.85546875" style="974" customWidth="1"/>
    <col min="10255" max="10255" width="22.7109375" style="974" customWidth="1"/>
    <col min="10256" max="10498" width="9.140625" style="974"/>
    <col min="10499" max="10499" width="39" style="974" customWidth="1"/>
    <col min="10500" max="10500" width="12.7109375" style="974" customWidth="1"/>
    <col min="10501" max="10504" width="12.42578125" style="974" customWidth="1"/>
    <col min="10505" max="10507" width="0" style="974" hidden="1" customWidth="1"/>
    <col min="10508" max="10510" width="12.85546875" style="974" customWidth="1"/>
    <col min="10511" max="10511" width="22.7109375" style="974" customWidth="1"/>
    <col min="10512" max="10754" width="9.140625" style="974"/>
    <col min="10755" max="10755" width="39" style="974" customWidth="1"/>
    <col min="10756" max="10756" width="12.7109375" style="974" customWidth="1"/>
    <col min="10757" max="10760" width="12.42578125" style="974" customWidth="1"/>
    <col min="10761" max="10763" width="0" style="974" hidden="1" customWidth="1"/>
    <col min="10764" max="10766" width="12.85546875" style="974" customWidth="1"/>
    <col min="10767" max="10767" width="22.7109375" style="974" customWidth="1"/>
    <col min="10768" max="11010" width="9.140625" style="974"/>
    <col min="11011" max="11011" width="39" style="974" customWidth="1"/>
    <col min="11012" max="11012" width="12.7109375" style="974" customWidth="1"/>
    <col min="11013" max="11016" width="12.42578125" style="974" customWidth="1"/>
    <col min="11017" max="11019" width="0" style="974" hidden="1" customWidth="1"/>
    <col min="11020" max="11022" width="12.85546875" style="974" customWidth="1"/>
    <col min="11023" max="11023" width="22.7109375" style="974" customWidth="1"/>
    <col min="11024" max="11266" width="9.140625" style="974"/>
    <col min="11267" max="11267" width="39" style="974" customWidth="1"/>
    <col min="11268" max="11268" width="12.7109375" style="974" customWidth="1"/>
    <col min="11269" max="11272" width="12.42578125" style="974" customWidth="1"/>
    <col min="11273" max="11275" width="0" style="974" hidden="1" customWidth="1"/>
    <col min="11276" max="11278" width="12.85546875" style="974" customWidth="1"/>
    <col min="11279" max="11279" width="22.7109375" style="974" customWidth="1"/>
    <col min="11280" max="11522" width="9.140625" style="974"/>
    <col min="11523" max="11523" width="39" style="974" customWidth="1"/>
    <col min="11524" max="11524" width="12.7109375" style="974" customWidth="1"/>
    <col min="11525" max="11528" width="12.42578125" style="974" customWidth="1"/>
    <col min="11529" max="11531" width="0" style="974" hidden="1" customWidth="1"/>
    <col min="11532" max="11534" width="12.85546875" style="974" customWidth="1"/>
    <col min="11535" max="11535" width="22.7109375" style="974" customWidth="1"/>
    <col min="11536" max="11778" width="9.140625" style="974"/>
    <col min="11779" max="11779" width="39" style="974" customWidth="1"/>
    <col min="11780" max="11780" width="12.7109375" style="974" customWidth="1"/>
    <col min="11781" max="11784" width="12.42578125" style="974" customWidth="1"/>
    <col min="11785" max="11787" width="0" style="974" hidden="1" customWidth="1"/>
    <col min="11788" max="11790" width="12.85546875" style="974" customWidth="1"/>
    <col min="11791" max="11791" width="22.7109375" style="974" customWidth="1"/>
    <col min="11792" max="12034" width="9.140625" style="974"/>
    <col min="12035" max="12035" width="39" style="974" customWidth="1"/>
    <col min="12036" max="12036" width="12.7109375" style="974" customWidth="1"/>
    <col min="12037" max="12040" width="12.42578125" style="974" customWidth="1"/>
    <col min="12041" max="12043" width="0" style="974" hidden="1" customWidth="1"/>
    <col min="12044" max="12046" width="12.85546875" style="974" customWidth="1"/>
    <col min="12047" max="12047" width="22.7109375" style="974" customWidth="1"/>
    <col min="12048" max="12290" width="9.140625" style="974"/>
    <col min="12291" max="12291" width="39" style="974" customWidth="1"/>
    <col min="12292" max="12292" width="12.7109375" style="974" customWidth="1"/>
    <col min="12293" max="12296" width="12.42578125" style="974" customWidth="1"/>
    <col min="12297" max="12299" width="0" style="974" hidden="1" customWidth="1"/>
    <col min="12300" max="12302" width="12.85546875" style="974" customWidth="1"/>
    <col min="12303" max="12303" width="22.7109375" style="974" customWidth="1"/>
    <col min="12304" max="12546" width="9.140625" style="974"/>
    <col min="12547" max="12547" width="39" style="974" customWidth="1"/>
    <col min="12548" max="12548" width="12.7109375" style="974" customWidth="1"/>
    <col min="12549" max="12552" width="12.42578125" style="974" customWidth="1"/>
    <col min="12553" max="12555" width="0" style="974" hidden="1" customWidth="1"/>
    <col min="12556" max="12558" width="12.85546875" style="974" customWidth="1"/>
    <col min="12559" max="12559" width="22.7109375" style="974" customWidth="1"/>
    <col min="12560" max="12802" width="9.140625" style="974"/>
    <col min="12803" max="12803" width="39" style="974" customWidth="1"/>
    <col min="12804" max="12804" width="12.7109375" style="974" customWidth="1"/>
    <col min="12805" max="12808" width="12.42578125" style="974" customWidth="1"/>
    <col min="12809" max="12811" width="0" style="974" hidden="1" customWidth="1"/>
    <col min="12812" max="12814" width="12.85546875" style="974" customWidth="1"/>
    <col min="12815" max="12815" width="22.7109375" style="974" customWidth="1"/>
    <col min="12816" max="13058" width="9.140625" style="974"/>
    <col min="13059" max="13059" width="39" style="974" customWidth="1"/>
    <col min="13060" max="13060" width="12.7109375" style="974" customWidth="1"/>
    <col min="13061" max="13064" width="12.42578125" style="974" customWidth="1"/>
    <col min="13065" max="13067" width="0" style="974" hidden="1" customWidth="1"/>
    <col min="13068" max="13070" width="12.85546875" style="974" customWidth="1"/>
    <col min="13071" max="13071" width="22.7109375" style="974" customWidth="1"/>
    <col min="13072" max="13314" width="9.140625" style="974"/>
    <col min="13315" max="13315" width="39" style="974" customWidth="1"/>
    <col min="13316" max="13316" width="12.7109375" style="974" customWidth="1"/>
    <col min="13317" max="13320" width="12.42578125" style="974" customWidth="1"/>
    <col min="13321" max="13323" width="0" style="974" hidden="1" customWidth="1"/>
    <col min="13324" max="13326" width="12.85546875" style="974" customWidth="1"/>
    <col min="13327" max="13327" width="22.7109375" style="974" customWidth="1"/>
    <col min="13328" max="13570" width="9.140625" style="974"/>
    <col min="13571" max="13571" width="39" style="974" customWidth="1"/>
    <col min="13572" max="13572" width="12.7109375" style="974" customWidth="1"/>
    <col min="13573" max="13576" width="12.42578125" style="974" customWidth="1"/>
    <col min="13577" max="13579" width="0" style="974" hidden="1" customWidth="1"/>
    <col min="13580" max="13582" width="12.85546875" style="974" customWidth="1"/>
    <col min="13583" max="13583" width="22.7109375" style="974" customWidth="1"/>
    <col min="13584" max="13826" width="9.140625" style="974"/>
    <col min="13827" max="13827" width="39" style="974" customWidth="1"/>
    <col min="13828" max="13828" width="12.7109375" style="974" customWidth="1"/>
    <col min="13829" max="13832" width="12.42578125" style="974" customWidth="1"/>
    <col min="13833" max="13835" width="0" style="974" hidden="1" customWidth="1"/>
    <col min="13836" max="13838" width="12.85546875" style="974" customWidth="1"/>
    <col min="13839" max="13839" width="22.7109375" style="974" customWidth="1"/>
    <col min="13840" max="14082" width="9.140625" style="974"/>
    <col min="14083" max="14083" width="39" style="974" customWidth="1"/>
    <col min="14084" max="14084" width="12.7109375" style="974" customWidth="1"/>
    <col min="14085" max="14088" width="12.42578125" style="974" customWidth="1"/>
    <col min="14089" max="14091" width="0" style="974" hidden="1" customWidth="1"/>
    <col min="14092" max="14094" width="12.85546875" style="974" customWidth="1"/>
    <col min="14095" max="14095" width="22.7109375" style="974" customWidth="1"/>
    <col min="14096" max="14338" width="9.140625" style="974"/>
    <col min="14339" max="14339" width="39" style="974" customWidth="1"/>
    <col min="14340" max="14340" width="12.7109375" style="974" customWidth="1"/>
    <col min="14341" max="14344" width="12.42578125" style="974" customWidth="1"/>
    <col min="14345" max="14347" width="0" style="974" hidden="1" customWidth="1"/>
    <col min="14348" max="14350" width="12.85546875" style="974" customWidth="1"/>
    <col min="14351" max="14351" width="22.7109375" style="974" customWidth="1"/>
    <col min="14352" max="14594" width="9.140625" style="974"/>
    <col min="14595" max="14595" width="39" style="974" customWidth="1"/>
    <col min="14596" max="14596" width="12.7109375" style="974" customWidth="1"/>
    <col min="14597" max="14600" width="12.42578125" style="974" customWidth="1"/>
    <col min="14601" max="14603" width="0" style="974" hidden="1" customWidth="1"/>
    <col min="14604" max="14606" width="12.85546875" style="974" customWidth="1"/>
    <col min="14607" max="14607" width="22.7109375" style="974" customWidth="1"/>
    <col min="14608" max="14850" width="9.140625" style="974"/>
    <col min="14851" max="14851" width="39" style="974" customWidth="1"/>
    <col min="14852" max="14852" width="12.7109375" style="974" customWidth="1"/>
    <col min="14853" max="14856" width="12.42578125" style="974" customWidth="1"/>
    <col min="14857" max="14859" width="0" style="974" hidden="1" customWidth="1"/>
    <col min="14860" max="14862" width="12.85546875" style="974" customWidth="1"/>
    <col min="14863" max="14863" width="22.7109375" style="974" customWidth="1"/>
    <col min="14864" max="15106" width="9.140625" style="974"/>
    <col min="15107" max="15107" width="39" style="974" customWidth="1"/>
    <col min="15108" max="15108" width="12.7109375" style="974" customWidth="1"/>
    <col min="15109" max="15112" width="12.42578125" style="974" customWidth="1"/>
    <col min="15113" max="15115" width="0" style="974" hidden="1" customWidth="1"/>
    <col min="15116" max="15118" width="12.85546875" style="974" customWidth="1"/>
    <col min="15119" max="15119" width="22.7109375" style="974" customWidth="1"/>
    <col min="15120" max="15362" width="9.140625" style="974"/>
    <col min="15363" max="15363" width="39" style="974" customWidth="1"/>
    <col min="15364" max="15364" width="12.7109375" style="974" customWidth="1"/>
    <col min="15365" max="15368" width="12.42578125" style="974" customWidth="1"/>
    <col min="15369" max="15371" width="0" style="974" hidden="1" customWidth="1"/>
    <col min="15372" max="15374" width="12.85546875" style="974" customWidth="1"/>
    <col min="15375" max="15375" width="22.7109375" style="974" customWidth="1"/>
    <col min="15376" max="15618" width="9.140625" style="974"/>
    <col min="15619" max="15619" width="39" style="974" customWidth="1"/>
    <col min="15620" max="15620" width="12.7109375" style="974" customWidth="1"/>
    <col min="15621" max="15624" width="12.42578125" style="974" customWidth="1"/>
    <col min="15625" max="15627" width="0" style="974" hidden="1" customWidth="1"/>
    <col min="15628" max="15630" width="12.85546875" style="974" customWidth="1"/>
    <col min="15631" max="15631" width="22.7109375" style="974" customWidth="1"/>
    <col min="15632" max="15874" width="9.140625" style="974"/>
    <col min="15875" max="15875" width="39" style="974" customWidth="1"/>
    <col min="15876" max="15876" width="12.7109375" style="974" customWidth="1"/>
    <col min="15877" max="15880" width="12.42578125" style="974" customWidth="1"/>
    <col min="15881" max="15883" width="0" style="974" hidden="1" customWidth="1"/>
    <col min="15884" max="15886" width="12.85546875" style="974" customWidth="1"/>
    <col min="15887" max="15887" width="22.7109375" style="974" customWidth="1"/>
    <col min="15888" max="16130" width="9.140625" style="974"/>
    <col min="16131" max="16131" width="39" style="974" customWidth="1"/>
    <col min="16132" max="16132" width="12.7109375" style="974" customWidth="1"/>
    <col min="16133" max="16136" width="12.42578125" style="974" customWidth="1"/>
    <col min="16137" max="16139" width="0" style="974" hidden="1" customWidth="1"/>
    <col min="16140" max="16142" width="12.85546875" style="974" customWidth="1"/>
    <col min="16143" max="16143" width="22.7109375" style="974" customWidth="1"/>
    <col min="16144" max="16384" width="9.140625" style="974"/>
  </cols>
  <sheetData>
    <row r="1" spans="1:16" ht="23.25" customHeight="1">
      <c r="A1" s="1744" t="s">
        <v>1628</v>
      </c>
      <c r="B1" s="1744"/>
      <c r="C1" s="1744"/>
      <c r="D1" s="1744"/>
      <c r="E1" s="1744"/>
      <c r="F1" s="1744"/>
      <c r="G1" s="1744"/>
      <c r="H1" s="1744"/>
      <c r="I1" s="1744"/>
      <c r="J1" s="1744"/>
      <c r="K1" s="1744"/>
      <c r="L1" s="1744"/>
      <c r="M1" s="1744"/>
      <c r="N1" s="1744"/>
      <c r="O1" s="1744"/>
    </row>
    <row r="2" spans="1:16" ht="15.75" customHeight="1">
      <c r="I2" s="977"/>
      <c r="J2" s="977"/>
      <c r="K2" s="977"/>
      <c r="L2" s="978"/>
      <c r="M2" s="978"/>
      <c r="N2" s="978"/>
    </row>
    <row r="3" spans="1:16" ht="14.25" customHeight="1">
      <c r="A3" s="1739" t="str">
        <f>CONCATENATE(ПАС!B56,"  (",ПАС!C52,"  ",ПАС!C51,")")</f>
        <v>ООО "Ромист"   (Омутинское   Омутинский муниципальный район)</v>
      </c>
      <c r="B3" s="1739"/>
      <c r="C3" s="1739"/>
      <c r="D3" s="1739"/>
      <c r="E3" s="1739"/>
      <c r="F3" s="1739"/>
      <c r="G3" s="1739"/>
      <c r="H3" s="1739"/>
      <c r="I3" s="1739"/>
      <c r="J3" s="1739"/>
      <c r="K3" s="1739"/>
      <c r="L3" s="1739"/>
      <c r="M3" s="1739"/>
      <c r="N3" s="1739"/>
      <c r="O3" s="1739"/>
    </row>
    <row r="4" spans="1:16" ht="27" customHeight="1">
      <c r="A4" s="1740" t="s">
        <v>1629</v>
      </c>
      <c r="B4" s="1740" t="s">
        <v>815</v>
      </c>
      <c r="C4" s="1740" t="s">
        <v>816</v>
      </c>
      <c r="D4" s="1740" t="s">
        <v>1630</v>
      </c>
      <c r="E4" s="1740"/>
      <c r="F4" s="1740"/>
      <c r="G4" s="1740"/>
      <c r="H4" s="1740"/>
      <c r="I4" s="1740" t="s">
        <v>1631</v>
      </c>
      <c r="J4" s="1740"/>
      <c r="K4" s="1740"/>
      <c r="L4" s="1741" t="s">
        <v>290</v>
      </c>
      <c r="M4" s="1741"/>
      <c r="N4" s="1742"/>
      <c r="O4" s="1743" t="s">
        <v>857</v>
      </c>
    </row>
    <row r="5" spans="1:16" ht="15" customHeight="1">
      <c r="A5" s="1740"/>
      <c r="B5" s="1740"/>
      <c r="C5" s="1740"/>
      <c r="D5" s="979">
        <v>2018</v>
      </c>
      <c r="E5" s="979">
        <v>2019</v>
      </c>
      <c r="F5" s="979">
        <v>2020</v>
      </c>
      <c r="G5" s="979">
        <v>2021</v>
      </c>
      <c r="H5" s="979">
        <v>2022</v>
      </c>
      <c r="I5" s="979">
        <v>2016</v>
      </c>
      <c r="J5" s="979">
        <v>2017</v>
      </c>
      <c r="K5" s="979">
        <v>2018</v>
      </c>
      <c r="L5" s="980">
        <v>2016</v>
      </c>
      <c r="M5" s="980">
        <v>2017</v>
      </c>
      <c r="N5" s="981">
        <v>2018</v>
      </c>
      <c r="O5" s="1743"/>
    </row>
    <row r="6" spans="1:16">
      <c r="A6" s="979">
        <v>1</v>
      </c>
      <c r="B6" s="979">
        <v>2</v>
      </c>
      <c r="C6" s="979">
        <v>3</v>
      </c>
      <c r="D6" s="979">
        <v>4</v>
      </c>
      <c r="E6" s="979"/>
      <c r="F6" s="979"/>
      <c r="G6" s="979">
        <v>5</v>
      </c>
      <c r="H6" s="979">
        <v>6</v>
      </c>
      <c r="I6" s="979">
        <v>7</v>
      </c>
      <c r="J6" s="979">
        <v>8</v>
      </c>
      <c r="K6" s="979">
        <v>9</v>
      </c>
      <c r="L6" s="979">
        <v>10</v>
      </c>
      <c r="M6" s="979">
        <v>11</v>
      </c>
      <c r="N6" s="982">
        <v>12</v>
      </c>
      <c r="O6" s="979">
        <v>13</v>
      </c>
    </row>
    <row r="7" spans="1:16" s="989" customFormat="1" ht="27.75" customHeight="1">
      <c r="A7" s="984" t="s">
        <v>1632</v>
      </c>
      <c r="B7" s="985"/>
      <c r="C7" s="986"/>
      <c r="D7" s="987">
        <f>SUM(D8,D21)</f>
        <v>299.3</v>
      </c>
      <c r="E7" s="987">
        <f t="shared" ref="E7:N7" si="0">SUM(E8,E21)</f>
        <v>299.3</v>
      </c>
      <c r="F7" s="987">
        <f t="shared" si="0"/>
        <v>299.3</v>
      </c>
      <c r="G7" s="987">
        <f t="shared" si="0"/>
        <v>299.3</v>
      </c>
      <c r="H7" s="987">
        <f t="shared" si="0"/>
        <v>299.3</v>
      </c>
      <c r="I7" s="987">
        <f t="shared" si="0"/>
        <v>0</v>
      </c>
      <c r="J7" s="987">
        <f t="shared" si="0"/>
        <v>0</v>
      </c>
      <c r="K7" s="987">
        <f t="shared" si="0"/>
        <v>0</v>
      </c>
      <c r="L7" s="987">
        <f t="shared" si="0"/>
        <v>0</v>
      </c>
      <c r="M7" s="987">
        <f t="shared" si="0"/>
        <v>0</v>
      </c>
      <c r="N7" s="987">
        <f t="shared" si="0"/>
        <v>0</v>
      </c>
      <c r="O7" s="988" t="s">
        <v>1633</v>
      </c>
    </row>
    <row r="8" spans="1:16" s="989" customFormat="1" ht="27.75" customHeight="1">
      <c r="A8" s="990" t="s">
        <v>1634</v>
      </c>
      <c r="B8" s="991"/>
      <c r="C8" s="992"/>
      <c r="D8" s="993">
        <f>SUM(D9,D15)</f>
        <v>299.3</v>
      </c>
      <c r="E8" s="993">
        <f t="shared" ref="E8:N8" si="1">SUM(E9,E15)</f>
        <v>299.3</v>
      </c>
      <c r="F8" s="993">
        <f t="shared" si="1"/>
        <v>299.3</v>
      </c>
      <c r="G8" s="993">
        <f t="shared" si="1"/>
        <v>299.3</v>
      </c>
      <c r="H8" s="993">
        <f t="shared" si="1"/>
        <v>299.3</v>
      </c>
      <c r="I8" s="993">
        <f t="shared" si="1"/>
        <v>0</v>
      </c>
      <c r="J8" s="993">
        <f t="shared" si="1"/>
        <v>0</v>
      </c>
      <c r="K8" s="993">
        <f t="shared" si="1"/>
        <v>0</v>
      </c>
      <c r="L8" s="993">
        <f t="shared" si="1"/>
        <v>0</v>
      </c>
      <c r="M8" s="993">
        <f t="shared" si="1"/>
        <v>0</v>
      </c>
      <c r="N8" s="993">
        <f t="shared" si="1"/>
        <v>0</v>
      </c>
      <c r="O8" s="994"/>
      <c r="P8" s="995"/>
    </row>
    <row r="9" spans="1:16" s="1001" customFormat="1" ht="25.5">
      <c r="A9" s="996" t="s">
        <v>1635</v>
      </c>
      <c r="B9" s="997"/>
      <c r="C9" s="998"/>
      <c r="D9" s="999">
        <f>SUM(D10:D14)</f>
        <v>299.3</v>
      </c>
      <c r="E9" s="999">
        <f t="shared" ref="E9:N9" si="2">SUM(E10:E14)</f>
        <v>299.3</v>
      </c>
      <c r="F9" s="999">
        <f t="shared" si="2"/>
        <v>299.3</v>
      </c>
      <c r="G9" s="999">
        <f t="shared" si="2"/>
        <v>299.3</v>
      </c>
      <c r="H9" s="999">
        <f t="shared" si="2"/>
        <v>299.3</v>
      </c>
      <c r="I9" s="999">
        <f t="shared" si="2"/>
        <v>0</v>
      </c>
      <c r="J9" s="999">
        <f t="shared" si="2"/>
        <v>0</v>
      </c>
      <c r="K9" s="999">
        <f t="shared" si="2"/>
        <v>0</v>
      </c>
      <c r="L9" s="999">
        <f t="shared" si="2"/>
        <v>0</v>
      </c>
      <c r="M9" s="999">
        <f t="shared" si="2"/>
        <v>0</v>
      </c>
      <c r="N9" s="999">
        <f t="shared" si="2"/>
        <v>0</v>
      </c>
      <c r="O9" s="1000"/>
    </row>
    <row r="10" spans="1:16" s="989" customFormat="1">
      <c r="A10" s="1002" t="s">
        <v>1636</v>
      </c>
      <c r="B10" s="979" t="s">
        <v>723</v>
      </c>
      <c r="C10" s="1003"/>
      <c r="D10" s="1004"/>
      <c r="E10" s="1004"/>
      <c r="F10" s="1004"/>
      <c r="G10" s="1004"/>
      <c r="H10" s="1004"/>
      <c r="I10" s="1004"/>
      <c r="J10" s="1004"/>
      <c r="K10" s="1004"/>
      <c r="L10" s="1005"/>
      <c r="M10" s="1005"/>
      <c r="N10" s="1006"/>
      <c r="O10" s="1007"/>
    </row>
    <row r="11" spans="1:16" s="989" customFormat="1">
      <c r="A11" s="1002" t="s">
        <v>1637</v>
      </c>
      <c r="B11" s="979" t="s">
        <v>723</v>
      </c>
      <c r="C11" s="1003"/>
      <c r="D11" s="1004"/>
      <c r="E11" s="1004"/>
      <c r="F11" s="1004"/>
      <c r="G11" s="1004"/>
      <c r="H11" s="1004"/>
      <c r="I11" s="1004"/>
      <c r="J11" s="1004"/>
      <c r="K11" s="1004"/>
      <c r="L11" s="1005"/>
      <c r="M11" s="1005"/>
      <c r="N11" s="1006"/>
      <c r="O11" s="1007"/>
    </row>
    <row r="12" spans="1:16" s="989" customFormat="1" ht="79.5">
      <c r="A12" s="1002" t="s">
        <v>1638</v>
      </c>
      <c r="B12" s="979" t="s">
        <v>723</v>
      </c>
      <c r="C12" s="1008">
        <v>1</v>
      </c>
      <c r="D12" s="1004">
        <v>299.3</v>
      </c>
      <c r="E12" s="1004">
        <v>299.3</v>
      </c>
      <c r="F12" s="1004">
        <v>299.3</v>
      </c>
      <c r="G12" s="1004">
        <v>299.3</v>
      </c>
      <c r="H12" s="1004">
        <v>299.3</v>
      </c>
      <c r="I12" s="1004"/>
      <c r="J12" s="1004"/>
      <c r="K12" s="1004"/>
      <c r="L12" s="1005"/>
      <c r="M12" s="1005"/>
      <c r="N12" s="1005"/>
      <c r="O12" s="1048" t="s">
        <v>1665</v>
      </c>
      <c r="P12" s="1040"/>
    </row>
    <row r="13" spans="1:16" s="989" customFormat="1">
      <c r="A13" s="1002" t="s">
        <v>1639</v>
      </c>
      <c r="B13" s="979"/>
      <c r="C13" s="1003"/>
      <c r="D13" s="1004"/>
      <c r="E13" s="1004"/>
      <c r="F13" s="1004"/>
      <c r="G13" s="1004"/>
      <c r="H13" s="1004"/>
      <c r="I13" s="1004"/>
      <c r="J13" s="1004"/>
      <c r="K13" s="1004"/>
      <c r="L13" s="1005"/>
      <c r="M13" s="1005"/>
      <c r="N13" s="1006"/>
      <c r="O13" s="1009"/>
    </row>
    <row r="14" spans="1:16" s="989" customFormat="1">
      <c r="A14" s="1002" t="s">
        <v>1640</v>
      </c>
      <c r="B14" s="979"/>
      <c r="C14" s="1003"/>
      <c r="D14" s="1004"/>
      <c r="E14" s="1004"/>
      <c r="F14" s="1004"/>
      <c r="G14" s="1004"/>
      <c r="H14" s="1004"/>
      <c r="I14" s="1004"/>
      <c r="J14" s="1004"/>
      <c r="K14" s="1004"/>
      <c r="L14" s="1005"/>
      <c r="M14" s="1005"/>
      <c r="N14" s="1006"/>
      <c r="O14" s="1009"/>
    </row>
    <row r="15" spans="1:16" s="1001" customFormat="1" ht="25.5">
      <c r="A15" s="996" t="s">
        <v>1641</v>
      </c>
      <c r="B15" s="998"/>
      <c r="C15" s="1010"/>
      <c r="D15" s="1011">
        <f>SUM(D16:D20)</f>
        <v>0</v>
      </c>
      <c r="E15" s="1011">
        <f t="shared" ref="E15:N15" si="3">SUM(E16:E20)</f>
        <v>0</v>
      </c>
      <c r="F15" s="1011">
        <f t="shared" si="3"/>
        <v>0</v>
      </c>
      <c r="G15" s="1011">
        <f t="shared" si="3"/>
        <v>0</v>
      </c>
      <c r="H15" s="1011">
        <f t="shared" si="3"/>
        <v>0</v>
      </c>
      <c r="I15" s="1011">
        <f t="shared" si="3"/>
        <v>0</v>
      </c>
      <c r="J15" s="1011">
        <f t="shared" si="3"/>
        <v>0</v>
      </c>
      <c r="K15" s="1011">
        <f t="shared" si="3"/>
        <v>0</v>
      </c>
      <c r="L15" s="1011">
        <f t="shared" si="3"/>
        <v>0</v>
      </c>
      <c r="M15" s="1011">
        <f t="shared" si="3"/>
        <v>0</v>
      </c>
      <c r="N15" s="1011">
        <f t="shared" si="3"/>
        <v>0</v>
      </c>
      <c r="O15" s="1012"/>
    </row>
    <row r="16" spans="1:16" s="989" customFormat="1">
      <c r="A16" s="1002" t="s">
        <v>1642</v>
      </c>
      <c r="B16" s="979"/>
      <c r="C16" s="1003"/>
      <c r="D16" s="1004"/>
      <c r="E16" s="1004"/>
      <c r="F16" s="1004"/>
      <c r="G16" s="1004"/>
      <c r="H16" s="1004"/>
      <c r="I16" s="1004"/>
      <c r="J16" s="1004"/>
      <c r="K16" s="1004"/>
      <c r="L16" s="1005"/>
      <c r="M16" s="1005"/>
      <c r="N16" s="1006"/>
      <c r="O16" s="1009"/>
    </row>
    <row r="17" spans="1:15" s="989" customFormat="1">
      <c r="A17" s="1013" t="s">
        <v>1643</v>
      </c>
      <c r="B17" s="979"/>
      <c r="C17" s="1003"/>
      <c r="D17" s="1004"/>
      <c r="E17" s="1004"/>
      <c r="F17" s="1004"/>
      <c r="G17" s="1004"/>
      <c r="H17" s="1004"/>
      <c r="I17" s="1004"/>
      <c r="J17" s="1004"/>
      <c r="K17" s="1004"/>
      <c r="L17" s="1005"/>
      <c r="M17" s="1005"/>
      <c r="N17" s="1006"/>
      <c r="O17" s="1009"/>
    </row>
    <row r="18" spans="1:15" s="989" customFormat="1" ht="23.25" customHeight="1">
      <c r="A18" s="1013" t="s">
        <v>1644</v>
      </c>
      <c r="B18" s="979"/>
      <c r="C18" s="1003"/>
      <c r="D18" s="1004"/>
      <c r="E18" s="1004"/>
      <c r="F18" s="1004"/>
      <c r="G18" s="1004"/>
      <c r="H18" s="1004"/>
      <c r="I18" s="1004"/>
      <c r="J18" s="1004"/>
      <c r="K18" s="1004"/>
      <c r="L18" s="1005"/>
      <c r="M18" s="1005"/>
      <c r="N18" s="1006"/>
      <c r="O18" s="1009"/>
    </row>
    <row r="19" spans="1:15" s="989" customFormat="1" ht="23.25" customHeight="1">
      <c r="A19" s="1013" t="s">
        <v>1645</v>
      </c>
      <c r="B19" s="979"/>
      <c r="C19" s="1003"/>
      <c r="D19" s="1004"/>
      <c r="E19" s="1004"/>
      <c r="F19" s="1004"/>
      <c r="G19" s="1004"/>
      <c r="H19" s="1004"/>
      <c r="I19" s="1004"/>
      <c r="J19" s="1004"/>
      <c r="K19" s="1004"/>
      <c r="L19" s="1005"/>
      <c r="M19" s="1005"/>
      <c r="N19" s="1006"/>
      <c r="O19" s="1009"/>
    </row>
    <row r="20" spans="1:15" s="989" customFormat="1" ht="60" customHeight="1">
      <c r="A20" s="1013" t="s">
        <v>1646</v>
      </c>
      <c r="B20" s="979" t="s">
        <v>723</v>
      </c>
      <c r="C20" s="1008"/>
      <c r="D20" s="1004"/>
      <c r="E20" s="1004"/>
      <c r="F20" s="1004"/>
      <c r="G20" s="1004"/>
      <c r="H20" s="1004"/>
      <c r="I20" s="1004"/>
      <c r="J20" s="1004"/>
      <c r="K20" s="1004"/>
      <c r="L20" s="1005"/>
      <c r="M20" s="1005"/>
      <c r="N20" s="1006"/>
      <c r="O20" s="1009"/>
    </row>
    <row r="21" spans="1:15" s="989" customFormat="1" ht="30">
      <c r="A21" s="1014" t="s">
        <v>1647</v>
      </c>
      <c r="B21" s="1015"/>
      <c r="C21" s="1016"/>
      <c r="D21" s="1017"/>
      <c r="E21" s="1017"/>
      <c r="F21" s="1017"/>
      <c r="G21" s="1017"/>
      <c r="H21" s="1017"/>
      <c r="I21" s="1017"/>
      <c r="J21" s="1017"/>
      <c r="K21" s="1017"/>
      <c r="L21" s="1018"/>
      <c r="M21" s="1018"/>
      <c r="N21" s="1019"/>
      <c r="O21" s="1007"/>
    </row>
    <row r="22" spans="1:15" s="1023" customFormat="1" ht="36.75" customHeight="1">
      <c r="A22" s="984" t="s">
        <v>1648</v>
      </c>
      <c r="B22" s="1020"/>
      <c r="C22" s="1021"/>
      <c r="D22" s="1022">
        <f>SUM(D23,D37)</f>
        <v>0</v>
      </c>
      <c r="E22" s="1022">
        <f t="shared" ref="E22:N22" si="4">SUM(E23,E37)</f>
        <v>0</v>
      </c>
      <c r="F22" s="1022">
        <f t="shared" si="4"/>
        <v>0</v>
      </c>
      <c r="G22" s="1022">
        <f t="shared" si="4"/>
        <v>0</v>
      </c>
      <c r="H22" s="1022">
        <f t="shared" si="4"/>
        <v>0</v>
      </c>
      <c r="I22" s="1022">
        <f t="shared" si="4"/>
        <v>0</v>
      </c>
      <c r="J22" s="1022">
        <f t="shared" si="4"/>
        <v>0</v>
      </c>
      <c r="K22" s="1022">
        <f t="shared" si="4"/>
        <v>0</v>
      </c>
      <c r="L22" s="1022">
        <f t="shared" si="4"/>
        <v>0</v>
      </c>
      <c r="M22" s="1022">
        <f t="shared" si="4"/>
        <v>0</v>
      </c>
      <c r="N22" s="1022">
        <f t="shared" si="4"/>
        <v>0</v>
      </c>
      <c r="O22" s="988" t="s">
        <v>1649</v>
      </c>
    </row>
    <row r="23" spans="1:15" s="989" customFormat="1" ht="27.75" customHeight="1">
      <c r="A23" s="990" t="s">
        <v>1650</v>
      </c>
      <c r="B23" s="991"/>
      <c r="C23" s="992"/>
      <c r="D23" s="993">
        <f>SUM(D24,D32,D36)</f>
        <v>0</v>
      </c>
      <c r="E23" s="993">
        <f t="shared" ref="E23:N23" si="5">SUM(E24,E32,E36)</f>
        <v>0</v>
      </c>
      <c r="F23" s="993">
        <f t="shared" si="5"/>
        <v>0</v>
      </c>
      <c r="G23" s="993">
        <f t="shared" si="5"/>
        <v>0</v>
      </c>
      <c r="H23" s="993">
        <f t="shared" si="5"/>
        <v>0</v>
      </c>
      <c r="I23" s="993">
        <f t="shared" si="5"/>
        <v>0</v>
      </c>
      <c r="J23" s="993">
        <f t="shared" si="5"/>
        <v>0</v>
      </c>
      <c r="K23" s="993">
        <f t="shared" si="5"/>
        <v>0</v>
      </c>
      <c r="L23" s="993">
        <f t="shared" si="5"/>
        <v>0</v>
      </c>
      <c r="M23" s="993">
        <f t="shared" si="5"/>
        <v>0</v>
      </c>
      <c r="N23" s="993">
        <f t="shared" si="5"/>
        <v>0</v>
      </c>
      <c r="O23" s="994"/>
    </row>
    <row r="24" spans="1:15" s="989" customFormat="1" ht="25.5">
      <c r="A24" s="1024" t="s">
        <v>1651</v>
      </c>
      <c r="B24" s="979"/>
      <c r="C24" s="1025"/>
      <c r="D24" s="1026">
        <f>SUM(D25:D31)</f>
        <v>0</v>
      </c>
      <c r="E24" s="1026">
        <f t="shared" ref="E24:N24" si="6">SUM(E25:E31)</f>
        <v>0</v>
      </c>
      <c r="F24" s="1026">
        <f t="shared" si="6"/>
        <v>0</v>
      </c>
      <c r="G24" s="1026">
        <f t="shared" si="6"/>
        <v>0</v>
      </c>
      <c r="H24" s="1026">
        <f t="shared" si="6"/>
        <v>0</v>
      </c>
      <c r="I24" s="1026">
        <f t="shared" si="6"/>
        <v>0</v>
      </c>
      <c r="J24" s="1026">
        <f t="shared" si="6"/>
        <v>0</v>
      </c>
      <c r="K24" s="1026">
        <f t="shared" si="6"/>
        <v>0</v>
      </c>
      <c r="L24" s="1026">
        <f t="shared" si="6"/>
        <v>0</v>
      </c>
      <c r="M24" s="1026">
        <f t="shared" si="6"/>
        <v>0</v>
      </c>
      <c r="N24" s="1026">
        <f t="shared" si="6"/>
        <v>0</v>
      </c>
      <c r="O24" s="1009"/>
    </row>
    <row r="25" spans="1:15" s="989" customFormat="1" ht="22.5">
      <c r="A25" s="1013" t="s">
        <v>1652</v>
      </c>
      <c r="B25" s="979" t="s">
        <v>852</v>
      </c>
      <c r="C25" s="1003"/>
      <c r="D25" s="1004"/>
      <c r="E25" s="1004"/>
      <c r="F25" s="1004"/>
      <c r="G25" s="1004"/>
      <c r="H25" s="1004"/>
      <c r="I25" s="1004"/>
      <c r="J25" s="1004"/>
      <c r="K25" s="1004"/>
      <c r="L25" s="1005"/>
      <c r="M25" s="1005"/>
      <c r="N25" s="1006"/>
      <c r="O25" s="1009"/>
    </row>
    <row r="26" spans="1:15" s="989" customFormat="1" ht="22.5">
      <c r="A26" s="1013" t="s">
        <v>1653</v>
      </c>
      <c r="B26" s="979"/>
      <c r="C26" s="1003"/>
      <c r="D26" s="1004"/>
      <c r="E26" s="1004"/>
      <c r="F26" s="1004"/>
      <c r="G26" s="1004"/>
      <c r="H26" s="1004"/>
      <c r="I26" s="1004"/>
      <c r="J26" s="1004"/>
      <c r="K26" s="1004"/>
      <c r="L26" s="1005"/>
      <c r="M26" s="1005"/>
      <c r="N26" s="1006"/>
      <c r="O26" s="1009"/>
    </row>
    <row r="27" spans="1:15" s="989" customFormat="1" ht="22.5">
      <c r="A27" s="1013" t="s">
        <v>1654</v>
      </c>
      <c r="B27" s="979"/>
      <c r="C27" s="1003"/>
      <c r="D27" s="1004"/>
      <c r="E27" s="1004"/>
      <c r="F27" s="1004"/>
      <c r="G27" s="1004"/>
      <c r="H27" s="1004"/>
      <c r="I27" s="1004"/>
      <c r="J27" s="1004"/>
      <c r="K27" s="1004"/>
      <c r="L27" s="1005"/>
      <c r="M27" s="1005"/>
      <c r="N27" s="1006"/>
      <c r="O27" s="1009"/>
    </row>
    <row r="28" spans="1:15" s="989" customFormat="1" ht="22.5">
      <c r="A28" s="1013" t="s">
        <v>1655</v>
      </c>
      <c r="B28" s="979"/>
      <c r="C28" s="1003"/>
      <c r="D28" s="1004"/>
      <c r="E28" s="1004"/>
      <c r="F28" s="1004"/>
      <c r="G28" s="1004"/>
      <c r="H28" s="1004"/>
      <c r="I28" s="1004"/>
      <c r="J28" s="1004"/>
      <c r="K28" s="1004"/>
      <c r="L28" s="1005"/>
      <c r="M28" s="1005"/>
      <c r="N28" s="1006"/>
      <c r="O28" s="1009"/>
    </row>
    <row r="29" spans="1:15" s="989" customFormat="1">
      <c r="A29" s="1013" t="s">
        <v>1656</v>
      </c>
      <c r="B29" s="979"/>
      <c r="C29" s="1003"/>
      <c r="D29" s="1004"/>
      <c r="E29" s="1004"/>
      <c r="F29" s="1004"/>
      <c r="G29" s="1004"/>
      <c r="H29" s="1004"/>
      <c r="I29" s="1004"/>
      <c r="J29" s="1004"/>
      <c r="K29" s="1004"/>
      <c r="L29" s="1005"/>
      <c r="M29" s="1005"/>
      <c r="N29" s="1006"/>
      <c r="O29" s="1009"/>
    </row>
    <row r="30" spans="1:15" s="989" customFormat="1" ht="22.5">
      <c r="A30" s="1013" t="s">
        <v>1657</v>
      </c>
      <c r="B30" s="979"/>
      <c r="C30" s="1003"/>
      <c r="D30" s="1004"/>
      <c r="E30" s="1004"/>
      <c r="F30" s="1004"/>
      <c r="G30" s="1004"/>
      <c r="H30" s="1004"/>
      <c r="I30" s="1004"/>
      <c r="J30" s="1004"/>
      <c r="K30" s="1004"/>
      <c r="L30" s="1005"/>
      <c r="M30" s="1005"/>
      <c r="N30" s="1006"/>
      <c r="O30" s="1009"/>
    </row>
    <row r="31" spans="1:15" s="989" customFormat="1">
      <c r="A31" s="1013" t="s">
        <v>1658</v>
      </c>
      <c r="B31" s="979" t="s">
        <v>852</v>
      </c>
      <c r="C31" s="1003"/>
      <c r="D31" s="1004"/>
      <c r="E31" s="1004"/>
      <c r="F31" s="1004"/>
      <c r="G31" s="1004"/>
      <c r="H31" s="1004"/>
      <c r="I31" s="1004"/>
      <c r="J31" s="1004"/>
      <c r="K31" s="1004"/>
      <c r="L31" s="1005"/>
      <c r="M31" s="1005"/>
      <c r="N31" s="1006"/>
      <c r="O31" s="1009"/>
    </row>
    <row r="32" spans="1:15" s="989" customFormat="1" ht="25.5">
      <c r="A32" s="1024" t="s">
        <v>1659</v>
      </c>
      <c r="B32" s="979"/>
      <c r="C32" s="1025"/>
      <c r="D32" s="1026">
        <f>SUM(D33:D35)</f>
        <v>0</v>
      </c>
      <c r="E32" s="1026">
        <f t="shared" ref="E32:N32" si="7">SUM(E33:E35)</f>
        <v>0</v>
      </c>
      <c r="F32" s="1026">
        <f t="shared" si="7"/>
        <v>0</v>
      </c>
      <c r="G32" s="1026">
        <f t="shared" si="7"/>
        <v>0</v>
      </c>
      <c r="H32" s="1026">
        <f t="shared" si="7"/>
        <v>0</v>
      </c>
      <c r="I32" s="1026">
        <f t="shared" si="7"/>
        <v>0</v>
      </c>
      <c r="J32" s="1026">
        <f t="shared" si="7"/>
        <v>0</v>
      </c>
      <c r="K32" s="1026">
        <f t="shared" si="7"/>
        <v>0</v>
      </c>
      <c r="L32" s="1026">
        <f t="shared" si="7"/>
        <v>0</v>
      </c>
      <c r="M32" s="1026">
        <f t="shared" si="7"/>
        <v>0</v>
      </c>
      <c r="N32" s="1026">
        <f t="shared" si="7"/>
        <v>0</v>
      </c>
      <c r="O32" s="1009"/>
    </row>
    <row r="33" spans="1:16" s="989" customFormat="1">
      <c r="A33" s="1013" t="s">
        <v>1660</v>
      </c>
      <c r="B33" s="979"/>
      <c r="C33" s="1016"/>
      <c r="D33" s="1026"/>
      <c r="E33" s="1026"/>
      <c r="F33" s="1026"/>
      <c r="G33" s="1026"/>
      <c r="H33" s="1026"/>
      <c r="I33" s="1026"/>
      <c r="J33" s="1026"/>
      <c r="K33" s="1026"/>
      <c r="L33" s="1026"/>
      <c r="M33" s="1026"/>
      <c r="N33" s="1027"/>
      <c r="O33" s="1009"/>
    </row>
    <row r="34" spans="1:16" s="989" customFormat="1">
      <c r="A34" s="1013" t="s">
        <v>1642</v>
      </c>
      <c r="B34" s="979"/>
      <c r="C34" s="1016"/>
      <c r="D34" s="1026"/>
      <c r="E34" s="1026"/>
      <c r="F34" s="1026"/>
      <c r="G34" s="1026"/>
      <c r="H34" s="1026"/>
      <c r="I34" s="1026"/>
      <c r="J34" s="1026"/>
      <c r="K34" s="1026"/>
      <c r="L34" s="1026"/>
      <c r="M34" s="1026"/>
      <c r="N34" s="1027"/>
      <c r="O34" s="1009"/>
    </row>
    <row r="35" spans="1:16" s="989" customFormat="1">
      <c r="A35" s="1013" t="s">
        <v>1661</v>
      </c>
      <c r="B35" s="979"/>
      <c r="C35" s="1016"/>
      <c r="D35" s="1026"/>
      <c r="E35" s="1026"/>
      <c r="F35" s="1026"/>
      <c r="G35" s="1026"/>
      <c r="H35" s="1026"/>
      <c r="I35" s="1026"/>
      <c r="J35" s="1026"/>
      <c r="K35" s="1026"/>
      <c r="L35" s="1026"/>
      <c r="M35" s="1026"/>
      <c r="N35" s="1027"/>
      <c r="O35" s="1009"/>
    </row>
    <row r="36" spans="1:16" s="989" customFormat="1" ht="25.5">
      <c r="A36" s="1024" t="s">
        <v>1662</v>
      </c>
      <c r="B36" s="979"/>
      <c r="C36" s="1025"/>
      <c r="D36" s="1026"/>
      <c r="E36" s="1026"/>
      <c r="F36" s="1026"/>
      <c r="G36" s="1026"/>
      <c r="H36" s="1026"/>
      <c r="I36" s="1026"/>
      <c r="J36" s="1026"/>
      <c r="K36" s="1026"/>
      <c r="L36" s="1026"/>
      <c r="M36" s="1026"/>
      <c r="N36" s="1027"/>
      <c r="O36" s="1009"/>
    </row>
    <row r="37" spans="1:16" s="989" customFormat="1" ht="30">
      <c r="A37" s="1014" t="s">
        <v>1663</v>
      </c>
      <c r="B37" s="1015"/>
      <c r="C37" s="1016"/>
      <c r="D37" s="1017"/>
      <c r="E37" s="1017"/>
      <c r="F37" s="1017"/>
      <c r="G37" s="1017"/>
      <c r="H37" s="1017"/>
      <c r="I37" s="1017"/>
      <c r="J37" s="1017"/>
      <c r="K37" s="1017"/>
      <c r="L37" s="1018"/>
      <c r="M37" s="1018"/>
      <c r="N37" s="1019"/>
      <c r="O37" s="1007"/>
    </row>
    <row r="38" spans="1:16" s="989" customFormat="1">
      <c r="A38" s="1028" t="s">
        <v>842</v>
      </c>
      <c r="B38" s="1029"/>
      <c r="C38" s="1030"/>
      <c r="D38" s="1031">
        <f>SUM(D7,D22)</f>
        <v>299.3</v>
      </c>
      <c r="E38" s="1031">
        <f t="shared" ref="E38:N38" si="8">SUM(E7,E22)</f>
        <v>299.3</v>
      </c>
      <c r="F38" s="1031">
        <f t="shared" si="8"/>
        <v>299.3</v>
      </c>
      <c r="G38" s="1031">
        <f t="shared" si="8"/>
        <v>299.3</v>
      </c>
      <c r="H38" s="1031">
        <f t="shared" si="8"/>
        <v>299.3</v>
      </c>
      <c r="I38" s="1031">
        <f t="shared" si="8"/>
        <v>0</v>
      </c>
      <c r="J38" s="1031">
        <f t="shared" si="8"/>
        <v>0</v>
      </c>
      <c r="K38" s="1031">
        <f t="shared" si="8"/>
        <v>0</v>
      </c>
      <c r="L38" s="1031">
        <f t="shared" si="8"/>
        <v>0</v>
      </c>
      <c r="M38" s="1031">
        <f t="shared" si="8"/>
        <v>0</v>
      </c>
      <c r="N38" s="1031">
        <f t="shared" si="8"/>
        <v>0</v>
      </c>
      <c r="O38" s="1032"/>
    </row>
    <row r="39" spans="1:16" s="989" customFormat="1" ht="35.25" customHeight="1">
      <c r="A39" s="1028" t="s">
        <v>854</v>
      </c>
      <c r="B39" s="1029"/>
      <c r="C39" s="1030"/>
      <c r="D39" s="1033">
        <f>D38/1000</f>
        <v>0.29930000000000001</v>
      </c>
      <c r="E39" s="1033">
        <f t="shared" ref="E39:N39" si="9">E38/1000</f>
        <v>0.29930000000000001</v>
      </c>
      <c r="F39" s="1033">
        <f t="shared" si="9"/>
        <v>0.29930000000000001</v>
      </c>
      <c r="G39" s="1033">
        <f t="shared" si="9"/>
        <v>0.29930000000000001</v>
      </c>
      <c r="H39" s="1033">
        <f t="shared" si="9"/>
        <v>0.29930000000000001</v>
      </c>
      <c r="I39" s="1033">
        <f t="shared" si="9"/>
        <v>0</v>
      </c>
      <c r="J39" s="1033">
        <f t="shared" si="9"/>
        <v>0</v>
      </c>
      <c r="K39" s="1033">
        <f t="shared" si="9"/>
        <v>0</v>
      </c>
      <c r="L39" s="1033">
        <f t="shared" si="9"/>
        <v>0</v>
      </c>
      <c r="M39" s="1033">
        <f t="shared" si="9"/>
        <v>0</v>
      </c>
      <c r="N39" s="1033">
        <f t="shared" si="9"/>
        <v>0</v>
      </c>
      <c r="O39" s="1032"/>
      <c r="P39" s="1034"/>
    </row>
    <row r="40" spans="1:16">
      <c r="A40" s="1035" t="s">
        <v>1054</v>
      </c>
      <c r="B40" s="1035"/>
      <c r="C40" s="1035"/>
      <c r="D40" s="1036">
        <f>'[131]ПП-М'!L23</f>
        <v>154.50099999999998</v>
      </c>
      <c r="E40" s="1036">
        <f>'[131]ПП-М'!M23</f>
        <v>154.50099999999998</v>
      </c>
      <c r="F40" s="1036">
        <f>'[131]ПП-М'!N23</f>
        <v>154.50099999999998</v>
      </c>
      <c r="G40" s="1036">
        <f>'[131]ПП-М'!O23</f>
        <v>154.50099999999998</v>
      </c>
      <c r="H40" s="1036">
        <f>'[131]ПП-М'!P23</f>
        <v>154.50099999999998</v>
      </c>
      <c r="I40" s="1037"/>
      <c r="J40" s="1037"/>
      <c r="K40" s="1037"/>
      <c r="L40" s="1007"/>
      <c r="M40" s="974"/>
      <c r="N40" s="188"/>
    </row>
    <row r="41" spans="1:16" ht="38.25" customHeight="1">
      <c r="A41" s="1038" t="s">
        <v>1664</v>
      </c>
      <c r="B41" s="1038"/>
      <c r="C41" s="1038"/>
      <c r="D41" s="1037">
        <f>IF(D40=0,0,D39/D40*100)</f>
        <v>0.19372042899398711</v>
      </c>
      <c r="E41" s="1037">
        <f>IF(E40=0,0,E39/E40*100)</f>
        <v>0.19372042899398711</v>
      </c>
      <c r="F41" s="1037">
        <f>IF(F40=0,0,F39/F40*100)</f>
        <v>0.19372042899398711</v>
      </c>
      <c r="G41" s="1037">
        <f>IF(G40=0,0,G39/G40*100)</f>
        <v>0.19372042899398711</v>
      </c>
      <c r="H41" s="1037">
        <f>IF(H40=0,0,H39/H40*100)</f>
        <v>0.19372042899398711</v>
      </c>
      <c r="I41" s="1037"/>
      <c r="J41" s="1037"/>
      <c r="K41" s="1037"/>
      <c r="L41" s="1007"/>
      <c r="M41" s="974"/>
      <c r="N41" s="188"/>
    </row>
    <row r="42" spans="1:16" ht="41.25" customHeight="1">
      <c r="A42" s="983" t="s">
        <v>1665</v>
      </c>
    </row>
    <row r="45" spans="1:16">
      <c r="D45" s="976">
        <f>'[132]ПП-М'!N18</f>
        <v>198</v>
      </c>
      <c r="G45" s="976">
        <f>'[132]ПП-М'!O18</f>
        <v>198</v>
      </c>
      <c r="H45" s="976">
        <f>'[132]ПП-М'!P18</f>
        <v>198</v>
      </c>
      <c r="L45" s="1039">
        <f>'[132]ПП-М'!N216</f>
        <v>198</v>
      </c>
      <c r="M45" s="1039">
        <f>'[132]ПП-М'!O216</f>
        <v>198</v>
      </c>
      <c r="N45" s="1039">
        <f>'[132]ПП-М'!P216</f>
        <v>198</v>
      </c>
    </row>
  </sheetData>
  <mergeCells count="9">
    <mergeCell ref="A1:O1"/>
    <mergeCell ref="A3:O3"/>
    <mergeCell ref="A4:A5"/>
    <mergeCell ref="B4:B5"/>
    <mergeCell ref="C4:C5"/>
    <mergeCell ref="D4:H4"/>
    <mergeCell ref="I4:K4"/>
    <mergeCell ref="L4:N4"/>
    <mergeCell ref="O4:O5"/>
  </mergeCells>
  <printOptions horizontalCentered="1"/>
  <pageMargins left="1.1023622047244095" right="0.31496062992125984" top="0.94488188976377963" bottom="0.55118110236220474" header="0.31496062992125984" footer="0.31496062992125984"/>
  <pageSetup paperSize="9" scale="58"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00FF00"/>
    <pageSetUpPr fitToPage="1"/>
  </sheetPr>
  <dimension ref="A1:P152"/>
  <sheetViews>
    <sheetView view="pageBreakPreview" zoomScale="75" zoomScaleNormal="90" zoomScaleSheetLayoutView="75" workbookViewId="0">
      <selection activeCell="H84" sqref="H84"/>
    </sheetView>
  </sheetViews>
  <sheetFormatPr defaultRowHeight="15"/>
  <cols>
    <col min="1" max="1" width="39" style="29" customWidth="1"/>
    <col min="2" max="2" width="12.7109375" style="123" customWidth="1"/>
    <col min="3" max="7" width="12.42578125" style="29" customWidth="1"/>
    <col min="8" max="8" width="12.42578125" style="131" customWidth="1"/>
    <col min="9" max="12" width="12.42578125" style="29" customWidth="1"/>
    <col min="13" max="13" width="12.42578125" style="131" customWidth="1"/>
    <col min="14" max="14" width="15.5703125" style="131" customWidth="1"/>
    <col min="15" max="15" width="30.140625" style="29" customWidth="1"/>
    <col min="16" max="16384" width="9.140625" style="29"/>
  </cols>
  <sheetData>
    <row r="1" spans="1:15" ht="23.25" customHeight="1">
      <c r="A1" s="1536" t="s">
        <v>1064</v>
      </c>
      <c r="B1" s="1536"/>
      <c r="C1" s="1536"/>
      <c r="D1" s="1536"/>
      <c r="E1" s="1536"/>
      <c r="F1" s="1536"/>
      <c r="G1" s="1536"/>
      <c r="H1" s="1536"/>
      <c r="I1" s="1536"/>
      <c r="J1" s="1536"/>
      <c r="K1" s="1536"/>
      <c r="L1" s="1536"/>
      <c r="M1" s="1536"/>
      <c r="N1" s="1536"/>
      <c r="O1" s="1536"/>
    </row>
    <row r="2" spans="1:15" ht="15.75" customHeight="1">
      <c r="I2" s="30"/>
      <c r="J2" s="30"/>
      <c r="K2" s="30"/>
      <c r="L2" s="30"/>
      <c r="M2" s="130"/>
      <c r="N2" s="130"/>
    </row>
    <row r="3" spans="1:15" ht="14.25" customHeight="1">
      <c r="A3" s="1733" t="str">
        <f>CONCATENATE(ПАС!B56,"  (",ПАС!C52,"  ",ПАС!C51,")")</f>
        <v>ООО "Ромист"   (Омутинское   Омутинский муниципальный район)</v>
      </c>
      <c r="B3" s="1733"/>
      <c r="C3" s="1733"/>
      <c r="D3" s="1733"/>
      <c r="E3" s="1733"/>
      <c r="F3" s="1733"/>
      <c r="G3" s="1733"/>
      <c r="H3" s="1733"/>
      <c r="I3" s="1733"/>
      <c r="J3" s="1733"/>
      <c r="K3" s="1733"/>
      <c r="L3" s="1733"/>
      <c r="M3" s="1733"/>
      <c r="N3" s="1733"/>
      <c r="O3" s="1733"/>
    </row>
    <row r="4" spans="1:15" ht="15" customHeight="1">
      <c r="A4" s="1696" t="s">
        <v>814</v>
      </c>
      <c r="B4" s="1535" t="s">
        <v>815</v>
      </c>
      <c r="C4" s="1535" t="s">
        <v>816</v>
      </c>
      <c r="D4" s="1535" t="s">
        <v>817</v>
      </c>
      <c r="E4" s="1535"/>
      <c r="F4" s="1535"/>
      <c r="G4" s="1535"/>
      <c r="H4" s="1535"/>
      <c r="I4" s="1535"/>
      <c r="J4" s="1535"/>
      <c r="K4" s="1535"/>
      <c r="L4" s="1535"/>
      <c r="M4" s="1535"/>
      <c r="N4" s="1748" t="s">
        <v>290</v>
      </c>
      <c r="O4" s="1745" t="s">
        <v>857</v>
      </c>
    </row>
    <row r="5" spans="1:15" ht="27" customHeight="1">
      <c r="A5" s="1730"/>
      <c r="B5" s="1535"/>
      <c r="C5" s="1535"/>
      <c r="D5" s="1535" t="s">
        <v>818</v>
      </c>
      <c r="E5" s="1535"/>
      <c r="F5" s="1535"/>
      <c r="G5" s="1535"/>
      <c r="H5" s="1535"/>
      <c r="I5" s="1535" t="s">
        <v>819</v>
      </c>
      <c r="J5" s="1535"/>
      <c r="K5" s="1535"/>
      <c r="L5" s="1535"/>
      <c r="M5" s="1535"/>
      <c r="N5" s="1749"/>
      <c r="O5" s="1746"/>
    </row>
    <row r="6" spans="1:15">
      <c r="A6" s="1730"/>
      <c r="B6" s="1535"/>
      <c r="C6" s="1535"/>
      <c r="D6" s="1737" t="s">
        <v>859</v>
      </c>
      <c r="E6" s="1535" t="s">
        <v>820</v>
      </c>
      <c r="F6" s="1535"/>
      <c r="G6" s="1535" t="s">
        <v>823</v>
      </c>
      <c r="H6" s="1535" t="s">
        <v>824</v>
      </c>
      <c r="I6" s="1737" t="s">
        <v>859</v>
      </c>
      <c r="J6" s="1535" t="s">
        <v>820</v>
      </c>
      <c r="K6" s="1535"/>
      <c r="L6" s="1737" t="s">
        <v>823</v>
      </c>
      <c r="M6" s="1535" t="s">
        <v>824</v>
      </c>
      <c r="N6" s="1749"/>
      <c r="O6" s="1746"/>
    </row>
    <row r="7" spans="1:15">
      <c r="A7" s="1697"/>
      <c r="B7" s="1535"/>
      <c r="C7" s="1535"/>
      <c r="D7" s="1737"/>
      <c r="E7" s="32" t="s">
        <v>825</v>
      </c>
      <c r="F7" s="32" t="s">
        <v>826</v>
      </c>
      <c r="G7" s="1535"/>
      <c r="H7" s="1535"/>
      <c r="I7" s="1737"/>
      <c r="J7" s="32" t="s">
        <v>825</v>
      </c>
      <c r="K7" s="32" t="s">
        <v>826</v>
      </c>
      <c r="L7" s="1737"/>
      <c r="M7" s="1535"/>
      <c r="N7" s="1750"/>
      <c r="O7" s="1747"/>
    </row>
    <row r="8" spans="1:15">
      <c r="A8" s="44">
        <v>1</v>
      </c>
      <c r="B8" s="44">
        <v>2</v>
      </c>
      <c r="C8" s="44">
        <v>3</v>
      </c>
      <c r="D8" s="44">
        <v>4</v>
      </c>
      <c r="E8" s="44">
        <v>5</v>
      </c>
      <c r="F8" s="44">
        <v>6</v>
      </c>
      <c r="G8" s="44">
        <v>7</v>
      </c>
      <c r="H8" s="44">
        <v>8</v>
      </c>
      <c r="I8" s="44">
        <v>9</v>
      </c>
      <c r="J8" s="44">
        <v>10</v>
      </c>
      <c r="K8" s="44">
        <v>11</v>
      </c>
      <c r="L8" s="44">
        <v>12</v>
      </c>
      <c r="M8" s="44">
        <v>13</v>
      </c>
      <c r="N8" s="44">
        <v>14</v>
      </c>
      <c r="O8" s="44">
        <v>15</v>
      </c>
    </row>
    <row r="9" spans="1:15" ht="51.75" customHeight="1">
      <c r="A9" s="613" t="s">
        <v>1567</v>
      </c>
      <c r="B9" s="222"/>
      <c r="C9" s="222"/>
      <c r="D9" s="222"/>
      <c r="E9" s="222"/>
      <c r="F9" s="222"/>
      <c r="G9" s="222"/>
      <c r="H9" s="222"/>
      <c r="I9" s="222"/>
      <c r="J9" s="222"/>
      <c r="K9" s="222"/>
      <c r="L9" s="222"/>
      <c r="M9" s="222"/>
      <c r="N9" s="402"/>
      <c r="O9" s="403"/>
    </row>
    <row r="10" spans="1:15">
      <c r="A10" s="399" t="s">
        <v>844</v>
      </c>
      <c r="B10" s="111"/>
      <c r="C10" s="395"/>
      <c r="D10" s="395"/>
      <c r="E10" s="395"/>
      <c r="F10" s="395"/>
      <c r="G10" s="395"/>
      <c r="H10" s="400">
        <f>H11+H15</f>
        <v>0</v>
      </c>
      <c r="I10" s="395"/>
      <c r="J10" s="395"/>
      <c r="K10" s="395"/>
      <c r="L10" s="395"/>
      <c r="M10" s="400">
        <f>M11+M15</f>
        <v>0</v>
      </c>
      <c r="N10" s="400">
        <f>N11+N15</f>
        <v>0</v>
      </c>
      <c r="O10" s="401"/>
    </row>
    <row r="11" spans="1:15">
      <c r="A11" s="119" t="s">
        <v>845</v>
      </c>
      <c r="B11" s="32"/>
      <c r="C11" s="118"/>
      <c r="D11" s="118"/>
      <c r="E11" s="118"/>
      <c r="F11" s="118"/>
      <c r="G11" s="118"/>
      <c r="H11" s="134">
        <f>SUM(H12:H15)</f>
        <v>0</v>
      </c>
      <c r="I11" s="118"/>
      <c r="J11" s="118"/>
      <c r="K11" s="118"/>
      <c r="L11" s="118"/>
      <c r="M11" s="134">
        <f>SUM(M12:M15)</f>
        <v>0</v>
      </c>
      <c r="N11" s="134">
        <f>SUM(N12:N15)</f>
        <v>0</v>
      </c>
      <c r="O11" s="135"/>
    </row>
    <row r="12" spans="1:15">
      <c r="A12" s="122" t="s">
        <v>846</v>
      </c>
      <c r="B12" s="32" t="s">
        <v>723</v>
      </c>
      <c r="C12" s="124"/>
      <c r="D12" s="124"/>
      <c r="E12" s="124"/>
      <c r="F12" s="124"/>
      <c r="G12" s="124"/>
      <c r="H12" s="132">
        <f>G12*F12</f>
        <v>0</v>
      </c>
      <c r="I12" s="124"/>
      <c r="J12" s="124"/>
      <c r="K12" s="124"/>
      <c r="L12" s="124"/>
      <c r="M12" s="132">
        <f>L12*K12</f>
        <v>0</v>
      </c>
      <c r="N12" s="124"/>
      <c r="O12" s="85"/>
    </row>
    <row r="13" spans="1:15">
      <c r="A13" s="122" t="s">
        <v>847</v>
      </c>
      <c r="B13" s="32" t="s">
        <v>723</v>
      </c>
      <c r="C13" s="124"/>
      <c r="D13" s="124"/>
      <c r="E13" s="124"/>
      <c r="F13" s="124"/>
      <c r="G13" s="124"/>
      <c r="H13" s="132">
        <f>G13*F13</f>
        <v>0</v>
      </c>
      <c r="I13" s="124"/>
      <c r="J13" s="124"/>
      <c r="K13" s="124"/>
      <c r="L13" s="124"/>
      <c r="M13" s="132">
        <f>L13*K13</f>
        <v>0</v>
      </c>
      <c r="N13" s="124"/>
      <c r="O13" s="85"/>
    </row>
    <row r="14" spans="1:15">
      <c r="A14" s="122" t="s">
        <v>848</v>
      </c>
      <c r="B14" s="32" t="s">
        <v>723</v>
      </c>
      <c r="C14" s="124"/>
      <c r="D14" s="124"/>
      <c r="E14" s="124"/>
      <c r="F14" s="124"/>
      <c r="G14" s="124"/>
      <c r="H14" s="132">
        <f>G14*F14</f>
        <v>0</v>
      </c>
      <c r="I14" s="124"/>
      <c r="J14" s="124"/>
      <c r="K14" s="124"/>
      <c r="L14" s="124"/>
      <c r="M14" s="132">
        <f>L14*K14</f>
        <v>0</v>
      </c>
      <c r="N14" s="124"/>
      <c r="O14" s="135"/>
    </row>
    <row r="15" spans="1:15">
      <c r="A15" s="119" t="s">
        <v>849</v>
      </c>
      <c r="B15" s="118"/>
      <c r="C15" s="124"/>
      <c r="D15" s="124"/>
      <c r="E15" s="124"/>
      <c r="F15" s="124"/>
      <c r="G15" s="124"/>
      <c r="H15" s="132">
        <f>G15*F15</f>
        <v>0</v>
      </c>
      <c r="I15" s="124"/>
      <c r="J15" s="124"/>
      <c r="K15" s="124"/>
      <c r="L15" s="124"/>
      <c r="M15" s="132">
        <f>L15*K15</f>
        <v>0</v>
      </c>
      <c r="N15" s="124"/>
      <c r="O15" s="136"/>
    </row>
    <row r="16" spans="1:15" s="127" customFormat="1" ht="16.5" customHeight="1">
      <c r="A16" s="53" t="s">
        <v>850</v>
      </c>
      <c r="B16" s="120" t="s">
        <v>858</v>
      </c>
      <c r="C16" s="119"/>
      <c r="D16" s="119"/>
      <c r="E16" s="119"/>
      <c r="F16" s="119"/>
      <c r="G16" s="119"/>
      <c r="H16" s="134">
        <f>SUM(H17:H18)</f>
        <v>0</v>
      </c>
      <c r="I16" s="119"/>
      <c r="J16" s="119"/>
      <c r="K16" s="119"/>
      <c r="L16" s="119"/>
      <c r="M16" s="134">
        <f>SUM(M17:M18)</f>
        <v>0</v>
      </c>
      <c r="N16" s="134">
        <f>SUM(N17:N18)</f>
        <v>0</v>
      </c>
      <c r="O16" s="135"/>
    </row>
    <row r="17" spans="1:15">
      <c r="A17" s="118" t="s">
        <v>851</v>
      </c>
      <c r="B17" s="32" t="s">
        <v>852</v>
      </c>
      <c r="C17" s="124"/>
      <c r="D17" s="124"/>
      <c r="E17" s="124"/>
      <c r="F17" s="124"/>
      <c r="G17" s="124"/>
      <c r="H17" s="132">
        <f>G17*F17</f>
        <v>0</v>
      </c>
      <c r="I17" s="124"/>
      <c r="J17" s="124"/>
      <c r="K17" s="124"/>
      <c r="L17" s="124"/>
      <c r="M17" s="132">
        <f>L17*K17</f>
        <v>0</v>
      </c>
      <c r="N17" s="124"/>
      <c r="O17" s="135"/>
    </row>
    <row r="18" spans="1:15">
      <c r="A18" s="118" t="s">
        <v>853</v>
      </c>
      <c r="B18" s="32" t="s">
        <v>852</v>
      </c>
      <c r="C18" s="124"/>
      <c r="D18" s="124"/>
      <c r="E18" s="124"/>
      <c r="F18" s="124"/>
      <c r="G18" s="124"/>
      <c r="H18" s="132">
        <f>G18*F18</f>
        <v>0</v>
      </c>
      <c r="I18" s="124"/>
      <c r="J18" s="124"/>
      <c r="K18" s="124"/>
      <c r="L18" s="124"/>
      <c r="M18" s="132">
        <f>L18*K18</f>
        <v>0</v>
      </c>
      <c r="N18" s="124"/>
      <c r="O18" s="135"/>
    </row>
    <row r="19" spans="1:15">
      <c r="A19" s="119" t="s">
        <v>842</v>
      </c>
      <c r="B19" s="32"/>
      <c r="C19" s="118"/>
      <c r="D19" s="118"/>
      <c r="E19" s="118"/>
      <c r="F19" s="118"/>
      <c r="G19" s="118"/>
      <c r="H19" s="134">
        <f>H16+H10</f>
        <v>0</v>
      </c>
      <c r="I19" s="118"/>
      <c r="J19" s="118"/>
      <c r="K19" s="118"/>
      <c r="L19" s="118"/>
      <c r="M19" s="134">
        <f>M16+M10</f>
        <v>0</v>
      </c>
      <c r="N19" s="134">
        <f>N16+N10</f>
        <v>0</v>
      </c>
      <c r="O19" s="85"/>
    </row>
    <row r="20" spans="1:15" ht="14.25" customHeight="1">
      <c r="A20" s="119" t="s">
        <v>854</v>
      </c>
      <c r="B20" s="32"/>
      <c r="C20" s="118"/>
      <c r="D20" s="118"/>
      <c r="E20" s="118"/>
      <c r="F20" s="118"/>
      <c r="G20" s="118"/>
      <c r="H20" s="134">
        <f>H19/1000</f>
        <v>0</v>
      </c>
      <c r="I20" s="118"/>
      <c r="J20" s="118"/>
      <c r="K20" s="118"/>
      <c r="L20" s="118"/>
      <c r="M20" s="134">
        <f>M19/1000</f>
        <v>0</v>
      </c>
      <c r="N20" s="134">
        <f>N19/1000</f>
        <v>0</v>
      </c>
      <c r="O20" s="85"/>
    </row>
    <row r="21" spans="1:15" ht="15.75">
      <c r="A21" s="613" t="s">
        <v>1563</v>
      </c>
      <c r="B21" s="222"/>
      <c r="C21" s="222"/>
      <c r="D21" s="222"/>
      <c r="E21" s="222"/>
      <c r="F21" s="222"/>
      <c r="G21" s="222"/>
      <c r="H21" s="222"/>
      <c r="I21" s="222"/>
      <c r="J21" s="222"/>
      <c r="K21" s="222"/>
      <c r="L21" s="222"/>
      <c r="M21" s="222"/>
      <c r="N21" s="402"/>
      <c r="O21" s="403"/>
    </row>
    <row r="22" spans="1:15">
      <c r="A22" s="399" t="s">
        <v>844</v>
      </c>
      <c r="B22" s="111"/>
      <c r="C22" s="395"/>
      <c r="D22" s="395"/>
      <c r="E22" s="395"/>
      <c r="F22" s="395"/>
      <c r="G22" s="395"/>
      <c r="H22" s="400">
        <f>H23+H27</f>
        <v>0</v>
      </c>
      <c r="I22" s="395"/>
      <c r="J22" s="395"/>
      <c r="K22" s="395"/>
      <c r="L22" s="395"/>
      <c r="M22" s="400">
        <f>M23+M27</f>
        <v>0</v>
      </c>
      <c r="N22" s="400">
        <f>N23+N27</f>
        <v>0</v>
      </c>
      <c r="O22" s="401"/>
    </row>
    <row r="23" spans="1:15">
      <c r="A23" s="119" t="s">
        <v>845</v>
      </c>
      <c r="B23" s="32"/>
      <c r="C23" s="118"/>
      <c r="D23" s="118"/>
      <c r="E23" s="118"/>
      <c r="F23" s="118"/>
      <c r="G23" s="118"/>
      <c r="H23" s="134">
        <f>SUM(H24:H27)</f>
        <v>0</v>
      </c>
      <c r="I23" s="118"/>
      <c r="J23" s="118"/>
      <c r="K23" s="118"/>
      <c r="L23" s="118"/>
      <c r="M23" s="134">
        <f>SUM(M24:M27)</f>
        <v>0</v>
      </c>
      <c r="N23" s="134">
        <f>SUM(N24:N27)</f>
        <v>0</v>
      </c>
      <c r="O23" s="135"/>
    </row>
    <row r="24" spans="1:15">
      <c r="A24" s="122" t="s">
        <v>846</v>
      </c>
      <c r="B24" s="32" t="s">
        <v>723</v>
      </c>
      <c r="C24" s="124"/>
      <c r="D24" s="124"/>
      <c r="E24" s="124"/>
      <c r="F24" s="124"/>
      <c r="G24" s="124"/>
      <c r="H24" s="132">
        <f>G24*F24</f>
        <v>0</v>
      </c>
      <c r="I24" s="124"/>
      <c r="J24" s="124"/>
      <c r="K24" s="124"/>
      <c r="L24" s="124"/>
      <c r="M24" s="132">
        <f>L24*K24</f>
        <v>0</v>
      </c>
      <c r="N24" s="124"/>
      <c r="O24" s="85"/>
    </row>
    <row r="25" spans="1:15">
      <c r="A25" s="122" t="s">
        <v>847</v>
      </c>
      <c r="B25" s="32" t="s">
        <v>723</v>
      </c>
      <c r="C25" s="124"/>
      <c r="D25" s="124"/>
      <c r="E25" s="124"/>
      <c r="F25" s="124"/>
      <c r="G25" s="124"/>
      <c r="H25" s="132">
        <f>G25*F25</f>
        <v>0</v>
      </c>
      <c r="I25" s="124"/>
      <c r="J25" s="124"/>
      <c r="K25" s="124"/>
      <c r="L25" s="124"/>
      <c r="M25" s="132">
        <f>L25*K25</f>
        <v>0</v>
      </c>
      <c r="N25" s="124"/>
      <c r="O25" s="85"/>
    </row>
    <row r="26" spans="1:15">
      <c r="A26" s="122" t="s">
        <v>848</v>
      </c>
      <c r="B26" s="32" t="s">
        <v>723</v>
      </c>
      <c r="C26" s="124"/>
      <c r="D26" s="124"/>
      <c r="E26" s="124"/>
      <c r="F26" s="124"/>
      <c r="G26" s="124"/>
      <c r="H26" s="132">
        <f>G26*F26</f>
        <v>0</v>
      </c>
      <c r="I26" s="124"/>
      <c r="J26" s="124"/>
      <c r="K26" s="124"/>
      <c r="L26" s="124"/>
      <c r="M26" s="132">
        <f>L26*K26</f>
        <v>0</v>
      </c>
      <c r="N26" s="124"/>
      <c r="O26" s="135"/>
    </row>
    <row r="27" spans="1:15">
      <c r="A27" s="119" t="s">
        <v>849</v>
      </c>
      <c r="B27" s="118"/>
      <c r="C27" s="124"/>
      <c r="D27" s="124"/>
      <c r="E27" s="124"/>
      <c r="F27" s="124"/>
      <c r="G27" s="124"/>
      <c r="H27" s="132">
        <f>G27*F27</f>
        <v>0</v>
      </c>
      <c r="I27" s="124"/>
      <c r="J27" s="124"/>
      <c r="K27" s="124"/>
      <c r="L27" s="124"/>
      <c r="M27" s="132">
        <f>L27*K27</f>
        <v>0</v>
      </c>
      <c r="N27" s="124"/>
      <c r="O27" s="136"/>
    </row>
    <row r="28" spans="1:15" s="127" customFormat="1" ht="16.5" customHeight="1">
      <c r="A28" s="53" t="s">
        <v>850</v>
      </c>
      <c r="B28" s="120" t="s">
        <v>858</v>
      </c>
      <c r="C28" s="119"/>
      <c r="D28" s="119"/>
      <c r="E28" s="119"/>
      <c r="F28" s="119"/>
      <c r="G28" s="119"/>
      <c r="H28" s="134">
        <f>SUM(H29:H30)</f>
        <v>0</v>
      </c>
      <c r="I28" s="119"/>
      <c r="J28" s="119"/>
      <c r="K28" s="119"/>
      <c r="L28" s="119"/>
      <c r="M28" s="134">
        <f>SUM(M29:M30)</f>
        <v>0</v>
      </c>
      <c r="N28" s="134">
        <f>SUM(N29:N30)</f>
        <v>0</v>
      </c>
      <c r="O28" s="135"/>
    </row>
    <row r="29" spans="1:15">
      <c r="A29" s="118" t="s">
        <v>851</v>
      </c>
      <c r="B29" s="32" t="s">
        <v>852</v>
      </c>
      <c r="C29" s="124"/>
      <c r="D29" s="124"/>
      <c r="E29" s="124"/>
      <c r="F29" s="124"/>
      <c r="G29" s="124"/>
      <c r="H29" s="132">
        <f>G29*F29</f>
        <v>0</v>
      </c>
      <c r="I29" s="124"/>
      <c r="J29" s="124"/>
      <c r="K29" s="124"/>
      <c r="L29" s="124"/>
      <c r="M29" s="132">
        <f>L29*K29</f>
        <v>0</v>
      </c>
      <c r="N29" s="124"/>
      <c r="O29" s="135"/>
    </row>
    <row r="30" spans="1:15">
      <c r="A30" s="118" t="s">
        <v>853</v>
      </c>
      <c r="B30" s="32" t="s">
        <v>852</v>
      </c>
      <c r="C30" s="124"/>
      <c r="D30" s="124"/>
      <c r="E30" s="124"/>
      <c r="F30" s="124"/>
      <c r="G30" s="124"/>
      <c r="H30" s="132">
        <f>G30*F30</f>
        <v>0</v>
      </c>
      <c r="I30" s="124"/>
      <c r="J30" s="124"/>
      <c r="K30" s="124"/>
      <c r="L30" s="124"/>
      <c r="M30" s="132">
        <f>L30*K30</f>
        <v>0</v>
      </c>
      <c r="N30" s="124"/>
      <c r="O30" s="135"/>
    </row>
    <row r="31" spans="1:15">
      <c r="A31" s="119" t="s">
        <v>842</v>
      </c>
      <c r="B31" s="32"/>
      <c r="C31" s="118"/>
      <c r="D31" s="118"/>
      <c r="E31" s="118"/>
      <c r="F31" s="118"/>
      <c r="G31" s="118"/>
      <c r="H31" s="134">
        <f>H28+H22</f>
        <v>0</v>
      </c>
      <c r="I31" s="118"/>
      <c r="J31" s="118"/>
      <c r="K31" s="118"/>
      <c r="L31" s="118"/>
      <c r="M31" s="134">
        <f>M28+M22</f>
        <v>0</v>
      </c>
      <c r="N31" s="134">
        <f>N28+N22</f>
        <v>0</v>
      </c>
      <c r="O31" s="85"/>
    </row>
    <row r="32" spans="1:15" ht="14.25" customHeight="1">
      <c r="A32" s="119" t="s">
        <v>854</v>
      </c>
      <c r="B32" s="32"/>
      <c r="C32" s="118"/>
      <c r="D32" s="118"/>
      <c r="E32" s="118"/>
      <c r="F32" s="118"/>
      <c r="G32" s="118"/>
      <c r="H32" s="134">
        <f>H31/1000</f>
        <v>0</v>
      </c>
      <c r="I32" s="118"/>
      <c r="J32" s="118"/>
      <c r="K32" s="118"/>
      <c r="L32" s="118"/>
      <c r="M32" s="134">
        <f>M31/1000</f>
        <v>0</v>
      </c>
      <c r="N32" s="134">
        <f>N31/1000</f>
        <v>0</v>
      </c>
      <c r="O32" s="85"/>
    </row>
    <row r="33" spans="1:16" ht="15.75">
      <c r="A33" s="613" t="s">
        <v>1564</v>
      </c>
      <c r="B33" s="222"/>
      <c r="C33" s="222"/>
      <c r="D33" s="222"/>
      <c r="E33" s="222"/>
      <c r="F33" s="222"/>
      <c r="G33" s="222"/>
      <c r="H33" s="222"/>
      <c r="I33" s="222"/>
      <c r="J33" s="222"/>
      <c r="K33" s="222"/>
      <c r="L33" s="222"/>
      <c r="M33" s="222"/>
      <c r="N33" s="402"/>
      <c r="O33" s="403"/>
    </row>
    <row r="34" spans="1:16">
      <c r="A34" s="399" t="s">
        <v>844</v>
      </c>
      <c r="B34" s="111"/>
      <c r="C34" s="395"/>
      <c r="D34" s="395"/>
      <c r="E34" s="395"/>
      <c r="F34" s="395"/>
      <c r="G34" s="395"/>
      <c r="H34" s="400">
        <f>H35+H39</f>
        <v>0</v>
      </c>
      <c r="I34" s="395"/>
      <c r="J34" s="395"/>
      <c r="K34" s="395"/>
      <c r="L34" s="395"/>
      <c r="M34" s="400">
        <f>M35+M39</f>
        <v>0</v>
      </c>
      <c r="N34" s="400">
        <f>N35+N39</f>
        <v>0</v>
      </c>
      <c r="O34" s="401"/>
    </row>
    <row r="35" spans="1:16">
      <c r="A35" s="119" t="s">
        <v>845</v>
      </c>
      <c r="B35" s="32"/>
      <c r="C35" s="118"/>
      <c r="D35" s="118"/>
      <c r="E35" s="118"/>
      <c r="F35" s="118"/>
      <c r="G35" s="118"/>
      <c r="H35" s="134">
        <f>SUM(H36:H39)</f>
        <v>0</v>
      </c>
      <c r="I35" s="118"/>
      <c r="J35" s="118"/>
      <c r="K35" s="118"/>
      <c r="L35" s="118"/>
      <c r="M35" s="134">
        <f>SUM(M36:M39)</f>
        <v>0</v>
      </c>
      <c r="N35" s="134">
        <f>SUM(N36:N39)</f>
        <v>0</v>
      </c>
      <c r="O35" s="135"/>
    </row>
    <row r="36" spans="1:16">
      <c r="A36" s="122" t="s">
        <v>846</v>
      </c>
      <c r="B36" s="32" t="s">
        <v>723</v>
      </c>
      <c r="C36" s="124"/>
      <c r="D36" s="124"/>
      <c r="E36" s="124"/>
      <c r="F36" s="124"/>
      <c r="G36" s="124"/>
      <c r="H36" s="132">
        <f>G36*F36</f>
        <v>0</v>
      </c>
      <c r="I36" s="124"/>
      <c r="J36" s="124"/>
      <c r="K36" s="124"/>
      <c r="L36" s="124"/>
      <c r="M36" s="132">
        <f>L36*K36</f>
        <v>0</v>
      </c>
      <c r="N36" s="124"/>
      <c r="O36" s="85"/>
    </row>
    <row r="37" spans="1:16">
      <c r="A37" s="122" t="s">
        <v>847</v>
      </c>
      <c r="B37" s="32" t="s">
        <v>723</v>
      </c>
      <c r="C37" s="124"/>
      <c r="D37" s="124"/>
      <c r="E37" s="124"/>
      <c r="F37" s="124"/>
      <c r="G37" s="124"/>
      <c r="H37" s="132">
        <f>G37*F37</f>
        <v>0</v>
      </c>
      <c r="I37" s="124"/>
      <c r="J37" s="124"/>
      <c r="K37" s="124"/>
      <c r="L37" s="124"/>
      <c r="M37" s="132">
        <f>L37*K37</f>
        <v>0</v>
      </c>
      <c r="N37" s="124"/>
      <c r="O37" s="85"/>
    </row>
    <row r="38" spans="1:16">
      <c r="A38" s="122" t="s">
        <v>848</v>
      </c>
      <c r="B38" s="32" t="s">
        <v>723</v>
      </c>
      <c r="C38" s="124"/>
      <c r="D38" s="124"/>
      <c r="E38" s="124"/>
      <c r="F38" s="124"/>
      <c r="G38" s="124"/>
      <c r="H38" s="132">
        <f>G38*F38</f>
        <v>0</v>
      </c>
      <c r="I38" s="124"/>
      <c r="J38" s="124"/>
      <c r="K38" s="124"/>
      <c r="L38" s="124"/>
      <c r="M38" s="132">
        <f>L38*K38</f>
        <v>0</v>
      </c>
      <c r="N38" s="124"/>
      <c r="O38" s="135"/>
    </row>
    <row r="39" spans="1:16">
      <c r="A39" s="119" t="s">
        <v>849</v>
      </c>
      <c r="B39" s="118"/>
      <c r="C39" s="124"/>
      <c r="D39" s="124"/>
      <c r="E39" s="124"/>
      <c r="F39" s="124"/>
      <c r="G39" s="124"/>
      <c r="H39" s="132">
        <f>G39*F39</f>
        <v>0</v>
      </c>
      <c r="I39" s="124"/>
      <c r="J39" s="124"/>
      <c r="K39" s="124"/>
      <c r="L39" s="124"/>
      <c r="M39" s="132">
        <f>L39*K39</f>
        <v>0</v>
      </c>
      <c r="N39" s="124"/>
      <c r="O39" s="136"/>
    </row>
    <row r="40" spans="1:16" s="127" customFormat="1" ht="16.5" customHeight="1">
      <c r="A40" s="53" t="s">
        <v>850</v>
      </c>
      <c r="B40" s="120" t="s">
        <v>858</v>
      </c>
      <c r="C40" s="119"/>
      <c r="D40" s="119"/>
      <c r="E40" s="119"/>
      <c r="F40" s="119"/>
      <c r="G40" s="119"/>
      <c r="H40" s="134">
        <f>SUM(H41:H42)</f>
        <v>0</v>
      </c>
      <c r="I40" s="119"/>
      <c r="J40" s="119"/>
      <c r="K40" s="119"/>
      <c r="L40" s="119"/>
      <c r="M40" s="134">
        <f>SUM(M41:M42)</f>
        <v>0</v>
      </c>
      <c r="N40" s="134">
        <f>SUM(N41:N42)</f>
        <v>0</v>
      </c>
      <c r="O40" s="135"/>
    </row>
    <row r="41" spans="1:16">
      <c r="A41" s="118" t="s">
        <v>851</v>
      </c>
      <c r="B41" s="32" t="s">
        <v>852</v>
      </c>
      <c r="C41" s="124"/>
      <c r="D41" s="124"/>
      <c r="E41" s="124"/>
      <c r="F41" s="124"/>
      <c r="G41" s="124"/>
      <c r="H41" s="132">
        <f>G41*F41</f>
        <v>0</v>
      </c>
      <c r="I41" s="124"/>
      <c r="J41" s="124"/>
      <c r="K41" s="124"/>
      <c r="L41" s="124"/>
      <c r="M41" s="132">
        <f>L41*K41</f>
        <v>0</v>
      </c>
      <c r="N41" s="124"/>
      <c r="O41" s="135"/>
    </row>
    <row r="42" spans="1:16">
      <c r="A42" s="118" t="s">
        <v>853</v>
      </c>
      <c r="B42" s="32" t="s">
        <v>852</v>
      </c>
      <c r="C42" s="124"/>
      <c r="D42" s="124"/>
      <c r="E42" s="124"/>
      <c r="F42" s="124"/>
      <c r="G42" s="124"/>
      <c r="H42" s="132">
        <f>G42*F42</f>
        <v>0</v>
      </c>
      <c r="I42" s="124"/>
      <c r="J42" s="124"/>
      <c r="K42" s="124"/>
      <c r="L42" s="124"/>
      <c r="M42" s="132">
        <f>L42*K42</f>
        <v>0</v>
      </c>
      <c r="N42" s="124"/>
      <c r="O42" s="135"/>
    </row>
    <row r="43" spans="1:16">
      <c r="A43" s="119" t="s">
        <v>842</v>
      </c>
      <c r="B43" s="32"/>
      <c r="C43" s="118"/>
      <c r="D43" s="118"/>
      <c r="E43" s="118"/>
      <c r="F43" s="118"/>
      <c r="G43" s="118"/>
      <c r="H43" s="134">
        <f>H40+H34</f>
        <v>0</v>
      </c>
      <c r="I43" s="118"/>
      <c r="J43" s="118"/>
      <c r="K43" s="118"/>
      <c r="L43" s="118"/>
      <c r="M43" s="134">
        <f>M40+M34</f>
        <v>0</v>
      </c>
      <c r="N43" s="134">
        <f>N40+N34</f>
        <v>0</v>
      </c>
      <c r="O43" s="85"/>
    </row>
    <row r="44" spans="1:16" ht="14.25" customHeight="1">
      <c r="A44" s="119" t="s">
        <v>854</v>
      </c>
      <c r="B44" s="32"/>
      <c r="C44" s="118"/>
      <c r="D44" s="118"/>
      <c r="E44" s="118"/>
      <c r="F44" s="118"/>
      <c r="G44" s="118"/>
      <c r="H44" s="134">
        <f>H43/1000</f>
        <v>0</v>
      </c>
      <c r="I44" s="118"/>
      <c r="J44" s="118"/>
      <c r="K44" s="118"/>
      <c r="L44" s="118"/>
      <c r="M44" s="134">
        <f>M43/1000</f>
        <v>0</v>
      </c>
      <c r="N44" s="134">
        <f>N43/1000</f>
        <v>0</v>
      </c>
      <c r="O44" s="85"/>
    </row>
    <row r="45" spans="1:16" ht="46.5" customHeight="1">
      <c r="A45" s="613" t="s">
        <v>1569</v>
      </c>
      <c r="B45" s="222"/>
      <c r="C45" s="222"/>
      <c r="D45" s="222"/>
      <c r="E45" s="222"/>
      <c r="F45" s="222"/>
      <c r="G45" s="222"/>
      <c r="H45" s="222"/>
      <c r="I45" s="222"/>
      <c r="J45" s="222"/>
      <c r="K45" s="222"/>
      <c r="L45" s="222"/>
      <c r="M45" s="222"/>
      <c r="N45" s="402"/>
    </row>
    <row r="46" spans="1:16">
      <c r="A46" s="399" t="s">
        <v>844</v>
      </c>
      <c r="B46" s="111"/>
      <c r="C46" s="395"/>
      <c r="D46" s="395"/>
      <c r="E46" s="395"/>
      <c r="F46" s="395"/>
      <c r="G46" s="395"/>
      <c r="H46" s="400">
        <f>H47+H51</f>
        <v>12045</v>
      </c>
      <c r="I46" s="395"/>
      <c r="J46" s="395"/>
      <c r="K46" s="395"/>
      <c r="L46" s="395"/>
      <c r="M46" s="400">
        <f>M47+M51</f>
        <v>0</v>
      </c>
      <c r="N46" s="400">
        <f>N47+N51</f>
        <v>0</v>
      </c>
      <c r="O46" s="85"/>
    </row>
    <row r="47" spans="1:16">
      <c r="A47" s="119" t="s">
        <v>845</v>
      </c>
      <c r="B47" s="32"/>
      <c r="C47" s="118"/>
      <c r="D47" s="118"/>
      <c r="E47" s="118"/>
      <c r="F47" s="118"/>
      <c r="G47" s="118"/>
      <c r="H47" s="134">
        <f>SUM(H48:H51)</f>
        <v>12045</v>
      </c>
      <c r="I47" s="118"/>
      <c r="J47" s="118"/>
      <c r="K47" s="118"/>
      <c r="L47" s="118"/>
      <c r="M47" s="134">
        <f>SUM(M48:M51)</f>
        <v>0</v>
      </c>
      <c r="N47" s="134">
        <f>SUM(N48:N51)</f>
        <v>0</v>
      </c>
      <c r="O47" s="85"/>
    </row>
    <row r="48" spans="1:16" ht="18.75">
      <c r="A48" s="122" t="s">
        <v>846</v>
      </c>
      <c r="B48" s="32" t="s">
        <v>723</v>
      </c>
      <c r="C48" s="124"/>
      <c r="D48" s="124"/>
      <c r="E48" s="124"/>
      <c r="F48" s="124">
        <v>365</v>
      </c>
      <c r="G48" s="124">
        <v>33</v>
      </c>
      <c r="H48" s="132">
        <f>G48*F48</f>
        <v>12045</v>
      </c>
      <c r="I48" s="124"/>
      <c r="J48" s="124"/>
      <c r="K48" s="124"/>
      <c r="L48" s="124"/>
      <c r="M48" s="132">
        <f>L48*K48</f>
        <v>0</v>
      </c>
      <c r="N48" s="124"/>
      <c r="O48" s="713"/>
      <c r="P48" s="962" t="s">
        <v>1625</v>
      </c>
    </row>
    <row r="49" spans="1:15">
      <c r="A49" s="122" t="s">
        <v>847</v>
      </c>
      <c r="B49" s="32" t="s">
        <v>723</v>
      </c>
      <c r="C49" s="124"/>
      <c r="D49" s="124"/>
      <c r="E49" s="124"/>
      <c r="F49" s="124"/>
      <c r="G49" s="124"/>
      <c r="H49" s="132">
        <f>G49*F49</f>
        <v>0</v>
      </c>
      <c r="I49" s="124"/>
      <c r="J49" s="124"/>
      <c r="K49" s="124"/>
      <c r="L49" s="124"/>
      <c r="M49" s="132">
        <f>L49*K49</f>
        <v>0</v>
      </c>
      <c r="N49" s="124"/>
      <c r="O49" s="85"/>
    </row>
    <row r="50" spans="1:15">
      <c r="A50" s="122" t="s">
        <v>848</v>
      </c>
      <c r="B50" s="32" t="s">
        <v>723</v>
      </c>
      <c r="C50" s="124"/>
      <c r="D50" s="124"/>
      <c r="E50" s="124"/>
      <c r="F50" s="124"/>
      <c r="G50" s="124"/>
      <c r="H50" s="132">
        <f>G50*F50</f>
        <v>0</v>
      </c>
      <c r="I50" s="124"/>
      <c r="J50" s="124"/>
      <c r="K50" s="124"/>
      <c r="L50" s="124"/>
      <c r="M50" s="132">
        <f>L50*K50</f>
        <v>0</v>
      </c>
      <c r="N50" s="124"/>
      <c r="O50" s="85"/>
    </row>
    <row r="51" spans="1:15">
      <c r="A51" s="119" t="s">
        <v>849</v>
      </c>
      <c r="B51" s="118"/>
      <c r="C51" s="124"/>
      <c r="D51" s="124"/>
      <c r="E51" s="124"/>
      <c r="F51" s="124"/>
      <c r="G51" s="124"/>
      <c r="H51" s="132">
        <f>G51*F51</f>
        <v>0</v>
      </c>
      <c r="I51" s="124"/>
      <c r="J51" s="124"/>
      <c r="K51" s="124"/>
      <c r="L51" s="124"/>
      <c r="M51" s="132">
        <f>L51*K51</f>
        <v>0</v>
      </c>
      <c r="N51" s="124"/>
      <c r="O51" s="85"/>
    </row>
    <row r="52" spans="1:15">
      <c r="A52" s="53" t="s">
        <v>850</v>
      </c>
      <c r="B52" s="120" t="s">
        <v>858</v>
      </c>
      <c r="C52" s="119"/>
      <c r="D52" s="119"/>
      <c r="E52" s="119"/>
      <c r="F52" s="119"/>
      <c r="G52" s="119"/>
      <c r="H52" s="134">
        <f>SUM(H53:H54)</f>
        <v>0</v>
      </c>
      <c r="I52" s="119"/>
      <c r="J52" s="119"/>
      <c r="K52" s="119"/>
      <c r="L52" s="119"/>
      <c r="M52" s="134">
        <f>SUM(M53:M54)</f>
        <v>0</v>
      </c>
      <c r="N52" s="134">
        <f>SUM(N53:N54)</f>
        <v>0</v>
      </c>
      <c r="O52" s="85"/>
    </row>
    <row r="53" spans="1:15">
      <c r="A53" s="118" t="s">
        <v>851</v>
      </c>
      <c r="B53" s="32" t="s">
        <v>852</v>
      </c>
      <c r="C53" s="124"/>
      <c r="D53" s="124"/>
      <c r="E53" s="124"/>
      <c r="F53" s="124"/>
      <c r="G53" s="124"/>
      <c r="H53" s="132">
        <f>G53*F53</f>
        <v>0</v>
      </c>
      <c r="I53" s="124"/>
      <c r="J53" s="124"/>
      <c r="K53" s="124"/>
      <c r="L53" s="124"/>
      <c r="M53" s="132">
        <f>L53*K53</f>
        <v>0</v>
      </c>
      <c r="N53" s="124"/>
      <c r="O53" s="85"/>
    </row>
    <row r="54" spans="1:15">
      <c r="A54" s="118" t="s">
        <v>853</v>
      </c>
      <c r="B54" s="32" t="s">
        <v>852</v>
      </c>
      <c r="C54" s="124"/>
      <c r="D54" s="124"/>
      <c r="E54" s="124"/>
      <c r="F54" s="124"/>
      <c r="G54" s="124"/>
      <c r="H54" s="132">
        <f>G54*F54</f>
        <v>0</v>
      </c>
      <c r="I54" s="124"/>
      <c r="J54" s="124"/>
      <c r="K54" s="124"/>
      <c r="L54" s="124"/>
      <c r="M54" s="132">
        <f>L54*K54</f>
        <v>0</v>
      </c>
      <c r="N54" s="124"/>
      <c r="O54" s="85"/>
    </row>
    <row r="55" spans="1:15">
      <c r="A55" s="119" t="s">
        <v>842</v>
      </c>
      <c r="B55" s="32"/>
      <c r="C55" s="118"/>
      <c r="D55" s="118"/>
      <c r="E55" s="118"/>
      <c r="F55" s="118"/>
      <c r="G55" s="118"/>
      <c r="H55" s="134">
        <f>H52+H46</f>
        <v>12045</v>
      </c>
      <c r="I55" s="118"/>
      <c r="J55" s="118"/>
      <c r="K55" s="118"/>
      <c r="L55" s="118"/>
      <c r="M55" s="134">
        <f>M52+M46</f>
        <v>0</v>
      </c>
      <c r="N55" s="134">
        <f>N52+N46</f>
        <v>0</v>
      </c>
      <c r="O55" s="85"/>
    </row>
    <row r="56" spans="1:15" ht="25.5">
      <c r="A56" s="119" t="s">
        <v>854</v>
      </c>
      <c r="B56" s="32"/>
      <c r="C56" s="118"/>
      <c r="D56" s="118"/>
      <c r="E56" s="118"/>
      <c r="F56" s="118"/>
      <c r="G56" s="118"/>
      <c r="H56" s="134">
        <f>H55/1000</f>
        <v>12.045</v>
      </c>
      <c r="I56" s="118"/>
      <c r="J56" s="118"/>
      <c r="K56" s="118"/>
      <c r="L56" s="118"/>
      <c r="M56" s="134">
        <f>M55/1000</f>
        <v>0</v>
      </c>
      <c r="N56" s="134">
        <f>N55/1000</f>
        <v>0</v>
      </c>
      <c r="O56" s="85"/>
    </row>
    <row r="57" spans="1:15" ht="15.75">
      <c r="A57" s="613" t="s">
        <v>1563</v>
      </c>
      <c r="B57" s="222"/>
      <c r="C57" s="222"/>
      <c r="D57" s="222"/>
      <c r="E57" s="222"/>
      <c r="F57" s="222"/>
      <c r="G57" s="222"/>
      <c r="H57" s="222"/>
      <c r="I57" s="222"/>
      <c r="J57" s="222"/>
      <c r="K57" s="222"/>
      <c r="L57" s="222"/>
      <c r="M57" s="222"/>
      <c r="N57" s="402"/>
    </row>
    <row r="58" spans="1:15">
      <c r="A58" s="399" t="s">
        <v>844</v>
      </c>
      <c r="B58" s="111"/>
      <c r="C58" s="395"/>
      <c r="D58" s="395"/>
      <c r="E58" s="395"/>
      <c r="F58" s="395"/>
      <c r="G58" s="395"/>
      <c r="H58" s="400">
        <f>H59+H63</f>
        <v>12045</v>
      </c>
      <c r="I58" s="395"/>
      <c r="J58" s="395"/>
      <c r="K58" s="395"/>
      <c r="L58" s="395"/>
      <c r="M58" s="400">
        <f>M59+M63</f>
        <v>0</v>
      </c>
      <c r="N58" s="400">
        <f>N59+N63</f>
        <v>0</v>
      </c>
      <c r="O58" s="85"/>
    </row>
    <row r="59" spans="1:15">
      <c r="A59" s="119" t="s">
        <v>845</v>
      </c>
      <c r="B59" s="32"/>
      <c r="C59" s="118"/>
      <c r="D59" s="118"/>
      <c r="E59" s="118"/>
      <c r="F59" s="118"/>
      <c r="G59" s="118"/>
      <c r="H59" s="134">
        <f>SUM(H60:H63)</f>
        <v>12045</v>
      </c>
      <c r="I59" s="118"/>
      <c r="J59" s="118"/>
      <c r="K59" s="118"/>
      <c r="L59" s="118"/>
      <c r="M59" s="134">
        <f>SUM(M60:M63)</f>
        <v>0</v>
      </c>
      <c r="N59" s="134">
        <f>SUM(N60:N63)</f>
        <v>0</v>
      </c>
      <c r="O59" s="85"/>
    </row>
    <row r="60" spans="1:15" ht="18.75">
      <c r="A60" s="122" t="s">
        <v>846</v>
      </c>
      <c r="B60" s="32" t="s">
        <v>723</v>
      </c>
      <c r="C60" s="124"/>
      <c r="D60" s="124"/>
      <c r="E60" s="124"/>
      <c r="F60" s="124">
        <v>365</v>
      </c>
      <c r="G60" s="124">
        <v>33</v>
      </c>
      <c r="H60" s="132">
        <f>G60*F60</f>
        <v>12045</v>
      </c>
      <c r="I60" s="124"/>
      <c r="J60" s="124"/>
      <c r="K60" s="124"/>
      <c r="L60" s="124"/>
      <c r="M60" s="132">
        <f>L60*K60</f>
        <v>0</v>
      </c>
      <c r="N60" s="124"/>
      <c r="O60" s="713"/>
    </row>
    <row r="61" spans="1:15">
      <c r="A61" s="122" t="s">
        <v>847</v>
      </c>
      <c r="B61" s="32" t="s">
        <v>723</v>
      </c>
      <c r="C61" s="124"/>
      <c r="D61" s="124"/>
      <c r="E61" s="124"/>
      <c r="F61" s="124"/>
      <c r="G61" s="124"/>
      <c r="H61" s="132">
        <f>G61*F61</f>
        <v>0</v>
      </c>
      <c r="I61" s="124"/>
      <c r="J61" s="124"/>
      <c r="K61" s="124"/>
      <c r="L61" s="124"/>
      <c r="M61" s="132">
        <f>L61*K61</f>
        <v>0</v>
      </c>
      <c r="N61" s="124"/>
      <c r="O61" s="85"/>
    </row>
    <row r="62" spans="1:15">
      <c r="A62" s="122" t="s">
        <v>848</v>
      </c>
      <c r="B62" s="32" t="s">
        <v>723</v>
      </c>
      <c r="C62" s="124"/>
      <c r="D62" s="124"/>
      <c r="E62" s="124"/>
      <c r="F62" s="124"/>
      <c r="G62" s="124"/>
      <c r="H62" s="132">
        <f>G62*F62</f>
        <v>0</v>
      </c>
      <c r="I62" s="124"/>
      <c r="J62" s="124"/>
      <c r="K62" s="124"/>
      <c r="L62" s="124"/>
      <c r="M62" s="132">
        <f>L62*K62</f>
        <v>0</v>
      </c>
      <c r="N62" s="124"/>
      <c r="O62" s="85"/>
    </row>
    <row r="63" spans="1:15">
      <c r="A63" s="119" t="s">
        <v>849</v>
      </c>
      <c r="B63" s="118"/>
      <c r="C63" s="124"/>
      <c r="D63" s="124"/>
      <c r="E63" s="124"/>
      <c r="F63" s="124"/>
      <c r="G63" s="124"/>
      <c r="H63" s="132">
        <f>G63*F63</f>
        <v>0</v>
      </c>
      <c r="I63" s="124"/>
      <c r="J63" s="124"/>
      <c r="K63" s="124"/>
      <c r="L63" s="124"/>
      <c r="M63" s="132">
        <f>L63*K63</f>
        <v>0</v>
      </c>
      <c r="N63" s="124"/>
      <c r="O63" s="85"/>
    </row>
    <row r="64" spans="1:15">
      <c r="A64" s="53" t="s">
        <v>850</v>
      </c>
      <c r="B64" s="120" t="s">
        <v>858</v>
      </c>
      <c r="C64" s="119"/>
      <c r="D64" s="119"/>
      <c r="E64" s="119"/>
      <c r="F64" s="119"/>
      <c r="G64" s="119"/>
      <c r="H64" s="134">
        <f>SUM(H65:H66)</f>
        <v>0</v>
      </c>
      <c r="I64" s="119"/>
      <c r="J64" s="119"/>
      <c r="K64" s="119"/>
      <c r="L64" s="119"/>
      <c r="M64" s="134">
        <f>SUM(M65:M66)</f>
        <v>0</v>
      </c>
      <c r="N64" s="134">
        <f>SUM(N65:N66)</f>
        <v>0</v>
      </c>
      <c r="O64" s="85"/>
    </row>
    <row r="65" spans="1:15">
      <c r="A65" s="118" t="s">
        <v>851</v>
      </c>
      <c r="B65" s="32" t="s">
        <v>852</v>
      </c>
      <c r="C65" s="124"/>
      <c r="D65" s="124"/>
      <c r="E65" s="124"/>
      <c r="F65" s="124"/>
      <c r="G65" s="124"/>
      <c r="H65" s="132">
        <f>G65*F65</f>
        <v>0</v>
      </c>
      <c r="I65" s="124"/>
      <c r="J65" s="124"/>
      <c r="K65" s="124"/>
      <c r="L65" s="124"/>
      <c r="M65" s="132">
        <f>L65*K65</f>
        <v>0</v>
      </c>
      <c r="N65" s="124"/>
      <c r="O65" s="85"/>
    </row>
    <row r="66" spans="1:15">
      <c r="A66" s="118" t="s">
        <v>853</v>
      </c>
      <c r="B66" s="32" t="s">
        <v>852</v>
      </c>
      <c r="C66" s="124"/>
      <c r="D66" s="124"/>
      <c r="E66" s="124"/>
      <c r="F66" s="124"/>
      <c r="G66" s="124"/>
      <c r="H66" s="132">
        <f>G66*F66</f>
        <v>0</v>
      </c>
      <c r="I66" s="124"/>
      <c r="J66" s="124"/>
      <c r="K66" s="124"/>
      <c r="L66" s="124"/>
      <c r="M66" s="132">
        <f>L66*K66</f>
        <v>0</v>
      </c>
      <c r="N66" s="124"/>
      <c r="O66" s="85"/>
    </row>
    <row r="67" spans="1:15">
      <c r="A67" s="119" t="s">
        <v>842</v>
      </c>
      <c r="B67" s="32"/>
      <c r="C67" s="118"/>
      <c r="D67" s="118"/>
      <c r="E67" s="118"/>
      <c r="F67" s="118"/>
      <c r="G67" s="118"/>
      <c r="H67" s="134">
        <f>H64+H58</f>
        <v>12045</v>
      </c>
      <c r="I67" s="118"/>
      <c r="J67" s="118"/>
      <c r="K67" s="118"/>
      <c r="L67" s="118"/>
      <c r="M67" s="134">
        <f>M64+M58</f>
        <v>0</v>
      </c>
      <c r="N67" s="134">
        <f>N64+N58</f>
        <v>0</v>
      </c>
      <c r="O67" s="85"/>
    </row>
    <row r="68" spans="1:15" ht="25.5">
      <c r="A68" s="119" t="s">
        <v>854</v>
      </c>
      <c r="B68" s="32"/>
      <c r="C68" s="118"/>
      <c r="D68" s="118"/>
      <c r="E68" s="118"/>
      <c r="F68" s="118"/>
      <c r="G68" s="118"/>
      <c r="H68" s="134">
        <f>H67/1000</f>
        <v>12.045</v>
      </c>
      <c r="I68" s="118"/>
      <c r="J68" s="118"/>
      <c r="K68" s="118"/>
      <c r="L68" s="118"/>
      <c r="M68" s="134">
        <f>M67/1000</f>
        <v>0</v>
      </c>
      <c r="N68" s="134">
        <f>N67/1000</f>
        <v>0</v>
      </c>
      <c r="O68" s="85"/>
    </row>
    <row r="69" spans="1:15" ht="15.75">
      <c r="A69" s="613" t="s">
        <v>1564</v>
      </c>
      <c r="B69" s="222"/>
      <c r="C69" s="222"/>
      <c r="D69" s="222"/>
      <c r="E69" s="222"/>
      <c r="F69" s="222"/>
      <c r="G69" s="222"/>
      <c r="H69" s="222"/>
      <c r="I69" s="222"/>
      <c r="J69" s="222"/>
      <c r="K69" s="222"/>
      <c r="L69" s="222"/>
      <c r="M69" s="222"/>
      <c r="N69" s="402"/>
    </row>
    <row r="70" spans="1:15">
      <c r="A70" s="399" t="s">
        <v>844</v>
      </c>
      <c r="B70" s="111"/>
      <c r="C70" s="395"/>
      <c r="D70" s="395"/>
      <c r="E70" s="395"/>
      <c r="F70" s="395"/>
      <c r="G70" s="395"/>
      <c r="H70" s="400">
        <f>H71+H75</f>
        <v>12045</v>
      </c>
      <c r="I70" s="395"/>
      <c r="J70" s="395"/>
      <c r="K70" s="395"/>
      <c r="L70" s="395"/>
      <c r="M70" s="400">
        <f>M71+M75</f>
        <v>0</v>
      </c>
      <c r="N70" s="400">
        <f>N71+N75</f>
        <v>0</v>
      </c>
      <c r="O70" s="85"/>
    </row>
    <row r="71" spans="1:15">
      <c r="A71" s="119" t="s">
        <v>845</v>
      </c>
      <c r="B71" s="32"/>
      <c r="C71" s="118"/>
      <c r="D71" s="118"/>
      <c r="E71" s="118"/>
      <c r="F71" s="118"/>
      <c r="G71" s="118"/>
      <c r="H71" s="134">
        <f>SUM(H72:H75)</f>
        <v>12045</v>
      </c>
      <c r="I71" s="118"/>
      <c r="J71" s="118"/>
      <c r="K71" s="118"/>
      <c r="L71" s="118"/>
      <c r="M71" s="134">
        <f>SUM(M72:M75)</f>
        <v>0</v>
      </c>
      <c r="N71" s="134">
        <f>SUM(N72:N75)</f>
        <v>0</v>
      </c>
      <c r="O71" s="85"/>
    </row>
    <row r="72" spans="1:15" ht="18.75">
      <c r="A72" s="122" t="s">
        <v>846</v>
      </c>
      <c r="B72" s="32" t="s">
        <v>723</v>
      </c>
      <c r="C72" s="124"/>
      <c r="D72" s="124"/>
      <c r="E72" s="124"/>
      <c r="F72" s="124">
        <v>365</v>
      </c>
      <c r="G72" s="124">
        <v>33</v>
      </c>
      <c r="H72" s="132">
        <f>G72*F72</f>
        <v>12045</v>
      </c>
      <c r="I72" s="124"/>
      <c r="J72" s="124"/>
      <c r="K72" s="124"/>
      <c r="L72" s="124"/>
      <c r="M72" s="132">
        <f>L72*K72</f>
        <v>0</v>
      </c>
      <c r="N72" s="124"/>
      <c r="O72" s="713"/>
    </row>
    <row r="73" spans="1:15">
      <c r="A73" s="122" t="s">
        <v>847</v>
      </c>
      <c r="B73" s="32" t="s">
        <v>723</v>
      </c>
      <c r="C73" s="124"/>
      <c r="D73" s="124"/>
      <c r="E73" s="124"/>
      <c r="F73" s="124"/>
      <c r="G73" s="124"/>
      <c r="H73" s="132">
        <f>G73*F73</f>
        <v>0</v>
      </c>
      <c r="I73" s="124"/>
      <c r="J73" s="124"/>
      <c r="K73" s="124"/>
      <c r="L73" s="124"/>
      <c r="M73" s="132">
        <f>L73*K73</f>
        <v>0</v>
      </c>
      <c r="N73" s="124"/>
      <c r="O73" s="85"/>
    </row>
    <row r="74" spans="1:15">
      <c r="A74" s="122" t="s">
        <v>848</v>
      </c>
      <c r="B74" s="32" t="s">
        <v>723</v>
      </c>
      <c r="C74" s="124"/>
      <c r="D74" s="124"/>
      <c r="E74" s="124"/>
      <c r="F74" s="124"/>
      <c r="G74" s="124"/>
      <c r="H74" s="132">
        <f>G74*F74</f>
        <v>0</v>
      </c>
      <c r="I74" s="124"/>
      <c r="J74" s="124"/>
      <c r="K74" s="124"/>
      <c r="L74" s="124"/>
      <c r="M74" s="132">
        <f>L74*K74</f>
        <v>0</v>
      </c>
      <c r="N74" s="124"/>
      <c r="O74" s="85"/>
    </row>
    <row r="75" spans="1:15">
      <c r="A75" s="119" t="s">
        <v>849</v>
      </c>
      <c r="B75" s="118"/>
      <c r="C75" s="124"/>
      <c r="D75" s="124"/>
      <c r="E75" s="124"/>
      <c r="F75" s="124"/>
      <c r="G75" s="124"/>
      <c r="H75" s="132">
        <f>G75*F75</f>
        <v>0</v>
      </c>
      <c r="I75" s="124"/>
      <c r="J75" s="124"/>
      <c r="K75" s="124"/>
      <c r="L75" s="124"/>
      <c r="M75" s="132">
        <f>L75*K75</f>
        <v>0</v>
      </c>
      <c r="N75" s="124"/>
      <c r="O75" s="85"/>
    </row>
    <row r="76" spans="1:15">
      <c r="A76" s="53" t="s">
        <v>850</v>
      </c>
      <c r="B76" s="120" t="s">
        <v>858</v>
      </c>
      <c r="C76" s="119"/>
      <c r="D76" s="119"/>
      <c r="E76" s="119"/>
      <c r="F76" s="119"/>
      <c r="G76" s="119"/>
      <c r="H76" s="134">
        <f>SUM(H77:H78)</f>
        <v>0</v>
      </c>
      <c r="I76" s="119"/>
      <c r="J76" s="119"/>
      <c r="K76" s="119"/>
      <c r="L76" s="119"/>
      <c r="M76" s="134">
        <f>SUM(M77:M78)</f>
        <v>0</v>
      </c>
      <c r="N76" s="134">
        <f>SUM(N77:N78)</f>
        <v>0</v>
      </c>
      <c r="O76" s="85"/>
    </row>
    <row r="77" spans="1:15">
      <c r="A77" s="118" t="s">
        <v>851</v>
      </c>
      <c r="B77" s="32" t="s">
        <v>852</v>
      </c>
      <c r="C77" s="124"/>
      <c r="D77" s="124"/>
      <c r="E77" s="124"/>
      <c r="F77" s="124"/>
      <c r="G77" s="124"/>
      <c r="H77" s="132">
        <f>G77*F77</f>
        <v>0</v>
      </c>
      <c r="I77" s="124"/>
      <c r="J77" s="124"/>
      <c r="K77" s="124"/>
      <c r="L77" s="124"/>
      <c r="M77" s="132">
        <f>L77*K77</f>
        <v>0</v>
      </c>
      <c r="N77" s="124"/>
      <c r="O77" s="85"/>
    </row>
    <row r="78" spans="1:15">
      <c r="A78" s="118" t="s">
        <v>853</v>
      </c>
      <c r="B78" s="32" t="s">
        <v>852</v>
      </c>
      <c r="C78" s="124"/>
      <c r="D78" s="124"/>
      <c r="E78" s="124"/>
      <c r="F78" s="124"/>
      <c r="G78" s="124"/>
      <c r="H78" s="132">
        <f>G78*F78</f>
        <v>0</v>
      </c>
      <c r="I78" s="124"/>
      <c r="J78" s="124"/>
      <c r="K78" s="124"/>
      <c r="L78" s="124"/>
      <c r="M78" s="132">
        <f>L78*K78</f>
        <v>0</v>
      </c>
      <c r="N78" s="124"/>
      <c r="O78" s="85"/>
    </row>
    <row r="79" spans="1:15">
      <c r="A79" s="119" t="s">
        <v>842</v>
      </c>
      <c r="B79" s="32"/>
      <c r="C79" s="118"/>
      <c r="D79" s="118"/>
      <c r="E79" s="118"/>
      <c r="F79" s="118"/>
      <c r="G79" s="118"/>
      <c r="H79" s="134">
        <f>H76+H70</f>
        <v>12045</v>
      </c>
      <c r="I79" s="118"/>
      <c r="J79" s="118"/>
      <c r="K79" s="118"/>
      <c r="L79" s="118"/>
      <c r="M79" s="134">
        <f>M76+M70</f>
        <v>0</v>
      </c>
      <c r="N79" s="134">
        <f>N76+N70</f>
        <v>0</v>
      </c>
      <c r="O79" s="85"/>
    </row>
    <row r="80" spans="1:15" ht="25.5">
      <c r="A80" s="119" t="s">
        <v>854</v>
      </c>
      <c r="B80" s="32"/>
      <c r="C80" s="118"/>
      <c r="D80" s="118"/>
      <c r="E80" s="118"/>
      <c r="F80" s="118"/>
      <c r="G80" s="118"/>
      <c r="H80" s="134">
        <f>H79/1000</f>
        <v>12.045</v>
      </c>
      <c r="I80" s="118"/>
      <c r="J80" s="118"/>
      <c r="K80" s="118"/>
      <c r="L80" s="118"/>
      <c r="M80" s="134">
        <f>M79/1000</f>
        <v>0</v>
      </c>
      <c r="N80" s="134">
        <f>N79/1000</f>
        <v>0</v>
      </c>
      <c r="O80" s="85"/>
    </row>
    <row r="81" spans="1:15" ht="46.5" customHeight="1">
      <c r="A81" s="613" t="s">
        <v>1570</v>
      </c>
      <c r="B81" s="222"/>
      <c r="C81" s="222"/>
      <c r="D81" s="222"/>
      <c r="E81" s="222"/>
      <c r="F81" s="222"/>
      <c r="G81" s="222"/>
      <c r="H81" s="222"/>
      <c r="I81" s="222"/>
      <c r="J81" s="222"/>
      <c r="K81" s="222"/>
      <c r="L81" s="222"/>
      <c r="M81" s="222"/>
      <c r="N81" s="402"/>
    </row>
    <row r="82" spans="1:15">
      <c r="A82" s="399" t="s">
        <v>844</v>
      </c>
      <c r="B82" s="111"/>
      <c r="C82" s="395"/>
      <c r="D82" s="395"/>
      <c r="E82" s="395"/>
      <c r="F82" s="395"/>
      <c r="G82" s="395"/>
      <c r="H82" s="400">
        <f>H83+H87</f>
        <v>299.29999999999995</v>
      </c>
      <c r="I82" s="395"/>
      <c r="J82" s="395"/>
      <c r="K82" s="395"/>
      <c r="L82" s="395"/>
      <c r="M82" s="400">
        <f>M83+M87</f>
        <v>0</v>
      </c>
      <c r="N82" s="400">
        <f>N83+N87</f>
        <v>300</v>
      </c>
      <c r="O82" s="85"/>
    </row>
    <row r="83" spans="1:15" ht="18.75">
      <c r="A83" s="119" t="s">
        <v>845</v>
      </c>
      <c r="B83" s="32"/>
      <c r="C83" s="118">
        <v>4</v>
      </c>
      <c r="D83" s="118"/>
      <c r="E83" s="118"/>
      <c r="F83" s="118">
        <v>365</v>
      </c>
      <c r="G83" s="118">
        <v>0.82</v>
      </c>
      <c r="H83" s="132">
        <f>G83*F83</f>
        <v>299.29999999999995</v>
      </c>
      <c r="I83" s="118"/>
      <c r="J83" s="118"/>
      <c r="K83" s="118"/>
      <c r="L83" s="118"/>
      <c r="M83" s="134">
        <f>SUM(M84:M87)</f>
        <v>0</v>
      </c>
      <c r="N83" s="134">
        <v>300</v>
      </c>
      <c r="O83" s="713"/>
    </row>
    <row r="84" spans="1:15">
      <c r="A84" s="122" t="s">
        <v>846</v>
      </c>
      <c r="B84" s="32" t="s">
        <v>723</v>
      </c>
      <c r="C84" s="124"/>
      <c r="D84" s="124"/>
      <c r="E84" s="124"/>
      <c r="F84" s="124"/>
      <c r="G84" s="124"/>
      <c r="H84" s="132">
        <f>G84*F84</f>
        <v>0</v>
      </c>
      <c r="I84" s="124"/>
      <c r="J84" s="124"/>
      <c r="K84" s="124"/>
      <c r="L84" s="124"/>
      <c r="M84" s="132">
        <f>L84*K84</f>
        <v>0</v>
      </c>
      <c r="N84" s="124"/>
      <c r="O84" s="85"/>
    </row>
    <row r="85" spans="1:15">
      <c r="A85" s="122" t="s">
        <v>847</v>
      </c>
      <c r="B85" s="32" t="s">
        <v>723</v>
      </c>
      <c r="C85" s="124"/>
      <c r="D85" s="124"/>
      <c r="E85" s="124"/>
      <c r="F85" s="124"/>
      <c r="G85" s="124"/>
      <c r="H85" s="132">
        <f>G85*F85</f>
        <v>0</v>
      </c>
      <c r="I85" s="124"/>
      <c r="J85" s="124"/>
      <c r="K85" s="124"/>
      <c r="L85" s="124"/>
      <c r="M85" s="132">
        <f>L85*K85</f>
        <v>0</v>
      </c>
      <c r="N85" s="124"/>
      <c r="O85" s="85"/>
    </row>
    <row r="86" spans="1:15">
      <c r="A86" s="122" t="s">
        <v>848</v>
      </c>
      <c r="B86" s="32" t="s">
        <v>723</v>
      </c>
      <c r="C86" s="124"/>
      <c r="D86" s="124"/>
      <c r="E86" s="124"/>
      <c r="F86" s="124"/>
      <c r="G86" s="124"/>
      <c r="H86" s="132">
        <f>G86*F86</f>
        <v>0</v>
      </c>
      <c r="I86" s="124"/>
      <c r="J86" s="124"/>
      <c r="K86" s="124"/>
      <c r="L86" s="124"/>
      <c r="M86" s="132">
        <f>L86*K86</f>
        <v>0</v>
      </c>
      <c r="N86" s="124"/>
      <c r="O86" s="85"/>
    </row>
    <row r="87" spans="1:15">
      <c r="A87" s="119" t="s">
        <v>849</v>
      </c>
      <c r="B87" s="118"/>
      <c r="C87" s="124"/>
      <c r="D87" s="124"/>
      <c r="E87" s="124"/>
      <c r="F87" s="124"/>
      <c r="G87" s="124"/>
      <c r="H87" s="132">
        <f>G87*F87</f>
        <v>0</v>
      </c>
      <c r="I87" s="124"/>
      <c r="J87" s="124"/>
      <c r="K87" s="124"/>
      <c r="L87" s="124"/>
      <c r="M87" s="132">
        <f>L87*K87</f>
        <v>0</v>
      </c>
      <c r="N87" s="124"/>
      <c r="O87" s="85"/>
    </row>
    <row r="88" spans="1:15">
      <c r="A88" s="53" t="s">
        <v>850</v>
      </c>
      <c r="B88" s="120" t="s">
        <v>858</v>
      </c>
      <c r="C88" s="119"/>
      <c r="D88" s="119"/>
      <c r="E88" s="119"/>
      <c r="F88" s="119"/>
      <c r="G88" s="119"/>
      <c r="H88" s="134">
        <f>SUM(H89:H90)</f>
        <v>0</v>
      </c>
      <c r="I88" s="119"/>
      <c r="J88" s="119"/>
      <c r="K88" s="119"/>
      <c r="L88" s="119"/>
      <c r="M88" s="134">
        <f>SUM(M89:M90)</f>
        <v>0</v>
      </c>
      <c r="N88" s="134">
        <f>SUM(N89:N90)</f>
        <v>0</v>
      </c>
      <c r="O88" s="85"/>
    </row>
    <row r="89" spans="1:15">
      <c r="A89" s="118" t="s">
        <v>851</v>
      </c>
      <c r="B89" s="32" t="s">
        <v>852</v>
      </c>
      <c r="C89" s="124"/>
      <c r="D89" s="124"/>
      <c r="E89" s="124"/>
      <c r="F89" s="124"/>
      <c r="G89" s="124"/>
      <c r="H89" s="132">
        <f>G89*F89</f>
        <v>0</v>
      </c>
      <c r="I89" s="124"/>
      <c r="J89" s="124"/>
      <c r="K89" s="124"/>
      <c r="L89" s="124"/>
      <c r="M89" s="132">
        <f>L89*K89</f>
        <v>0</v>
      </c>
      <c r="N89" s="124"/>
      <c r="O89" s="85"/>
    </row>
    <row r="90" spans="1:15">
      <c r="A90" s="118" t="s">
        <v>853</v>
      </c>
      <c r="B90" s="32" t="s">
        <v>852</v>
      </c>
      <c r="C90" s="124"/>
      <c r="D90" s="124"/>
      <c r="E90" s="124"/>
      <c r="F90" s="124"/>
      <c r="G90" s="124"/>
      <c r="H90" s="132">
        <f>G90*F90</f>
        <v>0</v>
      </c>
      <c r="I90" s="124"/>
      <c r="J90" s="124"/>
      <c r="K90" s="124"/>
      <c r="L90" s="124"/>
      <c r="M90" s="132">
        <f>L90*K90</f>
        <v>0</v>
      </c>
      <c r="N90" s="124"/>
      <c r="O90" s="85"/>
    </row>
    <row r="91" spans="1:15">
      <c r="A91" s="119" t="s">
        <v>842</v>
      </c>
      <c r="B91" s="32"/>
      <c r="C91" s="118"/>
      <c r="D91" s="118"/>
      <c r="E91" s="118"/>
      <c r="F91" s="118"/>
      <c r="G91" s="118"/>
      <c r="H91" s="134">
        <f>H88+H82</f>
        <v>299.29999999999995</v>
      </c>
      <c r="I91" s="118"/>
      <c r="J91" s="118"/>
      <c r="K91" s="118"/>
      <c r="L91" s="118"/>
      <c r="M91" s="134">
        <f>M88+M82</f>
        <v>0</v>
      </c>
      <c r="N91" s="134">
        <f>N88+N82</f>
        <v>300</v>
      </c>
      <c r="O91" s="85"/>
    </row>
    <row r="92" spans="1:15" ht="25.5">
      <c r="A92" s="119" t="s">
        <v>854</v>
      </c>
      <c r="B92" s="32"/>
      <c r="C92" s="118"/>
      <c r="D92" s="118"/>
      <c r="E92" s="118"/>
      <c r="F92" s="118"/>
      <c r="G92" s="118"/>
      <c r="H92" s="134">
        <f>H91/1000</f>
        <v>0.29929999999999995</v>
      </c>
      <c r="I92" s="118"/>
      <c r="J92" s="118"/>
      <c r="K92" s="118"/>
      <c r="L92" s="118"/>
      <c r="M92" s="134">
        <f>M91/1000</f>
        <v>0</v>
      </c>
      <c r="N92" s="134">
        <f>N91/1000</f>
        <v>0.3</v>
      </c>
      <c r="O92" s="85"/>
    </row>
    <row r="93" spans="1:15" ht="15.75">
      <c r="A93" s="613" t="s">
        <v>1563</v>
      </c>
      <c r="B93" s="222"/>
      <c r="C93" s="222"/>
      <c r="D93" s="222"/>
      <c r="E93" s="222"/>
      <c r="F93" s="222"/>
      <c r="G93" s="222"/>
      <c r="H93" s="222"/>
      <c r="I93" s="222"/>
      <c r="J93" s="222"/>
      <c r="K93" s="222"/>
      <c r="L93" s="222"/>
      <c r="M93" s="222"/>
      <c r="N93" s="402"/>
    </row>
    <row r="94" spans="1:15">
      <c r="A94" s="399" t="s">
        <v>844</v>
      </c>
      <c r="B94" s="111"/>
      <c r="C94" s="395"/>
      <c r="D94" s="395"/>
      <c r="E94" s="395"/>
      <c r="F94" s="395"/>
      <c r="G94" s="395"/>
      <c r="H94" s="400">
        <f>H95+H99</f>
        <v>299.29999999999995</v>
      </c>
      <c r="I94" s="395"/>
      <c r="J94" s="395"/>
      <c r="K94" s="395"/>
      <c r="L94" s="395"/>
      <c r="M94" s="400">
        <f>M95+M99</f>
        <v>0</v>
      </c>
      <c r="N94" s="400">
        <f>N95+N99</f>
        <v>0</v>
      </c>
      <c r="O94" s="85"/>
    </row>
    <row r="95" spans="1:15" ht="18.75">
      <c r="A95" s="119" t="s">
        <v>845</v>
      </c>
      <c r="B95" s="32"/>
      <c r="C95" s="118">
        <v>4</v>
      </c>
      <c r="D95" s="118"/>
      <c r="E95" s="118"/>
      <c r="F95" s="118">
        <v>365</v>
      </c>
      <c r="G95" s="118">
        <v>0.82</v>
      </c>
      <c r="H95" s="132">
        <f>G95*F95</f>
        <v>299.29999999999995</v>
      </c>
      <c r="I95" s="118"/>
      <c r="J95" s="118"/>
      <c r="K95" s="118"/>
      <c r="L95" s="118"/>
      <c r="M95" s="134">
        <f>SUM(M96:M99)</f>
        <v>0</v>
      </c>
      <c r="N95" s="134">
        <f>SUM(N96:N99)</f>
        <v>0</v>
      </c>
      <c r="O95" s="713"/>
    </row>
    <row r="96" spans="1:15">
      <c r="A96" s="122" t="s">
        <v>846</v>
      </c>
      <c r="B96" s="32" t="s">
        <v>723</v>
      </c>
      <c r="C96" s="124"/>
      <c r="D96" s="124"/>
      <c r="E96" s="124"/>
      <c r="F96" s="124"/>
      <c r="G96" s="124"/>
      <c r="H96" s="132">
        <f>G96*F96</f>
        <v>0</v>
      </c>
      <c r="I96" s="124"/>
      <c r="J96" s="124"/>
      <c r="K96" s="124"/>
      <c r="L96" s="124"/>
      <c r="M96" s="132">
        <f>L96*K96</f>
        <v>0</v>
      </c>
      <c r="N96" s="124"/>
      <c r="O96" s="85"/>
    </row>
    <row r="97" spans="1:15">
      <c r="A97" s="122" t="s">
        <v>847</v>
      </c>
      <c r="B97" s="32" t="s">
        <v>723</v>
      </c>
      <c r="C97" s="124"/>
      <c r="D97" s="124"/>
      <c r="E97" s="124"/>
      <c r="F97" s="124"/>
      <c r="G97" s="124"/>
      <c r="H97" s="132">
        <f>G97*F97</f>
        <v>0</v>
      </c>
      <c r="I97" s="124"/>
      <c r="J97" s="124"/>
      <c r="K97" s="124"/>
      <c r="L97" s="124"/>
      <c r="M97" s="132">
        <f>L97*K97</f>
        <v>0</v>
      </c>
      <c r="N97" s="124"/>
      <c r="O97" s="85"/>
    </row>
    <row r="98" spans="1:15">
      <c r="A98" s="122" t="s">
        <v>848</v>
      </c>
      <c r="B98" s="32" t="s">
        <v>723</v>
      </c>
      <c r="C98" s="124"/>
      <c r="D98" s="124"/>
      <c r="E98" s="124"/>
      <c r="F98" s="124"/>
      <c r="G98" s="124"/>
      <c r="H98" s="132">
        <f>G98*F98</f>
        <v>0</v>
      </c>
      <c r="I98" s="124"/>
      <c r="J98" s="124"/>
      <c r="K98" s="124"/>
      <c r="L98" s="124"/>
      <c r="M98" s="132">
        <f>L98*K98</f>
        <v>0</v>
      </c>
      <c r="N98" s="124"/>
      <c r="O98" s="85"/>
    </row>
    <row r="99" spans="1:15">
      <c r="A99" s="119" t="s">
        <v>849</v>
      </c>
      <c r="B99" s="118"/>
      <c r="C99" s="124"/>
      <c r="D99" s="124"/>
      <c r="E99" s="124"/>
      <c r="F99" s="124"/>
      <c r="G99" s="124"/>
      <c r="H99" s="132">
        <f>G99*F99</f>
        <v>0</v>
      </c>
      <c r="I99" s="124"/>
      <c r="J99" s="124"/>
      <c r="K99" s="124"/>
      <c r="L99" s="124"/>
      <c r="M99" s="132">
        <f>L99*K99</f>
        <v>0</v>
      </c>
      <c r="N99" s="124"/>
      <c r="O99" s="85"/>
    </row>
    <row r="100" spans="1:15">
      <c r="A100" s="53" t="s">
        <v>850</v>
      </c>
      <c r="B100" s="120" t="s">
        <v>858</v>
      </c>
      <c r="C100" s="119"/>
      <c r="D100" s="119"/>
      <c r="E100" s="119"/>
      <c r="F100" s="119"/>
      <c r="G100" s="119"/>
      <c r="H100" s="134">
        <f>SUM(H101:H102)</f>
        <v>0</v>
      </c>
      <c r="I100" s="119"/>
      <c r="J100" s="119"/>
      <c r="K100" s="119"/>
      <c r="L100" s="119"/>
      <c r="M100" s="134">
        <f>SUM(M101:M102)</f>
        <v>0</v>
      </c>
      <c r="N100" s="134">
        <f>SUM(N101:N102)</f>
        <v>0</v>
      </c>
      <c r="O100" s="85"/>
    </row>
    <row r="101" spans="1:15">
      <c r="A101" s="118" t="s">
        <v>851</v>
      </c>
      <c r="B101" s="32" t="s">
        <v>852</v>
      </c>
      <c r="C101" s="124"/>
      <c r="D101" s="124"/>
      <c r="E101" s="124"/>
      <c r="F101" s="124"/>
      <c r="G101" s="124"/>
      <c r="H101" s="132">
        <f>G101*F101</f>
        <v>0</v>
      </c>
      <c r="I101" s="124"/>
      <c r="J101" s="124"/>
      <c r="K101" s="124"/>
      <c r="L101" s="124"/>
      <c r="M101" s="132">
        <f>L101*K101</f>
        <v>0</v>
      </c>
      <c r="N101" s="124"/>
      <c r="O101" s="85"/>
    </row>
    <row r="102" spans="1:15">
      <c r="A102" s="118" t="s">
        <v>853</v>
      </c>
      <c r="B102" s="32" t="s">
        <v>852</v>
      </c>
      <c r="C102" s="124"/>
      <c r="D102" s="124"/>
      <c r="E102" s="124"/>
      <c r="F102" s="124"/>
      <c r="G102" s="124"/>
      <c r="H102" s="132">
        <f>G102*F102</f>
        <v>0</v>
      </c>
      <c r="I102" s="124"/>
      <c r="J102" s="124"/>
      <c r="K102" s="124"/>
      <c r="L102" s="124"/>
      <c r="M102" s="132">
        <f>L102*K102</f>
        <v>0</v>
      </c>
      <c r="N102" s="124"/>
      <c r="O102" s="85"/>
    </row>
    <row r="103" spans="1:15">
      <c r="A103" s="119" t="s">
        <v>842</v>
      </c>
      <c r="B103" s="32"/>
      <c r="C103" s="118"/>
      <c r="D103" s="118"/>
      <c r="E103" s="118"/>
      <c r="F103" s="118"/>
      <c r="G103" s="118"/>
      <c r="H103" s="134">
        <f>H100+H94</f>
        <v>299.29999999999995</v>
      </c>
      <c r="I103" s="118"/>
      <c r="J103" s="118"/>
      <c r="K103" s="118"/>
      <c r="L103" s="118"/>
      <c r="M103" s="134">
        <f>M100+M94</f>
        <v>0</v>
      </c>
      <c r="N103" s="134">
        <f>N100+N94</f>
        <v>0</v>
      </c>
      <c r="O103" s="85"/>
    </row>
    <row r="104" spans="1:15" ht="25.5">
      <c r="A104" s="119" t="s">
        <v>854</v>
      </c>
      <c r="B104" s="32"/>
      <c r="C104" s="118"/>
      <c r="D104" s="118"/>
      <c r="E104" s="118"/>
      <c r="F104" s="118"/>
      <c r="G104" s="118"/>
      <c r="H104" s="134">
        <f>H103/1000</f>
        <v>0.29929999999999995</v>
      </c>
      <c r="I104" s="118"/>
      <c r="J104" s="118"/>
      <c r="K104" s="118"/>
      <c r="L104" s="118"/>
      <c r="M104" s="134">
        <f>M103/1000</f>
        <v>0</v>
      </c>
      <c r="N104" s="134">
        <f>N103/1000</f>
        <v>0</v>
      </c>
      <c r="O104" s="85"/>
    </row>
    <row r="105" spans="1:15" ht="15.75">
      <c r="A105" s="613" t="s">
        <v>1564</v>
      </c>
      <c r="B105" s="222"/>
      <c r="C105" s="222"/>
      <c r="D105" s="222"/>
      <c r="E105" s="222"/>
      <c r="F105" s="222"/>
      <c r="G105" s="222"/>
      <c r="H105" s="222"/>
      <c r="I105" s="222"/>
      <c r="J105" s="222"/>
      <c r="K105" s="222"/>
      <c r="L105" s="222"/>
      <c r="M105" s="222"/>
      <c r="N105" s="402"/>
    </row>
    <row r="106" spans="1:15">
      <c r="A106" s="399" t="s">
        <v>844</v>
      </c>
      <c r="B106" s="111"/>
      <c r="C106" s="395"/>
      <c r="D106" s="395"/>
      <c r="E106" s="395"/>
      <c r="F106" s="395"/>
      <c r="G106" s="395"/>
      <c r="H106" s="400">
        <f>H107+H111</f>
        <v>299.29999999999995</v>
      </c>
      <c r="I106" s="395"/>
      <c r="J106" s="395"/>
      <c r="K106" s="395"/>
      <c r="L106" s="395"/>
      <c r="M106" s="400">
        <f>M107+M111</f>
        <v>0</v>
      </c>
      <c r="N106" s="400">
        <f>N107+N111</f>
        <v>0</v>
      </c>
      <c r="O106" s="85"/>
    </row>
    <row r="107" spans="1:15" ht="18.75">
      <c r="A107" s="119" t="s">
        <v>845</v>
      </c>
      <c r="B107" s="32"/>
      <c r="C107" s="118">
        <v>4</v>
      </c>
      <c r="D107" s="118"/>
      <c r="E107" s="118"/>
      <c r="F107" s="118">
        <v>365</v>
      </c>
      <c r="G107" s="118">
        <v>0.82</v>
      </c>
      <c r="H107" s="132">
        <f>G107*F107</f>
        <v>299.29999999999995</v>
      </c>
      <c r="I107" s="118"/>
      <c r="J107" s="118"/>
      <c r="K107" s="118"/>
      <c r="L107" s="118"/>
      <c r="M107" s="134">
        <f>SUM(M108:M111)</f>
        <v>0</v>
      </c>
      <c r="N107" s="134">
        <f>SUM(N108:N111)</f>
        <v>0</v>
      </c>
      <c r="O107" s="713"/>
    </row>
    <row r="108" spans="1:15">
      <c r="A108" s="122" t="s">
        <v>846</v>
      </c>
      <c r="B108" s="32" t="s">
        <v>723</v>
      </c>
      <c r="C108" s="124"/>
      <c r="D108" s="124"/>
      <c r="E108" s="124"/>
      <c r="F108" s="124"/>
      <c r="G108" s="124"/>
      <c r="H108" s="132">
        <f>G108*F108</f>
        <v>0</v>
      </c>
      <c r="I108" s="124"/>
      <c r="J108" s="124"/>
      <c r="K108" s="124"/>
      <c r="L108" s="124"/>
      <c r="M108" s="132">
        <f>L108*K108</f>
        <v>0</v>
      </c>
      <c r="N108" s="124"/>
      <c r="O108" s="85"/>
    </row>
    <row r="109" spans="1:15">
      <c r="A109" s="122" t="s">
        <v>847</v>
      </c>
      <c r="B109" s="32" t="s">
        <v>723</v>
      </c>
      <c r="C109" s="124"/>
      <c r="D109" s="124"/>
      <c r="E109" s="124"/>
      <c r="F109" s="124"/>
      <c r="G109" s="124"/>
      <c r="H109" s="132">
        <f>G109*F109</f>
        <v>0</v>
      </c>
      <c r="I109" s="124"/>
      <c r="J109" s="124"/>
      <c r="K109" s="124"/>
      <c r="L109" s="124"/>
      <c r="M109" s="132">
        <f>L109*K109</f>
        <v>0</v>
      </c>
      <c r="N109" s="124"/>
      <c r="O109" s="85"/>
    </row>
    <row r="110" spans="1:15">
      <c r="A110" s="122" t="s">
        <v>848</v>
      </c>
      <c r="B110" s="32" t="s">
        <v>723</v>
      </c>
      <c r="C110" s="124"/>
      <c r="D110" s="124"/>
      <c r="E110" s="124"/>
      <c r="F110" s="124"/>
      <c r="G110" s="124"/>
      <c r="H110" s="132">
        <f>G110*F110</f>
        <v>0</v>
      </c>
      <c r="I110" s="124"/>
      <c r="J110" s="124"/>
      <c r="K110" s="124"/>
      <c r="L110" s="124"/>
      <c r="M110" s="132">
        <f>L110*K110</f>
        <v>0</v>
      </c>
      <c r="N110" s="124"/>
      <c r="O110" s="85"/>
    </row>
    <row r="111" spans="1:15">
      <c r="A111" s="119" t="s">
        <v>849</v>
      </c>
      <c r="B111" s="118"/>
      <c r="C111" s="124"/>
      <c r="D111" s="124"/>
      <c r="E111" s="124"/>
      <c r="F111" s="124"/>
      <c r="G111" s="124"/>
      <c r="H111" s="132">
        <f>G111*F111</f>
        <v>0</v>
      </c>
      <c r="I111" s="124"/>
      <c r="J111" s="124"/>
      <c r="K111" s="124"/>
      <c r="L111" s="124"/>
      <c r="M111" s="132">
        <f>L111*K111</f>
        <v>0</v>
      </c>
      <c r="N111" s="124"/>
      <c r="O111" s="85"/>
    </row>
    <row r="112" spans="1:15">
      <c r="A112" s="53" t="s">
        <v>850</v>
      </c>
      <c r="B112" s="120" t="s">
        <v>858</v>
      </c>
      <c r="C112" s="119"/>
      <c r="D112" s="119"/>
      <c r="E112" s="119"/>
      <c r="F112" s="119"/>
      <c r="G112" s="119"/>
      <c r="H112" s="134">
        <f>SUM(H113:H114)</f>
        <v>0</v>
      </c>
      <c r="I112" s="119"/>
      <c r="J112" s="119"/>
      <c r="K112" s="119"/>
      <c r="L112" s="119"/>
      <c r="M112" s="134">
        <f>SUM(M113:M114)</f>
        <v>0</v>
      </c>
      <c r="N112" s="134">
        <f>SUM(N113:N114)</f>
        <v>0</v>
      </c>
      <c r="O112" s="85"/>
    </row>
    <row r="113" spans="1:15">
      <c r="A113" s="118" t="s">
        <v>851</v>
      </c>
      <c r="B113" s="32" t="s">
        <v>852</v>
      </c>
      <c r="C113" s="124"/>
      <c r="D113" s="124"/>
      <c r="E113" s="124"/>
      <c r="F113" s="124"/>
      <c r="G113" s="124"/>
      <c r="H113" s="132">
        <f>G113*F113</f>
        <v>0</v>
      </c>
      <c r="I113" s="124"/>
      <c r="J113" s="124"/>
      <c r="K113" s="124"/>
      <c r="L113" s="124"/>
      <c r="M113" s="132">
        <f>L113*K113</f>
        <v>0</v>
      </c>
      <c r="N113" s="124"/>
      <c r="O113" s="85"/>
    </row>
    <row r="114" spans="1:15">
      <c r="A114" s="118" t="s">
        <v>853</v>
      </c>
      <c r="B114" s="32" t="s">
        <v>852</v>
      </c>
      <c r="C114" s="124"/>
      <c r="D114" s="124"/>
      <c r="E114" s="124"/>
      <c r="F114" s="124"/>
      <c r="G114" s="124"/>
      <c r="H114" s="132">
        <f>G114*F114</f>
        <v>0</v>
      </c>
      <c r="I114" s="124"/>
      <c r="J114" s="124"/>
      <c r="K114" s="124"/>
      <c r="L114" s="124"/>
      <c r="M114" s="132">
        <f>L114*K114</f>
        <v>0</v>
      </c>
      <c r="N114" s="124"/>
      <c r="O114" s="85"/>
    </row>
    <row r="115" spans="1:15">
      <c r="A115" s="119" t="s">
        <v>842</v>
      </c>
      <c r="B115" s="32"/>
      <c r="C115" s="118"/>
      <c r="D115" s="118"/>
      <c r="E115" s="118"/>
      <c r="F115" s="118"/>
      <c r="G115" s="118"/>
      <c r="H115" s="134">
        <f>H112+H106</f>
        <v>299.29999999999995</v>
      </c>
      <c r="I115" s="118"/>
      <c r="J115" s="118"/>
      <c r="K115" s="118"/>
      <c r="L115" s="118"/>
      <c r="M115" s="134">
        <f>M112+M106</f>
        <v>0</v>
      </c>
      <c r="N115" s="134">
        <f>N112+N106</f>
        <v>0</v>
      </c>
      <c r="O115" s="85"/>
    </row>
    <row r="116" spans="1:15" ht="25.5">
      <c r="A116" s="119" t="s">
        <v>854</v>
      </c>
      <c r="B116" s="32"/>
      <c r="C116" s="118"/>
      <c r="D116" s="118"/>
      <c r="E116" s="118"/>
      <c r="F116" s="118"/>
      <c r="G116" s="118"/>
      <c r="H116" s="134">
        <f>H115/1000</f>
        <v>0.29929999999999995</v>
      </c>
      <c r="I116" s="118"/>
      <c r="J116" s="118"/>
      <c r="K116" s="118"/>
      <c r="L116" s="118"/>
      <c r="M116" s="134">
        <f>M115/1000</f>
        <v>0</v>
      </c>
      <c r="N116" s="134">
        <f>N115/1000</f>
        <v>0</v>
      </c>
      <c r="O116" s="85"/>
    </row>
    <row r="117" spans="1:15" ht="49.5" customHeight="1">
      <c r="A117" s="613" t="s">
        <v>1571</v>
      </c>
      <c r="B117" s="222"/>
      <c r="C117" s="222"/>
      <c r="D117" s="222"/>
      <c r="E117" s="222"/>
      <c r="F117" s="222"/>
      <c r="G117" s="222"/>
      <c r="H117" s="222"/>
      <c r="I117" s="222"/>
      <c r="J117" s="222"/>
      <c r="K117" s="222"/>
      <c r="L117" s="222"/>
      <c r="M117" s="222"/>
      <c r="N117" s="402"/>
    </row>
    <row r="118" spans="1:15">
      <c r="A118" s="399" t="s">
        <v>844</v>
      </c>
      <c r="B118" s="111"/>
      <c r="C118" s="395"/>
      <c r="D118" s="395"/>
      <c r="E118" s="395"/>
      <c r="F118" s="395"/>
      <c r="G118" s="395"/>
      <c r="H118" s="400">
        <f>H119+H123</f>
        <v>0</v>
      </c>
      <c r="I118" s="395"/>
      <c r="J118" s="395"/>
      <c r="K118" s="395"/>
      <c r="L118" s="395"/>
      <c r="M118" s="400">
        <f>M119+M123</f>
        <v>0</v>
      </c>
      <c r="N118" s="400">
        <f>N119+N123</f>
        <v>0</v>
      </c>
      <c r="O118" s="85"/>
    </row>
    <row r="119" spans="1:15">
      <c r="A119" s="119" t="s">
        <v>845</v>
      </c>
      <c r="B119" s="32"/>
      <c r="C119" s="118"/>
      <c r="D119" s="118"/>
      <c r="E119" s="118"/>
      <c r="F119" s="118"/>
      <c r="G119" s="118"/>
      <c r="H119" s="134">
        <f>SUM(H120:H123)</f>
        <v>0</v>
      </c>
      <c r="I119" s="118"/>
      <c r="J119" s="118"/>
      <c r="K119" s="118"/>
      <c r="L119" s="118"/>
      <c r="M119" s="134">
        <f>SUM(M120:M123)</f>
        <v>0</v>
      </c>
      <c r="N119" s="134">
        <f>SUM(N120:N123)</f>
        <v>0</v>
      </c>
      <c r="O119" s="85"/>
    </row>
    <row r="120" spans="1:15">
      <c r="A120" s="122" t="s">
        <v>846</v>
      </c>
      <c r="B120" s="32" t="s">
        <v>723</v>
      </c>
      <c r="C120" s="124"/>
      <c r="D120" s="124"/>
      <c r="E120" s="124"/>
      <c r="F120" s="124"/>
      <c r="G120" s="124"/>
      <c r="H120" s="132">
        <f>G120*F120</f>
        <v>0</v>
      </c>
      <c r="I120" s="124"/>
      <c r="J120" s="124"/>
      <c r="K120" s="124"/>
      <c r="L120" s="124"/>
      <c r="M120" s="132">
        <f>L120*K120</f>
        <v>0</v>
      </c>
      <c r="N120" s="124"/>
      <c r="O120" s="85"/>
    </row>
    <row r="121" spans="1:15">
      <c r="A121" s="122" t="s">
        <v>847</v>
      </c>
      <c r="B121" s="32" t="s">
        <v>723</v>
      </c>
      <c r="C121" s="124"/>
      <c r="D121" s="124"/>
      <c r="E121" s="124"/>
      <c r="F121" s="124"/>
      <c r="G121" s="124"/>
      <c r="H121" s="132">
        <f>G121*F121</f>
        <v>0</v>
      </c>
      <c r="I121" s="124"/>
      <c r="J121" s="124"/>
      <c r="K121" s="124"/>
      <c r="L121" s="124"/>
      <c r="M121" s="132">
        <f>L121*K121</f>
        <v>0</v>
      </c>
      <c r="N121" s="124"/>
      <c r="O121" s="85"/>
    </row>
    <row r="122" spans="1:15">
      <c r="A122" s="122" t="s">
        <v>848</v>
      </c>
      <c r="B122" s="32" t="s">
        <v>723</v>
      </c>
      <c r="C122" s="124"/>
      <c r="D122" s="124"/>
      <c r="E122" s="124"/>
      <c r="F122" s="124"/>
      <c r="G122" s="124"/>
      <c r="H122" s="132">
        <f>G122*F122</f>
        <v>0</v>
      </c>
      <c r="I122" s="124"/>
      <c r="J122" s="124"/>
      <c r="K122" s="124"/>
      <c r="L122" s="124"/>
      <c r="M122" s="132">
        <f>L122*K122</f>
        <v>0</v>
      </c>
      <c r="N122" s="124"/>
      <c r="O122" s="85"/>
    </row>
    <row r="123" spans="1:15">
      <c r="A123" s="119" t="s">
        <v>849</v>
      </c>
      <c r="B123" s="118"/>
      <c r="C123" s="124"/>
      <c r="D123" s="124"/>
      <c r="E123" s="124"/>
      <c r="F123" s="124"/>
      <c r="G123" s="124"/>
      <c r="H123" s="132">
        <f>G123*F123</f>
        <v>0</v>
      </c>
      <c r="I123" s="124"/>
      <c r="J123" s="124"/>
      <c r="K123" s="124"/>
      <c r="L123" s="124"/>
      <c r="M123" s="132">
        <f>L123*K123</f>
        <v>0</v>
      </c>
      <c r="N123" s="124"/>
      <c r="O123" s="85"/>
    </row>
    <row r="124" spans="1:15">
      <c r="A124" s="53" t="s">
        <v>850</v>
      </c>
      <c r="B124" s="120" t="s">
        <v>858</v>
      </c>
      <c r="C124" s="119"/>
      <c r="D124" s="119"/>
      <c r="E124" s="119"/>
      <c r="F124" s="119"/>
      <c r="G124" s="119"/>
      <c r="H124" s="134">
        <f>SUM(H125:H126)</f>
        <v>0</v>
      </c>
      <c r="I124" s="119"/>
      <c r="J124" s="119"/>
      <c r="K124" s="119"/>
      <c r="L124" s="119"/>
      <c r="M124" s="134">
        <f>SUM(M125:M126)</f>
        <v>0</v>
      </c>
      <c r="N124" s="134">
        <f>SUM(N125:N126)</f>
        <v>0</v>
      </c>
      <c r="O124" s="85"/>
    </row>
    <row r="125" spans="1:15">
      <c r="A125" s="118" t="s">
        <v>851</v>
      </c>
      <c r="B125" s="32" t="s">
        <v>852</v>
      </c>
      <c r="C125" s="124"/>
      <c r="D125" s="124"/>
      <c r="E125" s="124"/>
      <c r="F125" s="124"/>
      <c r="G125" s="124"/>
      <c r="H125" s="132">
        <f>G125*F125</f>
        <v>0</v>
      </c>
      <c r="I125" s="124"/>
      <c r="J125" s="124"/>
      <c r="K125" s="124"/>
      <c r="L125" s="124"/>
      <c r="M125" s="132">
        <f>L125*K125</f>
        <v>0</v>
      </c>
      <c r="N125" s="124"/>
      <c r="O125" s="85"/>
    </row>
    <row r="126" spans="1:15">
      <c r="A126" s="118" t="s">
        <v>853</v>
      </c>
      <c r="B126" s="32" t="s">
        <v>852</v>
      </c>
      <c r="C126" s="124"/>
      <c r="D126" s="124"/>
      <c r="E126" s="124"/>
      <c r="F126" s="124"/>
      <c r="G126" s="124"/>
      <c r="H126" s="132">
        <f>G126*F126</f>
        <v>0</v>
      </c>
      <c r="I126" s="124"/>
      <c r="J126" s="124"/>
      <c r="K126" s="124"/>
      <c r="L126" s="124"/>
      <c r="M126" s="132">
        <f>L126*K126</f>
        <v>0</v>
      </c>
      <c r="N126" s="124"/>
      <c r="O126" s="85"/>
    </row>
    <row r="127" spans="1:15">
      <c r="A127" s="119" t="s">
        <v>842</v>
      </c>
      <c r="B127" s="32"/>
      <c r="C127" s="118"/>
      <c r="D127" s="118"/>
      <c r="E127" s="118"/>
      <c r="F127" s="118"/>
      <c r="G127" s="118"/>
      <c r="H127" s="134">
        <f>H124+H118</f>
        <v>0</v>
      </c>
      <c r="I127" s="118"/>
      <c r="J127" s="118"/>
      <c r="K127" s="118"/>
      <c r="L127" s="118"/>
      <c r="M127" s="134">
        <f>M124+M118</f>
        <v>0</v>
      </c>
      <c r="N127" s="134">
        <f>N124+N118</f>
        <v>0</v>
      </c>
      <c r="O127" s="85"/>
    </row>
    <row r="128" spans="1:15" ht="25.5">
      <c r="A128" s="119" t="s">
        <v>854</v>
      </c>
      <c r="B128" s="32"/>
      <c r="C128" s="118"/>
      <c r="D128" s="118"/>
      <c r="E128" s="118"/>
      <c r="F128" s="118"/>
      <c r="G128" s="118"/>
      <c r="H128" s="134">
        <f>H127/1000</f>
        <v>0</v>
      </c>
      <c r="I128" s="118"/>
      <c r="J128" s="118"/>
      <c r="K128" s="118"/>
      <c r="L128" s="118"/>
      <c r="M128" s="134">
        <f>M127/1000</f>
        <v>0</v>
      </c>
      <c r="N128" s="134">
        <f>N127/1000</f>
        <v>0</v>
      </c>
      <c r="O128" s="85"/>
    </row>
    <row r="129" spans="1:15" ht="15.75">
      <c r="A129" s="613" t="s">
        <v>1563</v>
      </c>
      <c r="B129" s="222"/>
      <c r="C129" s="222"/>
      <c r="D129" s="222"/>
      <c r="E129" s="222"/>
      <c r="F129" s="222"/>
      <c r="G129" s="222"/>
      <c r="H129" s="222"/>
      <c r="I129" s="222"/>
      <c r="J129" s="222"/>
      <c r="K129" s="222"/>
      <c r="L129" s="222"/>
      <c r="M129" s="222"/>
      <c r="N129" s="402"/>
    </row>
    <row r="130" spans="1:15">
      <c r="A130" s="399" t="s">
        <v>844</v>
      </c>
      <c r="B130" s="111"/>
      <c r="C130" s="395"/>
      <c r="D130" s="395"/>
      <c r="E130" s="395"/>
      <c r="F130" s="395"/>
      <c r="G130" s="395"/>
      <c r="H130" s="400">
        <f>H131+H135</f>
        <v>0</v>
      </c>
      <c r="I130" s="395"/>
      <c r="J130" s="395"/>
      <c r="K130" s="395"/>
      <c r="L130" s="395"/>
      <c r="M130" s="400">
        <f>M131+M135</f>
        <v>0</v>
      </c>
      <c r="N130" s="400">
        <f>N131+N135</f>
        <v>0</v>
      </c>
      <c r="O130" s="85"/>
    </row>
    <row r="131" spans="1:15">
      <c r="A131" s="119" t="s">
        <v>845</v>
      </c>
      <c r="B131" s="32"/>
      <c r="C131" s="118"/>
      <c r="D131" s="118"/>
      <c r="E131" s="118"/>
      <c r="F131" s="118"/>
      <c r="G131" s="118"/>
      <c r="H131" s="134">
        <f>SUM(H132:H135)</f>
        <v>0</v>
      </c>
      <c r="I131" s="118"/>
      <c r="J131" s="118"/>
      <c r="K131" s="118"/>
      <c r="L131" s="118"/>
      <c r="M131" s="134">
        <f>SUM(M132:M135)</f>
        <v>0</v>
      </c>
      <c r="N131" s="134">
        <f>SUM(N132:N135)</f>
        <v>0</v>
      </c>
      <c r="O131" s="85"/>
    </row>
    <row r="132" spans="1:15">
      <c r="A132" s="122" t="s">
        <v>846</v>
      </c>
      <c r="B132" s="32" t="s">
        <v>723</v>
      </c>
      <c r="C132" s="124"/>
      <c r="D132" s="124"/>
      <c r="E132" s="124"/>
      <c r="F132" s="124"/>
      <c r="G132" s="124"/>
      <c r="H132" s="132">
        <f>G132*F132</f>
        <v>0</v>
      </c>
      <c r="I132" s="124"/>
      <c r="J132" s="124"/>
      <c r="K132" s="124"/>
      <c r="L132" s="124"/>
      <c r="M132" s="132">
        <f>L132*K132</f>
        <v>0</v>
      </c>
      <c r="N132" s="124"/>
      <c r="O132" s="85"/>
    </row>
    <row r="133" spans="1:15">
      <c r="A133" s="122" t="s">
        <v>847</v>
      </c>
      <c r="B133" s="32" t="s">
        <v>723</v>
      </c>
      <c r="C133" s="124"/>
      <c r="D133" s="124"/>
      <c r="E133" s="124"/>
      <c r="F133" s="124"/>
      <c r="G133" s="124"/>
      <c r="H133" s="132">
        <f>G133*F133</f>
        <v>0</v>
      </c>
      <c r="I133" s="124"/>
      <c r="J133" s="124"/>
      <c r="K133" s="124"/>
      <c r="L133" s="124"/>
      <c r="M133" s="132">
        <f>L133*K133</f>
        <v>0</v>
      </c>
      <c r="N133" s="124"/>
      <c r="O133" s="85"/>
    </row>
    <row r="134" spans="1:15">
      <c r="A134" s="122" t="s">
        <v>848</v>
      </c>
      <c r="B134" s="32" t="s">
        <v>723</v>
      </c>
      <c r="C134" s="124"/>
      <c r="D134" s="124"/>
      <c r="E134" s="124"/>
      <c r="F134" s="124"/>
      <c r="G134" s="124"/>
      <c r="H134" s="132">
        <f>G134*F134</f>
        <v>0</v>
      </c>
      <c r="I134" s="124"/>
      <c r="J134" s="124"/>
      <c r="K134" s="124"/>
      <c r="L134" s="124"/>
      <c r="M134" s="132">
        <f>L134*K134</f>
        <v>0</v>
      </c>
      <c r="N134" s="124"/>
      <c r="O134" s="85"/>
    </row>
    <row r="135" spans="1:15">
      <c r="A135" s="119" t="s">
        <v>849</v>
      </c>
      <c r="B135" s="118"/>
      <c r="C135" s="124"/>
      <c r="D135" s="124"/>
      <c r="E135" s="124"/>
      <c r="F135" s="124"/>
      <c r="G135" s="124"/>
      <c r="H135" s="132">
        <f>G135*F135</f>
        <v>0</v>
      </c>
      <c r="I135" s="124"/>
      <c r="J135" s="124"/>
      <c r="K135" s="124"/>
      <c r="L135" s="124"/>
      <c r="M135" s="132">
        <f>L135*K135</f>
        <v>0</v>
      </c>
      <c r="N135" s="124"/>
      <c r="O135" s="85"/>
    </row>
    <row r="136" spans="1:15">
      <c r="A136" s="53" t="s">
        <v>850</v>
      </c>
      <c r="B136" s="120" t="s">
        <v>858</v>
      </c>
      <c r="C136" s="119"/>
      <c r="D136" s="119"/>
      <c r="E136" s="119"/>
      <c r="F136" s="119"/>
      <c r="G136" s="119"/>
      <c r="H136" s="134">
        <f>SUM(H137:H138)</f>
        <v>0</v>
      </c>
      <c r="I136" s="119"/>
      <c r="J136" s="119"/>
      <c r="K136" s="119"/>
      <c r="L136" s="119"/>
      <c r="M136" s="134">
        <f>SUM(M137:M138)</f>
        <v>0</v>
      </c>
      <c r="N136" s="134">
        <f>SUM(N137:N138)</f>
        <v>0</v>
      </c>
      <c r="O136" s="85"/>
    </row>
    <row r="137" spans="1:15">
      <c r="A137" s="118" t="s">
        <v>851</v>
      </c>
      <c r="B137" s="32" t="s">
        <v>852</v>
      </c>
      <c r="C137" s="124"/>
      <c r="D137" s="124"/>
      <c r="E137" s="124"/>
      <c r="F137" s="124"/>
      <c r="G137" s="124"/>
      <c r="H137" s="132">
        <f>G137*F137</f>
        <v>0</v>
      </c>
      <c r="I137" s="124"/>
      <c r="J137" s="124"/>
      <c r="K137" s="124"/>
      <c r="L137" s="124"/>
      <c r="M137" s="132">
        <f>L137*K137</f>
        <v>0</v>
      </c>
      <c r="N137" s="124"/>
      <c r="O137" s="85"/>
    </row>
    <row r="138" spans="1:15">
      <c r="A138" s="118" t="s">
        <v>853</v>
      </c>
      <c r="B138" s="32" t="s">
        <v>852</v>
      </c>
      <c r="C138" s="124"/>
      <c r="D138" s="124"/>
      <c r="E138" s="124"/>
      <c r="F138" s="124"/>
      <c r="G138" s="124"/>
      <c r="H138" s="132">
        <f>G138*F138</f>
        <v>0</v>
      </c>
      <c r="I138" s="124"/>
      <c r="J138" s="124"/>
      <c r="K138" s="124"/>
      <c r="L138" s="124"/>
      <c r="M138" s="132">
        <f>L138*K138</f>
        <v>0</v>
      </c>
      <c r="N138" s="124"/>
      <c r="O138" s="85"/>
    </row>
    <row r="139" spans="1:15">
      <c r="A139" s="119" t="s">
        <v>842</v>
      </c>
      <c r="B139" s="32"/>
      <c r="C139" s="118"/>
      <c r="D139" s="118"/>
      <c r="E139" s="118"/>
      <c r="F139" s="118"/>
      <c r="G139" s="118"/>
      <c r="H139" s="134">
        <f>H136+H130</f>
        <v>0</v>
      </c>
      <c r="I139" s="118"/>
      <c r="J139" s="118"/>
      <c r="K139" s="118"/>
      <c r="L139" s="118"/>
      <c r="M139" s="134">
        <f>M136+M130</f>
        <v>0</v>
      </c>
      <c r="N139" s="134">
        <f>N136+N130</f>
        <v>0</v>
      </c>
      <c r="O139" s="85"/>
    </row>
    <row r="140" spans="1:15" ht="25.5">
      <c r="A140" s="119" t="s">
        <v>854</v>
      </c>
      <c r="B140" s="32"/>
      <c r="C140" s="118"/>
      <c r="D140" s="118"/>
      <c r="E140" s="118"/>
      <c r="F140" s="118"/>
      <c r="G140" s="118"/>
      <c r="H140" s="134">
        <f>H139/1000</f>
        <v>0</v>
      </c>
      <c r="I140" s="118"/>
      <c r="J140" s="118"/>
      <c r="K140" s="118"/>
      <c r="L140" s="118"/>
      <c r="M140" s="134">
        <f>M139/1000</f>
        <v>0</v>
      </c>
      <c r="N140" s="134">
        <f>N139/1000</f>
        <v>0</v>
      </c>
      <c r="O140" s="85"/>
    </row>
    <row r="141" spans="1:15" ht="15.75">
      <c r="A141" s="613" t="s">
        <v>1564</v>
      </c>
      <c r="B141" s="222"/>
      <c r="C141" s="222"/>
      <c r="D141" s="222"/>
      <c r="E141" s="222"/>
      <c r="F141" s="222"/>
      <c r="G141" s="222"/>
      <c r="H141" s="222"/>
      <c r="I141" s="222"/>
      <c r="J141" s="222"/>
      <c r="K141" s="222"/>
      <c r="L141" s="222"/>
      <c r="M141" s="222"/>
      <c r="N141" s="402"/>
    </row>
    <row r="142" spans="1:15">
      <c r="A142" s="399" t="s">
        <v>844</v>
      </c>
      <c r="B142" s="111"/>
      <c r="C142" s="395"/>
      <c r="D142" s="395"/>
      <c r="E142" s="395"/>
      <c r="F142" s="395"/>
      <c r="G142" s="395"/>
      <c r="H142" s="400">
        <f>H143+H147</f>
        <v>0</v>
      </c>
      <c r="I142" s="395"/>
      <c r="J142" s="395"/>
      <c r="K142" s="395"/>
      <c r="L142" s="395"/>
      <c r="M142" s="400">
        <f>M143+M147</f>
        <v>0</v>
      </c>
      <c r="N142" s="400">
        <f>N143+N147</f>
        <v>0</v>
      </c>
      <c r="O142" s="85"/>
    </row>
    <row r="143" spans="1:15">
      <c r="A143" s="119" t="s">
        <v>845</v>
      </c>
      <c r="B143" s="32"/>
      <c r="C143" s="118"/>
      <c r="D143" s="118"/>
      <c r="E143" s="118"/>
      <c r="F143" s="118"/>
      <c r="G143" s="118"/>
      <c r="H143" s="134">
        <f>SUM(H144:H147)</f>
        <v>0</v>
      </c>
      <c r="I143" s="118"/>
      <c r="J143" s="118"/>
      <c r="K143" s="118"/>
      <c r="L143" s="118"/>
      <c r="M143" s="134">
        <f>SUM(M144:M147)</f>
        <v>0</v>
      </c>
      <c r="N143" s="134">
        <f>SUM(N144:N147)</f>
        <v>0</v>
      </c>
      <c r="O143" s="85"/>
    </row>
    <row r="144" spans="1:15">
      <c r="A144" s="122" t="s">
        <v>846</v>
      </c>
      <c r="B144" s="32" t="s">
        <v>723</v>
      </c>
      <c r="C144" s="124"/>
      <c r="D144" s="124"/>
      <c r="E144" s="124"/>
      <c r="F144" s="124"/>
      <c r="G144" s="124"/>
      <c r="H144" s="132">
        <f>G144*F144</f>
        <v>0</v>
      </c>
      <c r="I144" s="124"/>
      <c r="J144" s="124"/>
      <c r="K144" s="124"/>
      <c r="L144" s="124"/>
      <c r="M144" s="132">
        <f>L144*K144</f>
        <v>0</v>
      </c>
      <c r="N144" s="124"/>
      <c r="O144" s="85"/>
    </row>
    <row r="145" spans="1:15">
      <c r="A145" s="122" t="s">
        <v>847</v>
      </c>
      <c r="B145" s="32" t="s">
        <v>723</v>
      </c>
      <c r="C145" s="124"/>
      <c r="D145" s="124"/>
      <c r="E145" s="124"/>
      <c r="F145" s="124"/>
      <c r="G145" s="124"/>
      <c r="H145" s="132">
        <f>G145*F145</f>
        <v>0</v>
      </c>
      <c r="I145" s="124"/>
      <c r="J145" s="124"/>
      <c r="K145" s="124"/>
      <c r="L145" s="124"/>
      <c r="M145" s="132">
        <f>L145*K145</f>
        <v>0</v>
      </c>
      <c r="N145" s="124"/>
      <c r="O145" s="85"/>
    </row>
    <row r="146" spans="1:15">
      <c r="A146" s="122" t="s">
        <v>848</v>
      </c>
      <c r="B146" s="32" t="s">
        <v>723</v>
      </c>
      <c r="C146" s="124"/>
      <c r="D146" s="124"/>
      <c r="E146" s="124"/>
      <c r="F146" s="124"/>
      <c r="G146" s="124"/>
      <c r="H146" s="132">
        <f>G146*F146</f>
        <v>0</v>
      </c>
      <c r="I146" s="124"/>
      <c r="J146" s="124"/>
      <c r="K146" s="124"/>
      <c r="L146" s="124"/>
      <c r="M146" s="132">
        <f>L146*K146</f>
        <v>0</v>
      </c>
      <c r="N146" s="124"/>
      <c r="O146" s="85"/>
    </row>
    <row r="147" spans="1:15">
      <c r="A147" s="119" t="s">
        <v>849</v>
      </c>
      <c r="B147" s="118"/>
      <c r="C147" s="124"/>
      <c r="D147" s="124"/>
      <c r="E147" s="124"/>
      <c r="F147" s="124"/>
      <c r="G147" s="124"/>
      <c r="H147" s="132">
        <f>G147*F147</f>
        <v>0</v>
      </c>
      <c r="I147" s="124"/>
      <c r="J147" s="124"/>
      <c r="K147" s="124"/>
      <c r="L147" s="124"/>
      <c r="M147" s="132">
        <f>L147*K147</f>
        <v>0</v>
      </c>
      <c r="N147" s="124"/>
      <c r="O147" s="85"/>
    </row>
    <row r="148" spans="1:15">
      <c r="A148" s="53" t="s">
        <v>850</v>
      </c>
      <c r="B148" s="120" t="s">
        <v>858</v>
      </c>
      <c r="C148" s="119"/>
      <c r="D148" s="119"/>
      <c r="E148" s="119"/>
      <c r="F148" s="119"/>
      <c r="G148" s="119"/>
      <c r="H148" s="134">
        <f>SUM(H149:H150)</f>
        <v>0</v>
      </c>
      <c r="I148" s="119"/>
      <c r="J148" s="119"/>
      <c r="K148" s="119"/>
      <c r="L148" s="119"/>
      <c r="M148" s="134">
        <f>SUM(M149:M150)</f>
        <v>0</v>
      </c>
      <c r="N148" s="134">
        <f>SUM(N149:N150)</f>
        <v>0</v>
      </c>
      <c r="O148" s="85"/>
    </row>
    <row r="149" spans="1:15">
      <c r="A149" s="118" t="s">
        <v>851</v>
      </c>
      <c r="B149" s="32" t="s">
        <v>852</v>
      </c>
      <c r="C149" s="124"/>
      <c r="D149" s="124"/>
      <c r="E149" s="124"/>
      <c r="F149" s="124"/>
      <c r="G149" s="124"/>
      <c r="H149" s="132">
        <f>G149*F149</f>
        <v>0</v>
      </c>
      <c r="I149" s="124"/>
      <c r="J149" s="124"/>
      <c r="K149" s="124"/>
      <c r="L149" s="124"/>
      <c r="M149" s="132">
        <f>L149*K149</f>
        <v>0</v>
      </c>
      <c r="N149" s="124"/>
      <c r="O149" s="85"/>
    </row>
    <row r="150" spans="1:15">
      <c r="A150" s="118" t="s">
        <v>853</v>
      </c>
      <c r="B150" s="32" t="s">
        <v>852</v>
      </c>
      <c r="C150" s="124"/>
      <c r="D150" s="124"/>
      <c r="E150" s="124"/>
      <c r="F150" s="124"/>
      <c r="G150" s="124"/>
      <c r="H150" s="132">
        <f>G150*F150</f>
        <v>0</v>
      </c>
      <c r="I150" s="124"/>
      <c r="J150" s="124"/>
      <c r="K150" s="124"/>
      <c r="L150" s="124"/>
      <c r="M150" s="132">
        <f>L150*K150</f>
        <v>0</v>
      </c>
      <c r="N150" s="124"/>
      <c r="O150" s="85"/>
    </row>
    <row r="151" spans="1:15">
      <c r="A151" s="119" t="s">
        <v>842</v>
      </c>
      <c r="B151" s="32"/>
      <c r="C151" s="118"/>
      <c r="D151" s="118"/>
      <c r="E151" s="118"/>
      <c r="F151" s="118"/>
      <c r="G151" s="118"/>
      <c r="H151" s="134">
        <f>H148+H142</f>
        <v>0</v>
      </c>
      <c r="I151" s="118"/>
      <c r="J151" s="118"/>
      <c r="K151" s="118"/>
      <c r="L151" s="118"/>
      <c r="M151" s="134">
        <f>M148+M142</f>
        <v>0</v>
      </c>
      <c r="N151" s="134">
        <f>N148+N142</f>
        <v>0</v>
      </c>
      <c r="O151" s="85"/>
    </row>
    <row r="152" spans="1:15" ht="25.5">
      <c r="A152" s="119" t="s">
        <v>854</v>
      </c>
      <c r="B152" s="32"/>
      <c r="C152" s="118"/>
      <c r="D152" s="118"/>
      <c r="E152" s="118"/>
      <c r="F152" s="118"/>
      <c r="G152" s="118"/>
      <c r="H152" s="134">
        <f>H151/1000</f>
        <v>0</v>
      </c>
      <c r="I152" s="118"/>
      <c r="J152" s="118"/>
      <c r="K152" s="118"/>
      <c r="L152" s="118"/>
      <c r="M152" s="134">
        <f>M151/1000</f>
        <v>0</v>
      </c>
      <c r="N152" s="134">
        <f>N151/1000</f>
        <v>0</v>
      </c>
      <c r="O152" s="85"/>
    </row>
  </sheetData>
  <mergeCells count="18">
    <mergeCell ref="L6:L7"/>
    <mergeCell ref="A4:A7"/>
    <mergeCell ref="A1:O1"/>
    <mergeCell ref="O4:O7"/>
    <mergeCell ref="D5:H5"/>
    <mergeCell ref="I5:M5"/>
    <mergeCell ref="D6:D7"/>
    <mergeCell ref="E6:F6"/>
    <mergeCell ref="G6:G7"/>
    <mergeCell ref="H6:H7"/>
    <mergeCell ref="I6:I7"/>
    <mergeCell ref="J6:K6"/>
    <mergeCell ref="N4:N7"/>
    <mergeCell ref="B4:B7"/>
    <mergeCell ref="C4:C7"/>
    <mergeCell ref="A3:O3"/>
    <mergeCell ref="D4:M4"/>
    <mergeCell ref="M6:M7"/>
  </mergeCells>
  <phoneticPr fontId="0" type="noConversion"/>
  <pageMargins left="0.70866141732283472" right="0" top="0.74803149606299213" bottom="0.74803149606299213" header="0" footer="0"/>
  <pageSetup paperSize="9" scale="1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00FF00"/>
    <pageSetUpPr fitToPage="1"/>
  </sheetPr>
  <dimension ref="A1:M310"/>
  <sheetViews>
    <sheetView topLeftCell="A119" zoomScaleSheetLayoutView="85" workbookViewId="0">
      <selection activeCell="F125" sqref="F125"/>
    </sheetView>
  </sheetViews>
  <sheetFormatPr defaultRowHeight="15"/>
  <cols>
    <col min="1" max="4" width="23.28515625" style="29" customWidth="1"/>
    <col min="5" max="10" width="23.7109375" style="29" customWidth="1"/>
    <col min="11" max="11" width="44.5703125" style="29" customWidth="1"/>
    <col min="12" max="16384" width="9.140625" style="29"/>
  </cols>
  <sheetData>
    <row r="1" spans="1:13" ht="31.5" customHeight="1">
      <c r="A1" s="1536" t="s">
        <v>886</v>
      </c>
      <c r="B1" s="1536"/>
      <c r="C1" s="1536"/>
      <c r="D1" s="1536"/>
      <c r="E1" s="1536"/>
      <c r="F1" s="1536"/>
      <c r="G1" s="1536"/>
      <c r="H1" s="1536"/>
      <c r="I1" s="1536"/>
      <c r="J1" s="1536"/>
      <c r="K1" s="1536"/>
    </row>
    <row r="2" spans="1:13" s="141" customFormat="1">
      <c r="A2" s="140"/>
      <c r="B2" s="140"/>
      <c r="C2" s="140"/>
      <c r="D2" s="140"/>
      <c r="E2" s="140"/>
      <c r="F2" s="140"/>
      <c r="G2" s="140"/>
      <c r="H2" s="140"/>
      <c r="I2" s="140"/>
      <c r="J2" s="140"/>
      <c r="K2" s="140"/>
      <c r="L2" s="29"/>
    </row>
    <row r="3" spans="1:13" ht="15" customHeight="1" thickBot="1">
      <c r="A3" s="1768"/>
      <c r="B3" s="1768"/>
      <c r="C3" s="1768"/>
      <c r="D3" s="1768"/>
      <c r="E3" s="1768"/>
      <c r="F3" s="1768"/>
      <c r="G3" s="1768"/>
      <c r="H3" s="1768"/>
      <c r="I3" s="1768"/>
      <c r="J3" s="1768"/>
      <c r="K3" s="1768"/>
      <c r="M3" s="188"/>
    </row>
    <row r="4" spans="1:13" ht="15" customHeight="1">
      <c r="A4" s="1764"/>
      <c r="B4" s="1764"/>
      <c r="C4" s="1764"/>
      <c r="D4" s="1764"/>
      <c r="E4" s="1764"/>
      <c r="F4" s="1764"/>
      <c r="G4" s="1764"/>
      <c r="H4" s="1764"/>
      <c r="I4" s="1764"/>
      <c r="J4" s="1764"/>
      <c r="K4" s="1764"/>
      <c r="M4" s="188"/>
    </row>
    <row r="5" spans="1:13" ht="103.5" customHeight="1">
      <c r="A5" s="1535" t="s">
        <v>1319</v>
      </c>
      <c r="B5" s="1535"/>
      <c r="C5" s="861" t="s">
        <v>1574</v>
      </c>
      <c r="D5" s="861" t="s">
        <v>1573</v>
      </c>
      <c r="E5" s="861" t="s">
        <v>1575</v>
      </c>
      <c r="F5" s="861" t="s">
        <v>1576</v>
      </c>
      <c r="G5" s="861" t="s">
        <v>1577</v>
      </c>
      <c r="H5" s="867" t="s">
        <v>1572</v>
      </c>
      <c r="I5" s="867" t="s">
        <v>1585</v>
      </c>
      <c r="J5" s="867" t="s">
        <v>1586</v>
      </c>
      <c r="K5" s="32" t="s">
        <v>1071</v>
      </c>
      <c r="M5" s="188"/>
    </row>
    <row r="6" spans="1:13" s="355" customFormat="1" ht="12">
      <c r="A6" s="1765">
        <v>1</v>
      </c>
      <c r="B6" s="1766"/>
      <c r="C6" s="304">
        <v>2</v>
      </c>
      <c r="D6" s="1765">
        <v>3</v>
      </c>
      <c r="E6" s="1766"/>
      <c r="F6" s="304">
        <v>4</v>
      </c>
      <c r="G6" s="1765">
        <v>5</v>
      </c>
      <c r="H6" s="1767"/>
      <c r="I6" s="1767"/>
      <c r="J6" s="1766"/>
      <c r="K6" s="304">
        <v>6</v>
      </c>
      <c r="M6" s="188"/>
    </row>
    <row r="7" spans="1:13" ht="34.5" customHeight="1">
      <c r="A7" s="1763" t="s">
        <v>887</v>
      </c>
      <c r="B7" s="1763"/>
      <c r="C7" s="143"/>
      <c r="D7" s="143">
        <v>36</v>
      </c>
      <c r="E7" s="143"/>
      <c r="F7" s="143"/>
      <c r="G7" s="143"/>
      <c r="H7" s="143"/>
      <c r="I7" s="143"/>
      <c r="J7" s="143"/>
      <c r="K7" s="85"/>
      <c r="M7" s="188"/>
    </row>
    <row r="8" spans="1:13" ht="15.75" customHeight="1">
      <c r="A8" s="1763" t="s">
        <v>888</v>
      </c>
      <c r="B8" s="1763"/>
      <c r="C8" s="143"/>
      <c r="D8" s="143"/>
      <c r="E8" s="143"/>
      <c r="F8" s="143"/>
      <c r="G8" s="143"/>
      <c r="H8" s="143"/>
      <c r="I8" s="143"/>
      <c r="J8" s="143"/>
      <c r="K8" s="85"/>
      <c r="M8" s="188"/>
    </row>
    <row r="9" spans="1:13" ht="15.75" customHeight="1">
      <c r="A9" s="1763" t="s">
        <v>889</v>
      </c>
      <c r="B9" s="1763"/>
      <c r="C9" s="143"/>
      <c r="D9" s="143"/>
      <c r="E9" s="143"/>
      <c r="F9" s="143"/>
      <c r="G9" s="143"/>
      <c r="H9" s="143"/>
      <c r="I9" s="143"/>
      <c r="J9" s="143"/>
      <c r="K9" s="85"/>
      <c r="M9" s="188"/>
    </row>
    <row r="10" spans="1:13" ht="15.75" customHeight="1">
      <c r="A10" s="1763" t="s">
        <v>890</v>
      </c>
      <c r="B10" s="1763"/>
      <c r="C10" s="143"/>
      <c r="D10" s="143"/>
      <c r="E10" s="143"/>
      <c r="F10" s="143"/>
      <c r="G10" s="143"/>
      <c r="H10" s="143"/>
      <c r="I10" s="143"/>
      <c r="J10" s="143"/>
      <c r="K10" s="85"/>
      <c r="M10" s="188"/>
    </row>
    <row r="11" spans="1:13" ht="22.5" customHeight="1">
      <c r="A11" s="1763" t="s">
        <v>891</v>
      </c>
      <c r="B11" s="1763"/>
      <c r="C11" s="143"/>
      <c r="D11" s="143"/>
      <c r="E11" s="143"/>
      <c r="F11" s="143"/>
      <c r="G11" s="143"/>
      <c r="H11" s="143"/>
      <c r="I11" s="143"/>
      <c r="J11" s="143"/>
      <c r="K11" s="85"/>
      <c r="L11" s="963"/>
      <c r="M11" s="188"/>
    </row>
    <row r="12" spans="1:13">
      <c r="A12" s="1763" t="s">
        <v>892</v>
      </c>
      <c r="B12" s="1763"/>
      <c r="C12" s="143"/>
      <c r="D12" s="143"/>
      <c r="E12" s="143"/>
      <c r="F12" s="143"/>
      <c r="G12" s="143"/>
      <c r="H12" s="143"/>
      <c r="I12" s="143"/>
      <c r="J12" s="143"/>
      <c r="K12" s="85"/>
      <c r="M12" s="188"/>
    </row>
    <row r="13" spans="1:13">
      <c r="A13" s="1763" t="s">
        <v>893</v>
      </c>
      <c r="B13" s="1763"/>
      <c r="C13" s="143"/>
      <c r="D13" s="143"/>
      <c r="E13" s="143">
        <v>2.8</v>
      </c>
      <c r="F13" s="1061">
        <v>2.5000000000000001E-2</v>
      </c>
      <c r="G13" s="1061">
        <v>2.5000000000000001E-2</v>
      </c>
      <c r="H13" s="1061">
        <v>2.5000000000000001E-2</v>
      </c>
      <c r="I13" s="1061">
        <v>2.5000000000000001E-2</v>
      </c>
      <c r="J13" s="1061">
        <v>2.5000000000000001E-2</v>
      </c>
      <c r="K13" s="85" t="s">
        <v>1620</v>
      </c>
      <c r="M13" s="188"/>
    </row>
    <row r="14" spans="1:13" ht="15.75" thickBot="1">
      <c r="A14" s="1662" t="s">
        <v>894</v>
      </c>
      <c r="B14" s="1662"/>
      <c r="C14" s="134">
        <f t="shared" ref="C14:J14" si="0">SUM(C7:C13)</f>
        <v>0</v>
      </c>
      <c r="D14" s="134">
        <f t="shared" si="0"/>
        <v>36</v>
      </c>
      <c r="E14" s="134">
        <f t="shared" si="0"/>
        <v>2.8</v>
      </c>
      <c r="F14" s="583">
        <f t="shared" si="0"/>
        <v>2.5000000000000001E-2</v>
      </c>
      <c r="G14" s="583">
        <f t="shared" si="0"/>
        <v>2.5000000000000001E-2</v>
      </c>
      <c r="H14" s="583">
        <f t="shared" si="0"/>
        <v>2.5000000000000001E-2</v>
      </c>
      <c r="I14" s="583">
        <f t="shared" si="0"/>
        <v>2.5000000000000001E-2</v>
      </c>
      <c r="J14" s="583">
        <f t="shared" si="0"/>
        <v>2.5000000000000001E-2</v>
      </c>
      <c r="K14" s="85"/>
      <c r="M14" s="188"/>
    </row>
    <row r="15" spans="1:13">
      <c r="A15" s="1764"/>
      <c r="B15" s="1764"/>
      <c r="C15" s="1764"/>
      <c r="D15" s="1764"/>
      <c r="E15" s="1764"/>
      <c r="F15" s="1764"/>
      <c r="G15" s="1764"/>
      <c r="H15" s="1764"/>
      <c r="I15" s="1764"/>
      <c r="J15" s="1764"/>
      <c r="K15" s="1764"/>
      <c r="M15" s="188"/>
    </row>
    <row r="16" spans="1:13" ht="17.25" hidden="1">
      <c r="A16" s="614" t="s">
        <v>129</v>
      </c>
      <c r="B16"/>
      <c r="C16"/>
      <c r="D16"/>
      <c r="E16"/>
      <c r="M16" s="188"/>
    </row>
    <row r="17" spans="1:13" ht="15" hidden="1" customHeight="1">
      <c r="A17"/>
      <c r="B17"/>
      <c r="C17"/>
      <c r="D17"/>
      <c r="E17"/>
      <c r="M17" s="188"/>
    </row>
    <row r="18" spans="1:13" ht="15" hidden="1" customHeight="1">
      <c r="A18" s="614" t="s">
        <v>130</v>
      </c>
      <c r="B18"/>
      <c r="C18"/>
      <c r="D18"/>
      <c r="E18"/>
      <c r="M18" s="188"/>
    </row>
    <row r="19" spans="1:13" ht="15" hidden="1" customHeight="1">
      <c r="A19"/>
      <c r="B19"/>
      <c r="C19"/>
      <c r="D19"/>
      <c r="E19"/>
      <c r="M19" s="142"/>
    </row>
    <row r="20" spans="1:13" ht="15" hidden="1" customHeight="1">
      <c r="A20" s="615"/>
      <c r="B20"/>
      <c r="C20"/>
      <c r="D20"/>
      <c r="E20"/>
    </row>
    <row r="21" spans="1:13" ht="15" hidden="1" customHeight="1" thickBot="1">
      <c r="A21"/>
      <c r="B21"/>
      <c r="C21"/>
      <c r="D21"/>
      <c r="E21"/>
    </row>
    <row r="22" spans="1:13" ht="15" hidden="1" customHeight="1">
      <c r="A22" s="616" t="s">
        <v>131</v>
      </c>
      <c r="B22" s="1751" t="s">
        <v>132</v>
      </c>
      <c r="C22" s="1752"/>
      <c r="D22" s="1752"/>
      <c r="E22" s="1753"/>
    </row>
    <row r="23" spans="1:13" ht="15" hidden="1" customHeight="1">
      <c r="A23" s="617" t="s">
        <v>133</v>
      </c>
      <c r="B23" s="1754" t="s">
        <v>134</v>
      </c>
      <c r="C23" s="1755"/>
      <c r="D23" s="1755"/>
      <c r="E23" s="1756"/>
    </row>
    <row r="24" spans="1:13" ht="16.5" hidden="1" thickBot="1">
      <c r="A24" s="617" t="s">
        <v>135</v>
      </c>
      <c r="B24" s="1757" t="s">
        <v>136</v>
      </c>
      <c r="C24" s="1758"/>
      <c r="D24" s="1758"/>
      <c r="E24" s="1759"/>
    </row>
    <row r="25" spans="1:13" ht="16.5" hidden="1" thickBot="1">
      <c r="A25" s="617" t="s">
        <v>137</v>
      </c>
      <c r="B25" s="618" t="s">
        <v>138</v>
      </c>
      <c r="C25" s="619" t="s">
        <v>139</v>
      </c>
      <c r="D25" s="619" t="s">
        <v>140</v>
      </c>
      <c r="E25" s="619" t="s">
        <v>141</v>
      </c>
    </row>
    <row r="26" spans="1:13" ht="16.5" hidden="1" thickBot="1">
      <c r="A26" s="620" t="s">
        <v>142</v>
      </c>
      <c r="B26" s="618" t="s">
        <v>143</v>
      </c>
      <c r="C26" s="618" t="s">
        <v>144</v>
      </c>
      <c r="D26" s="618" t="s">
        <v>145</v>
      </c>
      <c r="E26" s="618" t="s">
        <v>146</v>
      </c>
    </row>
    <row r="27" spans="1:13" ht="16.5" hidden="1" thickBot="1">
      <c r="A27" s="621" t="s">
        <v>147</v>
      </c>
      <c r="B27" s="618" t="s">
        <v>148</v>
      </c>
      <c r="C27" s="618" t="s">
        <v>149</v>
      </c>
      <c r="D27" s="618" t="s">
        <v>145</v>
      </c>
      <c r="E27" s="618" t="s">
        <v>146</v>
      </c>
    </row>
    <row r="28" spans="1:13" ht="16.5" hidden="1" thickBot="1">
      <c r="A28" s="621" t="s">
        <v>150</v>
      </c>
      <c r="B28" s="618" t="s">
        <v>151</v>
      </c>
      <c r="C28" s="618" t="s">
        <v>152</v>
      </c>
      <c r="D28" s="618" t="s">
        <v>145</v>
      </c>
      <c r="E28" s="618" t="s">
        <v>146</v>
      </c>
    </row>
    <row r="29" spans="1:13" ht="15" hidden="1" customHeight="1" thickBot="1">
      <c r="A29" s="621" t="s">
        <v>153</v>
      </c>
      <c r="B29" s="618" t="s">
        <v>154</v>
      </c>
      <c r="C29" s="618" t="s">
        <v>155</v>
      </c>
      <c r="D29" s="618" t="s">
        <v>156</v>
      </c>
      <c r="E29" s="618" t="s">
        <v>157</v>
      </c>
    </row>
    <row r="30" spans="1:13" ht="15" hidden="1" customHeight="1" thickBot="1">
      <c r="A30" s="621" t="s">
        <v>158</v>
      </c>
      <c r="B30" s="618" t="s">
        <v>159</v>
      </c>
      <c r="C30" s="618" t="s">
        <v>160</v>
      </c>
      <c r="D30" s="618" t="s">
        <v>161</v>
      </c>
      <c r="E30" s="618" t="s">
        <v>162</v>
      </c>
    </row>
    <row r="31" spans="1:13" ht="15" hidden="1" customHeight="1" thickBot="1">
      <c r="A31" s="621" t="s">
        <v>163</v>
      </c>
      <c r="B31" s="618" t="s">
        <v>164</v>
      </c>
      <c r="C31" s="618" t="s">
        <v>165</v>
      </c>
      <c r="D31" s="618" t="s">
        <v>166</v>
      </c>
      <c r="E31" s="618" t="s">
        <v>167</v>
      </c>
    </row>
    <row r="32" spans="1:13" ht="15" hidden="1" customHeight="1" thickBot="1">
      <c r="A32" s="621" t="s">
        <v>168</v>
      </c>
      <c r="B32" s="618" t="s">
        <v>169</v>
      </c>
      <c r="C32" s="618" t="s">
        <v>170</v>
      </c>
      <c r="D32" s="618" t="s">
        <v>171</v>
      </c>
      <c r="E32" s="618" t="s">
        <v>172</v>
      </c>
    </row>
    <row r="33" spans="1:5" ht="15" hidden="1" customHeight="1" thickBot="1">
      <c r="A33" s="621" t="s">
        <v>173</v>
      </c>
      <c r="B33" s="618" t="s">
        <v>174</v>
      </c>
      <c r="C33" s="618" t="s">
        <v>175</v>
      </c>
      <c r="D33" s="618" t="s">
        <v>176</v>
      </c>
      <c r="E33" s="618" t="s">
        <v>177</v>
      </c>
    </row>
    <row r="34" spans="1:5" ht="15" hidden="1" customHeight="1" thickBot="1">
      <c r="A34" s="621" t="s">
        <v>178</v>
      </c>
      <c r="B34" s="618" t="s">
        <v>179</v>
      </c>
      <c r="C34" s="618" t="s">
        <v>180</v>
      </c>
      <c r="D34" s="618" t="s">
        <v>181</v>
      </c>
      <c r="E34" s="618" t="s">
        <v>182</v>
      </c>
    </row>
    <row r="35" spans="1:5" ht="16.5" hidden="1" thickBot="1">
      <c r="A35" s="621" t="s">
        <v>183</v>
      </c>
      <c r="B35" s="618" t="s">
        <v>184</v>
      </c>
      <c r="C35" s="618" t="s">
        <v>185</v>
      </c>
      <c r="D35" s="618" t="s">
        <v>186</v>
      </c>
      <c r="E35" s="618" t="s">
        <v>187</v>
      </c>
    </row>
    <row r="36" spans="1:5" ht="16.5" hidden="1" thickBot="1">
      <c r="A36" s="621" t="s">
        <v>188</v>
      </c>
      <c r="B36" s="618" t="s">
        <v>189</v>
      </c>
      <c r="C36" s="618" t="s">
        <v>190</v>
      </c>
      <c r="D36" s="618" t="s">
        <v>145</v>
      </c>
      <c r="E36" s="618" t="s">
        <v>191</v>
      </c>
    </row>
    <row r="37" spans="1:5" ht="16.5" hidden="1" thickBot="1">
      <c r="A37" s="621" t="s">
        <v>192</v>
      </c>
      <c r="B37" s="618" t="s">
        <v>193</v>
      </c>
      <c r="C37" s="618" t="s">
        <v>194</v>
      </c>
      <c r="D37" s="618" t="s">
        <v>145</v>
      </c>
      <c r="E37" s="618" t="s">
        <v>195</v>
      </c>
    </row>
    <row r="38" spans="1:5" ht="16.5" hidden="1" thickBot="1">
      <c r="A38" s="621" t="s">
        <v>196</v>
      </c>
      <c r="B38" s="618" t="s">
        <v>197</v>
      </c>
      <c r="C38" s="618" t="s">
        <v>198</v>
      </c>
      <c r="D38" s="618" t="s">
        <v>145</v>
      </c>
      <c r="E38" s="618" t="s">
        <v>199</v>
      </c>
    </row>
    <row r="39" spans="1:5" ht="16.5" hidden="1" thickBot="1">
      <c r="A39" s="621" t="s">
        <v>200</v>
      </c>
      <c r="B39" s="618" t="s">
        <v>201</v>
      </c>
      <c r="C39" s="618" t="s">
        <v>202</v>
      </c>
      <c r="D39" s="618" t="s">
        <v>145</v>
      </c>
      <c r="E39" s="618" t="s">
        <v>203</v>
      </c>
    </row>
    <row r="40" spans="1:5" ht="15" hidden="1" customHeight="1" thickBot="1">
      <c r="A40" s="621" t="s">
        <v>204</v>
      </c>
      <c r="B40" s="618" t="s">
        <v>205</v>
      </c>
      <c r="C40" s="618" t="s">
        <v>206</v>
      </c>
      <c r="D40" s="618" t="s">
        <v>145</v>
      </c>
      <c r="E40" s="618" t="s">
        <v>207</v>
      </c>
    </row>
    <row r="41" spans="1:5" ht="15" hidden="1" customHeight="1" thickBot="1">
      <c r="A41" s="621" t="s">
        <v>208</v>
      </c>
      <c r="B41" s="618" t="s">
        <v>209</v>
      </c>
      <c r="C41" s="618" t="s">
        <v>210</v>
      </c>
      <c r="D41" s="618" t="s">
        <v>145</v>
      </c>
      <c r="E41" s="618" t="s">
        <v>211</v>
      </c>
    </row>
    <row r="42" spans="1:5" ht="15" hidden="1" customHeight="1" thickBot="1">
      <c r="A42" s="621" t="s">
        <v>212</v>
      </c>
      <c r="B42" s="618" t="s">
        <v>213</v>
      </c>
      <c r="C42" s="618" t="s">
        <v>210</v>
      </c>
      <c r="D42" s="618" t="s">
        <v>145</v>
      </c>
      <c r="E42" s="618" t="s">
        <v>214</v>
      </c>
    </row>
    <row r="43" spans="1:5" ht="15" hidden="1" customHeight="1" thickBot="1">
      <c r="A43" s="621" t="s">
        <v>215</v>
      </c>
      <c r="B43" s="618" t="s">
        <v>216</v>
      </c>
      <c r="C43" s="618" t="s">
        <v>210</v>
      </c>
      <c r="D43" s="618" t="s">
        <v>145</v>
      </c>
      <c r="E43" s="618" t="s">
        <v>217</v>
      </c>
    </row>
    <row r="44" spans="1:5" ht="15" hidden="1" customHeight="1" thickBot="1">
      <c r="A44" s="621" t="s">
        <v>218</v>
      </c>
      <c r="B44" s="618" t="s">
        <v>219</v>
      </c>
      <c r="C44" s="618" t="s">
        <v>210</v>
      </c>
      <c r="D44" s="618" t="s">
        <v>145</v>
      </c>
      <c r="E44" s="618" t="s">
        <v>220</v>
      </c>
    </row>
    <row r="45" spans="1:5" ht="15" hidden="1" customHeight="1" thickBot="1">
      <c r="A45" s="621" t="s">
        <v>221</v>
      </c>
      <c r="B45" s="618" t="s">
        <v>222</v>
      </c>
      <c r="C45" s="618" t="s">
        <v>210</v>
      </c>
      <c r="D45" s="618" t="s">
        <v>145</v>
      </c>
      <c r="E45" s="618" t="s">
        <v>223</v>
      </c>
    </row>
    <row r="46" spans="1:5" ht="16.5" hidden="1" thickBot="1">
      <c r="A46" s="621" t="s">
        <v>224</v>
      </c>
      <c r="B46" s="618" t="s">
        <v>225</v>
      </c>
      <c r="C46" s="618" t="s">
        <v>210</v>
      </c>
      <c r="D46" s="618" t="s">
        <v>145</v>
      </c>
      <c r="E46" s="618" t="s">
        <v>226</v>
      </c>
    </row>
    <row r="47" spans="1:5" ht="18.75" hidden="1">
      <c r="C47" s="622"/>
    </row>
    <row r="48" spans="1:5" ht="15.75" hidden="1">
      <c r="A48" s="623"/>
      <c r="B48" s="623"/>
      <c r="C48" s="623"/>
      <c r="D48" s="623"/>
      <c r="E48" s="623"/>
    </row>
    <row r="49" spans="1:12" ht="47.25" hidden="1">
      <c r="A49" s="624" t="s">
        <v>227</v>
      </c>
      <c r="B49" s="624" t="s">
        <v>228</v>
      </c>
      <c r="C49" s="624" t="s">
        <v>229</v>
      </c>
      <c r="D49" s="624" t="s">
        <v>230</v>
      </c>
      <c r="E49" s="624" t="s">
        <v>888</v>
      </c>
    </row>
    <row r="50" spans="1:12" ht="16.5" hidden="1" thickBot="1">
      <c r="A50" s="621">
        <v>100</v>
      </c>
      <c r="B50" s="618">
        <v>8.8000000000000007</v>
      </c>
      <c r="C50" s="618" t="s">
        <v>231</v>
      </c>
      <c r="D50" s="618">
        <v>16.8</v>
      </c>
      <c r="E50" s="618">
        <f>D50*B50</f>
        <v>147.84000000000003</v>
      </c>
    </row>
    <row r="51" spans="1:12" ht="16.5" hidden="1" thickBot="1">
      <c r="A51" s="621">
        <v>100</v>
      </c>
      <c r="B51" s="618">
        <v>2</v>
      </c>
      <c r="C51" s="618" t="s">
        <v>232</v>
      </c>
      <c r="D51" s="618">
        <v>42</v>
      </c>
      <c r="E51" s="618">
        <f>D51*B51</f>
        <v>84</v>
      </c>
    </row>
    <row r="52" spans="1:12" ht="16.5" hidden="1" thickBot="1">
      <c r="A52" s="621">
        <v>150</v>
      </c>
      <c r="B52" s="618">
        <v>1.8</v>
      </c>
      <c r="C52" s="618" t="s">
        <v>232</v>
      </c>
      <c r="D52" s="618">
        <v>63</v>
      </c>
      <c r="E52" s="618">
        <f>D52*B52</f>
        <v>113.4</v>
      </c>
    </row>
    <row r="53" spans="1:12" ht="16.5" hidden="1" thickBot="1">
      <c r="A53" s="621"/>
      <c r="B53" s="618"/>
      <c r="C53" s="618"/>
      <c r="D53" s="618"/>
      <c r="E53" s="618"/>
    </row>
    <row r="54" spans="1:12" ht="16.5" hidden="1" thickBot="1">
      <c r="A54" s="621"/>
      <c r="B54" s="618"/>
      <c r="C54" s="618"/>
      <c r="D54" s="618"/>
      <c r="E54" s="618"/>
    </row>
    <row r="55" spans="1:12" ht="16.5" hidden="1" thickBot="1">
      <c r="A55" s="621"/>
      <c r="B55" s="618"/>
      <c r="C55" s="618"/>
      <c r="D55" s="618"/>
      <c r="E55" s="618"/>
    </row>
    <row r="56" spans="1:12" ht="16.5" hidden="1" thickBot="1">
      <c r="A56" s="621"/>
      <c r="B56" s="618"/>
      <c r="C56" s="618"/>
      <c r="D56" s="618"/>
      <c r="E56" s="618"/>
    </row>
    <row r="57" spans="1:12" ht="16.5" hidden="1" thickBot="1">
      <c r="A57" s="621"/>
      <c r="B57" s="618">
        <f>B52+B51+B50</f>
        <v>12.600000000000001</v>
      </c>
      <c r="C57" s="618"/>
      <c r="D57" s="618"/>
      <c r="E57" s="618">
        <f>E52+E51+E50</f>
        <v>345.24</v>
      </c>
    </row>
    <row r="58" spans="1:12" hidden="1"/>
    <row r="59" spans="1:12" ht="15.75" thickBot="1">
      <c r="A59" s="1768"/>
      <c r="B59" s="1768"/>
      <c r="C59" s="1768"/>
      <c r="D59" s="1768"/>
      <c r="E59" s="1768"/>
      <c r="F59" s="1768"/>
      <c r="G59" s="1768"/>
      <c r="H59" s="1768"/>
      <c r="I59" s="1768"/>
      <c r="J59" s="1768"/>
      <c r="K59" s="1768"/>
    </row>
    <row r="60" spans="1:12" ht="102">
      <c r="A60" s="1535" t="s">
        <v>1320</v>
      </c>
      <c r="B60" s="1535"/>
      <c r="C60" s="861" t="s">
        <v>1574</v>
      </c>
      <c r="D60" s="861" t="s">
        <v>1573</v>
      </c>
      <c r="E60" s="861" t="s">
        <v>1575</v>
      </c>
      <c r="F60" s="861" t="s">
        <v>1576</v>
      </c>
      <c r="G60" s="861" t="s">
        <v>1577</v>
      </c>
      <c r="H60" s="867" t="s">
        <v>1572</v>
      </c>
      <c r="I60" s="867" t="s">
        <v>1585</v>
      </c>
      <c r="J60" s="867" t="s">
        <v>1586</v>
      </c>
      <c r="K60" s="32" t="s">
        <v>1071</v>
      </c>
    </row>
    <row r="61" spans="1:12">
      <c r="A61" s="1765">
        <v>1</v>
      </c>
      <c r="B61" s="1766"/>
      <c r="C61" s="304">
        <v>2</v>
      </c>
      <c r="D61" s="1765">
        <v>3</v>
      </c>
      <c r="E61" s="1766"/>
      <c r="F61" s="304">
        <v>4</v>
      </c>
      <c r="G61" s="1765">
        <v>5</v>
      </c>
      <c r="H61" s="1767"/>
      <c r="I61" s="1767"/>
      <c r="J61" s="1766"/>
      <c r="K61" s="304">
        <v>6</v>
      </c>
    </row>
    <row r="62" spans="1:12" ht="24" customHeight="1">
      <c r="A62" s="1763" t="s">
        <v>887</v>
      </c>
      <c r="B62" s="1763"/>
      <c r="C62" s="143"/>
      <c r="D62" s="143">
        <v>283</v>
      </c>
      <c r="E62" s="27"/>
      <c r="F62" s="625"/>
      <c r="G62" s="625"/>
      <c r="H62" s="625"/>
      <c r="I62" s="625"/>
      <c r="J62" s="625"/>
      <c r="K62" s="85"/>
      <c r="L62" s="963"/>
    </row>
    <row r="63" spans="1:12" ht="18.75">
      <c r="A63" s="1763" t="s">
        <v>888</v>
      </c>
      <c r="B63" s="1763"/>
      <c r="C63" s="143"/>
      <c r="D63" s="143"/>
      <c r="E63" s="27"/>
      <c r="F63" s="625"/>
      <c r="G63" s="625"/>
      <c r="H63" s="625"/>
      <c r="I63" s="625"/>
      <c r="J63" s="625"/>
      <c r="K63" s="85"/>
      <c r="L63" s="713"/>
    </row>
    <row r="64" spans="1:12" ht="18.75">
      <c r="A64" s="1763" t="s">
        <v>889</v>
      </c>
      <c r="B64" s="1763"/>
      <c r="C64" s="143"/>
      <c r="D64" s="143"/>
      <c r="E64" s="27"/>
      <c r="F64" s="625"/>
      <c r="G64" s="625"/>
      <c r="H64" s="625"/>
      <c r="I64" s="625"/>
      <c r="J64" s="625"/>
      <c r="K64" s="85"/>
      <c r="L64" s="713"/>
    </row>
    <row r="65" spans="1:12" ht="18.75">
      <c r="A65" s="1763" t="s">
        <v>890</v>
      </c>
      <c r="B65" s="1763"/>
      <c r="C65" s="143"/>
      <c r="D65" s="143"/>
      <c r="E65" s="27"/>
      <c r="F65" s="625"/>
      <c r="G65" s="625"/>
      <c r="H65" s="625"/>
      <c r="I65" s="625"/>
      <c r="J65" s="625"/>
      <c r="K65" s="85"/>
      <c r="L65" s="713"/>
    </row>
    <row r="66" spans="1:12" ht="18.75">
      <c r="A66" s="1763" t="s">
        <v>891</v>
      </c>
      <c r="B66" s="1763"/>
      <c r="C66" s="143"/>
      <c r="D66" s="143"/>
      <c r="E66" s="27"/>
      <c r="F66" s="625"/>
      <c r="G66" s="625"/>
      <c r="H66" s="625"/>
      <c r="I66" s="625"/>
      <c r="J66" s="625"/>
      <c r="K66" s="85"/>
      <c r="L66" s="713"/>
    </row>
    <row r="67" spans="1:12">
      <c r="A67" s="1763" t="s">
        <v>892</v>
      </c>
      <c r="B67" s="1763"/>
      <c r="C67" s="143"/>
      <c r="D67" s="143"/>
      <c r="E67" s="143"/>
      <c r="F67" s="143"/>
      <c r="G67" s="143"/>
      <c r="H67" s="143"/>
      <c r="I67" s="143"/>
      <c r="J67" s="143"/>
      <c r="K67" s="85"/>
    </row>
    <row r="68" spans="1:12">
      <c r="A68" s="1763" t="s">
        <v>893</v>
      </c>
      <c r="B68" s="1763"/>
      <c r="C68" s="143"/>
      <c r="D68" s="143"/>
      <c r="E68" s="143">
        <v>19.2</v>
      </c>
      <c r="F68" s="1061">
        <v>0.16800000000000001</v>
      </c>
      <c r="G68" s="1061">
        <v>0.16800000000000001</v>
      </c>
      <c r="H68" s="1061">
        <v>0.16800000000000001</v>
      </c>
      <c r="I68" s="1061">
        <v>0.16800000000000001</v>
      </c>
      <c r="J68" s="1061">
        <v>0.16800000000000001</v>
      </c>
      <c r="K68" s="85" t="s">
        <v>1620</v>
      </c>
    </row>
    <row r="69" spans="1:12">
      <c r="A69" s="1662" t="s">
        <v>894</v>
      </c>
      <c r="B69" s="1662"/>
      <c r="C69" s="134">
        <f t="shared" ref="C69:J69" si="1">SUM(C62:C68)</f>
        <v>0</v>
      </c>
      <c r="D69" s="134">
        <f t="shared" si="1"/>
        <v>283</v>
      </c>
      <c r="E69" s="134">
        <f t="shared" si="1"/>
        <v>19.2</v>
      </c>
      <c r="F69" s="583">
        <f t="shared" si="1"/>
        <v>0.16800000000000001</v>
      </c>
      <c r="G69" s="583">
        <f t="shared" si="1"/>
        <v>0.16800000000000001</v>
      </c>
      <c r="H69" s="583">
        <f t="shared" si="1"/>
        <v>0.16800000000000001</v>
      </c>
      <c r="I69" s="583">
        <f t="shared" si="1"/>
        <v>0.16800000000000001</v>
      </c>
      <c r="J69" s="583">
        <f t="shared" si="1"/>
        <v>0.16800000000000001</v>
      </c>
      <c r="K69" s="85"/>
    </row>
    <row r="71" spans="1:12" ht="17.25" hidden="1">
      <c r="A71" s="614" t="s">
        <v>129</v>
      </c>
      <c r="B71"/>
      <c r="C71"/>
      <c r="D71"/>
      <c r="E71"/>
    </row>
    <row r="72" spans="1:12" hidden="1">
      <c r="A72"/>
      <c r="B72"/>
      <c r="C72"/>
      <c r="D72"/>
      <c r="E72"/>
    </row>
    <row r="73" spans="1:12" ht="17.25" hidden="1">
      <c r="A73" s="614" t="s">
        <v>130</v>
      </c>
      <c r="B73"/>
      <c r="C73"/>
      <c r="D73"/>
      <c r="E73"/>
    </row>
    <row r="74" spans="1:12" ht="15.75" hidden="1" thickBot="1">
      <c r="A74"/>
      <c r="B74"/>
      <c r="C74"/>
      <c r="D74"/>
      <c r="E74"/>
    </row>
    <row r="75" spans="1:12" ht="15.75" hidden="1">
      <c r="A75" s="616" t="s">
        <v>131</v>
      </c>
      <c r="B75" s="1751" t="s">
        <v>132</v>
      </c>
      <c r="C75" s="1752"/>
      <c r="D75" s="1752"/>
      <c r="E75" s="1753"/>
    </row>
    <row r="76" spans="1:12" ht="15.75" hidden="1">
      <c r="A76" s="617" t="s">
        <v>133</v>
      </c>
      <c r="B76" s="1754" t="s">
        <v>134</v>
      </c>
      <c r="C76" s="1755"/>
      <c r="D76" s="1755"/>
      <c r="E76" s="1756"/>
    </row>
    <row r="77" spans="1:12" ht="16.5" hidden="1" thickBot="1">
      <c r="A77" s="617" t="s">
        <v>135</v>
      </c>
      <c r="B77" s="1757" t="s">
        <v>136</v>
      </c>
      <c r="C77" s="1758"/>
      <c r="D77" s="1758"/>
      <c r="E77" s="1759"/>
    </row>
    <row r="78" spans="1:12" ht="16.5" hidden="1" thickBot="1">
      <c r="A78" s="617" t="s">
        <v>137</v>
      </c>
      <c r="B78" s="618" t="s">
        <v>138</v>
      </c>
      <c r="C78" s="619" t="s">
        <v>139</v>
      </c>
      <c r="D78" s="619" t="s">
        <v>140</v>
      </c>
      <c r="E78" s="619" t="s">
        <v>141</v>
      </c>
    </row>
    <row r="79" spans="1:12" ht="16.5" hidden="1" thickBot="1">
      <c r="A79" s="620" t="s">
        <v>142</v>
      </c>
      <c r="B79" s="618" t="s">
        <v>143</v>
      </c>
      <c r="C79" s="618" t="s">
        <v>144</v>
      </c>
      <c r="D79" s="618" t="s">
        <v>145</v>
      </c>
      <c r="E79" s="618" t="s">
        <v>146</v>
      </c>
    </row>
    <row r="80" spans="1:12" ht="16.5" hidden="1" thickBot="1">
      <c r="A80" s="621" t="s">
        <v>147</v>
      </c>
      <c r="B80" s="618" t="s">
        <v>148</v>
      </c>
      <c r="C80" s="618" t="s">
        <v>149</v>
      </c>
      <c r="D80" s="618" t="s">
        <v>145</v>
      </c>
      <c r="E80" s="618" t="s">
        <v>146</v>
      </c>
    </row>
    <row r="81" spans="1:5" ht="16.5" hidden="1" thickBot="1">
      <c r="A81" s="621" t="s">
        <v>150</v>
      </c>
      <c r="B81" s="618" t="s">
        <v>151</v>
      </c>
      <c r="C81" s="618" t="s">
        <v>152</v>
      </c>
      <c r="D81" s="618" t="s">
        <v>145</v>
      </c>
      <c r="E81" s="618" t="s">
        <v>146</v>
      </c>
    </row>
    <row r="82" spans="1:5" ht="16.5" hidden="1" thickBot="1">
      <c r="A82" s="621" t="s">
        <v>153</v>
      </c>
      <c r="B82" s="618" t="s">
        <v>154</v>
      </c>
      <c r="C82" s="618" t="s">
        <v>155</v>
      </c>
      <c r="D82" s="618" t="s">
        <v>156</v>
      </c>
      <c r="E82" s="618" t="s">
        <v>157</v>
      </c>
    </row>
    <row r="83" spans="1:5" ht="16.5" hidden="1" thickBot="1">
      <c r="A83" s="621" t="s">
        <v>158</v>
      </c>
      <c r="B83" s="618" t="s">
        <v>159</v>
      </c>
      <c r="C83" s="618" t="s">
        <v>160</v>
      </c>
      <c r="D83" s="618" t="s">
        <v>161</v>
      </c>
      <c r="E83" s="618" t="s">
        <v>162</v>
      </c>
    </row>
    <row r="84" spans="1:5" ht="16.5" hidden="1" thickBot="1">
      <c r="A84" s="621" t="s">
        <v>163</v>
      </c>
      <c r="B84" s="618" t="s">
        <v>164</v>
      </c>
      <c r="C84" s="618" t="s">
        <v>165</v>
      </c>
      <c r="D84" s="618" t="s">
        <v>166</v>
      </c>
      <c r="E84" s="618" t="s">
        <v>167</v>
      </c>
    </row>
    <row r="85" spans="1:5" ht="16.5" hidden="1" thickBot="1">
      <c r="A85" s="621" t="s">
        <v>168</v>
      </c>
      <c r="B85" s="618" t="s">
        <v>169</v>
      </c>
      <c r="C85" s="618" t="s">
        <v>170</v>
      </c>
      <c r="D85" s="618" t="s">
        <v>171</v>
      </c>
      <c r="E85" s="618" t="s">
        <v>172</v>
      </c>
    </row>
    <row r="86" spans="1:5" ht="16.5" hidden="1" thickBot="1">
      <c r="A86" s="621" t="s">
        <v>173</v>
      </c>
      <c r="B86" s="618" t="s">
        <v>174</v>
      </c>
      <c r="C86" s="618" t="s">
        <v>175</v>
      </c>
      <c r="D86" s="618" t="s">
        <v>176</v>
      </c>
      <c r="E86" s="618" t="s">
        <v>177</v>
      </c>
    </row>
    <row r="87" spans="1:5" ht="16.5" hidden="1" thickBot="1">
      <c r="A87" s="621" t="s">
        <v>178</v>
      </c>
      <c r="B87" s="618" t="s">
        <v>179</v>
      </c>
      <c r="C87" s="618" t="s">
        <v>180</v>
      </c>
      <c r="D87" s="618" t="s">
        <v>181</v>
      </c>
      <c r="E87" s="618" t="s">
        <v>182</v>
      </c>
    </row>
    <row r="88" spans="1:5" ht="16.5" hidden="1" thickBot="1">
      <c r="A88" s="621" t="s">
        <v>183</v>
      </c>
      <c r="B88" s="618" t="s">
        <v>184</v>
      </c>
      <c r="C88" s="618" t="s">
        <v>185</v>
      </c>
      <c r="D88" s="618" t="s">
        <v>186</v>
      </c>
      <c r="E88" s="618" t="s">
        <v>187</v>
      </c>
    </row>
    <row r="89" spans="1:5" ht="16.5" hidden="1" thickBot="1">
      <c r="A89" s="621" t="s">
        <v>188</v>
      </c>
      <c r="B89" s="618" t="s">
        <v>189</v>
      </c>
      <c r="C89" s="618" t="s">
        <v>190</v>
      </c>
      <c r="D89" s="618" t="s">
        <v>145</v>
      </c>
      <c r="E89" s="618" t="s">
        <v>191</v>
      </c>
    </row>
    <row r="90" spans="1:5" ht="16.5" hidden="1" thickBot="1">
      <c r="A90" s="621" t="s">
        <v>192</v>
      </c>
      <c r="B90" s="618" t="s">
        <v>193</v>
      </c>
      <c r="C90" s="618" t="s">
        <v>194</v>
      </c>
      <c r="D90" s="618" t="s">
        <v>145</v>
      </c>
      <c r="E90" s="618" t="s">
        <v>195</v>
      </c>
    </row>
    <row r="91" spans="1:5" ht="16.5" hidden="1" thickBot="1">
      <c r="A91" s="621" t="s">
        <v>196</v>
      </c>
      <c r="B91" s="618" t="s">
        <v>197</v>
      </c>
      <c r="C91" s="618" t="s">
        <v>198</v>
      </c>
      <c r="D91" s="618" t="s">
        <v>145</v>
      </c>
      <c r="E91" s="618" t="s">
        <v>199</v>
      </c>
    </row>
    <row r="92" spans="1:5" ht="16.5" hidden="1" thickBot="1">
      <c r="A92" s="621" t="s">
        <v>200</v>
      </c>
      <c r="B92" s="618" t="s">
        <v>201</v>
      </c>
      <c r="C92" s="618" t="s">
        <v>202</v>
      </c>
      <c r="D92" s="618" t="s">
        <v>145</v>
      </c>
      <c r="E92" s="618" t="s">
        <v>203</v>
      </c>
    </row>
    <row r="93" spans="1:5" ht="16.5" hidden="1" thickBot="1">
      <c r="A93" s="621" t="s">
        <v>204</v>
      </c>
      <c r="B93" s="618" t="s">
        <v>205</v>
      </c>
      <c r="C93" s="618" t="s">
        <v>206</v>
      </c>
      <c r="D93" s="618" t="s">
        <v>145</v>
      </c>
      <c r="E93" s="618" t="s">
        <v>207</v>
      </c>
    </row>
    <row r="94" spans="1:5" ht="16.5" hidden="1" thickBot="1">
      <c r="A94" s="621" t="s">
        <v>208</v>
      </c>
      <c r="B94" s="618" t="s">
        <v>209</v>
      </c>
      <c r="C94" s="618" t="s">
        <v>210</v>
      </c>
      <c r="D94" s="618" t="s">
        <v>145</v>
      </c>
      <c r="E94" s="618" t="s">
        <v>211</v>
      </c>
    </row>
    <row r="95" spans="1:5" ht="16.5" hidden="1" thickBot="1">
      <c r="A95" s="621" t="s">
        <v>212</v>
      </c>
      <c r="B95" s="618" t="s">
        <v>213</v>
      </c>
      <c r="C95" s="618" t="s">
        <v>210</v>
      </c>
      <c r="D95" s="618" t="s">
        <v>145</v>
      </c>
      <c r="E95" s="618" t="s">
        <v>214</v>
      </c>
    </row>
    <row r="96" spans="1:5" ht="16.5" hidden="1" thickBot="1">
      <c r="A96" s="621" t="s">
        <v>215</v>
      </c>
      <c r="B96" s="618" t="s">
        <v>216</v>
      </c>
      <c r="C96" s="618" t="s">
        <v>210</v>
      </c>
      <c r="D96" s="618" t="s">
        <v>145</v>
      </c>
      <c r="E96" s="618" t="s">
        <v>217</v>
      </c>
    </row>
    <row r="97" spans="1:5" ht="16.5" hidden="1" thickBot="1">
      <c r="A97" s="621" t="s">
        <v>218</v>
      </c>
      <c r="B97" s="618" t="s">
        <v>219</v>
      </c>
      <c r="C97" s="618" t="s">
        <v>210</v>
      </c>
      <c r="D97" s="618" t="s">
        <v>145</v>
      </c>
      <c r="E97" s="618" t="s">
        <v>220</v>
      </c>
    </row>
    <row r="98" spans="1:5" ht="16.5" hidden="1" thickBot="1">
      <c r="A98" s="621" t="s">
        <v>221</v>
      </c>
      <c r="B98" s="618" t="s">
        <v>222</v>
      </c>
      <c r="C98" s="618" t="s">
        <v>210</v>
      </c>
      <c r="D98" s="618" t="s">
        <v>145</v>
      </c>
      <c r="E98" s="618" t="s">
        <v>223</v>
      </c>
    </row>
    <row r="99" spans="1:5" ht="16.5" hidden="1" thickBot="1">
      <c r="A99" s="621" t="s">
        <v>224</v>
      </c>
      <c r="B99" s="618" t="s">
        <v>225</v>
      </c>
      <c r="C99" s="618" t="s">
        <v>210</v>
      </c>
      <c r="D99" s="618" t="s">
        <v>145</v>
      </c>
      <c r="E99" s="618" t="s">
        <v>226</v>
      </c>
    </row>
    <row r="100" spans="1:5" hidden="1"/>
    <row r="101" spans="1:5" hidden="1"/>
    <row r="102" spans="1:5" ht="15.75" hidden="1">
      <c r="A102" s="626"/>
      <c r="B102"/>
      <c r="C102"/>
      <c r="D102"/>
      <c r="E102"/>
    </row>
    <row r="103" spans="1:5" ht="16.5" hidden="1" thickBot="1">
      <c r="A103" s="627"/>
      <c r="B103"/>
      <c r="C103"/>
      <c r="D103"/>
      <c r="E103"/>
    </row>
    <row r="104" spans="1:5" hidden="1">
      <c r="A104" s="1769" t="s">
        <v>227</v>
      </c>
      <c r="B104" s="1769" t="s">
        <v>228</v>
      </c>
      <c r="C104" s="1769" t="s">
        <v>229</v>
      </c>
      <c r="D104" s="1769" t="s">
        <v>230</v>
      </c>
      <c r="E104" s="1769" t="s">
        <v>888</v>
      </c>
    </row>
    <row r="105" spans="1:5" hidden="1">
      <c r="A105" s="1770"/>
      <c r="B105" s="1770"/>
      <c r="C105" s="1770"/>
      <c r="D105" s="1770"/>
      <c r="E105" s="1770"/>
    </row>
    <row r="106" spans="1:5" ht="15.75" hidden="1" thickBot="1">
      <c r="A106" s="1771"/>
      <c r="B106" s="1771"/>
      <c r="C106" s="1771"/>
      <c r="D106" s="1771"/>
      <c r="E106" s="1771"/>
    </row>
    <row r="107" spans="1:5" ht="16.5" hidden="1" thickBot="1">
      <c r="A107" s="628">
        <v>200</v>
      </c>
      <c r="B107" s="629">
        <f>2000/1000</f>
        <v>2</v>
      </c>
      <c r="C107" s="629" t="s">
        <v>232</v>
      </c>
      <c r="D107" s="629">
        <v>84</v>
      </c>
      <c r="E107" s="630">
        <f>D107*B107</f>
        <v>168</v>
      </c>
    </row>
    <row r="108" spans="1:5" ht="16.5" hidden="1" thickBot="1">
      <c r="A108" s="628">
        <v>200</v>
      </c>
      <c r="B108" s="629">
        <f>2000/1000</f>
        <v>2</v>
      </c>
      <c r="C108" s="629" t="s">
        <v>233</v>
      </c>
      <c r="D108" s="629"/>
      <c r="E108" s="629"/>
    </row>
    <row r="109" spans="1:5" ht="16.5" hidden="1" thickBot="1">
      <c r="A109" s="628">
        <v>160</v>
      </c>
      <c r="B109" s="629">
        <f>21400/1000</f>
        <v>21.4</v>
      </c>
      <c r="C109" s="629" t="s">
        <v>233</v>
      </c>
      <c r="D109" s="629"/>
      <c r="E109" s="629"/>
    </row>
    <row r="110" spans="1:5" ht="16.5" hidden="1" thickBot="1">
      <c r="A110" s="628">
        <v>100</v>
      </c>
      <c r="B110" s="629">
        <f>10000/1000</f>
        <v>10</v>
      </c>
      <c r="C110" s="629" t="s">
        <v>232</v>
      </c>
      <c r="D110" s="629">
        <v>42</v>
      </c>
      <c r="E110" s="630">
        <f>D110*B110</f>
        <v>420</v>
      </c>
    </row>
    <row r="111" spans="1:5" ht="16.5" hidden="1" thickBot="1">
      <c r="A111" s="628">
        <v>110</v>
      </c>
      <c r="B111" s="629">
        <f>(14400-6226)/1000</f>
        <v>8.1739999999999995</v>
      </c>
      <c r="C111" s="629" t="s">
        <v>233</v>
      </c>
      <c r="D111" s="629"/>
      <c r="E111" s="629"/>
    </row>
    <row r="112" spans="1:5" ht="16.5" hidden="1" thickBot="1">
      <c r="A112" s="628">
        <v>100</v>
      </c>
      <c r="B112" s="629">
        <f>18670/1000</f>
        <v>18.670000000000002</v>
      </c>
      <c r="C112" s="629" t="s">
        <v>231</v>
      </c>
      <c r="D112" s="629">
        <v>21</v>
      </c>
      <c r="E112" s="630">
        <f>D112*B112</f>
        <v>392.07000000000005</v>
      </c>
    </row>
    <row r="113" spans="1:12" ht="17.25" hidden="1" customHeight="1" thickBot="1">
      <c r="A113" s="628">
        <v>63</v>
      </c>
      <c r="B113" s="629">
        <f>6140/1000</f>
        <v>6.14</v>
      </c>
      <c r="C113" s="629" t="s">
        <v>233</v>
      </c>
      <c r="D113" s="629"/>
      <c r="E113" s="629"/>
    </row>
    <row r="114" spans="1:12" ht="16.5" hidden="1" thickBot="1">
      <c r="A114" s="631" t="s">
        <v>234</v>
      </c>
      <c r="B114" s="630">
        <f>B107+B108+B109+B110+B111+B112+B113</f>
        <v>68.384</v>
      </c>
      <c r="C114" s="630"/>
      <c r="D114" s="630"/>
      <c r="E114" s="630">
        <f>E107+E110+E112</f>
        <v>980.07</v>
      </c>
    </row>
    <row r="115" spans="1:12" hidden="1"/>
    <row r="116" spans="1:12" ht="15.75" thickBot="1">
      <c r="A116" s="1768"/>
      <c r="B116" s="1768"/>
      <c r="C116" s="1768"/>
      <c r="D116" s="1768"/>
      <c r="E116" s="1768"/>
      <c r="F116" s="1768"/>
      <c r="G116" s="1768"/>
      <c r="H116" s="1768"/>
      <c r="I116" s="1768"/>
      <c r="J116" s="1768"/>
      <c r="K116" s="1768"/>
    </row>
    <row r="117" spans="1:12" ht="102">
      <c r="A117" s="1535" t="s">
        <v>1335</v>
      </c>
      <c r="B117" s="1535"/>
      <c r="C117" s="861" t="s">
        <v>1574</v>
      </c>
      <c r="D117" s="861" t="s">
        <v>1573</v>
      </c>
      <c r="E117" s="861" t="s">
        <v>1575</v>
      </c>
      <c r="F117" s="861" t="s">
        <v>1576</v>
      </c>
      <c r="G117" s="861" t="s">
        <v>1577</v>
      </c>
      <c r="H117" s="867" t="s">
        <v>1572</v>
      </c>
      <c r="I117" s="867" t="s">
        <v>1585</v>
      </c>
      <c r="J117" s="867" t="s">
        <v>1586</v>
      </c>
      <c r="K117" s="32" t="s">
        <v>1071</v>
      </c>
    </row>
    <row r="118" spans="1:12">
      <c r="A118" s="1765">
        <v>1</v>
      </c>
      <c r="B118" s="1766"/>
      <c r="C118" s="304">
        <v>2</v>
      </c>
      <c r="D118" s="1765">
        <v>3</v>
      </c>
      <c r="E118" s="1766"/>
      <c r="F118" s="304">
        <v>4</v>
      </c>
      <c r="G118" s="1765">
        <v>5</v>
      </c>
      <c r="H118" s="1767"/>
      <c r="I118" s="1767"/>
      <c r="J118" s="1766"/>
      <c r="K118" s="304">
        <v>6</v>
      </c>
    </row>
    <row r="119" spans="1:12" ht="24.75" customHeight="1">
      <c r="A119" s="1763" t="s">
        <v>887</v>
      </c>
      <c r="B119" s="1763"/>
      <c r="C119" s="143"/>
      <c r="D119" s="143"/>
      <c r="E119" s="143"/>
      <c r="F119" s="143"/>
      <c r="G119" s="143"/>
      <c r="H119" s="143"/>
      <c r="I119" s="143"/>
      <c r="J119" s="143"/>
      <c r="K119" s="85"/>
    </row>
    <row r="120" spans="1:12">
      <c r="A120" s="1763" t="s">
        <v>888</v>
      </c>
      <c r="B120" s="1763"/>
      <c r="C120" s="143"/>
      <c r="D120" s="143"/>
      <c r="E120" s="143"/>
      <c r="F120" s="143"/>
      <c r="G120" s="143"/>
      <c r="H120" s="143"/>
      <c r="I120" s="143"/>
      <c r="J120" s="143"/>
      <c r="K120" s="85"/>
    </row>
    <row r="121" spans="1:12">
      <c r="A121" s="1763" t="s">
        <v>889</v>
      </c>
      <c r="B121" s="1763"/>
      <c r="C121" s="143"/>
      <c r="D121" s="143"/>
      <c r="E121" s="143"/>
      <c r="F121" s="143"/>
      <c r="G121" s="143"/>
      <c r="H121" s="143"/>
      <c r="I121" s="143"/>
      <c r="J121" s="143"/>
      <c r="K121" s="85"/>
    </row>
    <row r="122" spans="1:12">
      <c r="A122" s="1763" t="s">
        <v>890</v>
      </c>
      <c r="B122" s="1763"/>
      <c r="C122" s="143"/>
      <c r="D122" s="143"/>
      <c r="E122" s="143"/>
      <c r="F122" s="143"/>
      <c r="G122" s="143"/>
      <c r="H122" s="143"/>
      <c r="I122" s="143"/>
      <c r="J122" s="143"/>
      <c r="K122" s="85"/>
    </row>
    <row r="123" spans="1:12" ht="18.75">
      <c r="A123" s="1763" t="s">
        <v>891</v>
      </c>
      <c r="B123" s="1763"/>
      <c r="C123" s="143"/>
      <c r="D123" s="143"/>
      <c r="E123" s="143"/>
      <c r="F123" s="143"/>
      <c r="G123" s="143"/>
      <c r="H123" s="143"/>
      <c r="I123" s="143"/>
      <c r="J123" s="143"/>
      <c r="K123" s="85"/>
      <c r="L123" s="963"/>
    </row>
    <row r="124" spans="1:12">
      <c r="A124" s="1763" t="s">
        <v>892</v>
      </c>
      <c r="B124" s="1763"/>
      <c r="C124" s="143"/>
      <c r="D124" s="143"/>
      <c r="E124" s="143"/>
      <c r="F124" s="143"/>
      <c r="G124" s="143"/>
      <c r="H124" s="143"/>
      <c r="I124" s="143"/>
      <c r="J124" s="143"/>
      <c r="K124" s="85"/>
    </row>
    <row r="125" spans="1:12">
      <c r="A125" s="1763" t="s">
        <v>893</v>
      </c>
      <c r="B125" s="1763"/>
      <c r="C125" s="143"/>
      <c r="D125" s="143"/>
      <c r="E125" s="143">
        <v>0.5</v>
      </c>
      <c r="F125" s="1061">
        <v>4.4000000000000003E-3</v>
      </c>
      <c r="G125" s="1061">
        <v>4.4000000000000003E-3</v>
      </c>
      <c r="H125" s="1061">
        <v>4.4000000000000003E-3</v>
      </c>
      <c r="I125" s="1061">
        <v>4.4000000000000003E-3</v>
      </c>
      <c r="J125" s="1061">
        <v>4.4000000000000003E-3</v>
      </c>
      <c r="K125" s="85" t="s">
        <v>1620</v>
      </c>
    </row>
    <row r="126" spans="1:12">
      <c r="A126" s="1662" t="s">
        <v>894</v>
      </c>
      <c r="B126" s="1662"/>
      <c r="C126" s="134">
        <f t="shared" ref="C126:J126" si="2">SUM(C119:C125)</f>
        <v>0</v>
      </c>
      <c r="D126" s="134">
        <f t="shared" si="2"/>
        <v>0</v>
      </c>
      <c r="E126" s="134">
        <f t="shared" si="2"/>
        <v>0.5</v>
      </c>
      <c r="F126" s="583">
        <f t="shared" si="2"/>
        <v>4.4000000000000003E-3</v>
      </c>
      <c r="G126" s="583">
        <f t="shared" si="2"/>
        <v>4.4000000000000003E-3</v>
      </c>
      <c r="H126" s="583">
        <f t="shared" si="2"/>
        <v>4.4000000000000003E-3</v>
      </c>
      <c r="I126" s="583">
        <f t="shared" si="2"/>
        <v>4.4000000000000003E-3</v>
      </c>
      <c r="J126" s="583">
        <f t="shared" si="2"/>
        <v>4.4000000000000003E-3</v>
      </c>
      <c r="K126" s="85"/>
    </row>
    <row r="128" spans="1:12" hidden="1"/>
    <row r="129" spans="1:5" hidden="1"/>
    <row r="130" spans="1:5" hidden="1"/>
    <row r="131" spans="1:5" ht="17.25" hidden="1">
      <c r="A131" s="614" t="s">
        <v>129</v>
      </c>
      <c r="B131"/>
      <c r="C131"/>
      <c r="D131"/>
      <c r="E131"/>
    </row>
    <row r="132" spans="1:5" hidden="1">
      <c r="A132"/>
      <c r="B132"/>
      <c r="C132"/>
      <c r="D132"/>
      <c r="E132"/>
    </row>
    <row r="133" spans="1:5" ht="17.25" hidden="1">
      <c r="A133" s="614" t="s">
        <v>130</v>
      </c>
      <c r="B133"/>
      <c r="C133"/>
      <c r="D133"/>
      <c r="E133"/>
    </row>
    <row r="134" spans="1:5" hidden="1">
      <c r="A134"/>
      <c r="B134"/>
      <c r="C134"/>
      <c r="D134"/>
      <c r="E134"/>
    </row>
    <row r="135" spans="1:5" ht="15.75" hidden="1">
      <c r="A135" s="615"/>
      <c r="B135"/>
      <c r="C135"/>
      <c r="D135"/>
      <c r="E135"/>
    </row>
    <row r="136" spans="1:5" ht="15.75" hidden="1" thickBot="1">
      <c r="A136"/>
      <c r="B136"/>
      <c r="C136"/>
      <c r="D136"/>
      <c r="E136"/>
    </row>
    <row r="137" spans="1:5" ht="15.75" hidden="1">
      <c r="A137" s="616" t="s">
        <v>131</v>
      </c>
      <c r="B137" s="1751" t="s">
        <v>132</v>
      </c>
      <c r="C137" s="1752"/>
      <c r="D137" s="1752"/>
      <c r="E137" s="1753"/>
    </row>
    <row r="138" spans="1:5" ht="15.75" hidden="1">
      <c r="A138" s="617" t="s">
        <v>133</v>
      </c>
      <c r="B138" s="1754" t="s">
        <v>134</v>
      </c>
      <c r="C138" s="1755"/>
      <c r="D138" s="1755"/>
      <c r="E138" s="1756"/>
    </row>
    <row r="139" spans="1:5" ht="16.5" hidden="1" thickBot="1">
      <c r="A139" s="617" t="s">
        <v>135</v>
      </c>
      <c r="B139" s="1757" t="s">
        <v>136</v>
      </c>
      <c r="C139" s="1758"/>
      <c r="D139" s="1758"/>
      <c r="E139" s="1759"/>
    </row>
    <row r="140" spans="1:5" ht="16.5" hidden="1" thickBot="1">
      <c r="A140" s="617" t="s">
        <v>137</v>
      </c>
      <c r="B140" s="618" t="s">
        <v>138</v>
      </c>
      <c r="C140" s="619" t="s">
        <v>139</v>
      </c>
      <c r="D140" s="619" t="s">
        <v>140</v>
      </c>
      <c r="E140" s="619" t="s">
        <v>141</v>
      </c>
    </row>
    <row r="141" spans="1:5" ht="16.5" hidden="1" thickBot="1">
      <c r="A141" s="620" t="s">
        <v>142</v>
      </c>
      <c r="B141" s="618" t="s">
        <v>143</v>
      </c>
      <c r="C141" s="618" t="s">
        <v>144</v>
      </c>
      <c r="D141" s="618" t="s">
        <v>145</v>
      </c>
      <c r="E141" s="618" t="s">
        <v>146</v>
      </c>
    </row>
    <row r="142" spans="1:5" ht="16.5" hidden="1" thickBot="1">
      <c r="A142" s="621" t="s">
        <v>147</v>
      </c>
      <c r="B142" s="618" t="s">
        <v>148</v>
      </c>
      <c r="C142" s="618" t="s">
        <v>149</v>
      </c>
      <c r="D142" s="618" t="s">
        <v>145</v>
      </c>
      <c r="E142" s="618" t="s">
        <v>146</v>
      </c>
    </row>
    <row r="143" spans="1:5" ht="16.5" hidden="1" thickBot="1">
      <c r="A143" s="621" t="s">
        <v>150</v>
      </c>
      <c r="B143" s="618" t="s">
        <v>151</v>
      </c>
      <c r="C143" s="618" t="s">
        <v>152</v>
      </c>
      <c r="D143" s="618" t="s">
        <v>145</v>
      </c>
      <c r="E143" s="618" t="s">
        <v>146</v>
      </c>
    </row>
    <row r="144" spans="1:5" ht="16.5" hidden="1" thickBot="1">
      <c r="A144" s="621" t="s">
        <v>153</v>
      </c>
      <c r="B144" s="618" t="s">
        <v>154</v>
      </c>
      <c r="C144" s="618" t="s">
        <v>155</v>
      </c>
      <c r="D144" s="618" t="s">
        <v>156</v>
      </c>
      <c r="E144" s="618" t="s">
        <v>157</v>
      </c>
    </row>
    <row r="145" spans="1:5" ht="16.5" hidden="1" thickBot="1">
      <c r="A145" s="621" t="s">
        <v>158</v>
      </c>
      <c r="B145" s="618" t="s">
        <v>159</v>
      </c>
      <c r="C145" s="618" t="s">
        <v>160</v>
      </c>
      <c r="D145" s="618" t="s">
        <v>161</v>
      </c>
      <c r="E145" s="618" t="s">
        <v>162</v>
      </c>
    </row>
    <row r="146" spans="1:5" ht="16.5" hidden="1" thickBot="1">
      <c r="A146" s="621" t="s">
        <v>163</v>
      </c>
      <c r="B146" s="618" t="s">
        <v>164</v>
      </c>
      <c r="C146" s="618" t="s">
        <v>165</v>
      </c>
      <c r="D146" s="618" t="s">
        <v>166</v>
      </c>
      <c r="E146" s="618" t="s">
        <v>167</v>
      </c>
    </row>
    <row r="147" spans="1:5" ht="16.5" hidden="1" thickBot="1">
      <c r="A147" s="621" t="s">
        <v>168</v>
      </c>
      <c r="B147" s="618" t="s">
        <v>169</v>
      </c>
      <c r="C147" s="618" t="s">
        <v>170</v>
      </c>
      <c r="D147" s="618" t="s">
        <v>171</v>
      </c>
      <c r="E147" s="618" t="s">
        <v>172</v>
      </c>
    </row>
    <row r="148" spans="1:5" ht="16.5" hidden="1" thickBot="1">
      <c r="A148" s="621" t="s">
        <v>173</v>
      </c>
      <c r="B148" s="618" t="s">
        <v>174</v>
      </c>
      <c r="C148" s="618" t="s">
        <v>175</v>
      </c>
      <c r="D148" s="618" t="s">
        <v>176</v>
      </c>
      <c r="E148" s="618" t="s">
        <v>177</v>
      </c>
    </row>
    <row r="149" spans="1:5" ht="16.5" hidden="1" thickBot="1">
      <c r="A149" s="621" t="s">
        <v>178</v>
      </c>
      <c r="B149" s="618" t="s">
        <v>179</v>
      </c>
      <c r="C149" s="618" t="s">
        <v>180</v>
      </c>
      <c r="D149" s="618" t="s">
        <v>181</v>
      </c>
      <c r="E149" s="618" t="s">
        <v>182</v>
      </c>
    </row>
    <row r="150" spans="1:5" ht="16.5" hidden="1" thickBot="1">
      <c r="A150" s="621" t="s">
        <v>183</v>
      </c>
      <c r="B150" s="618" t="s">
        <v>184</v>
      </c>
      <c r="C150" s="618" t="s">
        <v>185</v>
      </c>
      <c r="D150" s="618" t="s">
        <v>186</v>
      </c>
      <c r="E150" s="618" t="s">
        <v>187</v>
      </c>
    </row>
    <row r="151" spans="1:5" ht="16.5" hidden="1" thickBot="1">
      <c r="A151" s="621" t="s">
        <v>188</v>
      </c>
      <c r="B151" s="618" t="s">
        <v>189</v>
      </c>
      <c r="C151" s="618" t="s">
        <v>190</v>
      </c>
      <c r="D151" s="618" t="s">
        <v>145</v>
      </c>
      <c r="E151" s="618" t="s">
        <v>191</v>
      </c>
    </row>
    <row r="152" spans="1:5" ht="16.5" hidden="1" thickBot="1">
      <c r="A152" s="621" t="s">
        <v>192</v>
      </c>
      <c r="B152" s="618" t="s">
        <v>193</v>
      </c>
      <c r="C152" s="618" t="s">
        <v>194</v>
      </c>
      <c r="D152" s="618" t="s">
        <v>145</v>
      </c>
      <c r="E152" s="618" t="s">
        <v>195</v>
      </c>
    </row>
    <row r="153" spans="1:5" ht="16.5" hidden="1" thickBot="1">
      <c r="A153" s="621" t="s">
        <v>196</v>
      </c>
      <c r="B153" s="618" t="s">
        <v>197</v>
      </c>
      <c r="C153" s="618" t="s">
        <v>198</v>
      </c>
      <c r="D153" s="618" t="s">
        <v>145</v>
      </c>
      <c r="E153" s="618" t="s">
        <v>199</v>
      </c>
    </row>
    <row r="154" spans="1:5" ht="16.5" hidden="1" thickBot="1">
      <c r="A154" s="621" t="s">
        <v>200</v>
      </c>
      <c r="B154" s="618" t="s">
        <v>201</v>
      </c>
      <c r="C154" s="618" t="s">
        <v>202</v>
      </c>
      <c r="D154" s="618" t="s">
        <v>145</v>
      </c>
      <c r="E154" s="618" t="s">
        <v>203</v>
      </c>
    </row>
    <row r="155" spans="1:5" ht="16.5" hidden="1" thickBot="1">
      <c r="A155" s="621" t="s">
        <v>204</v>
      </c>
      <c r="B155" s="618" t="s">
        <v>205</v>
      </c>
      <c r="C155" s="618" t="s">
        <v>206</v>
      </c>
      <c r="D155" s="618" t="s">
        <v>145</v>
      </c>
      <c r="E155" s="618" t="s">
        <v>207</v>
      </c>
    </row>
    <row r="156" spans="1:5" ht="16.5" hidden="1" thickBot="1">
      <c r="A156" s="621" t="s">
        <v>208</v>
      </c>
      <c r="B156" s="618" t="s">
        <v>209</v>
      </c>
      <c r="C156" s="618" t="s">
        <v>210</v>
      </c>
      <c r="D156" s="618" t="s">
        <v>145</v>
      </c>
      <c r="E156" s="618" t="s">
        <v>211</v>
      </c>
    </row>
    <row r="157" spans="1:5" ht="16.5" hidden="1" thickBot="1">
      <c r="A157" s="621" t="s">
        <v>212</v>
      </c>
      <c r="B157" s="618" t="s">
        <v>213</v>
      </c>
      <c r="C157" s="618" t="s">
        <v>210</v>
      </c>
      <c r="D157" s="618" t="s">
        <v>145</v>
      </c>
      <c r="E157" s="618" t="s">
        <v>214</v>
      </c>
    </row>
    <row r="158" spans="1:5" ht="16.5" hidden="1" thickBot="1">
      <c r="A158" s="621" t="s">
        <v>215</v>
      </c>
      <c r="B158" s="618" t="s">
        <v>216</v>
      </c>
      <c r="C158" s="618" t="s">
        <v>210</v>
      </c>
      <c r="D158" s="618" t="s">
        <v>145</v>
      </c>
      <c r="E158" s="618" t="s">
        <v>217</v>
      </c>
    </row>
    <row r="159" spans="1:5" ht="16.5" hidden="1" thickBot="1">
      <c r="A159" s="621" t="s">
        <v>218</v>
      </c>
      <c r="B159" s="618" t="s">
        <v>219</v>
      </c>
      <c r="C159" s="618" t="s">
        <v>210</v>
      </c>
      <c r="D159" s="618" t="s">
        <v>145</v>
      </c>
      <c r="E159" s="618" t="s">
        <v>220</v>
      </c>
    </row>
    <row r="160" spans="1:5" ht="16.5" hidden="1" thickBot="1">
      <c r="A160" s="621" t="s">
        <v>221</v>
      </c>
      <c r="B160" s="618" t="s">
        <v>222</v>
      </c>
      <c r="C160" s="618" t="s">
        <v>210</v>
      </c>
      <c r="D160" s="618" t="s">
        <v>145</v>
      </c>
      <c r="E160" s="618" t="s">
        <v>223</v>
      </c>
    </row>
    <row r="161" spans="1:11" ht="16.5" hidden="1" thickBot="1">
      <c r="A161" s="621" t="s">
        <v>224</v>
      </c>
      <c r="B161" s="618" t="s">
        <v>225</v>
      </c>
      <c r="C161" s="618" t="s">
        <v>210</v>
      </c>
      <c r="D161" s="618" t="s">
        <v>145</v>
      </c>
      <c r="E161" s="618" t="s">
        <v>226</v>
      </c>
    </row>
    <row r="162" spans="1:11" hidden="1"/>
    <row r="163" spans="1:11" hidden="1"/>
    <row r="164" spans="1:11" ht="47.25" hidden="1">
      <c r="A164" s="624" t="s">
        <v>227</v>
      </c>
      <c r="B164" s="624" t="s">
        <v>228</v>
      </c>
      <c r="C164" s="624" t="s">
        <v>229</v>
      </c>
      <c r="D164" s="624" t="s">
        <v>230</v>
      </c>
      <c r="E164" s="624" t="s">
        <v>888</v>
      </c>
    </row>
    <row r="165" spans="1:11" ht="16.5" hidden="1" thickBot="1">
      <c r="A165" s="632">
        <v>80</v>
      </c>
      <c r="B165" s="633">
        <v>0.8</v>
      </c>
      <c r="C165" s="618" t="s">
        <v>233</v>
      </c>
      <c r="D165" s="618" t="s">
        <v>1152</v>
      </c>
      <c r="E165" s="618" t="s">
        <v>1152</v>
      </c>
    </row>
    <row r="166" spans="1:11" ht="16.5" hidden="1" thickBot="1">
      <c r="A166" s="632">
        <v>32</v>
      </c>
      <c r="B166" s="633">
        <v>0.18</v>
      </c>
      <c r="C166" s="618" t="s">
        <v>233</v>
      </c>
      <c r="D166" s="618" t="s">
        <v>1152</v>
      </c>
      <c r="E166" s="618" t="s">
        <v>1152</v>
      </c>
    </row>
    <row r="167" spans="1:11" ht="16.5" hidden="1" thickBot="1">
      <c r="A167" s="632">
        <v>50</v>
      </c>
      <c r="B167" s="633">
        <v>0.77</v>
      </c>
      <c r="C167" s="618" t="s">
        <v>233</v>
      </c>
      <c r="D167" s="618" t="s">
        <v>1152</v>
      </c>
      <c r="E167" s="618" t="s">
        <v>1152</v>
      </c>
    </row>
    <row r="168" spans="1:11" ht="16.5" hidden="1" thickBot="1">
      <c r="A168" s="632"/>
      <c r="B168" s="633"/>
      <c r="C168" s="618"/>
      <c r="D168" s="618"/>
      <c r="E168" s="618"/>
    </row>
    <row r="169" spans="1:11" ht="16.5" hidden="1" thickBot="1">
      <c r="A169" s="632"/>
      <c r="B169" s="633"/>
      <c r="C169" s="618"/>
      <c r="D169" s="618"/>
      <c r="E169" s="618"/>
    </row>
    <row r="170" spans="1:11" ht="16.5" hidden="1" thickBot="1">
      <c r="A170" s="632"/>
      <c r="B170" s="633"/>
      <c r="C170" s="618"/>
      <c r="D170" s="618"/>
      <c r="E170" s="618"/>
    </row>
    <row r="171" spans="1:11" ht="16.5" hidden="1" thickBot="1">
      <c r="A171" s="632"/>
      <c r="B171" s="633">
        <f>B165+B166+B167</f>
        <v>1.75</v>
      </c>
      <c r="C171" s="618"/>
      <c r="D171" s="618"/>
      <c r="E171" s="618"/>
    </row>
    <row r="172" spans="1:11" ht="15.75" thickBot="1">
      <c r="A172" s="1768"/>
      <c r="B172" s="1768"/>
      <c r="C172" s="1768"/>
      <c r="D172" s="1768"/>
      <c r="E172" s="1768"/>
      <c r="F172" s="1768"/>
      <c r="G172" s="1768"/>
      <c r="H172" s="1768"/>
      <c r="I172" s="1768"/>
      <c r="J172" s="1768"/>
      <c r="K172" s="1768"/>
    </row>
    <row r="173" spans="1:11" ht="102">
      <c r="A173" s="1535" t="s">
        <v>1336</v>
      </c>
      <c r="B173" s="1535"/>
      <c r="C173" s="861" t="s">
        <v>1574</v>
      </c>
      <c r="D173" s="861" t="s">
        <v>1573</v>
      </c>
      <c r="E173" s="861" t="s">
        <v>1575</v>
      </c>
      <c r="F173" s="861" t="s">
        <v>1576</v>
      </c>
      <c r="G173" s="861" t="s">
        <v>1577</v>
      </c>
      <c r="H173" s="867" t="s">
        <v>1572</v>
      </c>
      <c r="I173" s="867" t="s">
        <v>1585</v>
      </c>
      <c r="J173" s="867" t="s">
        <v>1586</v>
      </c>
      <c r="K173" s="32" t="s">
        <v>1071</v>
      </c>
    </row>
    <row r="174" spans="1:11">
      <c r="A174" s="1765">
        <v>1</v>
      </c>
      <c r="B174" s="1766"/>
      <c r="C174" s="304">
        <v>2</v>
      </c>
      <c r="D174" s="1765">
        <v>3</v>
      </c>
      <c r="E174" s="1766"/>
      <c r="F174" s="304">
        <v>4</v>
      </c>
      <c r="G174" s="1765">
        <v>5</v>
      </c>
      <c r="H174" s="1767"/>
      <c r="I174" s="1767"/>
      <c r="J174" s="1766"/>
      <c r="K174" s="304">
        <v>6</v>
      </c>
    </row>
    <row r="175" spans="1:11" ht="21.75" customHeight="1">
      <c r="A175" s="1763" t="s">
        <v>887</v>
      </c>
      <c r="B175" s="1763"/>
      <c r="C175" s="143"/>
      <c r="D175" s="143"/>
      <c r="E175" s="143"/>
      <c r="F175" s="143"/>
      <c r="G175" s="143"/>
      <c r="H175" s="143"/>
      <c r="I175" s="143"/>
      <c r="J175" s="143"/>
      <c r="K175" s="85"/>
    </row>
    <row r="176" spans="1:11">
      <c r="A176" s="1763" t="s">
        <v>888</v>
      </c>
      <c r="B176" s="1763"/>
      <c r="C176" s="143"/>
      <c r="D176" s="143"/>
      <c r="E176" s="143"/>
      <c r="F176" s="143"/>
      <c r="G176" s="143"/>
      <c r="H176" s="143"/>
      <c r="I176" s="143"/>
      <c r="J176" s="143"/>
      <c r="K176" s="85"/>
    </row>
    <row r="177" spans="1:12">
      <c r="A177" s="1763" t="s">
        <v>889</v>
      </c>
      <c r="B177" s="1763"/>
      <c r="C177" s="143"/>
      <c r="D177" s="143"/>
      <c r="E177" s="143"/>
      <c r="F177" s="143"/>
      <c r="G177" s="143"/>
      <c r="H177" s="143"/>
      <c r="I177" s="143"/>
      <c r="J177" s="143"/>
      <c r="K177" s="85"/>
    </row>
    <row r="178" spans="1:12">
      <c r="A178" s="1763" t="s">
        <v>890</v>
      </c>
      <c r="B178" s="1763"/>
      <c r="C178" s="143"/>
      <c r="D178" s="143"/>
      <c r="E178" s="143"/>
      <c r="F178" s="143"/>
      <c r="G178" s="143"/>
      <c r="H178" s="143"/>
      <c r="I178" s="143"/>
      <c r="J178" s="143"/>
      <c r="K178" s="85"/>
    </row>
    <row r="179" spans="1:12" ht="18.75">
      <c r="A179" s="1763" t="s">
        <v>891</v>
      </c>
      <c r="B179" s="1763"/>
      <c r="C179" s="143"/>
      <c r="D179" s="143"/>
      <c r="E179" s="143"/>
      <c r="F179" s="143"/>
      <c r="G179" s="143"/>
      <c r="H179" s="143"/>
      <c r="I179" s="143"/>
      <c r="J179" s="143"/>
      <c r="K179" s="85"/>
      <c r="L179" s="963"/>
    </row>
    <row r="180" spans="1:12">
      <c r="A180" s="1763" t="s">
        <v>892</v>
      </c>
      <c r="B180" s="1763"/>
      <c r="C180" s="143"/>
      <c r="D180" s="143"/>
      <c r="E180" s="143"/>
      <c r="F180" s="143"/>
      <c r="G180" s="143"/>
      <c r="H180" s="143"/>
      <c r="I180" s="143"/>
      <c r="J180" s="143"/>
      <c r="K180" s="85"/>
    </row>
    <row r="181" spans="1:12">
      <c r="A181" s="1763" t="s">
        <v>893</v>
      </c>
      <c r="B181" s="1763"/>
      <c r="C181" s="143"/>
      <c r="D181" s="143"/>
      <c r="E181" s="143">
        <v>0.5</v>
      </c>
      <c r="F181" s="1061">
        <v>4.4000000000000003E-3</v>
      </c>
      <c r="G181" s="1061">
        <v>4.4000000000000003E-3</v>
      </c>
      <c r="H181" s="1061">
        <v>4.4000000000000003E-3</v>
      </c>
      <c r="I181" s="1061">
        <v>4.4000000000000003E-3</v>
      </c>
      <c r="J181" s="1061">
        <v>4.4000000000000003E-3</v>
      </c>
      <c r="K181" s="85" t="s">
        <v>1337</v>
      </c>
    </row>
    <row r="182" spans="1:12">
      <c r="A182" s="1662" t="s">
        <v>894</v>
      </c>
      <c r="B182" s="1662"/>
      <c r="C182" s="134">
        <f t="shared" ref="C182:J182" si="3">SUM(C175:C181)</f>
        <v>0</v>
      </c>
      <c r="D182" s="134">
        <f t="shared" si="3"/>
        <v>0</v>
      </c>
      <c r="E182" s="134">
        <f t="shared" si="3"/>
        <v>0.5</v>
      </c>
      <c r="F182" s="583">
        <f t="shared" si="3"/>
        <v>4.4000000000000003E-3</v>
      </c>
      <c r="G182" s="583">
        <f t="shared" si="3"/>
        <v>4.4000000000000003E-3</v>
      </c>
      <c r="H182" s="583">
        <f t="shared" si="3"/>
        <v>4.4000000000000003E-3</v>
      </c>
      <c r="I182" s="583">
        <f t="shared" si="3"/>
        <v>4.4000000000000003E-3</v>
      </c>
      <c r="J182" s="583">
        <f t="shared" si="3"/>
        <v>4.4000000000000003E-3</v>
      </c>
      <c r="K182" s="85"/>
    </row>
    <row r="186" spans="1:12" hidden="1"/>
    <row r="187" spans="1:12" hidden="1"/>
    <row r="188" spans="1:12" ht="17.25" hidden="1">
      <c r="A188" s="614" t="s">
        <v>129</v>
      </c>
      <c r="B188"/>
      <c r="C188"/>
      <c r="D188"/>
      <c r="E188"/>
    </row>
    <row r="189" spans="1:12" hidden="1">
      <c r="A189"/>
      <c r="B189"/>
      <c r="C189"/>
      <c r="D189"/>
      <c r="E189"/>
    </row>
    <row r="190" spans="1:12" ht="17.25" hidden="1">
      <c r="A190" s="614" t="s">
        <v>130</v>
      </c>
      <c r="B190"/>
      <c r="C190"/>
      <c r="D190"/>
      <c r="E190"/>
    </row>
    <row r="191" spans="1:12" hidden="1">
      <c r="A191"/>
      <c r="B191"/>
      <c r="C191"/>
      <c r="D191"/>
      <c r="E191"/>
    </row>
    <row r="192" spans="1:12" ht="15.75" hidden="1">
      <c r="A192" s="615"/>
      <c r="B192"/>
      <c r="C192"/>
      <c r="D192"/>
      <c r="E192"/>
    </row>
    <row r="193" spans="1:5" ht="15.75" hidden="1" thickBot="1">
      <c r="A193"/>
      <c r="B193"/>
      <c r="C193"/>
      <c r="D193"/>
      <c r="E193"/>
    </row>
    <row r="194" spans="1:5" ht="15.75" hidden="1">
      <c r="A194" s="616" t="s">
        <v>131</v>
      </c>
      <c r="B194" s="1751" t="s">
        <v>132</v>
      </c>
      <c r="C194" s="1752"/>
      <c r="D194" s="1752"/>
      <c r="E194" s="1753"/>
    </row>
    <row r="195" spans="1:5" ht="15.75" hidden="1">
      <c r="A195" s="617" t="s">
        <v>133</v>
      </c>
      <c r="B195" s="1754" t="s">
        <v>134</v>
      </c>
      <c r="C195" s="1755"/>
      <c r="D195" s="1755"/>
      <c r="E195" s="1756"/>
    </row>
    <row r="196" spans="1:5" ht="16.5" hidden="1" thickBot="1">
      <c r="A196" s="617" t="s">
        <v>135</v>
      </c>
      <c r="B196" s="1757" t="s">
        <v>136</v>
      </c>
      <c r="C196" s="1758"/>
      <c r="D196" s="1758"/>
      <c r="E196" s="1759"/>
    </row>
    <row r="197" spans="1:5" ht="16.5" hidden="1" thickBot="1">
      <c r="A197" s="617" t="s">
        <v>137</v>
      </c>
      <c r="B197" s="618" t="s">
        <v>138</v>
      </c>
      <c r="C197" s="619" t="s">
        <v>139</v>
      </c>
      <c r="D197" s="619" t="s">
        <v>140</v>
      </c>
      <c r="E197" s="619" t="s">
        <v>141</v>
      </c>
    </row>
    <row r="198" spans="1:5" ht="16.5" hidden="1" thickBot="1">
      <c r="A198" s="620" t="s">
        <v>142</v>
      </c>
      <c r="B198" s="618" t="s">
        <v>143</v>
      </c>
      <c r="C198" s="618" t="s">
        <v>144</v>
      </c>
      <c r="D198" s="618" t="s">
        <v>145</v>
      </c>
      <c r="E198" s="618" t="s">
        <v>146</v>
      </c>
    </row>
    <row r="199" spans="1:5" ht="16.5" hidden="1" thickBot="1">
      <c r="A199" s="621" t="s">
        <v>147</v>
      </c>
      <c r="B199" s="618" t="s">
        <v>148</v>
      </c>
      <c r="C199" s="618" t="s">
        <v>149</v>
      </c>
      <c r="D199" s="618" t="s">
        <v>145</v>
      </c>
      <c r="E199" s="618" t="s">
        <v>146</v>
      </c>
    </row>
    <row r="200" spans="1:5" ht="16.5" hidden="1" thickBot="1">
      <c r="A200" s="621" t="s">
        <v>150</v>
      </c>
      <c r="B200" s="618" t="s">
        <v>151</v>
      </c>
      <c r="C200" s="618" t="s">
        <v>152</v>
      </c>
      <c r="D200" s="618" t="s">
        <v>145</v>
      </c>
      <c r="E200" s="618" t="s">
        <v>146</v>
      </c>
    </row>
    <row r="201" spans="1:5" ht="16.5" hidden="1" thickBot="1">
      <c r="A201" s="621" t="s">
        <v>153</v>
      </c>
      <c r="B201" s="618" t="s">
        <v>154</v>
      </c>
      <c r="C201" s="618" t="s">
        <v>155</v>
      </c>
      <c r="D201" s="618" t="s">
        <v>156</v>
      </c>
      <c r="E201" s="618" t="s">
        <v>157</v>
      </c>
    </row>
    <row r="202" spans="1:5" ht="16.5" hidden="1" thickBot="1">
      <c r="A202" s="621" t="s">
        <v>158</v>
      </c>
      <c r="B202" s="618" t="s">
        <v>159</v>
      </c>
      <c r="C202" s="618" t="s">
        <v>160</v>
      </c>
      <c r="D202" s="618" t="s">
        <v>161</v>
      </c>
      <c r="E202" s="618" t="s">
        <v>162</v>
      </c>
    </row>
    <row r="203" spans="1:5" ht="16.5" hidden="1" thickBot="1">
      <c r="A203" s="621" t="s">
        <v>163</v>
      </c>
      <c r="B203" s="618" t="s">
        <v>164</v>
      </c>
      <c r="C203" s="618" t="s">
        <v>165</v>
      </c>
      <c r="D203" s="618" t="s">
        <v>166</v>
      </c>
      <c r="E203" s="618" t="s">
        <v>167</v>
      </c>
    </row>
    <row r="204" spans="1:5" ht="16.5" hidden="1" thickBot="1">
      <c r="A204" s="621" t="s">
        <v>168</v>
      </c>
      <c r="B204" s="618" t="s">
        <v>169</v>
      </c>
      <c r="C204" s="618" t="s">
        <v>170</v>
      </c>
      <c r="D204" s="618" t="s">
        <v>171</v>
      </c>
      <c r="E204" s="618" t="s">
        <v>172</v>
      </c>
    </row>
    <row r="205" spans="1:5" ht="16.5" hidden="1" thickBot="1">
      <c r="A205" s="621" t="s">
        <v>173</v>
      </c>
      <c r="B205" s="618" t="s">
        <v>174</v>
      </c>
      <c r="C205" s="618" t="s">
        <v>175</v>
      </c>
      <c r="D205" s="618" t="s">
        <v>176</v>
      </c>
      <c r="E205" s="618" t="s">
        <v>177</v>
      </c>
    </row>
    <row r="206" spans="1:5" ht="16.5" hidden="1" thickBot="1">
      <c r="A206" s="621" t="s">
        <v>178</v>
      </c>
      <c r="B206" s="618" t="s">
        <v>179</v>
      </c>
      <c r="C206" s="618" t="s">
        <v>180</v>
      </c>
      <c r="D206" s="618" t="s">
        <v>181</v>
      </c>
      <c r="E206" s="618" t="s">
        <v>182</v>
      </c>
    </row>
    <row r="207" spans="1:5" ht="16.5" hidden="1" thickBot="1">
      <c r="A207" s="621" t="s">
        <v>183</v>
      </c>
      <c r="B207" s="618" t="s">
        <v>184</v>
      </c>
      <c r="C207" s="618" t="s">
        <v>185</v>
      </c>
      <c r="D207" s="618" t="s">
        <v>186</v>
      </c>
      <c r="E207" s="618" t="s">
        <v>187</v>
      </c>
    </row>
    <row r="208" spans="1:5" ht="16.5" hidden="1" thickBot="1">
      <c r="A208" s="621" t="s">
        <v>188</v>
      </c>
      <c r="B208" s="618" t="s">
        <v>189</v>
      </c>
      <c r="C208" s="618" t="s">
        <v>190</v>
      </c>
      <c r="D208" s="618" t="s">
        <v>145</v>
      </c>
      <c r="E208" s="618" t="s">
        <v>191</v>
      </c>
    </row>
    <row r="209" spans="1:5" ht="16.5" hidden="1" thickBot="1">
      <c r="A209" s="621" t="s">
        <v>192</v>
      </c>
      <c r="B209" s="618" t="s">
        <v>193</v>
      </c>
      <c r="C209" s="618" t="s">
        <v>194</v>
      </c>
      <c r="D209" s="618" t="s">
        <v>145</v>
      </c>
      <c r="E209" s="618" t="s">
        <v>195</v>
      </c>
    </row>
    <row r="210" spans="1:5" ht="16.5" hidden="1" thickBot="1">
      <c r="A210" s="621" t="s">
        <v>196</v>
      </c>
      <c r="B210" s="618" t="s">
        <v>197</v>
      </c>
      <c r="C210" s="618" t="s">
        <v>198</v>
      </c>
      <c r="D210" s="618" t="s">
        <v>145</v>
      </c>
      <c r="E210" s="618" t="s">
        <v>199</v>
      </c>
    </row>
    <row r="211" spans="1:5" ht="16.5" hidden="1" thickBot="1">
      <c r="A211" s="621" t="s">
        <v>200</v>
      </c>
      <c r="B211" s="618" t="s">
        <v>201</v>
      </c>
      <c r="C211" s="618" t="s">
        <v>202</v>
      </c>
      <c r="D211" s="618" t="s">
        <v>145</v>
      </c>
      <c r="E211" s="618" t="s">
        <v>203</v>
      </c>
    </row>
    <row r="212" spans="1:5" ht="16.5" hidden="1" thickBot="1">
      <c r="A212" s="621" t="s">
        <v>204</v>
      </c>
      <c r="B212" s="618" t="s">
        <v>205</v>
      </c>
      <c r="C212" s="618" t="s">
        <v>206</v>
      </c>
      <c r="D212" s="618" t="s">
        <v>145</v>
      </c>
      <c r="E212" s="618" t="s">
        <v>207</v>
      </c>
    </row>
    <row r="213" spans="1:5" ht="16.5" hidden="1" thickBot="1">
      <c r="A213" s="621" t="s">
        <v>208</v>
      </c>
      <c r="B213" s="618" t="s">
        <v>209</v>
      </c>
      <c r="C213" s="618" t="s">
        <v>210</v>
      </c>
      <c r="D213" s="618" t="s">
        <v>145</v>
      </c>
      <c r="E213" s="618" t="s">
        <v>211</v>
      </c>
    </row>
    <row r="214" spans="1:5" ht="16.5" hidden="1" thickBot="1">
      <c r="A214" s="621" t="s">
        <v>212</v>
      </c>
      <c r="B214" s="618" t="s">
        <v>213</v>
      </c>
      <c r="C214" s="618" t="s">
        <v>210</v>
      </c>
      <c r="D214" s="618" t="s">
        <v>145</v>
      </c>
      <c r="E214" s="618" t="s">
        <v>214</v>
      </c>
    </row>
    <row r="215" spans="1:5" ht="16.5" hidden="1" thickBot="1">
      <c r="A215" s="621" t="s">
        <v>215</v>
      </c>
      <c r="B215" s="618" t="s">
        <v>216</v>
      </c>
      <c r="C215" s="618" t="s">
        <v>210</v>
      </c>
      <c r="D215" s="618" t="s">
        <v>145</v>
      </c>
      <c r="E215" s="618" t="s">
        <v>217</v>
      </c>
    </row>
    <row r="216" spans="1:5" ht="16.5" hidden="1" thickBot="1">
      <c r="A216" s="621" t="s">
        <v>218</v>
      </c>
      <c r="B216" s="618" t="s">
        <v>219</v>
      </c>
      <c r="C216" s="618" t="s">
        <v>210</v>
      </c>
      <c r="D216" s="618" t="s">
        <v>145</v>
      </c>
      <c r="E216" s="618" t="s">
        <v>220</v>
      </c>
    </row>
    <row r="217" spans="1:5" ht="16.5" hidden="1" thickBot="1">
      <c r="A217" s="621" t="s">
        <v>221</v>
      </c>
      <c r="B217" s="618" t="s">
        <v>222</v>
      </c>
      <c r="C217" s="618" t="s">
        <v>210</v>
      </c>
      <c r="D217" s="618" t="s">
        <v>145</v>
      </c>
      <c r="E217" s="618" t="s">
        <v>223</v>
      </c>
    </row>
    <row r="218" spans="1:5" ht="16.5" hidden="1" thickBot="1">
      <c r="A218" s="621" t="s">
        <v>224</v>
      </c>
      <c r="B218" s="618" t="s">
        <v>225</v>
      </c>
      <c r="C218" s="618" t="s">
        <v>210</v>
      </c>
      <c r="D218" s="618" t="s">
        <v>145</v>
      </c>
      <c r="E218" s="618" t="s">
        <v>226</v>
      </c>
    </row>
    <row r="219" spans="1:5" hidden="1"/>
    <row r="220" spans="1:5" hidden="1"/>
    <row r="221" spans="1:5" ht="47.25" hidden="1">
      <c r="A221" s="624" t="s">
        <v>227</v>
      </c>
      <c r="B221" s="624" t="s">
        <v>228</v>
      </c>
      <c r="C221" s="624" t="s">
        <v>229</v>
      </c>
      <c r="D221" s="624" t="s">
        <v>230</v>
      </c>
      <c r="E221" s="624" t="s">
        <v>888</v>
      </c>
    </row>
    <row r="222" spans="1:5" ht="16.5" hidden="1" thickBot="1">
      <c r="A222" s="621">
        <v>100</v>
      </c>
      <c r="B222" s="618">
        <v>5.9</v>
      </c>
      <c r="C222" s="618" t="s">
        <v>233</v>
      </c>
      <c r="D222" s="618" t="s">
        <v>1152</v>
      </c>
      <c r="E222" s="618" t="s">
        <v>1152</v>
      </c>
    </row>
    <row r="223" spans="1:5" ht="16.5" hidden="1" thickBot="1">
      <c r="A223" s="621"/>
      <c r="B223" s="618"/>
      <c r="C223" s="618"/>
      <c r="D223" s="618"/>
      <c r="E223" s="618"/>
    </row>
    <row r="224" spans="1:5" ht="16.5" hidden="1" thickBot="1">
      <c r="A224" s="621"/>
      <c r="B224" s="618"/>
      <c r="C224" s="618"/>
      <c r="D224" s="618"/>
      <c r="E224" s="618"/>
    </row>
    <row r="225" spans="1:8" ht="16.5" hidden="1" thickBot="1">
      <c r="A225" s="621"/>
      <c r="B225" s="618"/>
      <c r="C225" s="618"/>
      <c r="D225" s="618"/>
      <c r="E225" s="618"/>
    </row>
    <row r="226" spans="1:8" ht="16.5" hidden="1" thickBot="1">
      <c r="A226" s="621"/>
      <c r="B226" s="618"/>
      <c r="C226" s="618"/>
      <c r="D226" s="618"/>
      <c r="E226" s="618"/>
    </row>
    <row r="227" spans="1:8" ht="16.5" hidden="1" thickBot="1">
      <c r="A227" s="621"/>
      <c r="B227" s="618"/>
      <c r="C227" s="618"/>
      <c r="D227" s="618"/>
      <c r="E227" s="618"/>
    </row>
    <row r="228" spans="1:8" ht="16.5" hidden="1" thickBot="1">
      <c r="A228" s="621"/>
      <c r="B228" s="618"/>
      <c r="C228" s="618"/>
      <c r="D228" s="618"/>
      <c r="E228" s="618"/>
    </row>
    <row r="229" spans="1:8" ht="16.5" hidden="1" thickBot="1">
      <c r="A229" s="621"/>
      <c r="B229" s="618">
        <v>5.9</v>
      </c>
      <c r="C229" s="618"/>
      <c r="D229" s="618"/>
      <c r="E229" s="618"/>
    </row>
    <row r="230" spans="1:8" ht="15.75" thickBot="1"/>
    <row r="231" spans="1:8" ht="15.75">
      <c r="D231" s="616" t="s">
        <v>131</v>
      </c>
      <c r="E231" s="1751" t="s">
        <v>132</v>
      </c>
      <c r="F231" s="1752"/>
      <c r="G231" s="1752"/>
      <c r="H231" s="1753"/>
    </row>
    <row r="232" spans="1:8" ht="15.75">
      <c r="D232" s="617" t="s">
        <v>133</v>
      </c>
      <c r="E232" s="1754" t="s">
        <v>134</v>
      </c>
      <c r="F232" s="1755"/>
      <c r="G232" s="1755"/>
      <c r="H232" s="1756"/>
    </row>
    <row r="233" spans="1:8" ht="16.5" thickBot="1">
      <c r="D233" s="617" t="s">
        <v>135</v>
      </c>
      <c r="E233" s="1757" t="s">
        <v>136</v>
      </c>
      <c r="F233" s="1758"/>
      <c r="G233" s="1758"/>
      <c r="H233" s="1759"/>
    </row>
    <row r="234" spans="1:8" ht="16.5" thickBot="1">
      <c r="D234" s="617" t="s">
        <v>137</v>
      </c>
      <c r="E234" s="921" t="s">
        <v>138</v>
      </c>
      <c r="F234" s="619" t="s">
        <v>139</v>
      </c>
      <c r="G234" s="619" t="s">
        <v>140</v>
      </c>
      <c r="H234" s="619" t="s">
        <v>141</v>
      </c>
    </row>
    <row r="235" spans="1:8" ht="16.5" thickBot="1">
      <c r="D235" s="620" t="s">
        <v>142</v>
      </c>
      <c r="E235" s="921" t="s">
        <v>143</v>
      </c>
      <c r="F235" s="921" t="s">
        <v>144</v>
      </c>
      <c r="G235" s="921" t="s">
        <v>145</v>
      </c>
      <c r="H235" s="921" t="s">
        <v>146</v>
      </c>
    </row>
    <row r="236" spans="1:8" ht="16.5" thickBot="1">
      <c r="D236" s="621" t="s">
        <v>147</v>
      </c>
      <c r="E236" s="921" t="s">
        <v>148</v>
      </c>
      <c r="F236" s="921" t="s">
        <v>149</v>
      </c>
      <c r="G236" s="921" t="s">
        <v>145</v>
      </c>
      <c r="H236" s="921" t="s">
        <v>146</v>
      </c>
    </row>
    <row r="237" spans="1:8" ht="16.5" thickBot="1">
      <c r="D237" s="621" t="s">
        <v>150</v>
      </c>
      <c r="E237" s="921" t="s">
        <v>151</v>
      </c>
      <c r="F237" s="921" t="s">
        <v>152</v>
      </c>
      <c r="G237" s="921" t="s">
        <v>145</v>
      </c>
      <c r="H237" s="921" t="s">
        <v>146</v>
      </c>
    </row>
    <row r="238" spans="1:8" ht="16.5" thickBot="1">
      <c r="D238" s="621" t="s">
        <v>153</v>
      </c>
      <c r="E238" s="921" t="s">
        <v>154</v>
      </c>
      <c r="F238" s="921" t="s">
        <v>155</v>
      </c>
      <c r="G238" s="921" t="s">
        <v>156</v>
      </c>
      <c r="H238" s="921" t="s">
        <v>157</v>
      </c>
    </row>
    <row r="239" spans="1:8" ht="16.5" thickBot="1">
      <c r="D239" s="621" t="s">
        <v>158</v>
      </c>
      <c r="E239" s="921" t="s">
        <v>159</v>
      </c>
      <c r="F239" s="921" t="s">
        <v>160</v>
      </c>
      <c r="G239" s="921" t="s">
        <v>161</v>
      </c>
      <c r="H239" s="921" t="s">
        <v>162</v>
      </c>
    </row>
    <row r="240" spans="1:8" ht="16.5" thickBot="1">
      <c r="D240" s="621" t="s">
        <v>163</v>
      </c>
      <c r="E240" s="921" t="s">
        <v>164</v>
      </c>
      <c r="F240" s="921" t="s">
        <v>165</v>
      </c>
      <c r="G240" s="921" t="s">
        <v>166</v>
      </c>
      <c r="H240" s="921" t="s">
        <v>167</v>
      </c>
    </row>
    <row r="241" spans="4:8" ht="16.5" thickBot="1">
      <c r="D241" s="621" t="s">
        <v>168</v>
      </c>
      <c r="E241" s="921" t="s">
        <v>169</v>
      </c>
      <c r="F241" s="921" t="s">
        <v>170</v>
      </c>
      <c r="G241" s="921" t="s">
        <v>171</v>
      </c>
      <c r="H241" s="921" t="s">
        <v>172</v>
      </c>
    </row>
    <row r="242" spans="4:8" ht="16.5" thickBot="1">
      <c r="D242" s="621" t="s">
        <v>173</v>
      </c>
      <c r="E242" s="921" t="s">
        <v>174</v>
      </c>
      <c r="F242" s="921" t="s">
        <v>175</v>
      </c>
      <c r="G242" s="921" t="s">
        <v>176</v>
      </c>
      <c r="H242" s="921" t="s">
        <v>177</v>
      </c>
    </row>
    <row r="243" spans="4:8" ht="16.5" thickBot="1">
      <c r="D243" s="621" t="s">
        <v>178</v>
      </c>
      <c r="E243" s="921" t="s">
        <v>179</v>
      </c>
      <c r="F243" s="921" t="s">
        <v>180</v>
      </c>
      <c r="G243" s="921" t="s">
        <v>181</v>
      </c>
      <c r="H243" s="921" t="s">
        <v>182</v>
      </c>
    </row>
    <row r="244" spans="4:8" ht="16.5" thickBot="1">
      <c r="D244" s="621" t="s">
        <v>183</v>
      </c>
      <c r="E244" s="921" t="s">
        <v>184</v>
      </c>
      <c r="F244" s="921" t="s">
        <v>185</v>
      </c>
      <c r="G244" s="921" t="s">
        <v>186</v>
      </c>
      <c r="H244" s="921" t="s">
        <v>187</v>
      </c>
    </row>
    <row r="245" spans="4:8" ht="16.5" thickBot="1">
      <c r="D245" s="621" t="s">
        <v>188</v>
      </c>
      <c r="E245" s="921" t="s">
        <v>189</v>
      </c>
      <c r="F245" s="921" t="s">
        <v>190</v>
      </c>
      <c r="G245" s="921" t="s">
        <v>145</v>
      </c>
      <c r="H245" s="921" t="s">
        <v>191</v>
      </c>
    </row>
    <row r="246" spans="4:8" ht="16.5" thickBot="1">
      <c r="D246" s="621" t="s">
        <v>192</v>
      </c>
      <c r="E246" s="921" t="s">
        <v>193</v>
      </c>
      <c r="F246" s="921" t="s">
        <v>194</v>
      </c>
      <c r="G246" s="921" t="s">
        <v>145</v>
      </c>
      <c r="H246" s="921" t="s">
        <v>195</v>
      </c>
    </row>
    <row r="247" spans="4:8" ht="16.5" thickBot="1">
      <c r="D247" s="621" t="s">
        <v>196</v>
      </c>
      <c r="E247" s="921" t="s">
        <v>197</v>
      </c>
      <c r="F247" s="921" t="s">
        <v>198</v>
      </c>
      <c r="G247" s="921" t="s">
        <v>145</v>
      </c>
      <c r="H247" s="921" t="s">
        <v>199</v>
      </c>
    </row>
    <row r="248" spans="4:8" ht="16.5" thickBot="1">
      <c r="D248" s="621" t="s">
        <v>200</v>
      </c>
      <c r="E248" s="921" t="s">
        <v>201</v>
      </c>
      <c r="F248" s="921" t="s">
        <v>202</v>
      </c>
      <c r="G248" s="921" t="s">
        <v>145</v>
      </c>
      <c r="H248" s="921" t="s">
        <v>203</v>
      </c>
    </row>
    <row r="249" spans="4:8" ht="16.5" thickBot="1">
      <c r="D249" s="621" t="s">
        <v>204</v>
      </c>
      <c r="E249" s="921" t="s">
        <v>205</v>
      </c>
      <c r="F249" s="921" t="s">
        <v>206</v>
      </c>
      <c r="G249" s="921" t="s">
        <v>145</v>
      </c>
      <c r="H249" s="921" t="s">
        <v>207</v>
      </c>
    </row>
    <row r="250" spans="4:8" ht="16.5" thickBot="1">
      <c r="D250" s="621" t="s">
        <v>208</v>
      </c>
      <c r="E250" s="921" t="s">
        <v>209</v>
      </c>
      <c r="F250" s="921" t="s">
        <v>210</v>
      </c>
      <c r="G250" s="921" t="s">
        <v>145</v>
      </c>
      <c r="H250" s="921" t="s">
        <v>211</v>
      </c>
    </row>
    <row r="251" spans="4:8" ht="16.5" thickBot="1">
      <c r="D251" s="621" t="s">
        <v>212</v>
      </c>
      <c r="E251" s="921" t="s">
        <v>213</v>
      </c>
      <c r="F251" s="921" t="s">
        <v>210</v>
      </c>
      <c r="G251" s="921" t="s">
        <v>145</v>
      </c>
      <c r="H251" s="921" t="s">
        <v>214</v>
      </c>
    </row>
    <row r="252" spans="4:8" ht="16.5" thickBot="1">
      <c r="D252" s="621" t="s">
        <v>215</v>
      </c>
      <c r="E252" s="921" t="s">
        <v>216</v>
      </c>
      <c r="F252" s="921" t="s">
        <v>210</v>
      </c>
      <c r="G252" s="921" t="s">
        <v>145</v>
      </c>
      <c r="H252" s="921" t="s">
        <v>217</v>
      </c>
    </row>
    <row r="253" spans="4:8" ht="16.5" thickBot="1">
      <c r="D253" s="621" t="s">
        <v>218</v>
      </c>
      <c r="E253" s="921" t="s">
        <v>219</v>
      </c>
      <c r="F253" s="921" t="s">
        <v>210</v>
      </c>
      <c r="G253" s="921" t="s">
        <v>145</v>
      </c>
      <c r="H253" s="921" t="s">
        <v>220</v>
      </c>
    </row>
    <row r="254" spans="4:8" ht="16.5" thickBot="1">
      <c r="D254" s="621" t="s">
        <v>221</v>
      </c>
      <c r="E254" s="921" t="s">
        <v>222</v>
      </c>
      <c r="F254" s="921" t="s">
        <v>210</v>
      </c>
      <c r="G254" s="921" t="s">
        <v>145</v>
      </c>
      <c r="H254" s="921" t="s">
        <v>223</v>
      </c>
    </row>
    <row r="255" spans="4:8" ht="16.5" thickBot="1">
      <c r="D255" s="621" t="s">
        <v>224</v>
      </c>
      <c r="E255" s="921" t="s">
        <v>225</v>
      </c>
      <c r="F255" s="921" t="s">
        <v>210</v>
      </c>
      <c r="G255" s="921" t="s">
        <v>145</v>
      </c>
      <c r="H255" s="921" t="s">
        <v>226</v>
      </c>
    </row>
    <row r="258" spans="4:10">
      <c r="H258" s="29" t="s">
        <v>1621</v>
      </c>
    </row>
    <row r="259" spans="4:10" ht="52.5" customHeight="1">
      <c r="D259" s="624" t="s">
        <v>227</v>
      </c>
      <c r="E259" s="624" t="s">
        <v>228</v>
      </c>
      <c r="F259" s="624" t="s">
        <v>229</v>
      </c>
      <c r="G259" s="624" t="s">
        <v>230</v>
      </c>
      <c r="H259" s="1049" t="s">
        <v>888</v>
      </c>
    </row>
    <row r="260" spans="4:10" ht="15" customHeight="1" thickBot="1">
      <c r="D260" s="621">
        <v>100</v>
      </c>
      <c r="E260" s="921">
        <v>0.16800000000000001</v>
      </c>
      <c r="F260" s="921" t="s">
        <v>231</v>
      </c>
      <c r="G260" s="921">
        <v>16.8</v>
      </c>
      <c r="H260" s="921">
        <f>G260*E260</f>
        <v>2.8224000000000005</v>
      </c>
      <c r="I260" s="1050">
        <f>H260*24*365/1000/1000</f>
        <v>2.4724224000000006E-2</v>
      </c>
      <c r="J260" s="1051" t="s">
        <v>1667</v>
      </c>
    </row>
    <row r="261" spans="4:10" ht="15.75" customHeight="1" thickBot="1">
      <c r="D261" s="621">
        <v>100</v>
      </c>
      <c r="E261" s="921">
        <v>0.222</v>
      </c>
      <c r="F261" s="969" t="s">
        <v>233</v>
      </c>
      <c r="G261" s="921"/>
      <c r="H261" s="921"/>
    </row>
    <row r="262" spans="4:10" ht="16.5" thickBot="1">
      <c r="D262" s="621"/>
      <c r="E262" s="921"/>
      <c r="F262" s="921"/>
      <c r="G262" s="921"/>
      <c r="H262" s="921"/>
    </row>
    <row r="263" spans="4:10" ht="16.5" thickBot="1">
      <c r="D263" s="621"/>
      <c r="E263" s="921"/>
      <c r="F263" s="921"/>
      <c r="G263" s="921"/>
      <c r="H263" s="921"/>
    </row>
    <row r="264" spans="4:10" ht="16.5" thickBot="1">
      <c r="D264" s="621"/>
      <c r="E264" s="921"/>
      <c r="F264" s="921"/>
      <c r="G264" s="921"/>
      <c r="H264" s="921"/>
    </row>
    <row r="265" spans="4:10" ht="16.5" thickBot="1">
      <c r="D265" s="621"/>
      <c r="E265" s="921"/>
      <c r="F265" s="921"/>
      <c r="G265" s="921"/>
      <c r="H265" s="921"/>
    </row>
    <row r="266" spans="4:10" ht="16.5" thickBot="1">
      <c r="D266" s="621"/>
      <c r="E266" s="921"/>
      <c r="F266" s="921"/>
      <c r="G266" s="921"/>
      <c r="H266" s="921"/>
    </row>
    <row r="267" spans="4:10" ht="16.5" thickBot="1">
      <c r="D267" s="621"/>
      <c r="E267" s="921">
        <f>E262+E261+E260</f>
        <v>0.39</v>
      </c>
      <c r="F267" s="921"/>
      <c r="G267" s="921"/>
      <c r="H267" s="1052">
        <f>H262+H261+H260</f>
        <v>2.8224000000000005</v>
      </c>
      <c r="I267" s="973"/>
    </row>
    <row r="276" spans="4:10" ht="15.75" thickBot="1">
      <c r="H276" s="29" t="s">
        <v>1619</v>
      </c>
    </row>
    <row r="277" spans="4:10">
      <c r="D277" s="1760" t="s">
        <v>227</v>
      </c>
      <c r="E277" s="1760" t="s">
        <v>228</v>
      </c>
      <c r="F277" s="1760" t="s">
        <v>229</v>
      </c>
      <c r="G277" s="1760" t="s">
        <v>230</v>
      </c>
      <c r="H277" s="1760" t="s">
        <v>888</v>
      </c>
    </row>
    <row r="278" spans="4:10">
      <c r="D278" s="1761"/>
      <c r="E278" s="1761"/>
      <c r="F278" s="1761"/>
      <c r="G278" s="1761"/>
      <c r="H278" s="1761"/>
    </row>
    <row r="279" spans="4:10" ht="15.75" thickBot="1">
      <c r="D279" s="1762"/>
      <c r="E279" s="1762"/>
      <c r="F279" s="1762"/>
      <c r="G279" s="1762"/>
      <c r="H279" s="1762"/>
    </row>
    <row r="280" spans="4:10" ht="16.5" thickBot="1">
      <c r="D280" s="628">
        <v>160</v>
      </c>
      <c r="E280" s="629">
        <f>11.786+17.756</f>
        <v>29.542000000000002</v>
      </c>
      <c r="F280" s="629" t="s">
        <v>233</v>
      </c>
      <c r="G280" s="629"/>
      <c r="H280" s="629"/>
    </row>
    <row r="281" spans="4:10" ht="16.5" thickBot="1">
      <c r="D281" s="628">
        <v>100</v>
      </c>
      <c r="E281" s="629"/>
      <c r="F281" s="629" t="s">
        <v>232</v>
      </c>
      <c r="G281" s="629">
        <v>42</v>
      </c>
      <c r="H281" s="630">
        <f>(G281*E281)*0.7</f>
        <v>0</v>
      </c>
    </row>
    <row r="282" spans="4:10" ht="16.5" thickBot="1">
      <c r="D282" s="628">
        <v>110</v>
      </c>
      <c r="E282" s="629">
        <f>(14400-6226)/1000</f>
        <v>8.1739999999999995</v>
      </c>
      <c r="F282" s="629" t="s">
        <v>233</v>
      </c>
      <c r="G282" s="629"/>
      <c r="H282" s="629"/>
    </row>
    <row r="283" spans="4:10" ht="16.5" thickBot="1">
      <c r="D283" s="628">
        <v>100</v>
      </c>
      <c r="E283" s="629">
        <v>0.91400000000000003</v>
      </c>
      <c r="F283" s="629" t="s">
        <v>231</v>
      </c>
      <c r="G283" s="1053">
        <v>21</v>
      </c>
      <c r="H283" s="970">
        <f>G283*E283</f>
        <v>19.193999999999999</v>
      </c>
    </row>
    <row r="284" spans="4:10" ht="16.5" thickBot="1">
      <c r="D284" s="628">
        <v>63</v>
      </c>
      <c r="E284" s="629">
        <f>6140/1000</f>
        <v>6.14</v>
      </c>
      <c r="F284" s="629" t="s">
        <v>233</v>
      </c>
      <c r="G284" s="629"/>
      <c r="H284" s="629"/>
    </row>
    <row r="285" spans="4:10" ht="16.5" thickBot="1">
      <c r="D285" s="631" t="s">
        <v>234</v>
      </c>
      <c r="E285" s="630">
        <f>E280+E281+E282+E283+E284</f>
        <v>44.77</v>
      </c>
      <c r="F285" s="630"/>
      <c r="G285" s="630"/>
      <c r="H285" s="1054">
        <f>H281+H283</f>
        <v>19.193999999999999</v>
      </c>
      <c r="I285" s="1055">
        <f>H285*24*365/1000/1000</f>
        <v>0.16813943999999997</v>
      </c>
      <c r="J285" s="1056" t="s">
        <v>1627</v>
      </c>
    </row>
    <row r="289" spans="4:10">
      <c r="H289" s="29" t="s">
        <v>1622</v>
      </c>
    </row>
    <row r="290" spans="4:10" ht="47.25">
      <c r="D290" s="624" t="s">
        <v>227</v>
      </c>
      <c r="E290" s="624" t="s">
        <v>228</v>
      </c>
      <c r="F290" s="624" t="s">
        <v>229</v>
      </c>
      <c r="G290" s="624" t="s">
        <v>230</v>
      </c>
      <c r="H290" s="624" t="s">
        <v>888</v>
      </c>
    </row>
    <row r="291" spans="4:10" ht="16.5" thickBot="1">
      <c r="D291" s="632">
        <v>80</v>
      </c>
      <c r="E291" s="633">
        <v>0.8</v>
      </c>
      <c r="F291" s="921" t="s">
        <v>233</v>
      </c>
      <c r="G291" s="921" t="s">
        <v>1152</v>
      </c>
      <c r="H291" s="921" t="s">
        <v>1152</v>
      </c>
    </row>
    <row r="292" spans="4:10" ht="16.5" thickBot="1">
      <c r="D292" s="632">
        <v>32</v>
      </c>
      <c r="E292" s="633">
        <v>0.18</v>
      </c>
      <c r="F292" s="921" t="s">
        <v>233</v>
      </c>
      <c r="G292" s="921" t="s">
        <v>1152</v>
      </c>
      <c r="H292" s="921" t="s">
        <v>1152</v>
      </c>
    </row>
    <row r="293" spans="4:10" ht="16.5" thickBot="1">
      <c r="D293" s="632">
        <v>50</v>
      </c>
      <c r="E293" s="633">
        <f>0.77-0.0238</f>
        <v>0.74619999999999997</v>
      </c>
      <c r="F293" s="921" t="s">
        <v>233</v>
      </c>
      <c r="G293" s="1057" t="s">
        <v>1152</v>
      </c>
      <c r="H293" s="1057" t="s">
        <v>1152</v>
      </c>
      <c r="I293" s="974"/>
      <c r="J293" s="974"/>
    </row>
    <row r="294" spans="4:10" ht="16.5" thickBot="1">
      <c r="D294" s="632">
        <v>100</v>
      </c>
      <c r="E294" s="633">
        <v>2.3800000000000002E-2</v>
      </c>
      <c r="F294" s="969" t="s">
        <v>231</v>
      </c>
      <c r="G294" s="1058">
        <v>21</v>
      </c>
      <c r="H294" s="1059">
        <f>G294*E294</f>
        <v>0.49980000000000002</v>
      </c>
      <c r="I294" s="1060">
        <f>H294*24*365/1000/1000</f>
        <v>4.3782480000000004E-3</v>
      </c>
      <c r="J294" s="1056" t="s">
        <v>1627</v>
      </c>
    </row>
    <row r="295" spans="4:10" ht="16.5" thickBot="1">
      <c r="D295" s="632"/>
      <c r="E295" s="633"/>
      <c r="F295" s="921"/>
      <c r="G295" s="921"/>
      <c r="H295" s="921"/>
    </row>
    <row r="296" spans="4:10" ht="16.5" thickBot="1">
      <c r="D296" s="632"/>
      <c r="E296" s="633"/>
      <c r="F296" s="921"/>
      <c r="G296" s="921"/>
      <c r="H296" s="921"/>
    </row>
    <row r="297" spans="4:10" ht="16.5" thickBot="1">
      <c r="D297" s="632"/>
      <c r="E297" s="633">
        <f>E291+E292+E293+E294</f>
        <v>1.75</v>
      </c>
      <c r="F297" s="921"/>
      <c r="G297" s="921"/>
      <c r="H297" s="921"/>
    </row>
    <row r="301" spans="4:10">
      <c r="H301" s="29" t="s">
        <v>1623</v>
      </c>
    </row>
    <row r="302" spans="4:10" ht="47.25">
      <c r="D302" s="624" t="s">
        <v>227</v>
      </c>
      <c r="E302" s="624" t="s">
        <v>228</v>
      </c>
      <c r="F302" s="624" t="s">
        <v>229</v>
      </c>
      <c r="G302" s="624" t="s">
        <v>230</v>
      </c>
      <c r="H302" s="624" t="s">
        <v>888</v>
      </c>
    </row>
    <row r="303" spans="4:10" ht="16.5" thickBot="1">
      <c r="D303" s="632">
        <v>100</v>
      </c>
      <c r="E303" s="633">
        <f>2.05-0.0238</f>
        <v>2.0261999999999998</v>
      </c>
      <c r="F303" s="921" t="s">
        <v>233</v>
      </c>
      <c r="G303" s="921" t="s">
        <v>1152</v>
      </c>
      <c r="H303" s="921" t="s">
        <v>1152</v>
      </c>
    </row>
    <row r="304" spans="4:10" ht="16.5" thickBot="1">
      <c r="D304" s="632">
        <v>100</v>
      </c>
      <c r="E304" s="633">
        <v>2.3800000000000002E-2</v>
      </c>
      <c r="F304" s="969" t="s">
        <v>231</v>
      </c>
      <c r="G304" s="1058">
        <v>21</v>
      </c>
      <c r="H304" s="1059">
        <f>G304*E304</f>
        <v>0.49980000000000002</v>
      </c>
      <c r="I304" s="1060">
        <f>H304*24*365/1000/1000</f>
        <v>4.3782480000000004E-3</v>
      </c>
      <c r="J304" s="1056" t="s">
        <v>1627</v>
      </c>
    </row>
    <row r="305" spans="4:8" ht="16.5" thickBot="1">
      <c r="D305" s="621"/>
      <c r="E305" s="921"/>
      <c r="F305" s="921"/>
      <c r="G305" s="921"/>
      <c r="H305" s="921"/>
    </row>
    <row r="306" spans="4:8" ht="16.5" thickBot="1">
      <c r="D306" s="621"/>
      <c r="E306" s="921"/>
      <c r="F306" s="921"/>
      <c r="G306" s="921"/>
      <c r="H306" s="921"/>
    </row>
    <row r="307" spans="4:8" ht="16.5" thickBot="1">
      <c r="D307" s="621"/>
      <c r="E307" s="921"/>
      <c r="F307" s="921"/>
      <c r="G307" s="921"/>
      <c r="H307" s="921"/>
    </row>
    <row r="308" spans="4:8" ht="16.5" thickBot="1">
      <c r="D308" s="621"/>
      <c r="E308" s="921"/>
      <c r="F308" s="921"/>
      <c r="G308" s="921"/>
      <c r="H308" s="921"/>
    </row>
    <row r="309" spans="4:8" ht="16.5" thickBot="1">
      <c r="D309" s="621"/>
      <c r="E309" s="921"/>
      <c r="F309" s="921"/>
      <c r="G309" s="921"/>
      <c r="H309" s="921"/>
    </row>
    <row r="310" spans="4:8" ht="16.5" thickBot="1">
      <c r="D310" s="621"/>
      <c r="E310" s="633">
        <f>E303+E304</f>
        <v>2.0499999999999998</v>
      </c>
      <c r="F310" s="921"/>
      <c r="G310" s="921"/>
      <c r="H310" s="921"/>
    </row>
  </sheetData>
  <mergeCells count="80">
    <mergeCell ref="B196:E196"/>
    <mergeCell ref="G174:J174"/>
    <mergeCell ref="A175:B175"/>
    <mergeCell ref="A176:B176"/>
    <mergeCell ref="A177:B177"/>
    <mergeCell ref="A178:B178"/>
    <mergeCell ref="A179:B179"/>
    <mergeCell ref="A180:B180"/>
    <mergeCell ref="A181:B181"/>
    <mergeCell ref="A182:B182"/>
    <mergeCell ref="B137:E137"/>
    <mergeCell ref="B138:E138"/>
    <mergeCell ref="B139:E139"/>
    <mergeCell ref="B195:E195"/>
    <mergeCell ref="B194:E194"/>
    <mergeCell ref="A173:B173"/>
    <mergeCell ref="A174:B174"/>
    <mergeCell ref="D174:E174"/>
    <mergeCell ref="A172:K172"/>
    <mergeCell ref="A125:B125"/>
    <mergeCell ref="A123:B123"/>
    <mergeCell ref="A126:B126"/>
    <mergeCell ref="A116:K116"/>
    <mergeCell ref="A117:B117"/>
    <mergeCell ref="A118:B118"/>
    <mergeCell ref="D118:E118"/>
    <mergeCell ref="G118:J118"/>
    <mergeCell ref="A119:B119"/>
    <mergeCell ref="A120:B120"/>
    <mergeCell ref="A121:B121"/>
    <mergeCell ref="A122:B122"/>
    <mergeCell ref="A68:B68"/>
    <mergeCell ref="A69:B69"/>
    <mergeCell ref="B75:E75"/>
    <mergeCell ref="B76:E76"/>
    <mergeCell ref="A124:B124"/>
    <mergeCell ref="B77:E77"/>
    <mergeCell ref="A104:A106"/>
    <mergeCell ref="B104:B106"/>
    <mergeCell ref="C104:C106"/>
    <mergeCell ref="D104:D106"/>
    <mergeCell ref="E104:E106"/>
    <mergeCell ref="A66:B66"/>
    <mergeCell ref="A67:B67"/>
    <mergeCell ref="B22:E22"/>
    <mergeCell ref="B23:E23"/>
    <mergeCell ref="B24:E24"/>
    <mergeCell ref="A59:K59"/>
    <mergeCell ref="A60:B60"/>
    <mergeCell ref="A61:B61"/>
    <mergeCell ref="D61:E61"/>
    <mergeCell ref="G61:J61"/>
    <mergeCell ref="A62:B62"/>
    <mergeCell ref="A63:B63"/>
    <mergeCell ref="A64:B64"/>
    <mergeCell ref="A65:B65"/>
    <mergeCell ref="A8:B8"/>
    <mergeCell ref="A6:B6"/>
    <mergeCell ref="D6:E6"/>
    <mergeCell ref="G6:J6"/>
    <mergeCell ref="A1:K1"/>
    <mergeCell ref="A3:K3"/>
    <mergeCell ref="A5:B5"/>
    <mergeCell ref="A7:B7"/>
    <mergeCell ref="A4:K4"/>
    <mergeCell ref="A9:B9"/>
    <mergeCell ref="A15:K15"/>
    <mergeCell ref="A14:B14"/>
    <mergeCell ref="A10:B10"/>
    <mergeCell ref="A11:B11"/>
    <mergeCell ref="A12:B12"/>
    <mergeCell ref="A13:B13"/>
    <mergeCell ref="E231:H231"/>
    <mergeCell ref="E232:H232"/>
    <mergeCell ref="E233:H233"/>
    <mergeCell ref="D277:D279"/>
    <mergeCell ref="E277:E279"/>
    <mergeCell ref="F277:F279"/>
    <mergeCell ref="G277:G279"/>
    <mergeCell ref="H277:H279"/>
  </mergeCells>
  <phoneticPr fontId="0" type="noConversion"/>
  <conditionalFormatting sqref="F7:H10 F12:H12 F62:H67 F119:H125 F175:H181 F125:J125 F181:J181">
    <cfRule type="cellIs" dxfId="56" priority="19" operator="greaterThan">
      <formula>E7</formula>
    </cfRule>
  </conditionalFormatting>
  <conditionalFormatting sqref="J7:J10 J180:J181 J12">
    <cfRule type="cellIs" dxfId="55" priority="33" operator="greaterThan">
      <formula>F7</formula>
    </cfRule>
  </conditionalFormatting>
  <conditionalFormatting sqref="J67">
    <cfRule type="cellIs" dxfId="54" priority="12" operator="greaterThan">
      <formula>F67</formula>
    </cfRule>
  </conditionalFormatting>
  <conditionalFormatting sqref="J119:J125">
    <cfRule type="cellIs" dxfId="53" priority="10" operator="greaterThan">
      <formula>F119</formula>
    </cfRule>
  </conditionalFormatting>
  <conditionalFormatting sqref="J175:J178">
    <cfRule type="cellIs" dxfId="52" priority="8" operator="greaterThan">
      <formula>F175</formula>
    </cfRule>
  </conditionalFormatting>
  <conditionalFormatting sqref="J62:J66 J179">
    <cfRule type="cellIs" dxfId="51" priority="36" operator="greaterThan">
      <formula>G62</formula>
    </cfRule>
  </conditionalFormatting>
  <conditionalFormatting sqref="I7:I10 I12 I62:I67 I119:I125 I175:I181">
    <cfRule type="cellIs" dxfId="50" priority="38" operator="greaterThan">
      <formula>G7</formula>
    </cfRule>
  </conditionalFormatting>
  <conditionalFormatting sqref="I7:I10 I12">
    <cfRule type="cellIs" dxfId="49" priority="6" operator="greaterThan">
      <formula>H7</formula>
    </cfRule>
  </conditionalFormatting>
  <conditionalFormatting sqref="I62:I67">
    <cfRule type="cellIs" dxfId="48" priority="5" operator="greaterThan">
      <formula>H62</formula>
    </cfRule>
  </conditionalFormatting>
  <conditionalFormatting sqref="I119:I125">
    <cfRule type="cellIs" dxfId="47" priority="4" operator="greaterThan">
      <formula>H119</formula>
    </cfRule>
  </conditionalFormatting>
  <conditionalFormatting sqref="I175:I181">
    <cfRule type="cellIs" dxfId="46" priority="3" operator="greaterThan">
      <formula>H175</formula>
    </cfRule>
  </conditionalFormatting>
  <conditionalFormatting sqref="J181">
    <cfRule type="cellIs" dxfId="45" priority="2" operator="greaterThan">
      <formula>G181</formula>
    </cfRule>
  </conditionalFormatting>
  <conditionalFormatting sqref="J181">
    <cfRule type="cellIs" dxfId="44" priority="1" operator="greaterThan">
      <formula>G181</formula>
    </cfRule>
  </conditionalFormatting>
  <pageMargins left="0.7" right="0.7" top="0.75" bottom="0.75" header="0.3" footer="0.3"/>
  <pageSetup paperSize="9" scale="46"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74"/>
  <sheetViews>
    <sheetView topLeftCell="A48" zoomScaleNormal="100" zoomScaleSheetLayoutView="100" workbookViewId="0">
      <selection activeCell="A65" sqref="A65:F74"/>
    </sheetView>
  </sheetViews>
  <sheetFormatPr defaultRowHeight="15"/>
  <cols>
    <col min="1" max="1" width="58.140625" style="29" customWidth="1"/>
    <col min="2" max="8" width="16" style="29" customWidth="1"/>
    <col min="9" max="9" width="45.42578125" style="29" customWidth="1"/>
    <col min="10" max="256" width="9.140625" style="29"/>
    <col min="257" max="257" width="58.140625" style="29" customWidth="1"/>
    <col min="258" max="264" width="16" style="29" customWidth="1"/>
    <col min="265" max="265" width="45.42578125" style="29" customWidth="1"/>
    <col min="266" max="512" width="9.140625" style="29"/>
    <col min="513" max="513" width="58.140625" style="29" customWidth="1"/>
    <col min="514" max="520" width="16" style="29" customWidth="1"/>
    <col min="521" max="521" width="45.42578125" style="29" customWidth="1"/>
    <col min="522" max="768" width="9.140625" style="29"/>
    <col min="769" max="769" width="58.140625" style="29" customWidth="1"/>
    <col min="770" max="776" width="16" style="29" customWidth="1"/>
    <col min="777" max="777" width="45.42578125" style="29" customWidth="1"/>
    <col min="778" max="1024" width="9.140625" style="29"/>
    <col min="1025" max="1025" width="58.140625" style="29" customWidth="1"/>
    <col min="1026" max="1032" width="16" style="29" customWidth="1"/>
    <col min="1033" max="1033" width="45.42578125" style="29" customWidth="1"/>
    <col min="1034" max="1280" width="9.140625" style="29"/>
    <col min="1281" max="1281" width="58.140625" style="29" customWidth="1"/>
    <col min="1282" max="1288" width="16" style="29" customWidth="1"/>
    <col min="1289" max="1289" width="45.42578125" style="29" customWidth="1"/>
    <col min="1290" max="1536" width="9.140625" style="29"/>
    <col min="1537" max="1537" width="58.140625" style="29" customWidth="1"/>
    <col min="1538" max="1544" width="16" style="29" customWidth="1"/>
    <col min="1545" max="1545" width="45.42578125" style="29" customWidth="1"/>
    <col min="1546" max="1792" width="9.140625" style="29"/>
    <col min="1793" max="1793" width="58.140625" style="29" customWidth="1"/>
    <col min="1794" max="1800" width="16" style="29" customWidth="1"/>
    <col min="1801" max="1801" width="45.42578125" style="29" customWidth="1"/>
    <col min="1802" max="2048" width="9.140625" style="29"/>
    <col min="2049" max="2049" width="58.140625" style="29" customWidth="1"/>
    <col min="2050" max="2056" width="16" style="29" customWidth="1"/>
    <col min="2057" max="2057" width="45.42578125" style="29" customWidth="1"/>
    <col min="2058" max="2304" width="9.140625" style="29"/>
    <col min="2305" max="2305" width="58.140625" style="29" customWidth="1"/>
    <col min="2306" max="2312" width="16" style="29" customWidth="1"/>
    <col min="2313" max="2313" width="45.42578125" style="29" customWidth="1"/>
    <col min="2314" max="2560" width="9.140625" style="29"/>
    <col min="2561" max="2561" width="58.140625" style="29" customWidth="1"/>
    <col min="2562" max="2568" width="16" style="29" customWidth="1"/>
    <col min="2569" max="2569" width="45.42578125" style="29" customWidth="1"/>
    <col min="2570" max="2816" width="9.140625" style="29"/>
    <col min="2817" max="2817" width="58.140625" style="29" customWidth="1"/>
    <col min="2818" max="2824" width="16" style="29" customWidth="1"/>
    <col min="2825" max="2825" width="45.42578125" style="29" customWidth="1"/>
    <col min="2826" max="3072" width="9.140625" style="29"/>
    <col min="3073" max="3073" width="58.140625" style="29" customWidth="1"/>
    <col min="3074" max="3080" width="16" style="29" customWidth="1"/>
    <col min="3081" max="3081" width="45.42578125" style="29" customWidth="1"/>
    <col min="3082" max="3328" width="9.140625" style="29"/>
    <col min="3329" max="3329" width="58.140625" style="29" customWidth="1"/>
    <col min="3330" max="3336" width="16" style="29" customWidth="1"/>
    <col min="3337" max="3337" width="45.42578125" style="29" customWidth="1"/>
    <col min="3338" max="3584" width="9.140625" style="29"/>
    <col min="3585" max="3585" width="58.140625" style="29" customWidth="1"/>
    <col min="3586" max="3592" width="16" style="29" customWidth="1"/>
    <col min="3593" max="3593" width="45.42578125" style="29" customWidth="1"/>
    <col min="3594" max="3840" width="9.140625" style="29"/>
    <col min="3841" max="3841" width="58.140625" style="29" customWidth="1"/>
    <col min="3842" max="3848" width="16" style="29" customWidth="1"/>
    <col min="3849" max="3849" width="45.42578125" style="29" customWidth="1"/>
    <col min="3850" max="4096" width="9.140625" style="29"/>
    <col min="4097" max="4097" width="58.140625" style="29" customWidth="1"/>
    <col min="4098" max="4104" width="16" style="29" customWidth="1"/>
    <col min="4105" max="4105" width="45.42578125" style="29" customWidth="1"/>
    <col min="4106" max="4352" width="9.140625" style="29"/>
    <col min="4353" max="4353" width="58.140625" style="29" customWidth="1"/>
    <col min="4354" max="4360" width="16" style="29" customWidth="1"/>
    <col min="4361" max="4361" width="45.42578125" style="29" customWidth="1"/>
    <col min="4362" max="4608" width="9.140625" style="29"/>
    <col min="4609" max="4609" width="58.140625" style="29" customWidth="1"/>
    <col min="4610" max="4616" width="16" style="29" customWidth="1"/>
    <col min="4617" max="4617" width="45.42578125" style="29" customWidth="1"/>
    <col min="4618" max="4864" width="9.140625" style="29"/>
    <col min="4865" max="4865" width="58.140625" style="29" customWidth="1"/>
    <col min="4866" max="4872" width="16" style="29" customWidth="1"/>
    <col min="4873" max="4873" width="45.42578125" style="29" customWidth="1"/>
    <col min="4874" max="5120" width="9.140625" style="29"/>
    <col min="5121" max="5121" width="58.140625" style="29" customWidth="1"/>
    <col min="5122" max="5128" width="16" style="29" customWidth="1"/>
    <col min="5129" max="5129" width="45.42578125" style="29" customWidth="1"/>
    <col min="5130" max="5376" width="9.140625" style="29"/>
    <col min="5377" max="5377" width="58.140625" style="29" customWidth="1"/>
    <col min="5378" max="5384" width="16" style="29" customWidth="1"/>
    <col min="5385" max="5385" width="45.42578125" style="29" customWidth="1"/>
    <col min="5386" max="5632" width="9.140625" style="29"/>
    <col min="5633" max="5633" width="58.140625" style="29" customWidth="1"/>
    <col min="5634" max="5640" width="16" style="29" customWidth="1"/>
    <col min="5641" max="5641" width="45.42578125" style="29" customWidth="1"/>
    <col min="5642" max="5888" width="9.140625" style="29"/>
    <col min="5889" max="5889" width="58.140625" style="29" customWidth="1"/>
    <col min="5890" max="5896" width="16" style="29" customWidth="1"/>
    <col min="5897" max="5897" width="45.42578125" style="29" customWidth="1"/>
    <col min="5898" max="6144" width="9.140625" style="29"/>
    <col min="6145" max="6145" width="58.140625" style="29" customWidth="1"/>
    <col min="6146" max="6152" width="16" style="29" customWidth="1"/>
    <col min="6153" max="6153" width="45.42578125" style="29" customWidth="1"/>
    <col min="6154" max="6400" width="9.140625" style="29"/>
    <col min="6401" max="6401" width="58.140625" style="29" customWidth="1"/>
    <col min="6402" max="6408" width="16" style="29" customWidth="1"/>
    <col min="6409" max="6409" width="45.42578125" style="29" customWidth="1"/>
    <col min="6410" max="6656" width="9.140625" style="29"/>
    <col min="6657" max="6657" width="58.140625" style="29" customWidth="1"/>
    <col min="6658" max="6664" width="16" style="29" customWidth="1"/>
    <col min="6665" max="6665" width="45.42578125" style="29" customWidth="1"/>
    <col min="6666" max="6912" width="9.140625" style="29"/>
    <col min="6913" max="6913" width="58.140625" style="29" customWidth="1"/>
    <col min="6914" max="6920" width="16" style="29" customWidth="1"/>
    <col min="6921" max="6921" width="45.42578125" style="29" customWidth="1"/>
    <col min="6922" max="7168" width="9.140625" style="29"/>
    <col min="7169" max="7169" width="58.140625" style="29" customWidth="1"/>
    <col min="7170" max="7176" width="16" style="29" customWidth="1"/>
    <col min="7177" max="7177" width="45.42578125" style="29" customWidth="1"/>
    <col min="7178" max="7424" width="9.140625" style="29"/>
    <col min="7425" max="7425" width="58.140625" style="29" customWidth="1"/>
    <col min="7426" max="7432" width="16" style="29" customWidth="1"/>
    <col min="7433" max="7433" width="45.42578125" style="29" customWidth="1"/>
    <col min="7434" max="7680" width="9.140625" style="29"/>
    <col min="7681" max="7681" width="58.140625" style="29" customWidth="1"/>
    <col min="7682" max="7688" width="16" style="29" customWidth="1"/>
    <col min="7689" max="7689" width="45.42578125" style="29" customWidth="1"/>
    <col min="7690" max="7936" width="9.140625" style="29"/>
    <col min="7937" max="7937" width="58.140625" style="29" customWidth="1"/>
    <col min="7938" max="7944" width="16" style="29" customWidth="1"/>
    <col min="7945" max="7945" width="45.42578125" style="29" customWidth="1"/>
    <col min="7946" max="8192" width="9.140625" style="29"/>
    <col min="8193" max="8193" width="58.140625" style="29" customWidth="1"/>
    <col min="8194" max="8200" width="16" style="29" customWidth="1"/>
    <col min="8201" max="8201" width="45.42578125" style="29" customWidth="1"/>
    <col min="8202" max="8448" width="9.140625" style="29"/>
    <col min="8449" max="8449" width="58.140625" style="29" customWidth="1"/>
    <col min="8450" max="8456" width="16" style="29" customWidth="1"/>
    <col min="8457" max="8457" width="45.42578125" style="29" customWidth="1"/>
    <col min="8458" max="8704" width="9.140625" style="29"/>
    <col min="8705" max="8705" width="58.140625" style="29" customWidth="1"/>
    <col min="8706" max="8712" width="16" style="29" customWidth="1"/>
    <col min="8713" max="8713" width="45.42578125" style="29" customWidth="1"/>
    <col min="8714" max="8960" width="9.140625" style="29"/>
    <col min="8961" max="8961" width="58.140625" style="29" customWidth="1"/>
    <col min="8962" max="8968" width="16" style="29" customWidth="1"/>
    <col min="8969" max="8969" width="45.42578125" style="29" customWidth="1"/>
    <col min="8970" max="9216" width="9.140625" style="29"/>
    <col min="9217" max="9217" width="58.140625" style="29" customWidth="1"/>
    <col min="9218" max="9224" width="16" style="29" customWidth="1"/>
    <col min="9225" max="9225" width="45.42578125" style="29" customWidth="1"/>
    <col min="9226" max="9472" width="9.140625" style="29"/>
    <col min="9473" max="9473" width="58.140625" style="29" customWidth="1"/>
    <col min="9474" max="9480" width="16" style="29" customWidth="1"/>
    <col min="9481" max="9481" width="45.42578125" style="29" customWidth="1"/>
    <col min="9482" max="9728" width="9.140625" style="29"/>
    <col min="9729" max="9729" width="58.140625" style="29" customWidth="1"/>
    <col min="9730" max="9736" width="16" style="29" customWidth="1"/>
    <col min="9737" max="9737" width="45.42578125" style="29" customWidth="1"/>
    <col min="9738" max="9984" width="9.140625" style="29"/>
    <col min="9985" max="9985" width="58.140625" style="29" customWidth="1"/>
    <col min="9986" max="9992" width="16" style="29" customWidth="1"/>
    <col min="9993" max="9993" width="45.42578125" style="29" customWidth="1"/>
    <col min="9994" max="10240" width="9.140625" style="29"/>
    <col min="10241" max="10241" width="58.140625" style="29" customWidth="1"/>
    <col min="10242" max="10248" width="16" style="29" customWidth="1"/>
    <col min="10249" max="10249" width="45.42578125" style="29" customWidth="1"/>
    <col min="10250" max="10496" width="9.140625" style="29"/>
    <col min="10497" max="10497" width="58.140625" style="29" customWidth="1"/>
    <col min="10498" max="10504" width="16" style="29" customWidth="1"/>
    <col min="10505" max="10505" width="45.42578125" style="29" customWidth="1"/>
    <col min="10506" max="10752" width="9.140625" style="29"/>
    <col min="10753" max="10753" width="58.140625" style="29" customWidth="1"/>
    <col min="10754" max="10760" width="16" style="29" customWidth="1"/>
    <col min="10761" max="10761" width="45.42578125" style="29" customWidth="1"/>
    <col min="10762" max="11008" width="9.140625" style="29"/>
    <col min="11009" max="11009" width="58.140625" style="29" customWidth="1"/>
    <col min="11010" max="11016" width="16" style="29" customWidth="1"/>
    <col min="11017" max="11017" width="45.42578125" style="29" customWidth="1"/>
    <col min="11018" max="11264" width="9.140625" style="29"/>
    <col min="11265" max="11265" width="58.140625" style="29" customWidth="1"/>
    <col min="11266" max="11272" width="16" style="29" customWidth="1"/>
    <col min="11273" max="11273" width="45.42578125" style="29" customWidth="1"/>
    <col min="11274" max="11520" width="9.140625" style="29"/>
    <col min="11521" max="11521" width="58.140625" style="29" customWidth="1"/>
    <col min="11522" max="11528" width="16" style="29" customWidth="1"/>
    <col min="11529" max="11529" width="45.42578125" style="29" customWidth="1"/>
    <col min="11530" max="11776" width="9.140625" style="29"/>
    <col min="11777" max="11777" width="58.140625" style="29" customWidth="1"/>
    <col min="11778" max="11784" width="16" style="29" customWidth="1"/>
    <col min="11785" max="11785" width="45.42578125" style="29" customWidth="1"/>
    <col min="11786" max="12032" width="9.140625" style="29"/>
    <col min="12033" max="12033" width="58.140625" style="29" customWidth="1"/>
    <col min="12034" max="12040" width="16" style="29" customWidth="1"/>
    <col min="12041" max="12041" width="45.42578125" style="29" customWidth="1"/>
    <col min="12042" max="12288" width="9.140625" style="29"/>
    <col min="12289" max="12289" width="58.140625" style="29" customWidth="1"/>
    <col min="12290" max="12296" width="16" style="29" customWidth="1"/>
    <col min="12297" max="12297" width="45.42578125" style="29" customWidth="1"/>
    <col min="12298" max="12544" width="9.140625" style="29"/>
    <col min="12545" max="12545" width="58.140625" style="29" customWidth="1"/>
    <col min="12546" max="12552" width="16" style="29" customWidth="1"/>
    <col min="12553" max="12553" width="45.42578125" style="29" customWidth="1"/>
    <col min="12554" max="12800" width="9.140625" style="29"/>
    <col min="12801" max="12801" width="58.140625" style="29" customWidth="1"/>
    <col min="12802" max="12808" width="16" style="29" customWidth="1"/>
    <col min="12809" max="12809" width="45.42578125" style="29" customWidth="1"/>
    <col min="12810" max="13056" width="9.140625" style="29"/>
    <col min="13057" max="13057" width="58.140625" style="29" customWidth="1"/>
    <col min="13058" max="13064" width="16" style="29" customWidth="1"/>
    <col min="13065" max="13065" width="45.42578125" style="29" customWidth="1"/>
    <col min="13066" max="13312" width="9.140625" style="29"/>
    <col min="13313" max="13313" width="58.140625" style="29" customWidth="1"/>
    <col min="13314" max="13320" width="16" style="29" customWidth="1"/>
    <col min="13321" max="13321" width="45.42578125" style="29" customWidth="1"/>
    <col min="13322" max="13568" width="9.140625" style="29"/>
    <col min="13569" max="13569" width="58.140625" style="29" customWidth="1"/>
    <col min="13570" max="13576" width="16" style="29" customWidth="1"/>
    <col min="13577" max="13577" width="45.42578125" style="29" customWidth="1"/>
    <col min="13578" max="13824" width="9.140625" style="29"/>
    <col min="13825" max="13825" width="58.140625" style="29" customWidth="1"/>
    <col min="13826" max="13832" width="16" style="29" customWidth="1"/>
    <col min="13833" max="13833" width="45.42578125" style="29" customWidth="1"/>
    <col min="13834" max="14080" width="9.140625" style="29"/>
    <col min="14081" max="14081" width="58.140625" style="29" customWidth="1"/>
    <col min="14082" max="14088" width="16" style="29" customWidth="1"/>
    <col min="14089" max="14089" width="45.42578125" style="29" customWidth="1"/>
    <col min="14090" max="14336" width="9.140625" style="29"/>
    <col min="14337" max="14337" width="58.140625" style="29" customWidth="1"/>
    <col min="14338" max="14344" width="16" style="29" customWidth="1"/>
    <col min="14345" max="14345" width="45.42578125" style="29" customWidth="1"/>
    <col min="14346" max="14592" width="9.140625" style="29"/>
    <col min="14593" max="14593" width="58.140625" style="29" customWidth="1"/>
    <col min="14594" max="14600" width="16" style="29" customWidth="1"/>
    <col min="14601" max="14601" width="45.42578125" style="29" customWidth="1"/>
    <col min="14602" max="14848" width="9.140625" style="29"/>
    <col min="14849" max="14849" width="58.140625" style="29" customWidth="1"/>
    <col min="14850" max="14856" width="16" style="29" customWidth="1"/>
    <col min="14857" max="14857" width="45.42578125" style="29" customWidth="1"/>
    <col min="14858" max="15104" width="9.140625" style="29"/>
    <col min="15105" max="15105" width="58.140625" style="29" customWidth="1"/>
    <col min="15106" max="15112" width="16" style="29" customWidth="1"/>
    <col min="15113" max="15113" width="45.42578125" style="29" customWidth="1"/>
    <col min="15114" max="15360" width="9.140625" style="29"/>
    <col min="15361" max="15361" width="58.140625" style="29" customWidth="1"/>
    <col min="15362" max="15368" width="16" style="29" customWidth="1"/>
    <col min="15369" max="15369" width="45.42578125" style="29" customWidth="1"/>
    <col min="15370" max="15616" width="9.140625" style="29"/>
    <col min="15617" max="15617" width="58.140625" style="29" customWidth="1"/>
    <col min="15618" max="15624" width="16" style="29" customWidth="1"/>
    <col min="15625" max="15625" width="45.42578125" style="29" customWidth="1"/>
    <col min="15626" max="15872" width="9.140625" style="29"/>
    <col min="15873" max="15873" width="58.140625" style="29" customWidth="1"/>
    <col min="15874" max="15880" width="16" style="29" customWidth="1"/>
    <col min="15881" max="15881" width="45.42578125" style="29" customWidth="1"/>
    <col min="15882" max="16128" width="9.140625" style="29"/>
    <col min="16129" max="16129" width="58.140625" style="29" customWidth="1"/>
    <col min="16130" max="16136" width="16" style="29" customWidth="1"/>
    <col min="16137" max="16137" width="45.42578125" style="29" customWidth="1"/>
    <col min="16138" max="16384" width="9.140625" style="29"/>
  </cols>
  <sheetData>
    <row r="1" spans="1:11" ht="24.75" customHeight="1">
      <c r="A1" s="1536" t="s">
        <v>1742</v>
      </c>
      <c r="B1" s="1536"/>
      <c r="C1" s="1536"/>
      <c r="D1" s="1536"/>
      <c r="E1" s="1536"/>
      <c r="F1" s="1536"/>
      <c r="G1" s="1536"/>
      <c r="H1" s="1536"/>
      <c r="I1" s="1536"/>
    </row>
    <row r="2" spans="1:11" s="141" customFormat="1">
      <c r="A2" s="140"/>
      <c r="B2" s="140"/>
      <c r="C2" s="140"/>
      <c r="D2" s="140"/>
      <c r="E2" s="140"/>
      <c r="F2" s="140"/>
      <c r="G2" s="140"/>
      <c r="H2" s="140"/>
      <c r="I2" s="140"/>
      <c r="J2" s="29"/>
    </row>
    <row r="3" spans="1:11" ht="15" customHeight="1" thickBot="1">
      <c r="A3" s="1768" t="str">
        <f>CONCATENATE(ПАС!B56,"  (",ПАС!C52,"  ",ПАС!C51,")")</f>
        <v>ООО "Ромист"   (Омутинское   Омутинский муниципальный район)</v>
      </c>
      <c r="B3" s="1768"/>
      <c r="C3" s="1768"/>
      <c r="D3" s="1768"/>
      <c r="E3" s="1768"/>
      <c r="F3" s="1768"/>
      <c r="G3" s="1768"/>
      <c r="H3" s="1768"/>
      <c r="I3" s="1768"/>
      <c r="K3" s="188"/>
    </row>
    <row r="4" spans="1:11" ht="103.5" customHeight="1">
      <c r="A4" s="1198" t="s">
        <v>1718</v>
      </c>
      <c r="B4" s="1198" t="s">
        <v>2011</v>
      </c>
      <c r="C4" s="1198" t="s">
        <v>2012</v>
      </c>
      <c r="D4" s="1198" t="s">
        <v>2013</v>
      </c>
      <c r="E4" s="1198" t="s">
        <v>2014</v>
      </c>
      <c r="F4" s="1198" t="s">
        <v>2015</v>
      </c>
      <c r="G4" s="1198" t="s">
        <v>2016</v>
      </c>
      <c r="H4" s="1198" t="s">
        <v>2017</v>
      </c>
      <c r="I4" s="1198" t="s">
        <v>1071</v>
      </c>
      <c r="K4" s="188"/>
    </row>
    <row r="5" spans="1:11" s="355" customFormat="1" ht="12">
      <c r="A5" s="1199">
        <v>1</v>
      </c>
      <c r="B5" s="1202">
        <v>2</v>
      </c>
      <c r="C5" s="1199">
        <v>3</v>
      </c>
      <c r="D5" s="1199">
        <v>4</v>
      </c>
      <c r="E5" s="1199">
        <v>5</v>
      </c>
      <c r="F5" s="1199">
        <v>6</v>
      </c>
      <c r="G5" s="1199">
        <v>7</v>
      </c>
      <c r="H5" s="1199">
        <v>8</v>
      </c>
      <c r="I5" s="1199">
        <v>9</v>
      </c>
      <c r="K5" s="188"/>
    </row>
    <row r="6" spans="1:11" s="355" customFormat="1" ht="23.25" customHeight="1">
      <c r="A6" s="1262" t="s">
        <v>1719</v>
      </c>
      <c r="B6" s="1263">
        <f t="shared" ref="B6:F6" si="0">B7+B8+B9</f>
        <v>0</v>
      </c>
      <c r="C6" s="1263">
        <f t="shared" si="0"/>
        <v>0</v>
      </c>
      <c r="D6" s="1263">
        <f t="shared" si="0"/>
        <v>0</v>
      </c>
      <c r="E6" s="1263">
        <f t="shared" si="0"/>
        <v>0</v>
      </c>
      <c r="F6" s="1263">
        <f t="shared" si="0"/>
        <v>0</v>
      </c>
      <c r="G6" s="1263">
        <f>G7+G8+G9</f>
        <v>0</v>
      </c>
      <c r="H6" s="1263">
        <f>H7+H8+H9</f>
        <v>0</v>
      </c>
      <c r="I6" s="1264"/>
      <c r="K6" s="188"/>
    </row>
    <row r="7" spans="1:11" s="355" customFormat="1" ht="64.5" customHeight="1">
      <c r="A7" s="1201" t="s">
        <v>1720</v>
      </c>
      <c r="B7" s="1265"/>
      <c r="C7" s="1265"/>
      <c r="D7" s="1265"/>
      <c r="E7" s="1265"/>
      <c r="F7" s="1265"/>
      <c r="G7" s="1265"/>
      <c r="H7" s="1265"/>
      <c r="I7" s="85"/>
      <c r="K7" s="188"/>
    </row>
    <row r="8" spans="1:11" s="355" customFormat="1" ht="15" customHeight="1">
      <c r="A8" s="1266" t="s">
        <v>1721</v>
      </c>
      <c r="B8" s="1265"/>
      <c r="C8" s="1265"/>
      <c r="D8" s="1265"/>
      <c r="E8" s="1265"/>
      <c r="F8" s="1265"/>
      <c r="G8" s="1265"/>
      <c r="H8" s="1265"/>
      <c r="I8" s="1267"/>
      <c r="K8" s="188"/>
    </row>
    <row r="9" spans="1:11" s="355" customFormat="1" ht="44.25" customHeight="1">
      <c r="A9" s="1266" t="s">
        <v>1722</v>
      </c>
      <c r="B9" s="1265"/>
      <c r="C9" s="1265"/>
      <c r="D9" s="1265"/>
      <c r="E9" s="1265"/>
      <c r="F9" s="1265"/>
      <c r="G9" s="1265"/>
      <c r="H9" s="1265"/>
      <c r="I9" s="85"/>
      <c r="K9" s="188"/>
    </row>
    <row r="10" spans="1:11" s="355" customFormat="1" ht="23.25" customHeight="1">
      <c r="A10" s="1262" t="s">
        <v>1723</v>
      </c>
      <c r="B10" s="1268">
        <f t="shared" ref="B10:H10" si="1">B11</f>
        <v>0</v>
      </c>
      <c r="C10" s="1268">
        <f t="shared" si="1"/>
        <v>0</v>
      </c>
      <c r="D10" s="1268">
        <f t="shared" si="1"/>
        <v>0</v>
      </c>
      <c r="E10" s="1268">
        <f t="shared" si="1"/>
        <v>0</v>
      </c>
      <c r="F10" s="1268">
        <f t="shared" si="1"/>
        <v>0</v>
      </c>
      <c r="G10" s="1268">
        <f t="shared" si="1"/>
        <v>0</v>
      </c>
      <c r="H10" s="1268">
        <f t="shared" si="1"/>
        <v>0</v>
      </c>
      <c r="I10" s="1269"/>
      <c r="K10" s="188"/>
    </row>
    <row r="11" spans="1:11" s="355" customFormat="1" ht="17.25" customHeight="1">
      <c r="A11" s="1270" t="s">
        <v>1724</v>
      </c>
      <c r="B11" s="1265"/>
      <c r="C11" s="1265"/>
      <c r="D11" s="1265"/>
      <c r="E11" s="1265"/>
      <c r="F11" s="1265"/>
      <c r="G11" s="1265"/>
      <c r="H11" s="1265"/>
      <c r="I11" s="85"/>
      <c r="K11" s="188"/>
    </row>
    <row r="12" spans="1:11" s="355" customFormat="1" ht="23.25" customHeight="1">
      <c r="A12" s="1262" t="s">
        <v>1725</v>
      </c>
      <c r="B12" s="1271">
        <v>0</v>
      </c>
      <c r="C12" s="1271">
        <v>0</v>
      </c>
      <c r="D12" s="1271">
        <v>0</v>
      </c>
      <c r="E12" s="1271">
        <v>0</v>
      </c>
      <c r="F12" s="1271">
        <v>0</v>
      </c>
      <c r="G12" s="1271">
        <v>0</v>
      </c>
      <c r="H12" s="1271">
        <v>0</v>
      </c>
      <c r="I12" s="1269"/>
      <c r="K12" s="188"/>
    </row>
    <row r="13" spans="1:11" s="355" customFormat="1" ht="23.25" customHeight="1">
      <c r="A13" s="1262" t="s">
        <v>1726</v>
      </c>
      <c r="B13" s="1263">
        <f t="shared" ref="B13:F13" si="2">B14+B18+B21+B22+B23</f>
        <v>36</v>
      </c>
      <c r="C13" s="1263">
        <f t="shared" si="2"/>
        <v>2.8</v>
      </c>
      <c r="D13" s="1263">
        <f t="shared" si="2"/>
        <v>0.1434888</v>
      </c>
      <c r="E13" s="1263">
        <f t="shared" si="2"/>
        <v>0.1434888</v>
      </c>
      <c r="F13" s="1263">
        <f t="shared" si="2"/>
        <v>0.1434888</v>
      </c>
      <c r="G13" s="1263">
        <f>G14+G18+G21+G22+G23</f>
        <v>0.1434888</v>
      </c>
      <c r="H13" s="1263">
        <f>H14+H18+H21+H22+H23</f>
        <v>0.1434888</v>
      </c>
      <c r="I13" s="1264"/>
      <c r="K13" s="188"/>
    </row>
    <row r="14" spans="1:11" s="355" customFormat="1">
      <c r="A14" s="1272" t="s">
        <v>1727</v>
      </c>
      <c r="B14" s="1265"/>
      <c r="C14" s="1265"/>
      <c r="D14" s="1265"/>
      <c r="E14" s="1265"/>
      <c r="F14" s="1265"/>
      <c r="G14" s="1265"/>
      <c r="H14" s="1265"/>
      <c r="I14" s="85"/>
      <c r="K14" s="188"/>
    </row>
    <row r="15" spans="1:11" s="355" customFormat="1" ht="32.25" customHeight="1">
      <c r="A15" s="1273" t="s">
        <v>1728</v>
      </c>
      <c r="B15" s="1265"/>
      <c r="C15" s="1265"/>
      <c r="D15" s="1265"/>
      <c r="E15" s="1265"/>
      <c r="F15" s="1265"/>
      <c r="G15" s="1265"/>
      <c r="H15" s="1265"/>
      <c r="I15" s="85"/>
      <c r="K15" s="188"/>
    </row>
    <row r="16" spans="1:11" s="355" customFormat="1" ht="19.5" customHeight="1">
      <c r="A16" s="1273" t="s">
        <v>1729</v>
      </c>
      <c r="B16" s="1265"/>
      <c r="C16" s="1265"/>
      <c r="D16" s="1265"/>
      <c r="E16" s="1265"/>
      <c r="F16" s="1265"/>
      <c r="G16" s="1265"/>
      <c r="H16" s="1265"/>
      <c r="I16" s="85"/>
      <c r="K16" s="188"/>
    </row>
    <row r="17" spans="1:11" s="355" customFormat="1" ht="18" customHeight="1">
      <c r="A17" s="1273" t="s">
        <v>1730</v>
      </c>
      <c r="B17" s="1265"/>
      <c r="C17" s="1265"/>
      <c r="D17" s="1265"/>
      <c r="E17" s="1265"/>
      <c r="F17" s="1265"/>
      <c r="G17" s="1265"/>
      <c r="H17" s="1265"/>
      <c r="I17" s="85"/>
      <c r="K17" s="188"/>
    </row>
    <row r="18" spans="1:11" s="355" customFormat="1" ht="13.5" customHeight="1">
      <c r="A18" s="1272" t="s">
        <v>1731</v>
      </c>
      <c r="B18" s="1265">
        <v>2.8</v>
      </c>
      <c r="C18" s="1265">
        <v>2.8</v>
      </c>
      <c r="D18" s="1274">
        <v>0.1434888</v>
      </c>
      <c r="E18" s="1274">
        <v>0.1434888</v>
      </c>
      <c r="F18" s="1274">
        <v>0.1434888</v>
      </c>
      <c r="G18" s="1274">
        <v>0.1434888</v>
      </c>
      <c r="H18" s="1274">
        <v>0.1434888</v>
      </c>
      <c r="I18" s="85"/>
      <c r="K18" s="188"/>
    </row>
    <row r="19" spans="1:11" s="355" customFormat="1" ht="15.75" hidden="1" customHeight="1">
      <c r="A19" s="1273" t="s">
        <v>1732</v>
      </c>
      <c r="B19" s="1265"/>
      <c r="C19" s="1265"/>
      <c r="D19" s="1265"/>
      <c r="E19" s="1265"/>
      <c r="F19" s="1265"/>
      <c r="G19" s="1265"/>
      <c r="H19" s="1265"/>
      <c r="I19" s="85"/>
      <c r="K19" s="188"/>
    </row>
    <row r="20" spans="1:11" s="355" customFormat="1" ht="17.25" hidden="1" customHeight="1">
      <c r="A20" s="1273" t="s">
        <v>1733</v>
      </c>
      <c r="B20" s="1265"/>
      <c r="C20" s="1265"/>
      <c r="D20" s="1265"/>
      <c r="E20" s="1265"/>
      <c r="F20" s="1265"/>
      <c r="G20" s="1265"/>
      <c r="H20" s="1265"/>
      <c r="I20" s="85"/>
      <c r="K20" s="188"/>
    </row>
    <row r="21" spans="1:11" s="355" customFormat="1" ht="19.5" customHeight="1">
      <c r="A21" s="1272" t="s">
        <v>1734</v>
      </c>
      <c r="B21" s="1265"/>
      <c r="C21" s="1265"/>
      <c r="D21" s="1265"/>
      <c r="E21" s="1265"/>
      <c r="F21" s="1265"/>
      <c r="G21" s="1265"/>
      <c r="H21" s="1265"/>
      <c r="I21" s="85"/>
      <c r="K21" s="188"/>
    </row>
    <row r="22" spans="1:11" ht="30.75" customHeight="1">
      <c r="A22" s="1272" t="s">
        <v>1744</v>
      </c>
      <c r="B22" s="1265"/>
      <c r="C22" s="1265"/>
      <c r="D22" s="1265"/>
      <c r="E22" s="1265"/>
      <c r="F22" s="1265"/>
      <c r="G22" s="1265"/>
      <c r="H22" s="1265"/>
      <c r="I22" s="85"/>
      <c r="K22" s="188"/>
    </row>
    <row r="23" spans="1:11" ht="27" customHeight="1">
      <c r="A23" s="1272" t="s">
        <v>1736</v>
      </c>
      <c r="B23" s="1204">
        <v>33.200000000000003</v>
      </c>
      <c r="C23" s="143"/>
      <c r="D23" s="1265"/>
      <c r="E23" s="1265"/>
      <c r="F23" s="1265"/>
      <c r="G23" s="1265"/>
      <c r="H23" s="1265"/>
      <c r="I23" s="85"/>
      <c r="K23" s="188"/>
    </row>
    <row r="24" spans="1:11" ht="15.75" customHeight="1">
      <c r="A24" s="1200" t="s">
        <v>894</v>
      </c>
      <c r="B24" s="1275">
        <f t="shared" ref="B24:H24" si="3">B13+B6+B12+B10</f>
        <v>36</v>
      </c>
      <c r="C24" s="1275">
        <f t="shared" si="3"/>
        <v>2.8</v>
      </c>
      <c r="D24" s="1275">
        <f t="shared" si="3"/>
        <v>0.1434888</v>
      </c>
      <c r="E24" s="1275">
        <f t="shared" si="3"/>
        <v>0.1434888</v>
      </c>
      <c r="F24" s="1275">
        <f t="shared" si="3"/>
        <v>0.1434888</v>
      </c>
      <c r="G24" s="1275">
        <f t="shared" si="3"/>
        <v>0.1434888</v>
      </c>
      <c r="H24" s="1275">
        <f t="shared" si="3"/>
        <v>0.1434888</v>
      </c>
      <c r="I24" s="85"/>
      <c r="K24" s="188"/>
    </row>
    <row r="25" spans="1:11" ht="15.75" customHeight="1">
      <c r="A25" s="1276" t="s">
        <v>1054</v>
      </c>
      <c r="B25" s="1275">
        <f>'ПП-М (Вагай)'!K24</f>
        <v>40.018000000000001</v>
      </c>
      <c r="C25" s="1275">
        <f>'ПП-М (Вагай)'!M24</f>
        <v>40.021999999999998</v>
      </c>
      <c r="D25" s="1275">
        <f>'ПП-М (Вагай)'!N24</f>
        <v>24.483237039192343</v>
      </c>
      <c r="E25" s="1275">
        <f>'ПП-М (Вагай)'!O24</f>
        <v>24.483237039192343</v>
      </c>
      <c r="F25" s="1275">
        <f>'ПП-М (Вагай)'!P24</f>
        <v>24.483092039192343</v>
      </c>
      <c r="G25" s="1275">
        <f>'ПП-М (Вагай)'!Q24</f>
        <v>24.483092039192343</v>
      </c>
      <c r="H25" s="1275">
        <f>'ПП-М (Вагай)'!R24</f>
        <v>24.483092039192343</v>
      </c>
      <c r="I25" s="85"/>
      <c r="K25" s="188"/>
    </row>
    <row r="26" spans="1:11" ht="22.5" customHeight="1">
      <c r="A26" s="1277" t="s">
        <v>1737</v>
      </c>
      <c r="B26" s="1278">
        <f t="shared" ref="B26:H26" si="4">B24/B25*100</f>
        <v>89.959518216802437</v>
      </c>
      <c r="C26" s="1278">
        <f t="shared" si="4"/>
        <v>6.9961521163360141</v>
      </c>
      <c r="D26" s="1275">
        <f>D24/D25*100</f>
        <v>0.58606956167726354</v>
      </c>
      <c r="E26" s="1275">
        <f t="shared" si="4"/>
        <v>0.58606956167726354</v>
      </c>
      <c r="F26" s="1275">
        <f t="shared" si="4"/>
        <v>0.58607303264760946</v>
      </c>
      <c r="G26" s="1275">
        <f t="shared" si="4"/>
        <v>0.58607303264760946</v>
      </c>
      <c r="H26" s="1275">
        <f t="shared" si="4"/>
        <v>0.58607303264760946</v>
      </c>
      <c r="I26" s="85"/>
      <c r="K26" s="188"/>
    </row>
    <row r="27" spans="1:11" ht="51.75" customHeight="1">
      <c r="A27" s="1279" t="s">
        <v>1738</v>
      </c>
      <c r="B27" s="757"/>
      <c r="C27" s="143"/>
      <c r="D27" s="1265"/>
      <c r="E27" s="1265"/>
      <c r="F27" s="1265"/>
      <c r="G27" s="1265"/>
      <c r="H27" s="1265"/>
      <c r="I27" s="85"/>
      <c r="K27" s="188"/>
    </row>
    <row r="28" spans="1:11" ht="21.75" hidden="1" customHeight="1">
      <c r="A28" s="1279" t="s">
        <v>1739</v>
      </c>
      <c r="B28" s="1204">
        <v>84.21</v>
      </c>
      <c r="C28" s="143">
        <v>4.0999999999999996</v>
      </c>
      <c r="D28" s="1265"/>
      <c r="E28" s="1265"/>
      <c r="F28" s="1265"/>
      <c r="G28" s="1265"/>
      <c r="H28" s="1265"/>
      <c r="I28" s="85"/>
      <c r="J28" s="1280"/>
      <c r="K28" s="188"/>
    </row>
    <row r="29" spans="1:11" ht="51">
      <c r="A29" s="1279" t="s">
        <v>1740</v>
      </c>
      <c r="B29" s="1265" t="s">
        <v>1741</v>
      </c>
      <c r="C29" s="1265" t="s">
        <v>1741</v>
      </c>
      <c r="D29" s="1265" t="s">
        <v>1741</v>
      </c>
      <c r="E29" s="1265" t="s">
        <v>1741</v>
      </c>
      <c r="F29" s="1265" t="s">
        <v>1741</v>
      </c>
      <c r="G29" s="1265" t="s">
        <v>1741</v>
      </c>
      <c r="H29" s="1265" t="s">
        <v>1741</v>
      </c>
      <c r="I29" s="85"/>
      <c r="K29" s="188"/>
    </row>
    <row r="30" spans="1:11">
      <c r="K30" s="188"/>
    </row>
    <row r="31" spans="1:11" ht="18.75">
      <c r="D31" s="1281"/>
      <c r="E31" s="1281"/>
      <c r="K31" s="188"/>
    </row>
    <row r="32" spans="1:11" ht="47.25" customHeight="1">
      <c r="D32" s="1282"/>
      <c r="E32" s="1282"/>
      <c r="F32" s="1282"/>
      <c r="G32" s="1282"/>
      <c r="I32" s="1283"/>
      <c r="K32" s="188"/>
    </row>
    <row r="33" spans="1:11" ht="23.25" customHeight="1">
      <c r="A33" s="614" t="s">
        <v>129</v>
      </c>
      <c r="B33"/>
      <c r="C33"/>
      <c r="D33"/>
      <c r="E33"/>
      <c r="G33" s="1282"/>
      <c r="I33" s="1283"/>
      <c r="K33" s="188"/>
    </row>
    <row r="34" spans="1:11" ht="27.75" customHeight="1">
      <c r="A34"/>
      <c r="B34"/>
      <c r="C34"/>
      <c r="D34"/>
      <c r="E34"/>
      <c r="G34" s="1284"/>
      <c r="H34" s="1284"/>
      <c r="I34" s="1285"/>
      <c r="K34" s="188"/>
    </row>
    <row r="35" spans="1:11" ht="17.25">
      <c r="A35" s="614" t="s">
        <v>130</v>
      </c>
      <c r="B35"/>
      <c r="C35"/>
      <c r="D35"/>
      <c r="E35"/>
      <c r="K35" s="142"/>
    </row>
    <row r="36" spans="1:11">
      <c r="A36"/>
      <c r="B36"/>
      <c r="C36"/>
      <c r="D36"/>
      <c r="E36"/>
      <c r="G36" s="144"/>
      <c r="H36" s="1286"/>
    </row>
    <row r="37" spans="1:11" ht="15.75">
      <c r="A37" s="615"/>
      <c r="B37"/>
      <c r="C37"/>
      <c r="D37"/>
      <c r="E37"/>
    </row>
    <row r="38" spans="1:11" ht="15.75" thickBot="1">
      <c r="A38" t="s">
        <v>2066</v>
      </c>
      <c r="B38"/>
      <c r="C38"/>
      <c r="D38"/>
      <c r="E38"/>
    </row>
    <row r="39" spans="1:11" ht="15.75" customHeight="1">
      <c r="A39" s="616" t="s">
        <v>131</v>
      </c>
      <c r="B39" s="1751" t="s">
        <v>132</v>
      </c>
      <c r="C39" s="1752"/>
      <c r="D39" s="1752"/>
      <c r="E39" s="1753"/>
    </row>
    <row r="40" spans="1:11" ht="15.75" customHeight="1">
      <c r="A40" s="617" t="s">
        <v>133</v>
      </c>
      <c r="B40" s="1754" t="s">
        <v>134</v>
      </c>
      <c r="C40" s="1755"/>
      <c r="D40" s="1755"/>
      <c r="E40" s="1756"/>
    </row>
    <row r="41" spans="1:11" ht="16.5" customHeight="1" thickBot="1">
      <c r="A41" s="617" t="s">
        <v>135</v>
      </c>
      <c r="B41" s="1757" t="s">
        <v>136</v>
      </c>
      <c r="C41" s="1758"/>
      <c r="D41" s="1758"/>
      <c r="E41" s="1759"/>
    </row>
    <row r="42" spans="1:11" ht="32.25" thickBot="1">
      <c r="A42" s="617" t="s">
        <v>137</v>
      </c>
      <c r="B42" s="1368" t="s">
        <v>138</v>
      </c>
      <c r="C42" s="619" t="s">
        <v>139</v>
      </c>
      <c r="D42" s="619" t="s">
        <v>140</v>
      </c>
      <c r="E42" s="619" t="s">
        <v>141</v>
      </c>
    </row>
    <row r="43" spans="1:11" ht="16.5" thickBot="1">
      <c r="A43" s="620" t="s">
        <v>142</v>
      </c>
      <c r="B43" s="1368" t="s">
        <v>143</v>
      </c>
      <c r="C43" s="1368" t="s">
        <v>144</v>
      </c>
      <c r="D43" s="1368" t="s">
        <v>145</v>
      </c>
      <c r="E43" s="1368" t="s">
        <v>146</v>
      </c>
    </row>
    <row r="44" spans="1:11" ht="16.5" thickBot="1">
      <c r="A44" s="621" t="s">
        <v>147</v>
      </c>
      <c r="B44" s="1368" t="s">
        <v>148</v>
      </c>
      <c r="C44" s="1368" t="s">
        <v>149</v>
      </c>
      <c r="D44" s="1368" t="s">
        <v>145</v>
      </c>
      <c r="E44" s="1368" t="s">
        <v>146</v>
      </c>
    </row>
    <row r="45" spans="1:11" ht="16.5" thickBot="1">
      <c r="A45" s="621" t="s">
        <v>150</v>
      </c>
      <c r="B45" s="1368" t="s">
        <v>151</v>
      </c>
      <c r="C45" s="1368" t="s">
        <v>152</v>
      </c>
      <c r="D45" s="1368" t="s">
        <v>145</v>
      </c>
      <c r="E45" s="1368" t="s">
        <v>146</v>
      </c>
    </row>
    <row r="46" spans="1:11" ht="16.5" thickBot="1">
      <c r="A46" s="621" t="s">
        <v>153</v>
      </c>
      <c r="B46" s="1368" t="s">
        <v>154</v>
      </c>
      <c r="C46" s="1368" t="s">
        <v>155</v>
      </c>
      <c r="D46" s="1368" t="s">
        <v>156</v>
      </c>
      <c r="E46" s="1368" t="s">
        <v>157</v>
      </c>
    </row>
    <row r="47" spans="1:11" ht="16.5" thickBot="1">
      <c r="A47" s="621" t="s">
        <v>158</v>
      </c>
      <c r="B47" s="1368" t="s">
        <v>159</v>
      </c>
      <c r="C47" s="1368" t="s">
        <v>160</v>
      </c>
      <c r="D47" s="1368" t="s">
        <v>161</v>
      </c>
      <c r="E47" s="1368" t="s">
        <v>162</v>
      </c>
    </row>
    <row r="48" spans="1:11" ht="16.5" thickBot="1">
      <c r="A48" s="621" t="s">
        <v>163</v>
      </c>
      <c r="B48" s="1368" t="s">
        <v>164</v>
      </c>
      <c r="C48" s="1368" t="s">
        <v>165</v>
      </c>
      <c r="D48" s="1368" t="s">
        <v>166</v>
      </c>
      <c r="E48" s="1368" t="s">
        <v>167</v>
      </c>
    </row>
    <row r="49" spans="1:5" ht="16.5" thickBot="1">
      <c r="A49" s="621" t="s">
        <v>168</v>
      </c>
      <c r="B49" s="1368" t="s">
        <v>169</v>
      </c>
      <c r="C49" s="1368" t="s">
        <v>170</v>
      </c>
      <c r="D49" s="1368" t="s">
        <v>171</v>
      </c>
      <c r="E49" s="1368" t="s">
        <v>172</v>
      </c>
    </row>
    <row r="50" spans="1:5" ht="16.5" thickBot="1">
      <c r="A50" s="621" t="s">
        <v>173</v>
      </c>
      <c r="B50" s="1368" t="s">
        <v>174</v>
      </c>
      <c r="C50" s="1368" t="s">
        <v>175</v>
      </c>
      <c r="D50" s="1368" t="s">
        <v>176</v>
      </c>
      <c r="E50" s="1368" t="s">
        <v>177</v>
      </c>
    </row>
    <row r="51" spans="1:5" ht="16.5" thickBot="1">
      <c r="A51" s="621" t="s">
        <v>178</v>
      </c>
      <c r="B51" s="1368" t="s">
        <v>179</v>
      </c>
      <c r="C51" s="1368" t="s">
        <v>180</v>
      </c>
      <c r="D51" s="1368" t="s">
        <v>181</v>
      </c>
      <c r="E51" s="1368" t="s">
        <v>182</v>
      </c>
    </row>
    <row r="52" spans="1:5" ht="16.5" thickBot="1">
      <c r="A52" s="621" t="s">
        <v>183</v>
      </c>
      <c r="B52" s="1368" t="s">
        <v>184</v>
      </c>
      <c r="C52" s="1368" t="s">
        <v>185</v>
      </c>
      <c r="D52" s="1368" t="s">
        <v>186</v>
      </c>
      <c r="E52" s="1368" t="s">
        <v>187</v>
      </c>
    </row>
    <row r="53" spans="1:5" ht="16.5" thickBot="1">
      <c r="A53" s="621" t="s">
        <v>188</v>
      </c>
      <c r="B53" s="1368" t="s">
        <v>189</v>
      </c>
      <c r="C53" s="1368" t="s">
        <v>190</v>
      </c>
      <c r="D53" s="1368" t="s">
        <v>145</v>
      </c>
      <c r="E53" s="1368" t="s">
        <v>191</v>
      </c>
    </row>
    <row r="54" spans="1:5" ht="16.5" thickBot="1">
      <c r="A54" s="621" t="s">
        <v>192</v>
      </c>
      <c r="B54" s="1368" t="s">
        <v>193</v>
      </c>
      <c r="C54" s="1368" t="s">
        <v>194</v>
      </c>
      <c r="D54" s="1368" t="s">
        <v>145</v>
      </c>
      <c r="E54" s="1368" t="s">
        <v>195</v>
      </c>
    </row>
    <row r="55" spans="1:5" ht="16.5" thickBot="1">
      <c r="A55" s="621" t="s">
        <v>196</v>
      </c>
      <c r="B55" s="1368" t="s">
        <v>197</v>
      </c>
      <c r="C55" s="1368" t="s">
        <v>198</v>
      </c>
      <c r="D55" s="1368" t="s">
        <v>145</v>
      </c>
      <c r="E55" s="1368" t="s">
        <v>199</v>
      </c>
    </row>
    <row r="56" spans="1:5" ht="16.5" thickBot="1">
      <c r="A56" s="621" t="s">
        <v>200</v>
      </c>
      <c r="B56" s="1368" t="s">
        <v>201</v>
      </c>
      <c r="C56" s="1368" t="s">
        <v>202</v>
      </c>
      <c r="D56" s="1368" t="s">
        <v>145</v>
      </c>
      <c r="E56" s="1368" t="s">
        <v>203</v>
      </c>
    </row>
    <row r="57" spans="1:5" ht="16.5" thickBot="1">
      <c r="A57" s="621" t="s">
        <v>204</v>
      </c>
      <c r="B57" s="1368" t="s">
        <v>205</v>
      </c>
      <c r="C57" s="1368" t="s">
        <v>206</v>
      </c>
      <c r="D57" s="1368" t="s">
        <v>145</v>
      </c>
      <c r="E57" s="1368" t="s">
        <v>207</v>
      </c>
    </row>
    <row r="58" spans="1:5" ht="16.5" thickBot="1">
      <c r="A58" s="621" t="s">
        <v>208</v>
      </c>
      <c r="B58" s="1368" t="s">
        <v>209</v>
      </c>
      <c r="C58" s="1368" t="s">
        <v>210</v>
      </c>
      <c r="D58" s="1368" t="s">
        <v>145</v>
      </c>
      <c r="E58" s="1368" t="s">
        <v>211</v>
      </c>
    </row>
    <row r="59" spans="1:5" ht="16.5" thickBot="1">
      <c r="A59" s="621" t="s">
        <v>212</v>
      </c>
      <c r="B59" s="1368" t="s">
        <v>213</v>
      </c>
      <c r="C59" s="1368" t="s">
        <v>210</v>
      </c>
      <c r="D59" s="1368" t="s">
        <v>145</v>
      </c>
      <c r="E59" s="1368" t="s">
        <v>214</v>
      </c>
    </row>
    <row r="60" spans="1:5" ht="16.5" thickBot="1">
      <c r="A60" s="621" t="s">
        <v>215</v>
      </c>
      <c r="B60" s="1368" t="s">
        <v>216</v>
      </c>
      <c r="C60" s="1368" t="s">
        <v>210</v>
      </c>
      <c r="D60" s="1368" t="s">
        <v>145</v>
      </c>
      <c r="E60" s="1368" t="s">
        <v>217</v>
      </c>
    </row>
    <row r="61" spans="1:5" ht="16.5" thickBot="1">
      <c r="A61" s="621" t="s">
        <v>218</v>
      </c>
      <c r="B61" s="1368" t="s">
        <v>219</v>
      </c>
      <c r="C61" s="1368" t="s">
        <v>210</v>
      </c>
      <c r="D61" s="1368" t="s">
        <v>145</v>
      </c>
      <c r="E61" s="1368" t="s">
        <v>220</v>
      </c>
    </row>
    <row r="62" spans="1:5" ht="16.5" thickBot="1">
      <c r="A62" s="621" t="s">
        <v>221</v>
      </c>
      <c r="B62" s="1368" t="s">
        <v>222</v>
      </c>
      <c r="C62" s="1368" t="s">
        <v>210</v>
      </c>
      <c r="D62" s="1368" t="s">
        <v>145</v>
      </c>
      <c r="E62" s="1368" t="s">
        <v>223</v>
      </c>
    </row>
    <row r="63" spans="1:5" ht="16.5" thickBot="1">
      <c r="A63" s="621" t="s">
        <v>224</v>
      </c>
      <c r="B63" s="1368" t="s">
        <v>225</v>
      </c>
      <c r="C63" s="1368" t="s">
        <v>210</v>
      </c>
      <c r="D63" s="1368" t="s">
        <v>145</v>
      </c>
      <c r="E63" s="1368" t="s">
        <v>226</v>
      </c>
    </row>
    <row r="64" spans="1:5" ht="18.75">
      <c r="C64" s="622"/>
    </row>
    <row r="65" spans="1:7" ht="15.75">
      <c r="A65" t="s">
        <v>2066</v>
      </c>
      <c r="B65" s="623"/>
      <c r="C65" s="623"/>
      <c r="D65" s="623"/>
      <c r="E65" s="623"/>
    </row>
    <row r="66" spans="1:7" ht="63">
      <c r="A66" s="624" t="s">
        <v>227</v>
      </c>
      <c r="B66" s="1397" t="s">
        <v>228</v>
      </c>
      <c r="C66" s="1397" t="s">
        <v>229</v>
      </c>
      <c r="D66" s="1397" t="s">
        <v>230</v>
      </c>
      <c r="E66" s="1397" t="s">
        <v>2044</v>
      </c>
      <c r="F66" s="1397" t="s">
        <v>888</v>
      </c>
    </row>
    <row r="67" spans="1:7" ht="16.5" thickBot="1">
      <c r="A67" s="621">
        <v>100</v>
      </c>
      <c r="B67" s="1368"/>
      <c r="C67" s="1368" t="s">
        <v>231</v>
      </c>
      <c r="D67" s="1368">
        <v>16.8</v>
      </c>
      <c r="E67" s="1396"/>
      <c r="F67" s="1368">
        <f>D67*B67</f>
        <v>0</v>
      </c>
    </row>
    <row r="68" spans="1:7" ht="16.5" thickBot="1">
      <c r="A68" s="621">
        <v>100</v>
      </c>
      <c r="B68" s="1368">
        <v>0.39</v>
      </c>
      <c r="C68" s="1368" t="s">
        <v>232</v>
      </c>
      <c r="D68" s="1368">
        <v>42</v>
      </c>
      <c r="E68" s="1396">
        <v>8760</v>
      </c>
      <c r="F68" s="1368">
        <f>(B68*D68*E68)/1000</f>
        <v>143.4888</v>
      </c>
      <c r="G68" s="29">
        <f>F68/1000</f>
        <v>0.1434888</v>
      </c>
    </row>
    <row r="69" spans="1:7" ht="16.5" thickBot="1">
      <c r="A69" s="621">
        <v>150</v>
      </c>
      <c r="B69" s="1368"/>
      <c r="C69" s="1368" t="s">
        <v>232</v>
      </c>
      <c r="D69" s="1368">
        <v>63</v>
      </c>
      <c r="E69" s="1396"/>
      <c r="F69" s="1368">
        <f>D69*B69</f>
        <v>0</v>
      </c>
    </row>
    <row r="70" spans="1:7" ht="16.5" thickBot="1">
      <c r="A70" s="621">
        <v>150</v>
      </c>
      <c r="B70" s="1368"/>
      <c r="C70" s="1380" t="s">
        <v>233</v>
      </c>
      <c r="D70" s="1368"/>
      <c r="E70" s="1396"/>
      <c r="F70" s="1368"/>
    </row>
    <row r="71" spans="1:7" ht="16.5" thickBot="1">
      <c r="A71" s="621"/>
      <c r="B71" s="1368"/>
      <c r="C71" s="1368"/>
      <c r="D71" s="1368"/>
      <c r="E71" s="1396"/>
      <c r="F71" s="1368"/>
    </row>
    <row r="72" spans="1:7" ht="16.5" thickBot="1">
      <c r="A72" s="621"/>
      <c r="B72" s="1368"/>
      <c r="C72" s="1368"/>
      <c r="D72" s="1368"/>
      <c r="E72" s="1396"/>
      <c r="F72" s="1368"/>
    </row>
    <row r="73" spans="1:7" ht="16.5" thickBot="1">
      <c r="A73" s="621"/>
      <c r="B73" s="1368"/>
      <c r="C73" s="1368"/>
      <c r="D73" s="1368"/>
      <c r="E73" s="1396"/>
      <c r="F73" s="1368"/>
    </row>
    <row r="74" spans="1:7" ht="16.5" thickBot="1">
      <c r="A74" s="621"/>
      <c r="B74" s="1368">
        <f>B69+B68+B67+B70</f>
        <v>0.39</v>
      </c>
      <c r="C74" s="1368"/>
      <c r="D74" s="1368"/>
      <c r="E74" s="1396"/>
      <c r="F74" s="1368">
        <f>F69+F68+F67</f>
        <v>143.4888</v>
      </c>
    </row>
  </sheetData>
  <mergeCells count="5">
    <mergeCell ref="A1:I1"/>
    <mergeCell ref="A3:I3"/>
    <mergeCell ref="B39:E39"/>
    <mergeCell ref="B40:E40"/>
    <mergeCell ref="B41:E41"/>
  </mergeCells>
  <conditionalFormatting sqref="B14:C22">
    <cfRule type="cellIs" dxfId="43" priority="1" operator="greaterThan">
      <formula>A14</formula>
    </cfRule>
  </conditionalFormatting>
  <conditionalFormatting sqref="D7:D9 D15:D17 D11">
    <cfRule type="cellIs" dxfId="42" priority="10" operator="greaterThan">
      <formula>C7</formula>
    </cfRule>
  </conditionalFormatting>
  <conditionalFormatting sqref="E7:H9 E15:H17 E11:H11">
    <cfRule type="cellIs" dxfId="41" priority="11" operator="greaterThan">
      <formula>C7</formula>
    </cfRule>
  </conditionalFormatting>
  <conditionalFormatting sqref="D28">
    <cfRule type="cellIs" dxfId="40" priority="8" operator="greaterThan">
      <formula>C28</formula>
    </cfRule>
  </conditionalFormatting>
  <conditionalFormatting sqref="E28:H28">
    <cfRule type="cellIs" dxfId="39" priority="9" operator="greaterThan">
      <formula>C28</formula>
    </cfRule>
  </conditionalFormatting>
  <conditionalFormatting sqref="D19:D20 D23">
    <cfRule type="cellIs" dxfId="38" priority="6" operator="greaterThan">
      <formula>C19</formula>
    </cfRule>
  </conditionalFormatting>
  <conditionalFormatting sqref="E19:H20 E23:H23">
    <cfRule type="cellIs" dxfId="37" priority="7" operator="greaterThan">
      <formula>C19</formula>
    </cfRule>
  </conditionalFormatting>
  <conditionalFormatting sqref="D21:D22">
    <cfRule type="cellIs" dxfId="36" priority="4" operator="greaterThan">
      <formula>C21</formula>
    </cfRule>
  </conditionalFormatting>
  <conditionalFormatting sqref="E21:H22">
    <cfRule type="cellIs" dxfId="35" priority="5" operator="greaterThan">
      <formula>C21</formula>
    </cfRule>
  </conditionalFormatting>
  <conditionalFormatting sqref="B7:C9">
    <cfRule type="cellIs" dxfId="34" priority="3" operator="greaterThan">
      <formula>A7</formula>
    </cfRule>
  </conditionalFormatting>
  <conditionalFormatting sqref="B11:C11">
    <cfRule type="cellIs" dxfId="33" priority="2" operator="greaterThan">
      <formula>A11</formula>
    </cfRule>
  </conditionalFormatting>
  <pageMargins left="0.7" right="0.7" top="0.75" bottom="0.49" header="0.3" footer="0.3"/>
  <pageSetup paperSize="9" scale="6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A1:C31"/>
  <sheetViews>
    <sheetView topLeftCell="A4" workbookViewId="0">
      <selection activeCell="A31" sqref="A31"/>
    </sheetView>
  </sheetViews>
  <sheetFormatPr defaultRowHeight="15"/>
  <cols>
    <col min="1" max="1" width="14.85546875" style="292" customWidth="1"/>
    <col min="2" max="2" width="64.140625" customWidth="1"/>
    <col min="3" max="3" width="16.5703125" style="37" customWidth="1"/>
  </cols>
  <sheetData>
    <row r="1" spans="1:3" ht="15.75" thickBot="1">
      <c r="A1" s="1465" t="s">
        <v>709</v>
      </c>
      <c r="B1" s="1466"/>
      <c r="C1" s="1467"/>
    </row>
    <row r="2" spans="1:3">
      <c r="A2" s="291"/>
      <c r="B2" s="18"/>
      <c r="C2" s="295"/>
    </row>
    <row r="3" spans="1:3" ht="15.75" thickBot="1">
      <c r="A3" s="296" t="s">
        <v>710</v>
      </c>
      <c r="B3" s="181" t="s">
        <v>711</v>
      </c>
      <c r="C3" s="182" t="s">
        <v>712</v>
      </c>
    </row>
    <row r="4" spans="1:3">
      <c r="A4" s="297" t="s">
        <v>1094</v>
      </c>
      <c r="B4" s="195" t="s">
        <v>1077</v>
      </c>
      <c r="C4" s="201" t="s">
        <v>713</v>
      </c>
    </row>
    <row r="5" spans="1:3" ht="22.5">
      <c r="A5" s="298" t="s">
        <v>1105</v>
      </c>
      <c r="B5" s="194" t="s">
        <v>1104</v>
      </c>
      <c r="C5" s="202" t="s">
        <v>713</v>
      </c>
    </row>
    <row r="6" spans="1:3">
      <c r="A6" s="298" t="s">
        <v>1150</v>
      </c>
      <c r="B6" s="194" t="s">
        <v>1151</v>
      </c>
      <c r="C6" s="202" t="s">
        <v>713</v>
      </c>
    </row>
    <row r="7" spans="1:3">
      <c r="A7" s="298" t="s">
        <v>728</v>
      </c>
      <c r="B7" s="194" t="s">
        <v>720</v>
      </c>
      <c r="C7" s="202" t="s">
        <v>713</v>
      </c>
    </row>
    <row r="8" spans="1:3">
      <c r="A8" s="298" t="s">
        <v>449</v>
      </c>
      <c r="B8" s="194" t="s">
        <v>448</v>
      </c>
      <c r="C8" s="202" t="s">
        <v>713</v>
      </c>
    </row>
    <row r="9" spans="1:3">
      <c r="A9" s="298" t="s">
        <v>1056</v>
      </c>
      <c r="B9" s="194" t="s">
        <v>1089</v>
      </c>
      <c r="C9" s="202" t="s">
        <v>713</v>
      </c>
    </row>
    <row r="10" spans="1:3">
      <c r="A10" s="299" t="s">
        <v>739</v>
      </c>
      <c r="B10" s="200" t="s">
        <v>9</v>
      </c>
      <c r="C10" s="201" t="s">
        <v>713</v>
      </c>
    </row>
    <row r="11" spans="1:3" ht="33.75">
      <c r="A11" s="298" t="s">
        <v>1277</v>
      </c>
      <c r="B11" s="194" t="s">
        <v>452</v>
      </c>
      <c r="C11" s="202" t="s">
        <v>713</v>
      </c>
    </row>
    <row r="12" spans="1:3" ht="33.75">
      <c r="A12" s="298" t="s">
        <v>1278</v>
      </c>
      <c r="B12" s="194" t="s">
        <v>453</v>
      </c>
      <c r="C12" s="202" t="s">
        <v>713</v>
      </c>
    </row>
    <row r="13" spans="1:3">
      <c r="A13" s="300" t="s">
        <v>1057</v>
      </c>
      <c r="B13" s="196" t="s">
        <v>1090</v>
      </c>
      <c r="C13" s="202" t="s">
        <v>713</v>
      </c>
    </row>
    <row r="14" spans="1:3">
      <c r="A14" s="298" t="s">
        <v>1058</v>
      </c>
      <c r="B14" s="194" t="s">
        <v>1064</v>
      </c>
      <c r="C14" s="202" t="s">
        <v>713</v>
      </c>
    </row>
    <row r="15" spans="1:3">
      <c r="A15" s="298" t="s">
        <v>1059</v>
      </c>
      <c r="B15" s="194" t="s">
        <v>1065</v>
      </c>
      <c r="C15" s="202" t="s">
        <v>713</v>
      </c>
    </row>
    <row r="16" spans="1:3">
      <c r="A16" s="298" t="s">
        <v>1091</v>
      </c>
      <c r="B16" s="194" t="s">
        <v>1066</v>
      </c>
      <c r="C16" s="202" t="s">
        <v>713</v>
      </c>
    </row>
    <row r="17" spans="1:3">
      <c r="A17" s="298" t="s">
        <v>1060</v>
      </c>
      <c r="B17" s="194" t="s">
        <v>886</v>
      </c>
      <c r="C17" s="202" t="s">
        <v>713</v>
      </c>
    </row>
    <row r="18" spans="1:3">
      <c r="A18" s="298" t="s">
        <v>1061</v>
      </c>
      <c r="B18" s="194" t="s">
        <v>29</v>
      </c>
      <c r="C18" s="202" t="s">
        <v>713</v>
      </c>
    </row>
    <row r="19" spans="1:3" ht="78.75">
      <c r="A19" s="299" t="s">
        <v>1062</v>
      </c>
      <c r="B19" s="200" t="s">
        <v>1075</v>
      </c>
      <c r="C19" s="201" t="s">
        <v>713</v>
      </c>
    </row>
    <row r="20" spans="1:3">
      <c r="A20" s="299" t="s">
        <v>1097</v>
      </c>
      <c r="B20" s="200" t="s">
        <v>1092</v>
      </c>
      <c r="C20" s="201" t="s">
        <v>713</v>
      </c>
    </row>
    <row r="21" spans="1:3">
      <c r="A21" s="299" t="s">
        <v>1067</v>
      </c>
      <c r="B21" s="200" t="s">
        <v>1045</v>
      </c>
      <c r="C21" s="201" t="s">
        <v>713</v>
      </c>
    </row>
    <row r="22" spans="1:3" ht="22.5">
      <c r="A22" s="299" t="s">
        <v>1093</v>
      </c>
      <c r="B22" s="200" t="s">
        <v>1082</v>
      </c>
      <c r="C22" s="201" t="s">
        <v>713</v>
      </c>
    </row>
    <row r="23" spans="1:3" ht="22.5">
      <c r="A23" s="299" t="s">
        <v>36</v>
      </c>
      <c r="B23" s="200" t="s">
        <v>1279</v>
      </c>
      <c r="C23" s="201" t="s">
        <v>713</v>
      </c>
    </row>
    <row r="24" spans="1:3" ht="22.5">
      <c r="A24" s="299" t="s">
        <v>37</v>
      </c>
      <c r="B24" s="200" t="s">
        <v>1280</v>
      </c>
      <c r="C24" s="201" t="s">
        <v>713</v>
      </c>
    </row>
    <row r="25" spans="1:3" ht="22.5">
      <c r="A25" s="299" t="s">
        <v>38</v>
      </c>
      <c r="B25" s="200" t="s">
        <v>1281</v>
      </c>
      <c r="C25" s="201" t="s">
        <v>713</v>
      </c>
    </row>
    <row r="26" spans="1:3" ht="22.5">
      <c r="A26" s="299" t="s">
        <v>39</v>
      </c>
      <c r="B26" s="200" t="s">
        <v>2</v>
      </c>
      <c r="C26" s="201" t="s">
        <v>713</v>
      </c>
    </row>
    <row r="27" spans="1:3" ht="22.5">
      <c r="A27" s="299" t="s">
        <v>40</v>
      </c>
      <c r="B27" s="200" t="s">
        <v>5</v>
      </c>
      <c r="C27" s="201" t="s">
        <v>713</v>
      </c>
    </row>
    <row r="28" spans="1:3" ht="22.5">
      <c r="A28" s="299" t="s">
        <v>41</v>
      </c>
      <c r="B28" s="200" t="s">
        <v>3</v>
      </c>
      <c r="C28" s="201" t="s">
        <v>713</v>
      </c>
    </row>
    <row r="29" spans="1:3" ht="22.5">
      <c r="A29" s="299" t="s">
        <v>42</v>
      </c>
      <c r="B29" s="200" t="s">
        <v>4</v>
      </c>
      <c r="C29" s="201" t="s">
        <v>713</v>
      </c>
    </row>
    <row r="30" spans="1:3" ht="22.5">
      <c r="A30" s="299" t="s">
        <v>43</v>
      </c>
      <c r="B30" s="200" t="s">
        <v>6</v>
      </c>
      <c r="C30" s="201" t="s">
        <v>713</v>
      </c>
    </row>
    <row r="31" spans="1:3">
      <c r="A31" s="301" t="s">
        <v>1095</v>
      </c>
      <c r="B31" s="302" t="s">
        <v>1096</v>
      </c>
      <c r="C31" s="303" t="s">
        <v>713</v>
      </c>
    </row>
  </sheetData>
  <mergeCells count="1">
    <mergeCell ref="A1:C1"/>
  </mergeCells>
  <phoneticPr fontId="0" type="noConversion"/>
  <hyperlinks>
    <hyperlink ref="C4" location="ПАС!A1" display="Перейти на лист"/>
    <hyperlink ref="C7" location="ИВ!A1" display="Перейти на лист"/>
    <hyperlink ref="C8" location="Эл15!A1" display="Перейти на лист"/>
    <hyperlink ref="C9" location="ТАР!A1" display="Перейти на лист"/>
    <hyperlink ref="C10" location="ПП!A1" display="Перейти на лист"/>
    <hyperlink ref="C13" location="СобП!A1" display="Перейти на лист"/>
    <hyperlink ref="C14" location="ПрН!A1" display="Перейти на лист"/>
    <hyperlink ref="C15" location="Бюдж!A1" display="Перейти на лист"/>
    <hyperlink ref="C16" location="Проч!A1" display="Перейти на лист"/>
    <hyperlink ref="C19" location="Проб!A1" display="Перейти на лист"/>
    <hyperlink ref="C17" location="Утеч!A1" display="Перейти на лист"/>
    <hyperlink ref="C18" location="Хим!A1" display="Перейти на лист"/>
    <hyperlink ref="C5" location="ОУ!A1" display="Перейти на лист"/>
    <hyperlink ref="C6" location="Тех!A1" display="Перейти на лист"/>
    <hyperlink ref="C11" location="'НАС-1гр'!A1" display="Перейти на лист"/>
    <hyperlink ref="C12" location="'НАС-2гр'!A1" display="Перейти на лист"/>
    <hyperlink ref="C20" location="МеропЭФ!A1" display="Перейти на лист"/>
    <hyperlink ref="C21" location="ЦелП!A1" display="Перейти на лист"/>
    <hyperlink ref="C22" location="МеропКАЧ!A1" display="Перейти на лист"/>
    <hyperlink ref="C23" location="'ОтчетФинП-ХВс'!A1" display="Перейти на лист"/>
    <hyperlink ref="C24" location="'ОтчетФинП-ТрВс'!A1" display="Перейти на лист"/>
    <hyperlink ref="C25" location="'ОтчетФинП-Подвоз'!A1" display="Перейти на лист"/>
    <hyperlink ref="C26" location="'ОтчетФинП-ГВС'!A1" display="Перейти на лист"/>
    <hyperlink ref="C28" location="'ОтчетФинП-ВО'!A1" display="Перейти на лист"/>
    <hyperlink ref="C29" location="'ОтчетФинП-ТрСт'!A1" display="Перейти на лист"/>
    <hyperlink ref="C30" location="'ОтчетФинП-ОчСт'!A1" display="Перейти на лист"/>
    <hyperlink ref="C27" location="'ОтчетФинП-ТрГВС'!A1" display="Перейти на лист"/>
    <hyperlink ref="C31" location="рЭф!A1" display="Перейти на лист"/>
  </hyperlinks>
  <pageMargins left="0.7" right="0.7" top="0.75" bottom="0.75" header="0.3" footer="0.3"/>
  <pageSetup paperSize="9" scale="91"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74"/>
  <sheetViews>
    <sheetView topLeftCell="A51" zoomScaleNormal="100" zoomScaleSheetLayoutView="100" workbookViewId="0">
      <selection activeCell="A65" sqref="A65:F74"/>
    </sheetView>
  </sheetViews>
  <sheetFormatPr defaultRowHeight="15"/>
  <cols>
    <col min="1" max="1" width="58.140625" style="29" customWidth="1"/>
    <col min="2" max="8" width="16" style="29" customWidth="1"/>
    <col min="9" max="9" width="45.42578125" style="29" customWidth="1"/>
    <col min="10" max="256" width="9.140625" style="29"/>
    <col min="257" max="257" width="58.140625" style="29" customWidth="1"/>
    <col min="258" max="264" width="16" style="29" customWidth="1"/>
    <col min="265" max="265" width="45.42578125" style="29" customWidth="1"/>
    <col min="266" max="512" width="9.140625" style="29"/>
    <col min="513" max="513" width="58.140625" style="29" customWidth="1"/>
    <col min="514" max="520" width="16" style="29" customWidth="1"/>
    <col min="521" max="521" width="45.42578125" style="29" customWidth="1"/>
    <col min="522" max="768" width="9.140625" style="29"/>
    <col min="769" max="769" width="58.140625" style="29" customWidth="1"/>
    <col min="770" max="776" width="16" style="29" customWidth="1"/>
    <col min="777" max="777" width="45.42578125" style="29" customWidth="1"/>
    <col min="778" max="1024" width="9.140625" style="29"/>
    <col min="1025" max="1025" width="58.140625" style="29" customWidth="1"/>
    <col min="1026" max="1032" width="16" style="29" customWidth="1"/>
    <col min="1033" max="1033" width="45.42578125" style="29" customWidth="1"/>
    <col min="1034" max="1280" width="9.140625" style="29"/>
    <col min="1281" max="1281" width="58.140625" style="29" customWidth="1"/>
    <col min="1282" max="1288" width="16" style="29" customWidth="1"/>
    <col min="1289" max="1289" width="45.42578125" style="29" customWidth="1"/>
    <col min="1290" max="1536" width="9.140625" style="29"/>
    <col min="1537" max="1537" width="58.140625" style="29" customWidth="1"/>
    <col min="1538" max="1544" width="16" style="29" customWidth="1"/>
    <col min="1545" max="1545" width="45.42578125" style="29" customWidth="1"/>
    <col min="1546" max="1792" width="9.140625" style="29"/>
    <col min="1793" max="1793" width="58.140625" style="29" customWidth="1"/>
    <col min="1794" max="1800" width="16" style="29" customWidth="1"/>
    <col min="1801" max="1801" width="45.42578125" style="29" customWidth="1"/>
    <col min="1802" max="2048" width="9.140625" style="29"/>
    <col min="2049" max="2049" width="58.140625" style="29" customWidth="1"/>
    <col min="2050" max="2056" width="16" style="29" customWidth="1"/>
    <col min="2057" max="2057" width="45.42578125" style="29" customWidth="1"/>
    <col min="2058" max="2304" width="9.140625" style="29"/>
    <col min="2305" max="2305" width="58.140625" style="29" customWidth="1"/>
    <col min="2306" max="2312" width="16" style="29" customWidth="1"/>
    <col min="2313" max="2313" width="45.42578125" style="29" customWidth="1"/>
    <col min="2314" max="2560" width="9.140625" style="29"/>
    <col min="2561" max="2561" width="58.140625" style="29" customWidth="1"/>
    <col min="2562" max="2568" width="16" style="29" customWidth="1"/>
    <col min="2569" max="2569" width="45.42578125" style="29" customWidth="1"/>
    <col min="2570" max="2816" width="9.140625" style="29"/>
    <col min="2817" max="2817" width="58.140625" style="29" customWidth="1"/>
    <col min="2818" max="2824" width="16" style="29" customWidth="1"/>
    <col min="2825" max="2825" width="45.42578125" style="29" customWidth="1"/>
    <col min="2826" max="3072" width="9.140625" style="29"/>
    <col min="3073" max="3073" width="58.140625" style="29" customWidth="1"/>
    <col min="3074" max="3080" width="16" style="29" customWidth="1"/>
    <col min="3081" max="3081" width="45.42578125" style="29" customWidth="1"/>
    <col min="3082" max="3328" width="9.140625" style="29"/>
    <col min="3329" max="3329" width="58.140625" style="29" customWidth="1"/>
    <col min="3330" max="3336" width="16" style="29" customWidth="1"/>
    <col min="3337" max="3337" width="45.42578125" style="29" customWidth="1"/>
    <col min="3338" max="3584" width="9.140625" style="29"/>
    <col min="3585" max="3585" width="58.140625" style="29" customWidth="1"/>
    <col min="3586" max="3592" width="16" style="29" customWidth="1"/>
    <col min="3593" max="3593" width="45.42578125" style="29" customWidth="1"/>
    <col min="3594" max="3840" width="9.140625" style="29"/>
    <col min="3841" max="3841" width="58.140625" style="29" customWidth="1"/>
    <col min="3842" max="3848" width="16" style="29" customWidth="1"/>
    <col min="3849" max="3849" width="45.42578125" style="29" customWidth="1"/>
    <col min="3850" max="4096" width="9.140625" style="29"/>
    <col min="4097" max="4097" width="58.140625" style="29" customWidth="1"/>
    <col min="4098" max="4104" width="16" style="29" customWidth="1"/>
    <col min="4105" max="4105" width="45.42578125" style="29" customWidth="1"/>
    <col min="4106" max="4352" width="9.140625" style="29"/>
    <col min="4353" max="4353" width="58.140625" style="29" customWidth="1"/>
    <col min="4354" max="4360" width="16" style="29" customWidth="1"/>
    <col min="4361" max="4361" width="45.42578125" style="29" customWidth="1"/>
    <col min="4362" max="4608" width="9.140625" style="29"/>
    <col min="4609" max="4609" width="58.140625" style="29" customWidth="1"/>
    <col min="4610" max="4616" width="16" style="29" customWidth="1"/>
    <col min="4617" max="4617" width="45.42578125" style="29" customWidth="1"/>
    <col min="4618" max="4864" width="9.140625" style="29"/>
    <col min="4865" max="4865" width="58.140625" style="29" customWidth="1"/>
    <col min="4866" max="4872" width="16" style="29" customWidth="1"/>
    <col min="4873" max="4873" width="45.42578125" style="29" customWidth="1"/>
    <col min="4874" max="5120" width="9.140625" style="29"/>
    <col min="5121" max="5121" width="58.140625" style="29" customWidth="1"/>
    <col min="5122" max="5128" width="16" style="29" customWidth="1"/>
    <col min="5129" max="5129" width="45.42578125" style="29" customWidth="1"/>
    <col min="5130" max="5376" width="9.140625" style="29"/>
    <col min="5377" max="5377" width="58.140625" style="29" customWidth="1"/>
    <col min="5378" max="5384" width="16" style="29" customWidth="1"/>
    <col min="5385" max="5385" width="45.42578125" style="29" customWidth="1"/>
    <col min="5386" max="5632" width="9.140625" style="29"/>
    <col min="5633" max="5633" width="58.140625" style="29" customWidth="1"/>
    <col min="5634" max="5640" width="16" style="29" customWidth="1"/>
    <col min="5641" max="5641" width="45.42578125" style="29" customWidth="1"/>
    <col min="5642" max="5888" width="9.140625" style="29"/>
    <col min="5889" max="5889" width="58.140625" style="29" customWidth="1"/>
    <col min="5890" max="5896" width="16" style="29" customWidth="1"/>
    <col min="5897" max="5897" width="45.42578125" style="29" customWidth="1"/>
    <col min="5898" max="6144" width="9.140625" style="29"/>
    <col min="6145" max="6145" width="58.140625" style="29" customWidth="1"/>
    <col min="6146" max="6152" width="16" style="29" customWidth="1"/>
    <col min="6153" max="6153" width="45.42578125" style="29" customWidth="1"/>
    <col min="6154" max="6400" width="9.140625" style="29"/>
    <col min="6401" max="6401" width="58.140625" style="29" customWidth="1"/>
    <col min="6402" max="6408" width="16" style="29" customWidth="1"/>
    <col min="6409" max="6409" width="45.42578125" style="29" customWidth="1"/>
    <col min="6410" max="6656" width="9.140625" style="29"/>
    <col min="6657" max="6657" width="58.140625" style="29" customWidth="1"/>
    <col min="6658" max="6664" width="16" style="29" customWidth="1"/>
    <col min="6665" max="6665" width="45.42578125" style="29" customWidth="1"/>
    <col min="6666" max="6912" width="9.140625" style="29"/>
    <col min="6913" max="6913" width="58.140625" style="29" customWidth="1"/>
    <col min="6914" max="6920" width="16" style="29" customWidth="1"/>
    <col min="6921" max="6921" width="45.42578125" style="29" customWidth="1"/>
    <col min="6922" max="7168" width="9.140625" style="29"/>
    <col min="7169" max="7169" width="58.140625" style="29" customWidth="1"/>
    <col min="7170" max="7176" width="16" style="29" customWidth="1"/>
    <col min="7177" max="7177" width="45.42578125" style="29" customWidth="1"/>
    <col min="7178" max="7424" width="9.140625" style="29"/>
    <col min="7425" max="7425" width="58.140625" style="29" customWidth="1"/>
    <col min="7426" max="7432" width="16" style="29" customWidth="1"/>
    <col min="7433" max="7433" width="45.42578125" style="29" customWidth="1"/>
    <col min="7434" max="7680" width="9.140625" style="29"/>
    <col min="7681" max="7681" width="58.140625" style="29" customWidth="1"/>
    <col min="7682" max="7688" width="16" style="29" customWidth="1"/>
    <col min="7689" max="7689" width="45.42578125" style="29" customWidth="1"/>
    <col min="7690" max="7936" width="9.140625" style="29"/>
    <col min="7937" max="7937" width="58.140625" style="29" customWidth="1"/>
    <col min="7938" max="7944" width="16" style="29" customWidth="1"/>
    <col min="7945" max="7945" width="45.42578125" style="29" customWidth="1"/>
    <col min="7946" max="8192" width="9.140625" style="29"/>
    <col min="8193" max="8193" width="58.140625" style="29" customWidth="1"/>
    <col min="8194" max="8200" width="16" style="29" customWidth="1"/>
    <col min="8201" max="8201" width="45.42578125" style="29" customWidth="1"/>
    <col min="8202" max="8448" width="9.140625" style="29"/>
    <col min="8449" max="8449" width="58.140625" style="29" customWidth="1"/>
    <col min="8450" max="8456" width="16" style="29" customWidth="1"/>
    <col min="8457" max="8457" width="45.42578125" style="29" customWidth="1"/>
    <col min="8458" max="8704" width="9.140625" style="29"/>
    <col min="8705" max="8705" width="58.140625" style="29" customWidth="1"/>
    <col min="8706" max="8712" width="16" style="29" customWidth="1"/>
    <col min="8713" max="8713" width="45.42578125" style="29" customWidth="1"/>
    <col min="8714" max="8960" width="9.140625" style="29"/>
    <col min="8961" max="8961" width="58.140625" style="29" customWidth="1"/>
    <col min="8962" max="8968" width="16" style="29" customWidth="1"/>
    <col min="8969" max="8969" width="45.42578125" style="29" customWidth="1"/>
    <col min="8970" max="9216" width="9.140625" style="29"/>
    <col min="9217" max="9217" width="58.140625" style="29" customWidth="1"/>
    <col min="9218" max="9224" width="16" style="29" customWidth="1"/>
    <col min="9225" max="9225" width="45.42578125" style="29" customWidth="1"/>
    <col min="9226" max="9472" width="9.140625" style="29"/>
    <col min="9473" max="9473" width="58.140625" style="29" customWidth="1"/>
    <col min="9474" max="9480" width="16" style="29" customWidth="1"/>
    <col min="9481" max="9481" width="45.42578125" style="29" customWidth="1"/>
    <col min="9482" max="9728" width="9.140625" style="29"/>
    <col min="9729" max="9729" width="58.140625" style="29" customWidth="1"/>
    <col min="9730" max="9736" width="16" style="29" customWidth="1"/>
    <col min="9737" max="9737" width="45.42578125" style="29" customWidth="1"/>
    <col min="9738" max="9984" width="9.140625" style="29"/>
    <col min="9985" max="9985" width="58.140625" style="29" customWidth="1"/>
    <col min="9986" max="9992" width="16" style="29" customWidth="1"/>
    <col min="9993" max="9993" width="45.42578125" style="29" customWidth="1"/>
    <col min="9994" max="10240" width="9.140625" style="29"/>
    <col min="10241" max="10241" width="58.140625" style="29" customWidth="1"/>
    <col min="10242" max="10248" width="16" style="29" customWidth="1"/>
    <col min="10249" max="10249" width="45.42578125" style="29" customWidth="1"/>
    <col min="10250" max="10496" width="9.140625" style="29"/>
    <col min="10497" max="10497" width="58.140625" style="29" customWidth="1"/>
    <col min="10498" max="10504" width="16" style="29" customWidth="1"/>
    <col min="10505" max="10505" width="45.42578125" style="29" customWidth="1"/>
    <col min="10506" max="10752" width="9.140625" style="29"/>
    <col min="10753" max="10753" width="58.140625" style="29" customWidth="1"/>
    <col min="10754" max="10760" width="16" style="29" customWidth="1"/>
    <col min="10761" max="10761" width="45.42578125" style="29" customWidth="1"/>
    <col min="10762" max="11008" width="9.140625" style="29"/>
    <col min="11009" max="11009" width="58.140625" style="29" customWidth="1"/>
    <col min="11010" max="11016" width="16" style="29" customWidth="1"/>
    <col min="11017" max="11017" width="45.42578125" style="29" customWidth="1"/>
    <col min="11018" max="11264" width="9.140625" style="29"/>
    <col min="11265" max="11265" width="58.140625" style="29" customWidth="1"/>
    <col min="11266" max="11272" width="16" style="29" customWidth="1"/>
    <col min="11273" max="11273" width="45.42578125" style="29" customWidth="1"/>
    <col min="11274" max="11520" width="9.140625" style="29"/>
    <col min="11521" max="11521" width="58.140625" style="29" customWidth="1"/>
    <col min="11522" max="11528" width="16" style="29" customWidth="1"/>
    <col min="11529" max="11529" width="45.42578125" style="29" customWidth="1"/>
    <col min="11530" max="11776" width="9.140625" style="29"/>
    <col min="11777" max="11777" width="58.140625" style="29" customWidth="1"/>
    <col min="11778" max="11784" width="16" style="29" customWidth="1"/>
    <col min="11785" max="11785" width="45.42578125" style="29" customWidth="1"/>
    <col min="11786" max="12032" width="9.140625" style="29"/>
    <col min="12033" max="12033" width="58.140625" style="29" customWidth="1"/>
    <col min="12034" max="12040" width="16" style="29" customWidth="1"/>
    <col min="12041" max="12041" width="45.42578125" style="29" customWidth="1"/>
    <col min="12042" max="12288" width="9.140625" style="29"/>
    <col min="12289" max="12289" width="58.140625" style="29" customWidth="1"/>
    <col min="12290" max="12296" width="16" style="29" customWidth="1"/>
    <col min="12297" max="12297" width="45.42578125" style="29" customWidth="1"/>
    <col min="12298" max="12544" width="9.140625" style="29"/>
    <col min="12545" max="12545" width="58.140625" style="29" customWidth="1"/>
    <col min="12546" max="12552" width="16" style="29" customWidth="1"/>
    <col min="12553" max="12553" width="45.42578125" style="29" customWidth="1"/>
    <col min="12554" max="12800" width="9.140625" style="29"/>
    <col min="12801" max="12801" width="58.140625" style="29" customWidth="1"/>
    <col min="12802" max="12808" width="16" style="29" customWidth="1"/>
    <col min="12809" max="12809" width="45.42578125" style="29" customWidth="1"/>
    <col min="12810" max="13056" width="9.140625" style="29"/>
    <col min="13057" max="13057" width="58.140625" style="29" customWidth="1"/>
    <col min="13058" max="13064" width="16" style="29" customWidth="1"/>
    <col min="13065" max="13065" width="45.42578125" style="29" customWidth="1"/>
    <col min="13066" max="13312" width="9.140625" style="29"/>
    <col min="13313" max="13313" width="58.140625" style="29" customWidth="1"/>
    <col min="13314" max="13320" width="16" style="29" customWidth="1"/>
    <col min="13321" max="13321" width="45.42578125" style="29" customWidth="1"/>
    <col min="13322" max="13568" width="9.140625" style="29"/>
    <col min="13569" max="13569" width="58.140625" style="29" customWidth="1"/>
    <col min="13570" max="13576" width="16" style="29" customWidth="1"/>
    <col min="13577" max="13577" width="45.42578125" style="29" customWidth="1"/>
    <col min="13578" max="13824" width="9.140625" style="29"/>
    <col min="13825" max="13825" width="58.140625" style="29" customWidth="1"/>
    <col min="13826" max="13832" width="16" style="29" customWidth="1"/>
    <col min="13833" max="13833" width="45.42578125" style="29" customWidth="1"/>
    <col min="13834" max="14080" width="9.140625" style="29"/>
    <col min="14081" max="14081" width="58.140625" style="29" customWidth="1"/>
    <col min="14082" max="14088" width="16" style="29" customWidth="1"/>
    <col min="14089" max="14089" width="45.42578125" style="29" customWidth="1"/>
    <col min="14090" max="14336" width="9.140625" style="29"/>
    <col min="14337" max="14337" width="58.140625" style="29" customWidth="1"/>
    <col min="14338" max="14344" width="16" style="29" customWidth="1"/>
    <col min="14345" max="14345" width="45.42578125" style="29" customWidth="1"/>
    <col min="14346" max="14592" width="9.140625" style="29"/>
    <col min="14593" max="14593" width="58.140625" style="29" customWidth="1"/>
    <col min="14594" max="14600" width="16" style="29" customWidth="1"/>
    <col min="14601" max="14601" width="45.42578125" style="29" customWidth="1"/>
    <col min="14602" max="14848" width="9.140625" style="29"/>
    <col min="14849" max="14849" width="58.140625" style="29" customWidth="1"/>
    <col min="14850" max="14856" width="16" style="29" customWidth="1"/>
    <col min="14857" max="14857" width="45.42578125" style="29" customWidth="1"/>
    <col min="14858" max="15104" width="9.140625" style="29"/>
    <col min="15105" max="15105" width="58.140625" style="29" customWidth="1"/>
    <col min="15106" max="15112" width="16" style="29" customWidth="1"/>
    <col min="15113" max="15113" width="45.42578125" style="29" customWidth="1"/>
    <col min="15114" max="15360" width="9.140625" style="29"/>
    <col min="15361" max="15361" width="58.140625" style="29" customWidth="1"/>
    <col min="15362" max="15368" width="16" style="29" customWidth="1"/>
    <col min="15369" max="15369" width="45.42578125" style="29" customWidth="1"/>
    <col min="15370" max="15616" width="9.140625" style="29"/>
    <col min="15617" max="15617" width="58.140625" style="29" customWidth="1"/>
    <col min="15618" max="15624" width="16" style="29" customWidth="1"/>
    <col min="15625" max="15625" width="45.42578125" style="29" customWidth="1"/>
    <col min="15626" max="15872" width="9.140625" style="29"/>
    <col min="15873" max="15873" width="58.140625" style="29" customWidth="1"/>
    <col min="15874" max="15880" width="16" style="29" customWidth="1"/>
    <col min="15881" max="15881" width="45.42578125" style="29" customWidth="1"/>
    <col min="15882" max="16128" width="9.140625" style="29"/>
    <col min="16129" max="16129" width="58.140625" style="29" customWidth="1"/>
    <col min="16130" max="16136" width="16" style="29" customWidth="1"/>
    <col min="16137" max="16137" width="45.42578125" style="29" customWidth="1"/>
    <col min="16138" max="16384" width="9.140625" style="29"/>
  </cols>
  <sheetData>
    <row r="1" spans="1:11" ht="24.75" customHeight="1">
      <c r="A1" s="1536" t="s">
        <v>1743</v>
      </c>
      <c r="B1" s="1536"/>
      <c r="C1" s="1536"/>
      <c r="D1" s="1536"/>
      <c r="E1" s="1536"/>
      <c r="F1" s="1536"/>
      <c r="G1" s="1536"/>
      <c r="H1" s="1536"/>
      <c r="I1" s="1536"/>
    </row>
    <row r="2" spans="1:11" s="141" customFormat="1">
      <c r="A2" s="140"/>
      <c r="B2" s="140"/>
      <c r="C2" s="140"/>
      <c r="D2" s="140"/>
      <c r="E2" s="140"/>
      <c r="F2" s="140"/>
      <c r="G2" s="140"/>
      <c r="H2" s="140"/>
      <c r="I2" s="140"/>
      <c r="J2" s="29"/>
    </row>
    <row r="3" spans="1:11" ht="15" customHeight="1" thickBot="1">
      <c r="A3" s="1768" t="str">
        <f>CONCATENATE(ПАС!B56,"  (",ПАС!C52,"  ",ПАС!C51,")")</f>
        <v>ООО "Ромист"   (Омутинское   Омутинский муниципальный район)</v>
      </c>
      <c r="B3" s="1768"/>
      <c r="C3" s="1768"/>
      <c r="D3" s="1768"/>
      <c r="E3" s="1768"/>
      <c r="F3" s="1768"/>
      <c r="G3" s="1768"/>
      <c r="H3" s="1768"/>
      <c r="I3" s="1768"/>
      <c r="K3" s="188"/>
    </row>
    <row r="4" spans="1:11" ht="103.5" customHeight="1">
      <c r="A4" s="1198" t="s">
        <v>1718</v>
      </c>
      <c r="B4" s="1198" t="s">
        <v>2011</v>
      </c>
      <c r="C4" s="1198" t="s">
        <v>2012</v>
      </c>
      <c r="D4" s="1198" t="s">
        <v>2013</v>
      </c>
      <c r="E4" s="1198" t="s">
        <v>2014</v>
      </c>
      <c r="F4" s="1198" t="s">
        <v>2015</v>
      </c>
      <c r="G4" s="1198" t="s">
        <v>2016</v>
      </c>
      <c r="H4" s="1198" t="s">
        <v>2017</v>
      </c>
      <c r="I4" s="1198" t="s">
        <v>1071</v>
      </c>
      <c r="K4" s="188"/>
    </row>
    <row r="5" spans="1:11" s="355" customFormat="1" ht="12">
      <c r="A5" s="1199">
        <v>1</v>
      </c>
      <c r="B5" s="1202">
        <v>2</v>
      </c>
      <c r="C5" s="1199">
        <v>3</v>
      </c>
      <c r="D5" s="1199">
        <v>4</v>
      </c>
      <c r="E5" s="1199">
        <v>5</v>
      </c>
      <c r="F5" s="1199">
        <v>6</v>
      </c>
      <c r="G5" s="1199">
        <v>7</v>
      </c>
      <c r="H5" s="1199">
        <v>8</v>
      </c>
      <c r="I5" s="1199">
        <v>9</v>
      </c>
      <c r="K5" s="188"/>
    </row>
    <row r="6" spans="1:11" s="355" customFormat="1" ht="23.25" customHeight="1">
      <c r="A6" s="1262" t="s">
        <v>1719</v>
      </c>
      <c r="B6" s="1263">
        <f t="shared" ref="B6:F6" si="0">B7+B8+B9</f>
        <v>0</v>
      </c>
      <c r="C6" s="1263">
        <f t="shared" si="0"/>
        <v>0</v>
      </c>
      <c r="D6" s="1263">
        <f t="shared" si="0"/>
        <v>0</v>
      </c>
      <c r="E6" s="1263">
        <f t="shared" si="0"/>
        <v>0</v>
      </c>
      <c r="F6" s="1263">
        <f t="shared" si="0"/>
        <v>0</v>
      </c>
      <c r="G6" s="1263">
        <f>G7+G8+G9</f>
        <v>0</v>
      </c>
      <c r="H6" s="1263">
        <f>H7+H8+H9</f>
        <v>0</v>
      </c>
      <c r="I6" s="1264"/>
      <c r="K6" s="188"/>
    </row>
    <row r="7" spans="1:11" s="355" customFormat="1" ht="64.5" customHeight="1">
      <c r="A7" s="1201" t="s">
        <v>1720</v>
      </c>
      <c r="B7" s="1265"/>
      <c r="C7" s="1265"/>
      <c r="D7" s="1265"/>
      <c r="E7" s="1265"/>
      <c r="F7" s="1265"/>
      <c r="G7" s="1265"/>
      <c r="H7" s="1265"/>
      <c r="I7" s="85"/>
      <c r="K7" s="188"/>
    </row>
    <row r="8" spans="1:11" s="355" customFormat="1" ht="15" customHeight="1">
      <c r="A8" s="1266" t="s">
        <v>1721</v>
      </c>
      <c r="B8" s="1265"/>
      <c r="C8" s="1265"/>
      <c r="D8" s="1265"/>
      <c r="E8" s="1265"/>
      <c r="F8" s="1265"/>
      <c r="G8" s="1265"/>
      <c r="H8" s="1265"/>
      <c r="I8" s="1267"/>
      <c r="K8" s="188"/>
    </row>
    <row r="9" spans="1:11" s="355" customFormat="1" ht="44.25" customHeight="1">
      <c r="A9" s="1266" t="s">
        <v>1722</v>
      </c>
      <c r="B9" s="1265"/>
      <c r="C9" s="1265"/>
      <c r="D9" s="1265"/>
      <c r="E9" s="1265"/>
      <c r="F9" s="1265"/>
      <c r="G9" s="1265"/>
      <c r="H9" s="1265"/>
      <c r="I9" s="85"/>
      <c r="K9" s="188"/>
    </row>
    <row r="10" spans="1:11" s="355" customFormat="1" ht="23.25" customHeight="1">
      <c r="A10" s="1262" t="s">
        <v>1723</v>
      </c>
      <c r="B10" s="1268">
        <f t="shared" ref="B10:H10" si="1">B11</f>
        <v>0</v>
      </c>
      <c r="C10" s="1268">
        <f t="shared" si="1"/>
        <v>0</v>
      </c>
      <c r="D10" s="1268">
        <f t="shared" si="1"/>
        <v>0</v>
      </c>
      <c r="E10" s="1268">
        <f t="shared" si="1"/>
        <v>0</v>
      </c>
      <c r="F10" s="1268">
        <f t="shared" si="1"/>
        <v>0</v>
      </c>
      <c r="G10" s="1268">
        <f t="shared" si="1"/>
        <v>0</v>
      </c>
      <c r="H10" s="1268">
        <f t="shared" si="1"/>
        <v>0</v>
      </c>
      <c r="I10" s="1269"/>
      <c r="K10" s="188"/>
    </row>
    <row r="11" spans="1:11" s="355" customFormat="1" ht="17.25" customHeight="1">
      <c r="A11" s="1270" t="s">
        <v>1724</v>
      </c>
      <c r="B11" s="1265"/>
      <c r="C11" s="1265"/>
      <c r="D11" s="1265"/>
      <c r="E11" s="1265"/>
      <c r="F11" s="1265"/>
      <c r="G11" s="1265"/>
      <c r="H11" s="1265"/>
      <c r="I11" s="85"/>
      <c r="K11" s="188"/>
    </row>
    <row r="12" spans="1:11" s="355" customFormat="1" ht="23.25" customHeight="1">
      <c r="A12" s="1262" t="s">
        <v>1725</v>
      </c>
      <c r="B12" s="1271">
        <v>0</v>
      </c>
      <c r="C12" s="1271">
        <v>0</v>
      </c>
      <c r="D12" s="1271">
        <v>0</v>
      </c>
      <c r="E12" s="1271">
        <v>0</v>
      </c>
      <c r="F12" s="1271">
        <v>0</v>
      </c>
      <c r="G12" s="1271">
        <v>0</v>
      </c>
      <c r="H12" s="1271">
        <v>0</v>
      </c>
      <c r="I12" s="1269"/>
      <c r="K12" s="188"/>
    </row>
    <row r="13" spans="1:11" s="355" customFormat="1" ht="23.25" customHeight="1">
      <c r="A13" s="1262" t="s">
        <v>1726</v>
      </c>
      <c r="B13" s="1263">
        <f t="shared" ref="B13:F13" si="2">B14+B18+B21+B22+B23</f>
        <v>0</v>
      </c>
      <c r="C13" s="1263">
        <f t="shared" si="2"/>
        <v>0.5</v>
      </c>
      <c r="D13" s="1263">
        <f t="shared" si="2"/>
        <v>0.30169439999999997</v>
      </c>
      <c r="E13" s="1263">
        <f t="shared" si="2"/>
        <v>0.30169439999999997</v>
      </c>
      <c r="F13" s="1263">
        <f t="shared" si="2"/>
        <v>0.30169439999999997</v>
      </c>
      <c r="G13" s="1263">
        <f>G14+G18+G21+G22+G23</f>
        <v>0.30169439999999997</v>
      </c>
      <c r="H13" s="1263">
        <f>H14+H18+H21+H22+H23</f>
        <v>0.30169439999999997</v>
      </c>
      <c r="I13" s="1264"/>
      <c r="K13" s="188"/>
    </row>
    <row r="14" spans="1:11" s="355" customFormat="1">
      <c r="A14" s="1272" t="s">
        <v>1727</v>
      </c>
      <c r="B14" s="1265"/>
      <c r="C14" s="1265"/>
      <c r="D14" s="1265"/>
      <c r="E14" s="1265"/>
      <c r="F14" s="1265"/>
      <c r="G14" s="1265"/>
      <c r="H14" s="1265"/>
      <c r="I14" s="85"/>
      <c r="K14" s="188"/>
    </row>
    <row r="15" spans="1:11" s="355" customFormat="1" ht="32.25" customHeight="1">
      <c r="A15" s="1273" t="s">
        <v>1728</v>
      </c>
      <c r="B15" s="1265"/>
      <c r="C15" s="1265"/>
      <c r="D15" s="1265"/>
      <c r="E15" s="1265"/>
      <c r="F15" s="1265"/>
      <c r="G15" s="1265"/>
      <c r="H15" s="1265"/>
      <c r="I15" s="85"/>
      <c r="K15" s="188"/>
    </row>
    <row r="16" spans="1:11" s="355" customFormat="1" ht="19.5" customHeight="1">
      <c r="A16" s="1273" t="s">
        <v>1729</v>
      </c>
      <c r="B16" s="1265"/>
      <c r="C16" s="1265"/>
      <c r="D16" s="1265"/>
      <c r="E16" s="1265"/>
      <c r="F16" s="1265"/>
      <c r="G16" s="1265"/>
      <c r="H16" s="1265"/>
      <c r="I16" s="85"/>
      <c r="K16" s="188"/>
    </row>
    <row r="17" spans="1:11" s="355" customFormat="1" ht="18" customHeight="1">
      <c r="A17" s="1273" t="s">
        <v>1730</v>
      </c>
      <c r="B17" s="1265"/>
      <c r="C17" s="1265"/>
      <c r="D17" s="1265"/>
      <c r="E17" s="1265"/>
      <c r="F17" s="1265"/>
      <c r="G17" s="1265"/>
      <c r="H17" s="1265"/>
      <c r="I17" s="85"/>
      <c r="K17" s="188"/>
    </row>
    <row r="18" spans="1:11" s="355" customFormat="1" ht="13.5" customHeight="1">
      <c r="A18" s="1272" t="s">
        <v>1731</v>
      </c>
      <c r="B18" s="1265"/>
      <c r="C18" s="1061">
        <v>0.5</v>
      </c>
      <c r="D18" s="1274">
        <f>F67/1000</f>
        <v>0.30169439999999997</v>
      </c>
      <c r="E18" s="1274">
        <f>D18</f>
        <v>0.30169439999999997</v>
      </c>
      <c r="F18" s="1274">
        <f>D18</f>
        <v>0.30169439999999997</v>
      </c>
      <c r="G18" s="1274">
        <f>D18</f>
        <v>0.30169439999999997</v>
      </c>
      <c r="H18" s="1274">
        <f>D18</f>
        <v>0.30169439999999997</v>
      </c>
      <c r="I18" s="85"/>
      <c r="K18" s="188"/>
    </row>
    <row r="19" spans="1:11" s="355" customFormat="1" ht="15.75" hidden="1" customHeight="1">
      <c r="A19" s="1273" t="s">
        <v>1732</v>
      </c>
      <c r="B19" s="1265"/>
      <c r="C19" s="1265"/>
      <c r="D19" s="1265"/>
      <c r="E19" s="1265"/>
      <c r="F19" s="1265"/>
      <c r="G19" s="1265"/>
      <c r="H19" s="1265"/>
      <c r="I19" s="85"/>
      <c r="K19" s="188"/>
    </row>
    <row r="20" spans="1:11" s="355" customFormat="1" ht="17.25" hidden="1" customHeight="1">
      <c r="A20" s="1273" t="s">
        <v>1733</v>
      </c>
      <c r="B20" s="1265"/>
      <c r="C20" s="1265"/>
      <c r="D20" s="1265"/>
      <c r="E20" s="1265"/>
      <c r="F20" s="1265"/>
      <c r="G20" s="1265"/>
      <c r="H20" s="1265"/>
      <c r="I20" s="85"/>
      <c r="K20" s="188"/>
    </row>
    <row r="21" spans="1:11" s="355" customFormat="1" ht="19.5" customHeight="1">
      <c r="A21" s="1272" t="s">
        <v>1734</v>
      </c>
      <c r="B21" s="1265"/>
      <c r="C21" s="1265"/>
      <c r="D21" s="1265"/>
      <c r="E21" s="1265"/>
      <c r="F21" s="1265"/>
      <c r="G21" s="1265"/>
      <c r="H21" s="1265"/>
      <c r="I21" s="85"/>
      <c r="K21" s="188"/>
    </row>
    <row r="22" spans="1:11" ht="30.75" customHeight="1">
      <c r="A22" s="1272" t="s">
        <v>1744</v>
      </c>
      <c r="B22" s="1265"/>
      <c r="C22" s="1265"/>
      <c r="D22" s="1274"/>
      <c r="E22" s="1274"/>
      <c r="F22" s="1274"/>
      <c r="G22" s="1274"/>
      <c r="H22" s="1274"/>
      <c r="I22" s="85"/>
      <c r="K22" s="188"/>
    </row>
    <row r="23" spans="1:11" ht="27" customHeight="1">
      <c r="A23" s="1272" t="s">
        <v>1736</v>
      </c>
      <c r="B23" s="1204"/>
      <c r="C23" s="143"/>
      <c r="D23" s="1265"/>
      <c r="E23" s="1265"/>
      <c r="F23" s="1265"/>
      <c r="G23" s="1265"/>
      <c r="H23" s="1265"/>
      <c r="I23" s="85"/>
      <c r="K23" s="188"/>
    </row>
    <row r="24" spans="1:11" ht="15.75" customHeight="1">
      <c r="A24" s="1200" t="s">
        <v>894</v>
      </c>
      <c r="B24" s="1275">
        <f t="shared" ref="B24:H24" si="3">B13+B6+B12+B10</f>
        <v>0</v>
      </c>
      <c r="C24" s="1275">
        <f t="shared" si="3"/>
        <v>0.5</v>
      </c>
      <c r="D24" s="1275">
        <f t="shared" si="3"/>
        <v>0.30169439999999997</v>
      </c>
      <c r="E24" s="1275">
        <f t="shared" si="3"/>
        <v>0.30169439999999997</v>
      </c>
      <c r="F24" s="1275">
        <f t="shared" si="3"/>
        <v>0.30169439999999997</v>
      </c>
      <c r="G24" s="1275">
        <f t="shared" si="3"/>
        <v>0.30169439999999997</v>
      </c>
      <c r="H24" s="1275">
        <f t="shared" si="3"/>
        <v>0.30169439999999997</v>
      </c>
      <c r="I24" s="85"/>
      <c r="K24" s="188"/>
    </row>
    <row r="25" spans="1:11" ht="15.75" customHeight="1">
      <c r="A25" s="1276" t="s">
        <v>1054</v>
      </c>
      <c r="B25" s="1275">
        <f>'ПП-М(Красн)'!K24</f>
        <v>15.373249999999999</v>
      </c>
      <c r="C25" s="1275">
        <f>'ПП-М(Красн)'!M24</f>
        <v>18.477250000000002</v>
      </c>
      <c r="D25" s="1275">
        <f>'ПП-М(Красн)'!N24</f>
        <v>10.396694399999999</v>
      </c>
      <c r="E25" s="1275">
        <f>'ПП-М(Красн)'!O24</f>
        <v>10.396997813650524</v>
      </c>
      <c r="F25" s="1275">
        <f>'ПП-М(Красн)'!P24</f>
        <v>10.396997813650524</v>
      </c>
      <c r="G25" s="1275">
        <f>'ПП-М(Красн)'!Q24</f>
        <v>10.396997813650524</v>
      </c>
      <c r="H25" s="1275">
        <f>'ПП-М(Красн)'!R24</f>
        <v>10.396997813650524</v>
      </c>
      <c r="I25" s="85"/>
      <c r="K25" s="188"/>
    </row>
    <row r="26" spans="1:11" ht="22.5" customHeight="1">
      <c r="A26" s="1277" t="s">
        <v>1737</v>
      </c>
      <c r="B26" s="1278">
        <f t="shared" ref="B26:H26" si="4">B24/B25*100</f>
        <v>0</v>
      </c>
      <c r="C26" s="1278">
        <f t="shared" si="4"/>
        <v>2.7060303887212651</v>
      </c>
      <c r="D26" s="1275">
        <f>D24/D25*100</f>
        <v>2.9018300278211502</v>
      </c>
      <c r="E26" s="1275">
        <f t="shared" si="4"/>
        <v>2.9017453442559784</v>
      </c>
      <c r="F26" s="1275">
        <f t="shared" si="4"/>
        <v>2.9017453442559784</v>
      </c>
      <c r="G26" s="1275">
        <f t="shared" si="4"/>
        <v>2.9017453442559784</v>
      </c>
      <c r="H26" s="1275">
        <f t="shared" si="4"/>
        <v>2.9017453442559784</v>
      </c>
      <c r="I26" s="85"/>
      <c r="K26" s="188"/>
    </row>
    <row r="27" spans="1:11" ht="51.75" customHeight="1">
      <c r="A27" s="1279" t="s">
        <v>1738</v>
      </c>
      <c r="B27" s="757"/>
      <c r="C27" s="143"/>
      <c r="D27" s="1265"/>
      <c r="E27" s="1265"/>
      <c r="F27" s="1265"/>
      <c r="G27" s="1265"/>
      <c r="H27" s="1265"/>
      <c r="I27" s="85"/>
      <c r="K27" s="188"/>
    </row>
    <row r="28" spans="1:11" ht="21.75" hidden="1" customHeight="1">
      <c r="A28" s="1279" t="s">
        <v>1739</v>
      </c>
      <c r="B28" s="1204">
        <v>84.21</v>
      </c>
      <c r="C28" s="143">
        <v>4.0999999999999996</v>
      </c>
      <c r="D28" s="1265"/>
      <c r="E28" s="1265"/>
      <c r="F28" s="1265"/>
      <c r="G28" s="1265"/>
      <c r="H28" s="1265"/>
      <c r="I28" s="85"/>
      <c r="J28" s="1280"/>
      <c r="K28" s="188"/>
    </row>
    <row r="29" spans="1:11" ht="51">
      <c r="A29" s="1279" t="s">
        <v>1740</v>
      </c>
      <c r="B29" s="1265" t="s">
        <v>1741</v>
      </c>
      <c r="C29" s="1265" t="s">
        <v>1741</v>
      </c>
      <c r="D29" s="1265" t="s">
        <v>1741</v>
      </c>
      <c r="E29" s="1265" t="s">
        <v>1741</v>
      </c>
      <c r="F29" s="1265" t="s">
        <v>1741</v>
      </c>
      <c r="G29" s="1265" t="s">
        <v>1741</v>
      </c>
      <c r="H29" s="1265" t="s">
        <v>1741</v>
      </c>
      <c r="I29" s="85"/>
      <c r="K29" s="188"/>
    </row>
    <row r="30" spans="1:11">
      <c r="K30" s="188"/>
    </row>
    <row r="31" spans="1:11" ht="18.75">
      <c r="D31" s="1281"/>
      <c r="E31" s="1281"/>
      <c r="K31" s="188"/>
    </row>
    <row r="32" spans="1:11" ht="47.25" customHeight="1">
      <c r="D32" s="1282"/>
      <c r="E32" s="1282"/>
      <c r="F32" s="1282"/>
      <c r="G32" s="1282"/>
      <c r="I32" s="1283"/>
      <c r="K32" s="188"/>
    </row>
    <row r="33" spans="1:11" ht="23.25" customHeight="1">
      <c r="A33" s="614" t="s">
        <v>129</v>
      </c>
      <c r="B33"/>
      <c r="C33"/>
      <c r="D33"/>
      <c r="E33"/>
      <c r="F33" s="1282"/>
      <c r="G33" s="1282"/>
      <c r="I33" s="1283"/>
      <c r="K33" s="188"/>
    </row>
    <row r="34" spans="1:11" ht="27.75" customHeight="1">
      <c r="A34"/>
      <c r="B34"/>
      <c r="C34"/>
      <c r="D34"/>
      <c r="E34"/>
      <c r="F34" s="1284"/>
      <c r="G34" s="1284"/>
      <c r="H34" s="1284"/>
      <c r="I34" s="1285"/>
      <c r="K34" s="188"/>
    </row>
    <row r="35" spans="1:11" ht="17.25">
      <c r="A35" s="614" t="s">
        <v>130</v>
      </c>
      <c r="B35"/>
      <c r="C35"/>
      <c r="D35"/>
      <c r="E35"/>
      <c r="K35" s="142"/>
    </row>
    <row r="36" spans="1:11">
      <c r="A36"/>
      <c r="B36"/>
      <c r="C36"/>
      <c r="D36"/>
      <c r="E36"/>
      <c r="F36" s="144"/>
      <c r="G36" s="144"/>
      <c r="H36" s="1286"/>
    </row>
    <row r="37" spans="1:11" ht="15.75">
      <c r="A37" s="615"/>
      <c r="B37"/>
      <c r="C37"/>
      <c r="D37"/>
      <c r="E37"/>
    </row>
    <row r="38" spans="1:11" ht="15.75" thickBot="1">
      <c r="A38"/>
      <c r="B38"/>
      <c r="C38"/>
      <c r="D38"/>
      <c r="E38"/>
    </row>
    <row r="39" spans="1:11" ht="15.75">
      <c r="A39" s="616" t="s">
        <v>131</v>
      </c>
      <c r="B39" s="1751" t="s">
        <v>132</v>
      </c>
      <c r="C39" s="1752"/>
      <c r="D39" s="1752"/>
      <c r="E39" s="1753"/>
    </row>
    <row r="40" spans="1:11" ht="15.75">
      <c r="A40" s="617" t="s">
        <v>133</v>
      </c>
      <c r="B40" s="1754" t="s">
        <v>134</v>
      </c>
      <c r="C40" s="1755"/>
      <c r="D40" s="1755"/>
      <c r="E40" s="1756"/>
    </row>
    <row r="41" spans="1:11" ht="16.5" thickBot="1">
      <c r="A41" s="617" t="s">
        <v>135</v>
      </c>
      <c r="B41" s="1757" t="s">
        <v>136</v>
      </c>
      <c r="C41" s="1758"/>
      <c r="D41" s="1758"/>
      <c r="E41" s="1759"/>
    </row>
    <row r="42" spans="1:11" ht="32.25" thickBot="1">
      <c r="A42" s="617" t="s">
        <v>137</v>
      </c>
      <c r="B42" s="1368" t="s">
        <v>138</v>
      </c>
      <c r="C42" s="619" t="s">
        <v>139</v>
      </c>
      <c r="D42" s="619" t="s">
        <v>140</v>
      </c>
      <c r="E42" s="619" t="s">
        <v>141</v>
      </c>
    </row>
    <row r="43" spans="1:11" ht="16.5" thickBot="1">
      <c r="A43" s="620" t="s">
        <v>142</v>
      </c>
      <c r="B43" s="1368" t="s">
        <v>143</v>
      </c>
      <c r="C43" s="1368" t="s">
        <v>144</v>
      </c>
      <c r="D43" s="1368" t="s">
        <v>145</v>
      </c>
      <c r="E43" s="1368" t="s">
        <v>146</v>
      </c>
    </row>
    <row r="44" spans="1:11" ht="16.5" thickBot="1">
      <c r="A44" s="621" t="s">
        <v>147</v>
      </c>
      <c r="B44" s="1368" t="s">
        <v>148</v>
      </c>
      <c r="C44" s="1368" t="s">
        <v>149</v>
      </c>
      <c r="D44" s="1368" t="s">
        <v>145</v>
      </c>
      <c r="E44" s="1368" t="s">
        <v>146</v>
      </c>
    </row>
    <row r="45" spans="1:11" ht="16.5" thickBot="1">
      <c r="A45" s="621" t="s">
        <v>150</v>
      </c>
      <c r="B45" s="1368" t="s">
        <v>151</v>
      </c>
      <c r="C45" s="1368" t="s">
        <v>152</v>
      </c>
      <c r="D45" s="1368" t="s">
        <v>145</v>
      </c>
      <c r="E45" s="1368" t="s">
        <v>146</v>
      </c>
    </row>
    <row r="46" spans="1:11" ht="16.5" thickBot="1">
      <c r="A46" s="621" t="s">
        <v>153</v>
      </c>
      <c r="B46" s="1368" t="s">
        <v>154</v>
      </c>
      <c r="C46" s="1368" t="s">
        <v>155</v>
      </c>
      <c r="D46" s="1368" t="s">
        <v>156</v>
      </c>
      <c r="E46" s="1368" t="s">
        <v>157</v>
      </c>
    </row>
    <row r="47" spans="1:11" ht="16.5" thickBot="1">
      <c r="A47" s="621" t="s">
        <v>158</v>
      </c>
      <c r="B47" s="1368" t="s">
        <v>159</v>
      </c>
      <c r="C47" s="1368" t="s">
        <v>160</v>
      </c>
      <c r="D47" s="1368" t="s">
        <v>161</v>
      </c>
      <c r="E47" s="1368" t="s">
        <v>162</v>
      </c>
    </row>
    <row r="48" spans="1:11" ht="16.5" thickBot="1">
      <c r="A48" s="621" t="s">
        <v>163</v>
      </c>
      <c r="B48" s="1368" t="s">
        <v>164</v>
      </c>
      <c r="C48" s="1368" t="s">
        <v>165</v>
      </c>
      <c r="D48" s="1368" t="s">
        <v>166</v>
      </c>
      <c r="E48" s="1368" t="s">
        <v>167</v>
      </c>
    </row>
    <row r="49" spans="1:5" ht="16.5" thickBot="1">
      <c r="A49" s="621" t="s">
        <v>168</v>
      </c>
      <c r="B49" s="1368" t="s">
        <v>169</v>
      </c>
      <c r="C49" s="1368" t="s">
        <v>170</v>
      </c>
      <c r="D49" s="1368" t="s">
        <v>171</v>
      </c>
      <c r="E49" s="1368" t="s">
        <v>172</v>
      </c>
    </row>
    <row r="50" spans="1:5" ht="16.5" thickBot="1">
      <c r="A50" s="621" t="s">
        <v>173</v>
      </c>
      <c r="B50" s="1368" t="s">
        <v>174</v>
      </c>
      <c r="C50" s="1368" t="s">
        <v>175</v>
      </c>
      <c r="D50" s="1368" t="s">
        <v>176</v>
      </c>
      <c r="E50" s="1368" t="s">
        <v>177</v>
      </c>
    </row>
    <row r="51" spans="1:5" ht="16.5" thickBot="1">
      <c r="A51" s="621" t="s">
        <v>178</v>
      </c>
      <c r="B51" s="1368" t="s">
        <v>179</v>
      </c>
      <c r="C51" s="1368" t="s">
        <v>180</v>
      </c>
      <c r="D51" s="1368" t="s">
        <v>181</v>
      </c>
      <c r="E51" s="1368" t="s">
        <v>182</v>
      </c>
    </row>
    <row r="52" spans="1:5" ht="16.5" thickBot="1">
      <c r="A52" s="621" t="s">
        <v>183</v>
      </c>
      <c r="B52" s="1368" t="s">
        <v>184</v>
      </c>
      <c r="C52" s="1368" t="s">
        <v>185</v>
      </c>
      <c r="D52" s="1368" t="s">
        <v>186</v>
      </c>
      <c r="E52" s="1368" t="s">
        <v>187</v>
      </c>
    </row>
    <row r="53" spans="1:5" ht="16.5" thickBot="1">
      <c r="A53" s="621" t="s">
        <v>188</v>
      </c>
      <c r="B53" s="1368" t="s">
        <v>189</v>
      </c>
      <c r="C53" s="1368" t="s">
        <v>190</v>
      </c>
      <c r="D53" s="1368" t="s">
        <v>145</v>
      </c>
      <c r="E53" s="1368" t="s">
        <v>191</v>
      </c>
    </row>
    <row r="54" spans="1:5" ht="16.5" thickBot="1">
      <c r="A54" s="621" t="s">
        <v>192</v>
      </c>
      <c r="B54" s="1368" t="s">
        <v>193</v>
      </c>
      <c r="C54" s="1368" t="s">
        <v>194</v>
      </c>
      <c r="D54" s="1368" t="s">
        <v>145</v>
      </c>
      <c r="E54" s="1368" t="s">
        <v>195</v>
      </c>
    </row>
    <row r="55" spans="1:5" ht="16.5" thickBot="1">
      <c r="A55" s="621" t="s">
        <v>196</v>
      </c>
      <c r="B55" s="1368" t="s">
        <v>197</v>
      </c>
      <c r="C55" s="1368" t="s">
        <v>198</v>
      </c>
      <c r="D55" s="1368" t="s">
        <v>145</v>
      </c>
      <c r="E55" s="1368" t="s">
        <v>199</v>
      </c>
    </row>
    <row r="56" spans="1:5" ht="16.5" thickBot="1">
      <c r="A56" s="621" t="s">
        <v>200</v>
      </c>
      <c r="B56" s="1368" t="s">
        <v>201</v>
      </c>
      <c r="C56" s="1368" t="s">
        <v>202</v>
      </c>
      <c r="D56" s="1368" t="s">
        <v>145</v>
      </c>
      <c r="E56" s="1368" t="s">
        <v>203</v>
      </c>
    </row>
    <row r="57" spans="1:5" ht="16.5" thickBot="1">
      <c r="A57" s="621" t="s">
        <v>204</v>
      </c>
      <c r="B57" s="1368" t="s">
        <v>205</v>
      </c>
      <c r="C57" s="1368" t="s">
        <v>206</v>
      </c>
      <c r="D57" s="1368" t="s">
        <v>145</v>
      </c>
      <c r="E57" s="1368" t="s">
        <v>207</v>
      </c>
    </row>
    <row r="58" spans="1:5" ht="16.5" thickBot="1">
      <c r="A58" s="621" t="s">
        <v>208</v>
      </c>
      <c r="B58" s="1368" t="s">
        <v>209</v>
      </c>
      <c r="C58" s="1368" t="s">
        <v>210</v>
      </c>
      <c r="D58" s="1368" t="s">
        <v>145</v>
      </c>
      <c r="E58" s="1368" t="s">
        <v>211</v>
      </c>
    </row>
    <row r="59" spans="1:5" ht="16.5" thickBot="1">
      <c r="A59" s="621" t="s">
        <v>212</v>
      </c>
      <c r="B59" s="1368" t="s">
        <v>213</v>
      </c>
      <c r="C59" s="1368" t="s">
        <v>210</v>
      </c>
      <c r="D59" s="1368" t="s">
        <v>145</v>
      </c>
      <c r="E59" s="1368" t="s">
        <v>214</v>
      </c>
    </row>
    <row r="60" spans="1:5" ht="16.5" thickBot="1">
      <c r="A60" s="621" t="s">
        <v>215</v>
      </c>
      <c r="B60" s="1368" t="s">
        <v>216</v>
      </c>
      <c r="C60" s="1368" t="s">
        <v>210</v>
      </c>
      <c r="D60" s="1368" t="s">
        <v>145</v>
      </c>
      <c r="E60" s="1368" t="s">
        <v>217</v>
      </c>
    </row>
    <row r="61" spans="1:5" ht="16.5" thickBot="1">
      <c r="A61" s="621" t="s">
        <v>218</v>
      </c>
      <c r="B61" s="1368" t="s">
        <v>219</v>
      </c>
      <c r="C61" s="1368" t="s">
        <v>210</v>
      </c>
      <c r="D61" s="1368" t="s">
        <v>145</v>
      </c>
      <c r="E61" s="1368" t="s">
        <v>220</v>
      </c>
    </row>
    <row r="62" spans="1:5" ht="16.5" thickBot="1">
      <c r="A62" s="621" t="s">
        <v>221</v>
      </c>
      <c r="B62" s="1368" t="s">
        <v>222</v>
      </c>
      <c r="C62" s="1368" t="s">
        <v>210</v>
      </c>
      <c r="D62" s="1368" t="s">
        <v>145</v>
      </c>
      <c r="E62" s="1368" t="s">
        <v>223</v>
      </c>
    </row>
    <row r="63" spans="1:5" ht="16.5" thickBot="1">
      <c r="A63" s="621" t="s">
        <v>224</v>
      </c>
      <c r="B63" s="1368" t="s">
        <v>225</v>
      </c>
      <c r="C63" s="1368" t="s">
        <v>210</v>
      </c>
      <c r="D63" s="1368" t="s">
        <v>145</v>
      </c>
      <c r="E63" s="1368" t="s">
        <v>226</v>
      </c>
    </row>
    <row r="65" spans="1:6">
      <c r="A65" s="29" t="s">
        <v>2067</v>
      </c>
    </row>
    <row r="66" spans="1:6" ht="63">
      <c r="A66" s="624" t="s">
        <v>227</v>
      </c>
      <c r="B66" s="624" t="s">
        <v>228</v>
      </c>
      <c r="C66" s="624" t="s">
        <v>229</v>
      </c>
      <c r="D66" s="624" t="s">
        <v>230</v>
      </c>
      <c r="E66" s="624"/>
      <c r="F66" s="624" t="s">
        <v>888</v>
      </c>
    </row>
    <row r="67" spans="1:6" ht="16.5" thickBot="1">
      <c r="A67" s="621">
        <v>100</v>
      </c>
      <c r="B67" s="1368">
        <v>2.0499999999999998</v>
      </c>
      <c r="C67" s="1368" t="s">
        <v>233</v>
      </c>
      <c r="D67" s="1368">
        <v>16.8</v>
      </c>
      <c r="E67" s="1368">
        <v>8760</v>
      </c>
      <c r="F67" s="1396">
        <f>(B67*D67*E67)*1/1000</f>
        <v>301.69439999999997</v>
      </c>
    </row>
    <row r="68" spans="1:6" ht="16.5" thickBot="1">
      <c r="A68" s="621"/>
      <c r="B68" s="1368"/>
      <c r="C68" s="1368"/>
      <c r="D68" s="1368"/>
      <c r="E68" s="1368"/>
      <c r="F68" s="1396"/>
    </row>
    <row r="69" spans="1:6" ht="16.5" thickBot="1">
      <c r="A69" s="621"/>
      <c r="B69" s="1368"/>
      <c r="C69" s="1368"/>
      <c r="D69" s="1368"/>
      <c r="E69" s="1368"/>
      <c r="F69" s="1396"/>
    </row>
    <row r="70" spans="1:6" ht="16.5" thickBot="1">
      <c r="A70" s="621"/>
      <c r="B70" s="1368"/>
      <c r="C70" s="1368"/>
      <c r="D70" s="1368"/>
      <c r="E70" s="1368"/>
      <c r="F70" s="1396"/>
    </row>
    <row r="71" spans="1:6" ht="16.5" thickBot="1">
      <c r="A71" s="621"/>
      <c r="B71" s="1368"/>
      <c r="C71" s="1368"/>
      <c r="D71" s="1368"/>
      <c r="E71" s="1368"/>
      <c r="F71" s="1396"/>
    </row>
    <row r="72" spans="1:6" ht="16.5" thickBot="1">
      <c r="A72" s="621"/>
      <c r="B72" s="1368"/>
      <c r="C72" s="1368"/>
      <c r="D72" s="1368"/>
      <c r="E72" s="1368"/>
      <c r="F72" s="1396"/>
    </row>
    <row r="73" spans="1:6" ht="16.5" thickBot="1">
      <c r="A73" s="621"/>
      <c r="B73" s="1368"/>
      <c r="C73" s="1368"/>
      <c r="D73" s="1368"/>
      <c r="E73" s="1368"/>
      <c r="F73" s="1396"/>
    </row>
    <row r="74" spans="1:6" ht="16.5" thickBot="1">
      <c r="A74" s="621"/>
      <c r="B74" s="1368">
        <f>B67</f>
        <v>2.0499999999999998</v>
      </c>
      <c r="C74" s="1368"/>
      <c r="D74" s="1368"/>
      <c r="E74" s="1368"/>
      <c r="F74" s="1396"/>
    </row>
  </sheetData>
  <mergeCells count="5">
    <mergeCell ref="A1:I1"/>
    <mergeCell ref="A3:I3"/>
    <mergeCell ref="B39:E39"/>
    <mergeCell ref="B40:E40"/>
    <mergeCell ref="B41:E41"/>
  </mergeCells>
  <conditionalFormatting sqref="B14:C17 B19:C22 B18">
    <cfRule type="cellIs" dxfId="32" priority="1" operator="greaterThan">
      <formula>A14</formula>
    </cfRule>
  </conditionalFormatting>
  <conditionalFormatting sqref="D7:D9 D15:D17 D11">
    <cfRule type="cellIs" dxfId="31" priority="10" operator="greaterThan">
      <formula>C7</formula>
    </cfRule>
  </conditionalFormatting>
  <conditionalFormatting sqref="E7:H9 E15:H17 E11:H11">
    <cfRule type="cellIs" dxfId="30" priority="11" operator="greaterThan">
      <formula>C7</formula>
    </cfRule>
  </conditionalFormatting>
  <conditionalFormatting sqref="D28">
    <cfRule type="cellIs" dxfId="29" priority="8" operator="greaterThan">
      <formula>C28</formula>
    </cfRule>
  </conditionalFormatting>
  <conditionalFormatting sqref="E28:H28">
    <cfRule type="cellIs" dxfId="28" priority="9" operator="greaterThan">
      <formula>C28</formula>
    </cfRule>
  </conditionalFormatting>
  <conditionalFormatting sqref="D19:D20 D23">
    <cfRule type="cellIs" dxfId="27" priority="6" operator="greaterThan">
      <formula>C19</formula>
    </cfRule>
  </conditionalFormatting>
  <conditionalFormatting sqref="E19:H20 E23:H23">
    <cfRule type="cellIs" dxfId="26" priority="7" operator="greaterThan">
      <formula>C19</formula>
    </cfRule>
  </conditionalFormatting>
  <conditionalFormatting sqref="D21">
    <cfRule type="cellIs" dxfId="25" priority="4" operator="greaterThan">
      <formula>C21</formula>
    </cfRule>
  </conditionalFormatting>
  <conditionalFormatting sqref="E21:H21">
    <cfRule type="cellIs" dxfId="24" priority="5" operator="greaterThan">
      <formula>C21</formula>
    </cfRule>
  </conditionalFormatting>
  <conditionalFormatting sqref="B7:C9">
    <cfRule type="cellIs" dxfId="23" priority="3" operator="greaterThan">
      <formula>A7</formula>
    </cfRule>
  </conditionalFormatting>
  <conditionalFormatting sqref="B11:C11">
    <cfRule type="cellIs" dxfId="22" priority="2" operator="greaterThan">
      <formula>A11</formula>
    </cfRule>
  </conditionalFormatting>
  <pageMargins left="0.7" right="0.7" top="0.75" bottom="0.49" header="0.3" footer="0.3"/>
  <pageSetup paperSize="9" scale="60" fitToHeight="0" orientation="landscape"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K110"/>
  <sheetViews>
    <sheetView topLeftCell="A57" zoomScaleNormal="100" zoomScaleSheetLayoutView="100" workbookViewId="0">
      <selection activeCell="A68" sqref="A68:F79"/>
    </sheetView>
  </sheetViews>
  <sheetFormatPr defaultRowHeight="15"/>
  <cols>
    <col min="1" max="1" width="58.140625" style="29" customWidth="1"/>
    <col min="2" max="8" width="16" style="29" customWidth="1"/>
    <col min="9" max="9" width="45.42578125" style="29" customWidth="1"/>
    <col min="10" max="256" width="9.140625" style="29"/>
    <col min="257" max="257" width="58.140625" style="29" customWidth="1"/>
    <col min="258" max="264" width="16" style="29" customWidth="1"/>
    <col min="265" max="265" width="45.42578125" style="29" customWidth="1"/>
    <col min="266" max="512" width="9.140625" style="29"/>
    <col min="513" max="513" width="58.140625" style="29" customWidth="1"/>
    <col min="514" max="520" width="16" style="29" customWidth="1"/>
    <col min="521" max="521" width="45.42578125" style="29" customWidth="1"/>
    <col min="522" max="768" width="9.140625" style="29"/>
    <col min="769" max="769" width="58.140625" style="29" customWidth="1"/>
    <col min="770" max="776" width="16" style="29" customWidth="1"/>
    <col min="777" max="777" width="45.42578125" style="29" customWidth="1"/>
    <col min="778" max="1024" width="9.140625" style="29"/>
    <col min="1025" max="1025" width="58.140625" style="29" customWidth="1"/>
    <col min="1026" max="1032" width="16" style="29" customWidth="1"/>
    <col min="1033" max="1033" width="45.42578125" style="29" customWidth="1"/>
    <col min="1034" max="1280" width="9.140625" style="29"/>
    <col min="1281" max="1281" width="58.140625" style="29" customWidth="1"/>
    <col min="1282" max="1288" width="16" style="29" customWidth="1"/>
    <col min="1289" max="1289" width="45.42578125" style="29" customWidth="1"/>
    <col min="1290" max="1536" width="9.140625" style="29"/>
    <col min="1537" max="1537" width="58.140625" style="29" customWidth="1"/>
    <col min="1538" max="1544" width="16" style="29" customWidth="1"/>
    <col min="1545" max="1545" width="45.42578125" style="29" customWidth="1"/>
    <col min="1546" max="1792" width="9.140625" style="29"/>
    <col min="1793" max="1793" width="58.140625" style="29" customWidth="1"/>
    <col min="1794" max="1800" width="16" style="29" customWidth="1"/>
    <col min="1801" max="1801" width="45.42578125" style="29" customWidth="1"/>
    <col min="1802" max="2048" width="9.140625" style="29"/>
    <col min="2049" max="2049" width="58.140625" style="29" customWidth="1"/>
    <col min="2050" max="2056" width="16" style="29" customWidth="1"/>
    <col min="2057" max="2057" width="45.42578125" style="29" customWidth="1"/>
    <col min="2058" max="2304" width="9.140625" style="29"/>
    <col min="2305" max="2305" width="58.140625" style="29" customWidth="1"/>
    <col min="2306" max="2312" width="16" style="29" customWidth="1"/>
    <col min="2313" max="2313" width="45.42578125" style="29" customWidth="1"/>
    <col min="2314" max="2560" width="9.140625" style="29"/>
    <col min="2561" max="2561" width="58.140625" style="29" customWidth="1"/>
    <col min="2562" max="2568" width="16" style="29" customWidth="1"/>
    <col min="2569" max="2569" width="45.42578125" style="29" customWidth="1"/>
    <col min="2570" max="2816" width="9.140625" style="29"/>
    <col min="2817" max="2817" width="58.140625" style="29" customWidth="1"/>
    <col min="2818" max="2824" width="16" style="29" customWidth="1"/>
    <col min="2825" max="2825" width="45.42578125" style="29" customWidth="1"/>
    <col min="2826" max="3072" width="9.140625" style="29"/>
    <col min="3073" max="3073" width="58.140625" style="29" customWidth="1"/>
    <col min="3074" max="3080" width="16" style="29" customWidth="1"/>
    <col min="3081" max="3081" width="45.42578125" style="29" customWidth="1"/>
    <col min="3082" max="3328" width="9.140625" style="29"/>
    <col min="3329" max="3329" width="58.140625" style="29" customWidth="1"/>
    <col min="3330" max="3336" width="16" style="29" customWidth="1"/>
    <col min="3337" max="3337" width="45.42578125" style="29" customWidth="1"/>
    <col min="3338" max="3584" width="9.140625" style="29"/>
    <col min="3585" max="3585" width="58.140625" style="29" customWidth="1"/>
    <col min="3586" max="3592" width="16" style="29" customWidth="1"/>
    <col min="3593" max="3593" width="45.42578125" style="29" customWidth="1"/>
    <col min="3594" max="3840" width="9.140625" style="29"/>
    <col min="3841" max="3841" width="58.140625" style="29" customWidth="1"/>
    <col min="3842" max="3848" width="16" style="29" customWidth="1"/>
    <col min="3849" max="3849" width="45.42578125" style="29" customWidth="1"/>
    <col min="3850" max="4096" width="9.140625" style="29"/>
    <col min="4097" max="4097" width="58.140625" style="29" customWidth="1"/>
    <col min="4098" max="4104" width="16" style="29" customWidth="1"/>
    <col min="4105" max="4105" width="45.42578125" style="29" customWidth="1"/>
    <col min="4106" max="4352" width="9.140625" style="29"/>
    <col min="4353" max="4353" width="58.140625" style="29" customWidth="1"/>
    <col min="4354" max="4360" width="16" style="29" customWidth="1"/>
    <col min="4361" max="4361" width="45.42578125" style="29" customWidth="1"/>
    <col min="4362" max="4608" width="9.140625" style="29"/>
    <col min="4609" max="4609" width="58.140625" style="29" customWidth="1"/>
    <col min="4610" max="4616" width="16" style="29" customWidth="1"/>
    <col min="4617" max="4617" width="45.42578125" style="29" customWidth="1"/>
    <col min="4618" max="4864" width="9.140625" style="29"/>
    <col min="4865" max="4865" width="58.140625" style="29" customWidth="1"/>
    <col min="4866" max="4872" width="16" style="29" customWidth="1"/>
    <col min="4873" max="4873" width="45.42578125" style="29" customWidth="1"/>
    <col min="4874" max="5120" width="9.140625" style="29"/>
    <col min="5121" max="5121" width="58.140625" style="29" customWidth="1"/>
    <col min="5122" max="5128" width="16" style="29" customWidth="1"/>
    <col min="5129" max="5129" width="45.42578125" style="29" customWidth="1"/>
    <col min="5130" max="5376" width="9.140625" style="29"/>
    <col min="5377" max="5377" width="58.140625" style="29" customWidth="1"/>
    <col min="5378" max="5384" width="16" style="29" customWidth="1"/>
    <col min="5385" max="5385" width="45.42578125" style="29" customWidth="1"/>
    <col min="5386" max="5632" width="9.140625" style="29"/>
    <col min="5633" max="5633" width="58.140625" style="29" customWidth="1"/>
    <col min="5634" max="5640" width="16" style="29" customWidth="1"/>
    <col min="5641" max="5641" width="45.42578125" style="29" customWidth="1"/>
    <col min="5642" max="5888" width="9.140625" style="29"/>
    <col min="5889" max="5889" width="58.140625" style="29" customWidth="1"/>
    <col min="5890" max="5896" width="16" style="29" customWidth="1"/>
    <col min="5897" max="5897" width="45.42578125" style="29" customWidth="1"/>
    <col min="5898" max="6144" width="9.140625" style="29"/>
    <col min="6145" max="6145" width="58.140625" style="29" customWidth="1"/>
    <col min="6146" max="6152" width="16" style="29" customWidth="1"/>
    <col min="6153" max="6153" width="45.42578125" style="29" customWidth="1"/>
    <col min="6154" max="6400" width="9.140625" style="29"/>
    <col min="6401" max="6401" width="58.140625" style="29" customWidth="1"/>
    <col min="6402" max="6408" width="16" style="29" customWidth="1"/>
    <col min="6409" max="6409" width="45.42578125" style="29" customWidth="1"/>
    <col min="6410" max="6656" width="9.140625" style="29"/>
    <col min="6657" max="6657" width="58.140625" style="29" customWidth="1"/>
    <col min="6658" max="6664" width="16" style="29" customWidth="1"/>
    <col min="6665" max="6665" width="45.42578125" style="29" customWidth="1"/>
    <col min="6666" max="6912" width="9.140625" style="29"/>
    <col min="6913" max="6913" width="58.140625" style="29" customWidth="1"/>
    <col min="6914" max="6920" width="16" style="29" customWidth="1"/>
    <col min="6921" max="6921" width="45.42578125" style="29" customWidth="1"/>
    <col min="6922" max="7168" width="9.140625" style="29"/>
    <col min="7169" max="7169" width="58.140625" style="29" customWidth="1"/>
    <col min="7170" max="7176" width="16" style="29" customWidth="1"/>
    <col min="7177" max="7177" width="45.42578125" style="29" customWidth="1"/>
    <col min="7178" max="7424" width="9.140625" style="29"/>
    <col min="7425" max="7425" width="58.140625" style="29" customWidth="1"/>
    <col min="7426" max="7432" width="16" style="29" customWidth="1"/>
    <col min="7433" max="7433" width="45.42578125" style="29" customWidth="1"/>
    <col min="7434" max="7680" width="9.140625" style="29"/>
    <col min="7681" max="7681" width="58.140625" style="29" customWidth="1"/>
    <col min="7682" max="7688" width="16" style="29" customWidth="1"/>
    <col min="7689" max="7689" width="45.42578125" style="29" customWidth="1"/>
    <col min="7690" max="7936" width="9.140625" style="29"/>
    <col min="7937" max="7937" width="58.140625" style="29" customWidth="1"/>
    <col min="7938" max="7944" width="16" style="29" customWidth="1"/>
    <col min="7945" max="7945" width="45.42578125" style="29" customWidth="1"/>
    <col min="7946" max="8192" width="9.140625" style="29"/>
    <col min="8193" max="8193" width="58.140625" style="29" customWidth="1"/>
    <col min="8194" max="8200" width="16" style="29" customWidth="1"/>
    <col min="8201" max="8201" width="45.42578125" style="29" customWidth="1"/>
    <col min="8202" max="8448" width="9.140625" style="29"/>
    <col min="8449" max="8449" width="58.140625" style="29" customWidth="1"/>
    <col min="8450" max="8456" width="16" style="29" customWidth="1"/>
    <col min="8457" max="8457" width="45.42578125" style="29" customWidth="1"/>
    <col min="8458" max="8704" width="9.140625" style="29"/>
    <col min="8705" max="8705" width="58.140625" style="29" customWidth="1"/>
    <col min="8706" max="8712" width="16" style="29" customWidth="1"/>
    <col min="8713" max="8713" width="45.42578125" style="29" customWidth="1"/>
    <col min="8714" max="8960" width="9.140625" style="29"/>
    <col min="8961" max="8961" width="58.140625" style="29" customWidth="1"/>
    <col min="8962" max="8968" width="16" style="29" customWidth="1"/>
    <col min="8969" max="8969" width="45.42578125" style="29" customWidth="1"/>
    <col min="8970" max="9216" width="9.140625" style="29"/>
    <col min="9217" max="9217" width="58.140625" style="29" customWidth="1"/>
    <col min="9218" max="9224" width="16" style="29" customWidth="1"/>
    <col min="9225" max="9225" width="45.42578125" style="29" customWidth="1"/>
    <col min="9226" max="9472" width="9.140625" style="29"/>
    <col min="9473" max="9473" width="58.140625" style="29" customWidth="1"/>
    <col min="9474" max="9480" width="16" style="29" customWidth="1"/>
    <col min="9481" max="9481" width="45.42578125" style="29" customWidth="1"/>
    <col min="9482" max="9728" width="9.140625" style="29"/>
    <col min="9729" max="9729" width="58.140625" style="29" customWidth="1"/>
    <col min="9730" max="9736" width="16" style="29" customWidth="1"/>
    <col min="9737" max="9737" width="45.42578125" style="29" customWidth="1"/>
    <col min="9738" max="9984" width="9.140625" style="29"/>
    <col min="9985" max="9985" width="58.140625" style="29" customWidth="1"/>
    <col min="9986" max="9992" width="16" style="29" customWidth="1"/>
    <col min="9993" max="9993" width="45.42578125" style="29" customWidth="1"/>
    <col min="9994" max="10240" width="9.140625" style="29"/>
    <col min="10241" max="10241" width="58.140625" style="29" customWidth="1"/>
    <col min="10242" max="10248" width="16" style="29" customWidth="1"/>
    <col min="10249" max="10249" width="45.42578125" style="29" customWidth="1"/>
    <col min="10250" max="10496" width="9.140625" style="29"/>
    <col min="10497" max="10497" width="58.140625" style="29" customWidth="1"/>
    <col min="10498" max="10504" width="16" style="29" customWidth="1"/>
    <col min="10505" max="10505" width="45.42578125" style="29" customWidth="1"/>
    <col min="10506" max="10752" width="9.140625" style="29"/>
    <col min="10753" max="10753" width="58.140625" style="29" customWidth="1"/>
    <col min="10754" max="10760" width="16" style="29" customWidth="1"/>
    <col min="10761" max="10761" width="45.42578125" style="29" customWidth="1"/>
    <col min="10762" max="11008" width="9.140625" style="29"/>
    <col min="11009" max="11009" width="58.140625" style="29" customWidth="1"/>
    <col min="11010" max="11016" width="16" style="29" customWidth="1"/>
    <col min="11017" max="11017" width="45.42578125" style="29" customWidth="1"/>
    <col min="11018" max="11264" width="9.140625" style="29"/>
    <col min="11265" max="11265" width="58.140625" style="29" customWidth="1"/>
    <col min="11266" max="11272" width="16" style="29" customWidth="1"/>
    <col min="11273" max="11273" width="45.42578125" style="29" customWidth="1"/>
    <col min="11274" max="11520" width="9.140625" style="29"/>
    <col min="11521" max="11521" width="58.140625" style="29" customWidth="1"/>
    <col min="11522" max="11528" width="16" style="29" customWidth="1"/>
    <col min="11529" max="11529" width="45.42578125" style="29" customWidth="1"/>
    <col min="11530" max="11776" width="9.140625" style="29"/>
    <col min="11777" max="11777" width="58.140625" style="29" customWidth="1"/>
    <col min="11778" max="11784" width="16" style="29" customWidth="1"/>
    <col min="11785" max="11785" width="45.42578125" style="29" customWidth="1"/>
    <col min="11786" max="12032" width="9.140625" style="29"/>
    <col min="12033" max="12033" width="58.140625" style="29" customWidth="1"/>
    <col min="12034" max="12040" width="16" style="29" customWidth="1"/>
    <col min="12041" max="12041" width="45.42578125" style="29" customWidth="1"/>
    <col min="12042" max="12288" width="9.140625" style="29"/>
    <col min="12289" max="12289" width="58.140625" style="29" customWidth="1"/>
    <col min="12290" max="12296" width="16" style="29" customWidth="1"/>
    <col min="12297" max="12297" width="45.42578125" style="29" customWidth="1"/>
    <col min="12298" max="12544" width="9.140625" style="29"/>
    <col min="12545" max="12545" width="58.140625" style="29" customWidth="1"/>
    <col min="12546" max="12552" width="16" style="29" customWidth="1"/>
    <col min="12553" max="12553" width="45.42578125" style="29" customWidth="1"/>
    <col min="12554" max="12800" width="9.140625" style="29"/>
    <col min="12801" max="12801" width="58.140625" style="29" customWidth="1"/>
    <col min="12802" max="12808" width="16" style="29" customWidth="1"/>
    <col min="12809" max="12809" width="45.42578125" style="29" customWidth="1"/>
    <col min="12810" max="13056" width="9.140625" style="29"/>
    <col min="13057" max="13057" width="58.140625" style="29" customWidth="1"/>
    <col min="13058" max="13064" width="16" style="29" customWidth="1"/>
    <col min="13065" max="13065" width="45.42578125" style="29" customWidth="1"/>
    <col min="13066" max="13312" width="9.140625" style="29"/>
    <col min="13313" max="13313" width="58.140625" style="29" customWidth="1"/>
    <col min="13314" max="13320" width="16" style="29" customWidth="1"/>
    <col min="13321" max="13321" width="45.42578125" style="29" customWidth="1"/>
    <col min="13322" max="13568" width="9.140625" style="29"/>
    <col min="13569" max="13569" width="58.140625" style="29" customWidth="1"/>
    <col min="13570" max="13576" width="16" style="29" customWidth="1"/>
    <col min="13577" max="13577" width="45.42578125" style="29" customWidth="1"/>
    <col min="13578" max="13824" width="9.140625" style="29"/>
    <col min="13825" max="13825" width="58.140625" style="29" customWidth="1"/>
    <col min="13826" max="13832" width="16" style="29" customWidth="1"/>
    <col min="13833" max="13833" width="45.42578125" style="29" customWidth="1"/>
    <col min="13834" max="14080" width="9.140625" style="29"/>
    <col min="14081" max="14081" width="58.140625" style="29" customWidth="1"/>
    <col min="14082" max="14088" width="16" style="29" customWidth="1"/>
    <col min="14089" max="14089" width="45.42578125" style="29" customWidth="1"/>
    <col min="14090" max="14336" width="9.140625" style="29"/>
    <col min="14337" max="14337" width="58.140625" style="29" customWidth="1"/>
    <col min="14338" max="14344" width="16" style="29" customWidth="1"/>
    <col min="14345" max="14345" width="45.42578125" style="29" customWidth="1"/>
    <col min="14346" max="14592" width="9.140625" style="29"/>
    <col min="14593" max="14593" width="58.140625" style="29" customWidth="1"/>
    <col min="14594" max="14600" width="16" style="29" customWidth="1"/>
    <col min="14601" max="14601" width="45.42578125" style="29" customWidth="1"/>
    <col min="14602" max="14848" width="9.140625" style="29"/>
    <col min="14849" max="14849" width="58.140625" style="29" customWidth="1"/>
    <col min="14850" max="14856" width="16" style="29" customWidth="1"/>
    <col min="14857" max="14857" width="45.42578125" style="29" customWidth="1"/>
    <col min="14858" max="15104" width="9.140625" style="29"/>
    <col min="15105" max="15105" width="58.140625" style="29" customWidth="1"/>
    <col min="15106" max="15112" width="16" style="29" customWidth="1"/>
    <col min="15113" max="15113" width="45.42578125" style="29" customWidth="1"/>
    <col min="15114" max="15360" width="9.140625" style="29"/>
    <col min="15361" max="15361" width="58.140625" style="29" customWidth="1"/>
    <col min="15362" max="15368" width="16" style="29" customWidth="1"/>
    <col min="15369" max="15369" width="45.42578125" style="29" customWidth="1"/>
    <col min="15370" max="15616" width="9.140625" style="29"/>
    <col min="15617" max="15617" width="58.140625" style="29" customWidth="1"/>
    <col min="15618" max="15624" width="16" style="29" customWidth="1"/>
    <col min="15625" max="15625" width="45.42578125" style="29" customWidth="1"/>
    <col min="15626" max="15872" width="9.140625" style="29"/>
    <col min="15873" max="15873" width="58.140625" style="29" customWidth="1"/>
    <col min="15874" max="15880" width="16" style="29" customWidth="1"/>
    <col min="15881" max="15881" width="45.42578125" style="29" customWidth="1"/>
    <col min="15882" max="16128" width="9.140625" style="29"/>
    <col min="16129" max="16129" width="58.140625" style="29" customWidth="1"/>
    <col min="16130" max="16136" width="16" style="29" customWidth="1"/>
    <col min="16137" max="16137" width="45.42578125" style="29" customWidth="1"/>
    <col min="16138" max="16384" width="9.140625" style="29"/>
  </cols>
  <sheetData>
    <row r="1" spans="1:11" ht="24.75" customHeight="1">
      <c r="A1" s="1536" t="s">
        <v>1745</v>
      </c>
      <c r="B1" s="1536"/>
      <c r="C1" s="1536"/>
      <c r="D1" s="1536"/>
      <c r="E1" s="1536"/>
      <c r="F1" s="1536"/>
      <c r="G1" s="1536"/>
      <c r="H1" s="1536"/>
      <c r="I1" s="1536"/>
    </row>
    <row r="2" spans="1:11" s="141" customFormat="1">
      <c r="A2" s="140"/>
      <c r="B2" s="140"/>
      <c r="C2" s="140"/>
      <c r="D2" s="140"/>
      <c r="E2" s="140"/>
      <c r="F2" s="140"/>
      <c r="G2" s="140"/>
      <c r="H2" s="140"/>
      <c r="I2" s="140"/>
      <c r="J2" s="29"/>
    </row>
    <row r="3" spans="1:11" ht="15" customHeight="1" thickBot="1">
      <c r="A3" s="1768" t="str">
        <f>CONCATENATE(ПАС!B56,"  (",ПАС!C52,"  ",ПАС!C51,")")</f>
        <v>ООО "Ромист"   (Омутинское   Омутинский муниципальный район)</v>
      </c>
      <c r="B3" s="1768"/>
      <c r="C3" s="1768"/>
      <c r="D3" s="1768"/>
      <c r="E3" s="1768"/>
      <c r="F3" s="1768"/>
      <c r="G3" s="1768"/>
      <c r="H3" s="1768"/>
      <c r="I3" s="1768"/>
      <c r="K3" s="188"/>
    </row>
    <row r="4" spans="1:11" ht="103.5" customHeight="1">
      <c r="A4" s="1198" t="s">
        <v>1718</v>
      </c>
      <c r="B4" s="1198" t="s">
        <v>2011</v>
      </c>
      <c r="C4" s="1198" t="s">
        <v>2012</v>
      </c>
      <c r="D4" s="1198" t="s">
        <v>2013</v>
      </c>
      <c r="E4" s="1198" t="s">
        <v>2014</v>
      </c>
      <c r="F4" s="1198" t="s">
        <v>2015</v>
      </c>
      <c r="G4" s="1198" t="s">
        <v>2016</v>
      </c>
      <c r="H4" s="1198" t="s">
        <v>2017</v>
      </c>
      <c r="I4" s="1198" t="s">
        <v>1071</v>
      </c>
      <c r="K4" s="188"/>
    </row>
    <row r="5" spans="1:11" s="355" customFormat="1" ht="12">
      <c r="A5" s="1199">
        <v>1</v>
      </c>
      <c r="B5" s="1202">
        <v>2</v>
      </c>
      <c r="C5" s="1199">
        <v>3</v>
      </c>
      <c r="D5" s="1199">
        <v>4</v>
      </c>
      <c r="E5" s="1199">
        <v>5</v>
      </c>
      <c r="F5" s="1199">
        <v>6</v>
      </c>
      <c r="G5" s="1199">
        <v>7</v>
      </c>
      <c r="H5" s="1199">
        <v>8</v>
      </c>
      <c r="I5" s="1199">
        <v>9</v>
      </c>
      <c r="K5" s="188"/>
    </row>
    <row r="6" spans="1:11" s="355" customFormat="1" ht="23.25" customHeight="1">
      <c r="A6" s="1262" t="s">
        <v>1719</v>
      </c>
      <c r="B6" s="1263">
        <f t="shared" ref="B6:F6" si="0">B7+B8+B9</f>
        <v>0</v>
      </c>
      <c r="C6" s="1263">
        <f t="shared" si="0"/>
        <v>0</v>
      </c>
      <c r="D6" s="1263">
        <f t="shared" si="0"/>
        <v>0</v>
      </c>
      <c r="E6" s="1263">
        <f t="shared" si="0"/>
        <v>0</v>
      </c>
      <c r="F6" s="1263">
        <f t="shared" si="0"/>
        <v>0</v>
      </c>
      <c r="G6" s="1263">
        <f>G7+G8+G9</f>
        <v>0</v>
      </c>
      <c r="H6" s="1263">
        <f>H7+H8+H9</f>
        <v>0</v>
      </c>
      <c r="I6" s="1264"/>
      <c r="K6" s="188"/>
    </row>
    <row r="7" spans="1:11" s="355" customFormat="1" ht="64.5" customHeight="1">
      <c r="A7" s="1201" t="s">
        <v>1720</v>
      </c>
      <c r="B7" s="1265"/>
      <c r="C7" s="1265"/>
      <c r="D7" s="1265"/>
      <c r="E7" s="1265"/>
      <c r="F7" s="1265"/>
      <c r="G7" s="1265"/>
      <c r="H7" s="1265"/>
      <c r="I7" s="85"/>
      <c r="K7" s="188"/>
    </row>
    <row r="8" spans="1:11" s="355" customFormat="1" ht="15" customHeight="1">
      <c r="A8" s="1266" t="s">
        <v>1721</v>
      </c>
      <c r="B8" s="1265"/>
      <c r="C8" s="1265"/>
      <c r="D8" s="1265"/>
      <c r="E8" s="1265"/>
      <c r="F8" s="1265"/>
      <c r="G8" s="1265"/>
      <c r="H8" s="1265"/>
      <c r="I8" s="1267"/>
      <c r="K8" s="188"/>
    </row>
    <row r="9" spans="1:11" s="355" customFormat="1" ht="44.25" customHeight="1">
      <c r="A9" s="1266" t="s">
        <v>1722</v>
      </c>
      <c r="B9" s="1265"/>
      <c r="C9" s="1265"/>
      <c r="D9" s="1265"/>
      <c r="E9" s="1265"/>
      <c r="F9" s="1265"/>
      <c r="G9" s="1265"/>
      <c r="H9" s="1265"/>
      <c r="I9" s="85"/>
      <c r="K9" s="188"/>
    </row>
    <row r="10" spans="1:11" s="355" customFormat="1" ht="23.25" customHeight="1">
      <c r="A10" s="1262" t="s">
        <v>1723</v>
      </c>
      <c r="B10" s="1268">
        <f t="shared" ref="B10:H10" si="1">B11</f>
        <v>0</v>
      </c>
      <c r="C10" s="1268">
        <f t="shared" si="1"/>
        <v>0</v>
      </c>
      <c r="D10" s="1268">
        <f t="shared" si="1"/>
        <v>0</v>
      </c>
      <c r="E10" s="1268">
        <f t="shared" si="1"/>
        <v>0</v>
      </c>
      <c r="F10" s="1268">
        <f t="shared" si="1"/>
        <v>0</v>
      </c>
      <c r="G10" s="1268">
        <f t="shared" si="1"/>
        <v>0</v>
      </c>
      <c r="H10" s="1268">
        <f t="shared" si="1"/>
        <v>0</v>
      </c>
      <c r="I10" s="1269"/>
      <c r="K10" s="188"/>
    </row>
    <row r="11" spans="1:11" s="355" customFormat="1" ht="17.25" customHeight="1">
      <c r="A11" s="1270" t="s">
        <v>1724</v>
      </c>
      <c r="B11" s="1265"/>
      <c r="C11" s="1265"/>
      <c r="D11" s="1265"/>
      <c r="E11" s="1265"/>
      <c r="F11" s="1265"/>
      <c r="G11" s="1265"/>
      <c r="H11" s="1265"/>
      <c r="I11" s="85"/>
      <c r="K11" s="188"/>
    </row>
    <row r="12" spans="1:11" s="355" customFormat="1" ht="23.25" customHeight="1">
      <c r="A12" s="1262" t="s">
        <v>1725</v>
      </c>
      <c r="B12" s="1271">
        <v>0</v>
      </c>
      <c r="C12" s="1271">
        <v>0</v>
      </c>
      <c r="D12" s="1271">
        <v>0</v>
      </c>
      <c r="E12" s="1271">
        <v>0</v>
      </c>
      <c r="F12" s="1271">
        <v>0</v>
      </c>
      <c r="G12" s="1271">
        <v>0</v>
      </c>
      <c r="H12" s="1271">
        <v>0</v>
      </c>
      <c r="I12" s="1269"/>
      <c r="K12" s="188"/>
    </row>
    <row r="13" spans="1:11" s="355" customFormat="1" ht="23.25" customHeight="1">
      <c r="A13" s="1262" t="s">
        <v>1726</v>
      </c>
      <c r="B13" s="1263">
        <f t="shared" ref="B13:C13" si="2">B14+B18+B21+B23+B24+B22</f>
        <v>226</v>
      </c>
      <c r="C13" s="1263">
        <f t="shared" si="2"/>
        <v>19.2</v>
      </c>
      <c r="D13" s="1263">
        <f>D14+D18+D21+D23+D24+D22</f>
        <v>9.4751437914911989</v>
      </c>
      <c r="E13" s="1263">
        <f>E14+E18+E21+E23+E24+E22</f>
        <v>9.4751437914911989</v>
      </c>
      <c r="F13" s="1263">
        <f t="shared" ref="F13:H13" si="3">F14+F18+F21+F23+F24+F22</f>
        <v>9.4751437914911989</v>
      </c>
      <c r="G13" s="1263">
        <f t="shared" si="3"/>
        <v>9.4751437914911989</v>
      </c>
      <c r="H13" s="1263">
        <f t="shared" si="3"/>
        <v>9.4751437914911989</v>
      </c>
      <c r="I13" s="1264"/>
      <c r="K13" s="188"/>
    </row>
    <row r="14" spans="1:11" s="355" customFormat="1">
      <c r="A14" s="1272" t="s">
        <v>1727</v>
      </c>
      <c r="B14" s="1265"/>
      <c r="C14" s="1265"/>
      <c r="D14" s="1265"/>
      <c r="E14" s="1265"/>
      <c r="F14" s="1265"/>
      <c r="G14" s="1265"/>
      <c r="H14" s="1265"/>
      <c r="I14" s="85"/>
      <c r="K14" s="188"/>
    </row>
    <row r="15" spans="1:11" s="355" customFormat="1" ht="32.25" customHeight="1">
      <c r="A15" s="1273" t="s">
        <v>1728</v>
      </c>
      <c r="B15" s="1265"/>
      <c r="C15" s="1265"/>
      <c r="D15" s="1265"/>
      <c r="E15" s="1265"/>
      <c r="F15" s="1265"/>
      <c r="G15" s="1265"/>
      <c r="H15" s="1265"/>
      <c r="I15" s="85"/>
      <c r="K15" s="188"/>
    </row>
    <row r="16" spans="1:11" s="355" customFormat="1" ht="19.5" customHeight="1">
      <c r="A16" s="1273" t="s">
        <v>1729</v>
      </c>
      <c r="B16" s="1265"/>
      <c r="C16" s="1265"/>
      <c r="D16" s="1265"/>
      <c r="E16" s="1265"/>
      <c r="F16" s="1265"/>
      <c r="G16" s="1265"/>
      <c r="H16" s="1265"/>
      <c r="I16" s="85"/>
      <c r="K16" s="188"/>
    </row>
    <row r="17" spans="1:11" s="355" customFormat="1" ht="18" customHeight="1">
      <c r="A17" s="1273" t="s">
        <v>1730</v>
      </c>
      <c r="B17" s="1265"/>
      <c r="C17" s="1265"/>
      <c r="D17" s="1265"/>
      <c r="E17" s="1265"/>
      <c r="F17" s="1265"/>
      <c r="G17" s="1265"/>
      <c r="H17" s="1265"/>
      <c r="I17" s="85"/>
      <c r="K17" s="188"/>
    </row>
    <row r="18" spans="1:11" s="355" customFormat="1" ht="13.5" customHeight="1">
      <c r="A18" s="1272" t="s">
        <v>1731</v>
      </c>
      <c r="B18" s="1265">
        <v>19.2</v>
      </c>
      <c r="C18" s="1061">
        <v>19.2</v>
      </c>
      <c r="D18" s="1274">
        <f>F79/1000</f>
        <v>9.4751437914911989</v>
      </c>
      <c r="E18" s="1274">
        <f>D18</f>
        <v>9.4751437914911989</v>
      </c>
      <c r="F18" s="1274">
        <f>D18</f>
        <v>9.4751437914911989</v>
      </c>
      <c r="G18" s="1274">
        <f>D18</f>
        <v>9.4751437914911989</v>
      </c>
      <c r="H18" s="1274">
        <f>D18</f>
        <v>9.4751437914911989</v>
      </c>
      <c r="I18" s="85"/>
      <c r="K18" s="188"/>
    </row>
    <row r="19" spans="1:11" s="355" customFormat="1" ht="15.75" hidden="1" customHeight="1">
      <c r="A19" s="1273" t="s">
        <v>1732</v>
      </c>
      <c r="B19" s="1265"/>
      <c r="C19" s="1265"/>
      <c r="D19" s="1274">
        <f t="shared" ref="D19:D20" si="4">F80/1000</f>
        <v>0</v>
      </c>
      <c r="E19" s="1265"/>
      <c r="F19" s="1265"/>
      <c r="G19" s="1265"/>
      <c r="H19" s="1265"/>
      <c r="I19" s="85"/>
      <c r="K19" s="188"/>
    </row>
    <row r="20" spans="1:11" s="355" customFormat="1" ht="17.25" hidden="1" customHeight="1">
      <c r="A20" s="1273" t="s">
        <v>1733</v>
      </c>
      <c r="B20" s="1265"/>
      <c r="C20" s="1265"/>
      <c r="D20" s="1274">
        <f t="shared" si="4"/>
        <v>0</v>
      </c>
      <c r="E20" s="1265"/>
      <c r="F20" s="1265"/>
      <c r="G20" s="1265"/>
      <c r="H20" s="1265"/>
      <c r="I20" s="85"/>
      <c r="K20" s="188"/>
    </row>
    <row r="21" spans="1:11" s="355" customFormat="1" ht="19.5" customHeight="1">
      <c r="A21" s="1272" t="s">
        <v>1734</v>
      </c>
      <c r="B21" s="1265"/>
      <c r="C21" s="1265"/>
      <c r="D21" s="1274"/>
      <c r="E21" s="1265"/>
      <c r="F21" s="1265"/>
      <c r="G21" s="1265"/>
      <c r="H21" s="1265"/>
      <c r="I21" s="85"/>
      <c r="K21" s="188"/>
    </row>
    <row r="22" spans="1:11" s="355" customFormat="1" ht="19.5" customHeight="1">
      <c r="A22" s="1272" t="s">
        <v>1744</v>
      </c>
      <c r="B22" s="1274">
        <v>10</v>
      </c>
      <c r="C22" s="1265"/>
      <c r="D22" s="1274"/>
      <c r="E22" s="1274"/>
      <c r="F22" s="1274"/>
      <c r="G22" s="1274"/>
      <c r="H22" s="1274"/>
      <c r="I22" s="85"/>
      <c r="K22" s="188"/>
    </row>
    <row r="23" spans="1:11" ht="30.75" customHeight="1">
      <c r="A23" s="1272" t="s">
        <v>1735</v>
      </c>
      <c r="B23" s="1265"/>
      <c r="C23" s="1265"/>
      <c r="D23" s="1265"/>
      <c r="E23" s="1265"/>
      <c r="F23" s="1265"/>
      <c r="G23" s="1265"/>
      <c r="H23" s="1265"/>
      <c r="I23" s="85"/>
      <c r="K23" s="188"/>
    </row>
    <row r="24" spans="1:11" ht="27" customHeight="1">
      <c r="A24" s="1272" t="s">
        <v>1736</v>
      </c>
      <c r="B24" s="1061">
        <v>196.8</v>
      </c>
      <c r="C24" s="143"/>
      <c r="D24" s="1265"/>
      <c r="E24" s="1265"/>
      <c r="F24" s="1265"/>
      <c r="G24" s="1265"/>
      <c r="H24" s="1265"/>
      <c r="I24" s="85"/>
      <c r="K24" s="188"/>
    </row>
    <row r="25" spans="1:11" ht="15.75" customHeight="1">
      <c r="A25" s="1200" t="s">
        <v>894</v>
      </c>
      <c r="B25" s="1275">
        <f t="shared" ref="B25:H25" si="5">B13+B6+B12+B10</f>
        <v>226</v>
      </c>
      <c r="C25" s="1275">
        <f t="shared" si="5"/>
        <v>19.2</v>
      </c>
      <c r="D25" s="1275">
        <f t="shared" si="5"/>
        <v>9.4751437914911989</v>
      </c>
      <c r="E25" s="1275">
        <f t="shared" si="5"/>
        <v>9.4751437914911989</v>
      </c>
      <c r="F25" s="1275">
        <f t="shared" si="5"/>
        <v>9.4751437914911989</v>
      </c>
      <c r="G25" s="1275">
        <f t="shared" si="5"/>
        <v>9.4751437914911989</v>
      </c>
      <c r="H25" s="1275">
        <f t="shared" si="5"/>
        <v>9.4751437914911989</v>
      </c>
      <c r="I25" s="85"/>
      <c r="K25" s="188"/>
    </row>
    <row r="26" spans="1:11" ht="15.75" customHeight="1">
      <c r="A26" s="1276" t="s">
        <v>1054</v>
      </c>
      <c r="B26" s="1275">
        <f>'ПП-М(Омут)'!K24</f>
        <v>426.05799999999999</v>
      </c>
      <c r="C26" s="1275">
        <f>'ПП-М(Омут)'!M24</f>
        <v>455.72700000000003</v>
      </c>
      <c r="D26" s="1275">
        <f>'ПП-М(Омут)'!N24</f>
        <v>208.86826582373223</v>
      </c>
      <c r="E26" s="1275">
        <f>'ПП-М(Омут)'!O24</f>
        <v>208.86826582373223</v>
      </c>
      <c r="F26" s="1275">
        <f>'ПП-М(Омут)'!P24</f>
        <v>208.86826582373223</v>
      </c>
      <c r="G26" s="1275">
        <f>'ПП-М(Омут)'!Q24</f>
        <v>208.86826582373223</v>
      </c>
      <c r="H26" s="1275">
        <f>'ПП-М(Омут)'!R24</f>
        <v>208.86826582373223</v>
      </c>
      <c r="I26" s="85"/>
      <c r="K26" s="188"/>
    </row>
    <row r="27" spans="1:11" ht="22.5" customHeight="1">
      <c r="A27" s="1277" t="s">
        <v>1737</v>
      </c>
      <c r="B27" s="1278">
        <f t="shared" ref="B27:H27" si="6">B25/B26*100</f>
        <v>53.044421182092584</v>
      </c>
      <c r="C27" s="1278">
        <f t="shared" si="6"/>
        <v>4.2130486014653501</v>
      </c>
      <c r="D27" s="1275">
        <f>D25/D26*100</f>
        <v>4.5364209608976438</v>
      </c>
      <c r="E27" s="1275">
        <f t="shared" si="6"/>
        <v>4.5364209608976438</v>
      </c>
      <c r="F27" s="1275">
        <f t="shared" si="6"/>
        <v>4.5364209608976438</v>
      </c>
      <c r="G27" s="1275">
        <f t="shared" si="6"/>
        <v>4.5364209608976438</v>
      </c>
      <c r="H27" s="1275">
        <f t="shared" si="6"/>
        <v>4.5364209608976438</v>
      </c>
      <c r="I27" s="85"/>
      <c r="K27" s="188"/>
    </row>
    <row r="28" spans="1:11" ht="51.75" customHeight="1">
      <c r="A28" s="1279" t="s">
        <v>1738</v>
      </c>
      <c r="B28" s="757"/>
      <c r="C28" s="143"/>
      <c r="D28" s="1265"/>
      <c r="E28" s="1265"/>
      <c r="F28" s="1265"/>
      <c r="G28" s="1265"/>
      <c r="H28" s="1265"/>
      <c r="I28" s="85"/>
      <c r="K28" s="188"/>
    </row>
    <row r="29" spans="1:11" ht="21.75" hidden="1" customHeight="1">
      <c r="A29" s="1279" t="s">
        <v>1739</v>
      </c>
      <c r="B29" s="1204">
        <v>84.21</v>
      </c>
      <c r="C29" s="143">
        <v>4.0999999999999996</v>
      </c>
      <c r="D29" s="1265"/>
      <c r="E29" s="1265"/>
      <c r="F29" s="1265"/>
      <c r="G29" s="1265"/>
      <c r="H29" s="1265"/>
      <c r="I29" s="85"/>
      <c r="J29" s="1280"/>
      <c r="K29" s="188"/>
    </row>
    <row r="30" spans="1:11" ht="51">
      <c r="A30" s="1279" t="s">
        <v>1740</v>
      </c>
      <c r="B30" s="1265" t="s">
        <v>1741</v>
      </c>
      <c r="C30" s="1265" t="s">
        <v>1741</v>
      </c>
      <c r="D30" s="1265" t="s">
        <v>1741</v>
      </c>
      <c r="E30" s="1265" t="s">
        <v>1741</v>
      </c>
      <c r="F30" s="1265" t="s">
        <v>1741</v>
      </c>
      <c r="G30" s="1265" t="s">
        <v>1741</v>
      </c>
      <c r="H30" s="1265" t="s">
        <v>1741</v>
      </c>
      <c r="I30" s="85"/>
      <c r="K30" s="188"/>
    </row>
    <row r="31" spans="1:11">
      <c r="K31" s="188"/>
    </row>
    <row r="32" spans="1:11" ht="18.75">
      <c r="D32" s="1281"/>
      <c r="E32" s="1281"/>
      <c r="K32" s="188"/>
    </row>
    <row r="33" spans="1:11" ht="47.25" customHeight="1">
      <c r="D33" s="1282"/>
      <c r="E33" s="1282"/>
      <c r="F33" s="1282"/>
      <c r="G33" s="1282"/>
      <c r="I33" s="1283"/>
      <c r="K33" s="188"/>
    </row>
    <row r="34" spans="1:11" ht="23.25" customHeight="1">
      <c r="A34" s="614" t="s">
        <v>129</v>
      </c>
      <c r="B34"/>
      <c r="C34"/>
      <c r="D34"/>
      <c r="E34"/>
      <c r="F34" s="1282"/>
      <c r="G34" s="1282"/>
      <c r="I34" s="1283"/>
      <c r="K34" s="188"/>
    </row>
    <row r="35" spans="1:11" ht="27.75" customHeight="1">
      <c r="A35"/>
      <c r="B35"/>
      <c r="C35"/>
      <c r="D35"/>
      <c r="E35"/>
      <c r="F35" s="1284"/>
      <c r="G35" s="1284"/>
      <c r="H35" s="1284"/>
      <c r="I35" s="1285"/>
      <c r="K35" s="188"/>
    </row>
    <row r="36" spans="1:11" ht="17.25">
      <c r="A36" s="614" t="s">
        <v>130</v>
      </c>
      <c r="B36"/>
      <c r="C36"/>
      <c r="D36"/>
      <c r="E36"/>
      <c r="K36" s="142"/>
    </row>
    <row r="37" spans="1:11">
      <c r="A37"/>
      <c r="B37"/>
      <c r="C37"/>
      <c r="D37"/>
      <c r="E37"/>
      <c r="F37" s="144"/>
      <c r="G37" s="144"/>
      <c r="H37" s="1286"/>
    </row>
    <row r="38" spans="1:11" ht="15.75">
      <c r="A38" s="615"/>
      <c r="B38"/>
      <c r="C38"/>
      <c r="D38"/>
      <c r="E38"/>
    </row>
    <row r="39" spans="1:11" ht="15.75" thickBot="1">
      <c r="A39"/>
      <c r="B39"/>
      <c r="C39"/>
      <c r="D39"/>
      <c r="E39"/>
    </row>
    <row r="40" spans="1:11" ht="15.75">
      <c r="A40" s="616" t="s">
        <v>131</v>
      </c>
      <c r="B40" s="1751" t="s">
        <v>132</v>
      </c>
      <c r="C40" s="1752"/>
      <c r="D40" s="1752"/>
      <c r="E40" s="1753"/>
    </row>
    <row r="41" spans="1:11" ht="15.75">
      <c r="A41" s="617" t="s">
        <v>133</v>
      </c>
      <c r="B41" s="1754" t="s">
        <v>134</v>
      </c>
      <c r="C41" s="1755"/>
      <c r="D41" s="1755"/>
      <c r="E41" s="1756"/>
    </row>
    <row r="42" spans="1:11" ht="16.5" thickBot="1">
      <c r="A42" s="617" t="s">
        <v>135</v>
      </c>
      <c r="B42" s="1757" t="s">
        <v>136</v>
      </c>
      <c r="C42" s="1758"/>
      <c r="D42" s="1758"/>
      <c r="E42" s="1759"/>
    </row>
    <row r="43" spans="1:11" ht="32.25" thickBot="1">
      <c r="A43" s="617" t="s">
        <v>137</v>
      </c>
      <c r="B43" s="1368" t="s">
        <v>138</v>
      </c>
      <c r="C43" s="619" t="s">
        <v>139</v>
      </c>
      <c r="D43" s="619" t="s">
        <v>140</v>
      </c>
      <c r="E43" s="619" t="s">
        <v>141</v>
      </c>
    </row>
    <row r="44" spans="1:11" ht="16.5" thickBot="1">
      <c r="A44" s="620" t="s">
        <v>142</v>
      </c>
      <c r="B44" s="1368" t="s">
        <v>143</v>
      </c>
      <c r="C44" s="1368" t="s">
        <v>144</v>
      </c>
      <c r="D44" s="1368" t="s">
        <v>145</v>
      </c>
      <c r="E44" s="1368" t="s">
        <v>146</v>
      </c>
    </row>
    <row r="45" spans="1:11" ht="16.5" thickBot="1">
      <c r="A45" s="621" t="s">
        <v>147</v>
      </c>
      <c r="B45" s="1368" t="s">
        <v>148</v>
      </c>
      <c r="C45" s="1368" t="s">
        <v>149</v>
      </c>
      <c r="D45" s="1368" t="s">
        <v>145</v>
      </c>
      <c r="E45" s="1368" t="s">
        <v>146</v>
      </c>
    </row>
    <row r="46" spans="1:11" ht="16.5" thickBot="1">
      <c r="A46" s="621" t="s">
        <v>150</v>
      </c>
      <c r="B46" s="1368" t="s">
        <v>151</v>
      </c>
      <c r="C46" s="1368" t="s">
        <v>152</v>
      </c>
      <c r="D46" s="1368" t="s">
        <v>145</v>
      </c>
      <c r="E46" s="1368" t="s">
        <v>146</v>
      </c>
    </row>
    <row r="47" spans="1:11" ht="16.5" thickBot="1">
      <c r="A47" s="621" t="s">
        <v>153</v>
      </c>
      <c r="B47" s="1368" t="s">
        <v>154</v>
      </c>
      <c r="C47" s="1368" t="s">
        <v>155</v>
      </c>
      <c r="D47" s="1368" t="s">
        <v>156</v>
      </c>
      <c r="E47" s="1368" t="s">
        <v>157</v>
      </c>
    </row>
    <row r="48" spans="1:11" ht="16.5" thickBot="1">
      <c r="A48" s="621" t="s">
        <v>158</v>
      </c>
      <c r="B48" s="1368" t="s">
        <v>159</v>
      </c>
      <c r="C48" s="1368" t="s">
        <v>160</v>
      </c>
      <c r="D48" s="1368" t="s">
        <v>161</v>
      </c>
      <c r="E48" s="1368" t="s">
        <v>162</v>
      </c>
    </row>
    <row r="49" spans="1:5" ht="16.5" thickBot="1">
      <c r="A49" s="621" t="s">
        <v>163</v>
      </c>
      <c r="B49" s="1368" t="s">
        <v>164</v>
      </c>
      <c r="C49" s="1368" t="s">
        <v>165</v>
      </c>
      <c r="D49" s="1368" t="s">
        <v>166</v>
      </c>
      <c r="E49" s="1368" t="s">
        <v>167</v>
      </c>
    </row>
    <row r="50" spans="1:5" ht="16.5" thickBot="1">
      <c r="A50" s="621" t="s">
        <v>168</v>
      </c>
      <c r="B50" s="1368" t="s">
        <v>169</v>
      </c>
      <c r="C50" s="1368" t="s">
        <v>170</v>
      </c>
      <c r="D50" s="1368" t="s">
        <v>171</v>
      </c>
      <c r="E50" s="1368" t="s">
        <v>172</v>
      </c>
    </row>
    <row r="51" spans="1:5" ht="16.5" thickBot="1">
      <c r="A51" s="621" t="s">
        <v>173</v>
      </c>
      <c r="B51" s="1368" t="s">
        <v>174</v>
      </c>
      <c r="C51" s="1368" t="s">
        <v>175</v>
      </c>
      <c r="D51" s="1368" t="s">
        <v>176</v>
      </c>
      <c r="E51" s="1368" t="s">
        <v>177</v>
      </c>
    </row>
    <row r="52" spans="1:5" ht="16.5" thickBot="1">
      <c r="A52" s="621" t="s">
        <v>178</v>
      </c>
      <c r="B52" s="1368" t="s">
        <v>179</v>
      </c>
      <c r="C52" s="1368" t="s">
        <v>180</v>
      </c>
      <c r="D52" s="1368" t="s">
        <v>181</v>
      </c>
      <c r="E52" s="1368" t="s">
        <v>182</v>
      </c>
    </row>
    <row r="53" spans="1:5" ht="16.5" thickBot="1">
      <c r="A53" s="621" t="s">
        <v>183</v>
      </c>
      <c r="B53" s="1368" t="s">
        <v>184</v>
      </c>
      <c r="C53" s="1368" t="s">
        <v>185</v>
      </c>
      <c r="D53" s="1368" t="s">
        <v>186</v>
      </c>
      <c r="E53" s="1368" t="s">
        <v>187</v>
      </c>
    </row>
    <row r="54" spans="1:5" ht="16.5" thickBot="1">
      <c r="A54" s="621" t="s">
        <v>188</v>
      </c>
      <c r="B54" s="1368" t="s">
        <v>189</v>
      </c>
      <c r="C54" s="1368" t="s">
        <v>190</v>
      </c>
      <c r="D54" s="1368" t="s">
        <v>145</v>
      </c>
      <c r="E54" s="1368" t="s">
        <v>191</v>
      </c>
    </row>
    <row r="55" spans="1:5" ht="16.5" thickBot="1">
      <c r="A55" s="621" t="s">
        <v>192</v>
      </c>
      <c r="B55" s="1368" t="s">
        <v>193</v>
      </c>
      <c r="C55" s="1368" t="s">
        <v>194</v>
      </c>
      <c r="D55" s="1368" t="s">
        <v>145</v>
      </c>
      <c r="E55" s="1368" t="s">
        <v>195</v>
      </c>
    </row>
    <row r="56" spans="1:5" ht="16.5" thickBot="1">
      <c r="A56" s="621" t="s">
        <v>196</v>
      </c>
      <c r="B56" s="1368" t="s">
        <v>197</v>
      </c>
      <c r="C56" s="1368" t="s">
        <v>198</v>
      </c>
      <c r="D56" s="1368" t="s">
        <v>145</v>
      </c>
      <c r="E56" s="1368" t="s">
        <v>199</v>
      </c>
    </row>
    <row r="57" spans="1:5" ht="16.5" thickBot="1">
      <c r="A57" s="621" t="s">
        <v>200</v>
      </c>
      <c r="B57" s="1368" t="s">
        <v>201</v>
      </c>
      <c r="C57" s="1368" t="s">
        <v>202</v>
      </c>
      <c r="D57" s="1368" t="s">
        <v>145</v>
      </c>
      <c r="E57" s="1368" t="s">
        <v>203</v>
      </c>
    </row>
    <row r="58" spans="1:5" ht="16.5" thickBot="1">
      <c r="A58" s="621" t="s">
        <v>204</v>
      </c>
      <c r="B58" s="1368" t="s">
        <v>205</v>
      </c>
      <c r="C58" s="1368" t="s">
        <v>206</v>
      </c>
      <c r="D58" s="1368" t="s">
        <v>145</v>
      </c>
      <c r="E58" s="1368" t="s">
        <v>207</v>
      </c>
    </row>
    <row r="59" spans="1:5" ht="16.5" thickBot="1">
      <c r="A59" s="621" t="s">
        <v>208</v>
      </c>
      <c r="B59" s="1368" t="s">
        <v>209</v>
      </c>
      <c r="C59" s="1368" t="s">
        <v>210</v>
      </c>
      <c r="D59" s="1368" t="s">
        <v>145</v>
      </c>
      <c r="E59" s="1368" t="s">
        <v>211</v>
      </c>
    </row>
    <row r="60" spans="1:5" ht="16.5" thickBot="1">
      <c r="A60" s="621" t="s">
        <v>212</v>
      </c>
      <c r="B60" s="1368" t="s">
        <v>213</v>
      </c>
      <c r="C60" s="1368" t="s">
        <v>210</v>
      </c>
      <c r="D60" s="1368" t="s">
        <v>145</v>
      </c>
      <c r="E60" s="1368" t="s">
        <v>214</v>
      </c>
    </row>
    <row r="61" spans="1:5" ht="16.5" thickBot="1">
      <c r="A61" s="621" t="s">
        <v>215</v>
      </c>
      <c r="B61" s="1368" t="s">
        <v>216</v>
      </c>
      <c r="C61" s="1368" t="s">
        <v>210</v>
      </c>
      <c r="D61" s="1368" t="s">
        <v>145</v>
      </c>
      <c r="E61" s="1368" t="s">
        <v>217</v>
      </c>
    </row>
    <row r="62" spans="1:5" ht="16.5" thickBot="1">
      <c r="A62" s="621" t="s">
        <v>218</v>
      </c>
      <c r="B62" s="1368" t="s">
        <v>219</v>
      </c>
      <c r="C62" s="1368" t="s">
        <v>210</v>
      </c>
      <c r="D62" s="1368" t="s">
        <v>145</v>
      </c>
      <c r="E62" s="1368" t="s">
        <v>220</v>
      </c>
    </row>
    <row r="63" spans="1:5" ht="16.5" thickBot="1">
      <c r="A63" s="621" t="s">
        <v>221</v>
      </c>
      <c r="B63" s="1368" t="s">
        <v>222</v>
      </c>
      <c r="C63" s="1368" t="s">
        <v>210</v>
      </c>
      <c r="D63" s="1368" t="s">
        <v>145</v>
      </c>
      <c r="E63" s="1368" t="s">
        <v>223</v>
      </c>
    </row>
    <row r="64" spans="1:5" ht="16.5" thickBot="1">
      <c r="A64" s="621" t="s">
        <v>224</v>
      </c>
      <c r="B64" s="1368" t="s">
        <v>225</v>
      </c>
      <c r="C64" s="1368" t="s">
        <v>210</v>
      </c>
      <c r="D64" s="1368" t="s">
        <v>145</v>
      </c>
      <c r="E64" s="1368" t="s">
        <v>226</v>
      </c>
    </row>
    <row r="67" spans="1:6" ht="15.75">
      <c r="A67" s="626"/>
      <c r="B67"/>
      <c r="C67"/>
      <c r="D67"/>
      <c r="E67"/>
    </row>
    <row r="68" spans="1:6" ht="16.5" thickBot="1">
      <c r="A68" s="627" t="s">
        <v>2068</v>
      </c>
      <c r="B68"/>
      <c r="C68"/>
      <c r="D68"/>
      <c r="E68"/>
    </row>
    <row r="69" spans="1:6">
      <c r="A69" s="1769" t="s">
        <v>227</v>
      </c>
      <c r="B69" s="1769" t="s">
        <v>228</v>
      </c>
      <c r="C69" s="1769" t="s">
        <v>229</v>
      </c>
      <c r="D69" s="1769" t="s">
        <v>230</v>
      </c>
      <c r="E69" s="1769" t="s">
        <v>2045</v>
      </c>
      <c r="F69" s="1769" t="s">
        <v>888</v>
      </c>
    </row>
    <row r="70" spans="1:6">
      <c r="A70" s="1770"/>
      <c r="B70" s="1770"/>
      <c r="C70" s="1770"/>
      <c r="D70" s="1770"/>
      <c r="E70" s="1770"/>
      <c r="F70" s="1770"/>
    </row>
    <row r="71" spans="1:6" ht="15.75" thickBot="1">
      <c r="A71" s="1771"/>
      <c r="B71" s="1771"/>
      <c r="C71" s="1771"/>
      <c r="D71" s="1771"/>
      <c r="E71" s="1771"/>
      <c r="F71" s="1771"/>
    </row>
    <row r="72" spans="1:6" ht="16.5" thickBot="1">
      <c r="A72" s="1369">
        <v>200</v>
      </c>
      <c r="B72" s="1389">
        <f>2240/1000</f>
        <v>2.2400000000000002</v>
      </c>
      <c r="C72" s="629" t="s">
        <v>232</v>
      </c>
      <c r="D72" s="629">
        <v>58.8</v>
      </c>
      <c r="E72" s="629">
        <v>8760</v>
      </c>
      <c r="F72" s="1398">
        <f t="shared" ref="F72:F78" si="7">(D72*B72*E72)*1/1000</f>
        <v>1153.7971200000002</v>
      </c>
    </row>
    <row r="73" spans="1:6" ht="16.5" thickBot="1">
      <c r="A73" s="1369">
        <v>200</v>
      </c>
      <c r="B73" s="629">
        <f>2000/1000</f>
        <v>2</v>
      </c>
      <c r="C73" s="629" t="s">
        <v>233</v>
      </c>
      <c r="D73" s="629">
        <v>33.6</v>
      </c>
      <c r="E73" s="629">
        <v>8760</v>
      </c>
      <c r="F73" s="1398">
        <f t="shared" si="7"/>
        <v>588.67200000000003</v>
      </c>
    </row>
    <row r="74" spans="1:6" ht="16.5" thickBot="1">
      <c r="A74" s="1369">
        <v>160</v>
      </c>
      <c r="B74" s="629">
        <f>400/1000</f>
        <v>0.4</v>
      </c>
      <c r="C74" s="629" t="s">
        <v>233</v>
      </c>
      <c r="D74" s="629">
        <v>26.88</v>
      </c>
      <c r="E74" s="629">
        <v>8760</v>
      </c>
      <c r="F74" s="1398">
        <f t="shared" si="7"/>
        <v>94.187520000000006</v>
      </c>
    </row>
    <row r="75" spans="1:6" ht="16.5" thickBot="1">
      <c r="A75" s="1369">
        <v>100</v>
      </c>
      <c r="B75" s="629">
        <f>10000/1000</f>
        <v>10</v>
      </c>
      <c r="C75" s="629" t="s">
        <v>232</v>
      </c>
      <c r="D75" s="629">
        <v>29.4</v>
      </c>
      <c r="E75" s="629">
        <v>8760</v>
      </c>
      <c r="F75" s="1398">
        <f t="shared" si="7"/>
        <v>2575.44</v>
      </c>
    </row>
    <row r="76" spans="1:6" ht="16.5" thickBot="1">
      <c r="A76" s="1369">
        <v>110</v>
      </c>
      <c r="B76" s="1391">
        <f>(14400-6229.631)/1000</f>
        <v>8.1703689999999991</v>
      </c>
      <c r="C76" s="629" t="s">
        <v>233</v>
      </c>
      <c r="D76" s="629">
        <v>18.48</v>
      </c>
      <c r="E76" s="629">
        <v>8760</v>
      </c>
      <c r="F76" s="1398">
        <f t="shared" si="7"/>
        <v>1322.6585514911997</v>
      </c>
    </row>
    <row r="77" spans="1:6" ht="16.5" thickBot="1">
      <c r="A77" s="1369">
        <v>100</v>
      </c>
      <c r="B77" s="629">
        <f>18677/1000</f>
        <v>18.677</v>
      </c>
      <c r="C77" s="629" t="s">
        <v>231</v>
      </c>
      <c r="D77" s="629">
        <v>21</v>
      </c>
      <c r="E77" s="629">
        <v>8760</v>
      </c>
      <c r="F77" s="1398">
        <f t="shared" si="7"/>
        <v>3435.8209200000001</v>
      </c>
    </row>
    <row r="78" spans="1:6" ht="16.5" thickBot="1">
      <c r="A78" s="1369">
        <v>63</v>
      </c>
      <c r="B78" s="629">
        <f>(6140-2860)/1000</f>
        <v>3.28</v>
      </c>
      <c r="C78" s="629" t="s">
        <v>233</v>
      </c>
      <c r="D78" s="629">
        <v>10.6</v>
      </c>
      <c r="E78" s="629">
        <v>8760</v>
      </c>
      <c r="F78" s="1398">
        <f t="shared" si="7"/>
        <v>304.56767999999994</v>
      </c>
    </row>
    <row r="79" spans="1:6" ht="16.5" thickBot="1">
      <c r="A79" s="631" t="s">
        <v>234</v>
      </c>
      <c r="B79" s="1390">
        <f>B72+B73+B74+B75+B76+B77+B78</f>
        <v>44.767369000000002</v>
      </c>
      <c r="C79" s="630"/>
      <c r="D79" s="630"/>
      <c r="E79" s="629">
        <v>8760</v>
      </c>
      <c r="F79" s="1398">
        <f>SUM(F72:F78)</f>
        <v>9475.1437914911985</v>
      </c>
    </row>
    <row r="85" spans="1:2" ht="17.25">
      <c r="A85" s="1392"/>
      <c r="B85" s="1772"/>
    </row>
    <row r="86" spans="1:2" ht="17.25">
      <c r="A86" s="1392"/>
      <c r="B86" s="1772"/>
    </row>
    <row r="87" spans="1:2" ht="17.25">
      <c r="A87" s="1392"/>
      <c r="B87" s="1772"/>
    </row>
    <row r="88" spans="1:2" ht="17.25">
      <c r="A88" s="1392"/>
      <c r="B88" s="1772"/>
    </row>
    <row r="89" spans="1:2" ht="17.25">
      <c r="A89" s="1392"/>
      <c r="B89" s="1772"/>
    </row>
    <row r="90" spans="1:2" ht="17.25">
      <c r="A90" s="1392"/>
      <c r="B90" s="1772"/>
    </row>
    <row r="91" spans="1:2" ht="17.25">
      <c r="A91" s="1392"/>
      <c r="B91" s="1772"/>
    </row>
    <row r="92" spans="1:2" ht="17.25">
      <c r="A92" s="1392"/>
      <c r="B92" s="1772"/>
    </row>
    <row r="93" spans="1:2">
      <c r="A93" s="1393"/>
      <c r="B93"/>
    </row>
    <row r="94" spans="1:2" ht="15.75">
      <c r="A94" s="1388"/>
      <c r="B94"/>
    </row>
    <row r="95" spans="1:2">
      <c r="A95" s="1393"/>
      <c r="B95"/>
    </row>
    <row r="96" spans="1:2">
      <c r="A96" s="1393"/>
      <c r="B96"/>
    </row>
    <row r="97" spans="1:2">
      <c r="A97" s="1393"/>
      <c r="B97"/>
    </row>
    <row r="98" spans="1:2">
      <c r="A98" s="1393"/>
      <c r="B98"/>
    </row>
    <row r="99" spans="1:2">
      <c r="A99" s="1393"/>
      <c r="B99"/>
    </row>
    <row r="100" spans="1:2">
      <c r="A100" s="1393"/>
      <c r="B100"/>
    </row>
    <row r="101" spans="1:2">
      <c r="A101" s="1393"/>
      <c r="B101"/>
    </row>
    <row r="102" spans="1:2">
      <c r="A102" s="1393"/>
      <c r="B102"/>
    </row>
    <row r="103" spans="1:2">
      <c r="A103" s="1393"/>
      <c r="B103"/>
    </row>
    <row r="104" spans="1:2">
      <c r="A104" s="1393"/>
      <c r="B104"/>
    </row>
    <row r="105" spans="1:2">
      <c r="A105" s="1393"/>
      <c r="B105"/>
    </row>
    <row r="106" spans="1:2">
      <c r="A106" s="1393"/>
      <c r="B106"/>
    </row>
    <row r="107" spans="1:2">
      <c r="A107" s="1393"/>
      <c r="B107"/>
    </row>
    <row r="108" spans="1:2">
      <c r="A108" s="1393"/>
      <c r="B108"/>
    </row>
    <row r="109" spans="1:2">
      <c r="A109" s="1393"/>
      <c r="B109"/>
    </row>
    <row r="110" spans="1:2">
      <c r="A110" s="1393"/>
      <c r="B110"/>
    </row>
  </sheetData>
  <mergeCells count="12">
    <mergeCell ref="B85:B92"/>
    <mergeCell ref="A1:I1"/>
    <mergeCell ref="A3:I3"/>
    <mergeCell ref="B40:E40"/>
    <mergeCell ref="B41:E41"/>
    <mergeCell ref="B42:E42"/>
    <mergeCell ref="A69:A71"/>
    <mergeCell ref="B69:B71"/>
    <mergeCell ref="C69:C71"/>
    <mergeCell ref="D69:D71"/>
    <mergeCell ref="F69:F71"/>
    <mergeCell ref="E69:E71"/>
  </mergeCells>
  <conditionalFormatting sqref="B14:C17 B19:C23 B18">
    <cfRule type="cellIs" dxfId="21" priority="3" operator="greaterThan">
      <formula>A14</formula>
    </cfRule>
  </conditionalFormatting>
  <conditionalFormatting sqref="D7:D9 D15:D17 D11">
    <cfRule type="cellIs" dxfId="20" priority="12" operator="greaterThan">
      <formula>C7</formula>
    </cfRule>
  </conditionalFormatting>
  <conditionalFormatting sqref="E7:H9 E15:H17 E11:H11">
    <cfRule type="cellIs" dxfId="19" priority="13" operator="greaterThan">
      <formula>C7</formula>
    </cfRule>
  </conditionalFormatting>
  <conditionalFormatting sqref="D29">
    <cfRule type="cellIs" dxfId="18" priority="10" operator="greaterThan">
      <formula>C29</formula>
    </cfRule>
  </conditionalFormatting>
  <conditionalFormatting sqref="E29:H29">
    <cfRule type="cellIs" dxfId="17" priority="11" operator="greaterThan">
      <formula>C29</formula>
    </cfRule>
  </conditionalFormatting>
  <conditionalFormatting sqref="D24">
    <cfRule type="cellIs" dxfId="16" priority="8" operator="greaterThan">
      <formula>C24</formula>
    </cfRule>
  </conditionalFormatting>
  <conditionalFormatting sqref="E19:H20 E24:H24">
    <cfRule type="cellIs" dxfId="15" priority="9" operator="greaterThan">
      <formula>C19</formula>
    </cfRule>
  </conditionalFormatting>
  <conditionalFormatting sqref="D23">
    <cfRule type="cellIs" dxfId="14" priority="6" operator="greaterThan">
      <formula>C23</formula>
    </cfRule>
  </conditionalFormatting>
  <conditionalFormatting sqref="E21:H21 E23:H23">
    <cfRule type="cellIs" dxfId="13" priority="7" operator="greaterThan">
      <formula>C21</formula>
    </cfRule>
  </conditionalFormatting>
  <conditionalFormatting sqref="B7:C9">
    <cfRule type="cellIs" dxfId="12" priority="5" operator="greaterThan">
      <formula>A7</formula>
    </cfRule>
  </conditionalFormatting>
  <conditionalFormatting sqref="B11:C11">
    <cfRule type="cellIs" dxfId="11" priority="4" operator="greaterThan">
      <formula>A11</formula>
    </cfRule>
  </conditionalFormatting>
  <pageMargins left="0.7" right="0.7" top="0.75" bottom="0.49" header="0.3" footer="0.3"/>
  <pageSetup paperSize="9" scale="60" fitToHeight="0" orientation="landscape" r:id="rId1"/>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73"/>
  <sheetViews>
    <sheetView tabSelected="1" topLeftCell="A60" zoomScaleNormal="100" zoomScaleSheetLayoutView="100" workbookViewId="0">
      <selection activeCell="A65" sqref="A65:F73"/>
    </sheetView>
  </sheetViews>
  <sheetFormatPr defaultRowHeight="15"/>
  <cols>
    <col min="1" max="1" width="58.140625" style="29" customWidth="1"/>
    <col min="2" max="8" width="16" style="29" customWidth="1"/>
    <col min="9" max="9" width="45.42578125" style="29" customWidth="1"/>
    <col min="10" max="256" width="9.140625" style="29"/>
    <col min="257" max="257" width="58.140625" style="29" customWidth="1"/>
    <col min="258" max="264" width="16" style="29" customWidth="1"/>
    <col min="265" max="265" width="45.42578125" style="29" customWidth="1"/>
    <col min="266" max="512" width="9.140625" style="29"/>
    <col min="513" max="513" width="58.140625" style="29" customWidth="1"/>
    <col min="514" max="520" width="16" style="29" customWidth="1"/>
    <col min="521" max="521" width="45.42578125" style="29" customWidth="1"/>
    <col min="522" max="768" width="9.140625" style="29"/>
    <col min="769" max="769" width="58.140625" style="29" customWidth="1"/>
    <col min="770" max="776" width="16" style="29" customWidth="1"/>
    <col min="777" max="777" width="45.42578125" style="29" customWidth="1"/>
    <col min="778" max="1024" width="9.140625" style="29"/>
    <col min="1025" max="1025" width="58.140625" style="29" customWidth="1"/>
    <col min="1026" max="1032" width="16" style="29" customWidth="1"/>
    <col min="1033" max="1033" width="45.42578125" style="29" customWidth="1"/>
    <col min="1034" max="1280" width="9.140625" style="29"/>
    <col min="1281" max="1281" width="58.140625" style="29" customWidth="1"/>
    <col min="1282" max="1288" width="16" style="29" customWidth="1"/>
    <col min="1289" max="1289" width="45.42578125" style="29" customWidth="1"/>
    <col min="1290" max="1536" width="9.140625" style="29"/>
    <col min="1537" max="1537" width="58.140625" style="29" customWidth="1"/>
    <col min="1538" max="1544" width="16" style="29" customWidth="1"/>
    <col min="1545" max="1545" width="45.42578125" style="29" customWidth="1"/>
    <col min="1546" max="1792" width="9.140625" style="29"/>
    <col min="1793" max="1793" width="58.140625" style="29" customWidth="1"/>
    <col min="1794" max="1800" width="16" style="29" customWidth="1"/>
    <col min="1801" max="1801" width="45.42578125" style="29" customWidth="1"/>
    <col min="1802" max="2048" width="9.140625" style="29"/>
    <col min="2049" max="2049" width="58.140625" style="29" customWidth="1"/>
    <col min="2050" max="2056" width="16" style="29" customWidth="1"/>
    <col min="2057" max="2057" width="45.42578125" style="29" customWidth="1"/>
    <col min="2058" max="2304" width="9.140625" style="29"/>
    <col min="2305" max="2305" width="58.140625" style="29" customWidth="1"/>
    <col min="2306" max="2312" width="16" style="29" customWidth="1"/>
    <col min="2313" max="2313" width="45.42578125" style="29" customWidth="1"/>
    <col min="2314" max="2560" width="9.140625" style="29"/>
    <col min="2561" max="2561" width="58.140625" style="29" customWidth="1"/>
    <col min="2562" max="2568" width="16" style="29" customWidth="1"/>
    <col min="2569" max="2569" width="45.42578125" style="29" customWidth="1"/>
    <col min="2570" max="2816" width="9.140625" style="29"/>
    <col min="2817" max="2817" width="58.140625" style="29" customWidth="1"/>
    <col min="2818" max="2824" width="16" style="29" customWidth="1"/>
    <col min="2825" max="2825" width="45.42578125" style="29" customWidth="1"/>
    <col min="2826" max="3072" width="9.140625" style="29"/>
    <col min="3073" max="3073" width="58.140625" style="29" customWidth="1"/>
    <col min="3074" max="3080" width="16" style="29" customWidth="1"/>
    <col min="3081" max="3081" width="45.42578125" style="29" customWidth="1"/>
    <col min="3082" max="3328" width="9.140625" style="29"/>
    <col min="3329" max="3329" width="58.140625" style="29" customWidth="1"/>
    <col min="3330" max="3336" width="16" style="29" customWidth="1"/>
    <col min="3337" max="3337" width="45.42578125" style="29" customWidth="1"/>
    <col min="3338" max="3584" width="9.140625" style="29"/>
    <col min="3585" max="3585" width="58.140625" style="29" customWidth="1"/>
    <col min="3586" max="3592" width="16" style="29" customWidth="1"/>
    <col min="3593" max="3593" width="45.42578125" style="29" customWidth="1"/>
    <col min="3594" max="3840" width="9.140625" style="29"/>
    <col min="3841" max="3841" width="58.140625" style="29" customWidth="1"/>
    <col min="3842" max="3848" width="16" style="29" customWidth="1"/>
    <col min="3849" max="3849" width="45.42578125" style="29" customWidth="1"/>
    <col min="3850" max="4096" width="9.140625" style="29"/>
    <col min="4097" max="4097" width="58.140625" style="29" customWidth="1"/>
    <col min="4098" max="4104" width="16" style="29" customWidth="1"/>
    <col min="4105" max="4105" width="45.42578125" style="29" customWidth="1"/>
    <col min="4106" max="4352" width="9.140625" style="29"/>
    <col min="4353" max="4353" width="58.140625" style="29" customWidth="1"/>
    <col min="4354" max="4360" width="16" style="29" customWidth="1"/>
    <col min="4361" max="4361" width="45.42578125" style="29" customWidth="1"/>
    <col min="4362" max="4608" width="9.140625" style="29"/>
    <col min="4609" max="4609" width="58.140625" style="29" customWidth="1"/>
    <col min="4610" max="4616" width="16" style="29" customWidth="1"/>
    <col min="4617" max="4617" width="45.42578125" style="29" customWidth="1"/>
    <col min="4618" max="4864" width="9.140625" style="29"/>
    <col min="4865" max="4865" width="58.140625" style="29" customWidth="1"/>
    <col min="4866" max="4872" width="16" style="29" customWidth="1"/>
    <col min="4873" max="4873" width="45.42578125" style="29" customWidth="1"/>
    <col min="4874" max="5120" width="9.140625" style="29"/>
    <col min="5121" max="5121" width="58.140625" style="29" customWidth="1"/>
    <col min="5122" max="5128" width="16" style="29" customWidth="1"/>
    <col min="5129" max="5129" width="45.42578125" style="29" customWidth="1"/>
    <col min="5130" max="5376" width="9.140625" style="29"/>
    <col min="5377" max="5377" width="58.140625" style="29" customWidth="1"/>
    <col min="5378" max="5384" width="16" style="29" customWidth="1"/>
    <col min="5385" max="5385" width="45.42578125" style="29" customWidth="1"/>
    <col min="5386" max="5632" width="9.140625" style="29"/>
    <col min="5633" max="5633" width="58.140625" style="29" customWidth="1"/>
    <col min="5634" max="5640" width="16" style="29" customWidth="1"/>
    <col min="5641" max="5641" width="45.42578125" style="29" customWidth="1"/>
    <col min="5642" max="5888" width="9.140625" style="29"/>
    <col min="5889" max="5889" width="58.140625" style="29" customWidth="1"/>
    <col min="5890" max="5896" width="16" style="29" customWidth="1"/>
    <col min="5897" max="5897" width="45.42578125" style="29" customWidth="1"/>
    <col min="5898" max="6144" width="9.140625" style="29"/>
    <col min="6145" max="6145" width="58.140625" style="29" customWidth="1"/>
    <col min="6146" max="6152" width="16" style="29" customWidth="1"/>
    <col min="6153" max="6153" width="45.42578125" style="29" customWidth="1"/>
    <col min="6154" max="6400" width="9.140625" style="29"/>
    <col min="6401" max="6401" width="58.140625" style="29" customWidth="1"/>
    <col min="6402" max="6408" width="16" style="29" customWidth="1"/>
    <col min="6409" max="6409" width="45.42578125" style="29" customWidth="1"/>
    <col min="6410" max="6656" width="9.140625" style="29"/>
    <col min="6657" max="6657" width="58.140625" style="29" customWidth="1"/>
    <col min="6658" max="6664" width="16" style="29" customWidth="1"/>
    <col min="6665" max="6665" width="45.42578125" style="29" customWidth="1"/>
    <col min="6666" max="6912" width="9.140625" style="29"/>
    <col min="6913" max="6913" width="58.140625" style="29" customWidth="1"/>
    <col min="6914" max="6920" width="16" style="29" customWidth="1"/>
    <col min="6921" max="6921" width="45.42578125" style="29" customWidth="1"/>
    <col min="6922" max="7168" width="9.140625" style="29"/>
    <col min="7169" max="7169" width="58.140625" style="29" customWidth="1"/>
    <col min="7170" max="7176" width="16" style="29" customWidth="1"/>
    <col min="7177" max="7177" width="45.42578125" style="29" customWidth="1"/>
    <col min="7178" max="7424" width="9.140625" style="29"/>
    <col min="7425" max="7425" width="58.140625" style="29" customWidth="1"/>
    <col min="7426" max="7432" width="16" style="29" customWidth="1"/>
    <col min="7433" max="7433" width="45.42578125" style="29" customWidth="1"/>
    <col min="7434" max="7680" width="9.140625" style="29"/>
    <col min="7681" max="7681" width="58.140625" style="29" customWidth="1"/>
    <col min="7682" max="7688" width="16" style="29" customWidth="1"/>
    <col min="7689" max="7689" width="45.42578125" style="29" customWidth="1"/>
    <col min="7690" max="7936" width="9.140625" style="29"/>
    <col min="7937" max="7937" width="58.140625" style="29" customWidth="1"/>
    <col min="7938" max="7944" width="16" style="29" customWidth="1"/>
    <col min="7945" max="7945" width="45.42578125" style="29" customWidth="1"/>
    <col min="7946" max="8192" width="9.140625" style="29"/>
    <col min="8193" max="8193" width="58.140625" style="29" customWidth="1"/>
    <col min="8194" max="8200" width="16" style="29" customWidth="1"/>
    <col min="8201" max="8201" width="45.42578125" style="29" customWidth="1"/>
    <col min="8202" max="8448" width="9.140625" style="29"/>
    <col min="8449" max="8449" width="58.140625" style="29" customWidth="1"/>
    <col min="8450" max="8456" width="16" style="29" customWidth="1"/>
    <col min="8457" max="8457" width="45.42578125" style="29" customWidth="1"/>
    <col min="8458" max="8704" width="9.140625" style="29"/>
    <col min="8705" max="8705" width="58.140625" style="29" customWidth="1"/>
    <col min="8706" max="8712" width="16" style="29" customWidth="1"/>
    <col min="8713" max="8713" width="45.42578125" style="29" customWidth="1"/>
    <col min="8714" max="8960" width="9.140625" style="29"/>
    <col min="8961" max="8961" width="58.140625" style="29" customWidth="1"/>
    <col min="8962" max="8968" width="16" style="29" customWidth="1"/>
    <col min="8969" max="8969" width="45.42578125" style="29" customWidth="1"/>
    <col min="8970" max="9216" width="9.140625" style="29"/>
    <col min="9217" max="9217" width="58.140625" style="29" customWidth="1"/>
    <col min="9218" max="9224" width="16" style="29" customWidth="1"/>
    <col min="9225" max="9225" width="45.42578125" style="29" customWidth="1"/>
    <col min="9226" max="9472" width="9.140625" style="29"/>
    <col min="9473" max="9473" width="58.140625" style="29" customWidth="1"/>
    <col min="9474" max="9480" width="16" style="29" customWidth="1"/>
    <col min="9481" max="9481" width="45.42578125" style="29" customWidth="1"/>
    <col min="9482" max="9728" width="9.140625" style="29"/>
    <col min="9729" max="9729" width="58.140625" style="29" customWidth="1"/>
    <col min="9730" max="9736" width="16" style="29" customWidth="1"/>
    <col min="9737" max="9737" width="45.42578125" style="29" customWidth="1"/>
    <col min="9738" max="9984" width="9.140625" style="29"/>
    <col min="9985" max="9985" width="58.140625" style="29" customWidth="1"/>
    <col min="9986" max="9992" width="16" style="29" customWidth="1"/>
    <col min="9993" max="9993" width="45.42578125" style="29" customWidth="1"/>
    <col min="9994" max="10240" width="9.140625" style="29"/>
    <col min="10241" max="10241" width="58.140625" style="29" customWidth="1"/>
    <col min="10242" max="10248" width="16" style="29" customWidth="1"/>
    <col min="10249" max="10249" width="45.42578125" style="29" customWidth="1"/>
    <col min="10250" max="10496" width="9.140625" style="29"/>
    <col min="10497" max="10497" width="58.140625" style="29" customWidth="1"/>
    <col min="10498" max="10504" width="16" style="29" customWidth="1"/>
    <col min="10505" max="10505" width="45.42578125" style="29" customWidth="1"/>
    <col min="10506" max="10752" width="9.140625" style="29"/>
    <col min="10753" max="10753" width="58.140625" style="29" customWidth="1"/>
    <col min="10754" max="10760" width="16" style="29" customWidth="1"/>
    <col min="10761" max="10761" width="45.42578125" style="29" customWidth="1"/>
    <col min="10762" max="11008" width="9.140625" style="29"/>
    <col min="11009" max="11009" width="58.140625" style="29" customWidth="1"/>
    <col min="11010" max="11016" width="16" style="29" customWidth="1"/>
    <col min="11017" max="11017" width="45.42578125" style="29" customWidth="1"/>
    <col min="11018" max="11264" width="9.140625" style="29"/>
    <col min="11265" max="11265" width="58.140625" style="29" customWidth="1"/>
    <col min="11266" max="11272" width="16" style="29" customWidth="1"/>
    <col min="11273" max="11273" width="45.42578125" style="29" customWidth="1"/>
    <col min="11274" max="11520" width="9.140625" style="29"/>
    <col min="11521" max="11521" width="58.140625" style="29" customWidth="1"/>
    <col min="11522" max="11528" width="16" style="29" customWidth="1"/>
    <col min="11529" max="11529" width="45.42578125" style="29" customWidth="1"/>
    <col min="11530" max="11776" width="9.140625" style="29"/>
    <col min="11777" max="11777" width="58.140625" style="29" customWidth="1"/>
    <col min="11778" max="11784" width="16" style="29" customWidth="1"/>
    <col min="11785" max="11785" width="45.42578125" style="29" customWidth="1"/>
    <col min="11786" max="12032" width="9.140625" style="29"/>
    <col min="12033" max="12033" width="58.140625" style="29" customWidth="1"/>
    <col min="12034" max="12040" width="16" style="29" customWidth="1"/>
    <col min="12041" max="12041" width="45.42578125" style="29" customWidth="1"/>
    <col min="12042" max="12288" width="9.140625" style="29"/>
    <col min="12289" max="12289" width="58.140625" style="29" customWidth="1"/>
    <col min="12290" max="12296" width="16" style="29" customWidth="1"/>
    <col min="12297" max="12297" width="45.42578125" style="29" customWidth="1"/>
    <col min="12298" max="12544" width="9.140625" style="29"/>
    <col min="12545" max="12545" width="58.140625" style="29" customWidth="1"/>
    <col min="12546" max="12552" width="16" style="29" customWidth="1"/>
    <col min="12553" max="12553" width="45.42578125" style="29" customWidth="1"/>
    <col min="12554" max="12800" width="9.140625" style="29"/>
    <col min="12801" max="12801" width="58.140625" style="29" customWidth="1"/>
    <col min="12802" max="12808" width="16" style="29" customWidth="1"/>
    <col min="12809" max="12809" width="45.42578125" style="29" customWidth="1"/>
    <col min="12810" max="13056" width="9.140625" style="29"/>
    <col min="13057" max="13057" width="58.140625" style="29" customWidth="1"/>
    <col min="13058" max="13064" width="16" style="29" customWidth="1"/>
    <col min="13065" max="13065" width="45.42578125" style="29" customWidth="1"/>
    <col min="13066" max="13312" width="9.140625" style="29"/>
    <col min="13313" max="13313" width="58.140625" style="29" customWidth="1"/>
    <col min="13314" max="13320" width="16" style="29" customWidth="1"/>
    <col min="13321" max="13321" width="45.42578125" style="29" customWidth="1"/>
    <col min="13322" max="13568" width="9.140625" style="29"/>
    <col min="13569" max="13569" width="58.140625" style="29" customWidth="1"/>
    <col min="13570" max="13576" width="16" style="29" customWidth="1"/>
    <col min="13577" max="13577" width="45.42578125" style="29" customWidth="1"/>
    <col min="13578" max="13824" width="9.140625" style="29"/>
    <col min="13825" max="13825" width="58.140625" style="29" customWidth="1"/>
    <col min="13826" max="13832" width="16" style="29" customWidth="1"/>
    <col min="13833" max="13833" width="45.42578125" style="29" customWidth="1"/>
    <col min="13834" max="14080" width="9.140625" style="29"/>
    <col min="14081" max="14081" width="58.140625" style="29" customWidth="1"/>
    <col min="14082" max="14088" width="16" style="29" customWidth="1"/>
    <col min="14089" max="14089" width="45.42578125" style="29" customWidth="1"/>
    <col min="14090" max="14336" width="9.140625" style="29"/>
    <col min="14337" max="14337" width="58.140625" style="29" customWidth="1"/>
    <col min="14338" max="14344" width="16" style="29" customWidth="1"/>
    <col min="14345" max="14345" width="45.42578125" style="29" customWidth="1"/>
    <col min="14346" max="14592" width="9.140625" style="29"/>
    <col min="14593" max="14593" width="58.140625" style="29" customWidth="1"/>
    <col min="14594" max="14600" width="16" style="29" customWidth="1"/>
    <col min="14601" max="14601" width="45.42578125" style="29" customWidth="1"/>
    <col min="14602" max="14848" width="9.140625" style="29"/>
    <col min="14849" max="14849" width="58.140625" style="29" customWidth="1"/>
    <col min="14850" max="14856" width="16" style="29" customWidth="1"/>
    <col min="14857" max="14857" width="45.42578125" style="29" customWidth="1"/>
    <col min="14858" max="15104" width="9.140625" style="29"/>
    <col min="15105" max="15105" width="58.140625" style="29" customWidth="1"/>
    <col min="15106" max="15112" width="16" style="29" customWidth="1"/>
    <col min="15113" max="15113" width="45.42578125" style="29" customWidth="1"/>
    <col min="15114" max="15360" width="9.140625" style="29"/>
    <col min="15361" max="15361" width="58.140625" style="29" customWidth="1"/>
    <col min="15362" max="15368" width="16" style="29" customWidth="1"/>
    <col min="15369" max="15369" width="45.42578125" style="29" customWidth="1"/>
    <col min="15370" max="15616" width="9.140625" style="29"/>
    <col min="15617" max="15617" width="58.140625" style="29" customWidth="1"/>
    <col min="15618" max="15624" width="16" style="29" customWidth="1"/>
    <col min="15625" max="15625" width="45.42578125" style="29" customWidth="1"/>
    <col min="15626" max="15872" width="9.140625" style="29"/>
    <col min="15873" max="15873" width="58.140625" style="29" customWidth="1"/>
    <col min="15874" max="15880" width="16" style="29" customWidth="1"/>
    <col min="15881" max="15881" width="45.42578125" style="29" customWidth="1"/>
    <col min="15882" max="16128" width="9.140625" style="29"/>
    <col min="16129" max="16129" width="58.140625" style="29" customWidth="1"/>
    <col min="16130" max="16136" width="16" style="29" customWidth="1"/>
    <col min="16137" max="16137" width="45.42578125" style="29" customWidth="1"/>
    <col min="16138" max="16384" width="9.140625" style="29"/>
  </cols>
  <sheetData>
    <row r="1" spans="1:11" ht="24.75" customHeight="1">
      <c r="A1" s="1536" t="s">
        <v>1746</v>
      </c>
      <c r="B1" s="1536"/>
      <c r="C1" s="1536"/>
      <c r="D1" s="1536"/>
      <c r="E1" s="1536"/>
      <c r="F1" s="1536"/>
      <c r="G1" s="1536"/>
      <c r="H1" s="1536"/>
      <c r="I1" s="1536"/>
    </row>
    <row r="2" spans="1:11" s="141" customFormat="1">
      <c r="A2" s="140"/>
      <c r="B2" s="140"/>
      <c r="C2" s="140"/>
      <c r="D2" s="140"/>
      <c r="E2" s="140"/>
      <c r="F2" s="140"/>
      <c r="G2" s="140"/>
      <c r="H2" s="140"/>
      <c r="I2" s="140"/>
      <c r="J2" s="29"/>
    </row>
    <row r="3" spans="1:11" ht="15" customHeight="1" thickBot="1">
      <c r="A3" s="1768" t="str">
        <f>CONCATENATE(ПАС!B56,"  (",ПАС!C52,"  ",ПАС!C51,")")</f>
        <v>ООО "Ромист"   (Омутинское   Омутинский муниципальный район)</v>
      </c>
      <c r="B3" s="1768"/>
      <c r="C3" s="1768"/>
      <c r="D3" s="1768"/>
      <c r="E3" s="1768"/>
      <c r="F3" s="1768"/>
      <c r="G3" s="1768"/>
      <c r="H3" s="1768"/>
      <c r="I3" s="1768"/>
      <c r="K3" s="188"/>
    </row>
    <row r="4" spans="1:11" ht="103.5" customHeight="1">
      <c r="A4" s="1198" t="s">
        <v>1718</v>
      </c>
      <c r="B4" s="1198" t="s">
        <v>2011</v>
      </c>
      <c r="C4" s="1198" t="s">
        <v>2012</v>
      </c>
      <c r="D4" s="1198" t="s">
        <v>2013</v>
      </c>
      <c r="E4" s="1198" t="s">
        <v>2014</v>
      </c>
      <c r="F4" s="1198" t="s">
        <v>2015</v>
      </c>
      <c r="G4" s="1198" t="s">
        <v>2016</v>
      </c>
      <c r="H4" s="1198" t="s">
        <v>2017</v>
      </c>
      <c r="I4" s="1198" t="s">
        <v>1071</v>
      </c>
      <c r="K4" s="188"/>
    </row>
    <row r="5" spans="1:11" s="355" customFormat="1" ht="12">
      <c r="A5" s="1199">
        <v>1</v>
      </c>
      <c r="B5" s="1202">
        <v>2</v>
      </c>
      <c r="C5" s="1199">
        <v>3</v>
      </c>
      <c r="D5" s="1199">
        <v>4</v>
      </c>
      <c r="E5" s="1199">
        <v>5</v>
      </c>
      <c r="F5" s="1199">
        <v>6</v>
      </c>
      <c r="G5" s="1199">
        <v>7</v>
      </c>
      <c r="H5" s="1199">
        <v>8</v>
      </c>
      <c r="I5" s="1199">
        <v>9</v>
      </c>
      <c r="K5" s="188"/>
    </row>
    <row r="6" spans="1:11" s="355" customFormat="1" ht="23.25" customHeight="1">
      <c r="A6" s="1262" t="s">
        <v>1719</v>
      </c>
      <c r="B6" s="1263">
        <f t="shared" ref="B6:F6" si="0">B7+B8+B9</f>
        <v>0</v>
      </c>
      <c r="C6" s="1263">
        <f t="shared" si="0"/>
        <v>0</v>
      </c>
      <c r="D6" s="1263">
        <f t="shared" si="0"/>
        <v>0</v>
      </c>
      <c r="E6" s="1263">
        <f t="shared" si="0"/>
        <v>0</v>
      </c>
      <c r="F6" s="1263">
        <f t="shared" si="0"/>
        <v>0</v>
      </c>
      <c r="G6" s="1263">
        <f>G7+G8+G9</f>
        <v>0</v>
      </c>
      <c r="H6" s="1263">
        <f>H7+H8+H9</f>
        <v>0</v>
      </c>
      <c r="I6" s="1264"/>
      <c r="K6" s="188"/>
    </row>
    <row r="7" spans="1:11" s="355" customFormat="1" ht="64.5" customHeight="1">
      <c r="A7" s="1201" t="s">
        <v>1720</v>
      </c>
      <c r="B7" s="1265"/>
      <c r="C7" s="1265"/>
      <c r="D7" s="1265"/>
      <c r="E7" s="1265"/>
      <c r="F7" s="1265"/>
      <c r="G7" s="1265"/>
      <c r="H7" s="1265"/>
      <c r="I7" s="85"/>
      <c r="K7" s="188"/>
    </row>
    <row r="8" spans="1:11" s="355" customFormat="1" ht="15" customHeight="1">
      <c r="A8" s="1266" t="s">
        <v>1721</v>
      </c>
      <c r="B8" s="1265"/>
      <c r="C8" s="1265"/>
      <c r="D8" s="1265"/>
      <c r="E8" s="1265"/>
      <c r="F8" s="1265"/>
      <c r="G8" s="1265"/>
      <c r="H8" s="1265"/>
      <c r="I8" s="1267"/>
      <c r="K8" s="188"/>
    </row>
    <row r="9" spans="1:11" s="355" customFormat="1" ht="44.25" customHeight="1">
      <c r="A9" s="1266" t="s">
        <v>1722</v>
      </c>
      <c r="B9" s="1265"/>
      <c r="C9" s="1265"/>
      <c r="D9" s="1265"/>
      <c r="E9" s="1265"/>
      <c r="F9" s="1265"/>
      <c r="G9" s="1265"/>
      <c r="H9" s="1265"/>
      <c r="I9" s="85"/>
      <c r="K9" s="188"/>
    </row>
    <row r="10" spans="1:11" s="355" customFormat="1" ht="23.25" customHeight="1">
      <c r="A10" s="1262" t="s">
        <v>1723</v>
      </c>
      <c r="B10" s="1268">
        <f t="shared" ref="B10:H10" si="1">B11</f>
        <v>0</v>
      </c>
      <c r="C10" s="1268">
        <f t="shared" si="1"/>
        <v>0</v>
      </c>
      <c r="D10" s="1268">
        <f t="shared" si="1"/>
        <v>0</v>
      </c>
      <c r="E10" s="1268">
        <f t="shared" si="1"/>
        <v>0</v>
      </c>
      <c r="F10" s="1268">
        <f t="shared" si="1"/>
        <v>0</v>
      </c>
      <c r="G10" s="1268">
        <f t="shared" si="1"/>
        <v>0</v>
      </c>
      <c r="H10" s="1268">
        <f t="shared" si="1"/>
        <v>0</v>
      </c>
      <c r="I10" s="1269"/>
      <c r="K10" s="188"/>
    </row>
    <row r="11" spans="1:11" s="355" customFormat="1" ht="17.25" customHeight="1">
      <c r="A11" s="1270" t="s">
        <v>1724</v>
      </c>
      <c r="B11" s="1265"/>
      <c r="C11" s="1265"/>
      <c r="D11" s="1265"/>
      <c r="E11" s="1265"/>
      <c r="F11" s="1265"/>
      <c r="G11" s="1265"/>
      <c r="H11" s="1265"/>
      <c r="I11" s="85"/>
      <c r="K11" s="188"/>
    </row>
    <row r="12" spans="1:11" s="355" customFormat="1" ht="23.25" customHeight="1">
      <c r="A12" s="1262" t="s">
        <v>1725</v>
      </c>
      <c r="B12" s="1271">
        <v>0</v>
      </c>
      <c r="C12" s="1271">
        <v>0</v>
      </c>
      <c r="D12" s="1271">
        <v>0</v>
      </c>
      <c r="E12" s="1271">
        <v>0</v>
      </c>
      <c r="F12" s="1271">
        <v>0</v>
      </c>
      <c r="G12" s="1271">
        <v>0</v>
      </c>
      <c r="H12" s="1271">
        <v>0</v>
      </c>
      <c r="I12" s="1269"/>
      <c r="K12" s="188"/>
    </row>
    <row r="13" spans="1:11" s="355" customFormat="1" ht="23.25" customHeight="1">
      <c r="A13" s="1262" t="s">
        <v>1726</v>
      </c>
      <c r="B13" s="1263">
        <f t="shared" ref="B13:F13" si="2">B14+B18+B21+B22+B23</f>
        <v>0</v>
      </c>
      <c r="C13" s="1263">
        <f t="shared" si="2"/>
        <v>0.5</v>
      </c>
      <c r="D13" s="1263">
        <f t="shared" si="2"/>
        <v>0.15956690399999998</v>
      </c>
      <c r="E13" s="1263">
        <f t="shared" si="2"/>
        <v>0.15956690399999998</v>
      </c>
      <c r="F13" s="1263">
        <f t="shared" si="2"/>
        <v>0.15956690399999998</v>
      </c>
      <c r="G13" s="1263">
        <f>G14+G18+G21+G22+G23</f>
        <v>0.15956690399999998</v>
      </c>
      <c r="H13" s="1263">
        <f>H14+H18+H21+H22+H23</f>
        <v>0.15956690399999998</v>
      </c>
      <c r="I13" s="1264"/>
      <c r="K13" s="188"/>
    </row>
    <row r="14" spans="1:11" s="355" customFormat="1">
      <c r="A14" s="1272" t="s">
        <v>1727</v>
      </c>
      <c r="B14" s="1265"/>
      <c r="C14" s="1265"/>
      <c r="D14" s="1265"/>
      <c r="E14" s="1265"/>
      <c r="F14" s="1265"/>
      <c r="G14" s="1265"/>
      <c r="H14" s="1265"/>
      <c r="I14" s="85"/>
      <c r="K14" s="188"/>
    </row>
    <row r="15" spans="1:11" s="355" customFormat="1" ht="32.25" customHeight="1">
      <c r="A15" s="1273" t="s">
        <v>1728</v>
      </c>
      <c r="B15" s="1265"/>
      <c r="C15" s="1265"/>
      <c r="D15" s="1265"/>
      <c r="E15" s="1265"/>
      <c r="F15" s="1265"/>
      <c r="G15" s="1265"/>
      <c r="H15" s="1265"/>
      <c r="I15" s="85"/>
      <c r="K15" s="188"/>
    </row>
    <row r="16" spans="1:11" s="355" customFormat="1" ht="19.5" customHeight="1">
      <c r="A16" s="1273" t="s">
        <v>1729</v>
      </c>
      <c r="B16" s="1265"/>
      <c r="C16" s="1265"/>
      <c r="D16" s="1265"/>
      <c r="E16" s="1265"/>
      <c r="F16" s="1265"/>
      <c r="G16" s="1265"/>
      <c r="H16" s="1265"/>
      <c r="I16" s="85"/>
      <c r="K16" s="188"/>
    </row>
    <row r="17" spans="1:11" s="355" customFormat="1" ht="18" customHeight="1">
      <c r="A17" s="1273" t="s">
        <v>1730</v>
      </c>
      <c r="B17" s="1265"/>
      <c r="C17" s="757"/>
      <c r="D17" s="1265"/>
      <c r="E17" s="1265"/>
      <c r="F17" s="1265"/>
      <c r="G17" s="1265"/>
      <c r="H17" s="1265"/>
      <c r="I17" s="85"/>
      <c r="K17" s="188"/>
    </row>
    <row r="18" spans="1:11" s="355" customFormat="1" ht="13.5" customHeight="1">
      <c r="A18" s="1272" t="s">
        <v>1731</v>
      </c>
      <c r="B18" s="1265"/>
      <c r="C18" s="1061">
        <v>0.5</v>
      </c>
      <c r="D18" s="1274">
        <f>F73/1000</f>
        <v>0.15956690399999998</v>
      </c>
      <c r="E18" s="1274">
        <f>D18</f>
        <v>0.15956690399999998</v>
      </c>
      <c r="F18" s="1274">
        <f>D18</f>
        <v>0.15956690399999998</v>
      </c>
      <c r="G18" s="1274">
        <f>D18</f>
        <v>0.15956690399999998</v>
      </c>
      <c r="H18" s="1274">
        <f>D18</f>
        <v>0.15956690399999998</v>
      </c>
      <c r="I18" s="85"/>
      <c r="K18" s="188"/>
    </row>
    <row r="19" spans="1:11" s="355" customFormat="1" ht="15.75" hidden="1" customHeight="1">
      <c r="A19" s="1273" t="s">
        <v>1732</v>
      </c>
      <c r="B19" s="1265"/>
      <c r="C19" s="1265"/>
      <c r="D19" s="1265"/>
      <c r="E19" s="1265"/>
      <c r="F19" s="1265"/>
      <c r="G19" s="1265"/>
      <c r="H19" s="1265"/>
      <c r="I19" s="85"/>
      <c r="K19" s="188"/>
    </row>
    <row r="20" spans="1:11" s="355" customFormat="1" ht="17.25" hidden="1" customHeight="1">
      <c r="A20" s="1273" t="s">
        <v>1733</v>
      </c>
      <c r="B20" s="1265"/>
      <c r="C20" s="1265"/>
      <c r="D20" s="1265"/>
      <c r="E20" s="1265"/>
      <c r="F20" s="1265"/>
      <c r="G20" s="1265"/>
      <c r="H20" s="1265"/>
      <c r="I20" s="85"/>
      <c r="K20" s="188"/>
    </row>
    <row r="21" spans="1:11" s="355" customFormat="1" ht="19.5" customHeight="1">
      <c r="A21" s="1272" t="s">
        <v>1734</v>
      </c>
      <c r="B21" s="1265"/>
      <c r="C21" s="1265"/>
      <c r="D21" s="1265"/>
      <c r="E21" s="1265"/>
      <c r="F21" s="1265"/>
      <c r="G21" s="1265"/>
      <c r="H21" s="1265"/>
      <c r="I21" s="85"/>
      <c r="K21" s="188"/>
    </row>
    <row r="22" spans="1:11" ht="30.75" customHeight="1">
      <c r="A22" s="1272" t="s">
        <v>1744</v>
      </c>
      <c r="B22" s="1265"/>
      <c r="C22" s="1265"/>
      <c r="D22" s="1274"/>
      <c r="E22" s="1274"/>
      <c r="F22" s="1274"/>
      <c r="G22" s="1274"/>
      <c r="H22" s="1274"/>
      <c r="I22" s="85"/>
      <c r="K22" s="188"/>
    </row>
    <row r="23" spans="1:11" ht="27" customHeight="1">
      <c r="A23" s="1272" t="s">
        <v>1736</v>
      </c>
      <c r="B23" s="1204"/>
      <c r="C23" s="143"/>
      <c r="D23" s="1265"/>
      <c r="E23" s="1265"/>
      <c r="F23" s="1265"/>
      <c r="G23" s="1265"/>
      <c r="H23" s="1265"/>
      <c r="I23" s="85"/>
      <c r="K23" s="188"/>
    </row>
    <row r="24" spans="1:11" ht="15.75" customHeight="1">
      <c r="A24" s="1200" t="s">
        <v>894</v>
      </c>
      <c r="B24" s="1275">
        <f t="shared" ref="B24:H24" si="3">B13+B6+B12+B10</f>
        <v>0</v>
      </c>
      <c r="C24" s="1275">
        <f t="shared" si="3"/>
        <v>0.5</v>
      </c>
      <c r="D24" s="1275">
        <f t="shared" si="3"/>
        <v>0.15956690399999998</v>
      </c>
      <c r="E24" s="1275">
        <f t="shared" si="3"/>
        <v>0.15956690399999998</v>
      </c>
      <c r="F24" s="1275">
        <f t="shared" si="3"/>
        <v>0.15956690399999998</v>
      </c>
      <c r="G24" s="1275">
        <f t="shared" si="3"/>
        <v>0.15956690399999998</v>
      </c>
      <c r="H24" s="1275">
        <f t="shared" si="3"/>
        <v>0.15956690399999998</v>
      </c>
      <c r="I24" s="85"/>
      <c r="K24" s="188"/>
    </row>
    <row r="25" spans="1:11" ht="15.75" customHeight="1">
      <c r="A25" s="1276" t="s">
        <v>1054</v>
      </c>
      <c r="B25" s="1275">
        <f>'ПП-М -СИТ'!K24</f>
        <v>3.4550000000000001</v>
      </c>
      <c r="C25" s="1275">
        <f>'ПП-М -СИТ'!M24</f>
        <v>6.7635000000000005</v>
      </c>
      <c r="D25" s="1275">
        <f>'ПП-М -СИТ'!N24</f>
        <v>3.6563669040000004</v>
      </c>
      <c r="E25" s="1275">
        <f>'ПП-М -СИТ'!O24</f>
        <v>3.6563669040000004</v>
      </c>
      <c r="F25" s="1275">
        <f>'ПП-М -СИТ'!P24</f>
        <v>3.6563669040000004</v>
      </c>
      <c r="G25" s="1275">
        <f>'ПП-М -СИТ'!Q24</f>
        <v>3.6563669040000004</v>
      </c>
      <c r="H25" s="1275">
        <f>'ПП-М -СИТ'!R24</f>
        <v>3.6563669040000004</v>
      </c>
      <c r="I25" s="85"/>
      <c r="K25" s="188"/>
    </row>
    <row r="26" spans="1:11" ht="22.5" customHeight="1">
      <c r="A26" s="1277" t="s">
        <v>1737</v>
      </c>
      <c r="B26" s="1278">
        <f t="shared" ref="B26:H26" si="4">B24/B25*100</f>
        <v>0</v>
      </c>
      <c r="C26" s="1278">
        <f t="shared" si="4"/>
        <v>7.3926221630812448</v>
      </c>
      <c r="D26" s="1275">
        <f>D24/D25*100</f>
        <v>4.3640834792984435</v>
      </c>
      <c r="E26" s="1275">
        <f t="shared" si="4"/>
        <v>4.3640834792984435</v>
      </c>
      <c r="F26" s="1275">
        <f t="shared" si="4"/>
        <v>4.3640834792984435</v>
      </c>
      <c r="G26" s="1275">
        <f t="shared" si="4"/>
        <v>4.3640834792984435</v>
      </c>
      <c r="H26" s="1275">
        <f t="shared" si="4"/>
        <v>4.3640834792984435</v>
      </c>
      <c r="I26" s="85"/>
      <c r="K26" s="188"/>
    </row>
    <row r="27" spans="1:11" ht="51.75" customHeight="1">
      <c r="A27" s="1279" t="s">
        <v>1738</v>
      </c>
      <c r="B27" s="757"/>
      <c r="C27" s="143"/>
      <c r="D27" s="1265"/>
      <c r="E27" s="1265"/>
      <c r="F27" s="1265"/>
      <c r="G27" s="1265"/>
      <c r="H27" s="1265"/>
      <c r="I27" s="85"/>
      <c r="K27" s="188"/>
    </row>
    <row r="28" spans="1:11" ht="21.75" hidden="1" customHeight="1">
      <c r="A28" s="1279" t="s">
        <v>1739</v>
      </c>
      <c r="B28" s="1204">
        <v>84.21</v>
      </c>
      <c r="C28" s="143">
        <v>4.0999999999999996</v>
      </c>
      <c r="D28" s="1265"/>
      <c r="E28" s="1265"/>
      <c r="F28" s="1265"/>
      <c r="G28" s="1265"/>
      <c r="H28" s="1265"/>
      <c r="I28" s="85"/>
      <c r="J28" s="1280"/>
      <c r="K28" s="188"/>
    </row>
    <row r="29" spans="1:11" ht="51">
      <c r="A29" s="1279" t="s">
        <v>1740</v>
      </c>
      <c r="B29" s="1265" t="s">
        <v>1741</v>
      </c>
      <c r="C29" s="1265" t="s">
        <v>1741</v>
      </c>
      <c r="D29" s="1265" t="s">
        <v>1741</v>
      </c>
      <c r="E29" s="1265" t="s">
        <v>1741</v>
      </c>
      <c r="F29" s="1265" t="s">
        <v>1741</v>
      </c>
      <c r="G29" s="1265" t="s">
        <v>1741</v>
      </c>
      <c r="H29" s="1265" t="s">
        <v>1741</v>
      </c>
      <c r="I29" s="85"/>
      <c r="K29" s="188"/>
    </row>
    <row r="30" spans="1:11">
      <c r="K30" s="188"/>
    </row>
    <row r="31" spans="1:11" ht="18.75">
      <c r="D31" s="1281"/>
      <c r="E31" s="1281"/>
      <c r="K31" s="188"/>
    </row>
    <row r="32" spans="1:11" ht="47.25" customHeight="1">
      <c r="D32" s="1282"/>
      <c r="E32" s="1282"/>
      <c r="F32" s="1282"/>
      <c r="G32" s="1282"/>
      <c r="I32" s="1283"/>
      <c r="K32" s="188"/>
    </row>
    <row r="33" spans="1:11" ht="23.25" customHeight="1">
      <c r="A33" s="614" t="s">
        <v>129</v>
      </c>
      <c r="B33"/>
      <c r="C33"/>
      <c r="D33"/>
      <c r="E33"/>
      <c r="F33" s="1282"/>
      <c r="G33" s="1282"/>
      <c r="I33" s="1283"/>
      <c r="K33" s="188"/>
    </row>
    <row r="34" spans="1:11" ht="27.75" customHeight="1">
      <c r="A34"/>
      <c r="B34"/>
      <c r="C34"/>
      <c r="D34"/>
      <c r="E34"/>
      <c r="F34" s="1284"/>
      <c r="G34" s="1284"/>
      <c r="H34" s="1284"/>
      <c r="I34" s="1285"/>
      <c r="K34" s="188"/>
    </row>
    <row r="35" spans="1:11" ht="17.25">
      <c r="A35" s="614" t="s">
        <v>130</v>
      </c>
      <c r="B35"/>
      <c r="C35"/>
      <c r="D35"/>
      <c r="E35"/>
      <c r="K35" s="142"/>
    </row>
    <row r="36" spans="1:11">
      <c r="A36"/>
      <c r="B36"/>
      <c r="C36"/>
      <c r="D36"/>
      <c r="E36"/>
      <c r="F36" s="144"/>
      <c r="G36" s="144"/>
      <c r="H36" s="1286"/>
    </row>
    <row r="37" spans="1:11" ht="15.75">
      <c r="A37" s="615"/>
      <c r="B37"/>
      <c r="C37"/>
      <c r="D37"/>
      <c r="E37"/>
    </row>
    <row r="38" spans="1:11" ht="15.75" thickBot="1">
      <c r="A38"/>
      <c r="B38"/>
      <c r="C38"/>
      <c r="D38"/>
      <c r="E38"/>
    </row>
    <row r="39" spans="1:11" ht="15.75">
      <c r="A39" s="616" t="s">
        <v>131</v>
      </c>
      <c r="B39" s="1751" t="s">
        <v>132</v>
      </c>
      <c r="C39" s="1752"/>
      <c r="D39" s="1752"/>
      <c r="E39" s="1753"/>
    </row>
    <row r="40" spans="1:11" ht="15.75">
      <c r="A40" s="617" t="s">
        <v>133</v>
      </c>
      <c r="B40" s="1754" t="s">
        <v>134</v>
      </c>
      <c r="C40" s="1755"/>
      <c r="D40" s="1755"/>
      <c r="E40" s="1756"/>
    </row>
    <row r="41" spans="1:11" ht="16.5" thickBot="1">
      <c r="A41" s="617" t="s">
        <v>135</v>
      </c>
      <c r="B41" s="1757" t="s">
        <v>136</v>
      </c>
      <c r="C41" s="1758"/>
      <c r="D41" s="1758"/>
      <c r="E41" s="1759"/>
    </row>
    <row r="42" spans="1:11" ht="32.25" thickBot="1">
      <c r="A42" s="617" t="s">
        <v>137</v>
      </c>
      <c r="B42" s="1368" t="s">
        <v>138</v>
      </c>
      <c r="C42" s="619" t="s">
        <v>139</v>
      </c>
      <c r="D42" s="619" t="s">
        <v>140</v>
      </c>
      <c r="E42" s="619" t="s">
        <v>141</v>
      </c>
    </row>
    <row r="43" spans="1:11" ht="16.5" thickBot="1">
      <c r="A43" s="620" t="s">
        <v>142</v>
      </c>
      <c r="B43" s="1368" t="s">
        <v>143</v>
      </c>
      <c r="C43" s="1368" t="s">
        <v>144</v>
      </c>
      <c r="D43" s="1368" t="s">
        <v>145</v>
      </c>
      <c r="E43" s="1368" t="s">
        <v>146</v>
      </c>
    </row>
    <row r="44" spans="1:11" ht="16.5" thickBot="1">
      <c r="A44" s="621" t="s">
        <v>147</v>
      </c>
      <c r="B44" s="1368" t="s">
        <v>148</v>
      </c>
      <c r="C44" s="1368" t="s">
        <v>149</v>
      </c>
      <c r="D44" s="1368" t="s">
        <v>145</v>
      </c>
      <c r="E44" s="1368" t="s">
        <v>146</v>
      </c>
    </row>
    <row r="45" spans="1:11" ht="16.5" thickBot="1">
      <c r="A45" s="621" t="s">
        <v>150</v>
      </c>
      <c r="B45" s="1368" t="s">
        <v>151</v>
      </c>
      <c r="C45" s="1368" t="s">
        <v>152</v>
      </c>
      <c r="D45" s="1368" t="s">
        <v>145</v>
      </c>
      <c r="E45" s="1368" t="s">
        <v>146</v>
      </c>
    </row>
    <row r="46" spans="1:11" ht="16.5" thickBot="1">
      <c r="A46" s="621" t="s">
        <v>153</v>
      </c>
      <c r="B46" s="1368" t="s">
        <v>154</v>
      </c>
      <c r="C46" s="1368" t="s">
        <v>155</v>
      </c>
      <c r="D46" s="1368" t="s">
        <v>156</v>
      </c>
      <c r="E46" s="1368" t="s">
        <v>157</v>
      </c>
    </row>
    <row r="47" spans="1:11" ht="16.5" thickBot="1">
      <c r="A47" s="621" t="s">
        <v>158</v>
      </c>
      <c r="B47" s="1368" t="s">
        <v>159</v>
      </c>
      <c r="C47" s="1368" t="s">
        <v>160</v>
      </c>
      <c r="D47" s="1368" t="s">
        <v>161</v>
      </c>
      <c r="E47" s="1368" t="s">
        <v>162</v>
      </c>
    </row>
    <row r="48" spans="1:11" ht="16.5" thickBot="1">
      <c r="A48" s="621" t="s">
        <v>163</v>
      </c>
      <c r="B48" s="1368" t="s">
        <v>164</v>
      </c>
      <c r="C48" s="1368" t="s">
        <v>165</v>
      </c>
      <c r="D48" s="1368" t="s">
        <v>166</v>
      </c>
      <c r="E48" s="1368" t="s">
        <v>167</v>
      </c>
    </row>
    <row r="49" spans="1:5" ht="16.5" thickBot="1">
      <c r="A49" s="621" t="s">
        <v>168</v>
      </c>
      <c r="B49" s="1368" t="s">
        <v>169</v>
      </c>
      <c r="C49" s="1368" t="s">
        <v>170</v>
      </c>
      <c r="D49" s="1368" t="s">
        <v>171</v>
      </c>
      <c r="E49" s="1368" t="s">
        <v>172</v>
      </c>
    </row>
    <row r="50" spans="1:5" ht="16.5" thickBot="1">
      <c r="A50" s="621" t="s">
        <v>173</v>
      </c>
      <c r="B50" s="1368" t="s">
        <v>174</v>
      </c>
      <c r="C50" s="1368" t="s">
        <v>175</v>
      </c>
      <c r="D50" s="1368" t="s">
        <v>176</v>
      </c>
      <c r="E50" s="1368" t="s">
        <v>177</v>
      </c>
    </row>
    <row r="51" spans="1:5" ht="16.5" thickBot="1">
      <c r="A51" s="621" t="s">
        <v>178</v>
      </c>
      <c r="B51" s="1368" t="s">
        <v>179</v>
      </c>
      <c r="C51" s="1368" t="s">
        <v>180</v>
      </c>
      <c r="D51" s="1368" t="s">
        <v>181</v>
      </c>
      <c r="E51" s="1368" t="s">
        <v>182</v>
      </c>
    </row>
    <row r="52" spans="1:5" ht="16.5" thickBot="1">
      <c r="A52" s="621" t="s">
        <v>183</v>
      </c>
      <c r="B52" s="1368" t="s">
        <v>184</v>
      </c>
      <c r="C52" s="1368" t="s">
        <v>185</v>
      </c>
      <c r="D52" s="1368" t="s">
        <v>186</v>
      </c>
      <c r="E52" s="1368" t="s">
        <v>187</v>
      </c>
    </row>
    <row r="53" spans="1:5" ht="16.5" thickBot="1">
      <c r="A53" s="621" t="s">
        <v>188</v>
      </c>
      <c r="B53" s="1368" t="s">
        <v>189</v>
      </c>
      <c r="C53" s="1368" t="s">
        <v>190</v>
      </c>
      <c r="D53" s="1368" t="s">
        <v>145</v>
      </c>
      <c r="E53" s="1368" t="s">
        <v>191</v>
      </c>
    </row>
    <row r="54" spans="1:5" ht="16.5" thickBot="1">
      <c r="A54" s="621" t="s">
        <v>192</v>
      </c>
      <c r="B54" s="1368" t="s">
        <v>193</v>
      </c>
      <c r="C54" s="1368" t="s">
        <v>194</v>
      </c>
      <c r="D54" s="1368" t="s">
        <v>145</v>
      </c>
      <c r="E54" s="1368" t="s">
        <v>195</v>
      </c>
    </row>
    <row r="55" spans="1:5" ht="16.5" thickBot="1">
      <c r="A55" s="621" t="s">
        <v>196</v>
      </c>
      <c r="B55" s="1368" t="s">
        <v>197</v>
      </c>
      <c r="C55" s="1368" t="s">
        <v>198</v>
      </c>
      <c r="D55" s="1368" t="s">
        <v>145</v>
      </c>
      <c r="E55" s="1368" t="s">
        <v>199</v>
      </c>
    </row>
    <row r="56" spans="1:5" ht="16.5" thickBot="1">
      <c r="A56" s="621" t="s">
        <v>200</v>
      </c>
      <c r="B56" s="1368" t="s">
        <v>201</v>
      </c>
      <c r="C56" s="1368" t="s">
        <v>202</v>
      </c>
      <c r="D56" s="1368" t="s">
        <v>145</v>
      </c>
      <c r="E56" s="1368" t="s">
        <v>203</v>
      </c>
    </row>
    <row r="57" spans="1:5" ht="16.5" thickBot="1">
      <c r="A57" s="621" t="s">
        <v>204</v>
      </c>
      <c r="B57" s="1368" t="s">
        <v>205</v>
      </c>
      <c r="C57" s="1368" t="s">
        <v>206</v>
      </c>
      <c r="D57" s="1368" t="s">
        <v>145</v>
      </c>
      <c r="E57" s="1368" t="s">
        <v>207</v>
      </c>
    </row>
    <row r="58" spans="1:5" ht="16.5" thickBot="1">
      <c r="A58" s="621" t="s">
        <v>208</v>
      </c>
      <c r="B58" s="1368" t="s">
        <v>209</v>
      </c>
      <c r="C58" s="1368" t="s">
        <v>210</v>
      </c>
      <c r="D58" s="1368" t="s">
        <v>145</v>
      </c>
      <c r="E58" s="1368" t="s">
        <v>211</v>
      </c>
    </row>
    <row r="59" spans="1:5" ht="16.5" thickBot="1">
      <c r="A59" s="621" t="s">
        <v>212</v>
      </c>
      <c r="B59" s="1368" t="s">
        <v>213</v>
      </c>
      <c r="C59" s="1368" t="s">
        <v>210</v>
      </c>
      <c r="D59" s="1368" t="s">
        <v>145</v>
      </c>
      <c r="E59" s="1368" t="s">
        <v>214</v>
      </c>
    </row>
    <row r="60" spans="1:5" ht="16.5" thickBot="1">
      <c r="A60" s="621" t="s">
        <v>215</v>
      </c>
      <c r="B60" s="1368" t="s">
        <v>216</v>
      </c>
      <c r="C60" s="1368" t="s">
        <v>210</v>
      </c>
      <c r="D60" s="1368" t="s">
        <v>145</v>
      </c>
      <c r="E60" s="1368" t="s">
        <v>217</v>
      </c>
    </row>
    <row r="61" spans="1:5" ht="16.5" thickBot="1">
      <c r="A61" s="621" t="s">
        <v>218</v>
      </c>
      <c r="B61" s="1368" t="s">
        <v>219</v>
      </c>
      <c r="C61" s="1368" t="s">
        <v>210</v>
      </c>
      <c r="D61" s="1368" t="s">
        <v>145</v>
      </c>
      <c r="E61" s="1368" t="s">
        <v>220</v>
      </c>
    </row>
    <row r="62" spans="1:5" ht="16.5" thickBot="1">
      <c r="A62" s="621" t="s">
        <v>221</v>
      </c>
      <c r="B62" s="1368" t="s">
        <v>222</v>
      </c>
      <c r="C62" s="1368" t="s">
        <v>210</v>
      </c>
      <c r="D62" s="1368" t="s">
        <v>145</v>
      </c>
      <c r="E62" s="1368" t="s">
        <v>223</v>
      </c>
    </row>
    <row r="63" spans="1:5" ht="16.5" thickBot="1">
      <c r="A63" s="621" t="s">
        <v>224</v>
      </c>
      <c r="B63" s="1368" t="s">
        <v>225</v>
      </c>
      <c r="C63" s="1368" t="s">
        <v>210</v>
      </c>
      <c r="D63" s="1368" t="s">
        <v>145</v>
      </c>
      <c r="E63" s="1368" t="s">
        <v>226</v>
      </c>
    </row>
    <row r="65" spans="1:6">
      <c r="A65" s="29" t="s">
        <v>2069</v>
      </c>
    </row>
    <row r="66" spans="1:6" ht="94.5">
      <c r="A66" s="624" t="s">
        <v>227</v>
      </c>
      <c r="B66" s="624" t="s">
        <v>228</v>
      </c>
      <c r="C66" s="624" t="s">
        <v>229</v>
      </c>
      <c r="D66" s="624" t="s">
        <v>2046</v>
      </c>
      <c r="E66" s="624" t="s">
        <v>2044</v>
      </c>
      <c r="F66" s="624" t="s">
        <v>888</v>
      </c>
    </row>
    <row r="67" spans="1:6" ht="16.5" thickBot="1">
      <c r="A67" s="632">
        <v>80</v>
      </c>
      <c r="B67" s="633">
        <v>0.8</v>
      </c>
      <c r="C67" s="1368" t="s">
        <v>233</v>
      </c>
      <c r="D67" s="1368">
        <v>13.45</v>
      </c>
      <c r="E67" s="1368">
        <v>8760</v>
      </c>
      <c r="F67" s="1396">
        <f>(B67*D67*E67)*1/1000</f>
        <v>94.257599999999996</v>
      </c>
    </row>
    <row r="68" spans="1:6" ht="16.5" thickBot="1">
      <c r="A68" s="632">
        <v>32</v>
      </c>
      <c r="B68" s="633">
        <v>0.18</v>
      </c>
      <c r="C68" s="1368" t="s">
        <v>233</v>
      </c>
      <c r="D68" s="1368">
        <v>5.4</v>
      </c>
      <c r="E68" s="1396">
        <v>8760</v>
      </c>
      <c r="F68" s="1396">
        <f t="shared" ref="F68:F69" si="5">(B68*D68*E68)*1/1000</f>
        <v>8.5147199999999987</v>
      </c>
    </row>
    <row r="69" spans="1:6" ht="16.5" thickBot="1">
      <c r="A69" s="632">
        <v>50</v>
      </c>
      <c r="B69" s="633">
        <v>0.77</v>
      </c>
      <c r="C69" s="1368" t="s">
        <v>233</v>
      </c>
      <c r="D69" s="1368">
        <v>8.42</v>
      </c>
      <c r="E69" s="1396">
        <v>8760</v>
      </c>
      <c r="F69" s="1396">
        <f t="shared" si="5"/>
        <v>56.794584</v>
      </c>
    </row>
    <row r="70" spans="1:6" ht="16.5" thickBot="1">
      <c r="A70" s="632"/>
      <c r="B70" s="633"/>
      <c r="C70" s="1368"/>
      <c r="D70" s="1368"/>
      <c r="E70" s="1368"/>
      <c r="F70" s="1396"/>
    </row>
    <row r="71" spans="1:6" ht="16.5" thickBot="1">
      <c r="A71" s="632"/>
      <c r="B71" s="633"/>
      <c r="C71" s="1368"/>
      <c r="D71" s="1368"/>
      <c r="E71" s="1368"/>
      <c r="F71" s="1396"/>
    </row>
    <row r="72" spans="1:6" ht="16.5" thickBot="1">
      <c r="A72" s="632"/>
      <c r="B72" s="633"/>
      <c r="C72" s="1368"/>
      <c r="D72" s="1368"/>
      <c r="E72" s="1368"/>
      <c r="F72" s="1396"/>
    </row>
    <row r="73" spans="1:6" ht="16.5" thickBot="1">
      <c r="A73" s="632"/>
      <c r="B73" s="633">
        <f>B67+B68+B69</f>
        <v>1.75</v>
      </c>
      <c r="C73" s="1368"/>
      <c r="D73" s="1368"/>
      <c r="E73" s="1368"/>
      <c r="F73" s="1399">
        <f>F67+F68+F69</f>
        <v>159.56690399999999</v>
      </c>
    </row>
  </sheetData>
  <mergeCells count="5">
    <mergeCell ref="A1:I1"/>
    <mergeCell ref="A3:I3"/>
    <mergeCell ref="B39:E39"/>
    <mergeCell ref="B40:E40"/>
    <mergeCell ref="B41:E41"/>
  </mergeCells>
  <conditionalFormatting sqref="B14:C16 B19:C22 B17:B18">
    <cfRule type="cellIs" dxfId="10" priority="1" operator="greaterThan">
      <formula>A14</formula>
    </cfRule>
  </conditionalFormatting>
  <conditionalFormatting sqref="D7:D9 D15:D17 D11">
    <cfRule type="cellIs" dxfId="9" priority="10" operator="greaterThan">
      <formula>C7</formula>
    </cfRule>
  </conditionalFormatting>
  <conditionalFormatting sqref="E7:H9 E15:H17 E11:H11">
    <cfRule type="cellIs" dxfId="8" priority="11" operator="greaterThan">
      <formula>C7</formula>
    </cfRule>
  </conditionalFormatting>
  <conditionalFormatting sqref="D28">
    <cfRule type="cellIs" dxfId="7" priority="8" operator="greaterThan">
      <formula>C28</formula>
    </cfRule>
  </conditionalFormatting>
  <conditionalFormatting sqref="E28:H28">
    <cfRule type="cellIs" dxfId="6" priority="9" operator="greaterThan">
      <formula>C28</formula>
    </cfRule>
  </conditionalFormatting>
  <conditionalFormatting sqref="D19:D20 D23">
    <cfRule type="cellIs" dxfId="5" priority="6" operator="greaterThan">
      <formula>C19</formula>
    </cfRule>
  </conditionalFormatting>
  <conditionalFormatting sqref="E19:H20 E23:H23">
    <cfRule type="cellIs" dxfId="4" priority="7" operator="greaterThan">
      <formula>C19</formula>
    </cfRule>
  </conditionalFormatting>
  <conditionalFormatting sqref="D21">
    <cfRule type="cellIs" dxfId="3" priority="4" operator="greaterThan">
      <formula>C21</formula>
    </cfRule>
  </conditionalFormatting>
  <conditionalFormatting sqref="E21:H21">
    <cfRule type="cellIs" dxfId="2" priority="5" operator="greaterThan">
      <formula>C21</formula>
    </cfRule>
  </conditionalFormatting>
  <conditionalFormatting sqref="B7:C9">
    <cfRule type="cellIs" dxfId="1" priority="3" operator="greaterThan">
      <formula>A7</formula>
    </cfRule>
  </conditionalFormatting>
  <conditionalFormatting sqref="B11:C11">
    <cfRule type="cellIs" dxfId="0" priority="2" operator="greaterThan">
      <formula>A11</formula>
    </cfRule>
  </conditionalFormatting>
  <pageMargins left="0.7" right="0.7" top="0.75" bottom="0.49" header="0.3" footer="0.3"/>
  <pageSetup paperSize="9" scale="60"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00FF00"/>
    <pageSetUpPr fitToPage="1"/>
  </sheetPr>
  <dimension ref="A1:O43"/>
  <sheetViews>
    <sheetView view="pageBreakPreview" zoomScale="75" zoomScaleSheetLayoutView="75" workbookViewId="0">
      <selection activeCell="H50" sqref="H50"/>
    </sheetView>
  </sheetViews>
  <sheetFormatPr defaultRowHeight="15"/>
  <cols>
    <col min="1" max="1" width="7.85546875" style="29" customWidth="1"/>
    <col min="2" max="2" width="29.85546875" style="29" customWidth="1"/>
    <col min="3" max="3" width="24.42578125" style="29" customWidth="1"/>
    <col min="4" max="4" width="16" style="29" customWidth="1"/>
    <col min="5" max="5" width="12.140625" style="29" customWidth="1"/>
    <col min="6" max="6" width="18.28515625" style="29" customWidth="1"/>
    <col min="7" max="7" width="10.5703125" style="29" customWidth="1"/>
    <col min="8" max="8" width="33.28515625" style="29" customWidth="1"/>
    <col min="9" max="16384" width="9.140625" style="29"/>
  </cols>
  <sheetData>
    <row r="1" spans="1:11">
      <c r="B1" s="30"/>
      <c r="C1" s="30"/>
      <c r="D1" s="30"/>
      <c r="E1" s="30"/>
      <c r="F1" s="30"/>
      <c r="G1" s="30"/>
    </row>
    <row r="2" spans="1:11" ht="23.25" customHeight="1">
      <c r="A2" s="1536" t="s">
        <v>29</v>
      </c>
      <c r="B2" s="1536"/>
      <c r="C2" s="1536"/>
      <c r="D2" s="1536"/>
      <c r="E2" s="1536"/>
      <c r="F2" s="1536"/>
      <c r="G2" s="1536"/>
      <c r="H2" s="1536"/>
    </row>
    <row r="3" spans="1:11">
      <c r="A3" s="165"/>
      <c r="B3" s="165"/>
      <c r="C3" s="165"/>
      <c r="D3" s="165"/>
      <c r="E3" s="165"/>
      <c r="F3" s="165"/>
      <c r="G3" s="165"/>
      <c r="K3" s="144"/>
    </row>
    <row r="4" spans="1:11" ht="15" customHeight="1">
      <c r="A4" s="1774" t="str">
        <f>CONCATENATE(ПАС!B56,"  (",ПАС!C52,"  ",ПАС!C51,")")</f>
        <v>ООО "Ромист"   (Омутинское   Омутинский муниципальный район)</v>
      </c>
      <c r="B4" s="1774"/>
      <c r="C4" s="1774"/>
      <c r="D4" s="1774"/>
      <c r="E4" s="1774"/>
      <c r="F4" s="1774"/>
      <c r="G4" s="1774"/>
      <c r="H4" s="1774"/>
    </row>
    <row r="5" spans="1:11">
      <c r="A5" s="1535" t="s">
        <v>907</v>
      </c>
      <c r="B5" s="1535" t="s">
        <v>908</v>
      </c>
      <c r="C5" s="1535" t="s">
        <v>909</v>
      </c>
      <c r="D5" s="1535" t="s">
        <v>910</v>
      </c>
      <c r="E5" s="1535"/>
      <c r="F5" s="1535" t="s">
        <v>911</v>
      </c>
      <c r="G5" s="1535"/>
      <c r="H5" s="1535" t="s">
        <v>648</v>
      </c>
    </row>
    <row r="6" spans="1:11" ht="39" customHeight="1">
      <c r="A6" s="1535"/>
      <c r="B6" s="1535"/>
      <c r="C6" s="1535"/>
      <c r="D6" s="32" t="s">
        <v>912</v>
      </c>
      <c r="E6" s="32" t="s">
        <v>913</v>
      </c>
      <c r="F6" s="32" t="s">
        <v>914</v>
      </c>
      <c r="G6" s="32" t="s">
        <v>913</v>
      </c>
      <c r="H6" s="1535"/>
    </row>
    <row r="7" spans="1:11" ht="12" customHeight="1">
      <c r="A7" s="44">
        <v>1</v>
      </c>
      <c r="B7" s="44">
        <v>2</v>
      </c>
      <c r="C7" s="44">
        <v>3</v>
      </c>
      <c r="D7" s="44">
        <v>4</v>
      </c>
      <c r="E7" s="44">
        <v>5</v>
      </c>
      <c r="F7" s="44">
        <v>6</v>
      </c>
      <c r="G7" s="44">
        <v>7</v>
      </c>
      <c r="H7" s="44">
        <v>8</v>
      </c>
    </row>
    <row r="8" spans="1:11" ht="40.5" customHeight="1">
      <c r="A8" s="409"/>
      <c r="B8" s="222" t="s">
        <v>1747</v>
      </c>
      <c r="C8" s="410"/>
      <c r="D8" s="410"/>
      <c r="E8" s="410"/>
      <c r="F8" s="410"/>
      <c r="G8" s="410"/>
      <c r="H8" s="411"/>
    </row>
    <row r="9" spans="1:11" ht="15.75" customHeight="1">
      <c r="A9" s="407"/>
      <c r="B9" s="408" t="s">
        <v>28</v>
      </c>
      <c r="C9" s="407"/>
      <c r="D9" s="407"/>
      <c r="E9" s="407"/>
      <c r="F9" s="407"/>
      <c r="G9" s="407"/>
      <c r="H9" s="407"/>
    </row>
    <row r="10" spans="1:11">
      <c r="A10" s="32">
        <v>1</v>
      </c>
      <c r="B10" s="370"/>
      <c r="C10" s="179"/>
      <c r="D10" s="179"/>
      <c r="E10" s="179"/>
      <c r="F10" s="132">
        <f>C10*D10*1000</f>
        <v>0</v>
      </c>
      <c r="G10" s="371"/>
      <c r="H10" s="371"/>
    </row>
    <row r="11" spans="1:11" hidden="1">
      <c r="A11" s="409"/>
      <c r="B11" s="222" t="s">
        <v>415</v>
      </c>
      <c r="C11" s="410"/>
      <c r="D11" s="410"/>
      <c r="E11" s="410"/>
      <c r="F11" s="410"/>
      <c r="G11" s="410"/>
      <c r="H11" s="411"/>
    </row>
    <row r="12" spans="1:11" ht="15.75" hidden="1" customHeight="1">
      <c r="A12" s="407"/>
      <c r="B12" s="408" t="s">
        <v>28</v>
      </c>
      <c r="C12" s="407"/>
      <c r="D12" s="407"/>
      <c r="E12" s="407"/>
      <c r="F12" s="407"/>
      <c r="G12" s="407"/>
      <c r="H12" s="407"/>
    </row>
    <row r="13" spans="1:11" hidden="1">
      <c r="A13" s="32">
        <v>1</v>
      </c>
      <c r="B13" s="370"/>
      <c r="C13" s="179"/>
      <c r="D13" s="179"/>
      <c r="E13" s="179"/>
      <c r="F13" s="132">
        <f>C13*D13*1000</f>
        <v>0</v>
      </c>
      <c r="G13" s="371"/>
      <c r="H13" s="371"/>
    </row>
    <row r="14" spans="1:11" hidden="1">
      <c r="A14" s="409"/>
      <c r="B14" s="222" t="s">
        <v>414</v>
      </c>
      <c r="C14" s="410"/>
      <c r="D14" s="410"/>
      <c r="E14" s="410"/>
      <c r="F14" s="410"/>
      <c r="G14" s="410"/>
      <c r="H14" s="411"/>
    </row>
    <row r="15" spans="1:11" hidden="1">
      <c r="A15" s="407"/>
      <c r="B15" s="408" t="s">
        <v>28</v>
      </c>
      <c r="C15" s="407"/>
      <c r="D15" s="407"/>
      <c r="E15" s="407"/>
      <c r="F15" s="407"/>
      <c r="G15" s="407"/>
      <c r="H15" s="407"/>
    </row>
    <row r="16" spans="1:11" hidden="1">
      <c r="A16" s="32">
        <v>1</v>
      </c>
      <c r="B16" s="370"/>
      <c r="C16" s="179"/>
      <c r="D16" s="179"/>
      <c r="E16" s="179"/>
      <c r="F16" s="132">
        <f>C16*D16*1000</f>
        <v>0</v>
      </c>
      <c r="G16" s="371"/>
      <c r="H16" s="371"/>
    </row>
    <row r="17" spans="1:15" ht="39.75" customHeight="1">
      <c r="A17" s="409"/>
      <c r="B17" s="222" t="s">
        <v>1685</v>
      </c>
      <c r="C17" s="410"/>
      <c r="D17" s="410"/>
      <c r="E17" s="410"/>
      <c r="F17" s="410"/>
      <c r="G17" s="410"/>
      <c r="H17" s="411"/>
    </row>
    <row r="18" spans="1:15">
      <c r="A18" s="407"/>
      <c r="B18" s="408" t="s">
        <v>28</v>
      </c>
      <c r="C18" s="407"/>
      <c r="D18" s="407"/>
      <c r="E18" s="407"/>
      <c r="F18" s="407"/>
      <c r="G18" s="407"/>
      <c r="H18" s="407"/>
    </row>
    <row r="19" spans="1:15">
      <c r="A19" s="32">
        <v>1</v>
      </c>
      <c r="B19" s="370"/>
      <c r="C19" s="179"/>
      <c r="D19" s="179"/>
      <c r="E19" s="179"/>
      <c r="F19" s="132">
        <f>C19*D19*1000</f>
        <v>0</v>
      </c>
      <c r="G19" s="371"/>
      <c r="H19" s="371"/>
    </row>
    <row r="20" spans="1:15" hidden="1">
      <c r="A20" s="409"/>
      <c r="B20" s="222" t="s">
        <v>415</v>
      </c>
      <c r="C20" s="410"/>
      <c r="D20" s="410"/>
      <c r="E20" s="410"/>
      <c r="F20" s="410"/>
      <c r="G20" s="410"/>
      <c r="H20" s="411"/>
    </row>
    <row r="21" spans="1:15" hidden="1">
      <c r="A21" s="407"/>
      <c r="B21" s="408" t="s">
        <v>28</v>
      </c>
      <c r="C21" s="407"/>
      <c r="D21" s="407"/>
      <c r="E21" s="407"/>
      <c r="F21" s="407"/>
      <c r="G21" s="407"/>
      <c r="H21" s="407"/>
      <c r="J21" s="144"/>
      <c r="K21" s="144"/>
      <c r="L21" s="144"/>
      <c r="M21" s="144"/>
      <c r="N21" s="144"/>
      <c r="O21" s="144"/>
    </row>
    <row r="22" spans="1:15" hidden="1">
      <c r="A22" s="32">
        <v>1</v>
      </c>
      <c r="B22" s="370"/>
      <c r="C22" s="179"/>
      <c r="D22" s="179"/>
      <c r="E22" s="179"/>
      <c r="F22" s="132">
        <f>C22*D22*1000</f>
        <v>0</v>
      </c>
      <c r="G22" s="371"/>
      <c r="H22" s="371"/>
      <c r="J22" s="144"/>
      <c r="K22" s="144"/>
      <c r="L22" s="144"/>
      <c r="M22" s="144"/>
      <c r="N22" s="144"/>
      <c r="O22" s="144"/>
    </row>
    <row r="23" spans="1:15" hidden="1">
      <c r="A23" s="409"/>
      <c r="B23" s="222" t="s">
        <v>414</v>
      </c>
      <c r="C23" s="410"/>
      <c r="D23" s="410"/>
      <c r="E23" s="410"/>
      <c r="F23" s="410"/>
      <c r="G23" s="410"/>
      <c r="H23" s="411"/>
      <c r="J23" s="144"/>
      <c r="K23" s="144"/>
      <c r="L23" s="144"/>
      <c r="M23" s="144"/>
      <c r="N23" s="144"/>
      <c r="O23" s="144"/>
    </row>
    <row r="24" spans="1:15" hidden="1">
      <c r="A24" s="407"/>
      <c r="B24" s="408" t="s">
        <v>28</v>
      </c>
      <c r="C24" s="407"/>
      <c r="D24" s="407"/>
      <c r="E24" s="407"/>
      <c r="F24" s="407"/>
      <c r="G24" s="407"/>
      <c r="H24" s="407"/>
      <c r="J24" s="144"/>
      <c r="K24" s="144"/>
      <c r="L24" s="144"/>
      <c r="M24" s="144"/>
      <c r="N24" s="144"/>
      <c r="O24" s="144"/>
    </row>
    <row r="25" spans="1:15" hidden="1">
      <c r="A25" s="32">
        <v>1</v>
      </c>
      <c r="B25" s="370"/>
      <c r="C25" s="179"/>
      <c r="D25" s="179"/>
      <c r="E25" s="179"/>
      <c r="F25" s="132">
        <f>C25*D25*1000</f>
        <v>0</v>
      </c>
      <c r="G25" s="371"/>
      <c r="H25" s="371"/>
      <c r="J25" s="144"/>
      <c r="K25" s="144"/>
      <c r="L25" s="144"/>
      <c r="M25" s="144"/>
      <c r="N25" s="144"/>
      <c r="O25" s="144"/>
    </row>
    <row r="26" spans="1:15" ht="37.5" customHeight="1">
      <c r="B26" s="1773" t="s">
        <v>1748</v>
      </c>
      <c r="C26" s="1773"/>
      <c r="D26" s="397"/>
      <c r="E26" s="397"/>
      <c r="F26" s="397"/>
      <c r="G26" s="397"/>
      <c r="H26" s="397"/>
      <c r="I26" s="750"/>
      <c r="J26" s="749"/>
      <c r="K26" s="749"/>
      <c r="L26" s="749"/>
      <c r="M26" s="749"/>
      <c r="N26" s="749"/>
      <c r="O26" s="749"/>
    </row>
    <row r="27" spans="1:15">
      <c r="A27" s="85"/>
      <c r="B27" s="408" t="s">
        <v>28</v>
      </c>
      <c r="C27" s="407"/>
      <c r="D27" s="407"/>
      <c r="E27" s="407"/>
      <c r="F27" s="407"/>
      <c r="G27" s="407"/>
      <c r="H27" s="407"/>
      <c r="J27" s="144"/>
      <c r="K27" s="144"/>
      <c r="L27" s="144"/>
      <c r="M27" s="144"/>
      <c r="N27" s="144"/>
      <c r="O27" s="144"/>
    </row>
    <row r="28" spans="1:15">
      <c r="A28" s="32">
        <v>1</v>
      </c>
      <c r="B28" s="370"/>
      <c r="C28" s="179"/>
      <c r="D28" s="179"/>
      <c r="E28" s="179"/>
      <c r="F28" s="132">
        <f>C28*D28*1000</f>
        <v>0</v>
      </c>
      <c r="G28" s="634"/>
      <c r="H28" s="371"/>
      <c r="J28" s="144"/>
      <c r="K28" s="144"/>
      <c r="L28" s="144"/>
      <c r="M28" s="144"/>
      <c r="N28" s="144"/>
      <c r="O28" s="144"/>
    </row>
    <row r="29" spans="1:15" hidden="1">
      <c r="A29" s="409"/>
      <c r="B29" s="222" t="s">
        <v>415</v>
      </c>
      <c r="C29" s="410"/>
      <c r="D29" s="410"/>
      <c r="E29" s="410"/>
      <c r="F29" s="410"/>
      <c r="G29" s="410"/>
      <c r="H29" s="411"/>
      <c r="J29" s="144"/>
      <c r="K29" s="144"/>
      <c r="L29" s="144"/>
      <c r="M29" s="144"/>
      <c r="N29" s="144"/>
      <c r="O29" s="144"/>
    </row>
    <row r="30" spans="1:15" hidden="1">
      <c r="A30" s="407"/>
      <c r="B30" s="408" t="s">
        <v>28</v>
      </c>
      <c r="C30" s="407"/>
      <c r="D30" s="407"/>
      <c r="E30" s="407"/>
      <c r="F30" s="407"/>
      <c r="G30" s="407"/>
      <c r="H30" s="407"/>
      <c r="J30" s="144"/>
      <c r="K30" s="144"/>
      <c r="L30" s="144"/>
      <c r="M30" s="144"/>
      <c r="N30" s="144"/>
      <c r="O30" s="144"/>
    </row>
    <row r="31" spans="1:15" hidden="1">
      <c r="A31" s="32">
        <v>1</v>
      </c>
      <c r="B31" s="370"/>
      <c r="C31" s="179"/>
      <c r="D31" s="179"/>
      <c r="E31" s="179"/>
      <c r="F31" s="132">
        <f>C31*D31*1000</f>
        <v>0</v>
      </c>
      <c r="G31" s="634"/>
      <c r="H31" s="371"/>
      <c r="J31" s="144"/>
      <c r="K31" s="144"/>
      <c r="L31" s="144"/>
      <c r="M31" s="144"/>
      <c r="N31" s="144"/>
      <c r="O31" s="144"/>
    </row>
    <row r="32" spans="1:15" hidden="1">
      <c r="A32" s="409"/>
      <c r="B32" s="222" t="s">
        <v>414</v>
      </c>
      <c r="C32" s="410"/>
      <c r="D32" s="410"/>
      <c r="E32" s="410"/>
      <c r="F32" s="410"/>
      <c r="G32" s="410"/>
      <c r="H32" s="411"/>
      <c r="J32" s="144"/>
      <c r="K32" s="144"/>
      <c r="L32" s="144"/>
      <c r="M32" s="144"/>
      <c r="N32" s="144"/>
      <c r="O32" s="144"/>
    </row>
    <row r="33" spans="1:15" hidden="1">
      <c r="A33" s="407"/>
      <c r="B33" s="408" t="s">
        <v>28</v>
      </c>
      <c r="C33" s="407"/>
      <c r="D33" s="407"/>
      <c r="E33" s="407"/>
      <c r="F33" s="407"/>
      <c r="G33" s="407"/>
      <c r="H33" s="407"/>
      <c r="J33" s="144"/>
      <c r="K33" s="144"/>
      <c r="L33" s="144"/>
      <c r="M33" s="144"/>
      <c r="N33" s="144"/>
      <c r="O33" s="144"/>
    </row>
    <row r="34" spans="1:15" hidden="1">
      <c r="A34" s="32">
        <v>1</v>
      </c>
      <c r="B34" s="370"/>
      <c r="C34" s="179"/>
      <c r="D34" s="179"/>
      <c r="E34" s="179"/>
      <c r="F34" s="132">
        <f>C34*D34*1000</f>
        <v>0</v>
      </c>
      <c r="G34" s="634"/>
      <c r="H34" s="371"/>
    </row>
    <row r="35" spans="1:15" ht="39.75" customHeight="1">
      <c r="B35" s="222" t="s">
        <v>1749</v>
      </c>
      <c r="C35" s="410"/>
      <c r="D35" s="410"/>
      <c r="E35" s="410"/>
      <c r="F35" s="410"/>
      <c r="G35" s="410"/>
      <c r="H35" s="411"/>
    </row>
    <row r="36" spans="1:15">
      <c r="A36" s="85"/>
      <c r="B36" s="408" t="s">
        <v>28</v>
      </c>
      <c r="C36" s="407"/>
      <c r="D36" s="407"/>
      <c r="E36" s="407"/>
      <c r="F36" s="407"/>
      <c r="G36" s="407"/>
      <c r="H36" s="407"/>
    </row>
    <row r="37" spans="1:15">
      <c r="A37" s="32">
        <v>1</v>
      </c>
      <c r="B37" s="370"/>
      <c r="C37" s="179"/>
      <c r="D37" s="179"/>
      <c r="E37" s="179"/>
      <c r="F37" s="132">
        <f>C37*D37*1000</f>
        <v>0</v>
      </c>
      <c r="G37" s="634"/>
      <c r="H37" s="371"/>
    </row>
    <row r="38" spans="1:15" hidden="1">
      <c r="A38" s="409"/>
      <c r="B38" s="222" t="s">
        <v>415</v>
      </c>
      <c r="C38" s="410"/>
      <c r="D38" s="410"/>
      <c r="E38" s="410"/>
      <c r="F38" s="410"/>
      <c r="G38" s="410"/>
      <c r="H38" s="411"/>
    </row>
    <row r="39" spans="1:15" hidden="1">
      <c r="A39" s="407"/>
      <c r="B39" s="408" t="s">
        <v>28</v>
      </c>
      <c r="C39" s="407"/>
      <c r="D39" s="407"/>
      <c r="E39" s="407"/>
      <c r="F39" s="407"/>
      <c r="G39" s="407"/>
      <c r="H39" s="407"/>
    </row>
    <row r="40" spans="1:15" hidden="1">
      <c r="A40" s="32">
        <v>1</v>
      </c>
      <c r="B40" s="370"/>
      <c r="C40" s="179"/>
      <c r="D40" s="179"/>
      <c r="E40" s="179"/>
      <c r="F40" s="132">
        <f>C40*D40*1000</f>
        <v>0</v>
      </c>
      <c r="G40" s="634"/>
      <c r="H40" s="371"/>
    </row>
    <row r="41" spans="1:15" hidden="1">
      <c r="A41" s="409"/>
      <c r="B41" s="222" t="s">
        <v>414</v>
      </c>
      <c r="C41" s="410"/>
      <c r="D41" s="410"/>
      <c r="E41" s="410"/>
      <c r="F41" s="410"/>
      <c r="G41" s="410"/>
      <c r="H41" s="411"/>
    </row>
    <row r="42" spans="1:15" hidden="1">
      <c r="A42" s="407"/>
      <c r="B42" s="408" t="s">
        <v>28</v>
      </c>
      <c r="C42" s="407"/>
      <c r="D42" s="407"/>
      <c r="E42" s="407"/>
      <c r="F42" s="407"/>
      <c r="G42" s="407"/>
      <c r="H42" s="407"/>
    </row>
    <row r="43" spans="1:15" hidden="1">
      <c r="A43" s="32">
        <v>1</v>
      </c>
      <c r="B43" s="370"/>
      <c r="C43" s="179"/>
      <c r="D43" s="179"/>
      <c r="E43" s="179"/>
      <c r="F43" s="132">
        <f>C43*D43*1000</f>
        <v>0</v>
      </c>
      <c r="G43" s="634"/>
      <c r="H43" s="371"/>
    </row>
  </sheetData>
  <mergeCells count="9">
    <mergeCell ref="B26:C26"/>
    <mergeCell ref="H5:H6"/>
    <mergeCell ref="A2:H2"/>
    <mergeCell ref="A5:A6"/>
    <mergeCell ref="B5:B6"/>
    <mergeCell ref="C5:C6"/>
    <mergeCell ref="D5:E5"/>
    <mergeCell ref="F5:G5"/>
    <mergeCell ref="A4:H4"/>
  </mergeCells>
  <phoneticPr fontId="0" type="noConversion"/>
  <pageMargins left="0.70866141732283472" right="0.11811023622047245" top="0.78740157480314965" bottom="0" header="0.31496062992125984" footer="0.31496062992125984"/>
  <pageSetup paperSize="9" scale="60"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P63"/>
  <sheetViews>
    <sheetView topLeftCell="B1" zoomScaleNormal="100" zoomScaleSheetLayoutView="75" workbookViewId="0">
      <selection activeCell="I64" sqref="I64"/>
    </sheetView>
  </sheetViews>
  <sheetFormatPr defaultColWidth="9.140625" defaultRowHeight="15"/>
  <cols>
    <col min="1" max="1" width="7.85546875" style="29" customWidth="1"/>
    <col min="2" max="2" width="24.5703125" style="29" customWidth="1"/>
    <col min="3" max="3" width="33.7109375" style="29" customWidth="1"/>
    <col min="4" max="4" width="23" style="29" customWidth="1"/>
    <col min="5" max="5" width="10.28515625" style="29" customWidth="1"/>
    <col min="6" max="10" width="9.42578125" style="29" customWidth="1"/>
    <col min="11" max="11" width="13.28515625" style="29" bestFit="1" customWidth="1"/>
    <col min="12" max="16" width="13.28515625" style="29" customWidth="1"/>
    <col min="17" max="16384" width="9.140625" style="29"/>
  </cols>
  <sheetData>
    <row r="1" spans="1:16">
      <c r="A1" s="30"/>
      <c r="B1" s="30"/>
      <c r="C1" s="30"/>
      <c r="D1" s="30"/>
      <c r="E1" s="30"/>
    </row>
    <row r="2" spans="1:16" ht="44.25" customHeight="1">
      <c r="A2" s="1676" t="s">
        <v>1075</v>
      </c>
      <c r="B2" s="1676"/>
      <c r="C2" s="1676"/>
      <c r="D2" s="1676"/>
      <c r="E2" s="1676"/>
      <c r="F2" s="1676"/>
      <c r="G2" s="1676"/>
      <c r="H2" s="1676"/>
      <c r="I2" s="1676"/>
      <c r="J2" s="1676"/>
      <c r="K2" s="1676"/>
      <c r="L2" s="1676"/>
      <c r="M2" s="1676"/>
      <c r="N2" s="1676"/>
      <c r="O2" s="1676"/>
      <c r="P2" s="1676"/>
    </row>
    <row r="3" spans="1:16" ht="15" customHeight="1"/>
    <row r="4" spans="1:16" ht="15" customHeight="1">
      <c r="A4" s="1779" t="str">
        <f>CONCATENATE(ПАС!B56,"  (",ПАС!C52,"  ",ПАС!C51,")")</f>
        <v>ООО "Ромист"   (Омутинское   Омутинский муниципальный район)</v>
      </c>
      <c r="B4" s="1779"/>
      <c r="C4" s="1779"/>
      <c r="D4" s="1779"/>
      <c r="E4" s="1779"/>
      <c r="F4" s="1779"/>
      <c r="G4" s="1779"/>
      <c r="H4" s="1779"/>
      <c r="I4" s="1779"/>
      <c r="J4" s="1779"/>
      <c r="K4" s="1779"/>
      <c r="L4" s="1779"/>
      <c r="M4" s="1779"/>
      <c r="N4" s="1779"/>
      <c r="O4" s="1779"/>
      <c r="P4" s="1779"/>
    </row>
    <row r="5" spans="1:16" ht="27" customHeight="1">
      <c r="A5" s="1775" t="s">
        <v>721</v>
      </c>
      <c r="B5" s="1535" t="s">
        <v>1011</v>
      </c>
      <c r="C5" s="1535" t="s">
        <v>1010</v>
      </c>
      <c r="D5" s="1535" t="s">
        <v>1076</v>
      </c>
      <c r="E5" s="1535" t="s">
        <v>1107</v>
      </c>
      <c r="F5" s="1683" t="s">
        <v>1757</v>
      </c>
      <c r="G5" s="1684"/>
      <c r="H5" s="1684"/>
      <c r="I5" s="1684"/>
      <c r="J5" s="1685"/>
      <c r="K5" s="1776" t="s">
        <v>1758</v>
      </c>
      <c r="L5" s="1776"/>
      <c r="M5" s="1776"/>
      <c r="N5" s="1776"/>
      <c r="O5" s="1776"/>
      <c r="P5" s="1776"/>
    </row>
    <row r="6" spans="1:16" ht="27" customHeight="1">
      <c r="A6" s="1775"/>
      <c r="B6" s="1535"/>
      <c r="C6" s="1535"/>
      <c r="D6" s="1535"/>
      <c r="E6" s="1535"/>
      <c r="F6" s="1206">
        <v>2023</v>
      </c>
      <c r="G6" s="369">
        <v>2024</v>
      </c>
      <c r="H6" s="369">
        <v>2025</v>
      </c>
      <c r="I6" s="369">
        <v>2026</v>
      </c>
      <c r="J6" s="369">
        <v>2027</v>
      </c>
      <c r="K6" s="369" t="s">
        <v>1750</v>
      </c>
      <c r="L6" s="1364">
        <v>2023</v>
      </c>
      <c r="M6" s="369">
        <v>2024</v>
      </c>
      <c r="N6" s="369">
        <v>2025</v>
      </c>
      <c r="O6" s="369">
        <v>2026</v>
      </c>
      <c r="P6" s="369">
        <v>2027</v>
      </c>
    </row>
    <row r="7" spans="1:16">
      <c r="A7" s="1208">
        <v>1</v>
      </c>
      <c r="B7" s="1208">
        <v>2</v>
      </c>
      <c r="C7" s="1208">
        <v>3</v>
      </c>
      <c r="D7" s="1208">
        <v>4</v>
      </c>
      <c r="E7" s="1208">
        <v>5</v>
      </c>
      <c r="F7" s="1208">
        <v>6</v>
      </c>
      <c r="G7" s="1208">
        <v>7</v>
      </c>
      <c r="H7" s="1208">
        <v>8</v>
      </c>
      <c r="I7" s="1208">
        <v>8</v>
      </c>
      <c r="J7" s="1208">
        <v>10</v>
      </c>
      <c r="K7" s="1208">
        <v>11</v>
      </c>
      <c r="L7" s="1208">
        <v>12</v>
      </c>
      <c r="M7" s="1208">
        <v>13</v>
      </c>
      <c r="N7" s="1208">
        <v>14</v>
      </c>
      <c r="O7" s="1208">
        <v>15</v>
      </c>
      <c r="P7" s="1208">
        <v>16</v>
      </c>
    </row>
    <row r="8" spans="1:16" ht="24" customHeight="1">
      <c r="A8" s="1287"/>
      <c r="B8" s="1288" t="s">
        <v>1226</v>
      </c>
      <c r="C8" s="1288"/>
      <c r="D8" s="1289"/>
      <c r="E8" s="1290"/>
      <c r="F8" s="85"/>
      <c r="G8" s="85"/>
      <c r="H8" s="85"/>
      <c r="I8" s="85"/>
      <c r="J8" s="85"/>
      <c r="K8" s="1303">
        <f t="shared" ref="K8:P8" si="0">K9+K14+K20</f>
        <v>5860</v>
      </c>
      <c r="L8" s="1303">
        <f t="shared" si="0"/>
        <v>1172</v>
      </c>
      <c r="M8" s="1303">
        <f t="shared" si="0"/>
        <v>1172</v>
      </c>
      <c r="N8" s="1303">
        <f t="shared" si="0"/>
        <v>1172</v>
      </c>
      <c r="O8" s="1303">
        <f t="shared" si="0"/>
        <v>1172</v>
      </c>
      <c r="P8" s="1303">
        <f t="shared" si="0"/>
        <v>1172</v>
      </c>
    </row>
    <row r="9" spans="1:16" ht="21" customHeight="1">
      <c r="A9" s="1291"/>
      <c r="B9" s="1777" t="s">
        <v>1751</v>
      </c>
      <c r="C9" s="1777"/>
      <c r="D9" s="1778"/>
      <c r="E9" s="1292"/>
      <c r="F9" s="85"/>
      <c r="G9" s="85"/>
      <c r="H9" s="85"/>
      <c r="I9" s="85"/>
      <c r="J9" s="85"/>
      <c r="K9" s="1303">
        <f t="shared" ref="K9:P9" si="1">SUM(K10:K13)</f>
        <v>5860</v>
      </c>
      <c r="L9" s="1303">
        <f t="shared" si="1"/>
        <v>1172</v>
      </c>
      <c r="M9" s="1303">
        <f t="shared" si="1"/>
        <v>1172</v>
      </c>
      <c r="N9" s="1303">
        <f t="shared" si="1"/>
        <v>1172</v>
      </c>
      <c r="O9" s="1303">
        <f t="shared" si="1"/>
        <v>1172</v>
      </c>
      <c r="P9" s="1303">
        <f t="shared" si="1"/>
        <v>1172</v>
      </c>
    </row>
    <row r="10" spans="1:16" ht="25.5">
      <c r="A10" s="1206">
        <v>1</v>
      </c>
      <c r="B10" s="1293" t="s">
        <v>1754</v>
      </c>
      <c r="C10" s="1294" t="s">
        <v>328</v>
      </c>
      <c r="D10" s="1294" t="s">
        <v>869</v>
      </c>
      <c r="E10" s="1294" t="s">
        <v>1673</v>
      </c>
      <c r="F10" s="1294">
        <v>23.6</v>
      </c>
      <c r="G10" s="1294">
        <v>23.6</v>
      </c>
      <c r="H10" s="1294">
        <v>23.6</v>
      </c>
      <c r="I10" s="1294">
        <v>23.6</v>
      </c>
      <c r="J10" s="1294">
        <v>23.6</v>
      </c>
      <c r="K10" s="1265">
        <f>L10+M10+N10+O10+P10</f>
        <v>1200</v>
      </c>
      <c r="L10" s="1265">
        <v>240</v>
      </c>
      <c r="M10" s="1265">
        <v>240</v>
      </c>
      <c r="N10" s="1265">
        <v>240</v>
      </c>
      <c r="O10" s="1265">
        <v>240</v>
      </c>
      <c r="P10" s="1265">
        <v>240</v>
      </c>
    </row>
    <row r="11" spans="1:16" ht="42" customHeight="1">
      <c r="A11" s="1206">
        <v>2</v>
      </c>
      <c r="B11" s="1294" t="s">
        <v>1755</v>
      </c>
      <c r="C11" s="1294" t="s">
        <v>328</v>
      </c>
      <c r="D11" s="1294" t="s">
        <v>869</v>
      </c>
      <c r="E11" s="1294" t="s">
        <v>1673</v>
      </c>
      <c r="F11" s="1294">
        <v>70</v>
      </c>
      <c r="G11" s="1294">
        <v>70</v>
      </c>
      <c r="H11" s="1294">
        <v>70</v>
      </c>
      <c r="I11" s="1294">
        <v>70</v>
      </c>
      <c r="J11" s="1294">
        <v>70</v>
      </c>
      <c r="K11" s="1265">
        <f t="shared" ref="K11:K13" si="2">L11+M11+N11+O11+P11</f>
        <v>4250</v>
      </c>
      <c r="L11" s="1265">
        <v>850</v>
      </c>
      <c r="M11" s="1265">
        <v>850</v>
      </c>
      <c r="N11" s="1265">
        <v>850</v>
      </c>
      <c r="O11" s="1265">
        <v>850</v>
      </c>
      <c r="P11" s="1265">
        <v>850</v>
      </c>
    </row>
    <row r="12" spans="1:16" ht="25.5">
      <c r="A12" s="1206">
        <v>4</v>
      </c>
      <c r="B12" s="1293" t="s">
        <v>237</v>
      </c>
      <c r="C12" s="1294" t="s">
        <v>328</v>
      </c>
      <c r="D12" s="1294" t="s">
        <v>869</v>
      </c>
      <c r="E12" s="1294" t="s">
        <v>1673</v>
      </c>
      <c r="F12" s="1294">
        <v>5.8</v>
      </c>
      <c r="G12" s="1294">
        <v>5.8</v>
      </c>
      <c r="H12" s="1294">
        <v>5.8</v>
      </c>
      <c r="I12" s="1294">
        <v>5.8</v>
      </c>
      <c r="J12" s="1294">
        <v>5.8</v>
      </c>
      <c r="K12" s="1265">
        <f t="shared" si="2"/>
        <v>50</v>
      </c>
      <c r="L12" s="1265">
        <v>10</v>
      </c>
      <c r="M12" s="1265">
        <v>10</v>
      </c>
      <c r="N12" s="1265">
        <v>10</v>
      </c>
      <c r="O12" s="1265">
        <v>10</v>
      </c>
      <c r="P12" s="1265">
        <v>10</v>
      </c>
    </row>
    <row r="13" spans="1:16" ht="42" customHeight="1">
      <c r="A13" s="1206">
        <v>5</v>
      </c>
      <c r="B13" s="1293" t="s">
        <v>1756</v>
      </c>
      <c r="C13" s="1294" t="s">
        <v>328</v>
      </c>
      <c r="D13" s="1294" t="s">
        <v>869</v>
      </c>
      <c r="E13" s="1294" t="s">
        <v>1673</v>
      </c>
      <c r="F13" s="1294">
        <v>17.8</v>
      </c>
      <c r="G13" s="1294">
        <v>17.8</v>
      </c>
      <c r="H13" s="1294">
        <v>17.8</v>
      </c>
      <c r="I13" s="1294">
        <v>17.8</v>
      </c>
      <c r="J13" s="1294">
        <v>17.8</v>
      </c>
      <c r="K13" s="1265">
        <f t="shared" si="2"/>
        <v>360</v>
      </c>
      <c r="L13" s="1265">
        <v>72</v>
      </c>
      <c r="M13" s="1265">
        <v>72</v>
      </c>
      <c r="N13" s="1265">
        <v>72</v>
      </c>
      <c r="O13" s="1265">
        <v>72</v>
      </c>
      <c r="P13" s="1265">
        <v>72</v>
      </c>
    </row>
    <row r="14" spans="1:16" ht="30" customHeight="1">
      <c r="A14" s="1291"/>
      <c r="B14" s="1777" t="s">
        <v>1752</v>
      </c>
      <c r="C14" s="1777"/>
      <c r="D14" s="1778"/>
      <c r="E14" s="1292"/>
      <c r="F14" s="85"/>
      <c r="G14" s="85"/>
      <c r="H14" s="85"/>
      <c r="I14" s="85"/>
      <c r="J14" s="85"/>
      <c r="K14" s="1295">
        <f>SUM(K15:K18)</f>
        <v>0</v>
      </c>
      <c r="L14" s="1295">
        <f t="shared" ref="L14:P14" si="3">SUM(L15:L18)</f>
        <v>0</v>
      </c>
      <c r="M14" s="1295">
        <f>SUM(M15:M18)</f>
        <v>0</v>
      </c>
      <c r="N14" s="1295">
        <f>SUM(N15:N18)</f>
        <v>0</v>
      </c>
      <c r="O14" s="1295"/>
      <c r="P14" s="1295">
        <f t="shared" si="3"/>
        <v>0</v>
      </c>
    </row>
    <row r="15" spans="1:16" ht="17.25" customHeight="1">
      <c r="A15" s="1209">
        <v>1</v>
      </c>
      <c r="B15" s="1293"/>
      <c r="C15" s="1293"/>
      <c r="D15" s="1294"/>
      <c r="E15" s="1294"/>
      <c r="F15" s="1294"/>
      <c r="G15" s="1294"/>
      <c r="H15" s="1294"/>
      <c r="I15" s="1294"/>
      <c r="J15" s="1294"/>
      <c r="K15" s="1296"/>
      <c r="L15" s="1296"/>
      <c r="M15" s="1296"/>
      <c r="N15" s="1296"/>
      <c r="O15" s="1296"/>
      <c r="P15" s="1296"/>
    </row>
    <row r="16" spans="1:16" ht="18" hidden="1" customHeight="1">
      <c r="A16" s="1207">
        <v>2</v>
      </c>
      <c r="B16" s="1293"/>
      <c r="C16" s="1293"/>
      <c r="D16" s="1294"/>
      <c r="E16" s="1294"/>
      <c r="F16" s="1294"/>
      <c r="G16" s="1294"/>
      <c r="H16" s="1294"/>
      <c r="I16" s="1294"/>
      <c r="J16" s="1294"/>
      <c r="K16" s="1296"/>
      <c r="L16" s="1296"/>
      <c r="M16" s="1296"/>
      <c r="N16" s="1296"/>
      <c r="O16" s="1296"/>
      <c r="P16" s="1296"/>
    </row>
    <row r="17" spans="1:16" hidden="1">
      <c r="A17" s="1206">
        <v>3</v>
      </c>
      <c r="B17" s="1293"/>
      <c r="C17" s="1293"/>
      <c r="D17" s="1294"/>
      <c r="E17" s="1294"/>
      <c r="F17" s="1294"/>
      <c r="G17" s="1294"/>
      <c r="H17" s="1294"/>
      <c r="I17" s="1294"/>
      <c r="J17" s="1294"/>
      <c r="K17" s="1296"/>
      <c r="L17" s="1297"/>
      <c r="M17" s="1297"/>
      <c r="N17" s="1296"/>
      <c r="O17" s="1296"/>
      <c r="P17" s="1297"/>
    </row>
    <row r="18" spans="1:16" hidden="1">
      <c r="A18" s="1207">
        <v>4</v>
      </c>
      <c r="B18" s="1293"/>
      <c r="C18" s="1293"/>
      <c r="D18" s="1294"/>
      <c r="E18" s="1294"/>
      <c r="F18" s="1294"/>
      <c r="G18" s="1294"/>
      <c r="H18" s="1294"/>
      <c r="I18" s="1294"/>
      <c r="J18" s="1294"/>
      <c r="K18" s="1296"/>
      <c r="L18" s="1296"/>
      <c r="M18" s="1297"/>
      <c r="N18" s="1297"/>
      <c r="O18" s="1297"/>
      <c r="P18" s="1297"/>
    </row>
    <row r="19" spans="1:16" hidden="1">
      <c r="A19" s="1206">
        <v>5</v>
      </c>
      <c r="B19" s="1294"/>
      <c r="C19" s="1294"/>
      <c r="D19" s="1294"/>
      <c r="E19" s="1294"/>
      <c r="F19" s="1294"/>
      <c r="G19" s="1294"/>
      <c r="H19" s="1294"/>
      <c r="I19" s="1294"/>
      <c r="J19" s="1294"/>
      <c r="K19" s="1296"/>
      <c r="L19" s="1296"/>
      <c r="M19" s="1296"/>
      <c r="N19" s="1296"/>
      <c r="O19" s="1296"/>
      <c r="P19" s="1296"/>
    </row>
    <row r="20" spans="1:16" ht="30" customHeight="1">
      <c r="A20" s="1291"/>
      <c r="B20" s="1777" t="s">
        <v>1753</v>
      </c>
      <c r="C20" s="1777"/>
      <c r="D20" s="1778"/>
      <c r="E20" s="1292"/>
      <c r="F20" s="1292"/>
      <c r="G20" s="1292"/>
      <c r="H20" s="1292"/>
      <c r="I20" s="1292"/>
      <c r="J20" s="1292"/>
      <c r="K20" s="1295"/>
      <c r="L20" s="1295"/>
      <c r="M20" s="1295">
        <f>M21</f>
        <v>0</v>
      </c>
      <c r="N20" s="1298">
        <f>N21</f>
        <v>0</v>
      </c>
      <c r="O20" s="1298"/>
      <c r="P20" s="1298">
        <f>P21</f>
        <v>0</v>
      </c>
    </row>
    <row r="21" spans="1:16" ht="15" customHeight="1">
      <c r="A21" s="1209">
        <v>1</v>
      </c>
      <c r="B21" s="1293"/>
      <c r="C21" s="1293"/>
      <c r="D21" s="1293"/>
      <c r="E21" s="1294"/>
      <c r="F21" s="1294"/>
      <c r="G21" s="1294"/>
      <c r="H21" s="1294"/>
      <c r="I21" s="1294"/>
      <c r="J21" s="1294"/>
      <c r="K21" s="1296"/>
      <c r="L21" s="1296"/>
      <c r="M21" s="1296"/>
      <c r="N21" s="1296"/>
      <c r="O21" s="1296"/>
      <c r="P21" s="1296"/>
    </row>
    <row r="22" spans="1:16" hidden="1">
      <c r="A22" s="1207">
        <v>2</v>
      </c>
      <c r="B22" s="1294"/>
      <c r="C22" s="1294"/>
      <c r="D22" s="1294"/>
      <c r="E22" s="1294"/>
      <c r="F22" s="1294"/>
      <c r="G22" s="1294"/>
      <c r="H22" s="1294"/>
      <c r="I22" s="1294"/>
      <c r="J22" s="1294"/>
      <c r="K22" s="1296"/>
      <c r="L22" s="1296"/>
      <c r="M22" s="1296"/>
      <c r="N22" s="1296"/>
      <c r="O22" s="1296"/>
      <c r="P22" s="1296"/>
    </row>
    <row r="23" spans="1:16" hidden="1">
      <c r="A23" s="1206">
        <v>3</v>
      </c>
      <c r="B23" s="1294"/>
      <c r="C23" s="1294"/>
      <c r="D23" s="1294"/>
      <c r="E23" s="1294"/>
      <c r="F23" s="1294"/>
      <c r="G23" s="1294"/>
      <c r="H23" s="1294"/>
      <c r="I23" s="1294"/>
      <c r="J23" s="1294"/>
      <c r="K23" s="1296"/>
      <c r="L23" s="1296"/>
      <c r="M23" s="1296"/>
      <c r="N23" s="1296"/>
      <c r="O23" s="1296"/>
      <c r="P23" s="1296"/>
    </row>
    <row r="24" spans="1:16" hidden="1">
      <c r="A24" s="1207">
        <v>4</v>
      </c>
      <c r="B24" s="1294"/>
      <c r="C24" s="1294"/>
      <c r="D24" s="1294"/>
      <c r="E24" s="1294"/>
      <c r="F24" s="1294"/>
      <c r="G24" s="1294"/>
      <c r="H24" s="1294"/>
      <c r="I24" s="1294"/>
      <c r="J24" s="1294"/>
      <c r="K24" s="1296"/>
      <c r="L24" s="1296"/>
      <c r="M24" s="1296"/>
      <c r="N24" s="1296"/>
      <c r="O24" s="1296"/>
      <c r="P24" s="1296"/>
    </row>
    <row r="25" spans="1:16" hidden="1">
      <c r="A25" s="1206">
        <v>5</v>
      </c>
      <c r="B25" s="1294"/>
      <c r="C25" s="1294"/>
      <c r="D25" s="1294"/>
      <c r="E25" s="1294"/>
      <c r="F25" s="1294"/>
      <c r="G25" s="1294"/>
      <c r="H25" s="1294"/>
      <c r="I25" s="1294"/>
      <c r="J25" s="1294"/>
      <c r="K25" s="1296"/>
      <c r="L25" s="1296"/>
      <c r="M25" s="1296"/>
      <c r="N25" s="1296"/>
      <c r="O25" s="1296"/>
      <c r="P25" s="1296"/>
    </row>
    <row r="26" spans="1:16" ht="30" hidden="1" customHeight="1">
      <c r="A26" s="1287"/>
      <c r="B26" s="1288" t="s">
        <v>1227</v>
      </c>
      <c r="C26" s="1288"/>
      <c r="D26" s="1289"/>
      <c r="E26" s="1290"/>
      <c r="F26" s="1290"/>
      <c r="G26" s="1290"/>
      <c r="H26" s="1290"/>
      <c r="I26" s="1290"/>
      <c r="J26" s="1290"/>
      <c r="K26" s="1295">
        <f>K27+K33+K39</f>
        <v>0</v>
      </c>
      <c r="L26" s="1295">
        <f t="shared" ref="L26:P26" si="4">L27+L33+L39</f>
        <v>0</v>
      </c>
      <c r="M26" s="1295">
        <f>M27+M33+M39</f>
        <v>0</v>
      </c>
      <c r="N26" s="1295">
        <f t="shared" si="4"/>
        <v>0</v>
      </c>
      <c r="O26" s="1295"/>
      <c r="P26" s="1295">
        <f t="shared" si="4"/>
        <v>0</v>
      </c>
    </row>
    <row r="27" spans="1:16" ht="21" hidden="1" customHeight="1">
      <c r="A27" s="1291"/>
      <c r="B27" s="1777" t="s">
        <v>1751</v>
      </c>
      <c r="C27" s="1777"/>
      <c r="D27" s="1778"/>
      <c r="E27" s="1292"/>
      <c r="F27" s="1292"/>
      <c r="G27" s="1292"/>
      <c r="H27" s="1292"/>
      <c r="I27" s="1292"/>
      <c r="J27" s="1292"/>
      <c r="K27" s="1295"/>
      <c r="L27" s="1295"/>
      <c r="M27" s="1295"/>
      <c r="N27" s="1295"/>
      <c r="O27" s="1295"/>
      <c r="P27" s="1295"/>
    </row>
    <row r="28" spans="1:16" hidden="1">
      <c r="A28" s="1209">
        <v>1</v>
      </c>
      <c r="B28" s="1293"/>
      <c r="C28" s="1293"/>
      <c r="D28" s="1293"/>
      <c r="E28" s="1294"/>
      <c r="F28" s="1294"/>
      <c r="G28" s="1294"/>
      <c r="H28" s="1294"/>
      <c r="I28" s="1294"/>
      <c r="J28" s="1294"/>
      <c r="K28" s="1296"/>
      <c r="L28" s="1296"/>
      <c r="M28" s="1296"/>
      <c r="N28" s="1296"/>
      <c r="O28" s="1296"/>
      <c r="P28" s="1296"/>
    </row>
    <row r="29" spans="1:16" hidden="1">
      <c r="A29" s="1207">
        <v>2</v>
      </c>
      <c r="B29" s="1294"/>
      <c r="C29" s="1294"/>
      <c r="D29" s="1294"/>
      <c r="E29" s="1294"/>
      <c r="F29" s="1294"/>
      <c r="G29" s="1294"/>
      <c r="H29" s="1294"/>
      <c r="I29" s="1294"/>
      <c r="J29" s="1294"/>
      <c r="K29" s="1296"/>
      <c r="L29" s="1296"/>
      <c r="M29" s="1296"/>
      <c r="N29" s="1296"/>
      <c r="O29" s="1296"/>
      <c r="P29" s="1296"/>
    </row>
    <row r="30" spans="1:16" hidden="1">
      <c r="A30" s="1206">
        <v>3</v>
      </c>
      <c r="B30" s="1294"/>
      <c r="C30" s="1294"/>
      <c r="D30" s="1294"/>
      <c r="E30" s="1294"/>
      <c r="F30" s="1294"/>
      <c r="G30" s="1294"/>
      <c r="H30" s="1294"/>
      <c r="I30" s="1294"/>
      <c r="J30" s="1294"/>
      <c r="K30" s="1296"/>
      <c r="L30" s="1296"/>
      <c r="M30" s="1296"/>
      <c r="N30" s="1296"/>
      <c r="O30" s="1296"/>
      <c r="P30" s="1296"/>
    </row>
    <row r="31" spans="1:16" hidden="1">
      <c r="A31" s="1207">
        <v>4</v>
      </c>
      <c r="B31" s="1294"/>
      <c r="C31" s="1294"/>
      <c r="D31" s="1294"/>
      <c r="E31" s="1294"/>
      <c r="F31" s="1294"/>
      <c r="G31" s="1294"/>
      <c r="H31" s="1294"/>
      <c r="I31" s="1294"/>
      <c r="J31" s="1294"/>
      <c r="K31" s="1296"/>
      <c r="L31" s="1296"/>
      <c r="M31" s="1296"/>
      <c r="N31" s="1296"/>
      <c r="O31" s="1296"/>
      <c r="P31" s="1296"/>
    </row>
    <row r="32" spans="1:16" hidden="1">
      <c r="A32" s="1206">
        <v>5</v>
      </c>
      <c r="B32" s="1294"/>
      <c r="C32" s="1294"/>
      <c r="D32" s="1294"/>
      <c r="E32" s="1294"/>
      <c r="F32" s="1294"/>
      <c r="G32" s="1294"/>
      <c r="H32" s="1294"/>
      <c r="I32" s="1294"/>
      <c r="J32" s="1294"/>
      <c r="K32" s="1296"/>
      <c r="L32" s="1296"/>
      <c r="M32" s="1296"/>
      <c r="N32" s="1296"/>
      <c r="O32" s="1296"/>
      <c r="P32" s="1296"/>
    </row>
    <row r="33" spans="1:16" ht="30" hidden="1" customHeight="1">
      <c r="A33" s="1291"/>
      <c r="B33" s="1777" t="s">
        <v>1752</v>
      </c>
      <c r="C33" s="1777"/>
      <c r="D33" s="1778"/>
      <c r="E33" s="1292"/>
      <c r="F33" s="1292"/>
      <c r="G33" s="1292"/>
      <c r="H33" s="1292"/>
      <c r="I33" s="1292"/>
      <c r="J33" s="1292"/>
      <c r="K33" s="1295">
        <f t="shared" ref="K33:M33" si="5">SUM(K34:K38)</f>
        <v>0</v>
      </c>
      <c r="L33" s="1295">
        <f t="shared" si="5"/>
        <v>0</v>
      </c>
      <c r="M33" s="1295">
        <f t="shared" si="5"/>
        <v>0</v>
      </c>
      <c r="N33" s="1295">
        <f>SUM(N34:N38)</f>
        <v>0</v>
      </c>
      <c r="O33" s="1295"/>
      <c r="P33" s="1295">
        <f>SUM(P34:P38)</f>
        <v>0</v>
      </c>
    </row>
    <row r="34" spans="1:16" hidden="1">
      <c r="A34" s="1209">
        <v>1</v>
      </c>
      <c r="B34" s="1293"/>
      <c r="C34" s="1294"/>
      <c r="D34" s="1293"/>
      <c r="E34" s="1294"/>
      <c r="F34" s="1294"/>
      <c r="G34" s="1294"/>
      <c r="H34" s="1294"/>
      <c r="I34" s="1294"/>
      <c r="J34" s="1294"/>
      <c r="K34" s="1296"/>
      <c r="L34" s="1296"/>
      <c r="M34" s="1296"/>
      <c r="N34" s="1296"/>
      <c r="O34" s="1296"/>
      <c r="P34" s="1296"/>
    </row>
    <row r="35" spans="1:16" hidden="1">
      <c r="A35" s="1207">
        <v>2</v>
      </c>
      <c r="B35" s="1293"/>
      <c r="C35" s="1294"/>
      <c r="D35" s="1294"/>
      <c r="E35" s="1294"/>
      <c r="F35" s="1294"/>
      <c r="G35" s="1294"/>
      <c r="H35" s="1294"/>
      <c r="I35" s="1294"/>
      <c r="J35" s="1294"/>
      <c r="K35" s="1296"/>
      <c r="L35" s="1296"/>
      <c r="M35" s="1296"/>
      <c r="N35" s="1296"/>
      <c r="O35" s="1296"/>
      <c r="P35" s="1296"/>
    </row>
    <row r="36" spans="1:16" hidden="1">
      <c r="A36" s="1206">
        <v>3</v>
      </c>
      <c r="B36" s="1293"/>
      <c r="C36" s="1294"/>
      <c r="D36" s="1294"/>
      <c r="E36" s="1294"/>
      <c r="F36" s="1294"/>
      <c r="G36" s="1294"/>
      <c r="H36" s="1294"/>
      <c r="I36" s="1294"/>
      <c r="J36" s="1294"/>
      <c r="K36" s="1296"/>
      <c r="L36" s="1296"/>
      <c r="M36" s="1296"/>
      <c r="N36" s="1296"/>
      <c r="O36" s="1296"/>
      <c r="P36" s="1296"/>
    </row>
    <row r="37" spans="1:16" hidden="1">
      <c r="A37" s="1207">
        <v>4</v>
      </c>
      <c r="B37" s="1293"/>
      <c r="C37" s="1294"/>
      <c r="D37" s="1294"/>
      <c r="E37" s="1294"/>
      <c r="F37" s="1294"/>
      <c r="G37" s="1294"/>
      <c r="H37" s="1294"/>
      <c r="I37" s="1294"/>
      <c r="J37" s="1294"/>
      <c r="K37" s="1296"/>
      <c r="L37" s="1296"/>
      <c r="M37" s="1296"/>
      <c r="N37" s="1296"/>
      <c r="O37" s="1296"/>
      <c r="P37" s="1296"/>
    </row>
    <row r="38" spans="1:16" hidden="1">
      <c r="A38" s="1206">
        <v>5</v>
      </c>
      <c r="B38" s="1293"/>
      <c r="C38" s="1294"/>
      <c r="D38" s="1294"/>
      <c r="E38" s="1294"/>
      <c r="F38" s="1294"/>
      <c r="G38" s="1294"/>
      <c r="H38" s="1294"/>
      <c r="I38" s="1294"/>
      <c r="J38" s="1294"/>
      <c r="K38" s="1296"/>
      <c r="L38" s="1296"/>
      <c r="M38" s="1296"/>
      <c r="N38" s="1296"/>
      <c r="O38" s="1296"/>
      <c r="P38" s="1296"/>
    </row>
    <row r="39" spans="1:16" ht="30" hidden="1" customHeight="1">
      <c r="A39" s="1291"/>
      <c r="B39" s="1777" t="s">
        <v>1753</v>
      </c>
      <c r="C39" s="1777"/>
      <c r="D39" s="1778"/>
      <c r="E39" s="1292"/>
      <c r="F39" s="1292"/>
      <c r="G39" s="1292"/>
      <c r="H39" s="1292"/>
      <c r="I39" s="1292"/>
      <c r="J39" s="1292"/>
      <c r="K39" s="1292"/>
      <c r="L39" s="1299">
        <f>L40</f>
        <v>0</v>
      </c>
      <c r="M39" s="1299">
        <f>M40</f>
        <v>0</v>
      </c>
      <c r="N39" s="1299">
        <f>N40</f>
        <v>0</v>
      </c>
      <c r="O39" s="1299"/>
      <c r="P39" s="1299">
        <f>P40</f>
        <v>0</v>
      </c>
    </row>
    <row r="40" spans="1:16" hidden="1">
      <c r="A40" s="1209">
        <v>1</v>
      </c>
      <c r="B40" s="1293"/>
      <c r="C40" s="1293"/>
      <c r="D40" s="1293"/>
      <c r="E40" s="1294"/>
      <c r="F40" s="1294"/>
      <c r="G40" s="1294"/>
      <c r="H40" s="1294"/>
      <c r="I40" s="1294"/>
      <c r="J40" s="1294"/>
      <c r="K40" s="1296"/>
      <c r="L40" s="1296"/>
      <c r="M40" s="1296"/>
      <c r="N40" s="1296"/>
      <c r="O40" s="1296"/>
      <c r="P40" s="1296"/>
    </row>
    <row r="41" spans="1:16" hidden="1">
      <c r="A41" s="1207">
        <v>2</v>
      </c>
      <c r="B41" s="1294"/>
      <c r="C41" s="1294"/>
      <c r="D41" s="1294"/>
      <c r="E41" s="1294"/>
      <c r="F41" s="1294"/>
      <c r="G41" s="1294"/>
      <c r="H41" s="1294"/>
      <c r="I41" s="1294"/>
      <c r="J41" s="1294"/>
      <c r="K41" s="1294"/>
      <c r="L41" s="1294"/>
      <c r="M41" s="1294"/>
      <c r="N41" s="1294"/>
      <c r="O41" s="1300"/>
    </row>
    <row r="42" spans="1:16" hidden="1">
      <c r="A42" s="1206">
        <v>3</v>
      </c>
      <c r="B42" s="1294"/>
      <c r="C42" s="1294"/>
      <c r="D42" s="1294"/>
      <c r="E42" s="1294"/>
      <c r="F42" s="1294"/>
      <c r="G42" s="1294"/>
      <c r="H42" s="1294"/>
      <c r="I42" s="1294"/>
      <c r="J42" s="1294"/>
      <c r="K42" s="1294"/>
      <c r="L42" s="1294"/>
      <c r="M42" s="1294"/>
      <c r="N42" s="1294"/>
      <c r="O42" s="1300"/>
    </row>
    <row r="43" spans="1:16" hidden="1">
      <c r="A43" s="1207">
        <v>4</v>
      </c>
      <c r="B43" s="1294"/>
      <c r="C43" s="1294"/>
      <c r="D43" s="1294"/>
      <c r="E43" s="1294"/>
      <c r="F43" s="1294"/>
      <c r="G43" s="1294"/>
      <c r="H43" s="1294"/>
      <c r="I43" s="1294"/>
      <c r="J43" s="1294"/>
      <c r="K43" s="1294"/>
      <c r="L43" s="1294"/>
      <c r="M43" s="1294"/>
      <c r="N43" s="1294"/>
      <c r="O43" s="1300"/>
    </row>
    <row r="44" spans="1:16" hidden="1">
      <c r="A44" s="1206">
        <v>5</v>
      </c>
      <c r="B44" s="1294"/>
      <c r="C44" s="1294"/>
      <c r="D44" s="1294"/>
      <c r="E44" s="1294"/>
      <c r="F44" s="1294"/>
      <c r="G44" s="1294"/>
      <c r="H44" s="1294"/>
      <c r="I44" s="1294"/>
      <c r="J44" s="1294"/>
      <c r="K44" s="1294"/>
      <c r="L44" s="1294"/>
      <c r="M44" s="1294"/>
      <c r="N44" s="1294"/>
      <c r="O44" s="1300"/>
    </row>
    <row r="45" spans="1:16" ht="28.5" hidden="1" customHeight="1">
      <c r="A45" s="1287"/>
      <c r="B45" s="1288"/>
      <c r="C45" s="1288"/>
      <c r="D45" s="1289"/>
      <c r="E45" s="1290"/>
      <c r="F45" s="1290"/>
      <c r="G45" s="1290"/>
      <c r="H45" s="1290"/>
      <c r="I45" s="1290"/>
      <c r="J45" s="1290"/>
      <c r="K45" s="1290"/>
      <c r="L45" s="1290"/>
      <c r="M45" s="1290"/>
      <c r="N45" s="1290"/>
      <c r="O45" s="1301"/>
    </row>
    <row r="46" spans="1:16" ht="21" hidden="1" customHeight="1">
      <c r="A46" s="1291"/>
      <c r="B46" s="1777" t="s">
        <v>1751</v>
      </c>
      <c r="C46" s="1777"/>
      <c r="D46" s="1778"/>
      <c r="E46" s="1292"/>
      <c r="F46" s="1292"/>
      <c r="G46" s="1292"/>
      <c r="H46" s="1292"/>
      <c r="I46" s="1292"/>
      <c r="J46" s="1292"/>
      <c r="K46" s="1292"/>
      <c r="L46" s="1292"/>
      <c r="M46" s="1292"/>
      <c r="N46" s="1292"/>
      <c r="O46" s="1302"/>
    </row>
    <row r="47" spans="1:16" hidden="1">
      <c r="A47" s="1209">
        <v>1</v>
      </c>
      <c r="B47" s="1293"/>
      <c r="C47" s="1293"/>
      <c r="D47" s="1293"/>
      <c r="E47" s="1294"/>
      <c r="F47" s="1294"/>
      <c r="G47" s="1294"/>
      <c r="H47" s="1294"/>
      <c r="I47" s="1294"/>
      <c r="J47" s="1294"/>
      <c r="K47" s="1294"/>
      <c r="L47" s="1294"/>
      <c r="M47" s="1294"/>
      <c r="N47" s="1294"/>
      <c r="O47" s="1300"/>
    </row>
    <row r="48" spans="1:16" hidden="1">
      <c r="A48" s="1207">
        <v>2</v>
      </c>
      <c r="B48" s="1294"/>
      <c r="C48" s="1294"/>
      <c r="D48" s="1294"/>
      <c r="E48" s="1294"/>
      <c r="F48" s="1294"/>
      <c r="G48" s="1294"/>
      <c r="H48" s="1294"/>
      <c r="I48" s="1294"/>
      <c r="J48" s="1294"/>
      <c r="K48" s="1294"/>
      <c r="L48" s="1294"/>
      <c r="M48" s="1294"/>
      <c r="N48" s="1294"/>
      <c r="O48" s="1300"/>
    </row>
    <row r="49" spans="1:15" hidden="1">
      <c r="A49" s="1206">
        <v>3</v>
      </c>
      <c r="B49" s="1294"/>
      <c r="C49" s="1294"/>
      <c r="D49" s="1294"/>
      <c r="E49" s="1294"/>
      <c r="F49" s="1294"/>
      <c r="G49" s="1294"/>
      <c r="H49" s="1294"/>
      <c r="I49" s="1294"/>
      <c r="J49" s="1294"/>
      <c r="K49" s="1294"/>
      <c r="L49" s="1294"/>
      <c r="M49" s="1294"/>
      <c r="N49" s="1294"/>
      <c r="O49" s="1300"/>
    </row>
    <row r="50" spans="1:15" hidden="1">
      <c r="A50" s="1207">
        <v>4</v>
      </c>
      <c r="B50" s="1294"/>
      <c r="C50" s="1294"/>
      <c r="D50" s="1294"/>
      <c r="E50" s="1294"/>
      <c r="F50" s="1294"/>
      <c r="G50" s="1294"/>
      <c r="H50" s="1294"/>
      <c r="I50" s="1294"/>
      <c r="J50" s="1294"/>
      <c r="K50" s="1294"/>
      <c r="L50" s="1294"/>
      <c r="M50" s="1294"/>
      <c r="N50" s="1294"/>
      <c r="O50" s="1300"/>
    </row>
    <row r="51" spans="1:15" hidden="1">
      <c r="A51" s="1206">
        <v>5</v>
      </c>
      <c r="B51" s="1294"/>
      <c r="C51" s="1294"/>
      <c r="D51" s="1294"/>
      <c r="E51" s="1294"/>
      <c r="F51" s="1294"/>
      <c r="G51" s="1294"/>
      <c r="H51" s="1294"/>
      <c r="I51" s="1294"/>
      <c r="J51" s="1294"/>
      <c r="K51" s="1294"/>
      <c r="L51" s="1294"/>
      <c r="M51" s="1294"/>
      <c r="N51" s="1294"/>
      <c r="O51" s="1300"/>
    </row>
    <row r="52" spans="1:15" ht="30" hidden="1" customHeight="1">
      <c r="A52" s="1291"/>
      <c r="B52" s="1777" t="s">
        <v>1752</v>
      </c>
      <c r="C52" s="1777"/>
      <c r="D52" s="1778"/>
      <c r="E52" s="1292"/>
      <c r="F52" s="1292"/>
      <c r="G52" s="1292"/>
      <c r="H52" s="1292"/>
      <c r="I52" s="1292"/>
      <c r="J52" s="1292"/>
      <c r="K52" s="1292"/>
      <c r="L52" s="1292"/>
      <c r="M52" s="1292"/>
      <c r="N52" s="1292"/>
      <c r="O52" s="1302"/>
    </row>
    <row r="53" spans="1:15" hidden="1">
      <c r="A53" s="1209">
        <v>1</v>
      </c>
      <c r="B53" s="1293"/>
      <c r="C53" s="1293"/>
      <c r="D53" s="1293"/>
      <c r="E53" s="1294"/>
      <c r="F53" s="1294"/>
      <c r="G53" s="1294"/>
      <c r="H53" s="1294"/>
      <c r="I53" s="1294"/>
      <c r="J53" s="1294"/>
      <c r="K53" s="1294"/>
      <c r="L53" s="1294"/>
      <c r="M53" s="1294"/>
      <c r="N53" s="1294"/>
      <c r="O53" s="1300"/>
    </row>
    <row r="54" spans="1:15" hidden="1">
      <c r="A54" s="1207">
        <v>2</v>
      </c>
      <c r="B54" s="1294"/>
      <c r="C54" s="1294"/>
      <c r="D54" s="1294"/>
      <c r="E54" s="1294"/>
      <c r="F54" s="1294"/>
      <c r="G54" s="1294"/>
      <c r="H54" s="1294"/>
      <c r="I54" s="1294"/>
      <c r="J54" s="1294"/>
      <c r="K54" s="1294"/>
      <c r="L54" s="1294"/>
      <c r="M54" s="1294"/>
      <c r="N54" s="1294"/>
      <c r="O54" s="1300"/>
    </row>
    <row r="55" spans="1:15" hidden="1">
      <c r="A55" s="1206">
        <v>3</v>
      </c>
      <c r="B55" s="1294"/>
      <c r="C55" s="1294"/>
      <c r="D55" s="1294"/>
      <c r="E55" s="1294"/>
      <c r="F55" s="1294"/>
      <c r="G55" s="1294"/>
      <c r="H55" s="1294"/>
      <c r="I55" s="1294"/>
      <c r="J55" s="1294"/>
      <c r="K55" s="1294"/>
      <c r="L55" s="1294"/>
      <c r="M55" s="1294"/>
      <c r="N55" s="1294"/>
      <c r="O55" s="1300"/>
    </row>
    <row r="56" spans="1:15" hidden="1">
      <c r="A56" s="1207">
        <v>4</v>
      </c>
      <c r="B56" s="1294"/>
      <c r="C56" s="1294"/>
      <c r="D56" s="1294"/>
      <c r="E56" s="1294"/>
      <c r="F56" s="1294"/>
      <c r="G56" s="1294"/>
      <c r="H56" s="1294"/>
      <c r="I56" s="1294"/>
      <c r="J56" s="1294"/>
      <c r="K56" s="1294"/>
      <c r="L56" s="1294"/>
      <c r="M56" s="1294"/>
      <c r="N56" s="1294"/>
      <c r="O56" s="1300"/>
    </row>
    <row r="57" spans="1:15" hidden="1">
      <c r="A57" s="1206">
        <v>5</v>
      </c>
      <c r="B57" s="1294"/>
      <c r="C57" s="1294"/>
      <c r="D57" s="1294"/>
      <c r="E57" s="1294"/>
      <c r="F57" s="1294"/>
      <c r="G57" s="1294"/>
      <c r="H57" s="1294"/>
      <c r="I57" s="1294"/>
      <c r="J57" s="1294"/>
      <c r="K57" s="1294"/>
      <c r="L57" s="1294"/>
      <c r="M57" s="1294"/>
      <c r="N57" s="1294"/>
      <c r="O57" s="1300"/>
    </row>
    <row r="58" spans="1:15" ht="30" hidden="1" customHeight="1">
      <c r="A58" s="1291"/>
      <c r="B58" s="1777" t="s">
        <v>1753</v>
      </c>
      <c r="C58" s="1777"/>
      <c r="D58" s="1778"/>
      <c r="E58" s="1292"/>
      <c r="F58" s="1292"/>
      <c r="G58" s="1292"/>
      <c r="H58" s="1292"/>
      <c r="I58" s="1292"/>
      <c r="J58" s="1292"/>
      <c r="K58" s="1292"/>
      <c r="L58" s="1292"/>
      <c r="M58" s="1292"/>
      <c r="N58" s="1292"/>
      <c r="O58" s="1302"/>
    </row>
    <row r="59" spans="1:15" hidden="1">
      <c r="A59" s="1209">
        <v>1</v>
      </c>
      <c r="B59" s="1293"/>
      <c r="C59" s="1293"/>
      <c r="D59" s="1293"/>
      <c r="E59" s="1294"/>
      <c r="F59" s="1294"/>
      <c r="G59" s="1294"/>
      <c r="H59" s="1294"/>
      <c r="I59" s="1294"/>
      <c r="J59" s="1294"/>
      <c r="K59" s="1294"/>
      <c r="L59" s="1294"/>
      <c r="M59" s="1294"/>
      <c r="N59" s="1294"/>
      <c r="O59" s="1300"/>
    </row>
    <row r="60" spans="1:15" hidden="1">
      <c r="A60" s="1207">
        <v>2</v>
      </c>
      <c r="B60" s="1294"/>
      <c r="C60" s="1294"/>
      <c r="D60" s="1294"/>
      <c r="E60" s="1294"/>
      <c r="F60" s="1294"/>
      <c r="G60" s="1294"/>
      <c r="H60" s="1294"/>
      <c r="I60" s="1294"/>
      <c r="J60" s="1294"/>
      <c r="K60" s="1294"/>
      <c r="L60" s="1294"/>
      <c r="M60" s="1294"/>
      <c r="N60" s="1294"/>
      <c r="O60" s="1300"/>
    </row>
    <row r="61" spans="1:15" hidden="1">
      <c r="A61" s="1206">
        <v>3</v>
      </c>
      <c r="B61" s="1294"/>
      <c r="C61" s="1294"/>
      <c r="D61" s="1294"/>
      <c r="E61" s="1294"/>
      <c r="F61" s="1294"/>
      <c r="G61" s="1294"/>
      <c r="H61" s="1294"/>
      <c r="I61" s="1294"/>
      <c r="J61" s="1294"/>
      <c r="K61" s="1294"/>
      <c r="L61" s="1294"/>
      <c r="M61" s="1294"/>
      <c r="N61" s="1294"/>
      <c r="O61" s="1300"/>
    </row>
    <row r="62" spans="1:15" hidden="1">
      <c r="A62" s="1207">
        <v>4</v>
      </c>
      <c r="B62" s="1294"/>
      <c r="C62" s="1294"/>
      <c r="D62" s="1294"/>
      <c r="E62" s="1294"/>
      <c r="F62" s="1294"/>
      <c r="G62" s="1294"/>
      <c r="H62" s="1294"/>
      <c r="I62" s="1294"/>
      <c r="J62" s="1294"/>
      <c r="K62" s="1294"/>
      <c r="L62" s="1294"/>
      <c r="M62" s="1294"/>
      <c r="N62" s="1294"/>
      <c r="O62" s="1300"/>
    </row>
    <row r="63" spans="1:15" hidden="1">
      <c r="A63" s="1206">
        <v>5</v>
      </c>
      <c r="B63" s="1294"/>
      <c r="C63" s="1294"/>
      <c r="D63" s="1294"/>
      <c r="E63" s="1294"/>
      <c r="F63" s="1294"/>
      <c r="G63" s="1294"/>
      <c r="H63" s="1294"/>
      <c r="I63" s="1294"/>
      <c r="J63" s="1294"/>
      <c r="K63" s="1294"/>
      <c r="L63" s="1294"/>
      <c r="M63" s="1294"/>
      <c r="N63" s="1294"/>
      <c r="O63" s="1300"/>
    </row>
  </sheetData>
  <mergeCells count="18">
    <mergeCell ref="B46:D46"/>
    <mergeCell ref="B52:D52"/>
    <mergeCell ref="B58:D58"/>
    <mergeCell ref="A4:P4"/>
    <mergeCell ref="B9:D9"/>
    <mergeCell ref="B14:D14"/>
    <mergeCell ref="B20:D20"/>
    <mergeCell ref="B27:D27"/>
    <mergeCell ref="B33:D33"/>
    <mergeCell ref="B39:D39"/>
    <mergeCell ref="A2:P2"/>
    <mergeCell ref="A5:A6"/>
    <mergeCell ref="B5:B6"/>
    <mergeCell ref="C5:C6"/>
    <mergeCell ref="D5:D6"/>
    <mergeCell ref="E5:E6"/>
    <mergeCell ref="F5:J5"/>
    <mergeCell ref="K5:P5"/>
  </mergeCells>
  <printOptions horizontalCentered="1"/>
  <pageMargins left="0.70866141732283472" right="0" top="0.94488188976377963" bottom="0.74803149606299213" header="0.31496062992125984" footer="0.31496062992125984"/>
  <pageSetup paperSize="9" scale="6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0000"/>
    <pageSetUpPr fitToPage="1"/>
  </sheetPr>
  <dimension ref="A1:D47"/>
  <sheetViews>
    <sheetView view="pageBreakPreview" topLeftCell="A4" zoomScale="75" zoomScaleSheetLayoutView="75" workbookViewId="0">
      <selection activeCell="C10" sqref="C10"/>
    </sheetView>
  </sheetViews>
  <sheetFormatPr defaultRowHeight="15"/>
  <cols>
    <col min="1" max="1" width="7.85546875" style="29" customWidth="1"/>
    <col min="2" max="2" width="28.28515625" style="29" customWidth="1"/>
    <col min="3" max="3" width="41.140625" style="29" customWidth="1"/>
    <col min="4" max="4" width="51.42578125" style="29" customWidth="1"/>
    <col min="5" max="16384" width="9.140625" style="29"/>
  </cols>
  <sheetData>
    <row r="1" spans="1:4">
      <c r="A1" s="30"/>
      <c r="B1" s="30"/>
      <c r="C1" s="30"/>
      <c r="D1" s="30"/>
    </row>
    <row r="2" spans="1:4" ht="52.5" customHeight="1">
      <c r="A2" s="1676" t="s">
        <v>1075</v>
      </c>
      <c r="B2" s="1676"/>
      <c r="C2" s="1676"/>
      <c r="D2" s="1676"/>
    </row>
    <row r="3" spans="1:4" ht="15" customHeight="1"/>
    <row r="4" spans="1:4" ht="15" customHeight="1" thickBot="1">
      <c r="A4" s="1768" t="str">
        <f>CONCATENATE(ПАС!B56,"  (",ПАС!C52,"  ",ПАС!C51,")")</f>
        <v>ООО "Ромист"   (Омутинское   Омутинский муниципальный район)</v>
      </c>
      <c r="B4" s="1768"/>
      <c r="C4" s="1768"/>
      <c r="D4" s="1768"/>
    </row>
    <row r="5" spans="1:4" ht="27" customHeight="1">
      <c r="A5" s="1775" t="s">
        <v>721</v>
      </c>
      <c r="B5" s="1535" t="s">
        <v>1011</v>
      </c>
      <c r="C5" s="1535" t="s">
        <v>1010</v>
      </c>
      <c r="D5" s="1535" t="s">
        <v>1076</v>
      </c>
    </row>
    <row r="6" spans="1:4" ht="27" customHeight="1">
      <c r="A6" s="1775"/>
      <c r="B6" s="1535"/>
      <c r="C6" s="1535"/>
      <c r="D6" s="1535"/>
    </row>
    <row r="7" spans="1:4">
      <c r="A7" s="44">
        <v>1</v>
      </c>
      <c r="B7" s="44">
        <v>2</v>
      </c>
      <c r="C7" s="44">
        <v>3</v>
      </c>
      <c r="D7" s="44">
        <v>4</v>
      </c>
    </row>
    <row r="8" spans="1:4">
      <c r="A8" s="398"/>
      <c r="B8" s="910" t="s">
        <v>1562</v>
      </c>
      <c r="C8" s="222"/>
      <c r="D8" s="403"/>
    </row>
    <row r="9" spans="1:4" ht="25.5">
      <c r="A9" s="111">
        <v>1</v>
      </c>
      <c r="B9" s="412" t="s">
        <v>329</v>
      </c>
      <c r="C9" s="27" t="s">
        <v>328</v>
      </c>
      <c r="D9" s="27" t="s">
        <v>869</v>
      </c>
    </row>
    <row r="10" spans="1:4">
      <c r="A10" s="398"/>
      <c r="B10" s="910" t="s">
        <v>1563</v>
      </c>
      <c r="C10" s="222"/>
      <c r="D10" s="403"/>
    </row>
    <row r="11" spans="1:4" ht="25.5">
      <c r="A11" s="111">
        <v>1</v>
      </c>
      <c r="B11" s="412" t="s">
        <v>329</v>
      </c>
      <c r="C11" s="27" t="s">
        <v>328</v>
      </c>
      <c r="D11" s="27" t="s">
        <v>869</v>
      </c>
    </row>
    <row r="12" spans="1:4">
      <c r="A12" s="398"/>
      <c r="B12" s="910" t="s">
        <v>1564</v>
      </c>
      <c r="C12" s="222"/>
      <c r="D12" s="403"/>
    </row>
    <row r="13" spans="1:4" ht="25.5">
      <c r="A13" s="914">
        <v>1</v>
      </c>
      <c r="B13" s="916" t="s">
        <v>329</v>
      </c>
      <c r="C13" s="27" t="s">
        <v>328</v>
      </c>
      <c r="D13" s="27" t="s">
        <v>869</v>
      </c>
    </row>
    <row r="14" spans="1:4">
      <c r="A14" s="913"/>
      <c r="B14" s="913" t="s">
        <v>1565</v>
      </c>
      <c r="C14" s="911"/>
      <c r="D14" s="911"/>
    </row>
    <row r="15" spans="1:4" ht="25.5">
      <c r="A15" s="914">
        <v>1</v>
      </c>
      <c r="B15" s="916" t="s">
        <v>329</v>
      </c>
      <c r="C15" s="27" t="s">
        <v>328</v>
      </c>
      <c r="D15" s="27" t="s">
        <v>869</v>
      </c>
    </row>
    <row r="16" spans="1:4">
      <c r="A16" s="913"/>
      <c r="B16" s="913" t="s">
        <v>1566</v>
      </c>
      <c r="C16" s="911"/>
      <c r="D16" s="911"/>
    </row>
    <row r="17" spans="1:4" ht="25.5">
      <c r="A17" s="111">
        <v>1</v>
      </c>
      <c r="B17" s="412" t="s">
        <v>329</v>
      </c>
      <c r="C17" s="27" t="s">
        <v>328</v>
      </c>
      <c r="D17" s="27" t="s">
        <v>869</v>
      </c>
    </row>
    <row r="18" spans="1:4">
      <c r="B18" s="910" t="s">
        <v>1562</v>
      </c>
      <c r="C18" s="667"/>
    </row>
    <row r="19" spans="1:4" ht="25.5">
      <c r="A19" s="111">
        <v>1</v>
      </c>
      <c r="B19" s="412" t="s">
        <v>235</v>
      </c>
      <c r="C19" s="27" t="s">
        <v>236</v>
      </c>
      <c r="D19" s="27" t="s">
        <v>869</v>
      </c>
    </row>
    <row r="20" spans="1:4">
      <c r="A20" s="918"/>
      <c r="B20" s="910" t="s">
        <v>1563</v>
      </c>
      <c r="C20" s="911"/>
      <c r="D20" s="911"/>
    </row>
    <row r="21" spans="1:4" ht="25.5">
      <c r="A21" s="914">
        <v>1</v>
      </c>
      <c r="B21" s="916" t="s">
        <v>235</v>
      </c>
      <c r="C21" s="27" t="s">
        <v>236</v>
      </c>
      <c r="D21" s="27" t="s">
        <v>869</v>
      </c>
    </row>
    <row r="22" spans="1:4">
      <c r="A22" s="918"/>
      <c r="B22" s="910" t="s">
        <v>1564</v>
      </c>
      <c r="C22" s="911"/>
      <c r="D22" s="911"/>
    </row>
    <row r="23" spans="1:4" ht="25.5">
      <c r="A23" s="914">
        <v>1</v>
      </c>
      <c r="B23" s="916" t="s">
        <v>235</v>
      </c>
      <c r="C23" s="27" t="s">
        <v>236</v>
      </c>
      <c r="D23" s="27" t="s">
        <v>869</v>
      </c>
    </row>
    <row r="24" spans="1:4">
      <c r="A24" s="913"/>
      <c r="B24" s="913" t="s">
        <v>1565</v>
      </c>
      <c r="C24" s="911"/>
      <c r="D24" s="911"/>
    </row>
    <row r="25" spans="1:4" ht="25.5">
      <c r="A25" s="914">
        <v>1</v>
      </c>
      <c r="B25" s="916" t="s">
        <v>235</v>
      </c>
      <c r="C25" s="27" t="s">
        <v>236</v>
      </c>
      <c r="D25" s="27" t="s">
        <v>869</v>
      </c>
    </row>
    <row r="26" spans="1:4">
      <c r="A26" s="398"/>
      <c r="B26" s="913" t="s">
        <v>1566</v>
      </c>
      <c r="C26" s="222"/>
      <c r="D26" s="403"/>
    </row>
    <row r="27" spans="1:4" ht="25.5">
      <c r="A27" s="111">
        <v>1</v>
      </c>
      <c r="B27" s="412" t="s">
        <v>235</v>
      </c>
      <c r="C27" s="27" t="s">
        <v>236</v>
      </c>
      <c r="D27" s="27" t="s">
        <v>869</v>
      </c>
    </row>
    <row r="28" spans="1:4">
      <c r="B28" s="910" t="s">
        <v>1562</v>
      </c>
    </row>
    <row r="29" spans="1:4">
      <c r="A29" s="32">
        <v>1</v>
      </c>
      <c r="B29" s="412" t="s">
        <v>237</v>
      </c>
      <c r="C29" s="27" t="s">
        <v>328</v>
      </c>
      <c r="D29" s="27" t="s">
        <v>869</v>
      </c>
    </row>
    <row r="30" spans="1:4">
      <c r="A30" s="398"/>
      <c r="B30" s="910" t="s">
        <v>1563</v>
      </c>
      <c r="C30" s="222"/>
      <c r="D30" s="403"/>
    </row>
    <row r="31" spans="1:4">
      <c r="A31" s="909">
        <v>1</v>
      </c>
      <c r="B31" s="916" t="s">
        <v>237</v>
      </c>
      <c r="C31" s="27" t="s">
        <v>328</v>
      </c>
      <c r="D31" s="27" t="s">
        <v>869</v>
      </c>
    </row>
    <row r="32" spans="1:4">
      <c r="A32" s="919"/>
      <c r="B32" s="910" t="s">
        <v>1564</v>
      </c>
      <c r="C32" s="910"/>
      <c r="D32" s="403"/>
    </row>
    <row r="33" spans="1:4">
      <c r="A33" s="111">
        <v>1</v>
      </c>
      <c r="B33" s="412" t="s">
        <v>237</v>
      </c>
      <c r="C33" s="27" t="s">
        <v>328</v>
      </c>
      <c r="D33" s="27" t="s">
        <v>869</v>
      </c>
    </row>
    <row r="34" spans="1:4">
      <c r="A34" s="398"/>
      <c r="B34" s="913" t="s">
        <v>1565</v>
      </c>
      <c r="C34" s="222"/>
      <c r="D34" s="403"/>
    </row>
    <row r="35" spans="1:4">
      <c r="A35" s="914">
        <v>1</v>
      </c>
      <c r="B35" s="916" t="s">
        <v>237</v>
      </c>
      <c r="C35" s="27" t="s">
        <v>328</v>
      </c>
      <c r="D35" s="27" t="s">
        <v>869</v>
      </c>
    </row>
    <row r="36" spans="1:4">
      <c r="A36" s="918"/>
      <c r="B36" s="913" t="s">
        <v>1566</v>
      </c>
      <c r="C36" s="911"/>
      <c r="D36" s="911"/>
    </row>
    <row r="37" spans="1:4">
      <c r="A37" s="635">
        <v>1</v>
      </c>
      <c r="B37" s="412" t="s">
        <v>237</v>
      </c>
      <c r="C37" s="27" t="s">
        <v>328</v>
      </c>
      <c r="D37" s="27" t="s">
        <v>869</v>
      </c>
    </row>
    <row r="38" spans="1:4">
      <c r="A38" s="398"/>
      <c r="B38" s="910" t="s">
        <v>1562</v>
      </c>
      <c r="C38" s="222"/>
      <c r="D38" s="403"/>
    </row>
    <row r="39" spans="1:4">
      <c r="A39" s="111">
        <v>1</v>
      </c>
      <c r="B39" s="412" t="s">
        <v>238</v>
      </c>
      <c r="C39" s="27" t="s">
        <v>328</v>
      </c>
      <c r="D39" s="27" t="s">
        <v>869</v>
      </c>
    </row>
    <row r="40" spans="1:4">
      <c r="A40" s="398"/>
      <c r="B40" s="910" t="s">
        <v>1563</v>
      </c>
      <c r="C40" s="222"/>
      <c r="D40" s="403"/>
    </row>
    <row r="41" spans="1:4">
      <c r="A41" s="914">
        <v>1</v>
      </c>
      <c r="B41" s="916" t="s">
        <v>238</v>
      </c>
      <c r="C41" s="27" t="s">
        <v>328</v>
      </c>
      <c r="D41" s="27" t="s">
        <v>869</v>
      </c>
    </row>
    <row r="42" spans="1:4">
      <c r="A42" s="913"/>
      <c r="B42" s="910" t="s">
        <v>1564</v>
      </c>
      <c r="C42" s="911"/>
      <c r="D42" s="911"/>
    </row>
    <row r="43" spans="1:4">
      <c r="A43" s="111">
        <v>1</v>
      </c>
      <c r="B43" s="412" t="s">
        <v>238</v>
      </c>
      <c r="C43" s="27" t="s">
        <v>328</v>
      </c>
      <c r="D43" s="27" t="s">
        <v>869</v>
      </c>
    </row>
    <row r="44" spans="1:4">
      <c r="A44" s="398"/>
      <c r="B44" s="913" t="s">
        <v>1565</v>
      </c>
      <c r="C44" s="222"/>
      <c r="D44" s="403"/>
    </row>
    <row r="45" spans="1:4">
      <c r="A45" s="914">
        <v>1</v>
      </c>
      <c r="B45" s="916" t="s">
        <v>238</v>
      </c>
      <c r="C45" s="27" t="s">
        <v>328</v>
      </c>
      <c r="D45" s="27" t="s">
        <v>869</v>
      </c>
    </row>
    <row r="46" spans="1:4">
      <c r="A46" s="913"/>
      <c r="B46" s="913" t="s">
        <v>1566</v>
      </c>
      <c r="C46" s="911"/>
      <c r="D46" s="911"/>
    </row>
    <row r="47" spans="1:4">
      <c r="A47" s="111">
        <v>1</v>
      </c>
      <c r="B47" s="412" t="s">
        <v>238</v>
      </c>
      <c r="C47" s="27" t="s">
        <v>328</v>
      </c>
      <c r="D47" s="27" t="s">
        <v>869</v>
      </c>
    </row>
  </sheetData>
  <mergeCells count="6">
    <mergeCell ref="A4:D4"/>
    <mergeCell ref="B5:B6"/>
    <mergeCell ref="A2:D2"/>
    <mergeCell ref="A5:A6"/>
    <mergeCell ref="C5:C6"/>
    <mergeCell ref="D5:D6"/>
  </mergeCells>
  <phoneticPr fontId="0" type="noConversion"/>
  <printOptions horizontalCentered="1" verticalCentered="1"/>
  <pageMargins left="0.70866141732283472" right="0" top="0.74803149606299213" bottom="0.74803149606299213" header="0.31496062992125984" footer="0.31496062992125984"/>
  <pageSetup paperSize="9"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0000"/>
    <pageSetUpPr fitToPage="1"/>
  </sheetPr>
  <dimension ref="A1:S100"/>
  <sheetViews>
    <sheetView zoomScaleNormal="100" zoomScaleSheetLayoutView="75" workbookViewId="0">
      <selection activeCell="E69" sqref="E69"/>
    </sheetView>
  </sheetViews>
  <sheetFormatPr defaultRowHeight="15"/>
  <cols>
    <col min="1" max="1" width="28.140625" style="145" customWidth="1"/>
    <col min="2" max="2" width="18.28515625" style="145" customWidth="1"/>
    <col min="3" max="4" width="10" style="145" customWidth="1"/>
    <col min="5" max="5" width="26.42578125" style="145" customWidth="1"/>
    <col min="6" max="6" width="16" style="145" customWidth="1"/>
    <col min="7" max="8" width="11.140625" style="145" customWidth="1"/>
    <col min="9" max="13" width="15.7109375" style="145" customWidth="1"/>
    <col min="14" max="14" width="28.7109375" style="145" customWidth="1"/>
    <col min="15" max="15" width="13.140625" style="751" customWidth="1"/>
    <col min="16" max="16" width="12.28515625" style="145" customWidth="1"/>
    <col min="17" max="17" width="12.5703125" style="145" customWidth="1"/>
    <col min="18" max="16384" width="9.140625" style="145"/>
  </cols>
  <sheetData>
    <row r="1" spans="1:17">
      <c r="A1" s="30"/>
      <c r="B1" s="30"/>
      <c r="C1" s="30"/>
      <c r="D1" s="30"/>
      <c r="E1" s="30"/>
      <c r="F1" s="30"/>
      <c r="G1" s="30"/>
      <c r="H1" s="30"/>
      <c r="I1" s="30"/>
      <c r="J1" s="30"/>
      <c r="K1" s="30"/>
      <c r="L1" s="30"/>
      <c r="M1" s="30"/>
    </row>
    <row r="2" spans="1:17" ht="26.25" customHeight="1">
      <c r="A2" s="1676" t="s">
        <v>1092</v>
      </c>
      <c r="B2" s="1676"/>
      <c r="C2" s="1676"/>
      <c r="D2" s="1676"/>
      <c r="E2" s="1676"/>
      <c r="F2" s="1676"/>
      <c r="G2" s="1676"/>
      <c r="H2" s="1676"/>
      <c r="I2" s="1676"/>
      <c r="J2" s="1676"/>
      <c r="K2" s="1676"/>
      <c r="L2" s="1676"/>
      <c r="M2" s="1676"/>
      <c r="N2" s="1676"/>
    </row>
    <row r="3" spans="1:17" ht="15" customHeight="1">
      <c r="A3" s="1787"/>
      <c r="B3" s="1787"/>
      <c r="C3" s="1787"/>
      <c r="D3" s="1787"/>
      <c r="E3" s="1787"/>
      <c r="F3" s="1787"/>
      <c r="G3" s="1787"/>
      <c r="H3" s="1787"/>
      <c r="I3" s="1787"/>
      <c r="J3" s="384"/>
      <c r="K3" s="917"/>
      <c r="L3" s="917"/>
      <c r="M3" s="384"/>
    </row>
    <row r="4" spans="1:17" ht="12.75" customHeight="1">
      <c r="A4" s="1733" t="str">
        <f>CONCATENATE(ПАС!B56,"  (",ПАС!C52,"  ",ПАС!C51,")")</f>
        <v>ООО "Ромист"   (Омутинское   Омутинский муниципальный район)</v>
      </c>
      <c r="B4" s="1733"/>
      <c r="C4" s="1733"/>
      <c r="D4" s="1733"/>
      <c r="E4" s="1733"/>
      <c r="F4" s="1733"/>
      <c r="G4" s="1733"/>
      <c r="H4" s="1733"/>
      <c r="I4" s="1733"/>
      <c r="J4" s="1733"/>
      <c r="K4" s="1733"/>
      <c r="L4" s="1733"/>
      <c r="M4" s="1733"/>
      <c r="N4" s="1733"/>
    </row>
    <row r="5" spans="1:17" ht="33" customHeight="1">
      <c r="A5" s="1788" t="s">
        <v>1011</v>
      </c>
      <c r="B5" s="1788" t="s">
        <v>1012</v>
      </c>
      <c r="C5" s="1788" t="s">
        <v>1013</v>
      </c>
      <c r="D5" s="1788" t="s">
        <v>1014</v>
      </c>
      <c r="E5" s="1535" t="s">
        <v>1015</v>
      </c>
      <c r="F5" s="1696" t="s">
        <v>1257</v>
      </c>
      <c r="G5" s="1535" t="s">
        <v>816</v>
      </c>
      <c r="H5" s="1696" t="s">
        <v>1043</v>
      </c>
      <c r="I5" s="1674" t="s">
        <v>1044</v>
      </c>
      <c r="J5" s="1656"/>
      <c r="K5" s="1656"/>
      <c r="L5" s="1656"/>
      <c r="M5" s="1657"/>
      <c r="N5" s="1784" t="s">
        <v>1016</v>
      </c>
    </row>
    <row r="6" spans="1:17" ht="65.25" customHeight="1">
      <c r="A6" s="1788"/>
      <c r="B6" s="1788"/>
      <c r="C6" s="1788"/>
      <c r="D6" s="1788"/>
      <c r="E6" s="1535"/>
      <c r="F6" s="1697"/>
      <c r="G6" s="1535"/>
      <c r="H6" s="1697"/>
      <c r="I6" s="909" t="s">
        <v>2005</v>
      </c>
      <c r="J6" s="909" t="s">
        <v>2006</v>
      </c>
      <c r="K6" s="909" t="s">
        <v>2007</v>
      </c>
      <c r="L6" s="909" t="s">
        <v>2008</v>
      </c>
      <c r="M6" s="909" t="s">
        <v>2009</v>
      </c>
      <c r="N6" s="1785"/>
    </row>
    <row r="7" spans="1:17">
      <c r="A7" s="32">
        <v>1</v>
      </c>
      <c r="B7" s="32">
        <v>2</v>
      </c>
      <c r="C7" s="32">
        <v>3</v>
      </c>
      <c r="D7" s="32">
        <v>4</v>
      </c>
      <c r="E7" s="32">
        <v>5</v>
      </c>
      <c r="F7" s="32">
        <v>6</v>
      </c>
      <c r="G7" s="32">
        <v>7</v>
      </c>
      <c r="H7" s="32">
        <v>8</v>
      </c>
      <c r="I7" s="32">
        <v>9</v>
      </c>
      <c r="J7" s="32">
        <v>10</v>
      </c>
      <c r="K7" s="909">
        <v>11</v>
      </c>
      <c r="L7" s="909">
        <v>12</v>
      </c>
      <c r="M7" s="32">
        <v>13</v>
      </c>
      <c r="N7" s="32">
        <v>14</v>
      </c>
    </row>
    <row r="8" spans="1:17">
      <c r="A8" s="120" t="s">
        <v>1226</v>
      </c>
      <c r="B8" s="32"/>
      <c r="C8" s="32"/>
      <c r="D8" s="32"/>
      <c r="E8" s="32"/>
      <c r="F8" s="32"/>
      <c r="G8" s="32"/>
      <c r="H8" s="32"/>
      <c r="I8" s="32"/>
      <c r="J8" s="32"/>
      <c r="K8" s="909"/>
      <c r="L8" s="909"/>
      <c r="M8" s="32"/>
      <c r="N8" s="32"/>
      <c r="Q8" s="30" t="s">
        <v>1344</v>
      </c>
    </row>
    <row r="9" spans="1:17" ht="38.25" customHeight="1">
      <c r="A9" s="1786" t="s">
        <v>1754</v>
      </c>
      <c r="B9" s="1780">
        <v>462</v>
      </c>
      <c r="C9" s="1780">
        <v>462</v>
      </c>
      <c r="D9" s="1780"/>
      <c r="E9" s="192" t="s">
        <v>869</v>
      </c>
      <c r="F9" s="192" t="s">
        <v>2004</v>
      </c>
      <c r="G9" s="1073">
        <v>118</v>
      </c>
      <c r="H9" s="1073" t="s">
        <v>1673</v>
      </c>
      <c r="I9" s="143">
        <v>240</v>
      </c>
      <c r="J9" s="143">
        <v>240</v>
      </c>
      <c r="K9" s="143">
        <v>240</v>
      </c>
      <c r="L9" s="143">
        <v>240</v>
      </c>
      <c r="M9" s="143">
        <v>240</v>
      </c>
      <c r="N9" s="660" t="s">
        <v>1759</v>
      </c>
      <c r="O9" s="753">
        <v>23.47</v>
      </c>
      <c r="Q9" s="743" t="s">
        <v>1343</v>
      </c>
    </row>
    <row r="10" spans="1:17" hidden="1">
      <c r="A10" s="1786"/>
      <c r="B10" s="1780"/>
      <c r="C10" s="1780"/>
      <c r="D10" s="1780"/>
      <c r="E10" s="192"/>
      <c r="F10" s="192"/>
      <c r="G10" s="124"/>
      <c r="H10" s="124"/>
      <c r="I10" s="708"/>
      <c r="J10" s="708"/>
      <c r="K10" s="708"/>
      <c r="L10" s="708"/>
      <c r="M10" s="708"/>
      <c r="N10" s="193"/>
    </row>
    <row r="11" spans="1:17" hidden="1">
      <c r="A11" s="1786"/>
      <c r="B11" s="1780"/>
      <c r="C11" s="1780"/>
      <c r="D11" s="1780"/>
      <c r="E11" s="192"/>
      <c r="F11" s="192"/>
      <c r="G11" s="124"/>
      <c r="H11" s="124"/>
      <c r="I11" s="708"/>
      <c r="J11" s="708"/>
      <c r="K11" s="708"/>
      <c r="L11" s="708"/>
      <c r="M11" s="708"/>
      <c r="N11" s="193"/>
    </row>
    <row r="12" spans="1:17" hidden="1">
      <c r="A12" s="1786"/>
      <c r="B12" s="1780"/>
      <c r="C12" s="1780"/>
      <c r="D12" s="1780"/>
      <c r="E12" s="192"/>
      <c r="F12" s="192"/>
      <c r="G12" s="124"/>
      <c r="H12" s="124"/>
      <c r="I12" s="708"/>
      <c r="J12" s="708"/>
      <c r="K12" s="708"/>
      <c r="L12" s="708"/>
      <c r="M12" s="708"/>
      <c r="N12" s="193"/>
    </row>
    <row r="13" spans="1:17" ht="25.5" hidden="1">
      <c r="A13" s="119" t="s">
        <v>1018</v>
      </c>
      <c r="B13" s="1780"/>
      <c r="C13" s="1780"/>
      <c r="D13" s="1780"/>
      <c r="E13" s="120"/>
      <c r="F13" s="120"/>
      <c r="G13" s="119"/>
      <c r="H13" s="176"/>
      <c r="I13" s="134">
        <f>SUM(I9:I12)</f>
        <v>240</v>
      </c>
      <c r="J13" s="134">
        <f>SUM(J9:J12)</f>
        <v>240</v>
      </c>
      <c r="K13" s="134">
        <f>SUM(K9:K12)</f>
        <v>240</v>
      </c>
      <c r="L13" s="134">
        <f>SUM(L9:L12)</f>
        <v>240</v>
      </c>
      <c r="M13" s="134">
        <f>SUM(M9:M12)</f>
        <v>240</v>
      </c>
      <c r="N13" s="174"/>
    </row>
    <row r="14" spans="1:17" hidden="1">
      <c r="A14" s="1789" t="s">
        <v>1019</v>
      </c>
      <c r="B14" s="1781"/>
      <c r="C14" s="1781"/>
      <c r="D14" s="1781"/>
      <c r="E14" s="192"/>
      <c r="F14" s="192"/>
      <c r="G14" s="124"/>
      <c r="H14" s="124"/>
      <c r="I14" s="143"/>
      <c r="J14" s="143"/>
      <c r="K14" s="143"/>
      <c r="L14" s="143"/>
      <c r="M14" s="143"/>
      <c r="N14" s="166"/>
    </row>
    <row r="15" spans="1:17" hidden="1">
      <c r="A15" s="1790"/>
      <c r="B15" s="1782"/>
      <c r="C15" s="1782"/>
      <c r="D15" s="1782"/>
      <c r="E15" s="192"/>
      <c r="F15" s="192"/>
      <c r="G15" s="124"/>
      <c r="H15" s="124"/>
      <c r="I15" s="708"/>
      <c r="J15" s="708"/>
      <c r="K15" s="708"/>
      <c r="L15" s="708"/>
      <c r="M15" s="708"/>
      <c r="N15" s="193"/>
    </row>
    <row r="16" spans="1:17" hidden="1">
      <c r="A16" s="1790"/>
      <c r="B16" s="1782"/>
      <c r="C16" s="1782"/>
      <c r="D16" s="1782"/>
      <c r="E16" s="192"/>
      <c r="F16" s="192"/>
      <c r="G16" s="124"/>
      <c r="H16" s="124"/>
      <c r="I16" s="708"/>
      <c r="J16" s="708"/>
      <c r="K16" s="708"/>
      <c r="L16" s="708"/>
      <c r="M16" s="708"/>
      <c r="N16" s="193"/>
    </row>
    <row r="17" spans="1:18" hidden="1">
      <c r="A17" s="1791"/>
      <c r="B17" s="1782"/>
      <c r="C17" s="1782"/>
      <c r="D17" s="1782"/>
      <c r="E17" s="192"/>
      <c r="F17" s="192"/>
      <c r="G17" s="124"/>
      <c r="H17" s="124"/>
      <c r="I17" s="708"/>
      <c r="J17" s="708"/>
      <c r="K17" s="708"/>
      <c r="L17" s="708"/>
      <c r="M17" s="708"/>
      <c r="N17" s="193"/>
    </row>
    <row r="18" spans="1:18" ht="25.5" hidden="1">
      <c r="A18" s="119" t="s">
        <v>1018</v>
      </c>
      <c r="B18" s="1783"/>
      <c r="C18" s="1783"/>
      <c r="D18" s="1783"/>
      <c r="E18" s="120"/>
      <c r="F18" s="120"/>
      <c r="G18" s="119"/>
      <c r="H18" s="176"/>
      <c r="I18" s="134">
        <f>SUM(I14:I17)</f>
        <v>0</v>
      </c>
      <c r="J18" s="134">
        <f>SUM(J14:J17)</f>
        <v>0</v>
      </c>
      <c r="K18" s="134"/>
      <c r="L18" s="134"/>
      <c r="M18" s="134">
        <f>SUM(M14:M17)</f>
        <v>0</v>
      </c>
      <c r="N18" s="174"/>
    </row>
    <row r="19" spans="1:18" ht="25.5">
      <c r="A19" s="175" t="s">
        <v>1256</v>
      </c>
      <c r="B19" s="413">
        <f>SUM(B9:B18)</f>
        <v>462</v>
      </c>
      <c r="C19" s="413">
        <f>SUM(C9:C18)</f>
        <v>462</v>
      </c>
      <c r="D19" s="413">
        <f>SUM(D9:D18)</f>
        <v>0</v>
      </c>
      <c r="E19" s="120"/>
      <c r="F19" s="120"/>
      <c r="G19" s="119"/>
      <c r="H19" s="176"/>
      <c r="I19" s="134">
        <f>IF(SUM(I21:I23)=I13+I18,I13+I18,"ошибка!")</f>
        <v>240</v>
      </c>
      <c r="J19" s="134">
        <f>IF(SUM(J21:J23)=J13+J18,J13+J18,"ошибка!")</f>
        <v>240</v>
      </c>
      <c r="K19" s="134">
        <f>IF(SUM(K21:K23)=K13+K18,K13+K18,"ошибка!")</f>
        <v>240</v>
      </c>
      <c r="L19" s="134">
        <f>IF(SUM(L21:L23)=L13+L18,L13+L18,"ошибка!")</f>
        <v>240</v>
      </c>
      <c r="M19" s="134">
        <f>IF(SUM(M21:M23)=M13+M18,M13+M18,"ошибка!")</f>
        <v>240</v>
      </c>
      <c r="N19" s="193"/>
    </row>
    <row r="20" spans="1:18">
      <c r="A20" s="189" t="s">
        <v>1042</v>
      </c>
      <c r="B20" s="120"/>
      <c r="C20" s="120"/>
      <c r="D20" s="120"/>
      <c r="E20" s="120"/>
      <c r="F20" s="120"/>
      <c r="G20" s="120"/>
      <c r="H20" s="120"/>
      <c r="I20" s="138"/>
      <c r="J20" s="138"/>
      <c r="K20" s="138"/>
      <c r="L20" s="138"/>
      <c r="M20" s="138"/>
      <c r="N20" s="120"/>
    </row>
    <row r="21" spans="1:18" ht="25.5">
      <c r="A21" s="118" t="s">
        <v>1020</v>
      </c>
      <c r="B21" s="32"/>
      <c r="C21" s="32"/>
      <c r="D21" s="32"/>
      <c r="E21" s="32"/>
      <c r="F21" s="32"/>
      <c r="G21" s="32"/>
      <c r="H21" s="32"/>
      <c r="I21" s="143">
        <f>I9</f>
        <v>240</v>
      </c>
      <c r="J21" s="143">
        <f t="shared" ref="J21:M21" si="0">J9</f>
        <v>240</v>
      </c>
      <c r="K21" s="143">
        <f t="shared" si="0"/>
        <v>240</v>
      </c>
      <c r="L21" s="143">
        <f t="shared" si="0"/>
        <v>240</v>
      </c>
      <c r="M21" s="143">
        <f t="shared" si="0"/>
        <v>240</v>
      </c>
      <c r="N21" s="193"/>
      <c r="O21" s="850">
        <f>'ФинП-ХВс (Вагай)'!F48</f>
        <v>239.23</v>
      </c>
      <c r="P21" s="850">
        <f>'ФинП-ХВс (Вагай)'!H48</f>
        <v>248.79919999999998</v>
      </c>
      <c r="Q21" s="850">
        <f>'ФинП-ХВс (Вагай)'!J48</f>
        <v>258.75116800000001</v>
      </c>
      <c r="R21" s="30" t="s">
        <v>1553</v>
      </c>
    </row>
    <row r="22" spans="1:18" ht="24.75" hidden="1" customHeight="1">
      <c r="A22" s="118" t="s">
        <v>1021</v>
      </c>
      <c r="B22" s="32"/>
      <c r="C22" s="32"/>
      <c r="D22" s="32"/>
      <c r="E22" s="32"/>
      <c r="F22" s="32"/>
      <c r="G22" s="32"/>
      <c r="H22" s="32"/>
      <c r="I22" s="143"/>
      <c r="J22" s="143"/>
      <c r="K22" s="143"/>
      <c r="L22" s="143"/>
      <c r="M22" s="143"/>
      <c r="N22" s="193"/>
    </row>
    <row r="23" spans="1:18" ht="25.5" hidden="1">
      <c r="A23" s="118" t="s">
        <v>1022</v>
      </c>
      <c r="B23" s="32"/>
      <c r="C23" s="32"/>
      <c r="D23" s="32"/>
      <c r="E23" s="32"/>
      <c r="F23" s="32"/>
      <c r="G23" s="32"/>
      <c r="H23" s="32"/>
      <c r="I23" s="143"/>
      <c r="J23" s="143"/>
      <c r="K23" s="143"/>
      <c r="L23" s="143"/>
      <c r="M23" s="143"/>
      <c r="N23" s="32"/>
    </row>
    <row r="24" spans="1:18" hidden="1">
      <c r="A24" s="32"/>
      <c r="I24" s="709"/>
      <c r="J24" s="709"/>
      <c r="K24" s="709"/>
      <c r="L24" s="709"/>
      <c r="M24" s="709"/>
      <c r="N24" s="166"/>
    </row>
    <row r="25" spans="1:18">
      <c r="A25" s="120" t="s">
        <v>1226</v>
      </c>
      <c r="B25" s="32"/>
      <c r="C25" s="32"/>
      <c r="D25" s="32"/>
      <c r="E25" s="32"/>
      <c r="F25" s="32"/>
      <c r="G25" s="32"/>
      <c r="H25" s="32"/>
      <c r="I25" s="239"/>
      <c r="J25" s="239"/>
      <c r="K25" s="912"/>
      <c r="L25" s="912"/>
      <c r="M25" s="239"/>
      <c r="N25" s="193"/>
    </row>
    <row r="26" spans="1:18" ht="44.25" customHeight="1">
      <c r="A26" s="1786" t="s">
        <v>1755</v>
      </c>
      <c r="B26" s="1780">
        <v>9127</v>
      </c>
      <c r="C26" s="1780">
        <v>9127</v>
      </c>
      <c r="D26" s="1780"/>
      <c r="E26" s="192" t="s">
        <v>869</v>
      </c>
      <c r="F26" s="1212" t="s">
        <v>2004</v>
      </c>
      <c r="G26" s="1073">
        <v>350</v>
      </c>
      <c r="H26" s="1073" t="s">
        <v>1673</v>
      </c>
      <c r="I26" s="1304">
        <v>850</v>
      </c>
      <c r="J26" s="1304">
        <v>850</v>
      </c>
      <c r="K26" s="1304">
        <v>850</v>
      </c>
      <c r="L26" s="1304">
        <v>850</v>
      </c>
      <c r="M26" s="1304">
        <v>850</v>
      </c>
      <c r="N26" s="660" t="s">
        <v>1759</v>
      </c>
      <c r="O26" s="753">
        <v>621.82000000000005</v>
      </c>
      <c r="Q26" s="743" t="s">
        <v>1340</v>
      </c>
    </row>
    <row r="27" spans="1:18" hidden="1">
      <c r="A27" s="1786"/>
      <c r="B27" s="1780"/>
      <c r="C27" s="1780"/>
      <c r="D27" s="1780"/>
      <c r="E27" s="192"/>
      <c r="F27" s="192"/>
      <c r="G27" s="124"/>
      <c r="H27" s="124"/>
      <c r="I27" s="708"/>
      <c r="J27" s="708"/>
      <c r="K27" s="708"/>
      <c r="L27" s="708"/>
      <c r="M27" s="708"/>
      <c r="N27" s="166"/>
    </row>
    <row r="28" spans="1:18" hidden="1">
      <c r="A28" s="1786"/>
      <c r="B28" s="1780"/>
      <c r="C28" s="1780"/>
      <c r="D28" s="1780"/>
      <c r="E28" s="120"/>
      <c r="F28" s="120"/>
      <c r="G28" s="119"/>
      <c r="H28" s="176"/>
      <c r="I28" s="134">
        <f>SUM(I26:I27)</f>
        <v>850</v>
      </c>
      <c r="J28" s="134">
        <f>SUM(J26:J27)</f>
        <v>850</v>
      </c>
      <c r="K28" s="134">
        <f>SUM(K26:K27)</f>
        <v>850</v>
      </c>
      <c r="L28" s="134">
        <f>SUM(L26:L27)</f>
        <v>850</v>
      </c>
      <c r="M28" s="134">
        <f>SUM(M26:M27)</f>
        <v>850</v>
      </c>
      <c r="N28" s="193"/>
    </row>
    <row r="29" spans="1:18" hidden="1">
      <c r="A29" s="1786" t="s">
        <v>1019</v>
      </c>
      <c r="B29" s="1780"/>
      <c r="C29" s="1780"/>
      <c r="D29" s="1780"/>
      <c r="E29" s="192"/>
      <c r="F29" s="192"/>
      <c r="G29" s="124"/>
      <c r="H29" s="124"/>
      <c r="I29" s="708"/>
      <c r="J29" s="708"/>
      <c r="K29" s="708"/>
      <c r="L29" s="708"/>
      <c r="M29" s="708"/>
      <c r="N29" s="193"/>
    </row>
    <row r="30" spans="1:18" hidden="1">
      <c r="A30" s="1786"/>
      <c r="B30" s="1780"/>
      <c r="C30" s="1780"/>
      <c r="D30" s="1780"/>
      <c r="E30" s="192"/>
      <c r="F30" s="192"/>
      <c r="G30" s="124"/>
      <c r="H30" s="124"/>
      <c r="I30" s="708"/>
      <c r="J30" s="708"/>
      <c r="K30" s="708"/>
      <c r="L30" s="708"/>
      <c r="M30" s="708"/>
      <c r="N30" s="174"/>
    </row>
    <row r="31" spans="1:18" hidden="1">
      <c r="A31" s="1786"/>
      <c r="B31" s="1780"/>
      <c r="C31" s="1780"/>
      <c r="D31" s="1780"/>
      <c r="E31" s="192"/>
      <c r="F31" s="192"/>
      <c r="G31" s="124"/>
      <c r="H31" s="124"/>
      <c r="I31" s="708"/>
      <c r="J31" s="708"/>
      <c r="K31" s="708"/>
      <c r="L31" s="708"/>
      <c r="M31" s="708"/>
      <c r="N31" s="193"/>
    </row>
    <row r="32" spans="1:18" hidden="1">
      <c r="A32" s="1786"/>
      <c r="B32" s="1780"/>
      <c r="C32" s="1780"/>
      <c r="D32" s="1780"/>
      <c r="E32" s="120"/>
      <c r="F32" s="120"/>
      <c r="G32" s="119"/>
      <c r="H32" s="176"/>
      <c r="I32" s="134">
        <f>SUM(I29:I31)</f>
        <v>0</v>
      </c>
      <c r="J32" s="134">
        <f>SUM(J29:J31)</f>
        <v>0</v>
      </c>
      <c r="K32" s="134"/>
      <c r="L32" s="134"/>
      <c r="M32" s="134">
        <f>SUM(M29:M31)</f>
        <v>0</v>
      </c>
      <c r="N32" s="120"/>
    </row>
    <row r="33" spans="1:19" ht="25.5" hidden="1">
      <c r="A33" s="119" t="s">
        <v>1018</v>
      </c>
      <c r="B33" s="1780"/>
      <c r="C33" s="1780"/>
      <c r="D33" s="1780"/>
      <c r="E33" s="120"/>
      <c r="F33" s="120"/>
      <c r="G33" s="119"/>
      <c r="H33" s="176"/>
      <c r="I33" s="134">
        <f>I28</f>
        <v>850</v>
      </c>
      <c r="J33" s="134">
        <f>J28</f>
        <v>850</v>
      </c>
      <c r="K33" s="134">
        <f>K28</f>
        <v>850</v>
      </c>
      <c r="L33" s="134">
        <f>L28</f>
        <v>850</v>
      </c>
      <c r="M33" s="134">
        <f>M28</f>
        <v>850</v>
      </c>
      <c r="N33" s="193"/>
    </row>
    <row r="34" spans="1:19" ht="25.5">
      <c r="A34" s="175" t="s">
        <v>1256</v>
      </c>
      <c r="B34" s="413">
        <f>SUM(B26:B33)</f>
        <v>9127</v>
      </c>
      <c r="C34" s="413">
        <f>SUM(C26:C33)</f>
        <v>9127</v>
      </c>
      <c r="D34" s="413">
        <f>SUM(D26:D33)</f>
        <v>0</v>
      </c>
      <c r="E34" s="120"/>
      <c r="F34" s="120"/>
      <c r="G34" s="119"/>
      <c r="H34" s="176"/>
      <c r="I34" s="1278">
        <f>I36</f>
        <v>850</v>
      </c>
      <c r="J34" s="1278">
        <f t="shared" ref="J34:M34" si="1">J36</f>
        <v>850</v>
      </c>
      <c r="K34" s="1278">
        <f t="shared" si="1"/>
        <v>850</v>
      </c>
      <c r="L34" s="1278">
        <f t="shared" si="1"/>
        <v>850</v>
      </c>
      <c r="M34" s="1278">
        <f t="shared" si="1"/>
        <v>850</v>
      </c>
      <c r="N34" s="1213"/>
      <c r="O34" s="753">
        <f>'ФинП-ХВс (Омутинское)'!F48</f>
        <v>526.97</v>
      </c>
      <c r="P34" s="753">
        <f>'ФинП-ХВс (Омутинское)'!H48</f>
        <v>545.17999999999995</v>
      </c>
      <c r="Q34" s="753">
        <f>'ФинП-ХВс (Омутинское)'!J48</f>
        <v>561.32000000000005</v>
      </c>
      <c r="R34" s="30" t="s">
        <v>1553</v>
      </c>
    </row>
    <row r="35" spans="1:19">
      <c r="A35" s="1210" t="s">
        <v>1042</v>
      </c>
      <c r="B35" s="1308"/>
      <c r="C35" s="1308"/>
      <c r="D35" s="1308"/>
      <c r="E35" s="120"/>
      <c r="F35" s="120"/>
      <c r="G35" s="119"/>
      <c r="H35" s="176"/>
      <c r="N35" s="1213"/>
      <c r="O35" s="753"/>
      <c r="P35" s="753"/>
      <c r="Q35" s="753"/>
      <c r="R35" s="30"/>
    </row>
    <row r="36" spans="1:19" ht="25.5">
      <c r="A36" s="1211" t="s">
        <v>1020</v>
      </c>
      <c r="B36" s="1308"/>
      <c r="C36" s="1308"/>
      <c r="D36" s="1308"/>
      <c r="E36" s="32"/>
      <c r="F36" s="32"/>
      <c r="G36" s="32"/>
      <c r="H36" s="32"/>
      <c r="I36" s="143">
        <f>I33</f>
        <v>850</v>
      </c>
      <c r="J36" s="143">
        <f>J33</f>
        <v>850</v>
      </c>
      <c r="K36" s="143">
        <f>K33</f>
        <v>850</v>
      </c>
      <c r="L36" s="143">
        <f>L33</f>
        <v>850</v>
      </c>
      <c r="M36" s="143">
        <f>M33</f>
        <v>850</v>
      </c>
      <c r="N36" s="193"/>
      <c r="O36" s="753"/>
      <c r="P36" s="753"/>
      <c r="Q36" s="753"/>
      <c r="R36" s="30"/>
    </row>
    <row r="37" spans="1:19">
      <c r="A37" s="120" t="s">
        <v>1226</v>
      </c>
      <c r="B37" s="32"/>
      <c r="C37" s="32"/>
      <c r="D37" s="32"/>
      <c r="E37" s="1367"/>
      <c r="F37" s="1367"/>
      <c r="G37" s="1367"/>
      <c r="H37" s="1367"/>
      <c r="I37" s="1367"/>
      <c r="J37" s="1367"/>
      <c r="K37" s="1367"/>
      <c r="L37" s="1367"/>
      <c r="M37" s="1367"/>
      <c r="N37" s="1367"/>
    </row>
    <row r="38" spans="1:19" ht="36.75" customHeight="1">
      <c r="A38" s="1786" t="s">
        <v>237</v>
      </c>
      <c r="B38" s="1780">
        <v>40</v>
      </c>
      <c r="C38" s="1780">
        <v>40</v>
      </c>
      <c r="D38" s="1780"/>
      <c r="E38" s="915" t="s">
        <v>869</v>
      </c>
      <c r="F38" s="1212" t="s">
        <v>2004</v>
      </c>
      <c r="G38" s="1073">
        <v>29</v>
      </c>
      <c r="H38" s="1073" t="s">
        <v>1673</v>
      </c>
      <c r="I38" s="143">
        <v>10</v>
      </c>
      <c r="J38" s="143">
        <v>10</v>
      </c>
      <c r="K38" s="143">
        <v>10</v>
      </c>
      <c r="L38" s="143">
        <v>10</v>
      </c>
      <c r="M38" s="143">
        <v>10</v>
      </c>
      <c r="N38" s="660" t="s">
        <v>1759</v>
      </c>
      <c r="O38" s="753">
        <v>16.010000000000002</v>
      </c>
      <c r="Q38" s="743" t="s">
        <v>1339</v>
      </c>
    </row>
    <row r="39" spans="1:19" ht="16.5" hidden="1">
      <c r="A39" s="1786"/>
      <c r="B39" s="1780"/>
      <c r="C39" s="1780"/>
      <c r="D39" s="1780"/>
      <c r="E39" s="192"/>
      <c r="F39" s="192"/>
      <c r="G39" s="124"/>
      <c r="H39" s="124"/>
      <c r="I39" s="708"/>
      <c r="J39" s="708"/>
      <c r="K39" s="708"/>
      <c r="L39" s="708"/>
      <c r="M39" s="708"/>
      <c r="N39" s="193"/>
      <c r="O39" s="753">
        <v>45</v>
      </c>
      <c r="Q39" s="743" t="s">
        <v>1342</v>
      </c>
    </row>
    <row r="40" spans="1:19" hidden="1">
      <c r="A40" s="1786"/>
      <c r="B40" s="1780"/>
      <c r="C40" s="1780"/>
      <c r="D40" s="1780"/>
      <c r="E40" s="192"/>
      <c r="F40" s="192"/>
      <c r="G40" s="124"/>
      <c r="H40" s="124"/>
      <c r="I40" s="708"/>
      <c r="J40" s="708"/>
      <c r="K40" s="708"/>
      <c r="L40" s="708"/>
      <c r="M40" s="708"/>
    </row>
    <row r="41" spans="1:19" hidden="1">
      <c r="A41" s="1786"/>
      <c r="B41" s="1780"/>
      <c r="C41" s="1780"/>
      <c r="D41" s="1780"/>
      <c r="E41" s="120"/>
      <c r="F41" s="120"/>
      <c r="G41" s="119"/>
      <c r="H41" s="176"/>
      <c r="I41" s="134">
        <f>SUM(I38:I40)</f>
        <v>10</v>
      </c>
      <c r="J41" s="134">
        <f>SUM(J38:J40)</f>
        <v>10</v>
      </c>
      <c r="K41" s="134">
        <f>SUM(K38:K40)</f>
        <v>10</v>
      </c>
      <c r="L41" s="134">
        <f>SUM(L38:L40)</f>
        <v>10</v>
      </c>
      <c r="M41" s="134">
        <f>SUM(M38:M40)</f>
        <v>10</v>
      </c>
      <c r="N41" s="166"/>
    </row>
    <row r="42" spans="1:19" ht="25.5" hidden="1">
      <c r="A42" s="119" t="s">
        <v>1018</v>
      </c>
      <c r="B42" s="1780"/>
      <c r="C42" s="1780"/>
      <c r="D42" s="1780"/>
      <c r="E42" s="1366"/>
      <c r="F42" s="1366"/>
      <c r="G42" s="586"/>
      <c r="H42" s="586"/>
      <c r="I42" s="1376"/>
      <c r="J42" s="1376"/>
      <c r="K42" s="1376"/>
      <c r="L42" s="1376"/>
      <c r="M42" s="1376"/>
      <c r="N42" s="1377"/>
    </row>
    <row r="43" spans="1:19" hidden="1">
      <c r="A43" s="1786" t="s">
        <v>1019</v>
      </c>
      <c r="B43" s="1780"/>
      <c r="C43" s="1780"/>
      <c r="D43" s="1780"/>
      <c r="E43" s="192"/>
      <c r="F43" s="192"/>
      <c r="G43" s="124"/>
      <c r="H43" s="124"/>
      <c r="I43" s="708"/>
      <c r="J43" s="708"/>
      <c r="K43" s="708"/>
      <c r="L43" s="708"/>
      <c r="M43" s="708"/>
      <c r="N43" s="193"/>
    </row>
    <row r="44" spans="1:19" hidden="1">
      <c r="A44" s="1786"/>
      <c r="B44" s="1780"/>
      <c r="C44" s="1780"/>
      <c r="D44" s="1780"/>
      <c r="E44" s="192"/>
      <c r="F44" s="192"/>
      <c r="G44" s="124"/>
      <c r="H44" s="124"/>
      <c r="I44" s="708"/>
      <c r="J44" s="708"/>
      <c r="K44" s="708"/>
      <c r="L44" s="708"/>
      <c r="M44" s="708"/>
      <c r="N44" s="193"/>
    </row>
    <row r="45" spans="1:19" hidden="1">
      <c r="A45" s="1786"/>
      <c r="B45" s="1780"/>
      <c r="C45" s="1780"/>
      <c r="D45" s="1780"/>
      <c r="E45" s="192"/>
      <c r="F45" s="192"/>
      <c r="G45" s="124"/>
      <c r="H45" s="124"/>
      <c r="I45" s="708"/>
      <c r="J45" s="708"/>
      <c r="K45" s="708"/>
      <c r="L45" s="708"/>
      <c r="M45" s="708"/>
      <c r="N45" s="174"/>
    </row>
    <row r="46" spans="1:19" hidden="1">
      <c r="A46" s="1786"/>
      <c r="B46" s="1780"/>
      <c r="C46" s="1780"/>
      <c r="D46" s="1780"/>
      <c r="E46" s="120"/>
      <c r="F46" s="120"/>
      <c r="G46" s="119"/>
      <c r="H46" s="176"/>
      <c r="I46" s="134">
        <f>SUM(I42:I45)</f>
        <v>0</v>
      </c>
      <c r="J46" s="134">
        <f>SUM(J42:J45)</f>
        <v>0</v>
      </c>
      <c r="K46" s="134"/>
      <c r="L46" s="134"/>
      <c r="M46" s="134">
        <f>SUM(M42:M45)</f>
        <v>0</v>
      </c>
      <c r="N46" s="166"/>
    </row>
    <row r="47" spans="1:19" ht="25.5" hidden="1">
      <c r="A47" s="119" t="s">
        <v>1018</v>
      </c>
      <c r="B47" s="1780"/>
      <c r="C47" s="1780"/>
      <c r="D47" s="1780"/>
      <c r="E47" s="1306"/>
      <c r="F47" s="1306"/>
      <c r="G47" s="176"/>
      <c r="H47" s="176"/>
      <c r="I47" s="414">
        <f>I41</f>
        <v>10</v>
      </c>
      <c r="J47" s="414">
        <f>J41</f>
        <v>10</v>
      </c>
      <c r="K47" s="414">
        <f>K41</f>
        <v>10</v>
      </c>
      <c r="L47" s="414">
        <f>L41</f>
        <v>10</v>
      </c>
      <c r="M47" s="414">
        <f>M41</f>
        <v>10</v>
      </c>
      <c r="N47" s="1307"/>
    </row>
    <row r="48" spans="1:19" ht="25.5">
      <c r="A48" s="175" t="s">
        <v>1256</v>
      </c>
      <c r="B48" s="1305">
        <f>SUM(B38:B47)</f>
        <v>40</v>
      </c>
      <c r="C48" s="1305">
        <f>SUM(C38:C47)</f>
        <v>40</v>
      </c>
      <c r="D48" s="1305">
        <f>SUM(D38:D47)</f>
        <v>0</v>
      </c>
      <c r="E48" s="120"/>
      <c r="F48" s="120"/>
      <c r="G48" s="119"/>
      <c r="H48" s="176"/>
      <c r="I48" s="1278">
        <f>I50</f>
        <v>10</v>
      </c>
      <c r="J48" s="1278">
        <f t="shared" ref="J48:M48" si="2">J50</f>
        <v>10</v>
      </c>
      <c r="K48" s="1278">
        <f t="shared" si="2"/>
        <v>10</v>
      </c>
      <c r="L48" s="1278">
        <f t="shared" si="2"/>
        <v>10</v>
      </c>
      <c r="M48" s="1278">
        <f t="shared" si="2"/>
        <v>10</v>
      </c>
      <c r="N48" s="1307"/>
      <c r="O48" s="753">
        <f>'ФинП-ХВс (Ситн)'!F48</f>
        <v>2.68</v>
      </c>
      <c r="P48" s="753">
        <f>'ФинП-ХВс (Ситн)'!H48</f>
        <v>2.77</v>
      </c>
      <c r="Q48" s="753">
        <f>'ФинП-ХВс (Ситн)'!J48</f>
        <v>2.85</v>
      </c>
      <c r="R48" s="30" t="s">
        <v>1553</v>
      </c>
      <c r="S48" s="747"/>
    </row>
    <row r="49" spans="1:19">
      <c r="A49" s="1210" t="s">
        <v>1042</v>
      </c>
      <c r="B49" s="1308"/>
      <c r="C49" s="1308"/>
      <c r="D49" s="1308"/>
      <c r="E49" s="120"/>
      <c r="F49" s="120"/>
      <c r="G49" s="119"/>
      <c r="H49" s="176"/>
      <c r="I49" s="1367"/>
      <c r="J49" s="1367"/>
      <c r="K49" s="1367"/>
      <c r="L49" s="1367"/>
      <c r="M49" s="1367"/>
      <c r="N49" s="1307"/>
      <c r="O49" s="753"/>
      <c r="P49" s="753"/>
      <c r="Q49" s="753"/>
      <c r="R49" s="30"/>
      <c r="S49" s="747"/>
    </row>
    <row r="50" spans="1:19" ht="25.5">
      <c r="A50" s="1211" t="s">
        <v>1020</v>
      </c>
      <c r="B50" s="1308"/>
      <c r="C50" s="1308"/>
      <c r="D50" s="1308"/>
      <c r="E50" s="1213"/>
      <c r="F50" s="1213"/>
      <c r="G50" s="1213"/>
      <c r="H50" s="1213"/>
      <c r="I50" s="143">
        <f>I47</f>
        <v>10</v>
      </c>
      <c r="J50" s="143">
        <f>J47</f>
        <v>10</v>
      </c>
      <c r="K50" s="143">
        <f>K47</f>
        <v>10</v>
      </c>
      <c r="L50" s="143">
        <f>L47</f>
        <v>10</v>
      </c>
      <c r="M50" s="143">
        <f>M47</f>
        <v>10</v>
      </c>
      <c r="N50" s="1213"/>
      <c r="O50" s="753"/>
      <c r="P50" s="753"/>
      <c r="Q50" s="753"/>
      <c r="R50" s="30"/>
      <c r="S50" s="747"/>
    </row>
    <row r="51" spans="1:19">
      <c r="A51" s="120" t="s">
        <v>1226</v>
      </c>
      <c r="B51" s="1213"/>
      <c r="C51" s="1213"/>
      <c r="D51" s="1213"/>
      <c r="E51" s="1367"/>
      <c r="F51" s="1367"/>
      <c r="G51" s="1367"/>
      <c r="H51" s="1367"/>
      <c r="I51" s="1367"/>
      <c r="J51" s="1367"/>
      <c r="K51" s="1367"/>
      <c r="L51" s="1367"/>
      <c r="M51" s="1367"/>
      <c r="N51" s="1367"/>
    </row>
    <row r="52" spans="1:19" ht="38.25" customHeight="1">
      <c r="A52" s="1786" t="s">
        <v>1756</v>
      </c>
      <c r="B52" s="1780">
        <v>396</v>
      </c>
      <c r="C52" s="1780">
        <v>396</v>
      </c>
      <c r="D52" s="1780"/>
      <c r="E52" s="915" t="s">
        <v>869</v>
      </c>
      <c r="F52" s="1212" t="s">
        <v>2004</v>
      </c>
      <c r="G52" s="1073">
        <v>89</v>
      </c>
      <c r="H52" s="1073" t="s">
        <v>1673</v>
      </c>
      <c r="I52" s="143">
        <v>72</v>
      </c>
      <c r="J52" s="143">
        <v>72</v>
      </c>
      <c r="K52" s="143">
        <v>72</v>
      </c>
      <c r="L52" s="143">
        <v>72</v>
      </c>
      <c r="M52" s="143">
        <v>72</v>
      </c>
      <c r="N52" s="660" t="s">
        <v>1759</v>
      </c>
      <c r="O52" s="753">
        <v>83.48</v>
      </c>
      <c r="Q52" s="743" t="s">
        <v>1341</v>
      </c>
    </row>
    <row r="53" spans="1:19" hidden="1">
      <c r="A53" s="1786"/>
      <c r="B53" s="1780"/>
      <c r="C53" s="1780"/>
      <c r="D53" s="1780"/>
      <c r="E53" s="120"/>
      <c r="F53" s="120"/>
      <c r="G53" s="119"/>
      <c r="H53" s="176"/>
      <c r="I53" s="134">
        <f>SUM(I52:I52)</f>
        <v>72</v>
      </c>
      <c r="J53" s="134">
        <f>SUM(J52:J52)</f>
        <v>72</v>
      </c>
      <c r="K53" s="134">
        <f>SUM(K52:K52)</f>
        <v>72</v>
      </c>
      <c r="L53" s="134">
        <f>SUM(L52:L52)</f>
        <v>72</v>
      </c>
      <c r="M53" s="134">
        <f>SUM(M52:M52)</f>
        <v>72</v>
      </c>
      <c r="N53" s="661"/>
    </row>
    <row r="54" spans="1:19" ht="25.5" hidden="1">
      <c r="A54" s="119" t="s">
        <v>1018</v>
      </c>
      <c r="B54" s="1780"/>
      <c r="C54" s="1780"/>
      <c r="D54" s="1780"/>
      <c r="E54" s="192"/>
      <c r="F54" s="192"/>
      <c r="G54" s="124"/>
      <c r="H54" s="124"/>
      <c r="I54" s="143"/>
      <c r="J54" s="143"/>
      <c r="K54" s="143"/>
      <c r="L54" s="143"/>
      <c r="M54" s="143"/>
      <c r="N54" s="166"/>
    </row>
    <row r="55" spans="1:19" hidden="1">
      <c r="A55" s="1786" t="s">
        <v>1019</v>
      </c>
      <c r="B55" s="1780"/>
      <c r="C55" s="1780"/>
      <c r="D55" s="1780"/>
      <c r="E55" s="192"/>
      <c r="F55" s="192"/>
      <c r="G55" s="124"/>
      <c r="H55" s="124"/>
      <c r="I55" s="708"/>
      <c r="J55" s="708"/>
      <c r="K55" s="708"/>
      <c r="L55" s="708"/>
      <c r="M55" s="708"/>
      <c r="N55" s="193"/>
    </row>
    <row r="56" spans="1:19" hidden="1">
      <c r="A56" s="1786"/>
      <c r="B56" s="1780"/>
      <c r="C56" s="1780"/>
      <c r="D56" s="1780"/>
      <c r="E56" s="192"/>
      <c r="F56" s="192"/>
      <c r="G56" s="124"/>
      <c r="H56" s="124"/>
      <c r="I56" s="708"/>
      <c r="J56" s="708"/>
      <c r="K56" s="708"/>
      <c r="L56" s="708"/>
      <c r="M56" s="708"/>
      <c r="N56" s="193"/>
    </row>
    <row r="57" spans="1:19" hidden="1">
      <c r="A57" s="1786"/>
      <c r="B57" s="1780"/>
      <c r="C57" s="1780"/>
      <c r="D57" s="1780"/>
      <c r="E57" s="192"/>
      <c r="F57" s="192"/>
      <c r="G57" s="124"/>
      <c r="H57" s="124"/>
      <c r="I57" s="708"/>
      <c r="J57" s="708"/>
      <c r="K57" s="708"/>
      <c r="L57" s="708"/>
      <c r="M57" s="708"/>
      <c r="N57" s="193"/>
    </row>
    <row r="58" spans="1:19" hidden="1">
      <c r="A58" s="1786"/>
      <c r="B58" s="1780"/>
      <c r="C58" s="1780"/>
      <c r="D58" s="1780"/>
      <c r="E58" s="120"/>
      <c r="F58" s="120"/>
      <c r="G58" s="119"/>
      <c r="H58" s="176"/>
      <c r="I58" s="134">
        <f>SUM(I54:I57)</f>
        <v>0</v>
      </c>
      <c r="J58" s="134">
        <f>SUM(J54:J57)</f>
        <v>0</v>
      </c>
      <c r="K58" s="134"/>
      <c r="L58" s="134"/>
      <c r="M58" s="134">
        <f>SUM(M54:M57)</f>
        <v>0</v>
      </c>
      <c r="N58" s="174"/>
    </row>
    <row r="59" spans="1:19" ht="25.5" hidden="1">
      <c r="A59" s="119" t="s">
        <v>1018</v>
      </c>
      <c r="B59" s="1780"/>
      <c r="C59" s="1780"/>
      <c r="D59" s="1780"/>
      <c r="E59" s="120"/>
      <c r="F59" s="120"/>
      <c r="G59" s="119"/>
      <c r="H59" s="176"/>
    </row>
    <row r="60" spans="1:19" ht="25.5">
      <c r="A60" s="175" t="s">
        <v>1256</v>
      </c>
      <c r="B60" s="413">
        <f>SUM(B52:B59)</f>
        <v>396</v>
      </c>
      <c r="C60" s="413">
        <f>SUM(C52:C59)</f>
        <v>396</v>
      </c>
      <c r="D60" s="413">
        <f>SUM(D52:D59)</f>
        <v>0</v>
      </c>
      <c r="E60" s="1306"/>
      <c r="F60" s="1306"/>
      <c r="G60" s="176"/>
      <c r="H60" s="176"/>
      <c r="I60" s="134">
        <f>I53</f>
        <v>72</v>
      </c>
      <c r="J60" s="134">
        <f>J53</f>
        <v>72</v>
      </c>
      <c r="K60" s="134">
        <f>K53</f>
        <v>72</v>
      </c>
      <c r="L60" s="134">
        <f>L53</f>
        <v>72</v>
      </c>
      <c r="M60" s="134">
        <f>M53</f>
        <v>72</v>
      </c>
      <c r="N60" s="193"/>
      <c r="O60" s="753">
        <f>'ФинП-ХВс (Б.-Красн)'!F48</f>
        <v>49.79</v>
      </c>
      <c r="P60" s="753">
        <f>'ФинП-ХВс (Б.-Красн)'!H48</f>
        <v>51.51</v>
      </c>
      <c r="Q60" s="753">
        <f>'ФинП-ХВс (Б.-Красн)'!J48</f>
        <v>53.03</v>
      </c>
      <c r="R60" s="30" t="s">
        <v>1553</v>
      </c>
    </row>
    <row r="61" spans="1:19">
      <c r="A61" s="175" t="s">
        <v>1042</v>
      </c>
      <c r="B61" s="1309"/>
      <c r="C61" s="1309"/>
      <c r="D61" s="1309"/>
      <c r="E61" s="120"/>
      <c r="F61" s="120"/>
      <c r="G61" s="119"/>
      <c r="H61" s="119"/>
      <c r="I61" s="1367"/>
      <c r="J61" s="1367"/>
      <c r="K61" s="1367"/>
      <c r="L61" s="1367"/>
      <c r="M61" s="1367"/>
      <c r="N61" s="1367"/>
    </row>
    <row r="62" spans="1:19" ht="25.5">
      <c r="A62" s="1211" t="s">
        <v>1020</v>
      </c>
      <c r="B62" s="1308"/>
      <c r="C62" s="1308"/>
      <c r="D62" s="1308"/>
      <c r="E62" s="1378"/>
      <c r="F62" s="1378"/>
      <c r="G62" s="1379"/>
      <c r="H62" s="1367"/>
      <c r="I62" s="143">
        <f>I60</f>
        <v>72</v>
      </c>
      <c r="J62" s="143">
        <f>J60</f>
        <v>72</v>
      </c>
      <c r="K62" s="143">
        <f>K60</f>
        <v>72</v>
      </c>
      <c r="L62" s="143">
        <f>L60</f>
        <v>72</v>
      </c>
      <c r="M62" s="143">
        <f>M60</f>
        <v>72</v>
      </c>
      <c r="N62" s="1213"/>
    </row>
    <row r="63" spans="1:19">
      <c r="A63" s="639"/>
      <c r="B63" s="640"/>
      <c r="C63" s="640"/>
      <c r="D63" s="640"/>
      <c r="E63" s="640"/>
      <c r="F63" s="640"/>
      <c r="G63" s="641"/>
    </row>
    <row r="64" spans="1:19">
      <c r="A64" s="639"/>
      <c r="B64" s="640"/>
      <c r="C64" s="640"/>
      <c r="D64" s="640"/>
      <c r="E64" s="643"/>
      <c r="F64" s="643"/>
      <c r="G64" s="641"/>
    </row>
    <row r="65" spans="1:15">
      <c r="A65" s="642"/>
      <c r="B65" s="642"/>
      <c r="C65" s="642"/>
      <c r="D65" s="643"/>
      <c r="E65" s="643"/>
      <c r="F65" s="643"/>
      <c r="G65" s="641"/>
    </row>
    <row r="66" spans="1:15">
      <c r="A66" s="644"/>
      <c r="B66" s="642"/>
      <c r="C66" s="642"/>
      <c r="D66" s="643"/>
      <c r="E66" s="641"/>
      <c r="F66" s="641"/>
      <c r="G66" s="641"/>
    </row>
    <row r="67" spans="1:15">
      <c r="A67" s="641"/>
      <c r="B67" s="641"/>
      <c r="C67" s="641"/>
      <c r="D67" s="641"/>
      <c r="E67" s="641"/>
      <c r="F67" s="641"/>
      <c r="G67" s="641"/>
      <c r="O67" s="752"/>
    </row>
    <row r="68" spans="1:15">
      <c r="A68" s="641"/>
      <c r="B68" s="641"/>
      <c r="C68" s="641"/>
      <c r="D68" s="641"/>
      <c r="E68" s="641"/>
      <c r="F68" s="641"/>
      <c r="G68" s="641"/>
      <c r="O68" s="752"/>
    </row>
    <row r="69" spans="1:15">
      <c r="A69" s="641"/>
      <c r="B69" s="641"/>
      <c r="C69" s="641"/>
      <c r="D69" s="641"/>
      <c r="E69" s="641"/>
      <c r="F69" s="641"/>
      <c r="G69" s="641"/>
      <c r="O69" s="752"/>
    </row>
    <row r="70" spans="1:15">
      <c r="A70" s="641"/>
      <c r="B70" s="641"/>
      <c r="C70" s="641"/>
      <c r="D70" s="641"/>
      <c r="O70" s="752"/>
    </row>
    <row r="71" spans="1:15">
      <c r="O71" s="752"/>
    </row>
    <row r="72" spans="1:15">
      <c r="O72" s="752"/>
    </row>
    <row r="73" spans="1:15">
      <c r="O73" s="752"/>
    </row>
    <row r="74" spans="1:15">
      <c r="O74" s="752"/>
    </row>
    <row r="75" spans="1:15">
      <c r="O75" s="752"/>
    </row>
    <row r="76" spans="1:15">
      <c r="O76" s="752"/>
    </row>
    <row r="88" spans="14:14">
      <c r="N88" s="636"/>
    </row>
    <row r="89" spans="14:14">
      <c r="N89" s="637"/>
    </row>
    <row r="90" spans="14:14">
      <c r="N90" s="637"/>
    </row>
    <row r="91" spans="14:14">
      <c r="N91" s="637"/>
    </row>
    <row r="92" spans="14:14">
      <c r="N92" s="638"/>
    </row>
    <row r="93" spans="14:14">
      <c r="N93" s="636"/>
    </row>
    <row r="94" spans="14:14">
      <c r="N94" s="637"/>
    </row>
    <row r="95" spans="14:14">
      <c r="N95" s="637"/>
    </row>
    <row r="96" spans="14:14">
      <c r="N96" s="637"/>
    </row>
    <row r="97" spans="14:14">
      <c r="N97" s="638"/>
    </row>
    <row r="98" spans="14:14">
      <c r="N98" s="637"/>
    </row>
    <row r="99" spans="14:14">
      <c r="N99" s="146"/>
    </row>
    <row r="100" spans="14:14">
      <c r="N100" s="146"/>
    </row>
  </sheetData>
  <mergeCells count="45">
    <mergeCell ref="A55:A58"/>
    <mergeCell ref="B55:B59"/>
    <mergeCell ref="C55:C59"/>
    <mergeCell ref="D55:D59"/>
    <mergeCell ref="A52:A53"/>
    <mergeCell ref="B52:B54"/>
    <mergeCell ref="C52:C54"/>
    <mergeCell ref="D52:D54"/>
    <mergeCell ref="A43:A46"/>
    <mergeCell ref="B43:B47"/>
    <mergeCell ref="C43:C47"/>
    <mergeCell ref="D43:D47"/>
    <mergeCell ref="D5:D6"/>
    <mergeCell ref="A38:A41"/>
    <mergeCell ref="B38:B42"/>
    <mergeCell ref="C38:C42"/>
    <mergeCell ref="D38:D42"/>
    <mergeCell ref="A26:A28"/>
    <mergeCell ref="A14:A17"/>
    <mergeCell ref="A29:A32"/>
    <mergeCell ref="B29:B33"/>
    <mergeCell ref="C29:C33"/>
    <mergeCell ref="D29:D33"/>
    <mergeCell ref="B26:B28"/>
    <mergeCell ref="A2:N2"/>
    <mergeCell ref="N5:N6"/>
    <mergeCell ref="A9:A12"/>
    <mergeCell ref="B9:B13"/>
    <mergeCell ref="C9:C13"/>
    <mergeCell ref="D9:D13"/>
    <mergeCell ref="A4:N4"/>
    <mergeCell ref="A3:I3"/>
    <mergeCell ref="F5:F6"/>
    <mergeCell ref="H5:H6"/>
    <mergeCell ref="B5:B6"/>
    <mergeCell ref="C5:C6"/>
    <mergeCell ref="A5:A6"/>
    <mergeCell ref="E5:E6"/>
    <mergeCell ref="I5:M5"/>
    <mergeCell ref="G5:G6"/>
    <mergeCell ref="C26:C28"/>
    <mergeCell ref="D26:D28"/>
    <mergeCell ref="D14:D18"/>
    <mergeCell ref="C14:C18"/>
    <mergeCell ref="B14:B18"/>
  </mergeCells>
  <phoneticPr fontId="0" type="noConversion"/>
  <pageMargins left="0.70866141732283472" right="0" top="0.98425196850393704" bottom="0" header="0.31496062992125984" footer="0.31496062992125984"/>
  <pageSetup paperSize="9" scale="57"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00FF00"/>
    <pageSetUpPr fitToPage="1"/>
  </sheetPr>
  <dimension ref="A1:I31"/>
  <sheetViews>
    <sheetView zoomScaleNormal="100" zoomScaleSheetLayoutView="100" workbookViewId="0">
      <selection activeCell="A5" sqref="A5:A6"/>
    </sheetView>
  </sheetViews>
  <sheetFormatPr defaultRowHeight="12.75"/>
  <cols>
    <col min="1" max="1" width="63.85546875" style="145" customWidth="1"/>
    <col min="2" max="3" width="11.140625" style="145" customWidth="1"/>
    <col min="4" max="8" width="15.7109375" style="145" customWidth="1"/>
    <col min="9" max="9" width="24.5703125" style="145" customWidth="1"/>
    <col min="10" max="16384" width="9.140625" style="145"/>
  </cols>
  <sheetData>
    <row r="1" spans="1:9">
      <c r="A1" s="30"/>
      <c r="B1" s="30"/>
      <c r="C1" s="30"/>
      <c r="D1" s="30"/>
      <c r="E1" s="30"/>
      <c r="F1" s="30"/>
      <c r="G1" s="30"/>
      <c r="H1" s="30"/>
    </row>
    <row r="2" spans="1:9" ht="26.25" customHeight="1">
      <c r="A2" s="1676" t="s">
        <v>1082</v>
      </c>
      <c r="B2" s="1676"/>
      <c r="C2" s="1676"/>
      <c r="D2" s="1676"/>
      <c r="E2" s="1676"/>
      <c r="F2" s="1676"/>
      <c r="G2" s="1676"/>
      <c r="H2" s="1676"/>
      <c r="I2" s="1676"/>
    </row>
    <row r="3" spans="1:9" ht="15" customHeight="1">
      <c r="A3" s="1787"/>
      <c r="B3" s="1787"/>
      <c r="C3" s="1787"/>
      <c r="D3" s="1787"/>
      <c r="E3" s="917"/>
      <c r="F3" s="917"/>
      <c r="G3" s="384"/>
      <c r="H3" s="384"/>
    </row>
    <row r="4" spans="1:9" ht="12.75" customHeight="1" thickBot="1">
      <c r="A4" s="1768" t="str">
        <f>CONCATENATE(ПАС!B56,"  (",ПАС!C52,"  ",ПАС!C51,")")</f>
        <v>ООО "Ромист"   (Омутинское   Омутинский муниципальный район)</v>
      </c>
      <c r="B4" s="1768"/>
      <c r="C4" s="1768"/>
      <c r="D4" s="1768"/>
      <c r="E4" s="1768"/>
      <c r="F4" s="1768"/>
      <c r="G4" s="1768"/>
      <c r="H4" s="1768"/>
      <c r="I4" s="1768"/>
    </row>
    <row r="5" spans="1:9" ht="75.75" customHeight="1">
      <c r="A5" s="1535" t="s">
        <v>242</v>
      </c>
      <c r="B5" s="1535" t="s">
        <v>816</v>
      </c>
      <c r="C5" s="1696" t="s">
        <v>1043</v>
      </c>
      <c r="D5" s="1792" t="s">
        <v>1044</v>
      </c>
      <c r="E5" s="1793"/>
      <c r="F5" s="1793"/>
      <c r="G5" s="1793"/>
      <c r="H5" s="1794"/>
      <c r="I5" s="1784" t="s">
        <v>1016</v>
      </c>
    </row>
    <row r="6" spans="1:9" ht="42" customHeight="1">
      <c r="A6" s="1535"/>
      <c r="B6" s="1535"/>
      <c r="C6" s="1697"/>
      <c r="D6" s="909" t="s">
        <v>1929</v>
      </c>
      <c r="E6" s="909" t="s">
        <v>1931</v>
      </c>
      <c r="F6" s="909" t="s">
        <v>1932</v>
      </c>
      <c r="G6" s="909" t="s">
        <v>1933</v>
      </c>
      <c r="H6" s="909" t="s">
        <v>1930</v>
      </c>
      <c r="I6" s="1785"/>
    </row>
    <row r="7" spans="1:9">
      <c r="A7" s="32">
        <v>1</v>
      </c>
      <c r="B7" s="32">
        <v>2</v>
      </c>
      <c r="C7" s="32">
        <v>3</v>
      </c>
      <c r="D7" s="32">
        <v>4</v>
      </c>
      <c r="E7" s="909">
        <v>5</v>
      </c>
      <c r="F7" s="909">
        <v>6</v>
      </c>
      <c r="G7" s="32">
        <v>7</v>
      </c>
      <c r="H7" s="32">
        <v>8</v>
      </c>
      <c r="I7" s="32">
        <v>9</v>
      </c>
    </row>
    <row r="8" spans="1:9" ht="24" customHeight="1">
      <c r="A8" s="758" t="s">
        <v>1345</v>
      </c>
      <c r="B8" s="32"/>
      <c r="C8" s="32"/>
      <c r="D8" s="32"/>
      <c r="E8" s="909"/>
      <c r="F8" s="909"/>
      <c r="G8" s="32"/>
      <c r="H8" s="32"/>
      <c r="I8" s="32"/>
    </row>
    <row r="9" spans="1:9">
      <c r="A9" s="757" t="s">
        <v>869</v>
      </c>
      <c r="B9" s="1073">
        <f>МеропЭФ!G9</f>
        <v>118</v>
      </c>
      <c r="C9" s="1212" t="s">
        <v>1673</v>
      </c>
      <c r="D9" s="143">
        <f>МеропЭФ!I9</f>
        <v>240</v>
      </c>
      <c r="E9" s="143">
        <f>МеропЭФ!J9</f>
        <v>240</v>
      </c>
      <c r="F9" s="143">
        <f>МеропЭФ!K9</f>
        <v>240</v>
      </c>
      <c r="G9" s="143">
        <f>МеропЭФ!L9</f>
        <v>240</v>
      </c>
      <c r="H9" s="143">
        <f>МеропЭФ!M9</f>
        <v>240</v>
      </c>
      <c r="I9" s="660" t="s">
        <v>1759</v>
      </c>
    </row>
    <row r="10" spans="1:9">
      <c r="A10" s="119" t="s">
        <v>1018</v>
      </c>
      <c r="B10" s="119"/>
      <c r="C10" s="176"/>
      <c r="D10" s="134">
        <f>SUM(D9:D9)</f>
        <v>240</v>
      </c>
      <c r="E10" s="134">
        <f>SUM(E9:E9)</f>
        <v>240</v>
      </c>
      <c r="F10" s="134">
        <f>SUM(F9:F9)</f>
        <v>240</v>
      </c>
      <c r="G10" s="134">
        <f>SUM(G9:G9)</f>
        <v>240</v>
      </c>
      <c r="H10" s="134">
        <f>SUM(H9:H9)</f>
        <v>240</v>
      </c>
      <c r="I10" s="174"/>
    </row>
    <row r="11" spans="1:9">
      <c r="A11" s="175" t="s">
        <v>1256</v>
      </c>
      <c r="B11" s="119"/>
      <c r="C11" s="176"/>
      <c r="D11" s="414">
        <f>IF(SUM(D13:D13)=D10,D10,"ошибка!")</f>
        <v>240</v>
      </c>
      <c r="E11" s="414">
        <f>IF(SUM(E13:E13)=E10,E10,"ошибка!")</f>
        <v>240</v>
      </c>
      <c r="F11" s="414">
        <f>IF(SUM(F13:F13)=F10,F10,"ошибка!")</f>
        <v>240</v>
      </c>
      <c r="G11" s="414">
        <f>IF(SUM(G13:G13)=G10,G10,"ошибка!")</f>
        <v>240</v>
      </c>
      <c r="H11" s="414">
        <f>IF(SUM(H13:H13)=H10,H10,"ошибка!")</f>
        <v>240</v>
      </c>
      <c r="I11" s="193"/>
    </row>
    <row r="12" spans="1:9">
      <c r="A12" s="189" t="s">
        <v>1042</v>
      </c>
      <c r="B12" s="120"/>
      <c r="C12" s="120"/>
      <c r="D12" s="120"/>
      <c r="E12" s="120"/>
      <c r="F12" s="120"/>
      <c r="G12" s="120"/>
      <c r="H12" s="120"/>
      <c r="I12" s="120"/>
    </row>
    <row r="13" spans="1:9">
      <c r="A13" s="118" t="s">
        <v>1020</v>
      </c>
      <c r="B13" s="32"/>
      <c r="C13" s="32"/>
      <c r="D13" s="143">
        <f>МеропЭФ!I13</f>
        <v>240</v>
      </c>
      <c r="E13" s="143">
        <f>МеропЭФ!J13</f>
        <v>240</v>
      </c>
      <c r="F13" s="143">
        <f>МеропЭФ!K13</f>
        <v>240</v>
      </c>
      <c r="G13" s="143">
        <f>МеропЭФ!L13</f>
        <v>240</v>
      </c>
      <c r="H13" s="143">
        <f>МеропЭФ!M13</f>
        <v>240</v>
      </c>
      <c r="I13" s="193"/>
    </row>
    <row r="14" spans="1:9" ht="28.5" customHeight="1">
      <c r="A14" s="238" t="s">
        <v>420</v>
      </c>
      <c r="B14" s="32"/>
      <c r="C14" s="32"/>
      <c r="D14" s="32"/>
      <c r="E14" s="909"/>
      <c r="F14" s="909"/>
      <c r="G14" s="32"/>
      <c r="H14" s="32"/>
      <c r="I14" s="193"/>
    </row>
    <row r="15" spans="1:9">
      <c r="A15" s="551" t="s">
        <v>1612</v>
      </c>
      <c r="B15" s="1073">
        <f>МеропЭФ!G26</f>
        <v>350</v>
      </c>
      <c r="C15" s="1212" t="s">
        <v>1673</v>
      </c>
      <c r="D15" s="143">
        <f>МеропЭФ!I26</f>
        <v>850</v>
      </c>
      <c r="E15" s="143">
        <f>МеропЭФ!J26</f>
        <v>850</v>
      </c>
      <c r="F15" s="143">
        <f>МеропЭФ!K26</f>
        <v>850</v>
      </c>
      <c r="G15" s="143">
        <f>МеропЭФ!L26</f>
        <v>850</v>
      </c>
      <c r="H15" s="143">
        <f>МеропЭФ!M26</f>
        <v>850</v>
      </c>
      <c r="I15" s="660" t="s">
        <v>1759</v>
      </c>
    </row>
    <row r="16" spans="1:9">
      <c r="A16" s="119" t="s">
        <v>1018</v>
      </c>
      <c r="B16" s="119"/>
      <c r="C16" s="176"/>
      <c r="D16" s="134">
        <f>SUM(D15:D15)</f>
        <v>850</v>
      </c>
      <c r="E16" s="134">
        <f>SUM(E15:E15)</f>
        <v>850</v>
      </c>
      <c r="F16" s="134">
        <f>SUM(F15:F15)</f>
        <v>850</v>
      </c>
      <c r="G16" s="134">
        <f>SUM(G15:G15)</f>
        <v>850</v>
      </c>
      <c r="H16" s="134">
        <f>SUM(H15:H15)</f>
        <v>850</v>
      </c>
      <c r="I16" s="193"/>
    </row>
    <row r="17" spans="1:9">
      <c r="A17" s="175" t="s">
        <v>1256</v>
      </c>
      <c r="B17" s="119"/>
      <c r="C17" s="176"/>
      <c r="D17" s="414">
        <v>850</v>
      </c>
      <c r="E17" s="414">
        <v>850</v>
      </c>
      <c r="F17" s="414">
        <v>850</v>
      </c>
      <c r="G17" s="414">
        <v>850</v>
      </c>
      <c r="H17" s="414">
        <v>850</v>
      </c>
      <c r="I17" s="193"/>
    </row>
    <row r="18" spans="1:9">
      <c r="A18" s="189" t="s">
        <v>1042</v>
      </c>
      <c r="B18" s="120"/>
      <c r="C18" s="120"/>
      <c r="D18" s="120"/>
      <c r="E18" s="120"/>
      <c r="F18" s="120"/>
      <c r="G18" s="120"/>
      <c r="H18" s="120"/>
      <c r="I18" s="193"/>
    </row>
    <row r="19" spans="1:9">
      <c r="A19" s="118" t="s">
        <v>1020</v>
      </c>
      <c r="B19" s="32"/>
      <c r="C19" s="32"/>
      <c r="D19" s="143"/>
      <c r="E19" s="143"/>
      <c r="F19" s="143"/>
      <c r="G19" s="143"/>
      <c r="H19" s="143"/>
      <c r="I19" s="193"/>
    </row>
    <row r="20" spans="1:9" ht="24.75" customHeight="1">
      <c r="A20" s="238" t="s">
        <v>421</v>
      </c>
      <c r="B20" s="32"/>
      <c r="C20" s="32"/>
      <c r="D20" s="32"/>
      <c r="E20" s="909"/>
      <c r="F20" s="909"/>
      <c r="G20" s="32"/>
      <c r="H20" s="32"/>
      <c r="I20" s="193"/>
    </row>
    <row r="21" spans="1:9">
      <c r="A21" s="757" t="s">
        <v>869</v>
      </c>
      <c r="B21" s="1073">
        <f>МеропЭФ!G38</f>
        <v>29</v>
      </c>
      <c r="C21" s="1212" t="s">
        <v>1673</v>
      </c>
      <c r="D21" s="143">
        <f>МеропЭФ!I38</f>
        <v>10</v>
      </c>
      <c r="E21" s="143">
        <f>МеропЭФ!J38</f>
        <v>10</v>
      </c>
      <c r="F21" s="143">
        <f>МеропЭФ!K38</f>
        <v>10</v>
      </c>
      <c r="G21" s="143">
        <f>МеропЭФ!L38</f>
        <v>10</v>
      </c>
      <c r="H21" s="143">
        <f>МеропЭФ!M38</f>
        <v>10</v>
      </c>
      <c r="I21" s="660" t="s">
        <v>1759</v>
      </c>
    </row>
    <row r="22" spans="1:9">
      <c r="A22" s="119" t="s">
        <v>1018</v>
      </c>
      <c r="B22" s="119"/>
      <c r="C22" s="176"/>
      <c r="D22" s="134">
        <f>SUM(D21:D21)</f>
        <v>10</v>
      </c>
      <c r="E22" s="134">
        <f>SUM(E21:E21)</f>
        <v>10</v>
      </c>
      <c r="F22" s="134">
        <f>SUM(F21:F21)</f>
        <v>10</v>
      </c>
      <c r="G22" s="134">
        <f>SUM(G21:G21)</f>
        <v>10</v>
      </c>
      <c r="H22" s="134">
        <f>SUM(H21:H21)</f>
        <v>10</v>
      </c>
      <c r="I22" s="193"/>
    </row>
    <row r="23" spans="1:9">
      <c r="A23" s="175" t="s">
        <v>1256</v>
      </c>
      <c r="B23" s="119"/>
      <c r="C23" s="176"/>
      <c r="D23" s="414">
        <v>10</v>
      </c>
      <c r="E23" s="414">
        <v>10</v>
      </c>
      <c r="F23" s="414">
        <v>10</v>
      </c>
      <c r="G23" s="414">
        <v>10</v>
      </c>
      <c r="H23" s="414">
        <v>10</v>
      </c>
      <c r="I23" s="193"/>
    </row>
    <row r="24" spans="1:9">
      <c r="A24" s="189" t="s">
        <v>1042</v>
      </c>
      <c r="B24" s="120"/>
      <c r="C24" s="120"/>
      <c r="D24" s="120"/>
      <c r="E24" s="120"/>
      <c r="F24" s="120"/>
      <c r="G24" s="120"/>
      <c r="H24" s="120"/>
      <c r="I24" s="193"/>
    </row>
    <row r="25" spans="1:9">
      <c r="A25" s="118" t="s">
        <v>1020</v>
      </c>
      <c r="B25" s="32"/>
      <c r="C25" s="32"/>
      <c r="D25" s="143">
        <v>5.19</v>
      </c>
      <c r="E25" s="143">
        <v>5.36</v>
      </c>
      <c r="F25" s="143">
        <v>5.52</v>
      </c>
      <c r="G25" s="143">
        <v>5.68</v>
      </c>
      <c r="H25" s="143">
        <v>5.86</v>
      </c>
      <c r="I25" s="193"/>
    </row>
    <row r="26" spans="1:9">
      <c r="A26" s="238" t="s">
        <v>422</v>
      </c>
      <c r="B26" s="32"/>
      <c r="C26" s="32"/>
      <c r="D26" s="32"/>
      <c r="E26" s="909"/>
      <c r="F26" s="909"/>
      <c r="G26" s="32"/>
      <c r="H26" s="32"/>
      <c r="I26" s="193"/>
    </row>
    <row r="27" spans="1:9">
      <c r="A27" s="757" t="s">
        <v>869</v>
      </c>
      <c r="B27" s="1073">
        <f>МеропЭФ!G52</f>
        <v>89</v>
      </c>
      <c r="C27" s="1212" t="s">
        <v>1673</v>
      </c>
      <c r="D27" s="143">
        <f>МеропЭФ!I52</f>
        <v>72</v>
      </c>
      <c r="E27" s="143">
        <f>МеропЭФ!J52</f>
        <v>72</v>
      </c>
      <c r="F27" s="143">
        <f>МеропЭФ!K52</f>
        <v>72</v>
      </c>
      <c r="G27" s="143">
        <f>МеропЭФ!L52</f>
        <v>72</v>
      </c>
      <c r="H27" s="143">
        <f>МеропЭФ!M52</f>
        <v>72</v>
      </c>
      <c r="I27" s="660" t="s">
        <v>1759</v>
      </c>
    </row>
    <row r="28" spans="1:9">
      <c r="A28" s="119" t="s">
        <v>1018</v>
      </c>
      <c r="B28" s="119"/>
      <c r="C28" s="176"/>
      <c r="D28" s="134">
        <f>SUM(D27:D27)</f>
        <v>72</v>
      </c>
      <c r="E28" s="134">
        <f>SUM(E27:E27)</f>
        <v>72</v>
      </c>
      <c r="F28" s="134">
        <f>SUM(F27:F27)</f>
        <v>72</v>
      </c>
      <c r="G28" s="134">
        <f>SUM(G27:G27)</f>
        <v>72</v>
      </c>
      <c r="H28" s="134">
        <f>SUM(H27:H27)</f>
        <v>72</v>
      </c>
      <c r="I28" s="193"/>
    </row>
    <row r="29" spans="1:9">
      <c r="A29" s="175" t="s">
        <v>1256</v>
      </c>
      <c r="B29" s="119"/>
      <c r="C29" s="176"/>
      <c r="D29" s="414">
        <f>IF(SUM(D31:D31)=D28,D28,"ошибка!")</f>
        <v>72</v>
      </c>
      <c r="E29" s="414">
        <f>IF(SUM(E31:E31)=E28,E28,"ошибка!")</f>
        <v>72</v>
      </c>
      <c r="F29" s="414">
        <f>IF(SUM(F31:F31)=F28,F28,"ошибка!")</f>
        <v>72</v>
      </c>
      <c r="G29" s="414">
        <f>IF(SUM(G31:G31)=G28,G28,"ошибка!")</f>
        <v>72</v>
      </c>
      <c r="H29" s="414">
        <f>IF(SUM(H31:H31)=H28,H28,"ошибка!")</f>
        <v>72</v>
      </c>
      <c r="I29" s="193"/>
    </row>
    <row r="30" spans="1:9">
      <c r="A30" s="189" t="s">
        <v>1042</v>
      </c>
      <c r="B30" s="120"/>
      <c r="C30" s="120"/>
      <c r="D30" s="120"/>
      <c r="E30" s="120"/>
      <c r="F30" s="120"/>
      <c r="G30" s="120"/>
      <c r="H30" s="120"/>
      <c r="I30" s="193"/>
    </row>
    <row r="31" spans="1:9">
      <c r="A31" s="118" t="s">
        <v>1020</v>
      </c>
      <c r="B31" s="32"/>
      <c r="C31" s="32"/>
      <c r="D31" s="143">
        <f>МеропЭФ!I53</f>
        <v>72</v>
      </c>
      <c r="E31" s="143">
        <f>МеропЭФ!J53</f>
        <v>72</v>
      </c>
      <c r="F31" s="143">
        <f>МеропЭФ!K53</f>
        <v>72</v>
      </c>
      <c r="G31" s="143">
        <f>МеропЭФ!J53</f>
        <v>72</v>
      </c>
      <c r="H31" s="143">
        <f>МеропЭФ!M53</f>
        <v>72</v>
      </c>
      <c r="I31" s="193"/>
    </row>
  </sheetData>
  <mergeCells count="8">
    <mergeCell ref="I5:I6"/>
    <mergeCell ref="A2:I2"/>
    <mergeCell ref="A3:D3"/>
    <mergeCell ref="A5:A6"/>
    <mergeCell ref="B5:B6"/>
    <mergeCell ref="C5:C6"/>
    <mergeCell ref="A4:I4"/>
    <mergeCell ref="D5:H5"/>
  </mergeCells>
  <phoneticPr fontId="0" type="noConversion"/>
  <printOptions horizontalCentered="1"/>
  <pageMargins left="0.23622047244094491" right="0.23622047244094491" top="1.1417322834645669" bottom="0.74803149606299213" header="0.31496062992125984" footer="0.31496062992125984"/>
  <pageSetup paperSize="9" scale="75"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S26"/>
  <sheetViews>
    <sheetView topLeftCell="A17" zoomScale="85" zoomScaleNormal="85" zoomScaleSheetLayoutView="85" workbookViewId="0">
      <selection activeCell="H23" sqref="H23"/>
    </sheetView>
  </sheetViews>
  <sheetFormatPr defaultRowHeight="12.75"/>
  <cols>
    <col min="1" max="1" width="5.42578125" style="30" customWidth="1"/>
    <col min="2" max="2" width="18.42578125" style="30" customWidth="1"/>
    <col min="3" max="3" width="45.85546875" style="30" customWidth="1"/>
    <col min="4" max="4" width="10.5703125" style="30" customWidth="1"/>
    <col min="5" max="5" width="10.5703125" style="30" hidden="1" customWidth="1"/>
    <col min="6" max="6" width="10.5703125" style="30" customWidth="1"/>
    <col min="7" max="7" width="15.7109375" style="173" customWidth="1"/>
    <col min="8" max="10" width="13.5703125" style="173" customWidth="1"/>
    <col min="11" max="12" width="13.5703125" style="30" customWidth="1"/>
    <col min="13" max="16384" width="9.140625" style="30"/>
  </cols>
  <sheetData>
    <row r="1" spans="1:13" s="716" customFormat="1" ht="14.25">
      <c r="G1" s="717"/>
      <c r="H1" s="717"/>
      <c r="I1" s="717"/>
      <c r="J1" s="717"/>
    </row>
    <row r="2" spans="1:13" s="716" customFormat="1" ht="36" customHeight="1">
      <c r="A2" s="1795" t="s">
        <v>1286</v>
      </c>
      <c r="B2" s="1795"/>
      <c r="C2" s="1795"/>
      <c r="D2" s="1795"/>
      <c r="E2" s="1795"/>
      <c r="F2" s="1795"/>
      <c r="G2" s="1795"/>
      <c r="H2" s="1795"/>
      <c r="I2" s="1795"/>
      <c r="J2" s="1795"/>
      <c r="K2" s="1795"/>
      <c r="L2" s="1795"/>
    </row>
    <row r="3" spans="1:13" s="716" customFormat="1" ht="15">
      <c r="B3" s="718"/>
      <c r="C3" s="719"/>
      <c r="D3" s="719"/>
      <c r="E3" s="719"/>
      <c r="F3" s="719"/>
      <c r="G3" s="717"/>
      <c r="H3" s="717"/>
      <c r="I3" s="717"/>
      <c r="J3" s="717"/>
      <c r="K3" s="719"/>
    </row>
    <row r="4" spans="1:13" s="716" customFormat="1" ht="15" customHeight="1">
      <c r="A4" s="1796" t="s">
        <v>1287</v>
      </c>
      <c r="B4" s="1796"/>
      <c r="C4" s="1796"/>
      <c r="D4" s="1796"/>
      <c r="E4" s="1796"/>
      <c r="F4" s="1796"/>
      <c r="G4" s="1796"/>
      <c r="H4" s="1796"/>
      <c r="I4" s="1796"/>
      <c r="J4" s="1796"/>
      <c r="K4" s="1796"/>
      <c r="L4" s="1796"/>
    </row>
    <row r="5" spans="1:13" ht="24" customHeight="1">
      <c r="A5" s="1535" t="s">
        <v>721</v>
      </c>
      <c r="B5" s="1535" t="s">
        <v>1023</v>
      </c>
      <c r="C5" s="1535" t="s">
        <v>1024</v>
      </c>
      <c r="D5" s="1696" t="s">
        <v>1025</v>
      </c>
      <c r="E5" s="1683" t="s">
        <v>1626</v>
      </c>
      <c r="F5" s="1685"/>
      <c r="G5" s="240" t="s">
        <v>1288</v>
      </c>
      <c r="H5" s="1737" t="s">
        <v>1289</v>
      </c>
      <c r="I5" s="1737"/>
      <c r="J5" s="1737"/>
      <c r="K5" s="1737"/>
      <c r="L5" s="1737"/>
    </row>
    <row r="6" spans="1:13" ht="31.5" customHeight="1">
      <c r="A6" s="1535"/>
      <c r="B6" s="1535"/>
      <c r="C6" s="1535"/>
      <c r="D6" s="1697"/>
      <c r="E6" s="1395" t="s">
        <v>1564</v>
      </c>
      <c r="F6" s="968" t="s">
        <v>1565</v>
      </c>
      <c r="G6" s="861" t="s">
        <v>1566</v>
      </c>
      <c r="H6" s="860" t="s">
        <v>1791</v>
      </c>
      <c r="I6" s="860" t="s">
        <v>1787</v>
      </c>
      <c r="J6" s="860" t="s">
        <v>1788</v>
      </c>
      <c r="K6" s="860" t="s">
        <v>1789</v>
      </c>
      <c r="L6" s="860" t="s">
        <v>1790</v>
      </c>
      <c r="M6" s="965"/>
    </row>
    <row r="7" spans="1:13">
      <c r="A7" s="32">
        <v>1</v>
      </c>
      <c r="B7" s="32">
        <v>2</v>
      </c>
      <c r="C7" s="32">
        <v>3</v>
      </c>
      <c r="D7" s="32">
        <v>4</v>
      </c>
      <c r="E7" s="1394"/>
      <c r="F7" s="967">
        <v>5</v>
      </c>
      <c r="G7" s="32">
        <v>6</v>
      </c>
      <c r="H7" s="574">
        <v>7</v>
      </c>
      <c r="I7" s="574">
        <v>8</v>
      </c>
      <c r="J7" s="574">
        <v>9</v>
      </c>
      <c r="K7" s="609">
        <v>10</v>
      </c>
      <c r="L7" s="609">
        <v>11</v>
      </c>
    </row>
    <row r="8" spans="1:13" ht="12.75" customHeight="1">
      <c r="A8" s="1797" t="s">
        <v>884</v>
      </c>
      <c r="B8" s="1798"/>
      <c r="C8" s="1798"/>
      <c r="D8" s="1798"/>
      <c r="E8" s="1798"/>
      <c r="F8" s="1798"/>
      <c r="G8" s="1798"/>
      <c r="H8" s="1798"/>
      <c r="I8" s="1798"/>
      <c r="J8" s="1798"/>
      <c r="K8" s="875"/>
      <c r="L8" s="875"/>
    </row>
    <row r="9" spans="1:13" ht="114.75">
      <c r="A9" s="1696">
        <v>1</v>
      </c>
      <c r="B9" s="1696" t="s">
        <v>1290</v>
      </c>
      <c r="C9" s="720" t="s">
        <v>1291</v>
      </c>
      <c r="D9" s="413" t="s">
        <v>839</v>
      </c>
      <c r="E9" s="413">
        <v>0</v>
      </c>
      <c r="F9" s="413">
        <v>0</v>
      </c>
      <c r="G9" s="554">
        <f t="shared" ref="G9:L9" si="0">G10/G11*100</f>
        <v>0</v>
      </c>
      <c r="H9" s="554">
        <f t="shared" si="0"/>
        <v>0</v>
      </c>
      <c r="I9" s="554">
        <f t="shared" si="0"/>
        <v>0</v>
      </c>
      <c r="J9" s="554">
        <f t="shared" si="0"/>
        <v>0</v>
      </c>
      <c r="K9" s="554">
        <f t="shared" si="0"/>
        <v>0</v>
      </c>
      <c r="L9" s="554">
        <f t="shared" si="0"/>
        <v>0</v>
      </c>
    </row>
    <row r="10" spans="1:13" ht="45" customHeight="1">
      <c r="A10" s="1730"/>
      <c r="B10" s="1730"/>
      <c r="C10" s="118" t="s">
        <v>1292</v>
      </c>
      <c r="D10" s="179" t="s">
        <v>839</v>
      </c>
      <c r="E10" s="179">
        <v>0</v>
      </c>
      <c r="F10" s="179">
        <v>0</v>
      </c>
      <c r="G10" s="179">
        <v>0</v>
      </c>
      <c r="H10" s="179">
        <v>0</v>
      </c>
      <c r="I10" s="179">
        <v>0</v>
      </c>
      <c r="J10" s="179">
        <v>0</v>
      </c>
      <c r="K10" s="179">
        <v>0</v>
      </c>
      <c r="L10" s="179">
        <v>0</v>
      </c>
    </row>
    <row r="11" spans="1:13" ht="44.25" customHeight="1">
      <c r="A11" s="1730"/>
      <c r="B11" s="1730"/>
      <c r="C11" s="189" t="s">
        <v>1293</v>
      </c>
      <c r="D11" s="179" t="s">
        <v>839</v>
      </c>
      <c r="E11" s="179">
        <v>10</v>
      </c>
      <c r="F11" s="179">
        <v>10</v>
      </c>
      <c r="G11" s="179">
        <v>10</v>
      </c>
      <c r="H11" s="179">
        <v>10</v>
      </c>
      <c r="I11" s="179">
        <v>10</v>
      </c>
      <c r="J11" s="179">
        <v>10</v>
      </c>
      <c r="K11" s="179">
        <v>10</v>
      </c>
      <c r="L11" s="179">
        <v>10</v>
      </c>
    </row>
    <row r="12" spans="1:13" ht="75" customHeight="1">
      <c r="A12" s="1730"/>
      <c r="B12" s="1730"/>
      <c r="C12" s="721" t="s">
        <v>1294</v>
      </c>
      <c r="D12" s="413" t="s">
        <v>839</v>
      </c>
      <c r="E12" s="413">
        <v>0</v>
      </c>
      <c r="F12" s="413">
        <v>0</v>
      </c>
      <c r="G12" s="554">
        <f t="shared" ref="G12:L12" si="1">G13/G14*100</f>
        <v>0</v>
      </c>
      <c r="H12" s="554">
        <f t="shared" si="1"/>
        <v>0</v>
      </c>
      <c r="I12" s="554">
        <f t="shared" si="1"/>
        <v>0</v>
      </c>
      <c r="J12" s="554">
        <f t="shared" si="1"/>
        <v>0</v>
      </c>
      <c r="K12" s="554">
        <f t="shared" si="1"/>
        <v>0</v>
      </c>
      <c r="L12" s="554">
        <f t="shared" si="1"/>
        <v>0</v>
      </c>
    </row>
    <row r="13" spans="1:13" ht="73.5" customHeight="1">
      <c r="A13" s="1730"/>
      <c r="B13" s="1730"/>
      <c r="C13" s="189" t="s">
        <v>1295</v>
      </c>
      <c r="D13" s="179" t="s">
        <v>839</v>
      </c>
      <c r="E13" s="179">
        <v>0</v>
      </c>
      <c r="F13" s="179">
        <v>0</v>
      </c>
      <c r="G13" s="179">
        <v>0</v>
      </c>
      <c r="H13" s="179">
        <v>0</v>
      </c>
      <c r="I13" s="179">
        <v>0</v>
      </c>
      <c r="J13" s="179">
        <v>0</v>
      </c>
      <c r="K13" s="179">
        <v>0</v>
      </c>
      <c r="L13" s="179">
        <v>0</v>
      </c>
    </row>
    <row r="14" spans="1:13">
      <c r="A14" s="1697"/>
      <c r="B14" s="1697"/>
      <c r="C14" s="189" t="s">
        <v>1293</v>
      </c>
      <c r="D14" s="179" t="s">
        <v>839</v>
      </c>
      <c r="E14" s="179">
        <v>7</v>
      </c>
      <c r="F14" s="179">
        <v>7</v>
      </c>
      <c r="G14" s="179">
        <v>7</v>
      </c>
      <c r="H14" s="179">
        <v>7</v>
      </c>
      <c r="I14" s="179">
        <v>7</v>
      </c>
      <c r="J14" s="179">
        <v>7</v>
      </c>
      <c r="K14" s="179">
        <v>7</v>
      </c>
      <c r="L14" s="179">
        <v>7</v>
      </c>
    </row>
    <row r="15" spans="1:13" ht="117" customHeight="1">
      <c r="A15" s="1696">
        <v>2</v>
      </c>
      <c r="B15" s="1696" t="s">
        <v>1296</v>
      </c>
      <c r="C15" s="721" t="s">
        <v>1297</v>
      </c>
      <c r="D15" s="413" t="s">
        <v>1298</v>
      </c>
      <c r="E15" s="554">
        <f t="shared" ref="E15" si="2">E16/E17</f>
        <v>0</v>
      </c>
      <c r="F15" s="554">
        <f t="shared" ref="F15:L15" si="3">F16/F17</f>
        <v>0</v>
      </c>
      <c r="G15" s="554">
        <f t="shared" si="3"/>
        <v>0</v>
      </c>
      <c r="H15" s="554">
        <f t="shared" si="3"/>
        <v>0</v>
      </c>
      <c r="I15" s="554">
        <f t="shared" si="3"/>
        <v>0</v>
      </c>
      <c r="J15" s="554">
        <f t="shared" si="3"/>
        <v>0</v>
      </c>
      <c r="K15" s="554">
        <f t="shared" si="3"/>
        <v>0</v>
      </c>
      <c r="L15" s="554">
        <f t="shared" si="3"/>
        <v>0</v>
      </c>
    </row>
    <row r="16" spans="1:13" ht="178.5">
      <c r="A16" s="1730"/>
      <c r="B16" s="1730"/>
      <c r="C16" s="189" t="s">
        <v>1299</v>
      </c>
      <c r="D16" s="179" t="s">
        <v>839</v>
      </c>
      <c r="E16" s="179">
        <v>0</v>
      </c>
      <c r="F16" s="179">
        <v>0</v>
      </c>
      <c r="G16" s="179">
        <v>0</v>
      </c>
      <c r="H16" s="179">
        <v>0</v>
      </c>
      <c r="I16" s="179">
        <v>0</v>
      </c>
      <c r="J16" s="179">
        <v>0</v>
      </c>
      <c r="K16" s="179">
        <v>0</v>
      </c>
      <c r="L16" s="179">
        <v>0</v>
      </c>
    </row>
    <row r="17" spans="1:19" ht="15.75">
      <c r="A17" s="1697"/>
      <c r="B17" s="1697"/>
      <c r="C17" s="189" t="s">
        <v>1300</v>
      </c>
      <c r="D17" s="179" t="s">
        <v>722</v>
      </c>
      <c r="E17" s="179">
        <v>0.39</v>
      </c>
      <c r="F17" s="179">
        <f>Тех!C25</f>
        <v>0.39</v>
      </c>
      <c r="G17" s="179">
        <f>Тех!C25</f>
        <v>0.39</v>
      </c>
      <c r="H17" s="179">
        <f>Тех!C25</f>
        <v>0.39</v>
      </c>
      <c r="I17" s="179">
        <f>Тех!C25</f>
        <v>0.39</v>
      </c>
      <c r="J17" s="179">
        <f>Тех!C25</f>
        <v>0.39</v>
      </c>
      <c r="K17" s="179">
        <f>Тех!C25</f>
        <v>0.39</v>
      </c>
      <c r="L17" s="179">
        <f>Тех!C25</f>
        <v>0.39</v>
      </c>
      <c r="M17" s="965"/>
      <c r="N17" s="637"/>
      <c r="O17" s="637"/>
      <c r="P17" s="637"/>
      <c r="Q17" s="637"/>
      <c r="R17" s="637"/>
      <c r="S17" s="637"/>
    </row>
    <row r="18" spans="1:19" ht="38.25">
      <c r="A18" s="1535">
        <v>3</v>
      </c>
      <c r="B18" s="1535" t="s">
        <v>1301</v>
      </c>
      <c r="C18" s="721" t="s">
        <v>1302</v>
      </c>
      <c r="D18" s="413" t="s">
        <v>731</v>
      </c>
      <c r="E18" s="554">
        <f t="shared" ref="E18:L18" si="4">E19/E20*100</f>
        <v>20.864115758903548</v>
      </c>
      <c r="F18" s="582">
        <f t="shared" si="4"/>
        <v>40.656704482982661</v>
      </c>
      <c r="G18" s="582">
        <f t="shared" si="4"/>
        <v>40.662635550447249</v>
      </c>
      <c r="H18" s="582">
        <f t="shared" si="4"/>
        <v>0.58606956167726354</v>
      </c>
      <c r="I18" s="582">
        <f t="shared" si="4"/>
        <v>0.58606956167726354</v>
      </c>
      <c r="J18" s="582">
        <f t="shared" si="4"/>
        <v>0.58607303264760946</v>
      </c>
      <c r="K18" s="582">
        <f t="shared" si="4"/>
        <v>0.58607303264760946</v>
      </c>
      <c r="L18" s="582">
        <f t="shared" si="4"/>
        <v>0.58607303264760946</v>
      </c>
      <c r="M18" s="637"/>
      <c r="N18" s="637"/>
      <c r="O18" s="637"/>
      <c r="P18" s="637"/>
      <c r="Q18" s="637"/>
      <c r="R18" s="637"/>
      <c r="S18" s="637"/>
    </row>
    <row r="19" spans="1:19" ht="25.5">
      <c r="A19" s="1535"/>
      <c r="B19" s="1535"/>
      <c r="C19" s="189" t="s">
        <v>1303</v>
      </c>
      <c r="D19" s="179" t="s">
        <v>1304</v>
      </c>
      <c r="E19" s="179">
        <f>'ПП-М (Вагай)'!I25*1000</f>
        <v>8189.9999999999991</v>
      </c>
      <c r="F19" s="179">
        <f>'ПП-М (Вагай)'!K25*1000</f>
        <v>16270</v>
      </c>
      <c r="G19" s="179">
        <f>'ПП-М (Вагай)'!M25*1000</f>
        <v>16274</v>
      </c>
      <c r="H19" s="646">
        <f>'ПП-М (Вагай)'!N25*1000</f>
        <v>143.4888</v>
      </c>
      <c r="I19" s="646">
        <f>'ПП-М (Вагай)'!O25*1000</f>
        <v>143.4888</v>
      </c>
      <c r="J19" s="646">
        <f>'ПП-М (Вагай)'!P25*1000</f>
        <v>143.4888</v>
      </c>
      <c r="K19" s="646">
        <f>'ПП-М (Вагай)'!Q25*1000</f>
        <v>143.4888</v>
      </c>
      <c r="L19" s="646">
        <f>'ПП-М (Вагай)'!R25*1000</f>
        <v>143.4888</v>
      </c>
      <c r="M19" s="1065"/>
      <c r="N19" s="1063"/>
      <c r="O19" s="1063"/>
      <c r="P19" s="1063"/>
      <c r="Q19" s="695"/>
      <c r="R19" s="695"/>
      <c r="S19" s="637"/>
    </row>
    <row r="20" spans="1:19" ht="25.5">
      <c r="A20" s="1535"/>
      <c r="B20" s="1535"/>
      <c r="C20" s="189" t="s">
        <v>1305</v>
      </c>
      <c r="D20" s="179" t="s">
        <v>1304</v>
      </c>
      <c r="E20" s="179">
        <f>'ПП-М (Вагай)'!I24*1000</f>
        <v>39254</v>
      </c>
      <c r="F20" s="179">
        <f>'ПП-М (Вагай)'!K24*1000</f>
        <v>40018</v>
      </c>
      <c r="G20" s="179">
        <f>'ПП-М (Вагай)'!M24*1000</f>
        <v>40022</v>
      </c>
      <c r="H20" s="646">
        <f>'ПП-М (Вагай)'!N24*1000</f>
        <v>24483.237039192343</v>
      </c>
      <c r="I20" s="646">
        <f>'ПП-М (Вагай)'!O24*1000</f>
        <v>24483.237039192343</v>
      </c>
      <c r="J20" s="646">
        <f>'ПП-М (Вагай)'!P24*1000</f>
        <v>24483.092039192343</v>
      </c>
      <c r="K20" s="646">
        <f>'ПП-М (Вагай)'!Q24*1000</f>
        <v>24483.092039192343</v>
      </c>
      <c r="L20" s="646">
        <f>'ПП-М (Вагай)'!R24*1000</f>
        <v>24483.092039192343</v>
      </c>
      <c r="M20" s="1065"/>
      <c r="N20" s="1064"/>
      <c r="O20" s="1064"/>
      <c r="P20" s="1064"/>
      <c r="Q20" s="695"/>
      <c r="R20" s="695"/>
      <c r="S20" s="637"/>
    </row>
    <row r="21" spans="1:19" ht="51">
      <c r="A21" s="1535"/>
      <c r="B21" s="1535"/>
      <c r="C21" s="721" t="s">
        <v>1306</v>
      </c>
      <c r="D21" s="413" t="s">
        <v>1307</v>
      </c>
      <c r="E21" s="554">
        <f t="shared" ref="E21:L21" si="5">E22/E23</f>
        <v>2.642533245019616</v>
      </c>
      <c r="F21" s="582">
        <f t="shared" si="5"/>
        <v>2.4263831275925831</v>
      </c>
      <c r="G21" s="582">
        <f t="shared" si="5"/>
        <v>2.4261406226575382</v>
      </c>
      <c r="H21" s="582">
        <f t="shared" si="5"/>
        <v>3.9966528871718152</v>
      </c>
      <c r="I21" s="582">
        <f t="shared" si="5"/>
        <v>3.9966528871718152</v>
      </c>
      <c r="J21" s="582">
        <f t="shared" si="5"/>
        <v>3.9966765571669169</v>
      </c>
      <c r="K21" s="582">
        <f t="shared" si="5"/>
        <v>3.9966765571669169</v>
      </c>
      <c r="L21" s="582">
        <f t="shared" si="5"/>
        <v>3.9966765571669169</v>
      </c>
      <c r="M21" s="695"/>
      <c r="N21" s="695"/>
      <c r="O21" s="695"/>
      <c r="P21" s="695"/>
      <c r="Q21" s="695"/>
      <c r="R21" s="695"/>
      <c r="S21" s="637"/>
    </row>
    <row r="22" spans="1:19" ht="30">
      <c r="A22" s="1535"/>
      <c r="B22" s="1535"/>
      <c r="C22" s="722" t="s">
        <v>1308</v>
      </c>
      <c r="D22" s="179" t="s">
        <v>1309</v>
      </c>
      <c r="E22" s="179">
        <v>103730</v>
      </c>
      <c r="F22" s="179">
        <v>97099</v>
      </c>
      <c r="G22" s="179">
        <v>97099</v>
      </c>
      <c r="H22" s="646">
        <f>'ПП-М (Вагай)'!N125*1000</f>
        <v>97851</v>
      </c>
      <c r="I22" s="646">
        <f>H22</f>
        <v>97851</v>
      </c>
      <c r="J22" s="646">
        <f>I22</f>
        <v>97851</v>
      </c>
      <c r="K22" s="646">
        <f>J22</f>
        <v>97851</v>
      </c>
      <c r="L22" s="646">
        <f>K22</f>
        <v>97851</v>
      </c>
      <c r="M22" s="1065"/>
      <c r="N22" s="695"/>
      <c r="O22" s="695"/>
      <c r="P22" s="1067"/>
      <c r="Q22" s="1067"/>
      <c r="R22" s="1067"/>
      <c r="S22" s="637"/>
    </row>
    <row r="23" spans="1:19" ht="30">
      <c r="A23" s="1535"/>
      <c r="B23" s="1535"/>
      <c r="C23" s="722" t="s">
        <v>1310</v>
      </c>
      <c r="D23" s="179" t="s">
        <v>1304</v>
      </c>
      <c r="E23" s="179">
        <f>'ПП-М (Вагай)'!I11*1000</f>
        <v>39254</v>
      </c>
      <c r="F23" s="179">
        <f>'ПП-М (Вагай)'!K11*1000</f>
        <v>40018</v>
      </c>
      <c r="G23" s="179">
        <f>'ПП-М (Вагай)'!M11*1000</f>
        <v>40022</v>
      </c>
      <c r="H23" s="646">
        <f>'ПП-М (Вагай)'!N11*1000</f>
        <v>24483.237039192343</v>
      </c>
      <c r="I23" s="646">
        <f>'ПП-М (Вагай)'!O11*1000</f>
        <v>24483.237039192343</v>
      </c>
      <c r="J23" s="646">
        <f>'ПП-М (Вагай)'!P11*1000</f>
        <v>24483.092039192343</v>
      </c>
      <c r="K23" s="646">
        <f>'ПП-М (Вагай)'!Q11*1000</f>
        <v>24483.092039192343</v>
      </c>
      <c r="L23" s="646">
        <f>'ПП-М (Вагай)'!R11*1000</f>
        <v>24483.092039192343</v>
      </c>
      <c r="M23" s="1065"/>
      <c r="N23" s="695"/>
      <c r="O23" s="695"/>
      <c r="P23" s="695"/>
      <c r="Q23" s="695"/>
      <c r="R23" s="695"/>
      <c r="S23" s="637"/>
    </row>
    <row r="24" spans="1:19" ht="55.5" customHeight="1">
      <c r="A24" s="1535"/>
      <c r="B24" s="1535"/>
      <c r="C24" s="720" t="s">
        <v>1311</v>
      </c>
      <c r="D24" s="413" t="s">
        <v>1307</v>
      </c>
      <c r="E24" s="413">
        <v>0</v>
      </c>
      <c r="F24" s="413">
        <v>0</v>
      </c>
      <c r="G24" s="413">
        <v>0</v>
      </c>
      <c r="H24" s="413">
        <v>0</v>
      </c>
      <c r="I24" s="413">
        <v>0</v>
      </c>
      <c r="J24" s="413">
        <v>0</v>
      </c>
      <c r="K24" s="413">
        <v>0</v>
      </c>
      <c r="L24" s="413">
        <v>0</v>
      </c>
      <c r="M24" s="1064"/>
      <c r="N24" s="695"/>
      <c r="O24" s="695"/>
      <c r="P24" s="695"/>
      <c r="Q24" s="695"/>
      <c r="R24" s="695"/>
      <c r="S24" s="637"/>
    </row>
    <row r="25" spans="1:19" ht="30">
      <c r="A25" s="1535"/>
      <c r="B25" s="1535"/>
      <c r="C25" s="722" t="s">
        <v>1308</v>
      </c>
      <c r="D25" s="179" t="s">
        <v>1309</v>
      </c>
      <c r="E25" s="179">
        <v>0</v>
      </c>
      <c r="F25" s="179">
        <v>0</v>
      </c>
      <c r="G25" s="179">
        <v>0</v>
      </c>
      <c r="H25" s="179">
        <v>0</v>
      </c>
      <c r="I25" s="179">
        <v>0</v>
      </c>
      <c r="J25" s="179">
        <v>0</v>
      </c>
      <c r="K25" s="179">
        <v>0</v>
      </c>
      <c r="L25" s="179">
        <v>0</v>
      </c>
      <c r="M25" s="695"/>
      <c r="N25" s="695"/>
      <c r="O25" s="695"/>
      <c r="P25" s="695"/>
      <c r="Q25" s="695"/>
      <c r="R25" s="695"/>
      <c r="S25" s="637"/>
    </row>
    <row r="26" spans="1:19" ht="30">
      <c r="A26" s="1535"/>
      <c r="B26" s="1535"/>
      <c r="C26" s="722" t="s">
        <v>1312</v>
      </c>
      <c r="D26" s="179" t="s">
        <v>1304</v>
      </c>
      <c r="E26" s="179">
        <v>0</v>
      </c>
      <c r="F26" s="179">
        <v>0</v>
      </c>
      <c r="G26" s="179">
        <v>0</v>
      </c>
      <c r="H26" s="179">
        <v>0</v>
      </c>
      <c r="I26" s="179">
        <v>0</v>
      </c>
      <c r="J26" s="179">
        <v>0</v>
      </c>
      <c r="K26" s="179">
        <v>0</v>
      </c>
      <c r="L26" s="179">
        <v>0</v>
      </c>
      <c r="M26" s="965"/>
    </row>
  </sheetData>
  <mergeCells count="15">
    <mergeCell ref="A2:L2"/>
    <mergeCell ref="A4:L4"/>
    <mergeCell ref="D5:D6"/>
    <mergeCell ref="A8:J8"/>
    <mergeCell ref="A9:A14"/>
    <mergeCell ref="B9:B14"/>
    <mergeCell ref="A15:A17"/>
    <mergeCell ref="B15:B17"/>
    <mergeCell ref="H5:L5"/>
    <mergeCell ref="A18:A26"/>
    <mergeCell ref="B18:B26"/>
    <mergeCell ref="A5:A6"/>
    <mergeCell ref="B5:B6"/>
    <mergeCell ref="C5:C6"/>
    <mergeCell ref="E5:F5"/>
  </mergeCells>
  <pageMargins left="0.70866141732283472" right="0.35433070866141736" top="0.47244094488188981" bottom="0.74803149606299213" header="0.31496062992125984" footer="0.31496062992125984"/>
  <pageSetup paperSize="9" scale="52"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S52"/>
  <sheetViews>
    <sheetView topLeftCell="A18" zoomScale="85" zoomScaleNormal="85" zoomScaleSheetLayoutView="85" workbookViewId="0">
      <selection activeCell="G23" sqref="G23"/>
    </sheetView>
  </sheetViews>
  <sheetFormatPr defaultRowHeight="12.75"/>
  <cols>
    <col min="1" max="1" width="5.42578125" style="30" customWidth="1"/>
    <col min="2" max="2" width="18.42578125" style="30" customWidth="1"/>
    <col min="3" max="3" width="56.5703125" style="30" customWidth="1"/>
    <col min="4" max="4" width="10.5703125" style="30" customWidth="1"/>
    <col min="5" max="5" width="14.7109375" style="130" customWidth="1"/>
    <col min="6" max="6" width="14.5703125" style="130" customWidth="1"/>
    <col min="7" max="11" width="13.5703125" style="130" customWidth="1"/>
    <col min="12" max="16384" width="9.140625" style="30"/>
  </cols>
  <sheetData>
    <row r="1" spans="1:19" s="716" customFormat="1" ht="14.25">
      <c r="E1" s="723"/>
      <c r="F1" s="723"/>
      <c r="G1" s="723"/>
      <c r="H1" s="723"/>
      <c r="I1" s="723"/>
      <c r="J1" s="723"/>
      <c r="K1" s="723"/>
    </row>
    <row r="2" spans="1:19" s="716" customFormat="1" ht="33.75" customHeight="1">
      <c r="A2" s="1795" t="s">
        <v>1313</v>
      </c>
      <c r="B2" s="1795"/>
      <c r="C2" s="1795"/>
      <c r="D2" s="1795"/>
      <c r="E2" s="1795"/>
      <c r="F2" s="1795"/>
      <c r="G2" s="1795"/>
      <c r="H2" s="1795"/>
      <c r="I2" s="1795"/>
      <c r="J2" s="1795"/>
      <c r="K2" s="1795"/>
    </row>
    <row r="3" spans="1:19" s="716" customFormat="1" ht="15">
      <c r="B3" s="718"/>
      <c r="C3" s="719"/>
      <c r="D3" s="719"/>
      <c r="E3" s="723"/>
      <c r="F3" s="723"/>
      <c r="G3" s="723"/>
      <c r="H3" s="723"/>
      <c r="I3" s="723"/>
      <c r="J3" s="723"/>
      <c r="K3" s="723"/>
      <c r="L3" s="719"/>
    </row>
    <row r="4" spans="1:19" s="716" customFormat="1" ht="15">
      <c r="A4" s="1799" t="s">
        <v>1314</v>
      </c>
      <c r="B4" s="1799"/>
      <c r="C4" s="1799"/>
      <c r="D4" s="1799"/>
      <c r="E4" s="1799"/>
      <c r="F4" s="1799"/>
      <c r="G4" s="1799"/>
      <c r="H4" s="1799"/>
      <c r="I4" s="1799"/>
      <c r="J4" s="1799"/>
      <c r="K4" s="1799"/>
    </row>
    <row r="5" spans="1:19" ht="24" customHeight="1">
      <c r="A5" s="1535" t="s">
        <v>721</v>
      </c>
      <c r="B5" s="1535" t="s">
        <v>1023</v>
      </c>
      <c r="C5" s="1535" t="s">
        <v>1024</v>
      </c>
      <c r="D5" s="1696" t="s">
        <v>1025</v>
      </c>
      <c r="E5" s="32" t="s">
        <v>1318</v>
      </c>
      <c r="F5" s="240" t="s">
        <v>1288</v>
      </c>
      <c r="G5" s="1802" t="s">
        <v>1289</v>
      </c>
      <c r="H5" s="1803"/>
      <c r="I5" s="1803"/>
      <c r="J5" s="1803"/>
      <c r="K5" s="1804"/>
    </row>
    <row r="6" spans="1:19" ht="31.5" customHeight="1">
      <c r="A6" s="1535"/>
      <c r="B6" s="1535"/>
      <c r="C6" s="1535"/>
      <c r="D6" s="1697"/>
      <c r="E6" s="867" t="s">
        <v>1565</v>
      </c>
      <c r="F6" s="867" t="s">
        <v>1566</v>
      </c>
      <c r="G6" s="866" t="s">
        <v>1791</v>
      </c>
      <c r="H6" s="866" t="s">
        <v>1787</v>
      </c>
      <c r="I6" s="866" t="s">
        <v>1788</v>
      </c>
      <c r="J6" s="866" t="s">
        <v>1789</v>
      </c>
      <c r="K6" s="866" t="s">
        <v>1790</v>
      </c>
    </row>
    <row r="7" spans="1:19">
      <c r="A7" s="32">
        <v>1</v>
      </c>
      <c r="B7" s="32">
        <v>2</v>
      </c>
      <c r="C7" s="32">
        <v>3</v>
      </c>
      <c r="D7" s="32">
        <v>4</v>
      </c>
      <c r="E7" s="32">
        <v>5</v>
      </c>
      <c r="F7" s="32">
        <v>6</v>
      </c>
      <c r="G7" s="870">
        <v>7</v>
      </c>
      <c r="H7" s="870">
        <v>8</v>
      </c>
      <c r="I7" s="870">
        <v>9</v>
      </c>
      <c r="J7" s="574">
        <v>10</v>
      </c>
      <c r="K7" s="574">
        <v>11</v>
      </c>
    </row>
    <row r="8" spans="1:19" ht="12.75" customHeight="1">
      <c r="A8" s="1800" t="s">
        <v>884</v>
      </c>
      <c r="B8" s="1801"/>
      <c r="C8" s="1801"/>
      <c r="D8" s="1801"/>
      <c r="E8" s="1801"/>
      <c r="F8" s="1801"/>
      <c r="G8" s="1801"/>
      <c r="H8" s="1801"/>
      <c r="I8" s="1801"/>
      <c r="J8" s="1801"/>
      <c r="K8" s="1801"/>
    </row>
    <row r="9" spans="1:19" ht="89.25">
      <c r="A9" s="1696">
        <v>1</v>
      </c>
      <c r="B9" s="1696" t="s">
        <v>1290</v>
      </c>
      <c r="C9" s="720" t="s">
        <v>1291</v>
      </c>
      <c r="D9" s="413" t="s">
        <v>839</v>
      </c>
      <c r="E9" s="554">
        <f>E10/E11*100</f>
        <v>0</v>
      </c>
      <c r="F9" s="554">
        <f t="shared" ref="F9:K9" si="0">F10/F11*100</f>
        <v>0</v>
      </c>
      <c r="G9" s="554">
        <f t="shared" si="0"/>
        <v>0</v>
      </c>
      <c r="H9" s="554">
        <f t="shared" si="0"/>
        <v>0</v>
      </c>
      <c r="I9" s="554">
        <f t="shared" si="0"/>
        <v>0</v>
      </c>
      <c r="J9" s="554">
        <f t="shared" si="0"/>
        <v>0</v>
      </c>
      <c r="K9" s="554">
        <f t="shared" si="0"/>
        <v>0</v>
      </c>
      <c r="L9" s="645"/>
    </row>
    <row r="10" spans="1:19" ht="38.25">
      <c r="A10" s="1730"/>
      <c r="B10" s="1730"/>
      <c r="C10" s="118" t="s">
        <v>1292</v>
      </c>
      <c r="D10" s="32" t="s">
        <v>839</v>
      </c>
      <c r="E10" s="179">
        <v>0</v>
      </c>
      <c r="F10" s="179">
        <v>0</v>
      </c>
      <c r="G10" s="179">
        <v>0</v>
      </c>
      <c r="H10" s="179">
        <v>0</v>
      </c>
      <c r="I10" s="179">
        <v>0</v>
      </c>
      <c r="J10" s="179">
        <v>0</v>
      </c>
      <c r="K10" s="179">
        <v>0</v>
      </c>
      <c r="L10" s="645"/>
    </row>
    <row r="11" spans="1:19">
      <c r="A11" s="1730"/>
      <c r="B11" s="1730"/>
      <c r="C11" s="189" t="s">
        <v>1293</v>
      </c>
      <c r="D11" s="32" t="s">
        <v>839</v>
      </c>
      <c r="E11" s="179">
        <v>8</v>
      </c>
      <c r="F11" s="179">
        <v>8</v>
      </c>
      <c r="G11" s="179">
        <v>8</v>
      </c>
      <c r="H11" s="179">
        <v>8</v>
      </c>
      <c r="I11" s="179">
        <v>8</v>
      </c>
      <c r="J11" s="179">
        <v>8</v>
      </c>
      <c r="K11" s="179">
        <v>8</v>
      </c>
      <c r="L11" s="645"/>
    </row>
    <row r="12" spans="1:19" ht="63.75">
      <c r="A12" s="1730"/>
      <c r="B12" s="1730"/>
      <c r="C12" s="721" t="s">
        <v>1294</v>
      </c>
      <c r="D12" s="413" t="s">
        <v>839</v>
      </c>
      <c r="E12" s="554">
        <f>E13/E14*100</f>
        <v>0</v>
      </c>
      <c r="F12" s="554">
        <f t="shared" ref="F12:K12" si="1">F13/F14*100</f>
        <v>0</v>
      </c>
      <c r="G12" s="554">
        <f t="shared" si="1"/>
        <v>0</v>
      </c>
      <c r="H12" s="554">
        <f t="shared" si="1"/>
        <v>0</v>
      </c>
      <c r="I12" s="554">
        <f t="shared" si="1"/>
        <v>0</v>
      </c>
      <c r="J12" s="554">
        <f t="shared" si="1"/>
        <v>0</v>
      </c>
      <c r="K12" s="554">
        <f t="shared" si="1"/>
        <v>0</v>
      </c>
    </row>
    <row r="13" spans="1:19" ht="51">
      <c r="A13" s="1730"/>
      <c r="B13" s="1730"/>
      <c r="C13" s="189" t="s">
        <v>1295</v>
      </c>
      <c r="D13" s="32" t="s">
        <v>839</v>
      </c>
      <c r="E13" s="179">
        <v>0</v>
      </c>
      <c r="F13" s="179">
        <v>0</v>
      </c>
      <c r="G13" s="179">
        <v>0</v>
      </c>
      <c r="H13" s="179">
        <v>0</v>
      </c>
      <c r="I13" s="179">
        <v>0</v>
      </c>
      <c r="J13" s="179">
        <v>0</v>
      </c>
      <c r="K13" s="179">
        <v>0</v>
      </c>
    </row>
    <row r="14" spans="1:19">
      <c r="A14" s="1697"/>
      <c r="B14" s="1697"/>
      <c r="C14" s="189" t="s">
        <v>1293</v>
      </c>
      <c r="D14" s="32" t="s">
        <v>839</v>
      </c>
      <c r="E14" s="179">
        <v>4</v>
      </c>
      <c r="F14" s="179">
        <v>4</v>
      </c>
      <c r="G14" s="179">
        <v>4</v>
      </c>
      <c r="H14" s="179">
        <v>4</v>
      </c>
      <c r="I14" s="179">
        <v>4</v>
      </c>
      <c r="J14" s="179">
        <v>4</v>
      </c>
      <c r="K14" s="179">
        <v>4</v>
      </c>
    </row>
    <row r="15" spans="1:19" ht="102">
      <c r="A15" s="1696">
        <v>2</v>
      </c>
      <c r="B15" s="1696" t="s">
        <v>1296</v>
      </c>
      <c r="C15" s="721" t="s">
        <v>1297</v>
      </c>
      <c r="D15" s="413" t="s">
        <v>1298</v>
      </c>
      <c r="E15" s="554">
        <f>E16/E17</f>
        <v>0</v>
      </c>
      <c r="F15" s="554">
        <f t="shared" ref="F15:K15" si="2">F16/F17</f>
        <v>0</v>
      </c>
      <c r="G15" s="554">
        <f t="shared" si="2"/>
        <v>0</v>
      </c>
      <c r="H15" s="554">
        <f t="shared" si="2"/>
        <v>0</v>
      </c>
      <c r="I15" s="554">
        <f t="shared" si="2"/>
        <v>0</v>
      </c>
      <c r="J15" s="554">
        <f t="shared" si="2"/>
        <v>0</v>
      </c>
      <c r="K15" s="554">
        <f t="shared" si="2"/>
        <v>0</v>
      </c>
    </row>
    <row r="16" spans="1:19" ht="140.25">
      <c r="A16" s="1730"/>
      <c r="B16" s="1730"/>
      <c r="C16" s="189" t="s">
        <v>1299</v>
      </c>
      <c r="D16" s="32" t="s">
        <v>839</v>
      </c>
      <c r="E16" s="179">
        <v>0</v>
      </c>
      <c r="F16" s="179">
        <v>0</v>
      </c>
      <c r="G16" s="179">
        <v>0</v>
      </c>
      <c r="H16" s="179">
        <v>0</v>
      </c>
      <c r="I16" s="179">
        <v>0</v>
      </c>
      <c r="J16" s="179">
        <v>0</v>
      </c>
      <c r="K16" s="179">
        <v>0</v>
      </c>
      <c r="L16" s="694"/>
      <c r="M16" s="695"/>
      <c r="N16" s="695"/>
      <c r="O16" s="695"/>
      <c r="P16" s="695"/>
      <c r="Q16" s="695"/>
      <c r="R16" s="695"/>
      <c r="S16" s="695"/>
    </row>
    <row r="17" spans="1:19" ht="15.75">
      <c r="A17" s="1697"/>
      <c r="B17" s="1697"/>
      <c r="C17" s="189" t="s">
        <v>1300</v>
      </c>
      <c r="D17" s="32" t="s">
        <v>722</v>
      </c>
      <c r="E17" s="179">
        <f>Тех!C77</f>
        <v>44.77</v>
      </c>
      <c r="F17" s="179">
        <f>Тех!C77</f>
        <v>44.77</v>
      </c>
      <c r="G17" s="179">
        <f>Тех!C77</f>
        <v>44.77</v>
      </c>
      <c r="H17" s="179">
        <f>Тех!C77</f>
        <v>44.77</v>
      </c>
      <c r="I17" s="179">
        <f>Тех!C77</f>
        <v>44.77</v>
      </c>
      <c r="J17" s="179">
        <f>Тех!C77</f>
        <v>44.77</v>
      </c>
      <c r="K17" s="179">
        <f>Тех!C77</f>
        <v>44.77</v>
      </c>
      <c r="L17" s="1065"/>
      <c r="M17" s="1063"/>
      <c r="N17" s="1063"/>
      <c r="O17" s="1063"/>
      <c r="P17" s="1063"/>
      <c r="Q17" s="1063"/>
      <c r="R17" s="695"/>
      <c r="S17" s="695"/>
    </row>
    <row r="18" spans="1:19" ht="38.25">
      <c r="A18" s="1535">
        <v>3</v>
      </c>
      <c r="B18" s="1535" t="s">
        <v>1301</v>
      </c>
      <c r="C18" s="721" t="s">
        <v>1302</v>
      </c>
      <c r="D18" s="413" t="s">
        <v>731</v>
      </c>
      <c r="E18" s="582">
        <f>E19/E20*100</f>
        <v>53.69691450459797</v>
      </c>
      <c r="F18" s="582">
        <f t="shared" ref="F18:K18" si="3">F19/F20*100</f>
        <v>50.198693516074314</v>
      </c>
      <c r="G18" s="582">
        <f t="shared" si="3"/>
        <v>4.5364209608976438</v>
      </c>
      <c r="H18" s="582">
        <f t="shared" si="3"/>
        <v>4.5364209608976438</v>
      </c>
      <c r="I18" s="582">
        <f t="shared" si="3"/>
        <v>4.5364209608976438</v>
      </c>
      <c r="J18" s="582">
        <f t="shared" si="3"/>
        <v>4.5364209608976438</v>
      </c>
      <c r="K18" s="582">
        <f t="shared" si="3"/>
        <v>4.5364209608976438</v>
      </c>
      <c r="L18" s="694"/>
      <c r="M18" s="1064"/>
      <c r="N18" s="1064"/>
      <c r="O18" s="1064"/>
      <c r="P18" s="1064"/>
      <c r="Q18" s="1064"/>
      <c r="R18" s="695"/>
      <c r="S18" s="695"/>
    </row>
    <row r="19" spans="1:19" ht="25.5">
      <c r="A19" s="1535"/>
      <c r="B19" s="1535"/>
      <c r="C19" s="189" t="s">
        <v>1303</v>
      </c>
      <c r="D19" s="32" t="s">
        <v>1304</v>
      </c>
      <c r="E19" s="179">
        <f>'ПП-М(Омут)'!K25*1000</f>
        <v>228780</v>
      </c>
      <c r="F19" s="179">
        <f>'ПП-М(Омут)'!M25*1000</f>
        <v>228769</v>
      </c>
      <c r="G19" s="179">
        <f>'ПП-М(Омут)'!N25*1000</f>
        <v>9475.1437914911985</v>
      </c>
      <c r="H19" s="179">
        <f>'ПП-М(Омут)'!O25*1000</f>
        <v>9475.1437914911985</v>
      </c>
      <c r="I19" s="179">
        <f>'ПП-М(Омут)'!P25*1000</f>
        <v>9475.1437914911985</v>
      </c>
      <c r="J19" s="179">
        <f>'ПП-М(Омут)'!Q25*1000</f>
        <v>9475.1437914911985</v>
      </c>
      <c r="K19" s="179">
        <f>'ПП-М(Омут)'!R25*1000</f>
        <v>9475.1437914911985</v>
      </c>
      <c r="L19" s="1065"/>
      <c r="M19" s="1064"/>
      <c r="N19" s="1064"/>
      <c r="O19" s="1064"/>
      <c r="P19" s="1064"/>
      <c r="Q19" s="1064"/>
      <c r="R19" s="695"/>
      <c r="S19" s="695"/>
    </row>
    <row r="20" spans="1:19" ht="15.75">
      <c r="A20" s="1535"/>
      <c r="B20" s="1535"/>
      <c r="C20" s="189" t="s">
        <v>1305</v>
      </c>
      <c r="D20" s="32" t="s">
        <v>1304</v>
      </c>
      <c r="E20" s="179">
        <f>'ПП-М(Омут)'!K24*1000</f>
        <v>426058</v>
      </c>
      <c r="F20" s="179">
        <f>'ПП-М(Омут)'!M24*1000</f>
        <v>455727.00000000006</v>
      </c>
      <c r="G20" s="646">
        <f>'ПП-М(Омут)'!N24*1000</f>
        <v>208868.26582373222</v>
      </c>
      <c r="H20" s="646">
        <f>'ПП-М(Омут)'!O24*1000</f>
        <v>208868.26582373222</v>
      </c>
      <c r="I20" s="646">
        <f>'ПП-М(Омут)'!P24*1000</f>
        <v>208868.26582373222</v>
      </c>
      <c r="J20" s="646">
        <f>'ПП-М(Омут)'!Q24*1000</f>
        <v>208868.26582373222</v>
      </c>
      <c r="K20" s="646">
        <f>'ПП-М(Омут)'!R24*1000</f>
        <v>208868.26582373222</v>
      </c>
      <c r="L20" s="1065"/>
      <c r="M20" s="1064"/>
      <c r="N20" s="1064"/>
      <c r="O20" s="1064"/>
      <c r="P20" s="1064"/>
      <c r="Q20" s="1064"/>
      <c r="R20" s="695"/>
      <c r="S20" s="695"/>
    </row>
    <row r="21" spans="1:19" ht="38.25">
      <c r="A21" s="1535"/>
      <c r="B21" s="1535"/>
      <c r="C21" s="721" t="s">
        <v>1306</v>
      </c>
      <c r="D21" s="413" t="s">
        <v>1307</v>
      </c>
      <c r="E21" s="554">
        <f>E22/E23</f>
        <v>0.71004336622462449</v>
      </c>
      <c r="F21" s="554">
        <f>F22/F23</f>
        <v>0.67624825769819474</v>
      </c>
      <c r="G21" s="554">
        <f t="shared" ref="G21:K21" si="4">G22/G23</f>
        <v>1.9792789698656819</v>
      </c>
      <c r="H21" s="582">
        <f>H22/H23</f>
        <v>1.9792789698656819</v>
      </c>
      <c r="I21" s="582">
        <f t="shared" si="4"/>
        <v>1.9792789698656819</v>
      </c>
      <c r="J21" s="582">
        <f t="shared" si="4"/>
        <v>1.9792789698656819</v>
      </c>
      <c r="K21" s="582">
        <f t="shared" si="4"/>
        <v>1.9792789698656819</v>
      </c>
      <c r="L21" s="694"/>
      <c r="M21" s="695"/>
      <c r="N21" s="695"/>
      <c r="O21" s="695"/>
      <c r="P21" s="695"/>
      <c r="Q21" s="695"/>
      <c r="R21" s="695"/>
      <c r="S21" s="695"/>
    </row>
    <row r="22" spans="1:19" ht="30">
      <c r="A22" s="1535"/>
      <c r="B22" s="1535"/>
      <c r="C22" s="722" t="s">
        <v>1308</v>
      </c>
      <c r="D22" s="32" t="s">
        <v>1309</v>
      </c>
      <c r="E22" s="179">
        <f>451900-E25</f>
        <v>316330</v>
      </c>
      <c r="F22" s="179">
        <f>451900-F25</f>
        <v>316330</v>
      </c>
      <c r="G22" s="646">
        <f>'ПП-М(Омут)'!N125*1000</f>
        <v>451900</v>
      </c>
      <c r="H22" s="646">
        <f>G22</f>
        <v>451900</v>
      </c>
      <c r="I22" s="646">
        <f t="shared" ref="I22:K22" si="5">H22</f>
        <v>451900</v>
      </c>
      <c r="J22" s="646">
        <f t="shared" si="5"/>
        <v>451900</v>
      </c>
      <c r="K22" s="646">
        <f t="shared" si="5"/>
        <v>451900</v>
      </c>
      <c r="L22" s="1065"/>
      <c r="M22" s="1064"/>
      <c r="N22" s="1064"/>
      <c r="O22" s="1064"/>
      <c r="P22" s="695"/>
      <c r="Q22" s="695"/>
      <c r="R22" s="695"/>
      <c r="S22" s="695"/>
    </row>
    <row r="23" spans="1:19" ht="30">
      <c r="A23" s="1535"/>
      <c r="B23" s="1535"/>
      <c r="C23" s="722" t="s">
        <v>1310</v>
      </c>
      <c r="D23" s="32" t="s">
        <v>1304</v>
      </c>
      <c r="E23" s="179">
        <f>'ПП-М(Омут)'!K11*1000</f>
        <v>445508</v>
      </c>
      <c r="F23" s="179">
        <f>'ПП-М(Омут)'!M11*1000</f>
        <v>467772.00000000006</v>
      </c>
      <c r="G23" s="646">
        <f>'ПП-М(Омут)'!N11*1000</f>
        <v>228315.46582373223</v>
      </c>
      <c r="H23" s="646">
        <f>'ПП-М(Омут)'!O11*1000</f>
        <v>228315.46582373223</v>
      </c>
      <c r="I23" s="646">
        <f>'ПП-М(Омут)'!P11*1000</f>
        <v>228315.46582373223</v>
      </c>
      <c r="J23" s="646">
        <f>'ПП-М(Омут)'!Q11*1000</f>
        <v>228315.46582373223</v>
      </c>
      <c r="K23" s="646">
        <f>'ПП-М(Омут)'!R11*1000</f>
        <v>228315.46582373223</v>
      </c>
      <c r="L23" s="1065"/>
      <c r="M23" s="1064"/>
      <c r="N23" s="1064"/>
      <c r="O23" s="1064"/>
      <c r="P23" s="695"/>
      <c r="Q23" s="695"/>
      <c r="R23" s="695"/>
      <c r="S23" s="695"/>
    </row>
    <row r="24" spans="1:19" ht="38.25">
      <c r="A24" s="1535"/>
      <c r="B24" s="1535"/>
      <c r="C24" s="720" t="s">
        <v>1311</v>
      </c>
      <c r="D24" s="413" t="s">
        <v>1307</v>
      </c>
      <c r="E24" s="132">
        <f>E25/E26</f>
        <v>0.31819611414408366</v>
      </c>
      <c r="F24" s="554">
        <f t="shared" ref="F24:K24" si="6">F25/F26</f>
        <v>0.29748072859409247</v>
      </c>
      <c r="G24" s="554">
        <f t="shared" si="6"/>
        <v>0</v>
      </c>
      <c r="H24" s="582">
        <f t="shared" si="6"/>
        <v>0</v>
      </c>
      <c r="I24" s="582">
        <f t="shared" si="6"/>
        <v>0</v>
      </c>
      <c r="J24" s="582">
        <f t="shared" si="6"/>
        <v>0</v>
      </c>
      <c r="K24" s="582">
        <f t="shared" si="6"/>
        <v>0</v>
      </c>
      <c r="L24" s="694"/>
      <c r="M24" s="1064"/>
      <c r="N24" s="1064"/>
      <c r="O24" s="1064"/>
      <c r="P24" s="695"/>
      <c r="Q24" s="695"/>
      <c r="R24" s="695"/>
      <c r="S24" s="695"/>
    </row>
    <row r="25" spans="1:19" ht="30">
      <c r="A25" s="1535"/>
      <c r="B25" s="1535"/>
      <c r="C25" s="722" t="s">
        <v>1308</v>
      </c>
      <c r="D25" s="32" t="s">
        <v>1309</v>
      </c>
      <c r="E25" s="179">
        <v>135570</v>
      </c>
      <c r="F25" s="179">
        <v>135570</v>
      </c>
      <c r="G25" s="646">
        <v>0</v>
      </c>
      <c r="H25" s="646">
        <v>0</v>
      </c>
      <c r="I25" s="646">
        <f t="shared" ref="I25:K25" si="7">H25</f>
        <v>0</v>
      </c>
      <c r="J25" s="646">
        <f t="shared" si="7"/>
        <v>0</v>
      </c>
      <c r="K25" s="646">
        <f t="shared" si="7"/>
        <v>0</v>
      </c>
      <c r="L25" s="694"/>
      <c r="M25" s="1064"/>
      <c r="N25" s="1064"/>
      <c r="O25" s="1064"/>
      <c r="P25" s="695"/>
      <c r="Q25" s="695"/>
      <c r="R25" s="695"/>
      <c r="S25" s="695"/>
    </row>
    <row r="26" spans="1:19" ht="15.75">
      <c r="A26" s="1535"/>
      <c r="B26" s="1535"/>
      <c r="C26" s="722" t="s">
        <v>1312</v>
      </c>
      <c r="D26" s="32" t="s">
        <v>1304</v>
      </c>
      <c r="E26" s="179">
        <f>'ПП-М(Омут)'!K24*1000</f>
        <v>426058</v>
      </c>
      <c r="F26" s="646">
        <f>'ПП-М(Омут)'!M24*1000</f>
        <v>455727.00000000006</v>
      </c>
      <c r="G26" s="646">
        <f>'ПП-М(Омут)'!N24*1000</f>
        <v>208868.26582373222</v>
      </c>
      <c r="H26" s="646">
        <f>'ПП-М(Омут)'!O24*1000</f>
        <v>208868.26582373222</v>
      </c>
      <c r="I26" s="646">
        <f>'ПП-М(Омут)'!P24*1000</f>
        <v>208868.26582373222</v>
      </c>
      <c r="J26" s="646">
        <f>'ПП-М(Омут)'!Q24*1000</f>
        <v>208868.26582373222</v>
      </c>
      <c r="K26" s="646">
        <f>'ПП-М(Омут)'!R24*1000</f>
        <v>208868.26582373222</v>
      </c>
      <c r="L26" s="1065"/>
      <c r="M26" s="1064"/>
      <c r="N26" s="1064"/>
      <c r="O26" s="1064"/>
      <c r="P26" s="695"/>
      <c r="Q26" s="695"/>
      <c r="R26" s="695"/>
      <c r="S26" s="695"/>
    </row>
    <row r="27" spans="1:19">
      <c r="L27" s="694"/>
      <c r="M27" s="695"/>
      <c r="N27" s="695"/>
      <c r="O27" s="695"/>
      <c r="P27" s="695"/>
      <c r="Q27" s="695"/>
      <c r="R27" s="695"/>
      <c r="S27" s="695"/>
    </row>
    <row r="28" spans="1:19">
      <c r="L28" s="694"/>
      <c r="M28" s="695"/>
      <c r="N28" s="695"/>
      <c r="O28" s="695"/>
      <c r="P28" s="695"/>
      <c r="Q28" s="695"/>
      <c r="R28" s="695"/>
      <c r="S28" s="695"/>
    </row>
    <row r="29" spans="1:19">
      <c r="L29" s="694"/>
      <c r="M29" s="695"/>
      <c r="N29" s="695"/>
      <c r="O29" s="695"/>
      <c r="P29" s="695"/>
      <c r="Q29" s="695"/>
      <c r="R29" s="695"/>
      <c r="S29" s="695"/>
    </row>
    <row r="30" spans="1:19">
      <c r="L30" s="694"/>
      <c r="M30" s="695"/>
      <c r="N30" s="695"/>
      <c r="O30" s="695"/>
      <c r="P30" s="695"/>
      <c r="Q30" s="695"/>
      <c r="R30" s="695"/>
      <c r="S30" s="695"/>
    </row>
    <row r="31" spans="1:19">
      <c r="L31" s="694"/>
      <c r="M31" s="695"/>
      <c r="N31" s="695"/>
      <c r="O31" s="695"/>
      <c r="P31" s="695"/>
      <c r="Q31" s="695"/>
      <c r="R31" s="695"/>
      <c r="S31" s="695"/>
    </row>
    <row r="32" spans="1:19">
      <c r="M32" s="637"/>
      <c r="N32" s="637"/>
      <c r="O32" s="637"/>
      <c r="P32" s="637"/>
      <c r="Q32" s="637"/>
      <c r="R32" s="637"/>
      <c r="S32" s="637"/>
    </row>
    <row r="33" spans="13:19">
      <c r="M33" s="637"/>
      <c r="N33" s="637"/>
      <c r="O33" s="637"/>
      <c r="P33" s="637"/>
      <c r="Q33" s="637"/>
      <c r="R33" s="637"/>
      <c r="S33" s="637"/>
    </row>
    <row r="34" spans="13:19">
      <c r="M34" s="637"/>
      <c r="N34" s="637"/>
      <c r="O34" s="637"/>
      <c r="P34" s="637"/>
      <c r="Q34" s="637"/>
      <c r="R34" s="637"/>
      <c r="S34" s="637"/>
    </row>
    <row r="35" spans="13:19">
      <c r="M35" s="637"/>
      <c r="N35" s="637"/>
      <c r="O35" s="637"/>
      <c r="P35" s="637"/>
      <c r="Q35" s="637"/>
      <c r="R35" s="637"/>
      <c r="S35" s="637"/>
    </row>
    <row r="36" spans="13:19">
      <c r="M36" s="637"/>
      <c r="N36" s="637"/>
      <c r="O36" s="637"/>
      <c r="P36" s="637"/>
      <c r="Q36" s="637"/>
      <c r="R36" s="637"/>
      <c r="S36" s="637"/>
    </row>
    <row r="37" spans="13:19">
      <c r="M37" s="637"/>
      <c r="N37" s="637"/>
      <c r="O37" s="637"/>
      <c r="P37" s="637"/>
      <c r="Q37" s="637"/>
      <c r="R37" s="637"/>
      <c r="S37" s="637"/>
    </row>
    <row r="38" spans="13:19">
      <c r="M38" s="637"/>
      <c r="N38" s="637"/>
      <c r="O38" s="637"/>
      <c r="P38" s="637"/>
      <c r="Q38" s="637"/>
      <c r="R38" s="637"/>
      <c r="S38" s="637"/>
    </row>
    <row r="39" spans="13:19">
      <c r="M39" s="637"/>
      <c r="N39" s="637"/>
      <c r="O39" s="637"/>
      <c r="P39" s="637"/>
      <c r="Q39" s="637"/>
      <c r="R39" s="637"/>
      <c r="S39" s="637"/>
    </row>
    <row r="40" spans="13:19">
      <c r="M40" s="637"/>
      <c r="N40" s="637"/>
      <c r="O40" s="637"/>
      <c r="P40" s="637"/>
      <c r="Q40" s="637"/>
      <c r="R40" s="637"/>
      <c r="S40" s="637"/>
    </row>
    <row r="41" spans="13:19">
      <c r="M41" s="637"/>
      <c r="N41" s="637"/>
      <c r="O41" s="637"/>
      <c r="P41" s="637"/>
      <c r="Q41" s="637"/>
      <c r="R41" s="637"/>
      <c r="S41" s="637"/>
    </row>
    <row r="42" spans="13:19">
      <c r="M42" s="637"/>
      <c r="N42" s="637"/>
      <c r="O42" s="637"/>
      <c r="P42" s="637"/>
      <c r="Q42" s="637"/>
      <c r="R42" s="637"/>
      <c r="S42" s="637"/>
    </row>
    <row r="43" spans="13:19">
      <c r="M43" s="637"/>
      <c r="N43" s="637"/>
      <c r="O43" s="637"/>
      <c r="P43" s="637"/>
      <c r="Q43" s="637"/>
      <c r="R43" s="637"/>
      <c r="S43" s="637"/>
    </row>
    <row r="44" spans="13:19">
      <c r="M44" s="637"/>
      <c r="N44" s="637"/>
      <c r="O44" s="637"/>
      <c r="P44" s="637"/>
      <c r="Q44" s="637"/>
      <c r="R44" s="637"/>
      <c r="S44" s="637"/>
    </row>
    <row r="45" spans="13:19">
      <c r="M45" s="637"/>
      <c r="N45" s="637"/>
      <c r="O45" s="637"/>
      <c r="P45" s="637"/>
      <c r="Q45" s="637"/>
      <c r="R45" s="637"/>
      <c r="S45" s="637"/>
    </row>
    <row r="46" spans="13:19">
      <c r="M46" s="637"/>
      <c r="N46" s="637"/>
      <c r="O46" s="637"/>
      <c r="P46" s="637"/>
      <c r="Q46" s="637"/>
      <c r="R46" s="637"/>
      <c r="S46" s="637"/>
    </row>
    <row r="47" spans="13:19">
      <c r="M47" s="637"/>
      <c r="N47" s="637"/>
      <c r="O47" s="637"/>
      <c r="P47" s="637"/>
      <c r="Q47" s="637"/>
      <c r="R47" s="637"/>
      <c r="S47" s="637"/>
    </row>
    <row r="48" spans="13:19">
      <c r="M48" s="637"/>
      <c r="N48" s="637"/>
      <c r="O48" s="637"/>
      <c r="P48" s="637"/>
      <c r="Q48" s="637"/>
      <c r="R48" s="637"/>
      <c r="S48" s="637"/>
    </row>
    <row r="49" spans="13:19">
      <c r="M49" s="637"/>
      <c r="N49" s="637"/>
      <c r="O49" s="637"/>
      <c r="P49" s="637"/>
      <c r="Q49" s="637"/>
      <c r="R49" s="637"/>
      <c r="S49" s="637"/>
    </row>
    <row r="50" spans="13:19">
      <c r="M50" s="637"/>
      <c r="N50" s="637"/>
      <c r="O50" s="637"/>
      <c r="P50" s="637"/>
      <c r="Q50" s="637"/>
      <c r="R50" s="637"/>
      <c r="S50" s="637"/>
    </row>
    <row r="51" spans="13:19">
      <c r="M51" s="637"/>
      <c r="N51" s="637"/>
      <c r="O51" s="637"/>
      <c r="P51" s="637"/>
      <c r="Q51" s="637"/>
      <c r="R51" s="637"/>
      <c r="S51" s="637"/>
    </row>
    <row r="52" spans="13:19">
      <c r="M52" s="637"/>
      <c r="N52" s="637"/>
      <c r="O52" s="637"/>
      <c r="P52" s="637"/>
      <c r="Q52" s="637"/>
      <c r="R52" s="637"/>
      <c r="S52" s="637"/>
    </row>
  </sheetData>
  <mergeCells count="14">
    <mergeCell ref="A18:A26"/>
    <mergeCell ref="B18:B26"/>
    <mergeCell ref="A2:K2"/>
    <mergeCell ref="A4:K4"/>
    <mergeCell ref="A5:A6"/>
    <mergeCell ref="B5:B6"/>
    <mergeCell ref="C5:C6"/>
    <mergeCell ref="D5:D6"/>
    <mergeCell ref="A8:K8"/>
    <mergeCell ref="A9:A14"/>
    <mergeCell ref="B9:B14"/>
    <mergeCell ref="A15:A17"/>
    <mergeCell ref="B15:B17"/>
    <mergeCell ref="G5:K5"/>
  </mergeCells>
  <pageMargins left="0.70866141732283472" right="0.35433070866141736" top="0.47244094488188981" bottom="0.74803149606299213" header="0.31496062992125984" footer="0.31496062992125984"/>
  <pageSetup paperSize="9" scale="48"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tabColor rgb="FF00FF00"/>
    <pageSetUpPr fitToPage="1"/>
  </sheetPr>
  <dimension ref="A1:BC77"/>
  <sheetViews>
    <sheetView view="pageBreakPreview" topLeftCell="A34" zoomScale="90" zoomScaleSheetLayoutView="90" workbookViewId="0">
      <selection activeCell="C53" sqref="C53:D53"/>
    </sheetView>
  </sheetViews>
  <sheetFormatPr defaultRowHeight="15" outlineLevelRow="1"/>
  <cols>
    <col min="1" max="1" width="30.42578125" customWidth="1"/>
    <col min="2" max="2" width="29" customWidth="1"/>
    <col min="3" max="3" width="32.7109375" customWidth="1"/>
    <col min="4" max="4" width="18.5703125" customWidth="1"/>
    <col min="5" max="5" width="20" customWidth="1"/>
  </cols>
  <sheetData>
    <row r="1" spans="1:54" ht="34.5" customHeight="1">
      <c r="A1" s="1514" t="s">
        <v>1077</v>
      </c>
      <c r="B1" s="1514"/>
      <c r="C1" s="1514"/>
      <c r="D1" s="1514"/>
      <c r="E1" s="1514"/>
      <c r="BB1" s="244" t="s">
        <v>30</v>
      </c>
    </row>
    <row r="2" spans="1:54" ht="15" customHeight="1">
      <c r="A2" s="1515" t="s">
        <v>1771</v>
      </c>
      <c r="B2" s="1515"/>
      <c r="C2" s="1515"/>
      <c r="D2" s="1515"/>
      <c r="E2" s="1515"/>
      <c r="BB2" s="244" t="s">
        <v>31</v>
      </c>
    </row>
    <row r="3" spans="1:54" ht="15" customHeight="1">
      <c r="A3" s="1516" t="s">
        <v>640</v>
      </c>
      <c r="B3" s="1517"/>
      <c r="C3" s="1517"/>
      <c r="D3" s="1517"/>
      <c r="E3" s="1517"/>
      <c r="AS3" s="244" t="s">
        <v>1224</v>
      </c>
    </row>
    <row r="4" spans="1:54">
      <c r="A4" s="1"/>
      <c r="B4" s="1"/>
      <c r="C4" s="2"/>
      <c r="AS4" s="244" t="s">
        <v>1225</v>
      </c>
    </row>
    <row r="5" spans="1:54">
      <c r="A5" s="1518" t="s">
        <v>698</v>
      </c>
      <c r="B5" s="1518"/>
      <c r="C5" s="1518"/>
      <c r="D5" s="1518"/>
      <c r="E5" s="1518"/>
    </row>
    <row r="6" spans="1:54">
      <c r="A6" s="1488" t="s">
        <v>1171</v>
      </c>
      <c r="B6" s="1488"/>
      <c r="C6" s="1488"/>
      <c r="D6" s="1488"/>
      <c r="E6" s="1488"/>
    </row>
    <row r="7" spans="1:54" ht="15.75" thickBot="1">
      <c r="A7" s="3"/>
      <c r="B7" s="4"/>
      <c r="C7" s="5"/>
    </row>
    <row r="8" spans="1:54" ht="23.25" thickBot="1">
      <c r="A8" s="6" t="s">
        <v>714</v>
      </c>
      <c r="B8" s="183" t="s">
        <v>1175</v>
      </c>
      <c r="C8" s="185" t="s">
        <v>1770</v>
      </c>
      <c r="BB8" s="241" t="s">
        <v>1172</v>
      </c>
    </row>
    <row r="9" spans="1:54" ht="15.75" thickBot="1">
      <c r="A9" s="7"/>
      <c r="B9" s="1"/>
      <c r="C9" s="17"/>
      <c r="BB9" s="241" t="s">
        <v>1173</v>
      </c>
    </row>
    <row r="10" spans="1:54" ht="45.75" thickBot="1">
      <c r="A10" s="6" t="s">
        <v>639</v>
      </c>
      <c r="B10" s="1495" t="s">
        <v>1225</v>
      </c>
      <c r="C10" s="1496"/>
      <c r="G10" s="184"/>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BB10" s="241" t="s">
        <v>1174</v>
      </c>
    </row>
    <row r="11" spans="1:54">
      <c r="A11" s="7"/>
      <c r="B11" s="8"/>
      <c r="C11" s="8"/>
      <c r="BB11" s="241" t="s">
        <v>1176</v>
      </c>
    </row>
    <row r="12" spans="1:54" ht="15.75" thickBot="1">
      <c r="BB12" s="241" t="s">
        <v>1175</v>
      </c>
    </row>
    <row r="13" spans="1:54">
      <c r="A13" s="1500" t="s">
        <v>1184</v>
      </c>
      <c r="B13" s="1497" t="s">
        <v>1177</v>
      </c>
      <c r="C13" s="1492" t="s">
        <v>1178</v>
      </c>
      <c r="D13" s="1489"/>
      <c r="E13" s="1489" t="s">
        <v>1179</v>
      </c>
    </row>
    <row r="14" spans="1:54" ht="15" customHeight="1">
      <c r="A14" s="1501"/>
      <c r="B14" s="1498"/>
      <c r="C14" s="1493"/>
      <c r="D14" s="1490"/>
      <c r="E14" s="1490"/>
    </row>
    <row r="15" spans="1:54">
      <c r="A15" s="1501"/>
      <c r="B15" s="1498"/>
      <c r="C15" s="1493"/>
      <c r="D15" s="1490"/>
      <c r="E15" s="1490"/>
    </row>
    <row r="16" spans="1:54">
      <c r="A16" s="1501"/>
      <c r="B16" s="1498"/>
      <c r="C16" s="1493"/>
      <c r="D16" s="1490"/>
      <c r="E16" s="1490"/>
    </row>
    <row r="17" spans="1:55" ht="15.75" customHeight="1" thickBot="1">
      <c r="A17" s="1501"/>
      <c r="B17" s="1499"/>
      <c r="C17" s="1494"/>
      <c r="D17" s="1491"/>
      <c r="E17" s="1491"/>
      <c r="BC17" s="244" t="s">
        <v>32</v>
      </c>
    </row>
    <row r="18" spans="1:55">
      <c r="A18" s="1502"/>
      <c r="B18" s="1504" t="s">
        <v>1181</v>
      </c>
      <c r="C18" s="1508" t="s">
        <v>884</v>
      </c>
      <c r="D18" s="1509"/>
      <c r="E18" s="256" t="s">
        <v>30</v>
      </c>
      <c r="BC18" s="244" t="s">
        <v>33</v>
      </c>
    </row>
    <row r="19" spans="1:55" hidden="1" outlineLevel="1">
      <c r="A19" s="1502"/>
      <c r="B19" s="1505"/>
      <c r="C19" s="1469"/>
      <c r="D19" s="1470"/>
      <c r="E19" s="305"/>
      <c r="BC19" s="244" t="s">
        <v>34</v>
      </c>
    </row>
    <row r="20" spans="1:55" hidden="1" outlineLevel="1">
      <c r="A20" s="1502"/>
      <c r="B20" s="1505"/>
      <c r="C20" s="1469"/>
      <c r="D20" s="1470"/>
      <c r="E20" s="305"/>
      <c r="BC20" s="244" t="s">
        <v>35</v>
      </c>
    </row>
    <row r="21" spans="1:55" ht="15.75" hidden="1" outlineLevel="1" thickBot="1">
      <c r="A21" s="1502"/>
      <c r="B21" s="1505"/>
      <c r="C21" s="1469"/>
      <c r="D21" s="1470"/>
      <c r="E21" s="306"/>
      <c r="BC21" s="244" t="s">
        <v>1185</v>
      </c>
    </row>
    <row r="22" spans="1:55" collapsed="1">
      <c r="A22" s="1502"/>
      <c r="B22" s="1505" t="s">
        <v>724</v>
      </c>
      <c r="C22" s="1469"/>
      <c r="D22" s="1470"/>
      <c r="BC22" s="244" t="s">
        <v>1186</v>
      </c>
    </row>
    <row r="23" spans="1:55" hidden="1" outlineLevel="1">
      <c r="A23" s="1502"/>
      <c r="B23" s="1505"/>
      <c r="C23" s="1469"/>
      <c r="D23" s="1470"/>
      <c r="BC23" s="244" t="s">
        <v>1187</v>
      </c>
    </row>
    <row r="24" spans="1:55" hidden="1" outlineLevel="1">
      <c r="A24" s="1502"/>
      <c r="B24" s="1505"/>
      <c r="C24" s="1469"/>
      <c r="D24" s="1470"/>
      <c r="BC24" s="244" t="s">
        <v>1188</v>
      </c>
    </row>
    <row r="25" spans="1:55" hidden="1" outlineLevel="1">
      <c r="A25" s="1502"/>
      <c r="B25" s="1505"/>
      <c r="C25" s="1469"/>
      <c r="D25" s="1470"/>
      <c r="BC25" s="244" t="s">
        <v>1189</v>
      </c>
    </row>
    <row r="26" spans="1:55" collapsed="1">
      <c r="A26" s="1502"/>
      <c r="B26" s="1505" t="s">
        <v>1182</v>
      </c>
      <c r="C26" s="1469"/>
      <c r="D26" s="1470"/>
      <c r="BC26" s="244" t="s">
        <v>1190</v>
      </c>
    </row>
    <row r="27" spans="1:55" hidden="1" outlineLevel="1">
      <c r="A27" s="1502"/>
      <c r="B27" s="1505"/>
      <c r="C27" s="1469"/>
      <c r="D27" s="1470"/>
      <c r="BC27" s="244" t="s">
        <v>1191</v>
      </c>
    </row>
    <row r="28" spans="1:55" hidden="1" outlineLevel="1">
      <c r="A28" s="1502"/>
      <c r="B28" s="1505"/>
      <c r="C28" s="1469"/>
      <c r="D28" s="1470"/>
      <c r="BC28" s="244" t="s">
        <v>1192</v>
      </c>
    </row>
    <row r="29" spans="1:55" hidden="1" outlineLevel="1">
      <c r="A29" s="1502"/>
      <c r="B29" s="1505"/>
      <c r="C29" s="1469"/>
      <c r="D29" s="1470"/>
      <c r="BC29" s="244" t="s">
        <v>1193</v>
      </c>
    </row>
    <row r="30" spans="1:55" collapsed="1">
      <c r="A30" s="1502"/>
      <c r="B30" s="1505" t="s">
        <v>876</v>
      </c>
      <c r="C30" s="1469"/>
      <c r="D30" s="1470"/>
      <c r="BC30" s="244" t="s">
        <v>1194</v>
      </c>
    </row>
    <row r="31" spans="1:55" hidden="1" outlineLevel="1">
      <c r="A31" s="1502"/>
      <c r="B31" s="1505"/>
      <c r="C31" s="1469"/>
      <c r="D31" s="1470"/>
      <c r="BC31" s="244" t="s">
        <v>1195</v>
      </c>
    </row>
    <row r="32" spans="1:55" hidden="1" outlineLevel="1">
      <c r="A32" s="1502"/>
      <c r="B32" s="1505"/>
      <c r="C32" s="1469"/>
      <c r="D32" s="1470"/>
      <c r="BC32" s="244" t="s">
        <v>1196</v>
      </c>
    </row>
    <row r="33" spans="1:55" hidden="1" outlineLevel="1">
      <c r="A33" s="1502"/>
      <c r="B33" s="1505"/>
      <c r="C33" s="1469"/>
      <c r="D33" s="1470"/>
      <c r="BC33" s="244" t="s">
        <v>1197</v>
      </c>
    </row>
    <row r="34" spans="1:55" ht="24.75" customHeight="1" collapsed="1">
      <c r="A34" s="1502"/>
      <c r="B34" s="1505" t="s">
        <v>1170</v>
      </c>
      <c r="C34" s="1469"/>
      <c r="D34" s="1470"/>
      <c r="BC34" s="244" t="s">
        <v>1198</v>
      </c>
    </row>
    <row r="35" spans="1:55" hidden="1" outlineLevel="1">
      <c r="A35" s="1502"/>
      <c r="B35" s="1505"/>
      <c r="C35" s="1469"/>
      <c r="D35" s="1470"/>
      <c r="BC35" s="244" t="s">
        <v>1199</v>
      </c>
    </row>
    <row r="36" spans="1:55" hidden="1" outlineLevel="1">
      <c r="A36" s="1502"/>
      <c r="B36" s="1505"/>
      <c r="C36" s="1469"/>
      <c r="D36" s="1470"/>
      <c r="BC36" s="244" t="s">
        <v>1200</v>
      </c>
    </row>
    <row r="37" spans="1:55" hidden="1" outlineLevel="1">
      <c r="A37" s="1502"/>
      <c r="B37" s="1505"/>
      <c r="C37" s="1469"/>
      <c r="D37" s="1470"/>
      <c r="BB37" s="244" t="s">
        <v>1206</v>
      </c>
      <c r="BC37" s="244" t="s">
        <v>1201</v>
      </c>
    </row>
    <row r="38" spans="1:55" collapsed="1">
      <c r="A38" s="1502"/>
      <c r="B38" s="1505" t="s">
        <v>1103</v>
      </c>
      <c r="C38" s="1469"/>
      <c r="D38" s="1470"/>
      <c r="BB38" s="244" t="s">
        <v>643</v>
      </c>
      <c r="BC38" s="244" t="s">
        <v>1202</v>
      </c>
    </row>
    <row r="39" spans="1:55" hidden="1" outlineLevel="1">
      <c r="A39" s="1502"/>
      <c r="B39" s="1505"/>
      <c r="C39" s="1469"/>
      <c r="D39" s="1470"/>
      <c r="BB39" s="244" t="s">
        <v>1207</v>
      </c>
      <c r="BC39" s="244" t="s">
        <v>1203</v>
      </c>
    </row>
    <row r="40" spans="1:55" hidden="1" outlineLevel="1">
      <c r="A40" s="1502"/>
      <c r="B40" s="1505"/>
      <c r="C40" s="1469"/>
      <c r="D40" s="1470"/>
      <c r="BC40" s="244" t="s">
        <v>1204</v>
      </c>
    </row>
    <row r="41" spans="1:55" hidden="1" outlineLevel="1">
      <c r="A41" s="1502"/>
      <c r="B41" s="1505"/>
      <c r="C41" s="1469"/>
      <c r="D41" s="1470"/>
      <c r="BC41" s="244" t="s">
        <v>1205</v>
      </c>
    </row>
    <row r="42" spans="1:55" ht="19.5" customHeight="1" collapsed="1">
      <c r="A42" s="1502"/>
      <c r="B42" s="1505" t="s">
        <v>1183</v>
      </c>
      <c r="C42" s="1469"/>
      <c r="D42" s="1470"/>
      <c r="BC42" s="244"/>
    </row>
    <row r="43" spans="1:55" hidden="1" outlineLevel="1">
      <c r="A43" s="1502"/>
      <c r="B43" s="1505"/>
      <c r="C43" s="1469"/>
      <c r="D43" s="1470"/>
      <c r="BC43" s="244"/>
    </row>
    <row r="44" spans="1:55" hidden="1" outlineLevel="1">
      <c r="A44" s="1502"/>
      <c r="B44" s="1505"/>
      <c r="C44" s="1469"/>
      <c r="D44" s="1470"/>
      <c r="BC44" s="52"/>
    </row>
    <row r="45" spans="1:55" hidden="1" outlineLevel="1">
      <c r="A45" s="1502"/>
      <c r="B45" s="1505"/>
      <c r="C45" s="1469"/>
      <c r="D45" s="1470"/>
      <c r="BC45" s="52"/>
    </row>
    <row r="46" spans="1:55" ht="15.75" collapsed="1" thickBot="1">
      <c r="A46" s="1502"/>
      <c r="B46" s="1505" t="s">
        <v>1155</v>
      </c>
      <c r="C46" s="1469"/>
      <c r="D46" s="1470"/>
      <c r="BC46" s="52"/>
    </row>
    <row r="47" spans="1:55" hidden="1" outlineLevel="1">
      <c r="A47" s="1502"/>
      <c r="B47" s="1505"/>
      <c r="C47" s="1469"/>
      <c r="D47" s="1470"/>
      <c r="BC47" s="52"/>
    </row>
    <row r="48" spans="1:55" hidden="1" outlineLevel="1">
      <c r="A48" s="1502"/>
      <c r="B48" s="1505"/>
      <c r="C48" s="1469"/>
      <c r="D48" s="1470"/>
      <c r="BC48" s="52"/>
    </row>
    <row r="49" spans="1:55" ht="15.75" hidden="1" outlineLevel="1" thickBot="1">
      <c r="A49" s="1503"/>
      <c r="B49" s="1534"/>
      <c r="C49" s="1512"/>
      <c r="D49" s="1513"/>
      <c r="BC49" s="52"/>
    </row>
    <row r="50" spans="1:55" ht="15.75" collapsed="1" thickBot="1">
      <c r="A50" s="242"/>
      <c r="B50" s="243"/>
      <c r="C50" s="245"/>
      <c r="D50" s="246"/>
      <c r="BC50" s="52"/>
    </row>
    <row r="51" spans="1:55">
      <c r="A51" s="204" t="s">
        <v>736</v>
      </c>
      <c r="B51" s="13" t="s">
        <v>700</v>
      </c>
      <c r="C51" s="1528" t="s">
        <v>1196</v>
      </c>
      <c r="D51" s="1529"/>
      <c r="BC51" s="52"/>
    </row>
    <row r="52" spans="1:55">
      <c r="A52" s="237" t="s">
        <v>737</v>
      </c>
      <c r="B52" s="203" t="s">
        <v>700</v>
      </c>
      <c r="C52" s="1530" t="s">
        <v>1213</v>
      </c>
      <c r="D52" s="1531"/>
      <c r="BC52" s="52"/>
    </row>
    <row r="53" spans="1:55" ht="22.5">
      <c r="A53" s="236" t="s">
        <v>1070</v>
      </c>
      <c r="B53" s="203" t="s">
        <v>641</v>
      </c>
      <c r="C53" s="1530" t="s">
        <v>1333</v>
      </c>
      <c r="D53" s="1531"/>
      <c r="BC53" s="52"/>
    </row>
    <row r="54" spans="1:55">
      <c r="A54" s="7"/>
      <c r="B54" s="8"/>
      <c r="C54" s="8"/>
      <c r="BC54" s="52"/>
    </row>
    <row r="55" spans="1:55" ht="15.75" thickBot="1">
      <c r="A55" s="7"/>
      <c r="B55" s="8"/>
      <c r="C55" s="8"/>
      <c r="BC55" s="52"/>
    </row>
    <row r="56" spans="1:55">
      <c r="A56" s="11" t="s">
        <v>733</v>
      </c>
      <c r="B56" s="1481" t="s">
        <v>1334</v>
      </c>
      <c r="C56" s="1481"/>
      <c r="D56" s="1482"/>
      <c r="BC56" s="52"/>
    </row>
    <row r="57" spans="1:55" ht="22.5">
      <c r="A57" s="25" t="s">
        <v>642</v>
      </c>
      <c r="B57" s="1481" t="s">
        <v>1225</v>
      </c>
      <c r="C57" s="1481"/>
      <c r="D57" s="1482"/>
      <c r="BC57" s="52"/>
    </row>
    <row r="58" spans="1:55" ht="15.75" thickBot="1">
      <c r="A58" s="12" t="s">
        <v>738</v>
      </c>
      <c r="B58" s="1483" t="s">
        <v>1207</v>
      </c>
      <c r="C58" s="1483"/>
      <c r="D58" s="1484"/>
      <c r="BC58" s="52"/>
    </row>
    <row r="59" spans="1:55" ht="15.75" thickBot="1">
      <c r="A59" s="9"/>
      <c r="B59" s="10"/>
      <c r="C59" s="8"/>
      <c r="BC59" s="52"/>
    </row>
    <row r="60" spans="1:55" ht="15.75" thickBot="1">
      <c r="A60" s="205" t="s">
        <v>1068</v>
      </c>
      <c r="B60" s="1510"/>
      <c r="C60" s="1510"/>
      <c r="D60" s="1511"/>
      <c r="BC60" s="52"/>
    </row>
    <row r="61" spans="1:55" ht="15.75" thickBot="1">
      <c r="A61" s="9"/>
      <c r="B61" s="10"/>
      <c r="C61" s="8"/>
      <c r="BC61" s="52"/>
    </row>
    <row r="62" spans="1:55">
      <c r="A62" s="11" t="s">
        <v>734</v>
      </c>
      <c r="B62" s="1532" t="s">
        <v>1214</v>
      </c>
      <c r="C62" s="1532"/>
      <c r="D62" s="1533"/>
      <c r="BC62" s="52"/>
    </row>
    <row r="63" spans="1:55" ht="15.75" thickBot="1">
      <c r="A63" s="12" t="s">
        <v>735</v>
      </c>
      <c r="B63" s="1523" t="s">
        <v>1773</v>
      </c>
      <c r="C63" s="1523"/>
      <c r="D63" s="1524"/>
      <c r="BC63" s="52"/>
    </row>
    <row r="64" spans="1:55" ht="15.75" thickBot="1">
      <c r="A64" s="7"/>
      <c r="B64" s="1"/>
      <c r="C64" s="8"/>
      <c r="BC64" s="52"/>
    </row>
    <row r="65" spans="1:55" ht="46.5" customHeight="1">
      <c r="A65" s="1525" t="s">
        <v>699</v>
      </c>
      <c r="B65" s="247" t="s">
        <v>884</v>
      </c>
      <c r="C65" s="248"/>
      <c r="D65" s="249"/>
      <c r="BC65" s="52"/>
    </row>
    <row r="66" spans="1:55" ht="32.25" customHeight="1">
      <c r="A66" s="1526"/>
      <c r="B66" s="250" t="s">
        <v>876</v>
      </c>
      <c r="C66" s="251"/>
      <c r="D66" s="252"/>
      <c r="BC66" s="52"/>
    </row>
    <row r="67" spans="1:55" ht="45.75" customHeight="1" thickBot="1">
      <c r="A67" s="1527"/>
      <c r="B67" s="253" t="s">
        <v>1103</v>
      </c>
      <c r="C67" s="254"/>
      <c r="D67" s="255"/>
    </row>
    <row r="68" spans="1:55" ht="15.75" thickBot="1"/>
    <row r="69" spans="1:55" ht="15.75" customHeight="1" thickBot="1">
      <c r="A69" s="1521" t="s">
        <v>701</v>
      </c>
      <c r="B69" s="1522"/>
      <c r="C69" s="1479" t="s">
        <v>1772</v>
      </c>
      <c r="D69" s="1480"/>
    </row>
    <row r="70" spans="1:55" ht="15.75" customHeight="1" thickBot="1">
      <c r="A70" s="1519" t="s">
        <v>702</v>
      </c>
      <c r="B70" s="1520"/>
      <c r="C70" s="1479" t="s">
        <v>1772</v>
      </c>
      <c r="D70" s="1480"/>
    </row>
    <row r="71" spans="1:55">
      <c r="A71" s="1506" t="s">
        <v>703</v>
      </c>
      <c r="B71" s="13" t="s">
        <v>704</v>
      </c>
      <c r="C71" s="1473" t="s">
        <v>1215</v>
      </c>
      <c r="D71" s="1474"/>
    </row>
    <row r="72" spans="1:55" ht="15.75" thickBot="1">
      <c r="A72" s="1507"/>
      <c r="B72" s="206" t="s">
        <v>705</v>
      </c>
      <c r="C72" s="1475" t="s">
        <v>1216</v>
      </c>
      <c r="D72" s="1476"/>
    </row>
    <row r="73" spans="1:55">
      <c r="A73" s="1485" t="s">
        <v>706</v>
      </c>
      <c r="B73" s="14" t="s">
        <v>704</v>
      </c>
      <c r="C73" s="1473" t="s">
        <v>1217</v>
      </c>
      <c r="D73" s="1474"/>
    </row>
    <row r="74" spans="1:55">
      <c r="A74" s="1486"/>
      <c r="B74" s="15" t="s">
        <v>707</v>
      </c>
      <c r="C74" s="1477" t="s">
        <v>1218</v>
      </c>
      <c r="D74" s="1478"/>
    </row>
    <row r="75" spans="1:55">
      <c r="A75" s="1486"/>
      <c r="B75" s="15" t="s">
        <v>705</v>
      </c>
      <c r="C75" s="1477" t="s">
        <v>1219</v>
      </c>
      <c r="D75" s="1478"/>
    </row>
    <row r="76" spans="1:55" ht="15.75" thickBot="1">
      <c r="A76" s="1487"/>
      <c r="B76" s="16" t="s">
        <v>708</v>
      </c>
      <c r="C76" s="1471" t="s">
        <v>52</v>
      </c>
      <c r="D76" s="1472"/>
    </row>
    <row r="77" spans="1:55" ht="30" customHeight="1">
      <c r="A77" s="1468" t="s">
        <v>23</v>
      </c>
      <c r="B77" s="1468"/>
      <c r="C77" s="1468"/>
      <c r="D77" s="1468"/>
    </row>
  </sheetData>
  <mergeCells count="73">
    <mergeCell ref="A1:E1"/>
    <mergeCell ref="A2:E2"/>
    <mergeCell ref="A3:E3"/>
    <mergeCell ref="A5:E5"/>
    <mergeCell ref="A70:B70"/>
    <mergeCell ref="A69:B69"/>
    <mergeCell ref="B63:D63"/>
    <mergeCell ref="A65:A67"/>
    <mergeCell ref="C51:D51"/>
    <mergeCell ref="C52:D52"/>
    <mergeCell ref="C69:D69"/>
    <mergeCell ref="C44:D44"/>
    <mergeCell ref="C45:D45"/>
    <mergeCell ref="C53:D53"/>
    <mergeCell ref="B62:D62"/>
    <mergeCell ref="B46:B49"/>
    <mergeCell ref="C18:D18"/>
    <mergeCell ref="B60:D60"/>
    <mergeCell ref="C48:D48"/>
    <mergeCell ref="C29:D29"/>
    <mergeCell ref="C30:D30"/>
    <mergeCell ref="C31:D31"/>
    <mergeCell ref="C32:D32"/>
    <mergeCell ref="C49:D49"/>
    <mergeCell ref="B34:B37"/>
    <mergeCell ref="B42:B45"/>
    <mergeCell ref="C43:D43"/>
    <mergeCell ref="B38:B41"/>
    <mergeCell ref="C46:D46"/>
    <mergeCell ref="B30:B33"/>
    <mergeCell ref="C42:D42"/>
    <mergeCell ref="C39:D39"/>
    <mergeCell ref="C36:D36"/>
    <mergeCell ref="C24:D24"/>
    <mergeCell ref="C25:D25"/>
    <mergeCell ref="A71:A72"/>
    <mergeCell ref="C34:D34"/>
    <mergeCell ref="B22:B25"/>
    <mergeCell ref="B26:B29"/>
    <mergeCell ref="C23:D23"/>
    <mergeCell ref="C26:D26"/>
    <mergeCell ref="C35:D35"/>
    <mergeCell ref="A6:E6"/>
    <mergeCell ref="E13:E17"/>
    <mergeCell ref="C13:D17"/>
    <mergeCell ref="B10:C10"/>
    <mergeCell ref="B13:B17"/>
    <mergeCell ref="A13:A49"/>
    <mergeCell ref="C19:D19"/>
    <mergeCell ref="C20:D20"/>
    <mergeCell ref="C21:D21"/>
    <mergeCell ref="C22:D22"/>
    <mergeCell ref="B18:B21"/>
    <mergeCell ref="C27:D27"/>
    <mergeCell ref="C28:D28"/>
    <mergeCell ref="C38:D38"/>
    <mergeCell ref="C37:D37"/>
    <mergeCell ref="C33:D33"/>
    <mergeCell ref="A77:D77"/>
    <mergeCell ref="C40:D40"/>
    <mergeCell ref="C76:D76"/>
    <mergeCell ref="C71:D71"/>
    <mergeCell ref="C72:D72"/>
    <mergeCell ref="C73:D73"/>
    <mergeCell ref="C74:D74"/>
    <mergeCell ref="C75:D75"/>
    <mergeCell ref="C70:D70"/>
    <mergeCell ref="B56:D56"/>
    <mergeCell ref="B57:D57"/>
    <mergeCell ref="B58:D58"/>
    <mergeCell ref="C41:D41"/>
    <mergeCell ref="C47:D47"/>
    <mergeCell ref="A73:A76"/>
  </mergeCells>
  <phoneticPr fontId="0" type="noConversion"/>
  <dataValidations count="5">
    <dataValidation type="list" allowBlank="1" showInputMessage="1" showErrorMessage="1" sqref="B8">
      <formula1>реализация</formula1>
    </dataValidation>
    <dataValidation type="list" allowBlank="1" showInputMessage="1" showErrorMessage="1" sqref="E18:E21">
      <formula1>пит.тех</formula1>
    </dataValidation>
    <dataValidation type="list" allowBlank="1" showInputMessage="1" showErrorMessage="1" sqref="C51:D51">
      <formula1>МР</formula1>
    </dataValidation>
    <dataValidation type="list" allowBlank="1" showInputMessage="1" showErrorMessage="1" sqref="B58:D58">
      <formula1>налог</formula1>
    </dataValidation>
    <dataValidation type="list" allowBlank="1" showInputMessage="1" showErrorMessage="1" sqref="B10:C10">
      <formula1>нет</formula1>
    </dataValidation>
  </dataValidations>
  <hyperlinks>
    <hyperlink ref="C76" r:id="rId1"/>
  </hyperlinks>
  <pageMargins left="0.70866141732283472" right="0.70866141732283472" top="0.74803149606299213" bottom="0.74803149606299213" header="0.31496062992125984" footer="0.31496062992125984"/>
  <pageSetup paperSize="9" scale="66"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061" r:id="rId5" name="Check Box 37">
              <controlPr defaultSize="0" autoFill="0" autoLine="0" autoPict="0">
                <anchor moveWithCells="1">
                  <from>
                    <xdr:col>2</xdr:col>
                    <xdr:colOff>0</xdr:colOff>
                    <xdr:row>64</xdr:row>
                    <xdr:rowOff>9525</xdr:rowOff>
                  </from>
                  <to>
                    <xdr:col>3</xdr:col>
                    <xdr:colOff>171450</xdr:colOff>
                    <xdr:row>64</xdr:row>
                    <xdr:rowOff>190500</xdr:rowOff>
                  </to>
                </anchor>
              </controlPr>
            </control>
          </mc:Choice>
        </mc:AlternateContent>
        <mc:AlternateContent xmlns:mc="http://schemas.openxmlformats.org/markup-compatibility/2006">
          <mc:Choice Requires="x14">
            <control shapeId="1062" r:id="rId6" name="Check Box 38">
              <controlPr defaultSize="0" autoFill="0" autoLine="0" autoPict="0">
                <anchor moveWithCells="1">
                  <from>
                    <xdr:col>2</xdr:col>
                    <xdr:colOff>0</xdr:colOff>
                    <xdr:row>64</xdr:row>
                    <xdr:rowOff>171450</xdr:rowOff>
                  </from>
                  <to>
                    <xdr:col>3</xdr:col>
                    <xdr:colOff>333375</xdr:colOff>
                    <xdr:row>64</xdr:row>
                    <xdr:rowOff>390525</xdr:rowOff>
                  </to>
                </anchor>
              </controlPr>
            </control>
          </mc:Choice>
        </mc:AlternateContent>
        <mc:AlternateContent xmlns:mc="http://schemas.openxmlformats.org/markup-compatibility/2006">
          <mc:Choice Requires="x14">
            <control shapeId="1063" r:id="rId7" name="Check Box 39">
              <controlPr defaultSize="0" autoFill="0" autoLine="0" autoPict="0">
                <anchor moveWithCells="1">
                  <from>
                    <xdr:col>2</xdr:col>
                    <xdr:colOff>9525</xdr:colOff>
                    <xdr:row>64</xdr:row>
                    <xdr:rowOff>352425</xdr:rowOff>
                  </from>
                  <to>
                    <xdr:col>3</xdr:col>
                    <xdr:colOff>161925</xdr:colOff>
                    <xdr:row>64</xdr:row>
                    <xdr:rowOff>552450</xdr:rowOff>
                  </to>
                </anchor>
              </controlPr>
            </control>
          </mc:Choice>
        </mc:AlternateContent>
        <mc:AlternateContent xmlns:mc="http://schemas.openxmlformats.org/markup-compatibility/2006">
          <mc:Choice Requires="x14">
            <control shapeId="1064" r:id="rId8" name="Check Box 40">
              <controlPr defaultSize="0" autoFill="0" autoLine="0" autoPict="0">
                <anchor moveWithCells="1">
                  <from>
                    <xdr:col>2</xdr:col>
                    <xdr:colOff>19050</xdr:colOff>
                    <xdr:row>65</xdr:row>
                    <xdr:rowOff>9525</xdr:rowOff>
                  </from>
                  <to>
                    <xdr:col>3</xdr:col>
                    <xdr:colOff>419100</xdr:colOff>
                    <xdr:row>65</xdr:row>
                    <xdr:rowOff>190500</xdr:rowOff>
                  </to>
                </anchor>
              </controlPr>
            </control>
          </mc:Choice>
        </mc:AlternateContent>
        <mc:AlternateContent xmlns:mc="http://schemas.openxmlformats.org/markup-compatibility/2006">
          <mc:Choice Requires="x14">
            <control shapeId="1065" r:id="rId9" name="Check Box 41">
              <controlPr defaultSize="0" autoFill="0" autoLine="0" autoPict="0">
                <anchor moveWithCells="1">
                  <from>
                    <xdr:col>2</xdr:col>
                    <xdr:colOff>19050</xdr:colOff>
                    <xdr:row>65</xdr:row>
                    <xdr:rowOff>152400</xdr:rowOff>
                  </from>
                  <to>
                    <xdr:col>3</xdr:col>
                    <xdr:colOff>314325</xdr:colOff>
                    <xdr:row>66</xdr:row>
                    <xdr:rowOff>28575</xdr:rowOff>
                  </to>
                </anchor>
              </controlPr>
            </control>
          </mc:Choice>
        </mc:AlternateContent>
        <mc:AlternateContent xmlns:mc="http://schemas.openxmlformats.org/markup-compatibility/2006">
          <mc:Choice Requires="x14">
            <control shapeId="1066" r:id="rId10" name="Check Box 42">
              <controlPr defaultSize="0" autoFill="0" autoLine="0" autoPict="0">
                <anchor moveWithCells="1">
                  <from>
                    <xdr:col>2</xdr:col>
                    <xdr:colOff>9525</xdr:colOff>
                    <xdr:row>66</xdr:row>
                    <xdr:rowOff>0</xdr:rowOff>
                  </from>
                  <to>
                    <xdr:col>3</xdr:col>
                    <xdr:colOff>352425</xdr:colOff>
                    <xdr:row>66</xdr:row>
                    <xdr:rowOff>200025</xdr:rowOff>
                  </to>
                </anchor>
              </controlPr>
            </control>
          </mc:Choice>
        </mc:AlternateContent>
        <mc:AlternateContent xmlns:mc="http://schemas.openxmlformats.org/markup-compatibility/2006">
          <mc:Choice Requires="x14">
            <control shapeId="1067" r:id="rId11" name="Check Box 43">
              <controlPr defaultSize="0" autoFill="0" autoLine="0" autoPict="0">
                <anchor moveWithCells="1">
                  <from>
                    <xdr:col>2</xdr:col>
                    <xdr:colOff>9525</xdr:colOff>
                    <xdr:row>66</xdr:row>
                    <xdr:rowOff>161925</xdr:rowOff>
                  </from>
                  <to>
                    <xdr:col>3</xdr:col>
                    <xdr:colOff>333375</xdr:colOff>
                    <xdr:row>66</xdr:row>
                    <xdr:rowOff>400050</xdr:rowOff>
                  </to>
                </anchor>
              </controlPr>
            </control>
          </mc:Choice>
        </mc:AlternateContent>
        <mc:AlternateContent xmlns:mc="http://schemas.openxmlformats.org/markup-compatibility/2006">
          <mc:Choice Requires="x14">
            <control shapeId="1068" r:id="rId12" name="Check Box 44">
              <controlPr defaultSize="0" autoFill="0" autoLine="0" autoPict="0">
                <anchor moveWithCells="1">
                  <from>
                    <xdr:col>2</xdr:col>
                    <xdr:colOff>9525</xdr:colOff>
                    <xdr:row>66</xdr:row>
                    <xdr:rowOff>352425</xdr:rowOff>
                  </from>
                  <to>
                    <xdr:col>3</xdr:col>
                    <xdr:colOff>200025</xdr:colOff>
                    <xdr:row>66</xdr:row>
                    <xdr:rowOff>561975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P26"/>
  <sheetViews>
    <sheetView topLeftCell="A19" zoomScaleNormal="100" zoomScaleSheetLayoutView="85" workbookViewId="0">
      <selection activeCell="G23" sqref="G23"/>
    </sheetView>
  </sheetViews>
  <sheetFormatPr defaultRowHeight="12.75"/>
  <cols>
    <col min="1" max="1" width="5.42578125" style="30" customWidth="1"/>
    <col min="2" max="2" width="18.42578125" style="30" customWidth="1"/>
    <col min="3" max="3" width="56.85546875" style="30" customWidth="1"/>
    <col min="4" max="4" width="10.5703125" style="30" customWidth="1"/>
    <col min="5" max="5" width="13.42578125" style="130" customWidth="1"/>
    <col min="6" max="6" width="15.140625" style="130" customWidth="1"/>
    <col min="7" max="7" width="11.28515625" style="130" customWidth="1"/>
    <col min="8" max="8" width="10.42578125" style="130" customWidth="1"/>
    <col min="9" max="9" width="10.7109375" style="130" customWidth="1"/>
    <col min="10" max="11" width="11.7109375" style="30" bestFit="1" customWidth="1"/>
    <col min="12" max="16384" width="9.140625" style="30"/>
  </cols>
  <sheetData>
    <row r="1" spans="1:11" s="716" customFormat="1" ht="14.25">
      <c r="E1" s="723"/>
      <c r="F1" s="723"/>
      <c r="G1" s="723"/>
      <c r="H1" s="723"/>
      <c r="I1" s="723"/>
    </row>
    <row r="2" spans="1:11" s="716" customFormat="1" ht="28.5" customHeight="1">
      <c r="A2" s="1795" t="s">
        <v>1286</v>
      </c>
      <c r="B2" s="1795"/>
      <c r="C2" s="1795"/>
      <c r="D2" s="1795"/>
      <c r="E2" s="1795"/>
      <c r="F2" s="1795"/>
      <c r="G2" s="1795"/>
      <c r="H2" s="1795"/>
      <c r="I2" s="1795"/>
      <c r="J2" s="1795"/>
      <c r="K2" s="1795"/>
    </row>
    <row r="3" spans="1:11" s="716" customFormat="1" ht="15">
      <c r="B3" s="718"/>
      <c r="C3" s="719"/>
      <c r="D3" s="719"/>
      <c r="E3" s="723"/>
      <c r="F3" s="723"/>
      <c r="G3" s="723"/>
      <c r="H3" s="723"/>
      <c r="I3" s="723"/>
      <c r="J3" s="719"/>
    </row>
    <row r="4" spans="1:11" s="716" customFormat="1" ht="15" customHeight="1">
      <c r="A4" s="1796" t="s">
        <v>1316</v>
      </c>
      <c r="B4" s="1796"/>
      <c r="C4" s="1796"/>
      <c r="D4" s="1796"/>
      <c r="E4" s="1796"/>
      <c r="F4" s="1796"/>
      <c r="G4" s="1796"/>
      <c r="H4" s="1796"/>
      <c r="I4" s="1796"/>
      <c r="J4" s="1796"/>
      <c r="K4" s="1796"/>
    </row>
    <row r="5" spans="1:11" ht="24" customHeight="1">
      <c r="A5" s="1535" t="s">
        <v>721</v>
      </c>
      <c r="B5" s="1535" t="s">
        <v>1023</v>
      </c>
      <c r="C5" s="1535" t="s">
        <v>1024</v>
      </c>
      <c r="D5" s="1696" t="s">
        <v>1025</v>
      </c>
      <c r="E5" s="240" t="s">
        <v>1315</v>
      </c>
      <c r="F5" s="240" t="s">
        <v>1288</v>
      </c>
      <c r="G5" s="1737" t="s">
        <v>1289</v>
      </c>
      <c r="H5" s="1737"/>
      <c r="I5" s="1737"/>
      <c r="J5" s="1737"/>
      <c r="K5" s="1737"/>
    </row>
    <row r="6" spans="1:11" ht="31.5" customHeight="1">
      <c r="A6" s="1535"/>
      <c r="B6" s="1535"/>
      <c r="C6" s="1535"/>
      <c r="D6" s="1697"/>
      <c r="E6" s="867" t="s">
        <v>1565</v>
      </c>
      <c r="F6" s="867" t="s">
        <v>1566</v>
      </c>
      <c r="G6" s="866" t="s">
        <v>1791</v>
      </c>
      <c r="H6" s="866" t="s">
        <v>1787</v>
      </c>
      <c r="I6" s="866" t="s">
        <v>1788</v>
      </c>
      <c r="J6" s="866" t="s">
        <v>1789</v>
      </c>
      <c r="K6" s="866" t="s">
        <v>1790</v>
      </c>
    </row>
    <row r="7" spans="1:11">
      <c r="A7" s="32">
        <v>1</v>
      </c>
      <c r="B7" s="32">
        <v>2</v>
      </c>
      <c r="C7" s="32">
        <v>3</v>
      </c>
      <c r="D7" s="32">
        <v>4</v>
      </c>
      <c r="E7" s="32">
        <v>5</v>
      </c>
      <c r="F7" s="32">
        <v>6</v>
      </c>
      <c r="G7" s="574">
        <v>7</v>
      </c>
      <c r="H7" s="574">
        <v>8</v>
      </c>
      <c r="I7" s="574">
        <v>9</v>
      </c>
      <c r="J7" s="609">
        <v>10</v>
      </c>
      <c r="K7" s="609">
        <v>11</v>
      </c>
    </row>
    <row r="8" spans="1:11" ht="12.75" customHeight="1">
      <c r="A8" s="1800" t="s">
        <v>884</v>
      </c>
      <c r="B8" s="1801"/>
      <c r="C8" s="1801"/>
      <c r="D8" s="1801"/>
      <c r="E8" s="1801"/>
      <c r="F8" s="1801"/>
      <c r="G8" s="1801"/>
      <c r="H8" s="1801"/>
      <c r="I8" s="1801"/>
      <c r="J8" s="880"/>
      <c r="K8" s="880"/>
    </row>
    <row r="9" spans="1:11" ht="89.25">
      <c r="A9" s="1696">
        <v>1</v>
      </c>
      <c r="B9" s="1696" t="s">
        <v>1290</v>
      </c>
      <c r="C9" s="720" t="s">
        <v>1291</v>
      </c>
      <c r="D9" s="413" t="s">
        <v>731</v>
      </c>
      <c r="E9" s="554">
        <v>0</v>
      </c>
      <c r="F9" s="554">
        <f t="shared" ref="F9:K9" si="0">F10/F11*100</f>
        <v>0</v>
      </c>
      <c r="G9" s="554">
        <f t="shared" si="0"/>
        <v>0</v>
      </c>
      <c r="H9" s="554">
        <f t="shared" si="0"/>
        <v>0</v>
      </c>
      <c r="I9" s="554">
        <f t="shared" si="0"/>
        <v>0</v>
      </c>
      <c r="J9" s="554">
        <f t="shared" si="0"/>
        <v>0</v>
      </c>
      <c r="K9" s="554">
        <f t="shared" si="0"/>
        <v>0</v>
      </c>
    </row>
    <row r="10" spans="1:11" ht="45" customHeight="1">
      <c r="A10" s="1730"/>
      <c r="B10" s="1730"/>
      <c r="C10" s="118" t="s">
        <v>1292</v>
      </c>
      <c r="D10" s="32" t="s">
        <v>839</v>
      </c>
      <c r="E10" s="179">
        <v>0</v>
      </c>
      <c r="F10" s="179">
        <v>0</v>
      </c>
      <c r="G10" s="179">
        <v>0</v>
      </c>
      <c r="H10" s="179">
        <v>0</v>
      </c>
      <c r="I10" s="179">
        <v>0</v>
      </c>
      <c r="J10" s="179">
        <v>0</v>
      </c>
      <c r="K10" s="179">
        <v>0</v>
      </c>
    </row>
    <row r="11" spans="1:11">
      <c r="A11" s="1730"/>
      <c r="B11" s="1730"/>
      <c r="C11" s="189" t="s">
        <v>1293</v>
      </c>
      <c r="D11" s="32" t="s">
        <v>839</v>
      </c>
      <c r="E11" s="179">
        <v>4</v>
      </c>
      <c r="F11" s="179">
        <v>4</v>
      </c>
      <c r="G11" s="179">
        <v>4</v>
      </c>
      <c r="H11" s="179">
        <v>4</v>
      </c>
      <c r="I11" s="179">
        <v>4</v>
      </c>
      <c r="J11" s="179">
        <v>4</v>
      </c>
      <c r="K11" s="179">
        <v>4</v>
      </c>
    </row>
    <row r="12" spans="1:11" ht="63.75">
      <c r="A12" s="1730"/>
      <c r="B12" s="1730"/>
      <c r="C12" s="721" t="s">
        <v>1294</v>
      </c>
      <c r="D12" s="413" t="s">
        <v>731</v>
      </c>
      <c r="E12" s="554">
        <f t="shared" ref="E12:K12" si="1">E13/E14*100</f>
        <v>0</v>
      </c>
      <c r="F12" s="554">
        <f t="shared" si="1"/>
        <v>0</v>
      </c>
      <c r="G12" s="554">
        <f t="shared" si="1"/>
        <v>0</v>
      </c>
      <c r="H12" s="554">
        <f t="shared" si="1"/>
        <v>0</v>
      </c>
      <c r="I12" s="554">
        <f t="shared" si="1"/>
        <v>0</v>
      </c>
      <c r="J12" s="554">
        <f t="shared" si="1"/>
        <v>0</v>
      </c>
      <c r="K12" s="554">
        <f t="shared" si="1"/>
        <v>0</v>
      </c>
    </row>
    <row r="13" spans="1:11" ht="51">
      <c r="A13" s="1730"/>
      <c r="B13" s="1730"/>
      <c r="C13" s="189" t="s">
        <v>1295</v>
      </c>
      <c r="D13" s="32" t="s">
        <v>839</v>
      </c>
      <c r="E13" s="179">
        <v>0</v>
      </c>
      <c r="F13" s="179">
        <v>0</v>
      </c>
      <c r="G13" s="179">
        <v>0</v>
      </c>
      <c r="H13" s="179">
        <v>0</v>
      </c>
      <c r="I13" s="179">
        <v>0</v>
      </c>
      <c r="J13" s="179">
        <v>0</v>
      </c>
      <c r="K13" s="179">
        <v>0</v>
      </c>
    </row>
    <row r="14" spans="1:11">
      <c r="A14" s="1697"/>
      <c r="B14" s="1697"/>
      <c r="C14" s="189" t="s">
        <v>1293</v>
      </c>
      <c r="D14" s="32" t="s">
        <v>839</v>
      </c>
      <c r="E14" s="179">
        <v>2</v>
      </c>
      <c r="F14" s="179">
        <v>2</v>
      </c>
      <c r="G14" s="179">
        <v>2</v>
      </c>
      <c r="H14" s="179">
        <v>2</v>
      </c>
      <c r="I14" s="179">
        <v>2</v>
      </c>
      <c r="J14" s="179">
        <v>2</v>
      </c>
      <c r="K14" s="179">
        <v>2</v>
      </c>
    </row>
    <row r="15" spans="1:11" ht="102">
      <c r="A15" s="1696">
        <v>2</v>
      </c>
      <c r="B15" s="1696" t="s">
        <v>1296</v>
      </c>
      <c r="C15" s="721" t="s">
        <v>1297</v>
      </c>
      <c r="D15" s="413" t="s">
        <v>1298</v>
      </c>
      <c r="E15" s="554">
        <f t="shared" ref="E15:K15" si="2">E16/E17</f>
        <v>0</v>
      </c>
      <c r="F15" s="554">
        <f t="shared" si="2"/>
        <v>0</v>
      </c>
      <c r="G15" s="554">
        <f t="shared" si="2"/>
        <v>0</v>
      </c>
      <c r="H15" s="554">
        <f t="shared" si="2"/>
        <v>0</v>
      </c>
      <c r="I15" s="554">
        <f t="shared" si="2"/>
        <v>0</v>
      </c>
      <c r="J15" s="554">
        <f t="shared" si="2"/>
        <v>0</v>
      </c>
      <c r="K15" s="554">
        <f t="shared" si="2"/>
        <v>0</v>
      </c>
    </row>
    <row r="16" spans="1:11" ht="140.25">
      <c r="A16" s="1730"/>
      <c r="B16" s="1730"/>
      <c r="C16" s="189" t="s">
        <v>1299</v>
      </c>
      <c r="D16" s="32" t="s">
        <v>839</v>
      </c>
      <c r="E16" s="179">
        <v>0</v>
      </c>
      <c r="F16" s="179">
        <v>0</v>
      </c>
      <c r="G16" s="179">
        <v>0</v>
      </c>
      <c r="H16" s="179">
        <v>0</v>
      </c>
      <c r="I16" s="179">
        <v>0</v>
      </c>
      <c r="J16" s="179">
        <v>0</v>
      </c>
      <c r="K16" s="179">
        <v>0</v>
      </c>
    </row>
    <row r="17" spans="1:16" ht="15.75">
      <c r="A17" s="1697"/>
      <c r="B17" s="1697"/>
      <c r="C17" s="189" t="s">
        <v>1300</v>
      </c>
      <c r="D17" s="32" t="s">
        <v>722</v>
      </c>
      <c r="E17" s="179">
        <f>Тех!C138</f>
        <v>2.0499999999999998</v>
      </c>
      <c r="F17" s="179">
        <f>Тех!C138</f>
        <v>2.0499999999999998</v>
      </c>
      <c r="G17" s="179">
        <f>Тех!C138</f>
        <v>2.0499999999999998</v>
      </c>
      <c r="H17" s="179">
        <f>Тех!C138</f>
        <v>2.0499999999999998</v>
      </c>
      <c r="I17" s="179">
        <f>Тех!C138</f>
        <v>2.0499999999999998</v>
      </c>
      <c r="J17" s="179">
        <f>Тех!C138</f>
        <v>2.0499999999999998</v>
      </c>
      <c r="K17" s="179">
        <f>Тех!C138</f>
        <v>2.0499999999999998</v>
      </c>
      <c r="L17" s="965"/>
      <c r="M17" s="637"/>
      <c r="N17" s="637"/>
      <c r="O17" s="637"/>
      <c r="P17" s="637"/>
    </row>
    <row r="18" spans="1:16" ht="38.25">
      <c r="A18" s="1535">
        <v>3</v>
      </c>
      <c r="B18" s="1535" t="s">
        <v>1301</v>
      </c>
      <c r="C18" s="721" t="s">
        <v>1302</v>
      </c>
      <c r="D18" s="413" t="s">
        <v>731</v>
      </c>
      <c r="E18" s="554">
        <f t="shared" ref="E18:K18" si="3">E19/E20*100</f>
        <v>39.095506805652683</v>
      </c>
      <c r="F18" s="554">
        <f t="shared" si="3"/>
        <v>32.527838287623972</v>
      </c>
      <c r="G18" s="554">
        <f t="shared" si="3"/>
        <v>2.9018300278211502</v>
      </c>
      <c r="H18" s="554">
        <f t="shared" si="3"/>
        <v>2.9017453442559789</v>
      </c>
      <c r="I18" s="554">
        <f t="shared" si="3"/>
        <v>2.9017453442559789</v>
      </c>
      <c r="J18" s="554">
        <f t="shared" si="3"/>
        <v>2.9017453442559789</v>
      </c>
      <c r="K18" s="554">
        <f t="shared" si="3"/>
        <v>2.9017453442559789</v>
      </c>
      <c r="M18" s="754"/>
      <c r="N18" s="754"/>
      <c r="O18" s="754"/>
      <c r="P18" s="637"/>
    </row>
    <row r="19" spans="1:16" ht="25.5">
      <c r="A19" s="1535"/>
      <c r="B19" s="1535"/>
      <c r="C19" s="189" t="s">
        <v>1303</v>
      </c>
      <c r="D19" s="32" t="s">
        <v>1304</v>
      </c>
      <c r="E19" s="646">
        <f>'ПП-М(Красн)'!K25*1000</f>
        <v>6010.25</v>
      </c>
      <c r="F19" s="646">
        <f>'ПП-М(Красн)'!M25*1000</f>
        <v>6010.25</v>
      </c>
      <c r="G19" s="646">
        <f>'ПП-М(Красн)'!N25*1000</f>
        <v>301.69439999999997</v>
      </c>
      <c r="H19" s="646">
        <f>'ПП-М(Красн)'!O25*1000</f>
        <v>301.69439999999997</v>
      </c>
      <c r="I19" s="646">
        <f>'ПП-М(Красн)'!P25*1000</f>
        <v>301.69439999999997</v>
      </c>
      <c r="J19" s="646">
        <f>'ПП-М(Красн)'!Q25*1000</f>
        <v>301.69439999999997</v>
      </c>
      <c r="K19" s="646">
        <f>'ПП-М(Красн)'!R25*1000</f>
        <v>301.69439999999997</v>
      </c>
      <c r="L19" s="965"/>
      <c r="M19" s="637"/>
      <c r="N19" s="637"/>
      <c r="O19" s="637"/>
      <c r="P19" s="637"/>
    </row>
    <row r="20" spans="1:16" ht="15.75">
      <c r="A20" s="1535"/>
      <c r="B20" s="1535"/>
      <c r="C20" s="189" t="s">
        <v>1305</v>
      </c>
      <c r="D20" s="32" t="s">
        <v>1304</v>
      </c>
      <c r="E20" s="646">
        <f>'ПП-М(Красн)'!K24*1000</f>
        <v>15373.249999999998</v>
      </c>
      <c r="F20" s="646">
        <f>'ПП-М(Красн)'!M24*1000</f>
        <v>18477.25</v>
      </c>
      <c r="G20" s="646">
        <f>'ПП-М(Красн)'!N24*1000</f>
        <v>10396.6944</v>
      </c>
      <c r="H20" s="646">
        <f>'ПП-М(Красн)'!O24*1000</f>
        <v>10396.997813650523</v>
      </c>
      <c r="I20" s="646">
        <f>'ПП-М(Красн)'!P24*1000</f>
        <v>10396.997813650523</v>
      </c>
      <c r="J20" s="646">
        <f>'ПП-М(Красн)'!Q24*1000</f>
        <v>10396.997813650523</v>
      </c>
      <c r="K20" s="646">
        <f>'ПП-М(Красн)'!R24*1000</f>
        <v>10396.997813650523</v>
      </c>
      <c r="L20" s="965"/>
      <c r="M20" s="637"/>
      <c r="N20" s="637"/>
      <c r="O20" s="637"/>
      <c r="P20" s="637"/>
    </row>
    <row r="21" spans="1:16" ht="38.25">
      <c r="A21" s="1535"/>
      <c r="B21" s="1535"/>
      <c r="C21" s="721" t="s">
        <v>1306</v>
      </c>
      <c r="D21" s="413" t="s">
        <v>1307</v>
      </c>
      <c r="E21" s="554">
        <f t="shared" ref="E21:K21" si="4">E22/E23</f>
        <v>1.399508887190412</v>
      </c>
      <c r="F21" s="554">
        <f t="shared" si="4"/>
        <v>1.1644048762667605</v>
      </c>
      <c r="G21" s="582">
        <f t="shared" si="4"/>
        <v>2.0701772286391336</v>
      </c>
      <c r="H21" s="582">
        <f t="shared" si="4"/>
        <v>2.0701168150426867</v>
      </c>
      <c r="I21" s="582">
        <f t="shared" si="4"/>
        <v>2.0701168150426867</v>
      </c>
      <c r="J21" s="582">
        <f t="shared" si="4"/>
        <v>2.0701168150426867</v>
      </c>
      <c r="K21" s="582">
        <f t="shared" si="4"/>
        <v>2.0701168150426867</v>
      </c>
      <c r="M21" s="637"/>
      <c r="N21" s="637"/>
      <c r="O21" s="637"/>
      <c r="P21" s="637"/>
    </row>
    <row r="22" spans="1:16" ht="30">
      <c r="A22" s="1535"/>
      <c r="B22" s="1535"/>
      <c r="C22" s="722" t="s">
        <v>1308</v>
      </c>
      <c r="D22" s="32" t="s">
        <v>1309</v>
      </c>
      <c r="E22" s="179">
        <v>21515</v>
      </c>
      <c r="F22" s="179">
        <v>21515</v>
      </c>
      <c r="G22" s="646">
        <f>'ПП-М(Красн)'!N125*1000</f>
        <v>21523</v>
      </c>
      <c r="H22" s="646">
        <f>G22</f>
        <v>21523</v>
      </c>
      <c r="I22" s="646">
        <f t="shared" ref="I22:K22" si="5">H22</f>
        <v>21523</v>
      </c>
      <c r="J22" s="646">
        <f t="shared" si="5"/>
        <v>21523</v>
      </c>
      <c r="K22" s="646">
        <f t="shared" si="5"/>
        <v>21523</v>
      </c>
      <c r="L22" s="965"/>
      <c r="M22" s="637"/>
      <c r="N22" s="637"/>
      <c r="O22" s="637"/>
      <c r="P22" s="637"/>
    </row>
    <row r="23" spans="1:16" ht="15.75">
      <c r="A23" s="1535"/>
      <c r="B23" s="1535"/>
      <c r="C23" s="722" t="s">
        <v>2061</v>
      </c>
      <c r="D23" s="32" t="s">
        <v>1304</v>
      </c>
      <c r="E23" s="646">
        <f>'ПП-М(Красн)'!K11*1000</f>
        <v>15373.249999999998</v>
      </c>
      <c r="F23" s="646">
        <f>'ПП-М(Красн)'!M11*1000</f>
        <v>18477.25</v>
      </c>
      <c r="G23" s="646">
        <f>'ПП-М(Красн)'!N11*1000</f>
        <v>10396.6944</v>
      </c>
      <c r="H23" s="646">
        <f>'ПП-М(Красн)'!O11*1000</f>
        <v>10396.997813650523</v>
      </c>
      <c r="I23" s="646">
        <f>'ПП-М(Красн)'!P11*1000</f>
        <v>10396.997813650523</v>
      </c>
      <c r="J23" s="646">
        <f>'ПП-М(Красн)'!Q11*1000</f>
        <v>10396.997813650523</v>
      </c>
      <c r="K23" s="646">
        <f>'ПП-М(Красн)'!R11*1000</f>
        <v>10396.997813650523</v>
      </c>
      <c r="L23" s="965"/>
      <c r="M23" s="637"/>
      <c r="N23" s="637"/>
      <c r="O23" s="637"/>
      <c r="P23" s="637"/>
    </row>
    <row r="24" spans="1:16" ht="38.25">
      <c r="A24" s="1535"/>
      <c r="B24" s="1535"/>
      <c r="C24" s="720" t="s">
        <v>1311</v>
      </c>
      <c r="D24" s="413" t="s">
        <v>1307</v>
      </c>
      <c r="E24" s="554">
        <v>0</v>
      </c>
      <c r="F24" s="554">
        <v>0</v>
      </c>
      <c r="G24" s="554">
        <v>0</v>
      </c>
      <c r="H24" s="554">
        <v>0</v>
      </c>
      <c r="I24" s="554">
        <v>0</v>
      </c>
      <c r="J24" s="554">
        <v>0</v>
      </c>
      <c r="K24" s="554">
        <v>0</v>
      </c>
      <c r="M24" s="637"/>
      <c r="N24" s="637"/>
      <c r="O24" s="637"/>
      <c r="P24" s="637"/>
    </row>
    <row r="25" spans="1:16" ht="30">
      <c r="A25" s="1535"/>
      <c r="B25" s="1535"/>
      <c r="C25" s="722" t="s">
        <v>1308</v>
      </c>
      <c r="D25" s="32" t="s">
        <v>1309</v>
      </c>
      <c r="E25" s="179">
        <v>0</v>
      </c>
      <c r="F25" s="179">
        <v>0</v>
      </c>
      <c r="G25" s="179">
        <v>0</v>
      </c>
      <c r="H25" s="179">
        <v>0</v>
      </c>
      <c r="I25" s="179">
        <v>0</v>
      </c>
      <c r="J25" s="179">
        <v>0</v>
      </c>
      <c r="K25" s="179">
        <v>0</v>
      </c>
      <c r="M25" s="637"/>
      <c r="N25" s="637"/>
      <c r="O25" s="637"/>
      <c r="P25" s="637"/>
    </row>
    <row r="26" spans="1:16" ht="15.75">
      <c r="A26" s="1535"/>
      <c r="B26" s="1535"/>
      <c r="C26" s="722" t="s">
        <v>1312</v>
      </c>
      <c r="D26" s="32" t="s">
        <v>1304</v>
      </c>
      <c r="E26" s="179">
        <v>0</v>
      </c>
      <c r="F26" s="179">
        <v>0</v>
      </c>
      <c r="G26" s="179">
        <v>0</v>
      </c>
      <c r="H26" s="179">
        <v>0</v>
      </c>
      <c r="I26" s="179">
        <v>0</v>
      </c>
      <c r="J26" s="179">
        <v>0</v>
      </c>
      <c r="K26" s="179">
        <v>0</v>
      </c>
      <c r="L26" s="965"/>
      <c r="M26" s="637"/>
      <c r="N26" s="637"/>
      <c r="O26" s="637"/>
      <c r="P26" s="637"/>
    </row>
  </sheetData>
  <mergeCells count="14">
    <mergeCell ref="A15:A17"/>
    <mergeCell ref="B15:B17"/>
    <mergeCell ref="G5:K5"/>
    <mergeCell ref="A18:A26"/>
    <mergeCell ref="B18:B26"/>
    <mergeCell ref="A5:A6"/>
    <mergeCell ref="B5:B6"/>
    <mergeCell ref="C5:C6"/>
    <mergeCell ref="A2:K2"/>
    <mergeCell ref="A4:K4"/>
    <mergeCell ref="D5:D6"/>
    <mergeCell ref="A8:I8"/>
    <mergeCell ref="A9:A14"/>
    <mergeCell ref="B9:B14"/>
  </mergeCells>
  <pageMargins left="0.70866141732283472" right="0.35433070866141736" top="0.47244094488188981" bottom="0.74803149606299213" header="0.31496062992125984" footer="0.31496062992125984"/>
  <pageSetup paperSize="9" scale="52"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P27"/>
  <sheetViews>
    <sheetView topLeftCell="A19" zoomScale="90" zoomScaleNormal="90" zoomScaleSheetLayoutView="85" workbookViewId="0">
      <selection activeCell="G23" sqref="G23"/>
    </sheetView>
  </sheetViews>
  <sheetFormatPr defaultRowHeight="12.75"/>
  <cols>
    <col min="1" max="1" width="5.42578125" style="30" customWidth="1"/>
    <col min="2" max="2" width="18.42578125" style="30" customWidth="1"/>
    <col min="3" max="3" width="57.28515625" style="30" customWidth="1"/>
    <col min="4" max="4" width="10.5703125" style="30" customWidth="1"/>
    <col min="5" max="5" width="14.28515625" style="130" customWidth="1"/>
    <col min="6" max="9" width="13.5703125" style="130" customWidth="1"/>
    <col min="10" max="11" width="13.5703125" style="30" customWidth="1"/>
    <col min="12" max="16384" width="9.140625" style="30"/>
  </cols>
  <sheetData>
    <row r="1" spans="1:16" s="716" customFormat="1" ht="14.25">
      <c r="E1" s="723"/>
      <c r="F1" s="723"/>
      <c r="G1" s="723"/>
      <c r="H1" s="723"/>
      <c r="I1" s="723"/>
    </row>
    <row r="2" spans="1:16" s="716" customFormat="1" ht="30.75" customHeight="1">
      <c r="A2" s="1795" t="s">
        <v>1286</v>
      </c>
      <c r="B2" s="1795"/>
      <c r="C2" s="1795"/>
      <c r="D2" s="1795"/>
      <c r="E2" s="1795"/>
      <c r="F2" s="1795"/>
      <c r="G2" s="1795"/>
      <c r="H2" s="1795"/>
      <c r="I2" s="1795"/>
      <c r="J2" s="1795"/>
      <c r="K2" s="1795"/>
    </row>
    <row r="3" spans="1:16" s="716" customFormat="1" ht="15">
      <c r="B3" s="718"/>
      <c r="C3" s="719"/>
      <c r="D3" s="719"/>
      <c r="E3" s="723"/>
      <c r="F3" s="723"/>
      <c r="G3" s="723"/>
      <c r="H3" s="723"/>
      <c r="I3" s="723"/>
      <c r="J3" s="719"/>
    </row>
    <row r="4" spans="1:16" s="716" customFormat="1" ht="15" customHeight="1">
      <c r="A4" s="1796" t="s">
        <v>1317</v>
      </c>
      <c r="B4" s="1796"/>
      <c r="C4" s="1796"/>
      <c r="D4" s="1796"/>
      <c r="E4" s="1796"/>
      <c r="F4" s="1796"/>
      <c r="G4" s="1796"/>
      <c r="H4" s="1796"/>
      <c r="I4" s="1796"/>
      <c r="J4" s="1796"/>
      <c r="K4" s="1796"/>
    </row>
    <row r="5" spans="1:16" ht="24" customHeight="1">
      <c r="A5" s="1535" t="s">
        <v>721</v>
      </c>
      <c r="B5" s="1535" t="s">
        <v>1023</v>
      </c>
      <c r="C5" s="1535" t="s">
        <v>1024</v>
      </c>
      <c r="D5" s="1696" t="s">
        <v>1025</v>
      </c>
      <c r="E5" s="32" t="s">
        <v>1318</v>
      </c>
      <c r="F5" s="240" t="s">
        <v>1288</v>
      </c>
      <c r="G5" s="1737" t="s">
        <v>1289</v>
      </c>
      <c r="H5" s="1737"/>
      <c r="I5" s="1737"/>
      <c r="J5" s="1737"/>
      <c r="K5" s="1737"/>
    </row>
    <row r="6" spans="1:16" ht="31.5" customHeight="1">
      <c r="A6" s="1535"/>
      <c r="B6" s="1535"/>
      <c r="C6" s="1535"/>
      <c r="D6" s="1697"/>
      <c r="E6" s="867" t="s">
        <v>1565</v>
      </c>
      <c r="F6" s="867" t="s">
        <v>1566</v>
      </c>
      <c r="G6" s="866" t="s">
        <v>1791</v>
      </c>
      <c r="H6" s="866" t="s">
        <v>1787</v>
      </c>
      <c r="I6" s="866" t="s">
        <v>1788</v>
      </c>
      <c r="J6" s="866" t="s">
        <v>1789</v>
      </c>
      <c r="K6" s="866" t="s">
        <v>1790</v>
      </c>
    </row>
    <row r="7" spans="1:16">
      <c r="A7" s="32">
        <v>1</v>
      </c>
      <c r="B7" s="32">
        <v>2</v>
      </c>
      <c r="C7" s="32">
        <v>3</v>
      </c>
      <c r="D7" s="32">
        <v>4</v>
      </c>
      <c r="E7" s="32">
        <v>5</v>
      </c>
      <c r="F7" s="32">
        <v>6</v>
      </c>
      <c r="G7" s="574">
        <v>7</v>
      </c>
      <c r="H7" s="574">
        <v>8</v>
      </c>
      <c r="I7" s="574">
        <v>9</v>
      </c>
      <c r="J7" s="870">
        <v>10</v>
      </c>
      <c r="K7" s="870">
        <v>11</v>
      </c>
    </row>
    <row r="8" spans="1:16" ht="12.75" customHeight="1">
      <c r="A8" s="1800" t="s">
        <v>884</v>
      </c>
      <c r="B8" s="1801"/>
      <c r="C8" s="1801"/>
      <c r="D8" s="1801"/>
      <c r="E8" s="1801"/>
      <c r="F8" s="1801"/>
      <c r="G8" s="1801"/>
      <c r="H8" s="1801"/>
      <c r="I8" s="1801"/>
      <c r="J8" s="1801"/>
      <c r="K8" s="1801"/>
    </row>
    <row r="9" spans="1:16" ht="89.25">
      <c r="A9" s="1696">
        <v>1</v>
      </c>
      <c r="B9" s="1696" t="s">
        <v>1290</v>
      </c>
      <c r="C9" s="720" t="s">
        <v>1291</v>
      </c>
      <c r="D9" s="413" t="s">
        <v>731</v>
      </c>
      <c r="E9" s="554">
        <f t="shared" ref="E9:K9" si="0">E10/E11*100</f>
        <v>0</v>
      </c>
      <c r="F9" s="554">
        <f t="shared" si="0"/>
        <v>0</v>
      </c>
      <c r="G9" s="554">
        <f t="shared" si="0"/>
        <v>0</v>
      </c>
      <c r="H9" s="554">
        <f t="shared" si="0"/>
        <v>0</v>
      </c>
      <c r="I9" s="554">
        <f t="shared" si="0"/>
        <v>0</v>
      </c>
      <c r="J9" s="554">
        <f t="shared" si="0"/>
        <v>0</v>
      </c>
      <c r="K9" s="554">
        <f t="shared" si="0"/>
        <v>0</v>
      </c>
    </row>
    <row r="10" spans="1:16" ht="45" customHeight="1">
      <c r="A10" s="1730"/>
      <c r="B10" s="1730"/>
      <c r="C10" s="118" t="s">
        <v>1292</v>
      </c>
      <c r="D10" s="32" t="s">
        <v>839</v>
      </c>
      <c r="E10" s="179">
        <v>0</v>
      </c>
      <c r="F10" s="179">
        <v>0</v>
      </c>
      <c r="G10" s="179">
        <v>0</v>
      </c>
      <c r="H10" s="179">
        <v>0</v>
      </c>
      <c r="I10" s="179">
        <v>0</v>
      </c>
      <c r="J10" s="179">
        <v>0</v>
      </c>
      <c r="K10" s="179">
        <v>0</v>
      </c>
    </row>
    <row r="11" spans="1:16">
      <c r="A11" s="1730"/>
      <c r="B11" s="1730"/>
      <c r="C11" s="189" t="s">
        <v>1293</v>
      </c>
      <c r="D11" s="32" t="s">
        <v>839</v>
      </c>
      <c r="E11" s="179">
        <v>3</v>
      </c>
      <c r="F11" s="179">
        <v>3</v>
      </c>
      <c r="G11" s="179">
        <v>3</v>
      </c>
      <c r="H11" s="179">
        <v>3</v>
      </c>
      <c r="I11" s="179">
        <v>3</v>
      </c>
      <c r="J11" s="179">
        <v>3</v>
      </c>
      <c r="K11" s="179">
        <v>3</v>
      </c>
    </row>
    <row r="12" spans="1:16" ht="63.75">
      <c r="A12" s="1730"/>
      <c r="B12" s="1730"/>
      <c r="C12" s="721" t="s">
        <v>1294</v>
      </c>
      <c r="D12" s="413" t="s">
        <v>731</v>
      </c>
      <c r="E12" s="554">
        <f t="shared" ref="E12:K12" si="1">E13/E14*100</f>
        <v>0</v>
      </c>
      <c r="F12" s="554">
        <f t="shared" si="1"/>
        <v>0</v>
      </c>
      <c r="G12" s="554">
        <f t="shared" si="1"/>
        <v>0</v>
      </c>
      <c r="H12" s="554">
        <f t="shared" si="1"/>
        <v>0</v>
      </c>
      <c r="I12" s="554">
        <f t="shared" si="1"/>
        <v>0</v>
      </c>
      <c r="J12" s="554">
        <f t="shared" si="1"/>
        <v>0</v>
      </c>
      <c r="K12" s="554">
        <f t="shared" si="1"/>
        <v>0</v>
      </c>
    </row>
    <row r="13" spans="1:16" ht="51">
      <c r="A13" s="1730"/>
      <c r="B13" s="1730"/>
      <c r="C13" s="189" t="s">
        <v>1295</v>
      </c>
      <c r="D13" s="32" t="s">
        <v>839</v>
      </c>
      <c r="E13" s="179">
        <v>0</v>
      </c>
      <c r="F13" s="179">
        <v>0</v>
      </c>
      <c r="G13" s="179">
        <v>0</v>
      </c>
      <c r="H13" s="179">
        <v>0</v>
      </c>
      <c r="I13" s="179">
        <v>0</v>
      </c>
      <c r="J13" s="179">
        <v>0</v>
      </c>
      <c r="K13" s="179">
        <v>0</v>
      </c>
    </row>
    <row r="14" spans="1:16">
      <c r="A14" s="1697"/>
      <c r="B14" s="1697"/>
      <c r="C14" s="189" t="s">
        <v>1293</v>
      </c>
      <c r="D14" s="32" t="s">
        <v>839</v>
      </c>
      <c r="E14" s="179">
        <v>2</v>
      </c>
      <c r="F14" s="179">
        <v>2</v>
      </c>
      <c r="G14" s="179">
        <v>2</v>
      </c>
      <c r="H14" s="179">
        <v>2</v>
      </c>
      <c r="I14" s="179">
        <v>2</v>
      </c>
      <c r="J14" s="179">
        <v>2</v>
      </c>
      <c r="K14" s="179">
        <v>2</v>
      </c>
    </row>
    <row r="15" spans="1:16" ht="102">
      <c r="A15" s="1696">
        <v>2</v>
      </c>
      <c r="B15" s="1696" t="s">
        <v>1296</v>
      </c>
      <c r="C15" s="721" t="s">
        <v>1297</v>
      </c>
      <c r="D15" s="413" t="s">
        <v>1298</v>
      </c>
      <c r="E15" s="554">
        <f t="shared" ref="E15:K15" si="2">E16/E17</f>
        <v>0</v>
      </c>
      <c r="F15" s="554">
        <f t="shared" si="2"/>
        <v>0</v>
      </c>
      <c r="G15" s="554">
        <f t="shared" si="2"/>
        <v>0</v>
      </c>
      <c r="H15" s="554">
        <f t="shared" si="2"/>
        <v>0</v>
      </c>
      <c r="I15" s="554">
        <f t="shared" si="2"/>
        <v>0</v>
      </c>
      <c r="J15" s="554">
        <f t="shared" si="2"/>
        <v>0</v>
      </c>
      <c r="K15" s="554">
        <f t="shared" si="2"/>
        <v>0</v>
      </c>
    </row>
    <row r="16" spans="1:16" ht="140.25">
      <c r="A16" s="1730"/>
      <c r="B16" s="1730"/>
      <c r="C16" s="189" t="s">
        <v>1299</v>
      </c>
      <c r="D16" s="32" t="s">
        <v>839</v>
      </c>
      <c r="E16" s="179">
        <v>0</v>
      </c>
      <c r="F16" s="179">
        <v>0</v>
      </c>
      <c r="G16" s="179">
        <v>0</v>
      </c>
      <c r="H16" s="179">
        <v>0</v>
      </c>
      <c r="I16" s="179">
        <v>0</v>
      </c>
      <c r="J16" s="179">
        <v>0</v>
      </c>
      <c r="K16" s="179">
        <v>0</v>
      </c>
      <c r="L16" s="637"/>
      <c r="M16" s="637"/>
      <c r="N16" s="637"/>
      <c r="O16" s="637"/>
      <c r="P16" s="637"/>
    </row>
    <row r="17" spans="1:16" ht="15.75">
      <c r="A17" s="1697"/>
      <c r="B17" s="1697"/>
      <c r="C17" s="189" t="s">
        <v>1300</v>
      </c>
      <c r="D17" s="32" t="s">
        <v>722</v>
      </c>
      <c r="E17" s="179">
        <f>Тех!C109</f>
        <v>1.75</v>
      </c>
      <c r="F17" s="179">
        <f>Тех!C109</f>
        <v>1.75</v>
      </c>
      <c r="G17" s="179">
        <f>Тех!C109</f>
        <v>1.75</v>
      </c>
      <c r="H17" s="179">
        <f>Тех!C109</f>
        <v>1.75</v>
      </c>
      <c r="I17" s="179">
        <f>Тех!C109</f>
        <v>1.75</v>
      </c>
      <c r="J17" s="179">
        <f>Тех!C109</f>
        <v>1.75</v>
      </c>
      <c r="K17" s="179">
        <f>Тех!C109</f>
        <v>1.75</v>
      </c>
      <c r="L17" s="965"/>
      <c r="M17" s="756"/>
      <c r="N17" s="756"/>
      <c r="O17" s="756"/>
      <c r="P17" s="637"/>
    </row>
    <row r="18" spans="1:16" ht="38.25">
      <c r="A18" s="1535">
        <v>3</v>
      </c>
      <c r="B18" s="1535" t="s">
        <v>1301</v>
      </c>
      <c r="C18" s="721" t="s">
        <v>1302</v>
      </c>
      <c r="D18" s="413" t="s">
        <v>731</v>
      </c>
      <c r="E18" s="554">
        <f t="shared" ref="E18:K18" si="3">E19/E20*100</f>
        <v>50.072358900144721</v>
      </c>
      <c r="F18" s="554">
        <f t="shared" si="3"/>
        <v>25.556294817771864</v>
      </c>
      <c r="G18" s="554">
        <f t="shared" si="3"/>
        <v>4.3640834792984435</v>
      </c>
      <c r="H18" s="554">
        <f t="shared" si="3"/>
        <v>4.3640834792984435</v>
      </c>
      <c r="I18" s="554">
        <f t="shared" si="3"/>
        <v>4.3640834792984435</v>
      </c>
      <c r="J18" s="554">
        <f t="shared" si="3"/>
        <v>4.3640834792984435</v>
      </c>
      <c r="K18" s="554">
        <f t="shared" si="3"/>
        <v>4.3640834792984435</v>
      </c>
      <c r="M18" s="754"/>
      <c r="N18" s="754"/>
      <c r="O18" s="754"/>
      <c r="P18" s="637"/>
    </row>
    <row r="19" spans="1:16" ht="25.5">
      <c r="A19" s="1535"/>
      <c r="B19" s="1535"/>
      <c r="C19" s="189" t="s">
        <v>1303</v>
      </c>
      <c r="D19" s="32" t="s">
        <v>1304</v>
      </c>
      <c r="E19" s="646">
        <f>'ПП-М -СИТ'!K25*1000</f>
        <v>1730</v>
      </c>
      <c r="F19" s="646">
        <f>'ПП-М -СИТ'!M25*1000</f>
        <v>1728.5</v>
      </c>
      <c r="G19" s="646">
        <f>'ПП-М -СИТ'!N25*1000</f>
        <v>159.56690399999999</v>
      </c>
      <c r="H19" s="646">
        <f>'ПП-М -СИТ'!O25*1000</f>
        <v>159.56690399999999</v>
      </c>
      <c r="I19" s="646">
        <f>'ПП-М -СИТ'!P25*1000</f>
        <v>159.56690399999999</v>
      </c>
      <c r="J19" s="646">
        <f>'ПП-М -СИТ'!Q25*1000</f>
        <v>159.56690399999999</v>
      </c>
      <c r="K19" s="646">
        <f>'ПП-М -СИТ'!R25*1000</f>
        <v>159.56690399999999</v>
      </c>
      <c r="L19" s="965"/>
      <c r="M19" s="755"/>
      <c r="N19" s="755"/>
      <c r="O19" s="755"/>
      <c r="P19" s="637"/>
    </row>
    <row r="20" spans="1:16" ht="15.75">
      <c r="A20" s="1535"/>
      <c r="B20" s="1535"/>
      <c r="C20" s="189" t="s">
        <v>1305</v>
      </c>
      <c r="D20" s="32" t="s">
        <v>1304</v>
      </c>
      <c r="E20" s="646">
        <f>'ПП-М -СИТ'!K24*1000</f>
        <v>3455</v>
      </c>
      <c r="F20" s="646">
        <f>'ПП-М -СИТ'!M24*1000</f>
        <v>6763.5000000000009</v>
      </c>
      <c r="G20" s="646">
        <f>'ПП-М -СИТ'!N24*1000</f>
        <v>3656.3669040000004</v>
      </c>
      <c r="H20" s="646">
        <f>'ПП-М -СИТ'!O24*1000</f>
        <v>3656.3669040000004</v>
      </c>
      <c r="I20" s="646">
        <f>'ПП-М -СИТ'!P24*1000</f>
        <v>3656.3669040000004</v>
      </c>
      <c r="J20" s="646">
        <f>'ПП-М -СИТ'!Q24*1000</f>
        <v>3656.3669040000004</v>
      </c>
      <c r="K20" s="646">
        <f>'ПП-М -СИТ'!R24*1000</f>
        <v>3656.3669040000004</v>
      </c>
      <c r="L20" s="965"/>
      <c r="M20" s="756"/>
      <c r="N20" s="756"/>
      <c r="O20" s="756"/>
      <c r="P20" s="637"/>
    </row>
    <row r="21" spans="1:16" ht="38.25">
      <c r="A21" s="1535"/>
      <c r="B21" s="1535"/>
      <c r="C21" s="721" t="s">
        <v>1306</v>
      </c>
      <c r="D21" s="413" t="s">
        <v>1307</v>
      </c>
      <c r="E21" s="554">
        <f t="shared" ref="E21:K21" si="4">E22/E23</f>
        <v>0.7881757656458056</v>
      </c>
      <c r="F21" s="554">
        <f t="shared" si="4"/>
        <v>0.41899907977631484</v>
      </c>
      <c r="G21" s="554">
        <f t="shared" si="4"/>
        <v>8.0935531846177096</v>
      </c>
      <c r="H21" s="582">
        <f t="shared" si="4"/>
        <v>8.0935531846177096</v>
      </c>
      <c r="I21" s="582">
        <f t="shared" si="4"/>
        <v>8.0935531846177096</v>
      </c>
      <c r="J21" s="582">
        <f t="shared" si="4"/>
        <v>8.0935531846177096</v>
      </c>
      <c r="K21" s="582">
        <f t="shared" si="4"/>
        <v>8.0935531846177096</v>
      </c>
      <c r="M21" s="637"/>
      <c r="N21" s="637"/>
      <c r="O21" s="637"/>
      <c r="P21" s="637"/>
    </row>
    <row r="22" spans="1:16" ht="30">
      <c r="A22" s="1535"/>
      <c r="B22" s="1535"/>
      <c r="C22" s="722" t="s">
        <v>1308</v>
      </c>
      <c r="D22" s="32" t="s">
        <v>1309</v>
      </c>
      <c r="E22" s="179">
        <v>2959.6</v>
      </c>
      <c r="F22" s="179">
        <v>2959.6</v>
      </c>
      <c r="G22" s="646">
        <f>'ПП-М -СИТ'!N125*1000</f>
        <v>29593</v>
      </c>
      <c r="H22" s="646">
        <f>G22</f>
        <v>29593</v>
      </c>
      <c r="I22" s="646">
        <f t="shared" ref="I22:K22" si="5">H22</f>
        <v>29593</v>
      </c>
      <c r="J22" s="646">
        <f t="shared" si="5"/>
        <v>29593</v>
      </c>
      <c r="K22" s="646">
        <f t="shared" si="5"/>
        <v>29593</v>
      </c>
      <c r="L22" s="965"/>
      <c r="M22" s="637"/>
      <c r="N22" s="637"/>
      <c r="O22" s="637"/>
      <c r="P22" s="637"/>
    </row>
    <row r="23" spans="1:16" ht="30">
      <c r="A23" s="1535"/>
      <c r="B23" s="1535"/>
      <c r="C23" s="722" t="s">
        <v>1310</v>
      </c>
      <c r="D23" s="32" t="s">
        <v>1304</v>
      </c>
      <c r="E23" s="179">
        <f>'ПП-М -СИТ'!K11*1000</f>
        <v>3755</v>
      </c>
      <c r="F23" s="646">
        <f>'ПП-М -СИТ'!M11*1000</f>
        <v>7063.5</v>
      </c>
      <c r="G23" s="646">
        <f>'ПП-М -СИТ'!N11*1000</f>
        <v>3656.3669040000004</v>
      </c>
      <c r="H23" s="646">
        <f>'ПП-М -СИТ'!O11*1000</f>
        <v>3656.3669040000004</v>
      </c>
      <c r="I23" s="646">
        <f>'ПП-М -СИТ'!P11*1000</f>
        <v>3656.3669040000004</v>
      </c>
      <c r="J23" s="646">
        <f>'ПП-М -СИТ'!Q11*1000</f>
        <v>3656.3669040000004</v>
      </c>
      <c r="K23" s="646">
        <f>'ПП-М -СИТ'!R11*1000</f>
        <v>3656.3669040000004</v>
      </c>
      <c r="L23" s="965"/>
      <c r="M23" s="637"/>
      <c r="N23" s="637"/>
      <c r="O23" s="637"/>
      <c r="P23" s="637"/>
    </row>
    <row r="24" spans="1:16" ht="38.25">
      <c r="A24" s="1535"/>
      <c r="B24" s="1535"/>
      <c r="C24" s="720" t="s">
        <v>1311</v>
      </c>
      <c r="D24" s="413" t="s">
        <v>1307</v>
      </c>
      <c r="E24" s="554">
        <v>0</v>
      </c>
      <c r="F24" s="554">
        <v>0</v>
      </c>
      <c r="G24" s="554">
        <v>0</v>
      </c>
      <c r="H24" s="554">
        <v>0</v>
      </c>
      <c r="I24" s="554">
        <v>0</v>
      </c>
      <c r="J24" s="554">
        <v>0</v>
      </c>
      <c r="K24" s="554">
        <v>0</v>
      </c>
      <c r="M24" s="637"/>
      <c r="N24" s="637"/>
      <c r="O24" s="637"/>
      <c r="P24" s="637"/>
    </row>
    <row r="25" spans="1:16" ht="30">
      <c r="A25" s="1535"/>
      <c r="B25" s="1535"/>
      <c r="C25" s="722" t="s">
        <v>1308</v>
      </c>
      <c r="D25" s="32" t="s">
        <v>1309</v>
      </c>
      <c r="E25" s="179">
        <v>0</v>
      </c>
      <c r="F25" s="179">
        <v>0</v>
      </c>
      <c r="G25" s="179">
        <v>0</v>
      </c>
      <c r="H25" s="179">
        <v>0</v>
      </c>
      <c r="I25" s="179">
        <v>0</v>
      </c>
      <c r="J25" s="179">
        <v>0</v>
      </c>
      <c r="K25" s="179">
        <v>0</v>
      </c>
      <c r="M25" s="637"/>
      <c r="N25" s="637"/>
      <c r="O25" s="637"/>
      <c r="P25" s="637"/>
    </row>
    <row r="26" spans="1:16" ht="15.75">
      <c r="A26" s="1535"/>
      <c r="B26" s="1535"/>
      <c r="C26" s="722" t="s">
        <v>1312</v>
      </c>
      <c r="D26" s="32" t="s">
        <v>1304</v>
      </c>
      <c r="E26" s="179">
        <v>0</v>
      </c>
      <c r="F26" s="179">
        <v>0</v>
      </c>
      <c r="G26" s="179">
        <v>0</v>
      </c>
      <c r="H26" s="179">
        <v>0</v>
      </c>
      <c r="I26" s="179">
        <v>0</v>
      </c>
      <c r="J26" s="179">
        <v>0</v>
      </c>
      <c r="K26" s="179">
        <v>0</v>
      </c>
      <c r="L26" s="965"/>
      <c r="M26" s="637"/>
      <c r="N26" s="637"/>
      <c r="O26" s="637"/>
      <c r="P26" s="637"/>
    </row>
    <row r="27" spans="1:16">
      <c r="K27" s="637"/>
      <c r="L27" s="637"/>
      <c r="M27" s="637"/>
      <c r="N27" s="637"/>
      <c r="O27" s="637"/>
      <c r="P27" s="637"/>
    </row>
  </sheetData>
  <mergeCells count="14">
    <mergeCell ref="A2:K2"/>
    <mergeCell ref="A4:K4"/>
    <mergeCell ref="A8:K8"/>
    <mergeCell ref="A18:A26"/>
    <mergeCell ref="B18:B26"/>
    <mergeCell ref="A5:A6"/>
    <mergeCell ref="B5:B6"/>
    <mergeCell ref="C5:C6"/>
    <mergeCell ref="D5:D6"/>
    <mergeCell ref="A9:A14"/>
    <mergeCell ref="B9:B14"/>
    <mergeCell ref="A15:A17"/>
    <mergeCell ref="B15:B17"/>
    <mergeCell ref="G5:K5"/>
  </mergeCells>
  <pageMargins left="0.70866141732283472" right="0.35433070866141736" top="0.47244094488188981" bottom="0.74803149606299213" header="0.31496062992125984" footer="0.31496062992125984"/>
  <pageSetup paperSize="9" scale="48"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00FF00"/>
    <pageSetUpPr fitToPage="1"/>
  </sheetPr>
  <dimension ref="A1:I109"/>
  <sheetViews>
    <sheetView view="pageBreakPreview" topLeftCell="A79" zoomScale="90" zoomScaleSheetLayoutView="90" workbookViewId="0">
      <selection activeCell="H102" sqref="H102"/>
    </sheetView>
  </sheetViews>
  <sheetFormatPr defaultRowHeight="12.75"/>
  <cols>
    <col min="1" max="1" width="5.42578125" style="145" customWidth="1"/>
    <col min="2" max="2" width="29.140625" style="145" customWidth="1"/>
    <col min="3" max="3" width="38.42578125" style="145" customWidth="1"/>
    <col min="4" max="4" width="10.140625" style="145" customWidth="1"/>
    <col min="5" max="7" width="23.42578125" style="145" customWidth="1"/>
    <col min="8" max="8" width="36.5703125" style="145" customWidth="1"/>
    <col min="9" max="16384" width="9.140625" style="145"/>
  </cols>
  <sheetData>
    <row r="1" spans="1:9">
      <c r="H1" s="167"/>
      <c r="I1" s="167"/>
    </row>
    <row r="2" spans="1:9" ht="32.25" customHeight="1">
      <c r="A2" s="1676" t="s">
        <v>1081</v>
      </c>
      <c r="B2" s="1676"/>
      <c r="C2" s="1676"/>
      <c r="D2" s="1676"/>
      <c r="E2" s="1676"/>
      <c r="F2" s="1676"/>
      <c r="G2" s="1676"/>
    </row>
    <row r="3" spans="1:9">
      <c r="B3" s="168"/>
      <c r="C3" s="645" t="s">
        <v>1031</v>
      </c>
      <c r="D3" s="167"/>
      <c r="E3" s="167"/>
      <c r="F3" s="167"/>
      <c r="G3" s="167"/>
      <c r="H3" s="167"/>
      <c r="I3" s="167"/>
    </row>
    <row r="4" spans="1:9" ht="12.75" customHeight="1">
      <c r="A4" s="1733" t="str">
        <f>CONCATENATE(ПАС!B56,"  (",ПАС!C52,"  ",ПАС!C51,")")</f>
        <v>ООО "Ромист"   (Омутинское   Омутинский муниципальный район)</v>
      </c>
      <c r="B4" s="1733"/>
      <c r="C4" s="1733"/>
      <c r="D4" s="1733"/>
      <c r="E4" s="1733"/>
      <c r="F4" s="1733"/>
      <c r="G4" s="1733"/>
    </row>
    <row r="5" spans="1:9" ht="24" customHeight="1">
      <c r="A5" s="1805" t="s">
        <v>721</v>
      </c>
      <c r="B5" s="1805" t="s">
        <v>1023</v>
      </c>
      <c r="C5" s="1805" t="s">
        <v>1024</v>
      </c>
      <c r="D5" s="1806" t="s">
        <v>1025</v>
      </c>
      <c r="E5" s="1808" t="s">
        <v>8</v>
      </c>
      <c r="F5" s="1809"/>
      <c r="G5" s="1810"/>
    </row>
    <row r="6" spans="1:9" ht="31.5" customHeight="1">
      <c r="A6" s="1805"/>
      <c r="B6" s="1805"/>
      <c r="C6" s="1805"/>
      <c r="D6" s="1807"/>
      <c r="E6" s="190" t="s">
        <v>906</v>
      </c>
      <c r="F6" s="190" t="s">
        <v>415</v>
      </c>
      <c r="G6" s="190" t="s">
        <v>414</v>
      </c>
    </row>
    <row r="7" spans="1:9">
      <c r="A7" s="147">
        <v>1</v>
      </c>
      <c r="B7" s="147">
        <v>2</v>
      </c>
      <c r="C7" s="147">
        <v>3</v>
      </c>
      <c r="D7" s="147">
        <v>4</v>
      </c>
      <c r="E7" s="149">
        <v>5</v>
      </c>
      <c r="F7" s="149">
        <v>5</v>
      </c>
      <c r="G7" s="149">
        <v>5</v>
      </c>
    </row>
    <row r="8" spans="1:9" ht="28.5" customHeight="1">
      <c r="A8" s="1805">
        <v>1</v>
      </c>
      <c r="B8" s="1535" t="s">
        <v>239</v>
      </c>
      <c r="C8" s="171" t="s">
        <v>1026</v>
      </c>
      <c r="D8" s="147" t="s">
        <v>839</v>
      </c>
      <c r="E8" s="179"/>
      <c r="F8" s="179"/>
      <c r="G8" s="179"/>
      <c r="H8" s="167"/>
      <c r="I8" s="167"/>
    </row>
    <row r="9" spans="1:9" ht="15" customHeight="1">
      <c r="A9" s="1805"/>
      <c r="B9" s="1805"/>
      <c r="C9" s="1811" t="s">
        <v>1046</v>
      </c>
      <c r="D9" s="147" t="s">
        <v>839</v>
      </c>
      <c r="E9" s="179"/>
      <c r="F9" s="179"/>
      <c r="G9" s="179"/>
    </row>
    <row r="10" spans="1:9" ht="15" customHeight="1">
      <c r="A10" s="1805"/>
      <c r="B10" s="1805"/>
      <c r="C10" s="1812"/>
      <c r="D10" s="147" t="s">
        <v>731</v>
      </c>
      <c r="E10" s="554">
        <f>IF(E8&gt;0,E9/E8*100,0)</f>
        <v>0</v>
      </c>
      <c r="F10" s="554">
        <f>IF(F8&gt;0,F9/F8*100,0)</f>
        <v>0</v>
      </c>
      <c r="G10" s="554">
        <f>IF(G8&gt;0,G9/G8*100,0)</f>
        <v>0</v>
      </c>
      <c r="H10" s="167"/>
      <c r="I10" s="167"/>
    </row>
    <row r="11" spans="1:9" ht="27.75" customHeight="1">
      <c r="A11" s="1805"/>
      <c r="B11" s="1805"/>
      <c r="C11" s="169" t="s">
        <v>1027</v>
      </c>
      <c r="D11" s="147" t="s">
        <v>839</v>
      </c>
      <c r="E11" s="555"/>
      <c r="F11" s="555"/>
      <c r="G11" s="555"/>
    </row>
    <row r="12" spans="1:9" ht="15" customHeight="1">
      <c r="A12" s="1805"/>
      <c r="B12" s="1805"/>
      <c r="C12" s="1811" t="s">
        <v>1047</v>
      </c>
      <c r="D12" s="147" t="s">
        <v>839</v>
      </c>
      <c r="E12" s="555"/>
      <c r="F12" s="555"/>
      <c r="G12" s="555"/>
      <c r="H12" s="167"/>
      <c r="I12" s="167"/>
    </row>
    <row r="13" spans="1:9" ht="15.75" customHeight="1">
      <c r="A13" s="1805"/>
      <c r="B13" s="1805"/>
      <c r="C13" s="1811"/>
      <c r="D13" s="147" t="s">
        <v>731</v>
      </c>
      <c r="E13" s="554">
        <f>IF(E11&gt;0,E12/E11*100,0)</f>
        <v>0</v>
      </c>
      <c r="F13" s="554">
        <f>IF(F11&gt;0,F12/F11*100,0)</f>
        <v>0</v>
      </c>
      <c r="G13" s="554">
        <f>IF(G11&gt;0,G12/G11*100,0)</f>
        <v>0</v>
      </c>
    </row>
    <row r="14" spans="1:9" ht="61.5" customHeight="1">
      <c r="A14" s="1805"/>
      <c r="B14" s="1805"/>
      <c r="C14" s="169" t="s">
        <v>1049</v>
      </c>
      <c r="D14" s="147" t="s">
        <v>1028</v>
      </c>
      <c r="E14" s="555"/>
      <c r="F14" s="555"/>
      <c r="G14" s="555"/>
    </row>
    <row r="15" spans="1:9" ht="16.5" customHeight="1">
      <c r="A15" s="1805"/>
      <c r="B15" s="1805"/>
      <c r="C15" s="1811" t="s">
        <v>1048</v>
      </c>
      <c r="D15" s="147" t="s">
        <v>1028</v>
      </c>
      <c r="E15" s="555"/>
      <c r="F15" s="555"/>
      <c r="G15" s="555"/>
    </row>
    <row r="16" spans="1:9" ht="15" customHeight="1">
      <c r="A16" s="1805"/>
      <c r="B16" s="1805"/>
      <c r="C16" s="1811"/>
      <c r="D16" s="147" t="s">
        <v>731</v>
      </c>
      <c r="E16" s="554">
        <f>IF(E14&gt;0,E15/E14*100,0)</f>
        <v>0</v>
      </c>
      <c r="F16" s="554">
        <f>IF(F14&gt;0,F15/F14*100,0)</f>
        <v>0</v>
      </c>
      <c r="G16" s="554">
        <f>IF(G14&gt;0,G15/G14*100,0)</f>
        <v>0</v>
      </c>
    </row>
    <row r="17" spans="1:9" ht="28.5" customHeight="1">
      <c r="A17" s="1805">
        <v>2</v>
      </c>
      <c r="B17" s="1805" t="s">
        <v>1029</v>
      </c>
      <c r="C17" s="169" t="s">
        <v>1050</v>
      </c>
      <c r="D17" s="147" t="s">
        <v>839</v>
      </c>
      <c r="E17" s="555"/>
      <c r="F17" s="555"/>
      <c r="G17" s="555"/>
    </row>
    <row r="18" spans="1:9" ht="28.5" customHeight="1">
      <c r="A18" s="1805"/>
      <c r="B18" s="1805"/>
      <c r="C18" s="169" t="s">
        <v>1050</v>
      </c>
      <c r="D18" s="147" t="s">
        <v>1028</v>
      </c>
      <c r="E18" s="555"/>
      <c r="F18" s="555"/>
      <c r="G18" s="555"/>
    </row>
    <row r="19" spans="1:9" ht="55.5" customHeight="1">
      <c r="A19" s="1805">
        <v>3</v>
      </c>
      <c r="B19" s="1805" t="s">
        <v>1030</v>
      </c>
      <c r="C19" s="169" t="s">
        <v>1031</v>
      </c>
      <c r="D19" s="147" t="s">
        <v>731</v>
      </c>
      <c r="E19" s="555"/>
      <c r="F19" s="555"/>
      <c r="G19" s="555"/>
    </row>
    <row r="20" spans="1:9" ht="25.5">
      <c r="A20" s="1805"/>
      <c r="B20" s="1805"/>
      <c r="C20" s="169" t="s">
        <v>1032</v>
      </c>
      <c r="D20" s="147" t="s">
        <v>731</v>
      </c>
      <c r="E20" s="555"/>
      <c r="F20" s="555"/>
      <c r="G20" s="555"/>
    </row>
    <row r="21" spans="1:9" ht="21.75" customHeight="1">
      <c r="A21" s="1805">
        <v>5</v>
      </c>
      <c r="B21" s="1805" t="s">
        <v>1033</v>
      </c>
      <c r="C21" s="169" t="s">
        <v>1034</v>
      </c>
      <c r="D21" s="147" t="s">
        <v>1028</v>
      </c>
      <c r="E21" s="179">
        <v>34.380000000000003</v>
      </c>
      <c r="F21" s="179">
        <v>34.380000000000003</v>
      </c>
      <c r="G21" s="179">
        <v>34.380000000000003</v>
      </c>
    </row>
    <row r="22" spans="1:9" ht="21.75" customHeight="1">
      <c r="A22" s="1805"/>
      <c r="B22" s="1805"/>
      <c r="C22" s="1811" t="s">
        <v>1035</v>
      </c>
      <c r="D22" s="147" t="s">
        <v>1028</v>
      </c>
      <c r="E22" s="555"/>
      <c r="F22" s="555"/>
      <c r="G22" s="555"/>
    </row>
    <row r="23" spans="1:9" ht="21.75" customHeight="1">
      <c r="A23" s="1805"/>
      <c r="B23" s="1805"/>
      <c r="C23" s="1811"/>
      <c r="D23" s="147" t="s">
        <v>731</v>
      </c>
      <c r="E23" s="554">
        <f>IF(E21&gt;0,E22/E21*100,0)</f>
        <v>0</v>
      </c>
      <c r="F23" s="554">
        <f>IF(F21&gt;0,F22/F21*100,0)</f>
        <v>0</v>
      </c>
      <c r="G23" s="554">
        <f>IF(G21&gt;0,G22/G21*100,0)</f>
        <v>0</v>
      </c>
    </row>
    <row r="24" spans="1:9" ht="22.5" customHeight="1">
      <c r="A24" s="1805"/>
      <c r="B24" s="1805"/>
      <c r="C24" s="169" t="s">
        <v>1036</v>
      </c>
      <c r="D24" s="147" t="s">
        <v>852</v>
      </c>
      <c r="E24" s="179">
        <v>928</v>
      </c>
      <c r="F24" s="179">
        <v>928</v>
      </c>
      <c r="G24" s="179">
        <v>928</v>
      </c>
    </row>
    <row r="25" spans="1:9" ht="24" customHeight="1">
      <c r="A25" s="1805"/>
      <c r="B25" s="1805"/>
      <c r="C25" s="1811" t="s">
        <v>1037</v>
      </c>
      <c r="D25" s="147" t="s">
        <v>852</v>
      </c>
      <c r="E25" s="179">
        <v>157</v>
      </c>
      <c r="F25" s="179">
        <v>157</v>
      </c>
      <c r="G25" s="179">
        <v>157</v>
      </c>
    </row>
    <row r="26" spans="1:9" ht="24" customHeight="1">
      <c r="A26" s="1805"/>
      <c r="B26" s="1805"/>
      <c r="C26" s="1811"/>
      <c r="D26" s="147" t="s">
        <v>731</v>
      </c>
      <c r="E26" s="554">
        <f>IF(E24&gt;0,E25/E24*100,0)</f>
        <v>16.918103448275861</v>
      </c>
      <c r="F26" s="554">
        <f>IF(F24&gt;0,F25/F24*100,0)</f>
        <v>16.918103448275861</v>
      </c>
      <c r="G26" s="554">
        <f>IF(G24&gt;0,G25/G24*100,0)</f>
        <v>16.918103448275861</v>
      </c>
      <c r="H26" s="167"/>
      <c r="I26" s="167"/>
    </row>
    <row r="27" spans="1:9" ht="32.25" customHeight="1">
      <c r="A27" s="1805">
        <v>6</v>
      </c>
      <c r="B27" s="1805" t="s">
        <v>1038</v>
      </c>
      <c r="C27" s="169" t="s">
        <v>1036</v>
      </c>
      <c r="D27" s="147" t="s">
        <v>852</v>
      </c>
      <c r="E27" s="179">
        <v>928</v>
      </c>
      <c r="F27" s="179">
        <v>928</v>
      </c>
      <c r="G27" s="179">
        <v>928</v>
      </c>
      <c r="H27" s="167"/>
      <c r="I27" s="167"/>
    </row>
    <row r="28" spans="1:9" ht="32.25" customHeight="1">
      <c r="A28" s="1805"/>
      <c r="B28" s="1805"/>
      <c r="C28" s="1811" t="s">
        <v>1051</v>
      </c>
      <c r="D28" s="147" t="s">
        <v>852</v>
      </c>
      <c r="E28" s="555"/>
      <c r="F28" s="555"/>
      <c r="G28" s="555"/>
      <c r="H28" s="167"/>
      <c r="I28" s="167"/>
    </row>
    <row r="29" spans="1:9" ht="32.25" customHeight="1">
      <c r="A29" s="1805"/>
      <c r="B29" s="1805"/>
      <c r="C29" s="1811"/>
      <c r="D29" s="147" t="s">
        <v>731</v>
      </c>
      <c r="E29" s="554">
        <f>IF(E27&gt;0,E28/E27*100,0)</f>
        <v>0</v>
      </c>
      <c r="F29" s="554">
        <f>IF(F27&gt;0,F28/F27*100,0)</f>
        <v>0</v>
      </c>
      <c r="G29" s="554">
        <f>IF(G27&gt;0,G28/G27*100,0)</f>
        <v>0</v>
      </c>
      <c r="H29" s="167"/>
      <c r="I29" s="167"/>
    </row>
    <row r="30" spans="1:9" ht="22.5" hidden="1" customHeight="1">
      <c r="A30" s="172" t="s">
        <v>1039</v>
      </c>
      <c r="B30" s="172"/>
      <c r="C30" s="172"/>
      <c r="H30" s="167"/>
      <c r="I30" s="167"/>
    </row>
    <row r="31" spans="1:9">
      <c r="A31" s="1733" t="str">
        <f>CONCATENATE([133]ПАС!B83,"  (",[133]ПАС!C79,"  ",[133]ПАС!C78,")")</f>
        <v xml:space="preserve">  (  )</v>
      </c>
      <c r="B31" s="1733"/>
      <c r="C31" s="1733"/>
      <c r="D31" s="1733"/>
      <c r="E31" s="1733"/>
      <c r="F31" s="1733"/>
      <c r="G31" s="1733"/>
      <c r="H31" s="167"/>
      <c r="I31" s="167"/>
    </row>
    <row r="32" spans="1:9">
      <c r="A32" s="1535" t="s">
        <v>721</v>
      </c>
      <c r="B32" s="1535" t="s">
        <v>1023</v>
      </c>
      <c r="C32" s="1535" t="s">
        <v>1024</v>
      </c>
      <c r="D32" s="1696" t="s">
        <v>1025</v>
      </c>
      <c r="E32" s="1802" t="s">
        <v>8</v>
      </c>
      <c r="F32" s="1803"/>
      <c r="G32" s="1804"/>
    </row>
    <row r="33" spans="1:7">
      <c r="A33" s="1535"/>
      <c r="B33" s="1535"/>
      <c r="C33" s="1535"/>
      <c r="D33" s="1697"/>
      <c r="E33" s="31" t="s">
        <v>906</v>
      </c>
      <c r="F33" s="31" t="s">
        <v>415</v>
      </c>
      <c r="G33" s="31" t="s">
        <v>414</v>
      </c>
    </row>
    <row r="34" spans="1:7">
      <c r="A34" s="32">
        <v>1</v>
      </c>
      <c r="B34" s="32">
        <v>2</v>
      </c>
      <c r="C34" s="32">
        <v>3</v>
      </c>
      <c r="D34" s="32">
        <v>4</v>
      </c>
      <c r="E34" s="574">
        <v>5</v>
      </c>
      <c r="F34" s="574">
        <v>5</v>
      </c>
      <c r="G34" s="574">
        <v>5</v>
      </c>
    </row>
    <row r="35" spans="1:7" ht="25.5">
      <c r="A35" s="1535">
        <v>1</v>
      </c>
      <c r="B35" s="1535" t="s">
        <v>240</v>
      </c>
      <c r="C35" s="118" t="s">
        <v>1026</v>
      </c>
      <c r="D35" s="32" t="s">
        <v>839</v>
      </c>
      <c r="E35" s="179">
        <v>7</v>
      </c>
      <c r="F35" s="179">
        <v>7</v>
      </c>
      <c r="G35" s="179">
        <v>7</v>
      </c>
    </row>
    <row r="36" spans="1:7">
      <c r="A36" s="1535"/>
      <c r="B36" s="1535"/>
      <c r="C36" s="1763" t="s">
        <v>1046</v>
      </c>
      <c r="D36" s="32" t="s">
        <v>839</v>
      </c>
      <c r="E36" s="179">
        <v>0</v>
      </c>
      <c r="F36" s="179">
        <v>0</v>
      </c>
      <c r="G36" s="179">
        <v>0</v>
      </c>
    </row>
    <row r="37" spans="1:7">
      <c r="A37" s="1535"/>
      <c r="B37" s="1535"/>
      <c r="C37" s="1813"/>
      <c r="D37" s="32" t="s">
        <v>731</v>
      </c>
      <c r="E37" s="554">
        <f>IF(E35&gt;0,E36/E35*100,0)</f>
        <v>0</v>
      </c>
      <c r="F37" s="554">
        <f>IF(F35&gt;0,F36/F35*100,0)</f>
        <v>0</v>
      </c>
      <c r="G37" s="554">
        <f>IF(G35&gt;0,G36/G35*100,0)</f>
        <v>0</v>
      </c>
    </row>
    <row r="38" spans="1:7" ht="25.5">
      <c r="A38" s="1535"/>
      <c r="B38" s="1535"/>
      <c r="C38" s="189" t="s">
        <v>1027</v>
      </c>
      <c r="D38" s="32" t="s">
        <v>839</v>
      </c>
      <c r="E38" s="179">
        <v>7</v>
      </c>
      <c r="F38" s="179">
        <v>7</v>
      </c>
      <c r="G38" s="179">
        <v>7</v>
      </c>
    </row>
    <row r="39" spans="1:7">
      <c r="A39" s="1535"/>
      <c r="B39" s="1535"/>
      <c r="C39" s="1763" t="s">
        <v>1047</v>
      </c>
      <c r="D39" s="32" t="s">
        <v>839</v>
      </c>
      <c r="E39" s="179">
        <v>0</v>
      </c>
      <c r="F39" s="179">
        <v>0</v>
      </c>
      <c r="G39" s="179">
        <v>0</v>
      </c>
    </row>
    <row r="40" spans="1:7">
      <c r="A40" s="1535"/>
      <c r="B40" s="1535"/>
      <c r="C40" s="1763"/>
      <c r="D40" s="32" t="s">
        <v>731</v>
      </c>
      <c r="E40" s="554">
        <f>IF(E38&gt;0,E39/E38*100,0)</f>
        <v>0</v>
      </c>
      <c r="F40" s="554">
        <f>IF(F38&gt;0,F39/F38*100,0)</f>
        <v>0</v>
      </c>
      <c r="G40" s="554">
        <f>IF(G38&gt;0,G39/G38*100,0)</f>
        <v>0</v>
      </c>
    </row>
    <row r="41" spans="1:7" ht="38.25">
      <c r="A41" s="1535"/>
      <c r="B41" s="1535"/>
      <c r="C41" s="189" t="s">
        <v>1049</v>
      </c>
      <c r="D41" s="32" t="s">
        <v>1144</v>
      </c>
      <c r="E41" s="179">
        <v>226.33600000000001</v>
      </c>
      <c r="F41" s="179">
        <v>226.33600000000001</v>
      </c>
      <c r="G41" s="179">
        <v>226.36</v>
      </c>
    </row>
    <row r="42" spans="1:7" ht="14.25">
      <c r="A42" s="1535"/>
      <c r="B42" s="1535"/>
      <c r="C42" s="1763" t="s">
        <v>1048</v>
      </c>
      <c r="D42" s="32" t="s">
        <v>1144</v>
      </c>
      <c r="E42" s="179">
        <v>0</v>
      </c>
      <c r="F42" s="179">
        <v>0</v>
      </c>
      <c r="G42" s="179">
        <v>0</v>
      </c>
    </row>
    <row r="43" spans="1:7">
      <c r="A43" s="1535"/>
      <c r="B43" s="1535"/>
      <c r="C43" s="1763"/>
      <c r="D43" s="32" t="s">
        <v>731</v>
      </c>
      <c r="E43" s="554">
        <f>IF(E41&gt;0,E42/E41*100,0)</f>
        <v>0</v>
      </c>
      <c r="F43" s="554">
        <f>IF(F41&gt;0,F42/F41*100,0)</f>
        <v>0</v>
      </c>
      <c r="G43" s="554">
        <f>IF(G41&gt;0,G42/G41*100,0)</f>
        <v>0</v>
      </c>
    </row>
    <row r="44" spans="1:7" ht="25.5">
      <c r="A44" s="1535">
        <v>2</v>
      </c>
      <c r="B44" s="1535" t="s">
        <v>1029</v>
      </c>
      <c r="C44" s="189" t="s">
        <v>1050</v>
      </c>
      <c r="D44" s="32" t="s">
        <v>839</v>
      </c>
      <c r="E44" s="179">
        <v>0</v>
      </c>
      <c r="F44" s="179">
        <v>0</v>
      </c>
      <c r="G44" s="179">
        <v>0</v>
      </c>
    </row>
    <row r="45" spans="1:7" ht="25.5">
      <c r="A45" s="1535"/>
      <c r="B45" s="1535"/>
      <c r="C45" s="189" t="s">
        <v>1050</v>
      </c>
      <c r="D45" s="32" t="s">
        <v>1144</v>
      </c>
      <c r="E45" s="179">
        <v>0</v>
      </c>
      <c r="F45" s="179">
        <v>0</v>
      </c>
      <c r="G45" s="179">
        <v>0</v>
      </c>
    </row>
    <row r="46" spans="1:7" ht="63.75">
      <c r="A46" s="1535">
        <v>3</v>
      </c>
      <c r="B46" s="1535" t="s">
        <v>1030</v>
      </c>
      <c r="C46" s="189" t="s">
        <v>1031</v>
      </c>
      <c r="D46" s="32" t="s">
        <v>731</v>
      </c>
      <c r="E46" s="179" t="s">
        <v>1152</v>
      </c>
      <c r="F46" s="179" t="s">
        <v>1152</v>
      </c>
      <c r="G46" s="179" t="s">
        <v>1152</v>
      </c>
    </row>
    <row r="47" spans="1:7" ht="25.5">
      <c r="A47" s="1535"/>
      <c r="B47" s="1535"/>
      <c r="C47" s="189" t="s">
        <v>1032</v>
      </c>
      <c r="D47" s="32" t="s">
        <v>731</v>
      </c>
      <c r="E47" s="179" t="s">
        <v>1152</v>
      </c>
      <c r="F47" s="179" t="s">
        <v>1152</v>
      </c>
      <c r="G47" s="179" t="s">
        <v>1152</v>
      </c>
    </row>
    <row r="48" spans="1:7" ht="14.25">
      <c r="A48" s="1535">
        <v>5</v>
      </c>
      <c r="B48" s="1535" t="s">
        <v>1033</v>
      </c>
      <c r="C48" s="189" t="s">
        <v>1034</v>
      </c>
      <c r="D48" s="32" t="s">
        <v>1144</v>
      </c>
      <c r="E48" s="179">
        <v>261.27699999999999</v>
      </c>
      <c r="F48" s="179">
        <v>260.67700000000002</v>
      </c>
      <c r="G48" s="179">
        <v>260.67700000000002</v>
      </c>
    </row>
    <row r="49" spans="1:7" ht="14.25">
      <c r="A49" s="1535"/>
      <c r="B49" s="1535"/>
      <c r="C49" s="1763" t="s">
        <v>1035</v>
      </c>
      <c r="D49" s="32" t="s">
        <v>1144</v>
      </c>
      <c r="E49" s="179">
        <v>22</v>
      </c>
      <c r="F49" s="179">
        <v>19.8</v>
      </c>
      <c r="G49" s="179">
        <v>19.2</v>
      </c>
    </row>
    <row r="50" spans="1:7">
      <c r="A50" s="1535"/>
      <c r="B50" s="1535"/>
      <c r="C50" s="1763"/>
      <c r="D50" s="32" t="s">
        <v>731</v>
      </c>
      <c r="E50" s="554">
        <f>IF(E48&gt;0,E49/E48*100,0)</f>
        <v>8.4201824117698845</v>
      </c>
      <c r="F50" s="554">
        <f>IF(F48&gt;0,F49/F48*100,0)</f>
        <v>7.595606823770412</v>
      </c>
      <c r="G50" s="554">
        <f>IF(G48&gt;0,G49/G48*100,0)</f>
        <v>7.3654369200197936</v>
      </c>
    </row>
    <row r="51" spans="1:7">
      <c r="A51" s="1535"/>
      <c r="B51" s="1535"/>
      <c r="C51" s="189" t="s">
        <v>1036</v>
      </c>
      <c r="D51" s="32" t="s">
        <v>852</v>
      </c>
      <c r="E51" s="179">
        <v>10713</v>
      </c>
      <c r="F51" s="179">
        <v>10713</v>
      </c>
      <c r="G51" s="179">
        <v>10713</v>
      </c>
    </row>
    <row r="52" spans="1:7">
      <c r="A52" s="1535"/>
      <c r="B52" s="1535"/>
      <c r="C52" s="1763" t="s">
        <v>1037</v>
      </c>
      <c r="D52" s="32" t="s">
        <v>852</v>
      </c>
      <c r="E52" s="179">
        <v>6428</v>
      </c>
      <c r="F52" s="179">
        <v>7499</v>
      </c>
      <c r="G52" s="179">
        <v>8034</v>
      </c>
    </row>
    <row r="53" spans="1:7">
      <c r="A53" s="1535"/>
      <c r="B53" s="1535"/>
      <c r="C53" s="1763"/>
      <c r="D53" s="32" t="s">
        <v>731</v>
      </c>
      <c r="E53" s="554">
        <f>IF(E51&gt;0,E52/E51*100,0)</f>
        <v>60.001866890693542</v>
      </c>
      <c r="F53" s="554">
        <f>IF(F51&gt;0,F52/F51*100,0)</f>
        <v>69.999066554653226</v>
      </c>
      <c r="G53" s="554">
        <f>IF(G51&gt;0,G52/G51*100,0)</f>
        <v>74.992999159899185</v>
      </c>
    </row>
    <row r="54" spans="1:7">
      <c r="A54" s="1535">
        <v>6</v>
      </c>
      <c r="B54" s="1535" t="s">
        <v>1038</v>
      </c>
      <c r="C54" s="189" t="s">
        <v>1036</v>
      </c>
      <c r="D54" s="32" t="s">
        <v>852</v>
      </c>
      <c r="E54" s="179">
        <v>10713</v>
      </c>
      <c r="F54" s="179">
        <v>10713</v>
      </c>
      <c r="G54" s="179">
        <v>10713</v>
      </c>
    </row>
    <row r="55" spans="1:7">
      <c r="A55" s="1535"/>
      <c r="B55" s="1535"/>
      <c r="C55" s="1763" t="s">
        <v>1051</v>
      </c>
      <c r="D55" s="32" t="s">
        <v>852</v>
      </c>
      <c r="E55" s="179"/>
      <c r="F55" s="179"/>
      <c r="G55" s="179"/>
    </row>
    <row r="56" spans="1:7">
      <c r="A56" s="1535"/>
      <c r="B56" s="1535"/>
      <c r="C56" s="1763"/>
      <c r="D56" s="32" t="s">
        <v>731</v>
      </c>
      <c r="E56" s="554">
        <f>IF(E54&gt;0,E55/E54*100,0)</f>
        <v>0</v>
      </c>
      <c r="F56" s="554">
        <f>IF(F54&gt;0,F55/F54*100,0)</f>
        <v>0</v>
      </c>
      <c r="G56" s="554">
        <f>IF(G54&gt;0,G55/G54*100,0)</f>
        <v>0</v>
      </c>
    </row>
    <row r="57" spans="1:7">
      <c r="A57" s="1733" t="str">
        <f>CONCATENATE([110]ПАС!B109,"  (",[110]ПАС!C105,"  ",[110]ПАС!C104,")")</f>
        <v xml:space="preserve">  (  )</v>
      </c>
      <c r="B57" s="1733"/>
      <c r="C57" s="1733"/>
      <c r="D57" s="1733"/>
      <c r="E57" s="1733"/>
      <c r="F57" s="1733"/>
      <c r="G57" s="1733"/>
    </row>
    <row r="58" spans="1:7">
      <c r="A58" s="1535" t="s">
        <v>721</v>
      </c>
      <c r="B58" s="1535" t="s">
        <v>1023</v>
      </c>
      <c r="C58" s="1535" t="s">
        <v>1024</v>
      </c>
      <c r="D58" s="1696" t="s">
        <v>1025</v>
      </c>
      <c r="E58" s="1802" t="s">
        <v>8</v>
      </c>
      <c r="F58" s="1803"/>
      <c r="G58" s="1804"/>
    </row>
    <row r="59" spans="1:7">
      <c r="A59" s="1535"/>
      <c r="B59" s="1535"/>
      <c r="C59" s="1535"/>
      <c r="D59" s="1697"/>
      <c r="E59" s="31" t="s">
        <v>906</v>
      </c>
      <c r="F59" s="31" t="s">
        <v>415</v>
      </c>
      <c r="G59" s="31" t="s">
        <v>414</v>
      </c>
    </row>
    <row r="60" spans="1:7">
      <c r="A60" s="32">
        <v>1</v>
      </c>
      <c r="B60" s="32">
        <v>2</v>
      </c>
      <c r="C60" s="32">
        <v>3</v>
      </c>
      <c r="D60" s="32">
        <v>4</v>
      </c>
      <c r="E60" s="574">
        <v>5</v>
      </c>
      <c r="F60" s="574">
        <v>5</v>
      </c>
      <c r="G60" s="574">
        <v>5</v>
      </c>
    </row>
    <row r="61" spans="1:7" ht="25.5">
      <c r="A61" s="1535">
        <v>1</v>
      </c>
      <c r="B61" s="1535" t="s">
        <v>241</v>
      </c>
      <c r="C61" s="118" t="s">
        <v>1026</v>
      </c>
      <c r="D61" s="32" t="s">
        <v>839</v>
      </c>
      <c r="E61" s="179"/>
      <c r="F61" s="179"/>
      <c r="G61" s="179"/>
    </row>
    <row r="62" spans="1:7" ht="12.75" customHeight="1">
      <c r="A62" s="1535"/>
      <c r="B62" s="1535"/>
      <c r="C62" s="1763" t="s">
        <v>1046</v>
      </c>
      <c r="D62" s="32" t="s">
        <v>839</v>
      </c>
      <c r="E62" s="179"/>
      <c r="F62" s="179"/>
      <c r="G62" s="179"/>
    </row>
    <row r="63" spans="1:7">
      <c r="A63" s="1535"/>
      <c r="B63" s="1535"/>
      <c r="C63" s="1813"/>
      <c r="D63" s="32" t="s">
        <v>731</v>
      </c>
      <c r="E63" s="554">
        <f>IF(E61&gt;0,E62/E61*100,0)</f>
        <v>0</v>
      </c>
      <c r="F63" s="554">
        <f>IF(F61&gt;0,F62/F61*100,0)</f>
        <v>0</v>
      </c>
      <c r="G63" s="554">
        <f>IF(G61&gt;0,G62/G61*100,0)</f>
        <v>0</v>
      </c>
    </row>
    <row r="64" spans="1:7" ht="25.5">
      <c r="A64" s="1535"/>
      <c r="B64" s="1535"/>
      <c r="C64" s="189" t="s">
        <v>1027</v>
      </c>
      <c r="D64" s="32" t="s">
        <v>839</v>
      </c>
      <c r="E64" s="179"/>
      <c r="F64" s="179"/>
      <c r="G64" s="179"/>
    </row>
    <row r="65" spans="1:7" ht="12.75" customHeight="1">
      <c r="A65" s="1535"/>
      <c r="B65" s="1535"/>
      <c r="C65" s="1763" t="s">
        <v>1047</v>
      </c>
      <c r="D65" s="32" t="s">
        <v>839</v>
      </c>
      <c r="E65" s="179"/>
      <c r="F65" s="179"/>
      <c r="G65" s="179"/>
    </row>
    <row r="66" spans="1:7">
      <c r="A66" s="1535"/>
      <c r="B66" s="1535"/>
      <c r="C66" s="1763"/>
      <c r="D66" s="32" t="s">
        <v>731</v>
      </c>
      <c r="E66" s="554">
        <f>IF(E64&gt;0,E65/E64*100,0)</f>
        <v>0</v>
      </c>
      <c r="F66" s="554">
        <f>IF(F64&gt;0,F65/F64*100,0)</f>
        <v>0</v>
      </c>
      <c r="G66" s="554">
        <f>IF(G64&gt;0,G65/G64*100,0)</f>
        <v>0</v>
      </c>
    </row>
    <row r="67" spans="1:7" ht="38.25">
      <c r="A67" s="1535"/>
      <c r="B67" s="1535"/>
      <c r="C67" s="189" t="s">
        <v>1049</v>
      </c>
      <c r="D67" s="32" t="s">
        <v>1144</v>
      </c>
      <c r="E67" s="179">
        <v>4912</v>
      </c>
      <c r="F67" s="179">
        <v>4912</v>
      </c>
      <c r="G67" s="179">
        <v>4912</v>
      </c>
    </row>
    <row r="68" spans="1:7" ht="14.25" customHeight="1">
      <c r="A68" s="1535"/>
      <c r="B68" s="1535"/>
      <c r="C68" s="1763" t="s">
        <v>1048</v>
      </c>
      <c r="D68" s="32" t="s">
        <v>1144</v>
      </c>
      <c r="E68" s="179"/>
      <c r="F68" s="179"/>
      <c r="G68" s="179"/>
    </row>
    <row r="69" spans="1:7">
      <c r="A69" s="1535"/>
      <c r="B69" s="1535"/>
      <c r="C69" s="1763"/>
      <c r="D69" s="32" t="s">
        <v>731</v>
      </c>
      <c r="E69" s="554">
        <f>IF(E67&gt;0,E68/E67*100,0)</f>
        <v>0</v>
      </c>
      <c r="F69" s="554">
        <f>IF(F67&gt;0,F68/F67*100,0)</f>
        <v>0</v>
      </c>
      <c r="G69" s="554">
        <f>IF(G67&gt;0,G68/G67*100,0)</f>
        <v>0</v>
      </c>
    </row>
    <row r="70" spans="1:7" ht="25.5" customHeight="1">
      <c r="A70" s="1535">
        <v>2</v>
      </c>
      <c r="B70" s="1535" t="s">
        <v>1029</v>
      </c>
      <c r="C70" s="189" t="s">
        <v>1050</v>
      </c>
      <c r="D70" s="32" t="s">
        <v>839</v>
      </c>
      <c r="E70" s="179"/>
      <c r="F70" s="179"/>
      <c r="G70" s="179"/>
    </row>
    <row r="71" spans="1:7" ht="25.5">
      <c r="A71" s="1535"/>
      <c r="B71" s="1535"/>
      <c r="C71" s="189" t="s">
        <v>1050</v>
      </c>
      <c r="D71" s="32" t="s">
        <v>1144</v>
      </c>
      <c r="E71" s="179"/>
      <c r="F71" s="179"/>
      <c r="G71" s="179"/>
    </row>
    <row r="72" spans="1:7" ht="63.75">
      <c r="A72" s="1535">
        <v>3</v>
      </c>
      <c r="B72" s="1535" t="s">
        <v>1030</v>
      </c>
      <c r="C72" s="189" t="s">
        <v>1031</v>
      </c>
      <c r="D72" s="32" t="s">
        <v>731</v>
      </c>
      <c r="E72" s="179"/>
      <c r="F72" s="179"/>
      <c r="G72" s="179"/>
    </row>
    <row r="73" spans="1:7" ht="25.5">
      <c r="A73" s="1535"/>
      <c r="B73" s="1535"/>
      <c r="C73" s="189" t="s">
        <v>1032</v>
      </c>
      <c r="D73" s="32" t="s">
        <v>731</v>
      </c>
      <c r="E73" s="179"/>
      <c r="F73" s="179"/>
      <c r="G73" s="179"/>
    </row>
    <row r="74" spans="1:7" ht="14.25" customHeight="1">
      <c r="A74" s="1535">
        <v>5</v>
      </c>
      <c r="B74" s="1535" t="s">
        <v>1033</v>
      </c>
      <c r="C74" s="189" t="s">
        <v>1034</v>
      </c>
      <c r="D74" s="32" t="s">
        <v>1144</v>
      </c>
      <c r="E74" s="179">
        <v>5835</v>
      </c>
      <c r="F74" s="179">
        <v>5835</v>
      </c>
      <c r="G74" s="179">
        <v>5835</v>
      </c>
    </row>
    <row r="75" spans="1:7" ht="14.25" customHeight="1">
      <c r="A75" s="1535"/>
      <c r="B75" s="1535"/>
      <c r="C75" s="1763" t="s">
        <v>1035</v>
      </c>
      <c r="D75" s="32" t="s">
        <v>1144</v>
      </c>
      <c r="E75" s="179">
        <v>500</v>
      </c>
      <c r="F75" s="179">
        <v>500</v>
      </c>
      <c r="G75" s="179">
        <v>500</v>
      </c>
    </row>
    <row r="76" spans="1:7">
      <c r="A76" s="1535"/>
      <c r="B76" s="1535"/>
      <c r="C76" s="1763"/>
      <c r="D76" s="32" t="s">
        <v>731</v>
      </c>
      <c r="E76" s="554">
        <f>IF(E74&gt;0,E75/E74*100,0)</f>
        <v>8.5689802913453299</v>
      </c>
      <c r="F76" s="554">
        <f>IF(F74&gt;0,F75/F74*100,0)</f>
        <v>8.5689802913453299</v>
      </c>
      <c r="G76" s="554">
        <f>IF(G74&gt;0,G75/G74*100,0)</f>
        <v>8.5689802913453299</v>
      </c>
    </row>
    <row r="77" spans="1:7">
      <c r="A77" s="1535"/>
      <c r="B77" s="1535"/>
      <c r="C77" s="189" t="s">
        <v>1036</v>
      </c>
      <c r="D77" s="32" t="s">
        <v>852</v>
      </c>
      <c r="E77" s="179">
        <v>35</v>
      </c>
      <c r="F77" s="179">
        <v>35</v>
      </c>
      <c r="G77" s="179">
        <v>35</v>
      </c>
    </row>
    <row r="78" spans="1:7" ht="12.75" customHeight="1">
      <c r="A78" s="1535"/>
      <c r="B78" s="1535"/>
      <c r="C78" s="1763" t="s">
        <v>1037</v>
      </c>
      <c r="D78" s="32" t="s">
        <v>852</v>
      </c>
      <c r="E78" s="179">
        <v>25</v>
      </c>
      <c r="F78" s="179">
        <v>25</v>
      </c>
      <c r="G78" s="179">
        <v>25</v>
      </c>
    </row>
    <row r="79" spans="1:7">
      <c r="A79" s="1535"/>
      <c r="B79" s="1535"/>
      <c r="C79" s="1763"/>
      <c r="D79" s="32" t="s">
        <v>731</v>
      </c>
      <c r="E79" s="554">
        <f>IF(E77&gt;0,E78/E77*100,0)</f>
        <v>71.428571428571431</v>
      </c>
      <c r="F79" s="554">
        <f>IF(F77&gt;0,F78/F77*100,0)</f>
        <v>71.428571428571431</v>
      </c>
      <c r="G79" s="554">
        <f>IF(G77&gt;0,G78/G77*100,0)</f>
        <v>71.428571428571431</v>
      </c>
    </row>
    <row r="80" spans="1:7" ht="12.75" customHeight="1">
      <c r="A80" s="1535">
        <v>6</v>
      </c>
      <c r="B80" s="1535" t="s">
        <v>1038</v>
      </c>
      <c r="C80" s="189" t="s">
        <v>1036</v>
      </c>
      <c r="D80" s="32" t="s">
        <v>852</v>
      </c>
      <c r="E80" s="179">
        <v>35</v>
      </c>
      <c r="F80" s="179">
        <v>35</v>
      </c>
      <c r="G80" s="179">
        <v>35</v>
      </c>
    </row>
    <row r="81" spans="1:7" ht="12.75" customHeight="1">
      <c r="A81" s="1535"/>
      <c r="B81" s="1535"/>
      <c r="C81" s="1763" t="s">
        <v>1051</v>
      </c>
      <c r="D81" s="32" t="s">
        <v>852</v>
      </c>
      <c r="E81" s="179"/>
      <c r="F81" s="179"/>
      <c r="G81" s="179"/>
    </row>
    <row r="82" spans="1:7">
      <c r="A82" s="1535"/>
      <c r="B82" s="1535"/>
      <c r="C82" s="1763"/>
      <c r="D82" s="32" t="s">
        <v>731</v>
      </c>
      <c r="E82" s="554">
        <f>IF(E80&gt;0,E81/E80*100,0)</f>
        <v>0</v>
      </c>
      <c r="F82" s="554">
        <f>IF(F80&gt;0,F81/F80*100,0)</f>
        <v>0</v>
      </c>
      <c r="G82" s="554">
        <f>IF(G80&gt;0,G81/G80*100,0)</f>
        <v>0</v>
      </c>
    </row>
    <row r="83" spans="1:7">
      <c r="A83" s="1733" t="str">
        <f>CONCATENATE([134]ПАС!B135,"  (",[134]ПАС!C131,"  ",[134]ПАС!C130,")")</f>
        <v xml:space="preserve">  (  )</v>
      </c>
      <c r="B83" s="1733"/>
      <c r="C83" s="1733"/>
      <c r="D83" s="1733"/>
      <c r="E83" s="1733"/>
      <c r="F83" s="1733"/>
      <c r="G83" s="1733"/>
    </row>
    <row r="84" spans="1:7">
      <c r="A84" s="1535" t="s">
        <v>721</v>
      </c>
      <c r="B84" s="1535" t="s">
        <v>1023</v>
      </c>
      <c r="C84" s="1535" t="s">
        <v>1024</v>
      </c>
      <c r="D84" s="1696" t="s">
        <v>1025</v>
      </c>
      <c r="E84" s="1802" t="s">
        <v>8</v>
      </c>
      <c r="F84" s="1803"/>
      <c r="G84" s="1804"/>
    </row>
    <row r="85" spans="1:7">
      <c r="A85" s="1535"/>
      <c r="B85" s="1535"/>
      <c r="C85" s="1535"/>
      <c r="D85" s="1697"/>
      <c r="E85" s="31" t="s">
        <v>906</v>
      </c>
      <c r="F85" s="31" t="s">
        <v>415</v>
      </c>
      <c r="G85" s="31" t="s">
        <v>414</v>
      </c>
    </row>
    <row r="86" spans="1:7">
      <c r="A86" s="32">
        <v>1</v>
      </c>
      <c r="B86" s="32">
        <v>2</v>
      </c>
      <c r="C86" s="32">
        <v>3</v>
      </c>
      <c r="D86" s="32">
        <v>4</v>
      </c>
      <c r="E86" s="574">
        <v>5</v>
      </c>
      <c r="F86" s="574">
        <v>5</v>
      </c>
      <c r="G86" s="574">
        <v>5</v>
      </c>
    </row>
    <row r="87" spans="1:7" ht="25.5">
      <c r="A87" s="1535">
        <v>1</v>
      </c>
      <c r="B87" s="1535" t="s">
        <v>419</v>
      </c>
      <c r="C87" s="118" t="s">
        <v>1026</v>
      </c>
      <c r="D87" s="32" t="s">
        <v>839</v>
      </c>
      <c r="E87" s="179">
        <v>7</v>
      </c>
      <c r="F87" s="179">
        <v>7</v>
      </c>
      <c r="G87" s="179">
        <v>7</v>
      </c>
    </row>
    <row r="88" spans="1:7">
      <c r="A88" s="1535"/>
      <c r="B88" s="1535"/>
      <c r="C88" s="1763" t="s">
        <v>1046</v>
      </c>
      <c r="D88" s="32" t="s">
        <v>839</v>
      </c>
      <c r="E88" s="179">
        <v>0</v>
      </c>
      <c r="F88" s="179">
        <v>0</v>
      </c>
      <c r="G88" s="179">
        <v>0</v>
      </c>
    </row>
    <row r="89" spans="1:7">
      <c r="A89" s="1535"/>
      <c r="B89" s="1535"/>
      <c r="C89" s="1813"/>
      <c r="D89" s="32" t="s">
        <v>731</v>
      </c>
      <c r="E89" s="554">
        <f>IF(E87&gt;0,E88/E87*100,0)</f>
        <v>0</v>
      </c>
      <c r="F89" s="554">
        <f>IF(F87&gt;0,F88/F87*100,0)</f>
        <v>0</v>
      </c>
      <c r="G89" s="554">
        <f>IF(G87&gt;0,G88/G87*100,0)</f>
        <v>0</v>
      </c>
    </row>
    <row r="90" spans="1:7" ht="25.5">
      <c r="A90" s="1535"/>
      <c r="B90" s="1535"/>
      <c r="C90" s="189" t="s">
        <v>1027</v>
      </c>
      <c r="D90" s="32" t="s">
        <v>839</v>
      </c>
      <c r="E90" s="179">
        <v>7</v>
      </c>
      <c r="F90" s="179">
        <v>7</v>
      </c>
      <c r="G90" s="179">
        <v>7</v>
      </c>
    </row>
    <row r="91" spans="1:7">
      <c r="A91" s="1535"/>
      <c r="B91" s="1535"/>
      <c r="C91" s="1763" t="s">
        <v>1047</v>
      </c>
      <c r="D91" s="32" t="s">
        <v>839</v>
      </c>
      <c r="E91" s="179">
        <v>0</v>
      </c>
      <c r="F91" s="179">
        <v>0</v>
      </c>
      <c r="G91" s="179">
        <v>0</v>
      </c>
    </row>
    <row r="92" spans="1:7">
      <c r="A92" s="1535"/>
      <c r="B92" s="1535"/>
      <c r="C92" s="1763"/>
      <c r="D92" s="32" t="s">
        <v>731</v>
      </c>
      <c r="E92" s="554">
        <f>IF(E90&gt;0,E91/E90*100,0)</f>
        <v>0</v>
      </c>
      <c r="F92" s="554">
        <f>IF(F90&gt;0,F91/F90*100,0)</f>
        <v>0</v>
      </c>
      <c r="G92" s="554">
        <f>IF(G90&gt;0,G91/G90*100,0)</f>
        <v>0</v>
      </c>
    </row>
    <row r="93" spans="1:7" ht="38.25">
      <c r="A93" s="1535"/>
      <c r="B93" s="1535"/>
      <c r="C93" s="189" t="s">
        <v>1049</v>
      </c>
      <c r="D93" s="32" t="s">
        <v>1144</v>
      </c>
      <c r="E93" s="180">
        <v>11.98</v>
      </c>
      <c r="F93" s="180">
        <v>11.98</v>
      </c>
      <c r="G93" s="180">
        <v>11.98</v>
      </c>
    </row>
    <row r="94" spans="1:7" ht="14.25">
      <c r="A94" s="1535"/>
      <c r="B94" s="1535"/>
      <c r="C94" s="1763" t="s">
        <v>1048</v>
      </c>
      <c r="D94" s="32" t="s">
        <v>1144</v>
      </c>
      <c r="E94" s="179">
        <v>0</v>
      </c>
      <c r="F94" s="179">
        <v>0</v>
      </c>
      <c r="G94" s="179">
        <v>0</v>
      </c>
    </row>
    <row r="95" spans="1:7">
      <c r="A95" s="1535"/>
      <c r="B95" s="1535"/>
      <c r="C95" s="1763"/>
      <c r="D95" s="32" t="s">
        <v>731</v>
      </c>
      <c r="E95" s="554">
        <f>IF(E93&gt;0,E94/E93*100,0)</f>
        <v>0</v>
      </c>
      <c r="F95" s="554">
        <f>IF(F93&gt;0,F94/F93*100,0)</f>
        <v>0</v>
      </c>
      <c r="G95" s="554">
        <f>IF(G93&gt;0,G94/G93*100,0)</f>
        <v>0</v>
      </c>
    </row>
    <row r="96" spans="1:7" ht="25.5">
      <c r="A96" s="1535">
        <v>2</v>
      </c>
      <c r="B96" s="1535" t="s">
        <v>1029</v>
      </c>
      <c r="C96" s="189" t="s">
        <v>1050</v>
      </c>
      <c r="D96" s="32" t="s">
        <v>839</v>
      </c>
      <c r="E96" s="179">
        <v>0</v>
      </c>
      <c r="F96" s="179">
        <v>0</v>
      </c>
      <c r="G96" s="179">
        <v>0</v>
      </c>
    </row>
    <row r="97" spans="1:7" ht="25.5">
      <c r="A97" s="1535"/>
      <c r="B97" s="1535"/>
      <c r="C97" s="189" t="s">
        <v>1050</v>
      </c>
      <c r="D97" s="32" t="s">
        <v>1144</v>
      </c>
      <c r="E97" s="179">
        <v>0</v>
      </c>
      <c r="F97" s="179">
        <v>0</v>
      </c>
      <c r="G97" s="179">
        <v>0</v>
      </c>
    </row>
    <row r="98" spans="1:7" ht="63.75">
      <c r="A98" s="1535">
        <v>3</v>
      </c>
      <c r="B98" s="1535" t="s">
        <v>1030</v>
      </c>
      <c r="C98" s="189" t="s">
        <v>1031</v>
      </c>
      <c r="D98" s="32" t="s">
        <v>731</v>
      </c>
      <c r="E98" s="179"/>
      <c r="F98" s="179"/>
      <c r="G98" s="179"/>
    </row>
    <row r="99" spans="1:7" ht="25.5">
      <c r="A99" s="1535"/>
      <c r="B99" s="1535"/>
      <c r="C99" s="189" t="s">
        <v>1032</v>
      </c>
      <c r="D99" s="32" t="s">
        <v>731</v>
      </c>
      <c r="E99" s="179"/>
      <c r="F99" s="179"/>
      <c r="G99" s="179"/>
    </row>
    <row r="100" spans="1:7" ht="14.25">
      <c r="A100" s="1535">
        <v>5</v>
      </c>
      <c r="B100" s="1535" t="s">
        <v>1033</v>
      </c>
      <c r="C100" s="189" t="s">
        <v>1034</v>
      </c>
      <c r="D100" s="32" t="s">
        <v>1144</v>
      </c>
      <c r="E100" s="179">
        <v>12957</v>
      </c>
      <c r="F100" s="179">
        <v>12957</v>
      </c>
      <c r="G100" s="179">
        <v>12957</v>
      </c>
    </row>
    <row r="101" spans="1:7" ht="14.25">
      <c r="A101" s="1535"/>
      <c r="B101" s="1535"/>
      <c r="C101" s="1763" t="s">
        <v>1035</v>
      </c>
      <c r="D101" s="32" t="s">
        <v>1144</v>
      </c>
      <c r="E101" s="179">
        <v>500</v>
      </c>
      <c r="F101" s="179">
        <v>500</v>
      </c>
      <c r="G101" s="179">
        <v>500</v>
      </c>
    </row>
    <row r="102" spans="1:7">
      <c r="A102" s="1535"/>
      <c r="B102" s="1535"/>
      <c r="C102" s="1763"/>
      <c r="D102" s="32" t="s">
        <v>731</v>
      </c>
      <c r="E102" s="554">
        <f>IF(E100&gt;0,E101/E100*100,0)</f>
        <v>3.8589179594041831</v>
      </c>
      <c r="F102" s="554">
        <f>IF(F100&gt;0,F101/F100*100,0)</f>
        <v>3.8589179594041831</v>
      </c>
      <c r="G102" s="554">
        <f>IF(G100&gt;0,G101/G100*100,0)</f>
        <v>3.8589179594041831</v>
      </c>
    </row>
    <row r="103" spans="1:7">
      <c r="A103" s="1535"/>
      <c r="B103" s="1535"/>
      <c r="C103" s="189" t="s">
        <v>1036</v>
      </c>
      <c r="D103" s="32" t="s">
        <v>852</v>
      </c>
      <c r="E103" s="179">
        <v>435</v>
      </c>
      <c r="F103" s="179">
        <v>435</v>
      </c>
      <c r="G103" s="179">
        <v>435</v>
      </c>
    </row>
    <row r="104" spans="1:7">
      <c r="A104" s="1535"/>
      <c r="B104" s="1535"/>
      <c r="C104" s="1763" t="s">
        <v>1037</v>
      </c>
      <c r="D104" s="32" t="s">
        <v>852</v>
      </c>
      <c r="E104" s="179">
        <v>174</v>
      </c>
      <c r="F104" s="179">
        <v>180</v>
      </c>
      <c r="G104" s="179">
        <v>190</v>
      </c>
    </row>
    <row r="105" spans="1:7">
      <c r="A105" s="1535"/>
      <c r="B105" s="1535"/>
      <c r="C105" s="1763"/>
      <c r="D105" s="32" t="s">
        <v>731</v>
      </c>
      <c r="E105" s="554">
        <f>IF(E103&gt;0,E104/E103*100,0)</f>
        <v>40</v>
      </c>
      <c r="F105" s="554">
        <f>IF(F103&gt;0,F104/F103*100,0)</f>
        <v>41.379310344827587</v>
      </c>
      <c r="G105" s="554">
        <f>IF(G103&gt;0,G104/G103*100,0)</f>
        <v>43.678160919540232</v>
      </c>
    </row>
    <row r="106" spans="1:7">
      <c r="A106" s="1535">
        <v>6</v>
      </c>
      <c r="B106" s="1535" t="s">
        <v>1038</v>
      </c>
      <c r="C106" s="189" t="s">
        <v>1036</v>
      </c>
      <c r="D106" s="32" t="s">
        <v>852</v>
      </c>
      <c r="E106" s="179">
        <v>435</v>
      </c>
      <c r="F106" s="179">
        <v>435</v>
      </c>
      <c r="G106" s="179">
        <v>435</v>
      </c>
    </row>
    <row r="107" spans="1:7">
      <c r="A107" s="1535"/>
      <c r="B107" s="1535"/>
      <c r="C107" s="1763" t="s">
        <v>1051</v>
      </c>
      <c r="D107" s="32" t="s">
        <v>852</v>
      </c>
      <c r="E107" s="179"/>
      <c r="F107" s="179"/>
      <c r="G107" s="179"/>
    </row>
    <row r="108" spans="1:7">
      <c r="A108" s="1535"/>
      <c r="B108" s="1535"/>
      <c r="C108" s="1763"/>
      <c r="D108" s="32" t="s">
        <v>731</v>
      </c>
      <c r="E108" s="554">
        <f>IF(E106&gt;0,E107/E106*100,0)</f>
        <v>0</v>
      </c>
      <c r="F108" s="554">
        <f>IF(F106&gt;0,F107/F106*100,0)</f>
        <v>0</v>
      </c>
      <c r="G108" s="554">
        <f>IF(G106&gt;0,G107/G106*100,0)</f>
        <v>0</v>
      </c>
    </row>
    <row r="109" spans="1:7" ht="18">
      <c r="E109" s="714" t="s">
        <v>1283</v>
      </c>
    </row>
  </sheetData>
  <mergeCells count="89">
    <mergeCell ref="A106:A108"/>
    <mergeCell ref="B106:B108"/>
    <mergeCell ref="C107:C108"/>
    <mergeCell ref="A98:A99"/>
    <mergeCell ref="B98:B99"/>
    <mergeCell ref="A100:A105"/>
    <mergeCell ref="B100:B105"/>
    <mergeCell ref="C101:C102"/>
    <mergeCell ref="C104:C105"/>
    <mergeCell ref="A61:A69"/>
    <mergeCell ref="C91:C92"/>
    <mergeCell ref="C94:C95"/>
    <mergeCell ref="C75:C76"/>
    <mergeCell ref="C78:C79"/>
    <mergeCell ref="A80:A82"/>
    <mergeCell ref="B80:B82"/>
    <mergeCell ref="B61:B69"/>
    <mergeCell ref="C62:C63"/>
    <mergeCell ref="C65:C66"/>
    <mergeCell ref="C68:C69"/>
    <mergeCell ref="C81:C82"/>
    <mergeCell ref="B72:B73"/>
    <mergeCell ref="A74:A79"/>
    <mergeCell ref="B74:B79"/>
    <mergeCell ref="A87:A95"/>
    <mergeCell ref="A96:A97"/>
    <mergeCell ref="B96:B97"/>
    <mergeCell ref="A70:A71"/>
    <mergeCell ref="B70:B71"/>
    <mergeCell ref="A72:A73"/>
    <mergeCell ref="B87:B95"/>
    <mergeCell ref="A83:G83"/>
    <mergeCell ref="A84:A85"/>
    <mergeCell ref="C88:C89"/>
    <mergeCell ref="D84:D85"/>
    <mergeCell ref="B84:B85"/>
    <mergeCell ref="C84:C85"/>
    <mergeCell ref="E84:G84"/>
    <mergeCell ref="A57:G57"/>
    <mergeCell ref="A58:A59"/>
    <mergeCell ref="B58:B59"/>
    <mergeCell ref="C58:C59"/>
    <mergeCell ref="D58:D59"/>
    <mergeCell ref="E58:G58"/>
    <mergeCell ref="A44:A45"/>
    <mergeCell ref="A46:A47"/>
    <mergeCell ref="A48:A53"/>
    <mergeCell ref="C49:C50"/>
    <mergeCell ref="C52:C53"/>
    <mergeCell ref="B44:B45"/>
    <mergeCell ref="A54:A56"/>
    <mergeCell ref="C55:C56"/>
    <mergeCell ref="B54:B56"/>
    <mergeCell ref="B46:B47"/>
    <mergeCell ref="B48:B53"/>
    <mergeCell ref="C32:C33"/>
    <mergeCell ref="A35:A43"/>
    <mergeCell ref="C36:C37"/>
    <mergeCell ref="C39:C40"/>
    <mergeCell ref="C42:C43"/>
    <mergeCell ref="B35:B43"/>
    <mergeCell ref="D32:D33"/>
    <mergeCell ref="A17:A18"/>
    <mergeCell ref="B17:B18"/>
    <mergeCell ref="C22:C23"/>
    <mergeCell ref="C25:C26"/>
    <mergeCell ref="A27:A29"/>
    <mergeCell ref="B27:B29"/>
    <mergeCell ref="A19:A20"/>
    <mergeCell ref="B19:B20"/>
    <mergeCell ref="C28:C29"/>
    <mergeCell ref="A31:G31"/>
    <mergeCell ref="A32:A33"/>
    <mergeCell ref="E32:G32"/>
    <mergeCell ref="A21:A26"/>
    <mergeCell ref="B21:B26"/>
    <mergeCell ref="B32:B33"/>
    <mergeCell ref="A8:A16"/>
    <mergeCell ref="A2:G2"/>
    <mergeCell ref="D5:D6"/>
    <mergeCell ref="A4:G4"/>
    <mergeCell ref="A5:A6"/>
    <mergeCell ref="B5:B6"/>
    <mergeCell ref="C5:C6"/>
    <mergeCell ref="E5:G5"/>
    <mergeCell ref="B8:B16"/>
    <mergeCell ref="C9:C10"/>
    <mergeCell ref="C12:C13"/>
    <mergeCell ref="C15:C16"/>
  </mergeCells>
  <phoneticPr fontId="0" type="noConversion"/>
  <pageMargins left="0.70866141732283472" right="0.33500000000000002" top="0.45937499999999998" bottom="0.74803149606299213" header="0.31496062992125984" footer="0.31496062992125984"/>
  <pageSetup paperSize="9" scale="36"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K60"/>
  <sheetViews>
    <sheetView view="pageBreakPreview" topLeftCell="C7" zoomScale="80" zoomScaleNormal="90" zoomScaleSheetLayoutView="80" workbookViewId="0">
      <selection activeCell="D21" sqref="D21"/>
    </sheetView>
  </sheetViews>
  <sheetFormatPr defaultRowHeight="12.75"/>
  <cols>
    <col min="1" max="1" width="9.85546875" style="30" customWidth="1"/>
    <col min="2" max="2" width="54.140625" style="30" customWidth="1"/>
    <col min="3" max="10" width="19.85546875" style="30" customWidth="1"/>
    <col min="11" max="11" width="23.85546875" style="30" customWidth="1"/>
    <col min="12" max="16384" width="9.140625" style="30"/>
  </cols>
  <sheetData>
    <row r="1" spans="1:11" s="145" customFormat="1">
      <c r="A1" s="150"/>
      <c r="B1" s="150"/>
      <c r="C1" s="270"/>
      <c r="D1" s="271"/>
      <c r="E1" s="271"/>
      <c r="F1" s="271"/>
      <c r="G1" s="271"/>
      <c r="H1" s="271"/>
      <c r="I1" s="271"/>
      <c r="J1" s="271"/>
    </row>
    <row r="2" spans="1:11" s="145" customFormat="1" ht="12.75" customHeight="1">
      <c r="A2" s="1676" t="s">
        <v>1078</v>
      </c>
      <c r="B2" s="1536"/>
      <c r="C2" s="1536"/>
      <c r="D2" s="1536"/>
      <c r="E2" s="1536"/>
      <c r="F2" s="1536"/>
      <c r="G2" s="1536"/>
      <c r="H2" s="1536"/>
      <c r="I2" s="1536"/>
      <c r="J2" s="1536"/>
      <c r="K2" s="1536"/>
    </row>
    <row r="3" spans="1:11" s="145" customFormat="1" ht="20.25" customHeight="1">
      <c r="A3" s="1676" t="str">
        <f>ПАС!A2</f>
        <v>по оказанию услуг холодного водоснабжения на  2023 -2027  годы</v>
      </c>
      <c r="B3" s="1676"/>
      <c r="C3" s="1676"/>
      <c r="D3" s="1676"/>
      <c r="E3" s="1676"/>
      <c r="F3" s="1676"/>
      <c r="G3" s="1676"/>
      <c r="H3" s="1676"/>
      <c r="I3" s="1676"/>
      <c r="J3" s="1676"/>
      <c r="K3" s="1676"/>
    </row>
    <row r="4" spans="1:11" s="145" customFormat="1" ht="20.25" customHeight="1">
      <c r="A4" s="1816" t="str">
        <f>CONCATENATE("(",C7,")")</f>
        <v>(Холодное водоснабжение)</v>
      </c>
      <c r="B4" s="1676"/>
      <c r="C4" s="1676"/>
      <c r="D4" s="1676"/>
      <c r="E4" s="1676"/>
      <c r="F4" s="1676"/>
      <c r="G4" s="1676"/>
      <c r="H4" s="1676"/>
      <c r="I4" s="1676"/>
      <c r="J4" s="1676"/>
      <c r="K4" s="1676"/>
    </row>
    <row r="5" spans="1:11" s="145" customFormat="1">
      <c r="A5" s="150"/>
      <c r="B5" s="272" t="s">
        <v>1206</v>
      </c>
      <c r="C5" s="273" t="s">
        <v>1207</v>
      </c>
      <c r="D5" s="271"/>
      <c r="E5" s="271"/>
      <c r="F5" s="271"/>
      <c r="G5" s="271"/>
      <c r="H5" s="271"/>
      <c r="I5" s="271"/>
      <c r="J5" s="271"/>
      <c r="K5" s="274"/>
    </row>
    <row r="6" spans="1:11" s="145" customFormat="1" ht="12.75" customHeight="1">
      <c r="A6" s="1817" t="str">
        <f>CONCATENATE(ПАС!B56,"  (",ПАС!C52,"  ",ПАС!C51,")")</f>
        <v>ООО "Ромист"   (Омутинское   Омутинский муниципальный район)</v>
      </c>
      <c r="B6" s="1817"/>
      <c r="C6" s="1817"/>
      <c r="D6" s="1817"/>
      <c r="E6" s="1817"/>
      <c r="F6" s="1817"/>
      <c r="G6" s="1817"/>
      <c r="H6" s="1817"/>
      <c r="I6" s="1817"/>
      <c r="J6" s="1817"/>
      <c r="K6" s="1817"/>
    </row>
    <row r="7" spans="1:11" ht="13.5" thickBot="1">
      <c r="A7" s="1818" t="s">
        <v>1258</v>
      </c>
      <c r="B7" s="1818"/>
      <c r="C7" s="1819" t="s">
        <v>884</v>
      </c>
      <c r="D7" s="1819"/>
      <c r="E7" s="1819"/>
      <c r="F7" s="1819"/>
      <c r="G7" s="1819"/>
      <c r="H7" s="1819"/>
      <c r="I7" s="1819"/>
      <c r="J7" s="1819"/>
      <c r="K7" s="1820"/>
    </row>
    <row r="8" spans="1:11" ht="12.75" customHeight="1" thickBot="1">
      <c r="A8" s="1821" t="s">
        <v>721</v>
      </c>
      <c r="B8" s="1823" t="s">
        <v>423</v>
      </c>
      <c r="C8" s="1825" t="s">
        <v>12</v>
      </c>
      <c r="D8" s="1825" t="s">
        <v>11</v>
      </c>
      <c r="E8" s="1827" t="s">
        <v>1074</v>
      </c>
      <c r="F8" s="1828"/>
      <c r="G8" s="1828"/>
      <c r="H8" s="1828"/>
      <c r="I8" s="1828"/>
      <c r="J8" s="1829"/>
      <c r="K8" s="1814" t="s">
        <v>916</v>
      </c>
    </row>
    <row r="9" spans="1:11" ht="45.75" customHeight="1">
      <c r="A9" s="1822"/>
      <c r="B9" s="1824"/>
      <c r="C9" s="1825"/>
      <c r="D9" s="1826"/>
      <c r="E9" s="518" t="s">
        <v>1276</v>
      </c>
      <c r="F9" s="519" t="s">
        <v>1275</v>
      </c>
      <c r="G9" s="518" t="s">
        <v>457</v>
      </c>
      <c r="H9" s="519" t="s">
        <v>458</v>
      </c>
      <c r="I9" s="518" t="s">
        <v>459</v>
      </c>
      <c r="J9" s="519" t="s">
        <v>460</v>
      </c>
      <c r="K9" s="1815"/>
    </row>
    <row r="10" spans="1:11">
      <c r="A10" s="151" t="s">
        <v>917</v>
      </c>
      <c r="B10" s="152">
        <v>2</v>
      </c>
      <c r="C10" s="151" t="s">
        <v>928</v>
      </c>
      <c r="D10" s="507">
        <v>4</v>
      </c>
      <c r="E10" s="151" t="s">
        <v>1259</v>
      </c>
      <c r="F10" s="520">
        <v>6</v>
      </c>
      <c r="G10" s="151" t="s">
        <v>1260</v>
      </c>
      <c r="H10" s="520">
        <v>8</v>
      </c>
      <c r="I10" s="151" t="s">
        <v>1265</v>
      </c>
      <c r="J10" s="520">
        <v>10</v>
      </c>
      <c r="K10" s="516" t="s">
        <v>1267</v>
      </c>
    </row>
    <row r="11" spans="1:11">
      <c r="A11" s="191" t="s">
        <v>917</v>
      </c>
      <c r="B11" s="153" t="s">
        <v>649</v>
      </c>
      <c r="C11" s="275"/>
      <c r="D11" s="508"/>
      <c r="E11" s="521"/>
      <c r="F11" s="522"/>
      <c r="G11" s="521"/>
      <c r="H11" s="522"/>
      <c r="I11" s="521"/>
      <c r="J11" s="522"/>
      <c r="K11" s="517"/>
    </row>
    <row r="12" spans="1:11">
      <c r="A12" s="191"/>
      <c r="B12" s="153" t="s">
        <v>1261</v>
      </c>
      <c r="C12" s="276"/>
      <c r="D12" s="509"/>
      <c r="E12" s="523"/>
      <c r="F12" s="524"/>
      <c r="G12" s="523"/>
      <c r="H12" s="524"/>
      <c r="I12" s="523"/>
      <c r="J12" s="524"/>
      <c r="K12" s="517"/>
    </row>
    <row r="13" spans="1:11">
      <c r="A13" s="277" t="s">
        <v>918</v>
      </c>
      <c r="B13" s="278" t="s">
        <v>919</v>
      </c>
      <c r="C13" s="132">
        <f t="shared" ref="C13:J13" si="0">SUM(C14:C17)</f>
        <v>0</v>
      </c>
      <c r="D13" s="510">
        <f t="shared" si="0"/>
        <v>34.380000000000003</v>
      </c>
      <c r="E13" s="525">
        <f t="shared" si="0"/>
        <v>34.380000000000003</v>
      </c>
      <c r="F13" s="526">
        <f t="shared" si="0"/>
        <v>0</v>
      </c>
      <c r="G13" s="525">
        <f t="shared" si="0"/>
        <v>34.380000000000003</v>
      </c>
      <c r="H13" s="526">
        <f t="shared" si="0"/>
        <v>0</v>
      </c>
      <c r="I13" s="525">
        <f t="shared" si="0"/>
        <v>34.380000000000003</v>
      </c>
      <c r="J13" s="526">
        <f t="shared" si="0"/>
        <v>0</v>
      </c>
      <c r="K13" s="517"/>
    </row>
    <row r="14" spans="1:11">
      <c r="A14" s="155" t="s">
        <v>920</v>
      </c>
      <c r="B14" s="156" t="s">
        <v>921</v>
      </c>
      <c r="C14" s="279"/>
      <c r="D14" s="280">
        <v>26.048999999999999</v>
      </c>
      <c r="E14" s="280">
        <v>26.048999999999999</v>
      </c>
      <c r="F14" s="528"/>
      <c r="G14" s="280">
        <v>26.048999999999999</v>
      </c>
      <c r="H14" s="528"/>
      <c r="I14" s="280">
        <v>26.048999999999999</v>
      </c>
      <c r="J14" s="528"/>
      <c r="K14" s="517"/>
    </row>
    <row r="15" spans="1:11">
      <c r="A15" s="155" t="s">
        <v>922</v>
      </c>
      <c r="B15" s="156" t="s">
        <v>923</v>
      </c>
      <c r="C15" s="279"/>
      <c r="D15" s="280">
        <v>7.6459999999999999</v>
      </c>
      <c r="E15" s="280">
        <v>7.6459999999999999</v>
      </c>
      <c r="F15" s="528"/>
      <c r="G15" s="280">
        <v>7.6459999999999999</v>
      </c>
      <c r="H15" s="528"/>
      <c r="I15" s="280">
        <v>7.6459999999999999</v>
      </c>
      <c r="J15" s="528"/>
      <c r="K15" s="517"/>
    </row>
    <row r="16" spans="1:11">
      <c r="A16" s="155" t="s">
        <v>924</v>
      </c>
      <c r="B16" s="156" t="s">
        <v>925</v>
      </c>
      <c r="C16" s="279"/>
      <c r="D16" s="280">
        <v>0.68500000000000005</v>
      </c>
      <c r="E16" s="280">
        <v>0.68500000000000005</v>
      </c>
      <c r="F16" s="528"/>
      <c r="G16" s="280">
        <v>0.68500000000000005</v>
      </c>
      <c r="H16" s="528"/>
      <c r="I16" s="280">
        <v>0.68500000000000005</v>
      </c>
      <c r="J16" s="528"/>
      <c r="K16" s="517"/>
    </row>
    <row r="17" spans="1:11">
      <c r="A17" s="155" t="s">
        <v>926</v>
      </c>
      <c r="B17" s="156" t="s">
        <v>927</v>
      </c>
      <c r="C17" s="281"/>
      <c r="D17" s="511"/>
      <c r="E17" s="529"/>
      <c r="F17" s="528"/>
      <c r="G17" s="529"/>
      <c r="H17" s="528"/>
      <c r="I17" s="529"/>
      <c r="J17" s="528"/>
      <c r="K17" s="517"/>
    </row>
    <row r="18" spans="1:11">
      <c r="A18" s="277" t="s">
        <v>928</v>
      </c>
      <c r="B18" s="278" t="s">
        <v>929</v>
      </c>
      <c r="C18" s="530">
        <f t="shared" ref="C18:J18" si="1">C19+C20+C21+C22+C23+C25+C26+C27+C28+C29+C30+C31+C32+C33+C34+C38+C39+C42+C43+C44+C45</f>
        <v>0</v>
      </c>
      <c r="D18" s="530">
        <f t="shared" si="1"/>
        <v>640.93999999999994</v>
      </c>
      <c r="E18" s="530">
        <f t="shared" si="1"/>
        <v>816.81000000000006</v>
      </c>
      <c r="F18" s="531">
        <f>F19+F20+F21+F22+F23+F25+F26+F27+F28+F29+F30+F31+F32+F33+F34+F38+F39+F42+F43+F44+F45</f>
        <v>0</v>
      </c>
      <c r="G18" s="530">
        <f>G19+G20+G21+G22+G23+G25+G26+G27+G28+G29+G30+G31+G32+G33+G34+G38+G39+G42+G43+G44+G45</f>
        <v>853.65844000000004</v>
      </c>
      <c r="H18" s="531">
        <f t="shared" si="1"/>
        <v>0</v>
      </c>
      <c r="I18" s="530">
        <f t="shared" si="1"/>
        <v>892.47652988999994</v>
      </c>
      <c r="J18" s="531">
        <f t="shared" si="1"/>
        <v>0</v>
      </c>
      <c r="K18" s="517"/>
    </row>
    <row r="19" spans="1:11">
      <c r="A19" s="158" t="s">
        <v>930</v>
      </c>
      <c r="B19" s="156" t="s">
        <v>931</v>
      </c>
      <c r="C19" s="280"/>
      <c r="D19" s="556"/>
      <c r="E19" s="532"/>
      <c r="F19" s="528"/>
      <c r="G19" s="532"/>
      <c r="H19" s="528"/>
      <c r="I19" s="532"/>
      <c r="J19" s="528"/>
      <c r="K19" s="517"/>
    </row>
    <row r="20" spans="1:11">
      <c r="A20" s="159" t="s">
        <v>932</v>
      </c>
      <c r="B20" s="156" t="s">
        <v>933</v>
      </c>
      <c r="C20" s="279"/>
      <c r="D20" s="558">
        <v>147.57</v>
      </c>
      <c r="E20" s="527">
        <v>205.62</v>
      </c>
      <c r="F20" s="533"/>
      <c r="G20" s="562">
        <f>E20*1.062</f>
        <v>218.36844000000002</v>
      </c>
      <c r="H20" s="533"/>
      <c r="I20" s="562">
        <f>G20*1.062</f>
        <v>231.90728328000003</v>
      </c>
      <c r="J20" s="533"/>
      <c r="K20" s="517"/>
    </row>
    <row r="21" spans="1:11">
      <c r="A21" s="160" t="s">
        <v>934</v>
      </c>
      <c r="B21" s="156" t="s">
        <v>935</v>
      </c>
      <c r="C21" s="279"/>
      <c r="D21" s="558"/>
      <c r="E21" s="527"/>
      <c r="F21" s="533"/>
      <c r="G21" s="527"/>
      <c r="H21" s="533"/>
      <c r="I21" s="527"/>
      <c r="J21" s="533"/>
      <c r="K21" s="517"/>
    </row>
    <row r="22" spans="1:11" ht="25.5">
      <c r="A22" s="160" t="s">
        <v>936</v>
      </c>
      <c r="B22" s="156" t="s">
        <v>937</v>
      </c>
      <c r="C22" s="279"/>
      <c r="D22" s="558">
        <v>274.7</v>
      </c>
      <c r="E22" s="527">
        <v>286.60000000000002</v>
      </c>
      <c r="F22" s="561"/>
      <c r="G22" s="527">
        <v>300.07</v>
      </c>
      <c r="H22" s="533"/>
      <c r="I22" s="562">
        <f>G22*1.047</f>
        <v>314.17328999999995</v>
      </c>
      <c r="J22" s="533"/>
      <c r="K22" s="517"/>
    </row>
    <row r="23" spans="1:11" ht="25.5">
      <c r="A23" s="160" t="s">
        <v>938</v>
      </c>
      <c r="B23" s="156" t="s">
        <v>939</v>
      </c>
      <c r="C23" s="279"/>
      <c r="D23" s="558">
        <v>84.88</v>
      </c>
      <c r="E23" s="527">
        <v>88.6</v>
      </c>
      <c r="F23" s="561"/>
      <c r="G23" s="527">
        <v>92.72</v>
      </c>
      <c r="H23" s="533"/>
      <c r="I23" s="562">
        <f>I22*0.309</f>
        <v>97.07954660999998</v>
      </c>
      <c r="J23" s="533"/>
      <c r="K23" s="542"/>
    </row>
    <row r="24" spans="1:11">
      <c r="A24" s="160" t="s">
        <v>940</v>
      </c>
      <c r="B24" s="156" t="s">
        <v>941</v>
      </c>
      <c r="C24" s="279"/>
      <c r="D24" s="558"/>
      <c r="E24" s="527"/>
      <c r="F24" s="533"/>
      <c r="G24" s="527"/>
      <c r="H24" s="533"/>
      <c r="I24" s="527"/>
      <c r="J24" s="533"/>
      <c r="K24" s="542"/>
    </row>
    <row r="25" spans="1:11">
      <c r="A25" s="160" t="s">
        <v>942</v>
      </c>
      <c r="B25" s="156" t="s">
        <v>943</v>
      </c>
      <c r="C25" s="279"/>
      <c r="D25" s="558"/>
      <c r="E25" s="527"/>
      <c r="F25" s="533"/>
      <c r="G25" s="527"/>
      <c r="H25" s="533"/>
      <c r="I25" s="527"/>
      <c r="J25" s="533"/>
      <c r="K25" s="517"/>
    </row>
    <row r="26" spans="1:11">
      <c r="A26" s="160" t="s">
        <v>944</v>
      </c>
      <c r="B26" s="156" t="s">
        <v>945</v>
      </c>
      <c r="C26" s="279"/>
      <c r="D26" s="558">
        <v>12</v>
      </c>
      <c r="E26" s="527">
        <v>74</v>
      </c>
      <c r="F26" s="533"/>
      <c r="G26" s="527">
        <v>74</v>
      </c>
      <c r="H26" s="533"/>
      <c r="I26" s="527">
        <v>74</v>
      </c>
      <c r="J26" s="533"/>
      <c r="K26" s="517"/>
    </row>
    <row r="27" spans="1:11">
      <c r="A27" s="160" t="s">
        <v>946</v>
      </c>
      <c r="B27" s="156" t="s">
        <v>947</v>
      </c>
      <c r="C27" s="279"/>
      <c r="D27" s="558"/>
      <c r="E27" s="527">
        <v>23.47</v>
      </c>
      <c r="F27" s="533"/>
      <c r="G27" s="527">
        <v>23.47</v>
      </c>
      <c r="H27" s="533"/>
      <c r="I27" s="527">
        <v>23.47</v>
      </c>
      <c r="J27" s="533"/>
      <c r="K27" s="517"/>
    </row>
    <row r="28" spans="1:11" ht="25.5">
      <c r="A28" s="160" t="s">
        <v>948</v>
      </c>
      <c r="B28" s="156" t="s">
        <v>949</v>
      </c>
      <c r="C28" s="279"/>
      <c r="D28" s="558"/>
      <c r="E28" s="527"/>
      <c r="F28" s="533"/>
      <c r="G28" s="527"/>
      <c r="H28" s="533"/>
      <c r="I28" s="527"/>
      <c r="J28" s="533"/>
      <c r="K28" s="517"/>
    </row>
    <row r="29" spans="1:11" ht="25.5">
      <c r="A29" s="160" t="s">
        <v>950</v>
      </c>
      <c r="B29" s="156" t="s">
        <v>951</v>
      </c>
      <c r="C29" s="279"/>
      <c r="D29" s="558"/>
      <c r="E29" s="527"/>
      <c r="F29" s="533"/>
      <c r="G29" s="527"/>
      <c r="H29" s="533"/>
      <c r="I29" s="527"/>
      <c r="J29" s="533"/>
      <c r="K29" s="517"/>
    </row>
    <row r="30" spans="1:11" ht="25.5">
      <c r="A30" s="160" t="s">
        <v>952</v>
      </c>
      <c r="B30" s="156" t="s">
        <v>953</v>
      </c>
      <c r="C30" s="279"/>
      <c r="D30" s="558"/>
      <c r="E30" s="527"/>
      <c r="F30" s="533"/>
      <c r="G30" s="527"/>
      <c r="H30" s="533"/>
      <c r="I30" s="527"/>
      <c r="J30" s="533"/>
      <c r="K30" s="517"/>
    </row>
    <row r="31" spans="1:11">
      <c r="A31" s="160" t="s">
        <v>954</v>
      </c>
      <c r="B31" s="156" t="s">
        <v>955</v>
      </c>
      <c r="C31" s="279"/>
      <c r="D31" s="558"/>
      <c r="E31" s="527"/>
      <c r="F31" s="533"/>
      <c r="G31" s="527"/>
      <c r="H31" s="533"/>
      <c r="I31" s="527"/>
      <c r="J31" s="533"/>
      <c r="K31" s="517"/>
    </row>
    <row r="32" spans="1:11">
      <c r="A32" s="160" t="s">
        <v>956</v>
      </c>
      <c r="B32" s="156" t="s">
        <v>957</v>
      </c>
      <c r="C32" s="279"/>
      <c r="D32" s="558"/>
      <c r="E32" s="527"/>
      <c r="F32" s="533"/>
      <c r="G32" s="527"/>
      <c r="H32" s="533"/>
      <c r="I32" s="527"/>
      <c r="J32" s="533"/>
      <c r="K32" s="517"/>
    </row>
    <row r="33" spans="1:11">
      <c r="A33" s="160" t="s">
        <v>958</v>
      </c>
      <c r="B33" s="156" t="s">
        <v>959</v>
      </c>
      <c r="C33" s="279"/>
      <c r="D33" s="558">
        <v>5.5</v>
      </c>
      <c r="E33" s="527"/>
      <c r="F33" s="533"/>
      <c r="G33" s="527"/>
      <c r="H33" s="533"/>
      <c r="I33" s="527"/>
      <c r="J33" s="533"/>
      <c r="K33" s="517"/>
    </row>
    <row r="34" spans="1:11">
      <c r="A34" s="160" t="s">
        <v>960</v>
      </c>
      <c r="B34" s="156" t="s">
        <v>961</v>
      </c>
      <c r="C34" s="279"/>
      <c r="D34" s="558">
        <v>111.49</v>
      </c>
      <c r="E34" s="527">
        <v>66.52</v>
      </c>
      <c r="F34" s="561"/>
      <c r="G34" s="527">
        <v>69.650000000000006</v>
      </c>
      <c r="H34" s="533"/>
      <c r="I34" s="562">
        <f>G34*1.047</f>
        <v>72.923550000000006</v>
      </c>
      <c r="J34" s="533"/>
      <c r="K34" s="517"/>
    </row>
    <row r="35" spans="1:11">
      <c r="A35" s="160" t="s">
        <v>962</v>
      </c>
      <c r="B35" s="156" t="s">
        <v>963</v>
      </c>
      <c r="C35" s="279"/>
      <c r="D35" s="558">
        <v>37.93</v>
      </c>
      <c r="E35" s="527"/>
      <c r="F35" s="533"/>
      <c r="G35" s="527"/>
      <c r="H35" s="533"/>
      <c r="I35" s="527"/>
      <c r="J35" s="533"/>
      <c r="K35" s="517"/>
    </row>
    <row r="36" spans="1:11">
      <c r="A36" s="160" t="s">
        <v>964</v>
      </c>
      <c r="B36" s="156" t="s">
        <v>965</v>
      </c>
      <c r="C36" s="279"/>
      <c r="D36" s="558"/>
      <c r="E36" s="527"/>
      <c r="F36" s="533"/>
      <c r="G36" s="527"/>
      <c r="H36" s="533"/>
      <c r="I36" s="527"/>
      <c r="J36" s="533"/>
      <c r="K36" s="517"/>
    </row>
    <row r="37" spans="1:11">
      <c r="A37" s="160" t="s">
        <v>966</v>
      </c>
      <c r="B37" s="156" t="s">
        <v>967</v>
      </c>
      <c r="C37" s="279"/>
      <c r="D37" s="558"/>
      <c r="E37" s="534" t="s">
        <v>10</v>
      </c>
      <c r="F37" s="535"/>
      <c r="G37" s="534" t="s">
        <v>10</v>
      </c>
      <c r="H37" s="535" t="s">
        <v>10</v>
      </c>
      <c r="I37" s="534" t="s">
        <v>10</v>
      </c>
      <c r="J37" s="535" t="s">
        <v>10</v>
      </c>
      <c r="K37" s="517"/>
    </row>
    <row r="38" spans="1:11">
      <c r="A38" s="160" t="s">
        <v>968</v>
      </c>
      <c r="B38" s="156" t="s">
        <v>969</v>
      </c>
      <c r="C38" s="279"/>
      <c r="D38" s="558"/>
      <c r="E38" s="527"/>
      <c r="F38" s="533"/>
      <c r="G38" s="527"/>
      <c r="H38" s="533"/>
      <c r="I38" s="527"/>
      <c r="J38" s="533"/>
      <c r="K38" s="517"/>
    </row>
    <row r="39" spans="1:11">
      <c r="A39" s="160" t="s">
        <v>970</v>
      </c>
      <c r="B39" s="156" t="s">
        <v>971</v>
      </c>
      <c r="C39" s="279"/>
      <c r="D39" s="558">
        <v>4.8</v>
      </c>
      <c r="E39" s="527">
        <v>72</v>
      </c>
      <c r="F39" s="561"/>
      <c r="G39" s="527">
        <v>75.38</v>
      </c>
      <c r="H39" s="533"/>
      <c r="I39" s="562">
        <f>G39*1.047</f>
        <v>78.922859999999986</v>
      </c>
      <c r="J39" s="533"/>
      <c r="K39" s="517"/>
    </row>
    <row r="40" spans="1:11" ht="25.5">
      <c r="A40" s="160" t="s">
        <v>972</v>
      </c>
      <c r="B40" s="156" t="s">
        <v>973</v>
      </c>
      <c r="C40" s="279"/>
      <c r="D40" s="558">
        <v>4.24</v>
      </c>
      <c r="E40" s="527"/>
      <c r="F40" s="533"/>
      <c r="G40" s="527"/>
      <c r="H40" s="533"/>
      <c r="I40" s="527"/>
      <c r="J40" s="533"/>
      <c r="K40" s="517"/>
    </row>
    <row r="41" spans="1:11">
      <c r="A41" s="160" t="s">
        <v>974</v>
      </c>
      <c r="B41" s="156" t="s">
        <v>975</v>
      </c>
      <c r="C41" s="279"/>
      <c r="D41" s="558"/>
      <c r="E41" s="527"/>
      <c r="F41" s="533"/>
      <c r="G41" s="527"/>
      <c r="H41" s="533"/>
      <c r="I41" s="527"/>
      <c r="J41" s="533"/>
      <c r="K41" s="517"/>
    </row>
    <row r="42" spans="1:11" ht="25.5">
      <c r="A42" s="161" t="s">
        <v>976</v>
      </c>
      <c r="B42" s="162" t="s">
        <v>977</v>
      </c>
      <c r="C42" s="276"/>
      <c r="D42" s="559"/>
      <c r="E42" s="523"/>
      <c r="F42" s="524"/>
      <c r="G42" s="523"/>
      <c r="H42" s="524"/>
      <c r="I42" s="523"/>
      <c r="J42" s="524"/>
      <c r="K42" s="517"/>
    </row>
    <row r="43" spans="1:11">
      <c r="A43" s="154" t="s">
        <v>978</v>
      </c>
      <c r="B43" s="162" t="s">
        <v>979</v>
      </c>
      <c r="C43" s="276"/>
      <c r="D43" s="559"/>
      <c r="E43" s="523"/>
      <c r="F43" s="524"/>
      <c r="G43" s="523"/>
      <c r="H43" s="524"/>
      <c r="I43" s="523"/>
      <c r="J43" s="524"/>
      <c r="K43" s="517"/>
    </row>
    <row r="44" spans="1:11">
      <c r="A44" s="154" t="s">
        <v>980</v>
      </c>
      <c r="B44" s="162" t="s">
        <v>981</v>
      </c>
      <c r="C44" s="276"/>
      <c r="D44" s="559"/>
      <c r="E44" s="523"/>
      <c r="F44" s="524"/>
      <c r="G44" s="523"/>
      <c r="H44" s="524"/>
      <c r="I44" s="523"/>
      <c r="J44" s="524"/>
      <c r="K44" s="517"/>
    </row>
    <row r="45" spans="1:11">
      <c r="A45" s="154" t="s">
        <v>982</v>
      </c>
      <c r="B45" s="162" t="s">
        <v>983</v>
      </c>
      <c r="C45" s="509"/>
      <c r="D45" s="560"/>
      <c r="E45" s="523"/>
      <c r="F45" s="524"/>
      <c r="G45" s="523"/>
      <c r="H45" s="524"/>
      <c r="I45" s="523"/>
      <c r="J45" s="524"/>
      <c r="K45" s="517"/>
    </row>
    <row r="46" spans="1:11">
      <c r="A46" s="282" t="s">
        <v>984</v>
      </c>
      <c r="B46" s="283" t="s">
        <v>985</v>
      </c>
      <c r="C46" s="157">
        <f t="shared" ref="C46:J46" si="2">SUM(C47:C51)</f>
        <v>0</v>
      </c>
      <c r="D46" s="512">
        <f t="shared" si="2"/>
        <v>0</v>
      </c>
      <c r="E46" s="530">
        <f t="shared" si="2"/>
        <v>40.840500000000006</v>
      </c>
      <c r="F46" s="531">
        <f t="shared" si="2"/>
        <v>0</v>
      </c>
      <c r="G46" s="530">
        <f t="shared" si="2"/>
        <v>42.682922000000005</v>
      </c>
      <c r="H46" s="531">
        <f t="shared" si="2"/>
        <v>0</v>
      </c>
      <c r="I46" s="530">
        <f t="shared" si="2"/>
        <v>44.623826494500001</v>
      </c>
      <c r="J46" s="531">
        <f t="shared" si="2"/>
        <v>0</v>
      </c>
      <c r="K46" s="517"/>
    </row>
    <row r="47" spans="1:11" ht="25.5">
      <c r="A47" s="154" t="s">
        <v>986</v>
      </c>
      <c r="B47" s="153" t="s">
        <v>987</v>
      </c>
      <c r="C47" s="284"/>
      <c r="D47" s="514"/>
      <c r="E47" s="536"/>
      <c r="F47" s="537"/>
      <c r="G47" s="536"/>
      <c r="H47" s="537"/>
      <c r="I47" s="536"/>
      <c r="J47" s="537"/>
      <c r="K47" s="517"/>
    </row>
    <row r="48" spans="1:11">
      <c r="A48" s="154" t="s">
        <v>988</v>
      </c>
      <c r="B48" s="153" t="s">
        <v>989</v>
      </c>
      <c r="C48" s="284"/>
      <c r="D48" s="514"/>
      <c r="E48" s="536">
        <f>E18*0.05</f>
        <v>40.840500000000006</v>
      </c>
      <c r="F48" s="537"/>
      <c r="G48" s="536">
        <f>G18*0.05</f>
        <v>42.682922000000005</v>
      </c>
      <c r="H48" s="537"/>
      <c r="I48" s="536">
        <f>I18*0.05</f>
        <v>44.623826494500001</v>
      </c>
      <c r="J48" s="537"/>
      <c r="K48" s="517"/>
    </row>
    <row r="49" spans="1:11">
      <c r="A49" s="154" t="s">
        <v>990</v>
      </c>
      <c r="B49" s="153" t="s">
        <v>991</v>
      </c>
      <c r="C49" s="284"/>
      <c r="D49" s="514"/>
      <c r="E49" s="536"/>
      <c r="F49" s="537"/>
      <c r="G49" s="536"/>
      <c r="H49" s="537"/>
      <c r="I49" s="536"/>
      <c r="J49" s="537"/>
      <c r="K49" s="517"/>
    </row>
    <row r="50" spans="1:11">
      <c r="A50" s="154" t="s">
        <v>992</v>
      </c>
      <c r="B50" s="153" t="s">
        <v>993</v>
      </c>
      <c r="C50" s="284"/>
      <c r="D50" s="514"/>
      <c r="E50" s="536"/>
      <c r="F50" s="537"/>
      <c r="G50" s="536"/>
      <c r="H50" s="537"/>
      <c r="I50" s="536"/>
      <c r="J50" s="537"/>
      <c r="K50" s="517"/>
    </row>
    <row r="51" spans="1:11">
      <c r="A51" s="154" t="s">
        <v>994</v>
      </c>
      <c r="B51" s="153" t="s">
        <v>995</v>
      </c>
      <c r="C51" s="284"/>
      <c r="D51" s="514"/>
      <c r="E51" s="536"/>
      <c r="F51" s="537"/>
      <c r="G51" s="536"/>
      <c r="H51" s="537"/>
      <c r="I51" s="536"/>
      <c r="J51" s="537"/>
      <c r="K51" s="517"/>
    </row>
    <row r="52" spans="1:11">
      <c r="A52" s="154" t="s">
        <v>996</v>
      </c>
      <c r="B52" s="153" t="s">
        <v>997</v>
      </c>
      <c r="C52" s="284"/>
      <c r="D52" s="514"/>
      <c r="E52" s="536"/>
      <c r="F52" s="537"/>
      <c r="G52" s="536"/>
      <c r="H52" s="537"/>
      <c r="I52" s="536"/>
      <c r="J52" s="537"/>
      <c r="K52" s="543"/>
    </row>
    <row r="53" spans="1:11">
      <c r="A53" s="154" t="s">
        <v>998</v>
      </c>
      <c r="B53" s="153" t="s">
        <v>999</v>
      </c>
      <c r="C53" s="284"/>
      <c r="D53" s="514"/>
      <c r="E53" s="536"/>
      <c r="F53" s="537"/>
      <c r="G53" s="536"/>
      <c r="H53" s="537"/>
      <c r="I53" s="536"/>
      <c r="J53" s="537"/>
      <c r="K53" s="517"/>
    </row>
    <row r="54" spans="1:11">
      <c r="A54" s="282">
        <v>5</v>
      </c>
      <c r="B54" s="283" t="s">
        <v>1000</v>
      </c>
      <c r="C54" s="157">
        <f t="shared" ref="C54:J54" si="3">SUM(C55:C57)</f>
        <v>0</v>
      </c>
      <c r="D54" s="512">
        <f t="shared" si="3"/>
        <v>0</v>
      </c>
      <c r="E54" s="530">
        <f t="shared" si="3"/>
        <v>0</v>
      </c>
      <c r="F54" s="531">
        <f t="shared" si="3"/>
        <v>0</v>
      </c>
      <c r="G54" s="530">
        <f t="shared" si="3"/>
        <v>0</v>
      </c>
      <c r="H54" s="531">
        <f t="shared" si="3"/>
        <v>0</v>
      </c>
      <c r="I54" s="530">
        <f t="shared" si="3"/>
        <v>0</v>
      </c>
      <c r="J54" s="531">
        <f t="shared" si="3"/>
        <v>0</v>
      </c>
      <c r="K54" s="517"/>
    </row>
    <row r="55" spans="1:11">
      <c r="A55" s="163" t="s">
        <v>1001</v>
      </c>
      <c r="B55" s="164" t="s">
        <v>1002</v>
      </c>
      <c r="C55" s="284"/>
      <c r="D55" s="514"/>
      <c r="E55" s="536"/>
      <c r="F55" s="537"/>
      <c r="G55" s="536"/>
      <c r="H55" s="537"/>
      <c r="I55" s="536"/>
      <c r="J55" s="537"/>
      <c r="K55" s="543"/>
    </row>
    <row r="56" spans="1:11" ht="25.5">
      <c r="A56" s="163" t="s">
        <v>1003</v>
      </c>
      <c r="B56" s="164" t="s">
        <v>1004</v>
      </c>
      <c r="C56" s="284"/>
      <c r="D56" s="514"/>
      <c r="E56" s="536"/>
      <c r="F56" s="537"/>
      <c r="G56" s="536"/>
      <c r="H56" s="537"/>
      <c r="I56" s="536"/>
      <c r="J56" s="537"/>
      <c r="K56" s="543"/>
    </row>
    <row r="57" spans="1:11" ht="38.25">
      <c r="A57" s="163" t="s">
        <v>1005</v>
      </c>
      <c r="B57" s="164" t="s">
        <v>1006</v>
      </c>
      <c r="C57" s="284"/>
      <c r="D57" s="514"/>
      <c r="E57" s="536"/>
      <c r="F57" s="537"/>
      <c r="G57" s="536"/>
      <c r="H57" s="537"/>
      <c r="I57" s="536"/>
      <c r="J57" s="537"/>
      <c r="K57" s="543"/>
    </row>
    <row r="58" spans="1:11" ht="25.5">
      <c r="A58" s="282">
        <v>6</v>
      </c>
      <c r="B58" s="283" t="s">
        <v>1007</v>
      </c>
      <c r="C58" s="285"/>
      <c r="D58" s="515"/>
      <c r="E58" s="538"/>
      <c r="F58" s="539"/>
      <c r="G58" s="538"/>
      <c r="H58" s="539"/>
      <c r="I58" s="538"/>
      <c r="J58" s="539"/>
      <c r="K58" s="543"/>
    </row>
    <row r="59" spans="1:11">
      <c r="A59" s="282">
        <v>7</v>
      </c>
      <c r="B59" s="286" t="s">
        <v>1008</v>
      </c>
      <c r="C59" s="157">
        <f t="shared" ref="C59:J59" si="4">ROUND(IF(C13&gt;0,C60/C13,0),2)</f>
        <v>0</v>
      </c>
      <c r="D59" s="512">
        <f t="shared" si="4"/>
        <v>18.64</v>
      </c>
      <c r="E59" s="530">
        <f t="shared" si="4"/>
        <v>24.95</v>
      </c>
      <c r="F59" s="531">
        <f t="shared" si="4"/>
        <v>0</v>
      </c>
      <c r="G59" s="530">
        <f t="shared" si="4"/>
        <v>26.07</v>
      </c>
      <c r="H59" s="531">
        <f t="shared" si="4"/>
        <v>0</v>
      </c>
      <c r="I59" s="530">
        <f t="shared" si="4"/>
        <v>27.26</v>
      </c>
      <c r="J59" s="531">
        <f t="shared" si="4"/>
        <v>0</v>
      </c>
      <c r="K59" s="543"/>
    </row>
    <row r="60" spans="1:11" ht="13.5" thickBot="1">
      <c r="A60" s="282">
        <v>8</v>
      </c>
      <c r="B60" s="283" t="s">
        <v>1009</v>
      </c>
      <c r="C60" s="287">
        <f t="shared" ref="C60:J60" si="5">C46+C18+C54-C58</f>
        <v>0</v>
      </c>
      <c r="D60" s="288">
        <f t="shared" si="5"/>
        <v>640.93999999999994</v>
      </c>
      <c r="E60" s="540">
        <f t="shared" si="5"/>
        <v>857.65050000000008</v>
      </c>
      <c r="F60" s="541">
        <f t="shared" si="5"/>
        <v>0</v>
      </c>
      <c r="G60" s="540">
        <f t="shared" si="5"/>
        <v>896.341362</v>
      </c>
      <c r="H60" s="541">
        <f t="shared" si="5"/>
        <v>0</v>
      </c>
      <c r="I60" s="540">
        <f t="shared" si="5"/>
        <v>937.10035638449995</v>
      </c>
      <c r="J60" s="541">
        <f t="shared" si="5"/>
        <v>0</v>
      </c>
      <c r="K60" s="517"/>
    </row>
  </sheetData>
  <mergeCells count="12">
    <mergeCell ref="K8:K9"/>
    <mergeCell ref="A2:K2"/>
    <mergeCell ref="A3:K3"/>
    <mergeCell ref="A4:K4"/>
    <mergeCell ref="A6:K6"/>
    <mergeCell ref="A7:B7"/>
    <mergeCell ref="C7:K7"/>
    <mergeCell ref="A8:A9"/>
    <mergeCell ref="B8:B9"/>
    <mergeCell ref="C8:C9"/>
    <mergeCell ref="D8:D9"/>
    <mergeCell ref="E8:J8"/>
  </mergeCells>
  <phoneticPr fontId="101" type="noConversion"/>
  <dataValidations count="1">
    <dataValidation type="list" allowBlank="1" showInputMessage="1" showErrorMessage="1" sqref="C11:J11">
      <formula1>налог</formula1>
    </dataValidation>
  </dataValidations>
  <pageMargins left="0.23622047244094491" right="0.23622047244094491" top="0.55118110236220474" bottom="0.19685039370078741" header="0.31496062992125984" footer="0.31496062992125984"/>
  <pageSetup paperSize="9" scale="58"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R90"/>
  <sheetViews>
    <sheetView topLeftCell="B72" zoomScaleNormal="100" zoomScaleSheetLayoutView="85" workbookViewId="0">
      <selection activeCell="G42" sqref="G42"/>
    </sheetView>
  </sheetViews>
  <sheetFormatPr defaultRowHeight="12.75"/>
  <cols>
    <col min="1" max="1" width="5.42578125" style="30" customWidth="1"/>
    <col min="2" max="2" width="18.42578125" style="30" customWidth="1"/>
    <col min="3" max="3" width="80.5703125" style="30" customWidth="1"/>
    <col min="4" max="5" width="10.5703125" style="30" customWidth="1"/>
    <col min="6" max="6" width="15.7109375" style="173" customWidth="1"/>
    <col min="7" max="9" width="11.28515625" style="173" customWidth="1"/>
    <col min="10" max="11" width="11.28515625" style="30" customWidth="1"/>
    <col min="12" max="16384" width="9.140625" style="30"/>
  </cols>
  <sheetData>
    <row r="1" spans="1:12" s="716" customFormat="1" ht="14.25">
      <c r="F1" s="717"/>
      <c r="G1" s="717"/>
      <c r="H1" s="717"/>
      <c r="I1" s="717"/>
    </row>
    <row r="2" spans="1:12" s="716" customFormat="1" ht="64.5" customHeight="1">
      <c r="A2" s="1795" t="s">
        <v>1554</v>
      </c>
      <c r="B2" s="1795"/>
      <c r="C2" s="1795"/>
      <c r="D2" s="1795"/>
      <c r="E2" s="1795"/>
      <c r="F2" s="1795"/>
      <c r="G2" s="1795"/>
      <c r="H2" s="1795"/>
      <c r="I2" s="1795"/>
      <c r="J2" s="1795"/>
      <c r="K2" s="1795"/>
    </row>
    <row r="3" spans="1:12" s="716" customFormat="1" ht="15">
      <c r="B3" s="718"/>
      <c r="C3" s="719"/>
      <c r="D3" s="719"/>
      <c r="E3" s="719"/>
      <c r="F3" s="717"/>
      <c r="G3" s="717"/>
      <c r="H3" s="717"/>
      <c r="I3" s="717"/>
      <c r="J3" s="719"/>
    </row>
    <row r="4" spans="1:12" s="716" customFormat="1" ht="15" customHeight="1">
      <c r="A4" s="1832" t="s">
        <v>1287</v>
      </c>
      <c r="B4" s="1832"/>
      <c r="C4" s="1832"/>
      <c r="D4" s="1832"/>
      <c r="E4" s="1832"/>
      <c r="F4" s="1832"/>
      <c r="G4" s="1832"/>
      <c r="H4" s="1832"/>
      <c r="I4" s="1832"/>
      <c r="J4" s="1832"/>
      <c r="K4" s="1832"/>
    </row>
    <row r="5" spans="1:12" ht="24" customHeight="1">
      <c r="A5" s="1535" t="s">
        <v>721</v>
      </c>
      <c r="B5" s="1535" t="s">
        <v>1023</v>
      </c>
      <c r="C5" s="1535" t="s">
        <v>1024</v>
      </c>
      <c r="D5" s="1696" t="s">
        <v>1025</v>
      </c>
      <c r="E5" s="967" t="s">
        <v>1626</v>
      </c>
      <c r="F5" s="240" t="s">
        <v>1288</v>
      </c>
      <c r="G5" s="1737" t="s">
        <v>1289</v>
      </c>
      <c r="H5" s="1737"/>
      <c r="I5" s="1737"/>
      <c r="J5" s="1737"/>
      <c r="K5" s="1737"/>
      <c r="L5" s="964"/>
    </row>
    <row r="6" spans="1:12">
      <c r="A6" s="1535"/>
      <c r="B6" s="1535"/>
      <c r="C6" s="1535"/>
      <c r="D6" s="1697"/>
      <c r="E6" s="967">
        <v>2021</v>
      </c>
      <c r="F6" s="861" t="s">
        <v>1566</v>
      </c>
      <c r="G6" s="860" t="s">
        <v>1791</v>
      </c>
      <c r="H6" s="860" t="s">
        <v>1787</v>
      </c>
      <c r="I6" s="860" t="s">
        <v>1788</v>
      </c>
      <c r="J6" s="609" t="s">
        <v>1789</v>
      </c>
      <c r="K6" s="609" t="s">
        <v>1790</v>
      </c>
    </row>
    <row r="7" spans="1:12">
      <c r="A7" s="32">
        <v>1</v>
      </c>
      <c r="B7" s="32">
        <v>2</v>
      </c>
      <c r="C7" s="32">
        <v>3</v>
      </c>
      <c r="D7" s="32">
        <v>4</v>
      </c>
      <c r="E7" s="967">
        <v>5</v>
      </c>
      <c r="F7" s="32">
        <v>6</v>
      </c>
      <c r="G7" s="574">
        <v>7</v>
      </c>
      <c r="H7" s="574">
        <v>8</v>
      </c>
      <c r="I7" s="574">
        <v>9</v>
      </c>
      <c r="J7" s="609">
        <v>10</v>
      </c>
      <c r="K7" s="609">
        <v>11</v>
      </c>
    </row>
    <row r="8" spans="1:12" ht="12.75" customHeight="1">
      <c r="A8" s="1831" t="s">
        <v>884</v>
      </c>
      <c r="B8" s="1831"/>
      <c r="C8" s="1831"/>
      <c r="D8" s="1831"/>
      <c r="E8" s="1831"/>
      <c r="F8" s="1831"/>
      <c r="G8" s="1831"/>
      <c r="H8" s="1831"/>
      <c r="I8" s="1831"/>
      <c r="J8" s="1831"/>
      <c r="K8" s="1831"/>
    </row>
    <row r="9" spans="1:12" ht="63.75">
      <c r="A9" s="1696">
        <v>1</v>
      </c>
      <c r="B9" s="1696" t="s">
        <v>1290</v>
      </c>
      <c r="C9" s="720" t="s">
        <v>1291</v>
      </c>
      <c r="D9" s="413" t="s">
        <v>839</v>
      </c>
      <c r="E9" s="413">
        <f>'ЦелП (Вагай)'!F9</f>
        <v>0</v>
      </c>
      <c r="F9" s="413">
        <f>'ЦелП (Вагай)'!G9</f>
        <v>0</v>
      </c>
      <c r="G9" s="413">
        <f>'ЦелП (Вагай)'!H9</f>
        <v>0</v>
      </c>
      <c r="H9" s="413">
        <f>'ЦелП (Вагай)'!I9</f>
        <v>0</v>
      </c>
      <c r="I9" s="413">
        <f>'ЦелП (Вагай)'!J9</f>
        <v>0</v>
      </c>
      <c r="J9" s="413">
        <f>'ЦелП (Вагай)'!K9</f>
        <v>0</v>
      </c>
      <c r="K9" s="413">
        <f>'ЦелП (Вагай)'!L9</f>
        <v>0</v>
      </c>
    </row>
    <row r="10" spans="1:12" ht="45" hidden="1" customHeight="1">
      <c r="A10" s="1730"/>
      <c r="B10" s="1730"/>
      <c r="C10" s="118" t="s">
        <v>1292</v>
      </c>
      <c r="D10" s="32" t="s">
        <v>839</v>
      </c>
      <c r="E10" s="179">
        <f>'ЦелП (Вагай)'!F10</f>
        <v>0</v>
      </c>
      <c r="F10" s="179">
        <v>0</v>
      </c>
      <c r="G10" s="179">
        <v>0</v>
      </c>
      <c r="H10" s="179">
        <v>0</v>
      </c>
      <c r="I10" s="179">
        <v>0</v>
      </c>
      <c r="J10" s="179">
        <v>0</v>
      </c>
      <c r="K10" s="179">
        <v>0</v>
      </c>
      <c r="L10" s="964"/>
    </row>
    <row r="11" spans="1:12" ht="44.25" hidden="1" customHeight="1">
      <c r="A11" s="1730"/>
      <c r="B11" s="1730"/>
      <c r="C11" s="189" t="s">
        <v>1293</v>
      </c>
      <c r="D11" s="32" t="s">
        <v>839</v>
      </c>
      <c r="E11" s="179">
        <f>'ЦелП (Вагай)'!F11</f>
        <v>10</v>
      </c>
      <c r="F11" s="179">
        <f>'ЦелП (Вагай)'!G11</f>
        <v>10</v>
      </c>
      <c r="G11" s="179">
        <f>'ЦелП (Вагай)'!H11</f>
        <v>10</v>
      </c>
      <c r="H11" s="179">
        <f>'ЦелП (Вагай)'!I11</f>
        <v>10</v>
      </c>
      <c r="I11" s="179">
        <f>'ЦелП (Вагай)'!J11</f>
        <v>10</v>
      </c>
      <c r="J11" s="179">
        <f>'ЦелП (Вагай)'!K11</f>
        <v>10</v>
      </c>
      <c r="K11" s="179">
        <f>'ЦелП (Вагай)'!L11</f>
        <v>10</v>
      </c>
      <c r="L11" s="964"/>
    </row>
    <row r="12" spans="1:12" ht="38.25">
      <c r="A12" s="1730"/>
      <c r="B12" s="1730"/>
      <c r="C12" s="721" t="s">
        <v>1294</v>
      </c>
      <c r="D12" s="413" t="s">
        <v>839</v>
      </c>
      <c r="E12" s="413">
        <f>'ЦелП (Вагай)'!F12</f>
        <v>0</v>
      </c>
      <c r="F12" s="413">
        <f>'ЦелП (Вагай)'!G12</f>
        <v>0</v>
      </c>
      <c r="G12" s="413">
        <f>'ЦелП (Вагай)'!H12</f>
        <v>0</v>
      </c>
      <c r="H12" s="413">
        <f>'ЦелП (Вагай)'!I12</f>
        <v>0</v>
      </c>
      <c r="I12" s="413">
        <f>'ЦелП (Вагай)'!J12</f>
        <v>0</v>
      </c>
      <c r="J12" s="413">
        <f>'ЦелП (Вагай)'!K12</f>
        <v>0</v>
      </c>
      <c r="K12" s="413">
        <f>'ЦелП (Вагай)'!L12</f>
        <v>0</v>
      </c>
    </row>
    <row r="13" spans="1:12" ht="73.5" hidden="1" customHeight="1">
      <c r="A13" s="1730"/>
      <c r="B13" s="1730"/>
      <c r="C13" s="189" t="s">
        <v>1295</v>
      </c>
      <c r="D13" s="32" t="s">
        <v>839</v>
      </c>
      <c r="E13" s="179">
        <v>0</v>
      </c>
      <c r="F13" s="179">
        <v>0</v>
      </c>
      <c r="G13" s="179">
        <v>0</v>
      </c>
      <c r="H13" s="179">
        <v>0</v>
      </c>
      <c r="I13" s="179">
        <v>0</v>
      </c>
      <c r="J13" s="179">
        <v>0</v>
      </c>
      <c r="K13" s="179">
        <v>0</v>
      </c>
      <c r="L13" s="964"/>
    </row>
    <row r="14" spans="1:12" ht="15" hidden="1">
      <c r="A14" s="1697"/>
      <c r="B14" s="1697"/>
      <c r="C14" s="189" t="s">
        <v>1293</v>
      </c>
      <c r="D14" s="32" t="s">
        <v>839</v>
      </c>
      <c r="E14" s="179">
        <f>'ЦелП (Вагай)'!F14</f>
        <v>7</v>
      </c>
      <c r="F14" s="179">
        <f>'ЦелП (Вагай)'!G14</f>
        <v>7</v>
      </c>
      <c r="G14" s="179">
        <f>'ЦелП (Вагай)'!H14</f>
        <v>7</v>
      </c>
      <c r="H14" s="179">
        <f>'ЦелП (Вагай)'!I14</f>
        <v>7</v>
      </c>
      <c r="I14" s="179">
        <f>'ЦелП (Вагай)'!J14</f>
        <v>7</v>
      </c>
      <c r="J14" s="179">
        <f>'ЦелП (Вагай)'!K14</f>
        <v>7</v>
      </c>
      <c r="K14" s="179">
        <f>'ЦелП (Вагай)'!L14</f>
        <v>7</v>
      </c>
      <c r="L14" s="964"/>
    </row>
    <row r="15" spans="1:12" ht="96" customHeight="1">
      <c r="A15" s="1696">
        <v>2</v>
      </c>
      <c r="B15" s="1696" t="s">
        <v>1296</v>
      </c>
      <c r="C15" s="721" t="s">
        <v>1297</v>
      </c>
      <c r="D15" s="413" t="s">
        <v>1298</v>
      </c>
      <c r="E15" s="413">
        <f>'ЦелП (Вагай)'!F15</f>
        <v>0</v>
      </c>
      <c r="F15" s="413">
        <f>'ЦелП (Вагай)'!G15</f>
        <v>0</v>
      </c>
      <c r="G15" s="413">
        <f>'ЦелП (Вагай)'!H15</f>
        <v>0</v>
      </c>
      <c r="H15" s="413">
        <f>'ЦелП (Вагай)'!I15</f>
        <v>0</v>
      </c>
      <c r="I15" s="413">
        <f>'ЦелП (Вагай)'!J15</f>
        <v>0</v>
      </c>
      <c r="J15" s="413">
        <f>'ЦелП (Вагай)'!K15</f>
        <v>0</v>
      </c>
      <c r="K15" s="413">
        <f>'ЦелП (Вагай)'!L15</f>
        <v>0</v>
      </c>
    </row>
    <row r="16" spans="1:12" ht="102" hidden="1">
      <c r="A16" s="1730"/>
      <c r="B16" s="1730"/>
      <c r="C16" s="189" t="s">
        <v>1299</v>
      </c>
      <c r="D16" s="32" t="s">
        <v>839</v>
      </c>
      <c r="E16" s="179">
        <v>0</v>
      </c>
      <c r="F16" s="179">
        <v>0</v>
      </c>
      <c r="G16" s="179">
        <v>0</v>
      </c>
      <c r="H16" s="179">
        <v>0</v>
      </c>
      <c r="I16" s="179">
        <v>0</v>
      </c>
      <c r="J16" s="179">
        <v>0</v>
      </c>
      <c r="K16" s="179">
        <v>0</v>
      </c>
      <c r="L16" s="964"/>
    </row>
    <row r="17" spans="1:18" ht="15" hidden="1">
      <c r="A17" s="1697"/>
      <c r="B17" s="1697"/>
      <c r="C17" s="189" t="s">
        <v>1300</v>
      </c>
      <c r="D17" s="32" t="s">
        <v>722</v>
      </c>
      <c r="E17" s="179">
        <f>'ЦелП (Вагай)'!F17</f>
        <v>0.39</v>
      </c>
      <c r="F17" s="179">
        <f>'ЦелП (Вагай)'!G17</f>
        <v>0.39</v>
      </c>
      <c r="G17" s="179">
        <f>'ЦелП (Вагай)'!H17</f>
        <v>0.39</v>
      </c>
      <c r="H17" s="179">
        <f>'ЦелП (Вагай)'!I17</f>
        <v>0.39</v>
      </c>
      <c r="I17" s="179">
        <f>'ЦелП (Вагай)'!J17</f>
        <v>0.39</v>
      </c>
      <c r="J17" s="179">
        <f>'ЦелП (Вагай)'!K17</f>
        <v>0.39</v>
      </c>
      <c r="K17" s="179">
        <f>'ЦелП (Вагай)'!L17</f>
        <v>0.39</v>
      </c>
      <c r="L17" s="964"/>
      <c r="M17" s="637"/>
      <c r="N17" s="637"/>
      <c r="O17" s="637"/>
      <c r="P17" s="637"/>
      <c r="Q17" s="637"/>
      <c r="R17" s="637"/>
    </row>
    <row r="18" spans="1:18" ht="25.5">
      <c r="A18" s="1535">
        <v>3</v>
      </c>
      <c r="B18" s="1535" t="s">
        <v>1301</v>
      </c>
      <c r="C18" s="721" t="s">
        <v>1302</v>
      </c>
      <c r="D18" s="413" t="s">
        <v>731</v>
      </c>
      <c r="E18" s="132">
        <f>'ЦелП (Вагай)'!F18</f>
        <v>40.656704482982661</v>
      </c>
      <c r="F18" s="132">
        <f>'ЦелП (Вагай)'!G18</f>
        <v>40.662635550447249</v>
      </c>
      <c r="G18" s="132">
        <f>'ЦелП (Вагай)'!H18</f>
        <v>0.58606956167726354</v>
      </c>
      <c r="H18" s="132">
        <f>'ЦелП (Вагай)'!I18</f>
        <v>0.58606956167726354</v>
      </c>
      <c r="I18" s="132">
        <f>'ЦелП (Вагай)'!J18</f>
        <v>0.58607303264760946</v>
      </c>
      <c r="J18" s="132">
        <f>'ЦелП (Вагай)'!K18</f>
        <v>0.58607303264760946</v>
      </c>
      <c r="K18" s="132">
        <f>'ЦелП (Вагай)'!L18</f>
        <v>0.58607303264760946</v>
      </c>
      <c r="L18" s="695"/>
      <c r="M18" s="695"/>
      <c r="N18" s="695"/>
      <c r="O18" s="695"/>
      <c r="P18" s="695"/>
      <c r="Q18" s="637"/>
      <c r="R18" s="637"/>
    </row>
    <row r="19" spans="1:18" ht="25.5" hidden="1">
      <c r="A19" s="1535"/>
      <c r="B19" s="1535"/>
      <c r="C19" s="189" t="s">
        <v>1303</v>
      </c>
      <c r="D19" s="32" t="s">
        <v>1304</v>
      </c>
      <c r="E19" s="647">
        <f>'ЦелП (Вагай)'!F19</f>
        <v>16270</v>
      </c>
      <c r="F19" s="647">
        <f>'ЦелП (Вагай)'!G19</f>
        <v>16274</v>
      </c>
      <c r="G19" s="647">
        <f>'ЦелП (Вагай)'!H19</f>
        <v>143.4888</v>
      </c>
      <c r="H19" s="647">
        <f>'ЦелП (Вагай)'!I19</f>
        <v>143.4888</v>
      </c>
      <c r="I19" s="647">
        <f>'ЦелП (Вагай)'!J19</f>
        <v>143.4888</v>
      </c>
      <c r="J19" s="647">
        <f>'ЦелП (Вагай)'!K19</f>
        <v>143.4888</v>
      </c>
      <c r="K19" s="647">
        <f>'ЦелП (Вагай)'!L19</f>
        <v>143.4888</v>
      </c>
      <c r="L19" s="1062"/>
      <c r="M19" s="1063"/>
      <c r="N19" s="1063"/>
      <c r="O19" s="1063"/>
      <c r="P19" s="695"/>
      <c r="Q19" s="637"/>
      <c r="R19" s="637"/>
    </row>
    <row r="20" spans="1:18" ht="15" hidden="1">
      <c r="A20" s="1535"/>
      <c r="B20" s="1535"/>
      <c r="C20" s="189" t="s">
        <v>1305</v>
      </c>
      <c r="D20" s="32" t="s">
        <v>1304</v>
      </c>
      <c r="E20" s="647">
        <f>'ЦелП (Вагай)'!F20</f>
        <v>40018</v>
      </c>
      <c r="F20" s="647">
        <f>'ЦелП (Вагай)'!G20</f>
        <v>40022</v>
      </c>
      <c r="G20" s="647">
        <f>'ЦелП (Вагай)'!H20</f>
        <v>24483.237039192343</v>
      </c>
      <c r="H20" s="647">
        <f>'ЦелП (Вагай)'!I20</f>
        <v>24483.237039192343</v>
      </c>
      <c r="I20" s="647">
        <f>'ЦелП (Вагай)'!J20</f>
        <v>24483.092039192343</v>
      </c>
      <c r="J20" s="647">
        <f>'ЦелП (Вагай)'!K20</f>
        <v>24483.092039192343</v>
      </c>
      <c r="K20" s="647">
        <f>'ЦелП (Вагай)'!L20</f>
        <v>24483.092039192343</v>
      </c>
      <c r="L20" s="1062"/>
      <c r="M20" s="1064"/>
      <c r="N20" s="1064"/>
      <c r="O20" s="1064"/>
      <c r="P20" s="695"/>
      <c r="Q20" s="637"/>
      <c r="R20" s="637"/>
    </row>
    <row r="21" spans="1:18" ht="25.5">
      <c r="A21" s="1535"/>
      <c r="B21" s="1535"/>
      <c r="C21" s="721" t="s">
        <v>1306</v>
      </c>
      <c r="D21" s="413" t="s">
        <v>1307</v>
      </c>
      <c r="E21" s="582">
        <f>'ЦелП (Вагай)'!F21</f>
        <v>2.4263831275925831</v>
      </c>
      <c r="F21" s="582">
        <f>'ЦелП (Вагай)'!G21</f>
        <v>2.4261406226575382</v>
      </c>
      <c r="G21" s="582">
        <f>'ЦелП (Вагай)'!H21</f>
        <v>3.9966528871718152</v>
      </c>
      <c r="H21" s="582">
        <f>'ЦелП (Вагай)'!I21</f>
        <v>3.9966528871718152</v>
      </c>
      <c r="I21" s="582">
        <f>'ЦелП (Вагай)'!J21</f>
        <v>3.9966765571669169</v>
      </c>
      <c r="J21" s="582">
        <f>'ЦелП (Вагай)'!K21</f>
        <v>3.9966765571669169</v>
      </c>
      <c r="K21" s="582">
        <f>'ЦелП (Вагай)'!L21</f>
        <v>3.9966765571669169</v>
      </c>
      <c r="L21" s="695"/>
      <c r="M21" s="695"/>
      <c r="N21" s="695"/>
      <c r="O21" s="695"/>
      <c r="P21" s="695"/>
      <c r="Q21" s="637"/>
      <c r="R21" s="637"/>
    </row>
    <row r="22" spans="1:18" ht="30" hidden="1">
      <c r="A22" s="1535"/>
      <c r="B22" s="1535"/>
      <c r="C22" s="722" t="s">
        <v>1308</v>
      </c>
      <c r="D22" s="32" t="s">
        <v>1309</v>
      </c>
      <c r="E22" s="179">
        <f>'ЦелП (Вагай)'!F22</f>
        <v>97099</v>
      </c>
      <c r="F22" s="179">
        <f>'ЦелП (Вагай)'!G22</f>
        <v>97099</v>
      </c>
      <c r="G22" s="179">
        <f>'ЦелП (Вагай)'!H22</f>
        <v>97851</v>
      </c>
      <c r="H22" s="179">
        <f>'ЦелП (Вагай)'!I22</f>
        <v>97851</v>
      </c>
      <c r="I22" s="179">
        <f>'ЦелП (Вагай)'!J22</f>
        <v>97851</v>
      </c>
      <c r="J22" s="179">
        <f>'ЦелП (Вагай)'!K22</f>
        <v>97851</v>
      </c>
      <c r="K22" s="179">
        <f>'ЦелП (Вагай)'!L22</f>
        <v>97851</v>
      </c>
      <c r="L22" s="1062"/>
      <c r="M22" s="695"/>
      <c r="N22" s="695"/>
      <c r="O22" s="695"/>
      <c r="P22" s="695"/>
      <c r="Q22" s="637"/>
      <c r="R22" s="637"/>
    </row>
    <row r="23" spans="1:18" ht="30" hidden="1">
      <c r="A23" s="1535"/>
      <c r="B23" s="1535"/>
      <c r="C23" s="722" t="s">
        <v>1310</v>
      </c>
      <c r="D23" s="32" t="s">
        <v>1304</v>
      </c>
      <c r="E23" s="179">
        <f>'ЦелП (Вагай)'!F23</f>
        <v>40018</v>
      </c>
      <c r="F23" s="179">
        <f>'ЦелП (Вагай)'!G23</f>
        <v>40022</v>
      </c>
      <c r="G23" s="179">
        <f>'ЦелП (Вагай)'!H23</f>
        <v>24483.237039192343</v>
      </c>
      <c r="H23" s="179">
        <f>'ЦелП (Вагай)'!I23</f>
        <v>24483.237039192343</v>
      </c>
      <c r="I23" s="179">
        <f>'ЦелП (Вагай)'!J23</f>
        <v>24483.092039192343</v>
      </c>
      <c r="J23" s="179">
        <f>'ЦелП (Вагай)'!K23</f>
        <v>24483.092039192343</v>
      </c>
      <c r="K23" s="179">
        <f>'ЦелП (Вагай)'!L23</f>
        <v>24483.092039192343</v>
      </c>
      <c r="L23" s="1062"/>
      <c r="M23" s="695"/>
      <c r="N23" s="695"/>
      <c r="O23" s="695"/>
      <c r="P23" s="695"/>
      <c r="Q23" s="637"/>
      <c r="R23" s="637"/>
    </row>
    <row r="24" spans="1:18" ht="25.5">
      <c r="A24" s="1535"/>
      <c r="B24" s="1535"/>
      <c r="C24" s="720" t="s">
        <v>1311</v>
      </c>
      <c r="D24" s="413" t="s">
        <v>1307</v>
      </c>
      <c r="E24" s="554">
        <f>'ЦелП (Вагай)'!F24</f>
        <v>0</v>
      </c>
      <c r="F24" s="554">
        <f>'ЦелП (Вагай)'!G24</f>
        <v>0</v>
      </c>
      <c r="G24" s="554">
        <f>'ЦелП (Вагай)'!H24</f>
        <v>0</v>
      </c>
      <c r="H24" s="554">
        <f>'ЦелП (Вагай)'!I24</f>
        <v>0</v>
      </c>
      <c r="I24" s="554">
        <f>'ЦелП (Вагай)'!J24</f>
        <v>0</v>
      </c>
      <c r="J24" s="554">
        <f>'ЦелП (Вагай)'!K24</f>
        <v>0</v>
      </c>
      <c r="K24" s="554">
        <f>'ЦелП (Вагай)'!L24</f>
        <v>0</v>
      </c>
      <c r="L24" s="1064"/>
      <c r="M24" s="695"/>
      <c r="N24" s="695"/>
      <c r="O24" s="695"/>
      <c r="P24" s="695"/>
      <c r="Q24" s="637"/>
      <c r="R24" s="637"/>
    </row>
    <row r="25" spans="1:18" ht="30" hidden="1">
      <c r="A25" s="1535"/>
      <c r="B25" s="1535"/>
      <c r="C25" s="722" t="s">
        <v>1308</v>
      </c>
      <c r="D25" s="32" t="s">
        <v>1309</v>
      </c>
      <c r="E25" s="179">
        <v>0</v>
      </c>
      <c r="F25" s="179">
        <v>0</v>
      </c>
      <c r="G25" s="179">
        <v>0</v>
      </c>
      <c r="H25" s="179">
        <v>0</v>
      </c>
      <c r="I25" s="179">
        <v>0</v>
      </c>
      <c r="J25" s="179">
        <v>0</v>
      </c>
      <c r="K25" s="179">
        <v>0</v>
      </c>
      <c r="L25" s="1062"/>
      <c r="M25" s="695"/>
      <c r="N25" s="695"/>
      <c r="O25" s="695"/>
      <c r="P25" s="695"/>
      <c r="Q25" s="637"/>
      <c r="R25" s="637"/>
    </row>
    <row r="26" spans="1:18" ht="15" hidden="1">
      <c r="A26" s="1535"/>
      <c r="B26" s="1535"/>
      <c r="C26" s="722" t="s">
        <v>1312</v>
      </c>
      <c r="D26" s="32" t="s">
        <v>1304</v>
      </c>
      <c r="E26" s="179">
        <f>'ЦелП (Вагай)'!F26</f>
        <v>0</v>
      </c>
      <c r="F26" s="179">
        <f>'ЦелП (Вагай)'!G26</f>
        <v>0</v>
      </c>
      <c r="G26" s="179">
        <f>'ЦелП (Вагай)'!H26</f>
        <v>0</v>
      </c>
      <c r="H26" s="179">
        <f>'ЦелП (Вагай)'!I26</f>
        <v>0</v>
      </c>
      <c r="I26" s="179">
        <f>'ЦелП (Вагай)'!J26</f>
        <v>0</v>
      </c>
      <c r="J26" s="179">
        <f>'ЦелП (Вагай)'!K26</f>
        <v>0</v>
      </c>
      <c r="K26" s="179">
        <f>'ЦелП (Вагай)'!L26</f>
        <v>0</v>
      </c>
      <c r="L26" s="1062"/>
      <c r="M26" s="694"/>
      <c r="N26" s="694"/>
      <c r="O26" s="694"/>
      <c r="P26" s="694"/>
    </row>
    <row r="27" spans="1:18" ht="49.5" customHeight="1">
      <c r="A27" s="1662" t="s">
        <v>1555</v>
      </c>
      <c r="B27" s="1662"/>
      <c r="C27" s="1662"/>
      <c r="D27" s="32" t="s">
        <v>1556</v>
      </c>
      <c r="E27" s="1205" t="s">
        <v>1558</v>
      </c>
      <c r="F27" s="31" t="s">
        <v>1558</v>
      </c>
      <c r="G27" s="132">
        <f>МеропКАЧ!D9</f>
        <v>240</v>
      </c>
      <c r="H27" s="132">
        <f>МеропКАЧ!E9</f>
        <v>240</v>
      </c>
      <c r="I27" s="132">
        <f>МеропКАЧ!F9</f>
        <v>240</v>
      </c>
      <c r="J27" s="132">
        <f>МеропКАЧ!G9</f>
        <v>240</v>
      </c>
      <c r="K27" s="132">
        <f>МеропКАЧ!H9</f>
        <v>240</v>
      </c>
      <c r="L27" s="694"/>
      <c r="M27" s="694"/>
      <c r="N27" s="694"/>
      <c r="O27" s="694"/>
      <c r="P27" s="694"/>
    </row>
    <row r="28" spans="1:18" s="716" customFormat="1" ht="15.75" customHeight="1">
      <c r="A28" s="1833" t="s">
        <v>1314</v>
      </c>
      <c r="B28" s="1833"/>
      <c r="C28" s="1833"/>
      <c r="D28" s="1833"/>
      <c r="E28" s="1833"/>
      <c r="F28" s="1833"/>
      <c r="G28" s="1833"/>
      <c r="H28" s="1833"/>
      <c r="I28" s="1833"/>
      <c r="J28" s="1833"/>
      <c r="K28" s="1833"/>
      <c r="L28" s="1065"/>
      <c r="M28" s="1066"/>
      <c r="N28" s="1066"/>
      <c r="O28" s="1066"/>
      <c r="P28" s="1066"/>
    </row>
    <row r="29" spans="1:18" ht="12.75" customHeight="1">
      <c r="A29" s="1831" t="s">
        <v>884</v>
      </c>
      <c r="B29" s="1831"/>
      <c r="C29" s="1831"/>
      <c r="D29" s="1831"/>
      <c r="E29" s="1831"/>
      <c r="F29" s="1831"/>
      <c r="G29" s="1831"/>
      <c r="H29" s="1831"/>
      <c r="I29" s="1831"/>
      <c r="J29" s="1831"/>
      <c r="K29" s="1831"/>
      <c r="L29" s="694"/>
      <c r="M29" s="694"/>
      <c r="N29" s="694"/>
      <c r="O29" s="694"/>
      <c r="P29" s="694"/>
    </row>
    <row r="30" spans="1:18" ht="63.75">
      <c r="A30" s="1696">
        <v>1</v>
      </c>
      <c r="B30" s="1696" t="s">
        <v>1290</v>
      </c>
      <c r="C30" s="720" t="s">
        <v>1291</v>
      </c>
      <c r="D30" s="413" t="s">
        <v>839</v>
      </c>
      <c r="E30" s="413">
        <f>'ЦелП (Омут)'!E9</f>
        <v>0</v>
      </c>
      <c r="F30" s="413">
        <f>'ЦелП (Омут)'!F9</f>
        <v>0</v>
      </c>
      <c r="G30" s="413">
        <f>'ЦелП (Омут)'!G9</f>
        <v>0</v>
      </c>
      <c r="H30" s="413">
        <f>'ЦелП (Омут)'!H9</f>
        <v>0</v>
      </c>
      <c r="I30" s="413">
        <f>'ЦелП (Омут)'!I9</f>
        <v>0</v>
      </c>
      <c r="J30" s="413">
        <f>'ЦелП (Омут)'!J9</f>
        <v>0</v>
      </c>
      <c r="K30" s="413">
        <f>'ЦелП (Омут)'!K9</f>
        <v>0</v>
      </c>
      <c r="L30" s="694"/>
      <c r="M30" s="694"/>
      <c r="N30" s="694"/>
      <c r="O30" s="694"/>
      <c r="P30" s="694"/>
    </row>
    <row r="31" spans="1:18" ht="25.5" hidden="1">
      <c r="A31" s="1730"/>
      <c r="B31" s="1730"/>
      <c r="C31" s="118" t="s">
        <v>1292</v>
      </c>
      <c r="D31" s="32" t="s">
        <v>839</v>
      </c>
      <c r="E31" s="179">
        <f>'ЦелП (Омут)'!E10</f>
        <v>0</v>
      </c>
      <c r="F31" s="179">
        <v>0</v>
      </c>
      <c r="G31" s="179">
        <v>0</v>
      </c>
      <c r="H31" s="179">
        <v>0</v>
      </c>
      <c r="I31" s="179">
        <v>0</v>
      </c>
      <c r="J31" s="179">
        <v>0</v>
      </c>
      <c r="K31" s="179">
        <v>0</v>
      </c>
      <c r="L31" s="694"/>
      <c r="M31" s="694"/>
      <c r="N31" s="694"/>
      <c r="O31" s="694"/>
      <c r="P31" s="694"/>
    </row>
    <row r="32" spans="1:18" hidden="1">
      <c r="A32" s="1730"/>
      <c r="B32" s="1730"/>
      <c r="C32" s="189" t="s">
        <v>1293</v>
      </c>
      <c r="D32" s="32" t="s">
        <v>839</v>
      </c>
      <c r="E32" s="179">
        <f>'ЦелП (Омут)'!E11</f>
        <v>8</v>
      </c>
      <c r="F32" s="179">
        <v>8</v>
      </c>
      <c r="G32" s="179">
        <v>8</v>
      </c>
      <c r="H32" s="179">
        <v>8</v>
      </c>
      <c r="I32" s="179">
        <v>8</v>
      </c>
      <c r="J32" s="179">
        <v>8</v>
      </c>
      <c r="K32" s="179">
        <v>8</v>
      </c>
      <c r="L32" s="694"/>
      <c r="M32" s="694"/>
      <c r="N32" s="694"/>
      <c r="O32" s="694"/>
      <c r="P32" s="694"/>
    </row>
    <row r="33" spans="1:17" ht="38.25">
      <c r="A33" s="1730"/>
      <c r="B33" s="1730"/>
      <c r="C33" s="721" t="s">
        <v>1294</v>
      </c>
      <c r="D33" s="413" t="s">
        <v>839</v>
      </c>
      <c r="E33" s="554">
        <f>'ЦелП (Омут)'!E12</f>
        <v>0</v>
      </c>
      <c r="F33" s="554">
        <f>'ЦелП (Омут)'!F12</f>
        <v>0</v>
      </c>
      <c r="G33" s="554">
        <f>'ЦелП (Омут)'!G12</f>
        <v>0</v>
      </c>
      <c r="H33" s="554">
        <f>'ЦелП (Омут)'!H12</f>
        <v>0</v>
      </c>
      <c r="I33" s="554">
        <f>'ЦелП (Омут)'!I12</f>
        <v>0</v>
      </c>
      <c r="J33" s="554">
        <f>'ЦелП (Омут)'!J12</f>
        <v>0</v>
      </c>
      <c r="K33" s="554">
        <f>'ЦелП (Омут)'!K12</f>
        <v>0</v>
      </c>
      <c r="L33" s="694"/>
      <c r="M33" s="694"/>
      <c r="N33" s="694"/>
      <c r="O33" s="694"/>
      <c r="P33" s="694"/>
    </row>
    <row r="34" spans="1:17" ht="38.25" hidden="1">
      <c r="A34" s="1730"/>
      <c r="B34" s="1730"/>
      <c r="C34" s="189" t="s">
        <v>1295</v>
      </c>
      <c r="D34" s="32" t="s">
        <v>839</v>
      </c>
      <c r="E34" s="179">
        <f>'ЦелП (Омут)'!E13</f>
        <v>0</v>
      </c>
      <c r="F34" s="179">
        <v>0</v>
      </c>
      <c r="G34" s="179">
        <v>0</v>
      </c>
      <c r="H34" s="179">
        <v>0</v>
      </c>
      <c r="I34" s="179">
        <v>0</v>
      </c>
      <c r="J34" s="179">
        <v>0</v>
      </c>
      <c r="K34" s="179">
        <v>0</v>
      </c>
      <c r="L34" s="694"/>
      <c r="M34" s="694"/>
      <c r="N34" s="694"/>
      <c r="O34" s="694"/>
      <c r="P34" s="694"/>
    </row>
    <row r="35" spans="1:17" hidden="1">
      <c r="A35" s="1697"/>
      <c r="B35" s="1697"/>
      <c r="C35" s="189" t="s">
        <v>1293</v>
      </c>
      <c r="D35" s="32" t="s">
        <v>839</v>
      </c>
      <c r="E35" s="179">
        <f>'ЦелП (Омут)'!E14</f>
        <v>4</v>
      </c>
      <c r="F35" s="179">
        <f>'ЦелП (Омут)'!F14</f>
        <v>4</v>
      </c>
      <c r="G35" s="179">
        <f>'ЦелП (Омут)'!G14</f>
        <v>4</v>
      </c>
      <c r="H35" s="179">
        <f>'ЦелП (Омут)'!H14</f>
        <v>4</v>
      </c>
      <c r="I35" s="179">
        <f>'ЦелП (Омут)'!I14</f>
        <v>4</v>
      </c>
      <c r="J35" s="179">
        <f>'ЦелП (Омут)'!J14</f>
        <v>4</v>
      </c>
      <c r="K35" s="179">
        <f>'ЦелП (Омут)'!K14</f>
        <v>4</v>
      </c>
      <c r="L35" s="694"/>
      <c r="M35" s="694"/>
      <c r="N35" s="694"/>
      <c r="O35" s="694"/>
      <c r="P35" s="694"/>
    </row>
    <row r="36" spans="1:17" ht="63.75">
      <c r="A36" s="1696">
        <v>2</v>
      </c>
      <c r="B36" s="1696" t="s">
        <v>1296</v>
      </c>
      <c r="C36" s="721" t="s">
        <v>1297</v>
      </c>
      <c r="D36" s="413" t="s">
        <v>1298</v>
      </c>
      <c r="E36" s="554">
        <f>'ЦелП (Омут)'!E15</f>
        <v>0</v>
      </c>
      <c r="F36" s="554">
        <f>'ЦелП (Омут)'!F15</f>
        <v>0</v>
      </c>
      <c r="G36" s="554">
        <f>'ЦелП (Омут)'!G15</f>
        <v>0</v>
      </c>
      <c r="H36" s="554">
        <f>'ЦелП (Омут)'!H15</f>
        <v>0</v>
      </c>
      <c r="I36" s="554">
        <f>'ЦелП (Омут)'!I15</f>
        <v>0</v>
      </c>
      <c r="J36" s="554">
        <f>'ЦелП (Омут)'!J15</f>
        <v>0</v>
      </c>
      <c r="K36" s="554">
        <f>'ЦелП (Омут)'!K15</f>
        <v>0</v>
      </c>
      <c r="L36" s="694"/>
      <c r="M36" s="694"/>
      <c r="N36" s="694"/>
      <c r="O36" s="694"/>
      <c r="P36" s="694"/>
    </row>
    <row r="37" spans="1:17" ht="102" hidden="1">
      <c r="A37" s="1730"/>
      <c r="B37" s="1730"/>
      <c r="C37" s="189" t="s">
        <v>1299</v>
      </c>
      <c r="D37" s="32" t="s">
        <v>839</v>
      </c>
      <c r="E37" s="179">
        <v>0</v>
      </c>
      <c r="F37" s="179">
        <v>0</v>
      </c>
      <c r="G37" s="179">
        <v>0</v>
      </c>
      <c r="H37" s="179">
        <v>0</v>
      </c>
      <c r="I37" s="179">
        <v>0</v>
      </c>
      <c r="J37" s="179">
        <v>0</v>
      </c>
      <c r="K37" s="179">
        <v>0</v>
      </c>
      <c r="L37" s="695"/>
      <c r="M37" s="695"/>
      <c r="N37" s="695"/>
      <c r="O37" s="695"/>
      <c r="P37" s="695"/>
      <c r="Q37" s="637"/>
    </row>
    <row r="38" spans="1:17" hidden="1">
      <c r="A38" s="1697"/>
      <c r="B38" s="1697"/>
      <c r="C38" s="189" t="s">
        <v>1300</v>
      </c>
      <c r="D38" s="32" t="s">
        <v>722</v>
      </c>
      <c r="E38" s="179">
        <f>'ЦелП (Омут)'!E17</f>
        <v>44.77</v>
      </c>
      <c r="F38" s="179">
        <f>'ЦелП (Омут)'!F17</f>
        <v>44.77</v>
      </c>
      <c r="G38" s="179">
        <f>'ЦелП (Омут)'!G17</f>
        <v>44.77</v>
      </c>
      <c r="H38" s="179">
        <f>'ЦелП (Омут)'!H17</f>
        <v>44.77</v>
      </c>
      <c r="I38" s="179">
        <f>'ЦелП (Омут)'!I17</f>
        <v>44.77</v>
      </c>
      <c r="J38" s="179">
        <f>'ЦелП (Омут)'!J17</f>
        <v>44.77</v>
      </c>
      <c r="K38" s="179">
        <f>'ЦелП (Омут)'!K17</f>
        <v>44.77</v>
      </c>
      <c r="L38" s="1063"/>
      <c r="M38" s="1063"/>
      <c r="N38" s="1063"/>
      <c r="O38" s="1063"/>
      <c r="P38" s="695"/>
      <c r="Q38" s="637"/>
    </row>
    <row r="39" spans="1:17" ht="25.5">
      <c r="A39" s="1535">
        <v>3</v>
      </c>
      <c r="B39" s="1535" t="s">
        <v>1301</v>
      </c>
      <c r="C39" s="721" t="s">
        <v>1302</v>
      </c>
      <c r="D39" s="413" t="s">
        <v>731</v>
      </c>
      <c r="E39" s="132">
        <f>'ЦелП (Омут)'!E18</f>
        <v>53.69691450459797</v>
      </c>
      <c r="F39" s="132">
        <f>'ЦелП (Омут)'!F18</f>
        <v>50.198693516074314</v>
      </c>
      <c r="G39" s="132">
        <f>'ЦелП (Омут)'!G18</f>
        <v>4.5364209608976438</v>
      </c>
      <c r="H39" s="132">
        <f>'ЦелП (Омут)'!H18</f>
        <v>4.5364209608976438</v>
      </c>
      <c r="I39" s="132">
        <f>'ЦелП (Омут)'!I18</f>
        <v>4.5364209608976438</v>
      </c>
      <c r="J39" s="132">
        <f>'ЦелП (Омут)'!J18</f>
        <v>4.5364209608976438</v>
      </c>
      <c r="K39" s="132">
        <f>'ЦелП (Омут)'!K18</f>
        <v>4.5364209608976438</v>
      </c>
      <c r="L39" s="1064"/>
      <c r="M39" s="1064"/>
      <c r="N39" s="1064"/>
      <c r="O39" s="1064"/>
      <c r="P39" s="695"/>
      <c r="Q39" s="637"/>
    </row>
    <row r="40" spans="1:17" ht="25.5" hidden="1">
      <c r="A40" s="1535"/>
      <c r="B40" s="1535"/>
      <c r="C40" s="189" t="s">
        <v>1303</v>
      </c>
      <c r="D40" s="32" t="s">
        <v>1304</v>
      </c>
      <c r="E40" s="179">
        <f>'ЦелП (Омут)'!E19</f>
        <v>228780</v>
      </c>
      <c r="F40" s="179">
        <f>'ЦелП (Омут)'!F19</f>
        <v>228769</v>
      </c>
      <c r="G40" s="179">
        <f>'ЦелП (Омут)'!G19</f>
        <v>9475.1437914911985</v>
      </c>
      <c r="H40" s="179">
        <f>'ЦелП (Омут)'!H19</f>
        <v>9475.1437914911985</v>
      </c>
      <c r="I40" s="179">
        <f>'ЦелП (Омут)'!I19</f>
        <v>9475.1437914911985</v>
      </c>
      <c r="J40" s="179">
        <f>'ЦелП (Омут)'!J19</f>
        <v>9475.1437914911985</v>
      </c>
      <c r="K40" s="179">
        <f>'ЦелП (Омут)'!K19</f>
        <v>9475.1437914911985</v>
      </c>
      <c r="L40" s="1064"/>
      <c r="M40" s="1064"/>
      <c r="N40" s="1064"/>
      <c r="O40" s="1064"/>
      <c r="P40" s="695"/>
      <c r="Q40" s="637"/>
    </row>
    <row r="41" spans="1:17" hidden="1">
      <c r="A41" s="1535"/>
      <c r="B41" s="1535"/>
      <c r="C41" s="189" t="s">
        <v>1305</v>
      </c>
      <c r="D41" s="32" t="s">
        <v>1304</v>
      </c>
      <c r="E41" s="179">
        <f>'ЦелП (Омут)'!E20</f>
        <v>426058</v>
      </c>
      <c r="F41" s="179">
        <f>'ЦелП (Омут)'!F20</f>
        <v>455727.00000000006</v>
      </c>
      <c r="G41" s="179">
        <f>'ЦелП (Омут)'!G20</f>
        <v>208868.26582373222</v>
      </c>
      <c r="H41" s="179">
        <f>'ЦелП (Омут)'!H20</f>
        <v>208868.26582373222</v>
      </c>
      <c r="I41" s="179">
        <f>'ЦелП (Омут)'!I20</f>
        <v>208868.26582373222</v>
      </c>
      <c r="J41" s="179">
        <f>'ЦелП (Омут)'!J20</f>
        <v>208868.26582373222</v>
      </c>
      <c r="K41" s="179">
        <f>'ЦелП (Омут)'!K20</f>
        <v>208868.26582373222</v>
      </c>
      <c r="L41" s="1064"/>
      <c r="M41" s="1064"/>
      <c r="N41" s="1064"/>
      <c r="O41" s="1064"/>
      <c r="P41" s="695"/>
      <c r="Q41" s="637"/>
    </row>
    <row r="42" spans="1:17" ht="25.5">
      <c r="A42" s="1535"/>
      <c r="B42" s="1535"/>
      <c r="C42" s="721" t="s">
        <v>1306</v>
      </c>
      <c r="D42" s="413" t="s">
        <v>1307</v>
      </c>
      <c r="E42" s="582">
        <f>'ЦелП (Омут)'!E21</f>
        <v>0.71004336622462449</v>
      </c>
      <c r="F42" s="582">
        <f>'ЦелП (Омут)'!F21</f>
        <v>0.67624825769819474</v>
      </c>
      <c r="G42" s="582">
        <f>'ЦелП (Омут)'!G21</f>
        <v>1.9792789698656819</v>
      </c>
      <c r="H42" s="582">
        <f>'ЦелП (Омут)'!H21</f>
        <v>1.9792789698656819</v>
      </c>
      <c r="I42" s="582">
        <f>'ЦелП (Омут)'!I21</f>
        <v>1.9792789698656819</v>
      </c>
      <c r="J42" s="582">
        <f>'ЦелП (Омут)'!J21</f>
        <v>1.9792789698656819</v>
      </c>
      <c r="K42" s="582">
        <f>'ЦелП (Омут)'!K21</f>
        <v>1.9792789698656819</v>
      </c>
      <c r="L42" s="695"/>
      <c r="M42" s="695"/>
      <c r="N42" s="695"/>
      <c r="O42" s="695"/>
      <c r="P42" s="695"/>
      <c r="Q42" s="637"/>
    </row>
    <row r="43" spans="1:17" ht="30" hidden="1">
      <c r="A43" s="1535"/>
      <c r="B43" s="1535"/>
      <c r="C43" s="722" t="s">
        <v>1308</v>
      </c>
      <c r="D43" s="32" t="s">
        <v>1309</v>
      </c>
      <c r="E43" s="180">
        <f>'ЦелП (Омут)'!E22</f>
        <v>316330</v>
      </c>
      <c r="F43" s="180">
        <f>'ЦелП (Омут)'!F22</f>
        <v>316330</v>
      </c>
      <c r="G43" s="180">
        <f>'ЦелП (Омут)'!G22</f>
        <v>451900</v>
      </c>
      <c r="H43" s="180">
        <f>'ЦелП (Омут)'!H22</f>
        <v>451900</v>
      </c>
      <c r="I43" s="180">
        <f>'ЦелП (Омут)'!I22</f>
        <v>451900</v>
      </c>
      <c r="J43" s="180">
        <f>'ЦелП (Омут)'!J22</f>
        <v>451900</v>
      </c>
      <c r="K43" s="180">
        <f>'ЦелП (Омут)'!K22</f>
        <v>451900</v>
      </c>
      <c r="L43" s="1064"/>
      <c r="M43" s="1064"/>
      <c r="N43" s="695"/>
      <c r="O43" s="695"/>
      <c r="P43" s="695"/>
      <c r="Q43" s="637"/>
    </row>
    <row r="44" spans="1:17" ht="30" hidden="1">
      <c r="A44" s="1535"/>
      <c r="B44" s="1535"/>
      <c r="C44" s="722" t="s">
        <v>1310</v>
      </c>
      <c r="D44" s="32" t="s">
        <v>1304</v>
      </c>
      <c r="E44" s="180">
        <f>'ЦелП (Омут)'!E23</f>
        <v>445508</v>
      </c>
      <c r="F44" s="180">
        <f>'ЦелП (Омут)'!F23</f>
        <v>467772.00000000006</v>
      </c>
      <c r="G44" s="180">
        <f>'ЦелП (Омут)'!G23</f>
        <v>228315.46582373223</v>
      </c>
      <c r="H44" s="180">
        <f>'ЦелП (Омут)'!H23</f>
        <v>228315.46582373223</v>
      </c>
      <c r="I44" s="180">
        <f>'ЦелП (Омут)'!I23</f>
        <v>228315.46582373223</v>
      </c>
      <c r="J44" s="180">
        <f>'ЦелП (Омут)'!J23</f>
        <v>228315.46582373223</v>
      </c>
      <c r="K44" s="180">
        <f>'ЦелП (Омут)'!K23</f>
        <v>228315.46582373223</v>
      </c>
      <c r="L44" s="1064"/>
      <c r="M44" s="1064"/>
      <c r="N44" s="695"/>
      <c r="O44" s="695"/>
      <c r="P44" s="695"/>
      <c r="Q44" s="637"/>
    </row>
    <row r="45" spans="1:17" ht="25.5">
      <c r="A45" s="1535"/>
      <c r="B45" s="1535"/>
      <c r="C45" s="720" t="s">
        <v>1311</v>
      </c>
      <c r="D45" s="413" t="s">
        <v>1307</v>
      </c>
      <c r="E45" s="582">
        <f>'ЦелП (Омут)'!E24</f>
        <v>0.31819611414408366</v>
      </c>
      <c r="F45" s="582">
        <f>'ЦелП (Омут)'!F24</f>
        <v>0.29748072859409247</v>
      </c>
      <c r="G45" s="582">
        <f>'ЦелП (Омут)'!G24</f>
        <v>0</v>
      </c>
      <c r="H45" s="582">
        <f>'ЦелП (Омут)'!H24</f>
        <v>0</v>
      </c>
      <c r="I45" s="582">
        <f>'ЦелП (Омут)'!I24</f>
        <v>0</v>
      </c>
      <c r="J45" s="582">
        <f>'ЦелП (Омут)'!J24</f>
        <v>0</v>
      </c>
      <c r="K45" s="582">
        <f>'ЦелП (Омут)'!K24</f>
        <v>0</v>
      </c>
      <c r="L45" s="1064"/>
      <c r="M45" s="1064"/>
      <c r="N45" s="695"/>
      <c r="O45" s="695"/>
      <c r="P45" s="695"/>
      <c r="Q45" s="637"/>
    </row>
    <row r="46" spans="1:17" ht="30" hidden="1">
      <c r="A46" s="1535"/>
      <c r="B46" s="1535"/>
      <c r="C46" s="722" t="s">
        <v>1308</v>
      </c>
      <c r="D46" s="32" t="s">
        <v>1309</v>
      </c>
      <c r="E46" s="179">
        <v>0</v>
      </c>
      <c r="F46" s="179">
        <v>0</v>
      </c>
      <c r="G46" s="179">
        <v>0</v>
      </c>
      <c r="H46" s="179">
        <v>0</v>
      </c>
      <c r="I46" s="179">
        <v>0</v>
      </c>
      <c r="J46" s="179">
        <v>0</v>
      </c>
      <c r="K46" s="179">
        <v>0</v>
      </c>
      <c r="L46" s="1064"/>
      <c r="M46" s="1064"/>
      <c r="N46" s="695"/>
      <c r="O46" s="695"/>
      <c r="P46" s="695"/>
      <c r="Q46" s="637"/>
    </row>
    <row r="47" spans="1:17" ht="15" hidden="1">
      <c r="A47" s="1535"/>
      <c r="B47" s="1535"/>
      <c r="C47" s="722" t="s">
        <v>1312</v>
      </c>
      <c r="D47" s="32" t="s">
        <v>1304</v>
      </c>
      <c r="E47" s="179">
        <f>'ЦелП (Омут)'!E26</f>
        <v>426058</v>
      </c>
      <c r="F47" s="179">
        <f>'ЦелП (Омут)'!F26</f>
        <v>455727.00000000006</v>
      </c>
      <c r="G47" s="179">
        <f>'ЦелП (Омут)'!G26</f>
        <v>208868.26582373222</v>
      </c>
      <c r="H47" s="179">
        <f>'ЦелП (Омут)'!H26</f>
        <v>208868.26582373222</v>
      </c>
      <c r="I47" s="179">
        <f>'ЦелП (Омут)'!I26</f>
        <v>208868.26582373222</v>
      </c>
      <c r="J47" s="179">
        <f>'ЦелП (Омут)'!J26</f>
        <v>208868.26582373222</v>
      </c>
      <c r="K47" s="179">
        <f>'ЦелП (Омут)'!K26</f>
        <v>208868.26582373222</v>
      </c>
      <c r="L47" s="1064"/>
      <c r="M47" s="1064"/>
      <c r="N47" s="695"/>
      <c r="O47" s="695"/>
      <c r="P47" s="695"/>
      <c r="Q47" s="637"/>
    </row>
    <row r="48" spans="1:17" ht="53.25" customHeight="1">
      <c r="A48" s="1662" t="s">
        <v>1555</v>
      </c>
      <c r="B48" s="1662"/>
      <c r="C48" s="1662"/>
      <c r="D48" s="32" t="s">
        <v>1556</v>
      </c>
      <c r="E48" s="1205" t="s">
        <v>1558</v>
      </c>
      <c r="F48" s="31" t="s">
        <v>1558</v>
      </c>
      <c r="G48" s="132">
        <f>МеропКАЧ!D17</f>
        <v>850</v>
      </c>
      <c r="H48" s="132">
        <f>МеропКАЧ!E17</f>
        <v>850</v>
      </c>
      <c r="I48" s="132">
        <f>МеропКАЧ!F17</f>
        <v>850</v>
      </c>
      <c r="J48" s="132">
        <f>МеропКАЧ!G17</f>
        <v>850</v>
      </c>
      <c r="K48" s="132">
        <f>МеропКАЧ!H17</f>
        <v>850</v>
      </c>
      <c r="L48" s="694"/>
      <c r="M48" s="694"/>
      <c r="N48" s="694"/>
      <c r="O48" s="694"/>
      <c r="P48" s="694"/>
    </row>
    <row r="49" spans="1:16" s="716" customFormat="1" ht="15.75" customHeight="1">
      <c r="A49" s="1830" t="s">
        <v>1316</v>
      </c>
      <c r="B49" s="1830"/>
      <c r="C49" s="1830"/>
      <c r="D49" s="1830"/>
      <c r="E49" s="1830"/>
      <c r="F49" s="1830"/>
      <c r="G49" s="1830"/>
      <c r="H49" s="1830"/>
      <c r="I49" s="1830"/>
      <c r="J49" s="1830"/>
      <c r="K49" s="1830"/>
      <c r="L49" s="1065"/>
      <c r="M49" s="1066"/>
      <c r="N49" s="1066"/>
      <c r="O49" s="1066"/>
      <c r="P49" s="1066"/>
    </row>
    <row r="50" spans="1:16" ht="12.75" customHeight="1">
      <c r="A50" s="1831" t="s">
        <v>884</v>
      </c>
      <c r="B50" s="1831"/>
      <c r="C50" s="1831"/>
      <c r="D50" s="1831"/>
      <c r="E50" s="1831"/>
      <c r="F50" s="1831"/>
      <c r="G50" s="1831"/>
      <c r="H50" s="1831"/>
      <c r="I50" s="1831"/>
      <c r="J50" s="1831"/>
      <c r="K50" s="1831"/>
      <c r="L50" s="694"/>
      <c r="M50" s="694"/>
      <c r="N50" s="694"/>
      <c r="O50" s="694"/>
      <c r="P50" s="694"/>
    </row>
    <row r="51" spans="1:16" ht="63.75">
      <c r="A51" s="1696">
        <v>1</v>
      </c>
      <c r="B51" s="1696" t="s">
        <v>1290</v>
      </c>
      <c r="C51" s="720" t="s">
        <v>1291</v>
      </c>
      <c r="D51" s="413" t="s">
        <v>731</v>
      </c>
      <c r="E51" s="413">
        <f>'ЦелП (Б.Красн)'!E9</f>
        <v>0</v>
      </c>
      <c r="F51" s="413">
        <f>'ЦелП (Б.Красн)'!F9</f>
        <v>0</v>
      </c>
      <c r="G51" s="413">
        <f>'ЦелП (Б.Красн)'!G9</f>
        <v>0</v>
      </c>
      <c r="H51" s="413">
        <f>'ЦелП (Б.Красн)'!H9</f>
        <v>0</v>
      </c>
      <c r="I51" s="413">
        <f>'ЦелП (Б.Красн)'!I9</f>
        <v>0</v>
      </c>
      <c r="J51" s="413">
        <f>'ЦелП (Б.Красн)'!J9</f>
        <v>0</v>
      </c>
      <c r="K51" s="413">
        <f>'ЦелП (Б.Красн)'!K9</f>
        <v>0</v>
      </c>
      <c r="L51" s="694"/>
      <c r="M51" s="694"/>
      <c r="N51" s="694"/>
      <c r="O51" s="694"/>
      <c r="P51" s="694"/>
    </row>
    <row r="52" spans="1:16" ht="45" hidden="1" customHeight="1">
      <c r="A52" s="1730"/>
      <c r="B52" s="1730"/>
      <c r="C52" s="118" t="s">
        <v>1292</v>
      </c>
      <c r="D52" s="32" t="s">
        <v>839</v>
      </c>
      <c r="E52" s="179">
        <v>0</v>
      </c>
      <c r="F52" s="179">
        <v>0</v>
      </c>
      <c r="G52" s="179">
        <v>0</v>
      </c>
      <c r="H52" s="179">
        <v>0</v>
      </c>
      <c r="I52" s="179">
        <v>0</v>
      </c>
      <c r="J52" s="179">
        <v>0</v>
      </c>
      <c r="K52" s="179">
        <v>0</v>
      </c>
      <c r="L52" s="694"/>
      <c r="M52" s="694"/>
      <c r="N52" s="694"/>
      <c r="O52" s="694"/>
      <c r="P52" s="694"/>
    </row>
    <row r="53" spans="1:16" hidden="1">
      <c r="A53" s="1730"/>
      <c r="B53" s="1730"/>
      <c r="C53" s="189" t="s">
        <v>1293</v>
      </c>
      <c r="D53" s="32" t="s">
        <v>839</v>
      </c>
      <c r="E53" s="179">
        <f>'ЦелП (Б.Красн)'!E11</f>
        <v>4</v>
      </c>
      <c r="F53" s="179">
        <v>4</v>
      </c>
      <c r="G53" s="179">
        <v>4</v>
      </c>
      <c r="H53" s="179">
        <v>4</v>
      </c>
      <c r="I53" s="179">
        <v>4</v>
      </c>
      <c r="J53" s="179">
        <v>4</v>
      </c>
      <c r="K53" s="179">
        <v>4</v>
      </c>
      <c r="L53" s="694"/>
      <c r="M53" s="694"/>
      <c r="N53" s="694"/>
      <c r="O53" s="694"/>
      <c r="P53" s="694"/>
    </row>
    <row r="54" spans="1:16" ht="38.25">
      <c r="A54" s="1730"/>
      <c r="B54" s="1730"/>
      <c r="C54" s="721" t="s">
        <v>1294</v>
      </c>
      <c r="D54" s="413" t="s">
        <v>731</v>
      </c>
      <c r="E54" s="554">
        <f>'ЦелП (Б.Красн)'!E12</f>
        <v>0</v>
      </c>
      <c r="F54" s="554">
        <f>'ЦелП (Б.Красн)'!F12</f>
        <v>0</v>
      </c>
      <c r="G54" s="554">
        <f>'ЦелП (Б.Красн)'!G12</f>
        <v>0</v>
      </c>
      <c r="H54" s="554">
        <f>'ЦелП (Б.Красн)'!H12</f>
        <v>0</v>
      </c>
      <c r="I54" s="554">
        <f>'ЦелП (Б.Красн)'!I12</f>
        <v>0</v>
      </c>
      <c r="J54" s="554">
        <f>'ЦелП (Б.Красн)'!J12</f>
        <v>0</v>
      </c>
      <c r="K54" s="554">
        <f>'ЦелП (Б.Красн)'!K12</f>
        <v>0</v>
      </c>
      <c r="L54" s="694"/>
      <c r="M54" s="694"/>
      <c r="N54" s="694"/>
      <c r="O54" s="694"/>
      <c r="P54" s="694"/>
    </row>
    <row r="55" spans="1:16" ht="38.25" hidden="1">
      <c r="A55" s="1730"/>
      <c r="B55" s="1730"/>
      <c r="C55" s="189" t="s">
        <v>1295</v>
      </c>
      <c r="D55" s="32" t="s">
        <v>839</v>
      </c>
      <c r="E55" s="179">
        <f>'ЦелП (Б.Красн)'!E13</f>
        <v>0</v>
      </c>
      <c r="F55" s="179">
        <v>0</v>
      </c>
      <c r="G55" s="179">
        <v>0</v>
      </c>
      <c r="H55" s="179">
        <v>0</v>
      </c>
      <c r="I55" s="179">
        <v>0</v>
      </c>
      <c r="J55" s="179">
        <v>0</v>
      </c>
      <c r="K55" s="179">
        <v>0</v>
      </c>
      <c r="L55" s="694"/>
      <c r="M55" s="694"/>
      <c r="N55" s="694"/>
      <c r="O55" s="694"/>
      <c r="P55" s="694"/>
    </row>
    <row r="56" spans="1:16" hidden="1">
      <c r="A56" s="1697"/>
      <c r="B56" s="1697"/>
      <c r="C56" s="189" t="s">
        <v>1293</v>
      </c>
      <c r="D56" s="32" t="s">
        <v>839</v>
      </c>
      <c r="E56" s="179">
        <f>'ЦелП (Б.Красн)'!E14</f>
        <v>2</v>
      </c>
      <c r="F56" s="179">
        <v>2</v>
      </c>
      <c r="G56" s="179">
        <v>2</v>
      </c>
      <c r="H56" s="179">
        <v>2</v>
      </c>
      <c r="I56" s="179">
        <v>2</v>
      </c>
      <c r="J56" s="179">
        <v>2</v>
      </c>
      <c r="K56" s="179">
        <v>2</v>
      </c>
      <c r="L56" s="694"/>
      <c r="M56" s="694"/>
      <c r="N56" s="694"/>
      <c r="O56" s="694"/>
      <c r="P56" s="694"/>
    </row>
    <row r="57" spans="1:16" ht="63.75">
      <c r="A57" s="1696">
        <v>2</v>
      </c>
      <c r="B57" s="1696" t="s">
        <v>1296</v>
      </c>
      <c r="C57" s="721" t="s">
        <v>1297</v>
      </c>
      <c r="D57" s="413" t="s">
        <v>1298</v>
      </c>
      <c r="E57" s="554">
        <f>'ЦелП (Б.Красн)'!E15</f>
        <v>0</v>
      </c>
      <c r="F57" s="554">
        <f>'ЦелП (Б.Красн)'!F15</f>
        <v>0</v>
      </c>
      <c r="G57" s="554">
        <f>'ЦелП (Б.Красн)'!G15</f>
        <v>0</v>
      </c>
      <c r="H57" s="554">
        <f>'ЦелП (Б.Красн)'!H15</f>
        <v>0</v>
      </c>
      <c r="I57" s="554">
        <f>'ЦелП (Б.Красн)'!I15</f>
        <v>0</v>
      </c>
      <c r="J57" s="554">
        <f>'ЦелП (Б.Красн)'!J15</f>
        <v>0</v>
      </c>
      <c r="K57" s="554">
        <f>'ЦелП (Б.Красн)'!K15</f>
        <v>0</v>
      </c>
      <c r="L57" s="694"/>
      <c r="M57" s="694"/>
      <c r="N57" s="694"/>
      <c r="O57" s="694"/>
      <c r="P57" s="694"/>
    </row>
    <row r="58" spans="1:16" ht="102" hidden="1">
      <c r="A58" s="1730"/>
      <c r="B58" s="1730"/>
      <c r="C58" s="189" t="s">
        <v>1299</v>
      </c>
      <c r="D58" s="32" t="s">
        <v>839</v>
      </c>
      <c r="E58" s="179">
        <v>0</v>
      </c>
      <c r="F58" s="179">
        <v>0</v>
      </c>
      <c r="G58" s="179">
        <v>0</v>
      </c>
      <c r="H58" s="179">
        <v>0</v>
      </c>
      <c r="I58" s="179">
        <v>0</v>
      </c>
      <c r="J58" s="179">
        <v>0</v>
      </c>
      <c r="K58" s="179">
        <v>0</v>
      </c>
      <c r="L58" s="694"/>
      <c r="M58" s="694"/>
      <c r="N58" s="694"/>
      <c r="O58" s="694"/>
      <c r="P58" s="694"/>
    </row>
    <row r="59" spans="1:16" hidden="1">
      <c r="A59" s="1697"/>
      <c r="B59" s="1697"/>
      <c r="C59" s="189" t="s">
        <v>1300</v>
      </c>
      <c r="D59" s="32" t="s">
        <v>722</v>
      </c>
      <c r="E59" s="179">
        <f>'ЦелП (Б.Красн)'!E17</f>
        <v>2.0499999999999998</v>
      </c>
      <c r="F59" s="179">
        <f>'ЦелП (Б.Красн)'!F17</f>
        <v>2.0499999999999998</v>
      </c>
      <c r="G59" s="179">
        <f>'ЦелП (Б.Красн)'!G17</f>
        <v>2.0499999999999998</v>
      </c>
      <c r="H59" s="179">
        <f>'ЦелП (Б.Красн)'!H17</f>
        <v>2.0499999999999998</v>
      </c>
      <c r="I59" s="179">
        <f>'ЦелП (Б.Красн)'!I17</f>
        <v>2.0499999999999998</v>
      </c>
      <c r="J59" s="179">
        <f>'ЦелП (Б.Красн)'!J17</f>
        <v>2.0499999999999998</v>
      </c>
      <c r="K59" s="179">
        <f>'ЦелП (Б.Красн)'!K17</f>
        <v>2.0499999999999998</v>
      </c>
      <c r="L59" s="695"/>
      <c r="M59" s="695"/>
      <c r="N59" s="695"/>
      <c r="O59" s="695"/>
      <c r="P59" s="695"/>
    </row>
    <row r="60" spans="1:16" ht="25.5">
      <c r="A60" s="1535">
        <v>3</v>
      </c>
      <c r="B60" s="1535" t="s">
        <v>1301</v>
      </c>
      <c r="C60" s="721" t="s">
        <v>1302</v>
      </c>
      <c r="D60" s="413" t="s">
        <v>731</v>
      </c>
      <c r="E60" s="132">
        <f>'ЦелП (Б.Красн)'!E18</f>
        <v>39.095506805652683</v>
      </c>
      <c r="F60" s="132">
        <f>'ЦелП (Б.Красн)'!F18</f>
        <v>32.527838287623972</v>
      </c>
      <c r="G60" s="132">
        <f>'ЦелП (Б.Красн)'!G18</f>
        <v>2.9018300278211502</v>
      </c>
      <c r="H60" s="132">
        <f>'ЦелП (Б.Красн)'!H18</f>
        <v>2.9017453442559789</v>
      </c>
      <c r="I60" s="132">
        <f>'ЦелП (Б.Красн)'!I18</f>
        <v>2.9017453442559789</v>
      </c>
      <c r="J60" s="132">
        <f>'ЦелП (Б.Красн)'!J18</f>
        <v>2.9017453442559789</v>
      </c>
      <c r="K60" s="132">
        <f>'ЦелП (Б.Красн)'!K18</f>
        <v>2.9017453442559789</v>
      </c>
      <c r="L60" s="1063"/>
      <c r="M60" s="1063"/>
      <c r="N60" s="1063"/>
      <c r="O60" s="1063" t="s">
        <v>1559</v>
      </c>
      <c r="P60" s="695"/>
    </row>
    <row r="61" spans="1:16" ht="25.5" hidden="1">
      <c r="A61" s="1535"/>
      <c r="B61" s="1535"/>
      <c r="C61" s="189" t="s">
        <v>1303</v>
      </c>
      <c r="D61" s="32" t="s">
        <v>1304</v>
      </c>
      <c r="E61" s="179">
        <f>'ЦелП (Б.Красн)'!E19</f>
        <v>6010.25</v>
      </c>
      <c r="F61" s="179">
        <f>'ЦелП (Б.Красн)'!F19</f>
        <v>6010.25</v>
      </c>
      <c r="G61" s="179">
        <f>'ЦелП (Б.Красн)'!G19</f>
        <v>301.69439999999997</v>
      </c>
      <c r="H61" s="179">
        <f>'ЦелП (Б.Красн)'!H19</f>
        <v>301.69439999999997</v>
      </c>
      <c r="I61" s="179">
        <f>'ЦелП (Б.Красн)'!I19</f>
        <v>301.69439999999997</v>
      </c>
      <c r="J61" s="179">
        <f>'ЦелП (Б.Красн)'!J19</f>
        <v>301.69439999999997</v>
      </c>
      <c r="K61" s="179">
        <f>'ЦелП (Б.Красн)'!K19</f>
        <v>301.69439999999997</v>
      </c>
      <c r="L61" s="695"/>
      <c r="M61" s="695"/>
      <c r="N61" s="695"/>
      <c r="O61" s="695"/>
      <c r="P61" s="695"/>
    </row>
    <row r="62" spans="1:16" hidden="1">
      <c r="A62" s="1535"/>
      <c r="B62" s="1535"/>
      <c r="C62" s="189" t="s">
        <v>1305</v>
      </c>
      <c r="D62" s="32" t="s">
        <v>1304</v>
      </c>
      <c r="E62" s="179">
        <f>'ЦелП (Б.Красн)'!E20</f>
        <v>15373.249999999998</v>
      </c>
      <c r="F62" s="179">
        <f>'ЦелП (Б.Красн)'!F20</f>
        <v>18477.25</v>
      </c>
      <c r="G62" s="179">
        <f>'ЦелП (Б.Красн)'!G20</f>
        <v>10396.6944</v>
      </c>
      <c r="H62" s="179">
        <f>'ЦелП (Б.Красн)'!G20</f>
        <v>10396.6944</v>
      </c>
      <c r="I62" s="179">
        <f>'ЦелП (Б.Красн)'!I20</f>
        <v>10396.997813650523</v>
      </c>
      <c r="J62" s="179">
        <f>'ЦелП (Б.Красн)'!J20</f>
        <v>10396.997813650523</v>
      </c>
      <c r="K62" s="179">
        <f>'ЦелП (Б.Красн)'!K20</f>
        <v>10396.997813650523</v>
      </c>
      <c r="L62" s="695"/>
      <c r="M62" s="695"/>
      <c r="N62" s="695"/>
      <c r="O62" s="695"/>
      <c r="P62" s="695"/>
    </row>
    <row r="63" spans="1:16" ht="25.5">
      <c r="A63" s="1535"/>
      <c r="B63" s="1535"/>
      <c r="C63" s="721" t="s">
        <v>1306</v>
      </c>
      <c r="D63" s="413" t="s">
        <v>1307</v>
      </c>
      <c r="E63" s="582">
        <f>'ЦелП (Б.Красн)'!E21</f>
        <v>1.399508887190412</v>
      </c>
      <c r="F63" s="582">
        <f>'ЦелП (Б.Красн)'!F21</f>
        <v>1.1644048762667605</v>
      </c>
      <c r="G63" s="582">
        <f>'ЦелП (Б.Красн)'!G21</f>
        <v>2.0701772286391336</v>
      </c>
      <c r="H63" s="582">
        <f>'ЦелП (Б.Красн)'!H21</f>
        <v>2.0701168150426867</v>
      </c>
      <c r="I63" s="582">
        <f>'ЦелП (Б.Красн)'!I21</f>
        <v>2.0701168150426867</v>
      </c>
      <c r="J63" s="582">
        <f>'ЦелП (Б.Красн)'!J21</f>
        <v>2.0701168150426867</v>
      </c>
      <c r="K63" s="582">
        <f>'ЦелП (Б.Красн)'!K21</f>
        <v>2.0701168150426867</v>
      </c>
      <c r="L63" s="695"/>
      <c r="M63" s="695"/>
      <c r="N63" s="695"/>
      <c r="O63" s="695"/>
      <c r="P63" s="695"/>
    </row>
    <row r="64" spans="1:16" ht="30" hidden="1">
      <c r="A64" s="1535"/>
      <c r="B64" s="1535"/>
      <c r="C64" s="722" t="s">
        <v>1308</v>
      </c>
      <c r="D64" s="32" t="s">
        <v>1309</v>
      </c>
      <c r="E64" s="179">
        <f>'ЦелП (Б.Красн)'!E22</f>
        <v>21515</v>
      </c>
      <c r="F64" s="179">
        <f>'ЦелП (Б.Красн)'!F22</f>
        <v>21515</v>
      </c>
      <c r="G64" s="179">
        <f>'ЦелП (Б.Красн)'!G22</f>
        <v>21523</v>
      </c>
      <c r="H64" s="179">
        <f>'ЦелП (Б.Красн)'!H22</f>
        <v>21523</v>
      </c>
      <c r="I64" s="179">
        <f>'ЦелП (Б.Красн)'!I22</f>
        <v>21523</v>
      </c>
      <c r="J64" s="179">
        <f>'ЦелП (Б.Красн)'!J22</f>
        <v>21523</v>
      </c>
      <c r="K64" s="179">
        <f>'ЦелП (Б.Красн)'!K22</f>
        <v>21523</v>
      </c>
      <c r="L64" s="695"/>
      <c r="M64" s="695"/>
      <c r="N64" s="695"/>
      <c r="O64" s="695"/>
      <c r="P64" s="695"/>
    </row>
    <row r="65" spans="1:16" ht="30" hidden="1">
      <c r="A65" s="1535"/>
      <c r="B65" s="1535"/>
      <c r="C65" s="722" t="s">
        <v>1310</v>
      </c>
      <c r="D65" s="32" t="s">
        <v>1304</v>
      </c>
      <c r="E65" s="179">
        <f>'ЦелП (Б.Красн)'!E23</f>
        <v>15373.249999999998</v>
      </c>
      <c r="F65" s="179">
        <f>'ЦелП (Б.Красн)'!F23</f>
        <v>18477.25</v>
      </c>
      <c r="G65" s="179">
        <f>'ЦелП (Б.Красн)'!G23</f>
        <v>10396.6944</v>
      </c>
      <c r="H65" s="179">
        <f>'ЦелП (Б.Красн)'!H23</f>
        <v>10396.997813650523</v>
      </c>
      <c r="I65" s="179">
        <f>'ЦелП (Б.Красн)'!I23</f>
        <v>10396.997813650523</v>
      </c>
      <c r="J65" s="179">
        <f>'ЦелП (Б.Красн)'!J23</f>
        <v>10396.997813650523</v>
      </c>
      <c r="K65" s="179">
        <f>'ЦелП (Б.Красн)'!K23</f>
        <v>10396.997813650523</v>
      </c>
      <c r="L65" s="695"/>
      <c r="M65" s="695"/>
      <c r="N65" s="695"/>
      <c r="O65" s="695"/>
      <c r="P65" s="695"/>
    </row>
    <row r="66" spans="1:16" ht="25.5">
      <c r="A66" s="1535"/>
      <c r="B66" s="1535"/>
      <c r="C66" s="720" t="s">
        <v>1311</v>
      </c>
      <c r="D66" s="413" t="s">
        <v>1307</v>
      </c>
      <c r="E66" s="554">
        <f>'ЦелП (Б.Красн)'!E24</f>
        <v>0</v>
      </c>
      <c r="F66" s="554">
        <f>'ЦелП (Б.Красн)'!F24</f>
        <v>0</v>
      </c>
      <c r="G66" s="554">
        <f>'ЦелП (Б.Красн)'!G24</f>
        <v>0</v>
      </c>
      <c r="H66" s="554">
        <f>'ЦелП (Б.Красн)'!H24</f>
        <v>0</v>
      </c>
      <c r="I66" s="554">
        <f>'ЦелП (Б.Красн)'!I24</f>
        <v>0</v>
      </c>
      <c r="J66" s="554">
        <f>'ЦелП (Б.Красн)'!J24</f>
        <v>0</v>
      </c>
      <c r="K66" s="554">
        <f>'ЦелП (Б.Красн)'!K24</f>
        <v>0</v>
      </c>
      <c r="L66" s="695"/>
      <c r="M66" s="695"/>
      <c r="N66" s="695"/>
      <c r="O66" s="695"/>
      <c r="P66" s="695"/>
    </row>
    <row r="67" spans="1:16" ht="30" hidden="1">
      <c r="A67" s="1535"/>
      <c r="B67" s="1535"/>
      <c r="C67" s="722" t="s">
        <v>1308</v>
      </c>
      <c r="D67" s="32" t="s">
        <v>1309</v>
      </c>
      <c r="E67" s="179">
        <v>0</v>
      </c>
      <c r="F67" s="179">
        <v>0</v>
      </c>
      <c r="G67" s="179">
        <v>0</v>
      </c>
      <c r="H67" s="179">
        <v>0</v>
      </c>
      <c r="I67" s="179">
        <v>0</v>
      </c>
      <c r="J67" s="179">
        <v>0</v>
      </c>
      <c r="K67" s="179">
        <v>0</v>
      </c>
      <c r="L67" s="695"/>
      <c r="M67" s="695"/>
      <c r="N67" s="695"/>
      <c r="O67" s="695"/>
      <c r="P67" s="695"/>
    </row>
    <row r="68" spans="1:16" ht="15" hidden="1">
      <c r="A68" s="1535"/>
      <c r="B68" s="1535"/>
      <c r="C68" s="722" t="s">
        <v>1312</v>
      </c>
      <c r="D68" s="32" t="s">
        <v>1304</v>
      </c>
      <c r="E68" s="179">
        <f>'ЦелП (Б.Красн)'!E26</f>
        <v>0</v>
      </c>
      <c r="F68" s="179">
        <f>'ЦелП (Б.Красн)'!F26</f>
        <v>0</v>
      </c>
      <c r="G68" s="179">
        <f>'ЦелП (Б.Красн)'!G26</f>
        <v>0</v>
      </c>
      <c r="H68" s="179">
        <f>'ЦелП (Б.Красн)'!H26</f>
        <v>0</v>
      </c>
      <c r="I68" s="179">
        <f>'ЦелП (Б.Красн)'!I26</f>
        <v>0</v>
      </c>
      <c r="J68" s="179">
        <f>'ЦелП (Б.Красн)'!J26</f>
        <v>0</v>
      </c>
      <c r="K68" s="179">
        <f>'ЦелП (Б.Красн)'!K26</f>
        <v>0</v>
      </c>
      <c r="L68" s="695"/>
      <c r="M68" s="695"/>
      <c r="N68" s="695"/>
      <c r="O68" s="695"/>
      <c r="P68" s="695"/>
    </row>
    <row r="69" spans="1:16" ht="58.5" customHeight="1">
      <c r="A69" s="1662" t="s">
        <v>1555</v>
      </c>
      <c r="B69" s="1662"/>
      <c r="C69" s="1662"/>
      <c r="D69" s="32" t="s">
        <v>1556</v>
      </c>
      <c r="E69" s="1205" t="s">
        <v>1558</v>
      </c>
      <c r="F69" s="31" t="s">
        <v>1558</v>
      </c>
      <c r="G69" s="132">
        <f>МеропКАЧ!D29</f>
        <v>72</v>
      </c>
      <c r="H69" s="132">
        <f>МеропКАЧ!E29</f>
        <v>72</v>
      </c>
      <c r="I69" s="132">
        <f>МеропКАЧ!F29</f>
        <v>72</v>
      </c>
      <c r="J69" s="132">
        <f>МеропКАЧ!G29</f>
        <v>72</v>
      </c>
      <c r="K69" s="132">
        <f>МеропКАЧ!H29</f>
        <v>72</v>
      </c>
      <c r="L69" s="694"/>
      <c r="M69" s="694"/>
      <c r="N69" s="694"/>
      <c r="O69" s="694"/>
      <c r="P69" s="694"/>
    </row>
    <row r="70" spans="1:16" s="716" customFormat="1" ht="15.75" customHeight="1">
      <c r="A70" s="1830" t="s">
        <v>1317</v>
      </c>
      <c r="B70" s="1830"/>
      <c r="C70" s="1830"/>
      <c r="D70" s="1830"/>
      <c r="E70" s="1830"/>
      <c r="F70" s="1830"/>
      <c r="G70" s="1830"/>
      <c r="H70" s="1830"/>
      <c r="I70" s="1830"/>
      <c r="J70" s="1830"/>
      <c r="K70" s="1830"/>
      <c r="L70" s="1065"/>
      <c r="M70" s="1066"/>
      <c r="N70" s="1066"/>
      <c r="O70" s="1066"/>
      <c r="P70" s="1066"/>
    </row>
    <row r="71" spans="1:16" ht="12.75" customHeight="1">
      <c r="A71" s="1831" t="s">
        <v>884</v>
      </c>
      <c r="B71" s="1831"/>
      <c r="C71" s="1831"/>
      <c r="D71" s="1831"/>
      <c r="E71" s="1831"/>
      <c r="F71" s="1831"/>
      <c r="G71" s="1831"/>
      <c r="H71" s="1831"/>
      <c r="I71" s="1831"/>
      <c r="J71" s="1831"/>
      <c r="K71" s="1831"/>
      <c r="L71" s="694"/>
      <c r="M71" s="694"/>
      <c r="N71" s="694"/>
      <c r="O71" s="694"/>
      <c r="P71" s="694"/>
    </row>
    <row r="72" spans="1:16" ht="63.75">
      <c r="A72" s="1696">
        <v>1</v>
      </c>
      <c r="B72" s="1696" t="s">
        <v>1290</v>
      </c>
      <c r="C72" s="720" t="s">
        <v>1291</v>
      </c>
      <c r="D72" s="413" t="s">
        <v>731</v>
      </c>
      <c r="E72" s="413">
        <f>'ЦелП (Ситн)'!E9</f>
        <v>0</v>
      </c>
      <c r="F72" s="413">
        <f>'ЦелП (Ситн)'!F9</f>
        <v>0</v>
      </c>
      <c r="G72" s="413">
        <f>'ЦелП (Ситн)'!G9</f>
        <v>0</v>
      </c>
      <c r="H72" s="413">
        <f>'ЦелП (Ситн)'!H9</f>
        <v>0</v>
      </c>
      <c r="I72" s="413">
        <f>'ЦелП (Ситн)'!I9</f>
        <v>0</v>
      </c>
      <c r="J72" s="413">
        <f>'ЦелП (Ситн)'!J9</f>
        <v>0</v>
      </c>
      <c r="K72" s="413">
        <f>'ЦелП (Ситн)'!K9</f>
        <v>0</v>
      </c>
      <c r="L72" s="694"/>
      <c r="M72" s="694"/>
      <c r="N72" s="694"/>
      <c r="O72" s="694"/>
      <c r="P72" s="694"/>
    </row>
    <row r="73" spans="1:16" ht="45" hidden="1" customHeight="1">
      <c r="A73" s="1730"/>
      <c r="B73" s="1730"/>
      <c r="C73" s="118" t="s">
        <v>1292</v>
      </c>
      <c r="D73" s="32" t="s">
        <v>839</v>
      </c>
      <c r="E73" s="179">
        <f>'ЦелП (Ситн)'!E10</f>
        <v>0</v>
      </c>
      <c r="F73" s="179">
        <v>0</v>
      </c>
      <c r="G73" s="179">
        <v>0</v>
      </c>
      <c r="H73" s="179">
        <v>0</v>
      </c>
      <c r="I73" s="179">
        <v>0</v>
      </c>
      <c r="J73" s="179">
        <v>0</v>
      </c>
      <c r="K73" s="179">
        <v>0</v>
      </c>
      <c r="L73" s="694"/>
      <c r="M73" s="694"/>
      <c r="N73" s="694"/>
      <c r="O73" s="694"/>
      <c r="P73" s="694"/>
    </row>
    <row r="74" spans="1:16" hidden="1">
      <c r="A74" s="1730"/>
      <c r="B74" s="1730"/>
      <c r="C74" s="189" t="s">
        <v>1293</v>
      </c>
      <c r="D74" s="32" t="s">
        <v>839</v>
      </c>
      <c r="E74" s="179">
        <f>'ЦелП (Ситн)'!E11</f>
        <v>3</v>
      </c>
      <c r="F74" s="179">
        <f>'ЦелП (Ситн)'!F11</f>
        <v>3</v>
      </c>
      <c r="G74" s="179">
        <f>'ЦелП (Ситн)'!G11</f>
        <v>3</v>
      </c>
      <c r="H74" s="179">
        <f>'ЦелП (Ситн)'!H11</f>
        <v>3</v>
      </c>
      <c r="I74" s="179">
        <f>'ЦелП (Ситн)'!I11</f>
        <v>3</v>
      </c>
      <c r="J74" s="179">
        <f>'ЦелП (Ситн)'!J11</f>
        <v>3</v>
      </c>
      <c r="K74" s="179">
        <f>'ЦелП (Ситн)'!K11</f>
        <v>3</v>
      </c>
      <c r="L74" s="694"/>
      <c r="M74" s="694"/>
      <c r="N74" s="694"/>
      <c r="O74" s="694"/>
      <c r="P74" s="694"/>
    </row>
    <row r="75" spans="1:16" ht="38.25">
      <c r="A75" s="1730"/>
      <c r="B75" s="1730"/>
      <c r="C75" s="721" t="s">
        <v>1294</v>
      </c>
      <c r="D75" s="413" t="s">
        <v>731</v>
      </c>
      <c r="E75" s="554">
        <f>'ЦелП (Ситн)'!E12</f>
        <v>0</v>
      </c>
      <c r="F75" s="554">
        <f>'ЦелП (Ситн)'!F12</f>
        <v>0</v>
      </c>
      <c r="G75" s="554">
        <f>'ЦелП (Ситн)'!G12</f>
        <v>0</v>
      </c>
      <c r="H75" s="554">
        <f>'ЦелП (Ситн)'!H12</f>
        <v>0</v>
      </c>
      <c r="I75" s="554">
        <f>'ЦелП (Ситн)'!I12</f>
        <v>0</v>
      </c>
      <c r="J75" s="554">
        <f>'ЦелП (Ситн)'!J12</f>
        <v>0</v>
      </c>
      <c r="K75" s="554">
        <f>'ЦелП (Ситн)'!K12</f>
        <v>0</v>
      </c>
      <c r="L75" s="694"/>
      <c r="M75" s="694"/>
      <c r="N75" s="694"/>
      <c r="O75" s="694"/>
      <c r="P75" s="694"/>
    </row>
    <row r="76" spans="1:16" ht="38.25" hidden="1">
      <c r="A76" s="1730"/>
      <c r="B76" s="1730"/>
      <c r="C76" s="189" t="s">
        <v>1295</v>
      </c>
      <c r="D76" s="32" t="s">
        <v>839</v>
      </c>
      <c r="E76" s="179">
        <v>0</v>
      </c>
      <c r="F76" s="179">
        <v>0</v>
      </c>
      <c r="G76" s="179">
        <v>0</v>
      </c>
      <c r="H76" s="179">
        <v>0</v>
      </c>
      <c r="I76" s="179">
        <v>0</v>
      </c>
      <c r="J76" s="179">
        <v>0</v>
      </c>
      <c r="K76" s="179">
        <v>0</v>
      </c>
      <c r="L76" s="694"/>
      <c r="M76" s="694"/>
      <c r="N76" s="694"/>
      <c r="O76" s="694"/>
      <c r="P76" s="694"/>
    </row>
    <row r="77" spans="1:16" hidden="1">
      <c r="A77" s="1697"/>
      <c r="B77" s="1697"/>
      <c r="C77" s="189" t="s">
        <v>1293</v>
      </c>
      <c r="D77" s="32" t="s">
        <v>839</v>
      </c>
      <c r="E77" s="179">
        <f>'ЦелП (Ситн)'!E14</f>
        <v>2</v>
      </c>
      <c r="F77" s="179">
        <f>'ЦелП (Ситн)'!F14</f>
        <v>2</v>
      </c>
      <c r="G77" s="179">
        <f>'ЦелП (Ситн)'!G14</f>
        <v>2</v>
      </c>
      <c r="H77" s="179">
        <f>'ЦелП (Ситн)'!H14</f>
        <v>2</v>
      </c>
      <c r="I77" s="179">
        <f>'ЦелП (Ситн)'!I14</f>
        <v>2</v>
      </c>
      <c r="J77" s="179">
        <f>'ЦелП (Ситн)'!J14</f>
        <v>2</v>
      </c>
      <c r="K77" s="179">
        <f>'ЦелП (Ситн)'!K14</f>
        <v>2</v>
      </c>
      <c r="L77" s="694"/>
      <c r="M77" s="694"/>
      <c r="N77" s="694"/>
      <c r="O77" s="694"/>
      <c r="P77" s="694"/>
    </row>
    <row r="78" spans="1:16" ht="63.75">
      <c r="A78" s="1696">
        <v>2</v>
      </c>
      <c r="B78" s="1696" t="s">
        <v>1296</v>
      </c>
      <c r="C78" s="721" t="s">
        <v>1297</v>
      </c>
      <c r="D78" s="413" t="s">
        <v>1298</v>
      </c>
      <c r="E78" s="554">
        <f>'ЦелП (Ситн)'!E15</f>
        <v>0</v>
      </c>
      <c r="F78" s="554">
        <f>'ЦелП (Ситн)'!F15</f>
        <v>0</v>
      </c>
      <c r="G78" s="554">
        <f>'ЦелП (Ситн)'!G15</f>
        <v>0</v>
      </c>
      <c r="H78" s="554">
        <f>'ЦелП (Ситн)'!H15</f>
        <v>0</v>
      </c>
      <c r="I78" s="554">
        <f>'ЦелП (Ситн)'!I15</f>
        <v>0</v>
      </c>
      <c r="J78" s="554">
        <f>'ЦелП (Ситн)'!J15</f>
        <v>0</v>
      </c>
      <c r="K78" s="554">
        <f>'ЦелП (Ситн)'!K15</f>
        <v>0</v>
      </c>
      <c r="L78" s="694"/>
      <c r="M78" s="694"/>
      <c r="N78" s="694"/>
      <c r="O78" s="694"/>
      <c r="P78" s="694"/>
    </row>
    <row r="79" spans="1:16" ht="102" hidden="1">
      <c r="A79" s="1730"/>
      <c r="B79" s="1730"/>
      <c r="C79" s="189" t="s">
        <v>1299</v>
      </c>
      <c r="D79" s="32" t="s">
        <v>839</v>
      </c>
      <c r="E79" s="179">
        <v>0</v>
      </c>
      <c r="F79" s="179">
        <v>0</v>
      </c>
      <c r="G79" s="179">
        <v>0</v>
      </c>
      <c r="H79" s="179">
        <v>0</v>
      </c>
      <c r="I79" s="179">
        <v>0</v>
      </c>
      <c r="J79" s="179">
        <v>0</v>
      </c>
      <c r="K79" s="179">
        <v>0</v>
      </c>
      <c r="L79" s="695"/>
      <c r="M79" s="695"/>
      <c r="N79" s="695"/>
      <c r="O79" s="695"/>
      <c r="P79" s="695"/>
    </row>
    <row r="80" spans="1:16" hidden="1">
      <c r="A80" s="1697"/>
      <c r="B80" s="1697"/>
      <c r="C80" s="189" t="s">
        <v>1300</v>
      </c>
      <c r="D80" s="32" t="s">
        <v>722</v>
      </c>
      <c r="E80" s="179">
        <f>'ЦелП (Ситн)'!E17</f>
        <v>1.75</v>
      </c>
      <c r="F80" s="179">
        <f>'ЦелП (Ситн)'!F17</f>
        <v>1.75</v>
      </c>
      <c r="G80" s="179">
        <f>'ЦелП (Ситн)'!G17</f>
        <v>1.75</v>
      </c>
      <c r="H80" s="179">
        <f>'ЦелП (Ситн)'!H17</f>
        <v>1.75</v>
      </c>
      <c r="I80" s="179">
        <f>'ЦелП (Ситн)'!I17</f>
        <v>1.75</v>
      </c>
      <c r="J80" s="179">
        <f>'ЦелП (Ситн)'!J17</f>
        <v>1.75</v>
      </c>
      <c r="K80" s="179">
        <f>'ЦелП (Ситн)'!K17</f>
        <v>1.75</v>
      </c>
      <c r="L80" s="1064"/>
      <c r="M80" s="1064"/>
      <c r="N80" s="1064"/>
      <c r="O80" s="1064"/>
      <c r="P80" s="695"/>
    </row>
    <row r="81" spans="1:16" ht="25.5">
      <c r="A81" s="1535">
        <v>3</v>
      </c>
      <c r="B81" s="1535" t="s">
        <v>1301</v>
      </c>
      <c r="C81" s="721" t="s">
        <v>1302</v>
      </c>
      <c r="D81" s="413" t="s">
        <v>731</v>
      </c>
      <c r="E81" s="413">
        <f>'ЦелП (Ситн)'!E18</f>
        <v>50.072358900144721</v>
      </c>
      <c r="F81" s="554">
        <f>'ЦелП (Ситн)'!F18</f>
        <v>25.556294817771864</v>
      </c>
      <c r="G81" s="554">
        <f>'ЦелП (Ситн)'!G18</f>
        <v>4.3640834792984435</v>
      </c>
      <c r="H81" s="554">
        <f>'ЦелП (Ситн)'!H18</f>
        <v>4.3640834792984435</v>
      </c>
      <c r="I81" s="554">
        <f>'ЦелП (Ситн)'!I18</f>
        <v>4.3640834792984435</v>
      </c>
      <c r="J81" s="554">
        <f>'ЦелП (Ситн)'!J18</f>
        <v>4.3640834792984435</v>
      </c>
      <c r="K81" s="554">
        <f>'ЦелП (Ситн)'!K18</f>
        <v>4.3640834792984435</v>
      </c>
      <c r="L81" s="1063"/>
      <c r="M81" s="1063"/>
      <c r="N81" s="1063"/>
      <c r="O81" s="1063"/>
      <c r="P81" s="695"/>
    </row>
    <row r="82" spans="1:16" ht="25.5" hidden="1">
      <c r="A82" s="1535"/>
      <c r="B82" s="1535"/>
      <c r="C82" s="189" t="s">
        <v>1303</v>
      </c>
      <c r="D82" s="32" t="s">
        <v>1304</v>
      </c>
      <c r="E82" s="647">
        <v>0</v>
      </c>
      <c r="F82" s="647">
        <f>'ЦелП (Ситн)'!F19</f>
        <v>1728.5</v>
      </c>
      <c r="G82" s="647">
        <f>'ЦелП (Ситн)'!G19</f>
        <v>159.56690399999999</v>
      </c>
      <c r="H82" s="647">
        <f>'ЦелП (Ситн)'!H19</f>
        <v>159.56690399999999</v>
      </c>
      <c r="I82" s="647">
        <f>'ЦелП (Ситн)'!I19</f>
        <v>159.56690399999999</v>
      </c>
      <c r="J82" s="647">
        <f>'ЦелП (Ситн)'!J19</f>
        <v>159.56690399999999</v>
      </c>
      <c r="K82" s="647">
        <f>'ЦелП (Ситн)'!K19</f>
        <v>159.56690399999999</v>
      </c>
      <c r="L82" s="1064"/>
      <c r="M82" s="1064"/>
      <c r="N82" s="1064"/>
      <c r="O82" s="1064"/>
      <c r="P82" s="695"/>
    </row>
    <row r="83" spans="1:16" hidden="1">
      <c r="A83" s="1535"/>
      <c r="B83" s="1535"/>
      <c r="C83" s="189" t="s">
        <v>1305</v>
      </c>
      <c r="D83" s="32" t="s">
        <v>1304</v>
      </c>
      <c r="E83" s="647">
        <f>'ЦелП (Ситн)'!E20</f>
        <v>3455</v>
      </c>
      <c r="F83" s="647">
        <f>'ЦелП (Ситн)'!F20</f>
        <v>6763.5000000000009</v>
      </c>
      <c r="G83" s="647">
        <f>'ЦелП (Ситн)'!G20</f>
        <v>3656.3669040000004</v>
      </c>
      <c r="H83" s="647">
        <f>'ЦелП (Ситн)'!H20</f>
        <v>3656.3669040000004</v>
      </c>
      <c r="I83" s="647">
        <f>'ЦелП (Ситн)'!I20</f>
        <v>3656.3669040000004</v>
      </c>
      <c r="J83" s="647">
        <f>'ЦелП (Ситн)'!J20</f>
        <v>3656.3669040000004</v>
      </c>
      <c r="K83" s="647">
        <f>'ЦелП (Ситн)'!K20</f>
        <v>3656.3669040000004</v>
      </c>
      <c r="L83" s="1064"/>
      <c r="M83" s="1064"/>
      <c r="N83" s="1064"/>
      <c r="O83" s="1064"/>
      <c r="P83" s="695"/>
    </row>
    <row r="84" spans="1:16" ht="25.5">
      <c r="A84" s="1535"/>
      <c r="B84" s="1535"/>
      <c r="C84" s="721" t="s">
        <v>1306</v>
      </c>
      <c r="D84" s="413" t="s">
        <v>1307</v>
      </c>
      <c r="E84" s="582">
        <f>'ЦелП (Ситн)'!E21</f>
        <v>0.7881757656458056</v>
      </c>
      <c r="F84" s="582">
        <f>'ЦелП (Ситн)'!F21</f>
        <v>0.41899907977631484</v>
      </c>
      <c r="G84" s="582">
        <f>'ЦелП (Ситн)'!G21</f>
        <v>8.0935531846177096</v>
      </c>
      <c r="H84" s="582">
        <f>'ЦелП (Ситн)'!H21</f>
        <v>8.0935531846177096</v>
      </c>
      <c r="I84" s="582">
        <f>'ЦелП (Ситн)'!I21</f>
        <v>8.0935531846177096</v>
      </c>
      <c r="J84" s="582">
        <f>'ЦелП (Ситн)'!J21</f>
        <v>8.0935531846177096</v>
      </c>
      <c r="K84" s="582">
        <f>'ЦелП (Ситн)'!K21</f>
        <v>8.0935531846177096</v>
      </c>
      <c r="L84" s="695"/>
      <c r="M84" s="695"/>
      <c r="N84" s="695"/>
      <c r="O84" s="695"/>
      <c r="P84" s="695"/>
    </row>
    <row r="85" spans="1:16" ht="30" hidden="1">
      <c r="A85" s="1535"/>
      <c r="B85" s="1535"/>
      <c r="C85" s="722" t="s">
        <v>1308</v>
      </c>
      <c r="D85" s="32" t="s">
        <v>1309</v>
      </c>
      <c r="E85" s="179">
        <f>'ЦелП (Ситн)'!E22</f>
        <v>2959.6</v>
      </c>
      <c r="F85" s="179">
        <f>'ЦелП (Ситн)'!F22</f>
        <v>2959.6</v>
      </c>
      <c r="G85" s="179">
        <f>'ЦелП (Ситн)'!G22</f>
        <v>29593</v>
      </c>
      <c r="H85" s="179">
        <f>'ЦелП (Ситн)'!H22</f>
        <v>29593</v>
      </c>
      <c r="I85" s="179">
        <f>'ЦелП (Ситн)'!I22</f>
        <v>29593</v>
      </c>
      <c r="J85" s="179">
        <f>'ЦелП (Ситн)'!J22</f>
        <v>29593</v>
      </c>
      <c r="K85" s="179">
        <f>'ЦелП (Ситн)'!K22</f>
        <v>29593</v>
      </c>
      <c r="L85" s="695"/>
      <c r="M85" s="695"/>
      <c r="N85" s="695"/>
      <c r="O85" s="695"/>
      <c r="P85" s="695"/>
    </row>
    <row r="86" spans="1:16" ht="30" hidden="1">
      <c r="A86" s="1535"/>
      <c r="B86" s="1535"/>
      <c r="C86" s="722" t="s">
        <v>1310</v>
      </c>
      <c r="D86" s="32" t="s">
        <v>1304</v>
      </c>
      <c r="E86" s="179">
        <f>'ЦелП (Ситн)'!E23</f>
        <v>3755</v>
      </c>
      <c r="F86" s="179">
        <f>'ЦелП (Ситн)'!F23</f>
        <v>7063.5</v>
      </c>
      <c r="G86" s="179">
        <f>'ЦелП (Ситн)'!G23</f>
        <v>3656.3669040000004</v>
      </c>
      <c r="H86" s="179">
        <f>'ЦелП (Ситн)'!H23</f>
        <v>3656.3669040000004</v>
      </c>
      <c r="I86" s="179">
        <f>'ЦелП (Ситн)'!I23</f>
        <v>3656.3669040000004</v>
      </c>
      <c r="J86" s="179">
        <f>'ЦелП (Ситн)'!J23</f>
        <v>3656.3669040000004</v>
      </c>
      <c r="K86" s="179">
        <f>'ЦелП (Ситн)'!K23</f>
        <v>3656.3669040000004</v>
      </c>
      <c r="L86" s="695"/>
      <c r="M86" s="695"/>
      <c r="N86" s="695"/>
      <c r="O86" s="695"/>
      <c r="P86" s="695"/>
    </row>
    <row r="87" spans="1:16" ht="25.5">
      <c r="A87" s="1535"/>
      <c r="B87" s="1535"/>
      <c r="C87" s="720" t="s">
        <v>1311</v>
      </c>
      <c r="D87" s="413" t="s">
        <v>1307</v>
      </c>
      <c r="E87" s="554">
        <f>'ЦелП (Ситн)'!E24</f>
        <v>0</v>
      </c>
      <c r="F87" s="554">
        <f>'ЦелП (Ситн)'!F24</f>
        <v>0</v>
      </c>
      <c r="G87" s="554">
        <f>'ЦелП (Ситн)'!G24</f>
        <v>0</v>
      </c>
      <c r="H87" s="554">
        <f>'ЦелП (Ситн)'!H24</f>
        <v>0</v>
      </c>
      <c r="I87" s="554">
        <f>'ЦелП (Ситн)'!I24</f>
        <v>0</v>
      </c>
      <c r="J87" s="554">
        <f>'ЦелП (Ситн)'!J24</f>
        <v>0</v>
      </c>
      <c r="K87" s="554">
        <f>'ЦелП (Ситн)'!K24</f>
        <v>0</v>
      </c>
      <c r="L87" s="695"/>
      <c r="M87" s="695"/>
      <c r="N87" s="695"/>
      <c r="O87" s="695"/>
      <c r="P87" s="695"/>
    </row>
    <row r="88" spans="1:16" ht="30" hidden="1">
      <c r="A88" s="1535"/>
      <c r="B88" s="1535"/>
      <c r="C88" s="722" t="s">
        <v>1308</v>
      </c>
      <c r="D88" s="32" t="s">
        <v>1309</v>
      </c>
      <c r="E88" s="179">
        <v>0</v>
      </c>
      <c r="F88" s="179">
        <v>0</v>
      </c>
      <c r="G88" s="179">
        <v>0</v>
      </c>
      <c r="H88" s="179">
        <v>0</v>
      </c>
      <c r="I88" s="179">
        <v>0</v>
      </c>
      <c r="J88" s="179">
        <v>0</v>
      </c>
      <c r="K88" s="179">
        <v>0</v>
      </c>
      <c r="L88" s="695"/>
      <c r="M88" s="695"/>
      <c r="N88" s="695"/>
      <c r="O88" s="695"/>
      <c r="P88" s="695"/>
    </row>
    <row r="89" spans="1:16" ht="15" hidden="1">
      <c r="A89" s="1535"/>
      <c r="B89" s="1535"/>
      <c r="C89" s="722" t="s">
        <v>1312</v>
      </c>
      <c r="D89" s="32" t="s">
        <v>1304</v>
      </c>
      <c r="E89" s="179">
        <f>'ЦелП (Ситн)'!E26</f>
        <v>0</v>
      </c>
      <c r="F89" s="179">
        <f>'ЦелП (Ситн)'!F26</f>
        <v>0</v>
      </c>
      <c r="G89" s="179">
        <f>'ЦелП (Ситн)'!G26</f>
        <v>0</v>
      </c>
      <c r="H89" s="179">
        <f>'ЦелП (Ситн)'!H26</f>
        <v>0</v>
      </c>
      <c r="I89" s="179">
        <f>'ЦелП (Ситн)'!I26</f>
        <v>0</v>
      </c>
      <c r="J89" s="179">
        <f>'ЦелП (Ситн)'!J26</f>
        <v>0</v>
      </c>
      <c r="K89" s="179">
        <f>'ЦелП (Ситн)'!K26</f>
        <v>0</v>
      </c>
      <c r="L89" s="695"/>
      <c r="M89" s="695"/>
      <c r="N89" s="695"/>
      <c r="O89" s="695"/>
      <c r="P89" s="695"/>
    </row>
    <row r="90" spans="1:16" ht="51.75" customHeight="1">
      <c r="A90" s="1662" t="s">
        <v>1555</v>
      </c>
      <c r="B90" s="1662"/>
      <c r="C90" s="1662"/>
      <c r="D90" s="32" t="s">
        <v>1556</v>
      </c>
      <c r="E90" s="1205" t="s">
        <v>1558</v>
      </c>
      <c r="F90" s="31" t="s">
        <v>1558</v>
      </c>
      <c r="G90" s="132">
        <f>МеропКАЧ!D25</f>
        <v>5.19</v>
      </c>
      <c r="H90" s="132">
        <f>МеропКАЧ!E25</f>
        <v>5.36</v>
      </c>
      <c r="I90" s="132">
        <f>МеропКАЧ!F25</f>
        <v>5.52</v>
      </c>
      <c r="J90" s="132">
        <f>МеропКАЧ!G25</f>
        <v>5.68</v>
      </c>
      <c r="K90" s="132">
        <f>МеропКАЧ!H25</f>
        <v>5.86</v>
      </c>
      <c r="L90" s="694"/>
      <c r="M90" s="694"/>
      <c r="N90" s="694"/>
      <c r="O90" s="694"/>
      <c r="P90" s="694"/>
    </row>
  </sheetData>
  <mergeCells count="42">
    <mergeCell ref="A9:A14"/>
    <mergeCell ref="B9:B14"/>
    <mergeCell ref="A8:K8"/>
    <mergeCell ref="A69:C69"/>
    <mergeCell ref="A51:A56"/>
    <mergeCell ref="B51:B56"/>
    <mergeCell ref="A57:A59"/>
    <mergeCell ref="B57:B59"/>
    <mergeCell ref="A60:A68"/>
    <mergeCell ref="B60:B68"/>
    <mergeCell ref="A2:K2"/>
    <mergeCell ref="A4:K4"/>
    <mergeCell ref="A48:C48"/>
    <mergeCell ref="A27:C27"/>
    <mergeCell ref="A28:K28"/>
    <mergeCell ref="A29:K29"/>
    <mergeCell ref="A30:A35"/>
    <mergeCell ref="B30:B35"/>
    <mergeCell ref="A36:A38"/>
    <mergeCell ref="B36:B38"/>
    <mergeCell ref="A39:A47"/>
    <mergeCell ref="B39:B47"/>
    <mergeCell ref="A5:A6"/>
    <mergeCell ref="G5:K5"/>
    <mergeCell ref="A18:A26"/>
    <mergeCell ref="B18:B26"/>
    <mergeCell ref="B5:B6"/>
    <mergeCell ref="C5:C6"/>
    <mergeCell ref="D5:D6"/>
    <mergeCell ref="A90:C90"/>
    <mergeCell ref="A72:A77"/>
    <mergeCell ref="B72:B77"/>
    <mergeCell ref="A78:A80"/>
    <mergeCell ref="B78:B80"/>
    <mergeCell ref="A81:A89"/>
    <mergeCell ref="B81:B89"/>
    <mergeCell ref="A49:K49"/>
    <mergeCell ref="A15:A17"/>
    <mergeCell ref="B15:B17"/>
    <mergeCell ref="A50:K50"/>
    <mergeCell ref="A70:K70"/>
    <mergeCell ref="A71:K71"/>
  </mergeCells>
  <pageMargins left="0.70866141732283472" right="0.35433070866141736" top="0.47244094488188981" bottom="0.74803149606299213" header="0.31496062992125984" footer="0.31496062992125984"/>
  <pageSetup paperSize="9" scale="46" fitToHeight="0"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S119"/>
  <sheetViews>
    <sheetView view="pageBreakPreview" zoomScale="85" zoomScaleSheetLayoutView="85" workbookViewId="0">
      <pane xSplit="3" ySplit="16" topLeftCell="D17" activePane="bottomRight" state="frozen"/>
      <selection activeCell="U27" sqref="U27"/>
      <selection pane="topRight" activeCell="U27" sqref="U27"/>
      <selection pane="bottomLeft" activeCell="U27" sqref="U27"/>
      <selection pane="bottomRight" activeCell="E11" sqref="E11"/>
    </sheetView>
  </sheetViews>
  <sheetFormatPr defaultRowHeight="14.25"/>
  <cols>
    <col min="1" max="1" width="15.140625" style="759" customWidth="1"/>
    <col min="2" max="2" width="56.7109375" style="759" customWidth="1"/>
    <col min="3" max="3" width="19.85546875" style="760" customWidth="1"/>
    <col min="4" max="4" width="19.85546875" style="759" customWidth="1"/>
    <col min="5" max="5" width="22" style="759" customWidth="1"/>
    <col min="6" max="11" width="21.85546875" style="759" customWidth="1"/>
    <col min="12" max="14" width="21.85546875" style="760" customWidth="1"/>
    <col min="15" max="15" width="17.42578125" style="760" customWidth="1"/>
    <col min="16" max="123" width="9.140625" style="760"/>
    <col min="124" max="16384" width="9.140625" style="759"/>
  </cols>
  <sheetData>
    <row r="1" spans="1:122" ht="14.25" customHeight="1">
      <c r="A1" s="1795" t="s">
        <v>1078</v>
      </c>
      <c r="B1" s="1795"/>
      <c r="C1" s="1795"/>
      <c r="D1" s="1795"/>
      <c r="E1" s="1795"/>
      <c r="F1" s="1795"/>
      <c r="G1" s="1795"/>
      <c r="H1" s="1795"/>
      <c r="I1" s="1795"/>
      <c r="J1" s="1795"/>
      <c r="K1" s="1795"/>
      <c r="L1" s="1795"/>
      <c r="M1" s="1795"/>
      <c r="N1" s="1795"/>
      <c r="O1" s="1795"/>
    </row>
    <row r="2" spans="1:122" ht="14.25" customHeight="1">
      <c r="A2" s="1795" t="s">
        <v>1578</v>
      </c>
      <c r="B2" s="1795"/>
      <c r="C2" s="1795"/>
      <c r="D2" s="1795"/>
      <c r="E2" s="1795"/>
      <c r="F2" s="1795"/>
      <c r="G2" s="1795"/>
      <c r="H2" s="1795"/>
      <c r="I2" s="1795"/>
      <c r="J2" s="1795"/>
      <c r="K2" s="1795"/>
      <c r="L2" s="1795"/>
      <c r="M2" s="1795"/>
      <c r="N2" s="1795"/>
      <c r="O2" s="1795"/>
    </row>
    <row r="3" spans="1:122">
      <c r="A3" s="1795"/>
      <c r="B3" s="1795"/>
      <c r="C3" s="1795"/>
      <c r="D3" s="1795"/>
      <c r="E3" s="1795"/>
      <c r="F3" s="1795"/>
      <c r="G3" s="1795"/>
      <c r="H3" s="1795"/>
      <c r="I3" s="1795"/>
      <c r="J3" s="1795"/>
      <c r="K3" s="1795"/>
      <c r="L3" s="1795"/>
      <c r="M3" s="1795"/>
      <c r="N3" s="1795"/>
      <c r="O3" s="1795"/>
    </row>
    <row r="5" spans="1:122" ht="15.75" customHeight="1">
      <c r="A5" s="1841" t="s">
        <v>733</v>
      </c>
      <c r="B5" s="1841"/>
      <c r="C5" s="1835" t="s">
        <v>1551</v>
      </c>
      <c r="D5" s="1835"/>
      <c r="E5" s="1836"/>
    </row>
    <row r="6" spans="1:122" ht="13.5" customHeight="1">
      <c r="A6" s="1834" t="s">
        <v>1258</v>
      </c>
      <c r="B6" s="1834"/>
      <c r="C6" s="1835" t="s">
        <v>1347</v>
      </c>
      <c r="D6" s="1835"/>
      <c r="E6" s="1836"/>
    </row>
    <row r="7" spans="1:122" s="761" customFormat="1" ht="13.5" customHeight="1">
      <c r="A7" s="1837" t="s">
        <v>721</v>
      </c>
      <c r="B7" s="1838" t="s">
        <v>915</v>
      </c>
      <c r="C7" s="1839" t="s">
        <v>1993</v>
      </c>
      <c r="D7" s="1839" t="s">
        <v>1994</v>
      </c>
      <c r="E7" s="1839" t="s">
        <v>1992</v>
      </c>
      <c r="F7" s="1839" t="s">
        <v>1995</v>
      </c>
      <c r="G7" s="1839" t="s">
        <v>1992</v>
      </c>
      <c r="H7" s="1839" t="s">
        <v>1996</v>
      </c>
      <c r="I7" s="1839" t="s">
        <v>1997</v>
      </c>
      <c r="J7" s="1839" t="s">
        <v>1998</v>
      </c>
      <c r="K7" s="1839" t="s">
        <v>1999</v>
      </c>
      <c r="L7" s="1839" t="s">
        <v>2000</v>
      </c>
      <c r="M7" s="1839" t="s">
        <v>2001</v>
      </c>
      <c r="N7" s="1839" t="s">
        <v>2002</v>
      </c>
      <c r="O7" s="1840" t="s">
        <v>916</v>
      </c>
      <c r="P7" s="760"/>
      <c r="Q7" s="760"/>
      <c r="R7" s="760"/>
      <c r="S7" s="760"/>
      <c r="T7" s="760"/>
      <c r="U7" s="760"/>
      <c r="V7" s="760"/>
      <c r="W7" s="760"/>
      <c r="X7" s="760"/>
      <c r="Y7" s="760"/>
      <c r="Z7" s="760"/>
      <c r="AA7" s="760"/>
      <c r="AB7" s="760"/>
      <c r="AC7" s="760"/>
      <c r="AD7" s="760"/>
      <c r="AE7" s="760"/>
      <c r="AF7" s="760"/>
      <c r="AG7" s="760"/>
      <c r="AH7" s="760"/>
      <c r="AI7" s="760"/>
      <c r="AJ7" s="760"/>
      <c r="AK7" s="760"/>
      <c r="AL7" s="760"/>
      <c r="AM7" s="760"/>
      <c r="AN7" s="760"/>
      <c r="AO7" s="760"/>
      <c r="AP7" s="760"/>
      <c r="AQ7" s="760"/>
      <c r="AR7" s="760"/>
      <c r="AS7" s="760"/>
      <c r="AT7" s="760"/>
      <c r="AU7" s="760"/>
      <c r="AV7" s="760"/>
      <c r="AW7" s="760"/>
      <c r="AX7" s="760"/>
      <c r="AY7" s="760"/>
      <c r="AZ7" s="760"/>
      <c r="BA7" s="760"/>
      <c r="BB7" s="760"/>
      <c r="BC7" s="760"/>
      <c r="BD7" s="760"/>
      <c r="BE7" s="760"/>
      <c r="BF7" s="760"/>
      <c r="BG7" s="760"/>
      <c r="BH7" s="760"/>
      <c r="BI7" s="760"/>
      <c r="BJ7" s="760"/>
      <c r="BK7" s="760"/>
      <c r="BL7" s="760"/>
      <c r="BM7" s="760"/>
      <c r="BN7" s="760"/>
      <c r="BO7" s="760"/>
      <c r="BP7" s="760"/>
      <c r="BQ7" s="760"/>
      <c r="BR7" s="760"/>
      <c r="BS7" s="760"/>
      <c r="BT7" s="760"/>
      <c r="BU7" s="760"/>
      <c r="BV7" s="760"/>
      <c r="BW7" s="760"/>
      <c r="BX7" s="760"/>
      <c r="BY7" s="760"/>
      <c r="BZ7" s="760"/>
      <c r="CA7" s="760"/>
      <c r="CB7" s="760"/>
      <c r="CC7" s="760"/>
      <c r="CD7" s="760"/>
      <c r="CE7" s="760"/>
      <c r="CF7" s="760"/>
      <c r="CG7" s="760"/>
      <c r="CH7" s="760"/>
      <c r="CI7" s="760"/>
      <c r="CJ7" s="760"/>
      <c r="CK7" s="760"/>
      <c r="CL7" s="760"/>
      <c r="CM7" s="760"/>
      <c r="CN7" s="760"/>
      <c r="CO7" s="760"/>
      <c r="CP7" s="760"/>
      <c r="CQ7" s="760"/>
      <c r="CR7" s="760"/>
      <c r="CS7" s="760"/>
      <c r="CT7" s="760"/>
      <c r="CU7" s="760"/>
      <c r="CV7" s="760"/>
      <c r="CW7" s="760"/>
      <c r="CX7" s="760"/>
      <c r="CY7" s="760"/>
      <c r="CZ7" s="760"/>
      <c r="DA7" s="760"/>
      <c r="DB7" s="760"/>
      <c r="DC7" s="760"/>
      <c r="DD7" s="760"/>
      <c r="DE7" s="760"/>
      <c r="DF7" s="760"/>
      <c r="DG7" s="760"/>
      <c r="DH7" s="760"/>
      <c r="DI7" s="760"/>
      <c r="DJ7" s="760"/>
      <c r="DK7" s="760"/>
      <c r="DL7" s="760"/>
      <c r="DM7" s="760"/>
      <c r="DN7" s="760"/>
      <c r="DO7" s="760"/>
      <c r="DP7" s="760"/>
      <c r="DQ7" s="760"/>
      <c r="DR7" s="760"/>
    </row>
    <row r="8" spans="1:122" s="761" customFormat="1" ht="70.5" customHeight="1">
      <c r="A8" s="1837"/>
      <c r="B8" s="1838"/>
      <c r="C8" s="1839"/>
      <c r="D8" s="1839"/>
      <c r="E8" s="1839"/>
      <c r="F8" s="1839"/>
      <c r="G8" s="1839"/>
      <c r="H8" s="1839"/>
      <c r="I8" s="1839"/>
      <c r="J8" s="1839"/>
      <c r="K8" s="1839"/>
      <c r="L8" s="1839"/>
      <c r="M8" s="1839"/>
      <c r="N8" s="1839"/>
      <c r="O8" s="1840"/>
      <c r="P8" s="760"/>
      <c r="Q8" s="760"/>
      <c r="R8" s="760"/>
      <c r="S8" s="760"/>
      <c r="T8" s="760"/>
      <c r="U8" s="760"/>
      <c r="V8" s="760"/>
      <c r="W8" s="760"/>
      <c r="X8" s="760"/>
      <c r="Y8" s="760"/>
      <c r="Z8" s="760"/>
      <c r="AA8" s="760"/>
      <c r="AB8" s="760"/>
      <c r="AC8" s="760"/>
      <c r="AD8" s="760"/>
      <c r="AE8" s="760"/>
      <c r="AF8" s="760"/>
      <c r="AG8" s="760"/>
      <c r="AH8" s="760"/>
      <c r="AI8" s="760"/>
      <c r="AJ8" s="760"/>
      <c r="AK8" s="760"/>
      <c r="AL8" s="760"/>
      <c r="AM8" s="760"/>
      <c r="AN8" s="760"/>
      <c r="AO8" s="760"/>
      <c r="AP8" s="760"/>
      <c r="AQ8" s="760"/>
      <c r="AR8" s="760"/>
      <c r="AS8" s="760"/>
      <c r="AT8" s="760"/>
      <c r="AU8" s="760"/>
      <c r="AV8" s="760"/>
      <c r="AW8" s="760"/>
      <c r="AX8" s="760"/>
      <c r="AY8" s="760"/>
      <c r="AZ8" s="760"/>
      <c r="BA8" s="760"/>
      <c r="BB8" s="760"/>
      <c r="BC8" s="760"/>
      <c r="BD8" s="760"/>
      <c r="BE8" s="760"/>
      <c r="BF8" s="760"/>
      <c r="BG8" s="760"/>
      <c r="BH8" s="760"/>
      <c r="BI8" s="760"/>
      <c r="BJ8" s="760"/>
      <c r="BK8" s="760"/>
      <c r="BL8" s="760"/>
      <c r="BM8" s="760"/>
      <c r="BN8" s="760"/>
      <c r="BO8" s="760"/>
      <c r="BP8" s="760"/>
      <c r="BQ8" s="760"/>
      <c r="BR8" s="760"/>
      <c r="BS8" s="760"/>
      <c r="BT8" s="760"/>
      <c r="BU8" s="760"/>
      <c r="BV8" s="760"/>
      <c r="BW8" s="760"/>
      <c r="BX8" s="760"/>
      <c r="BY8" s="760"/>
      <c r="BZ8" s="760"/>
      <c r="CA8" s="760"/>
      <c r="CB8" s="760"/>
      <c r="CC8" s="760"/>
      <c r="CD8" s="760"/>
      <c r="CE8" s="760"/>
      <c r="CF8" s="760"/>
      <c r="CG8" s="760"/>
      <c r="CH8" s="760"/>
      <c r="CI8" s="760"/>
      <c r="CJ8" s="760"/>
      <c r="CK8" s="760"/>
      <c r="CL8" s="760"/>
      <c r="CM8" s="760"/>
      <c r="CN8" s="760"/>
      <c r="CO8" s="760"/>
      <c r="CP8" s="760"/>
      <c r="CQ8" s="760"/>
      <c r="CR8" s="760"/>
      <c r="CS8" s="760"/>
      <c r="CT8" s="760"/>
      <c r="CU8" s="760"/>
      <c r="CV8" s="760"/>
      <c r="CW8" s="760"/>
      <c r="CX8" s="760"/>
      <c r="CY8" s="760"/>
      <c r="CZ8" s="760"/>
      <c r="DA8" s="760"/>
      <c r="DB8" s="760"/>
      <c r="DC8" s="760"/>
      <c r="DD8" s="760"/>
      <c r="DE8" s="760"/>
      <c r="DF8" s="760"/>
      <c r="DG8" s="760"/>
      <c r="DH8" s="760"/>
      <c r="DI8" s="760"/>
      <c r="DJ8" s="760"/>
      <c r="DK8" s="760"/>
      <c r="DL8" s="760"/>
      <c r="DM8" s="760"/>
      <c r="DN8" s="760"/>
      <c r="DO8" s="760"/>
      <c r="DP8" s="760"/>
      <c r="DQ8" s="760"/>
      <c r="DR8" s="760"/>
    </row>
    <row r="9" spans="1:122" s="761" customFormat="1">
      <c r="A9" s="765" t="s">
        <v>917</v>
      </c>
      <c r="B9" s="766">
        <v>2</v>
      </c>
      <c r="C9" s="766">
        <v>3</v>
      </c>
      <c r="D9" s="766">
        <v>4</v>
      </c>
      <c r="E9" s="766">
        <v>5</v>
      </c>
      <c r="F9" s="766">
        <v>6</v>
      </c>
      <c r="G9" s="766">
        <v>7</v>
      </c>
      <c r="H9" s="766">
        <v>8</v>
      </c>
      <c r="I9" s="766">
        <v>9</v>
      </c>
      <c r="J9" s="766">
        <v>10</v>
      </c>
      <c r="K9" s="766">
        <f>J9+1</f>
        <v>11</v>
      </c>
      <c r="L9" s="766">
        <f t="shared" ref="L9:O9" si="0">K9+1</f>
        <v>12</v>
      </c>
      <c r="M9" s="766">
        <f t="shared" si="0"/>
        <v>13</v>
      </c>
      <c r="N9" s="766">
        <f t="shared" si="0"/>
        <v>14</v>
      </c>
      <c r="O9" s="766">
        <f t="shared" si="0"/>
        <v>15</v>
      </c>
      <c r="P9" s="760"/>
      <c r="Q9" s="760"/>
      <c r="R9" s="760"/>
      <c r="S9" s="760"/>
      <c r="T9" s="760"/>
      <c r="U9" s="760"/>
      <c r="V9" s="760"/>
      <c r="W9" s="760"/>
      <c r="X9" s="760"/>
      <c r="Y9" s="760"/>
      <c r="Z9" s="760"/>
      <c r="AA9" s="760"/>
      <c r="AB9" s="760"/>
      <c r="AC9" s="760"/>
      <c r="AD9" s="760"/>
      <c r="AE9" s="760"/>
      <c r="AF9" s="760"/>
      <c r="AG9" s="760"/>
      <c r="AH9" s="760"/>
      <c r="AI9" s="760"/>
      <c r="AJ9" s="760"/>
      <c r="AK9" s="760"/>
      <c r="AL9" s="760"/>
      <c r="AM9" s="760"/>
      <c r="AN9" s="760"/>
      <c r="AO9" s="760"/>
      <c r="AP9" s="760"/>
      <c r="AQ9" s="760"/>
      <c r="AR9" s="760"/>
      <c r="AS9" s="760"/>
      <c r="AT9" s="760"/>
      <c r="AU9" s="760"/>
      <c r="AV9" s="760"/>
      <c r="AW9" s="760"/>
      <c r="AX9" s="760"/>
      <c r="AY9" s="760"/>
      <c r="AZ9" s="760"/>
      <c r="BA9" s="760"/>
      <c r="BB9" s="760"/>
      <c r="BC9" s="760"/>
      <c r="BD9" s="760"/>
      <c r="BE9" s="760"/>
      <c r="BF9" s="760"/>
      <c r="BG9" s="760"/>
      <c r="BH9" s="760"/>
      <c r="BI9" s="760"/>
      <c r="BJ9" s="760"/>
      <c r="BK9" s="760"/>
      <c r="BL9" s="760"/>
      <c r="BM9" s="760"/>
      <c r="BN9" s="760"/>
      <c r="BO9" s="760"/>
      <c r="BP9" s="760"/>
      <c r="BQ9" s="760"/>
      <c r="BR9" s="760"/>
      <c r="BS9" s="760"/>
      <c r="BT9" s="760"/>
      <c r="BU9" s="760"/>
      <c r="BV9" s="760"/>
      <c r="BW9" s="760"/>
      <c r="BX9" s="760"/>
      <c r="BY9" s="760"/>
      <c r="BZ9" s="760"/>
      <c r="CA9" s="760"/>
      <c r="CB9" s="760"/>
      <c r="CC9" s="760"/>
      <c r="CD9" s="760"/>
      <c r="CE9" s="760"/>
      <c r="CF9" s="760"/>
      <c r="CG9" s="760"/>
      <c r="CH9" s="760"/>
      <c r="CI9" s="760"/>
      <c r="CJ9" s="760"/>
      <c r="CK9" s="760"/>
      <c r="CL9" s="760"/>
      <c r="CM9" s="760"/>
      <c r="CN9" s="760"/>
      <c r="CO9" s="760"/>
      <c r="CP9" s="760"/>
      <c r="CQ9" s="760"/>
      <c r="CR9" s="760"/>
      <c r="CS9" s="760"/>
      <c r="CT9" s="760"/>
      <c r="CU9" s="760"/>
      <c r="CV9" s="760"/>
      <c r="CW9" s="760"/>
      <c r="CX9" s="760"/>
      <c r="CY9" s="760"/>
      <c r="CZ9" s="760"/>
      <c r="DA9" s="760"/>
      <c r="DB9" s="760"/>
      <c r="DC9" s="760"/>
      <c r="DD9" s="760"/>
      <c r="DE9" s="760"/>
      <c r="DF9" s="760"/>
      <c r="DG9" s="760"/>
      <c r="DH9" s="760"/>
      <c r="DI9" s="760"/>
      <c r="DJ9" s="760"/>
      <c r="DK9" s="760"/>
      <c r="DL9" s="760"/>
      <c r="DM9" s="760"/>
      <c r="DN9" s="760"/>
      <c r="DO9" s="760"/>
      <c r="DP9" s="760"/>
      <c r="DQ9" s="760"/>
      <c r="DR9" s="760"/>
    </row>
    <row r="10" spans="1:122" s="761" customFormat="1" ht="18" customHeight="1">
      <c r="A10" s="762" t="s">
        <v>917</v>
      </c>
      <c r="B10" s="764" t="s">
        <v>1356</v>
      </c>
      <c r="C10" s="768" t="s">
        <v>1206</v>
      </c>
      <c r="D10" s="768"/>
      <c r="E10" s="768"/>
      <c r="F10" s="768"/>
      <c r="G10" s="768"/>
      <c r="H10" s="768"/>
      <c r="I10" s="768"/>
      <c r="J10" s="768"/>
      <c r="K10" s="768"/>
      <c r="L10" s="768"/>
      <c r="M10" s="768"/>
      <c r="N10" s="768"/>
      <c r="O10" s="922"/>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60"/>
      <c r="AM10" s="760"/>
      <c r="AN10" s="760"/>
      <c r="AO10" s="760"/>
      <c r="AP10" s="760"/>
      <c r="AQ10" s="760"/>
      <c r="AR10" s="760"/>
      <c r="AS10" s="760"/>
      <c r="AT10" s="760"/>
      <c r="AU10" s="760"/>
      <c r="AV10" s="760"/>
      <c r="AW10" s="760"/>
      <c r="AX10" s="760"/>
      <c r="AY10" s="760"/>
      <c r="AZ10" s="760"/>
      <c r="BA10" s="760"/>
      <c r="BB10" s="760"/>
      <c r="BC10" s="760"/>
      <c r="BD10" s="760"/>
      <c r="BE10" s="760"/>
      <c r="BF10" s="760"/>
      <c r="BG10" s="760"/>
      <c r="BH10" s="760"/>
      <c r="BI10" s="760"/>
      <c r="BJ10" s="760"/>
      <c r="BK10" s="760"/>
      <c r="BL10" s="760"/>
      <c r="BM10" s="760"/>
      <c r="BN10" s="760"/>
      <c r="BO10" s="760"/>
      <c r="BP10" s="760"/>
      <c r="BQ10" s="760"/>
      <c r="BR10" s="760"/>
      <c r="BS10" s="760"/>
      <c r="BT10" s="760"/>
      <c r="BU10" s="760"/>
      <c r="BV10" s="760"/>
      <c r="BW10" s="760"/>
      <c r="BX10" s="760"/>
      <c r="BY10" s="760"/>
      <c r="BZ10" s="760"/>
      <c r="CA10" s="760"/>
      <c r="CB10" s="760"/>
      <c r="CC10" s="760"/>
      <c r="CD10" s="760"/>
      <c r="CE10" s="760"/>
      <c r="CF10" s="760"/>
      <c r="CG10" s="760"/>
      <c r="CH10" s="760"/>
      <c r="CI10" s="760"/>
      <c r="CJ10" s="760"/>
      <c r="CK10" s="760"/>
      <c r="CL10" s="760"/>
      <c r="CM10" s="760"/>
      <c r="CN10" s="760"/>
      <c r="CO10" s="760"/>
      <c r="CP10" s="760"/>
      <c r="CQ10" s="760"/>
      <c r="CR10" s="760"/>
      <c r="CS10" s="760"/>
      <c r="CT10" s="760"/>
      <c r="CU10" s="760"/>
      <c r="CV10" s="760"/>
      <c r="CW10" s="760"/>
      <c r="CX10" s="760"/>
      <c r="CY10" s="760"/>
      <c r="CZ10" s="760"/>
      <c r="DA10" s="760"/>
      <c r="DB10" s="760"/>
      <c r="DC10" s="760"/>
      <c r="DD10" s="760"/>
      <c r="DE10" s="760"/>
      <c r="DF10" s="760"/>
      <c r="DG10" s="760"/>
      <c r="DH10" s="760"/>
      <c r="DI10" s="760"/>
      <c r="DJ10" s="760"/>
      <c r="DK10" s="760"/>
      <c r="DL10" s="760"/>
      <c r="DM10" s="760"/>
      <c r="DN10" s="760"/>
      <c r="DO10" s="760"/>
      <c r="DP10" s="760"/>
      <c r="DQ10" s="760"/>
      <c r="DR10" s="760"/>
    </row>
    <row r="11" spans="1:122" s="774" customFormat="1">
      <c r="A11" s="770" t="s">
        <v>918</v>
      </c>
      <c r="B11" s="771" t="s">
        <v>919</v>
      </c>
      <c r="C11" s="772">
        <f>C12+C13+C14+C15</f>
        <v>30.919999999999998</v>
      </c>
      <c r="D11" s="772">
        <f>D12+D13+D14+D15</f>
        <v>30.354000000000003</v>
      </c>
      <c r="E11" s="772">
        <f t="shared" ref="E11:N11" si="1">E12+E13+E14+E15</f>
        <v>23.747999999999998</v>
      </c>
      <c r="F11" s="772">
        <f t="shared" si="1"/>
        <v>23.747999999999998</v>
      </c>
      <c r="G11" s="772">
        <f t="shared" si="1"/>
        <v>23.747999999999998</v>
      </c>
      <c r="H11" s="772">
        <f t="shared" si="1"/>
        <v>23.747999999999998</v>
      </c>
      <c r="I11" s="772">
        <f t="shared" si="1"/>
        <v>23.747999999999998</v>
      </c>
      <c r="J11" s="772">
        <f t="shared" si="1"/>
        <v>23.747999999999998</v>
      </c>
      <c r="K11" s="772">
        <f t="shared" si="1"/>
        <v>23.747999999999998</v>
      </c>
      <c r="L11" s="772">
        <f t="shared" si="1"/>
        <v>23.747999999999998</v>
      </c>
      <c r="M11" s="772">
        <f t="shared" si="1"/>
        <v>23.747999999999998</v>
      </c>
      <c r="N11" s="772">
        <f t="shared" si="1"/>
        <v>23.747999999999998</v>
      </c>
      <c r="O11" s="923"/>
      <c r="P11" s="769"/>
      <c r="Q11" s="769"/>
      <c r="R11" s="769"/>
      <c r="S11" s="769"/>
      <c r="T11" s="769"/>
      <c r="U11" s="769"/>
      <c r="V11" s="769"/>
      <c r="W11" s="769"/>
      <c r="X11" s="769"/>
      <c r="Y11" s="769"/>
      <c r="Z11" s="769"/>
      <c r="AA11" s="769"/>
      <c r="AB11" s="769"/>
      <c r="AC11" s="769"/>
      <c r="AD11" s="769"/>
      <c r="AE11" s="769"/>
      <c r="AF11" s="769"/>
      <c r="AG11" s="769"/>
      <c r="AH11" s="769"/>
      <c r="AI11" s="769"/>
      <c r="AJ11" s="769"/>
      <c r="AK11" s="769"/>
      <c r="AL11" s="769"/>
      <c r="AM11" s="769"/>
      <c r="AN11" s="769"/>
      <c r="AO11" s="769"/>
      <c r="AP11" s="769"/>
      <c r="AQ11" s="769"/>
      <c r="AR11" s="769"/>
      <c r="AS11" s="769"/>
      <c r="AT11" s="769"/>
      <c r="AU11" s="769"/>
      <c r="AV11" s="769"/>
      <c r="AW11" s="769"/>
      <c r="AX11" s="769"/>
      <c r="AY11" s="769"/>
      <c r="AZ11" s="769"/>
      <c r="BA11" s="769"/>
      <c r="BB11" s="769"/>
      <c r="BC11" s="769"/>
      <c r="BD11" s="769"/>
      <c r="BE11" s="769"/>
      <c r="BF11" s="769"/>
      <c r="BG11" s="769"/>
      <c r="BH11" s="769"/>
      <c r="BI11" s="769"/>
      <c r="BJ11" s="769"/>
      <c r="BK11" s="769"/>
      <c r="BL11" s="769"/>
      <c r="BM11" s="769"/>
      <c r="BN11" s="769"/>
      <c r="BO11" s="769"/>
      <c r="BP11" s="769"/>
      <c r="BQ11" s="769"/>
      <c r="BR11" s="769"/>
      <c r="BS11" s="769"/>
      <c r="BT11" s="769"/>
      <c r="BU11" s="769"/>
      <c r="BV11" s="769"/>
      <c r="BW11" s="769"/>
      <c r="BX11" s="769"/>
      <c r="BY11" s="769"/>
      <c r="BZ11" s="769"/>
      <c r="CA11" s="769"/>
      <c r="CB11" s="769"/>
      <c r="CC11" s="769"/>
      <c r="CD11" s="769"/>
      <c r="CE11" s="769"/>
      <c r="CF11" s="769"/>
      <c r="CG11" s="769"/>
      <c r="CH11" s="769"/>
      <c r="CI11" s="769"/>
      <c r="CJ11" s="769"/>
      <c r="CK11" s="769"/>
      <c r="CL11" s="769"/>
      <c r="CM11" s="769"/>
      <c r="CN11" s="769"/>
      <c r="CO11" s="769"/>
      <c r="CP11" s="769"/>
      <c r="CQ11" s="769"/>
      <c r="CR11" s="769"/>
      <c r="CS11" s="769"/>
      <c r="CT11" s="769"/>
      <c r="CU11" s="769"/>
      <c r="CV11" s="769"/>
      <c r="CW11" s="769"/>
      <c r="CX11" s="769"/>
      <c r="CY11" s="769"/>
      <c r="CZ11" s="769"/>
      <c r="DA11" s="769"/>
      <c r="DB11" s="769"/>
      <c r="DC11" s="769"/>
      <c r="DD11" s="769"/>
      <c r="DE11" s="769"/>
      <c r="DF11" s="769"/>
      <c r="DG11" s="769"/>
      <c r="DH11" s="769"/>
      <c r="DI11" s="769"/>
      <c r="DJ11" s="769"/>
      <c r="DK11" s="769"/>
      <c r="DL11" s="769"/>
      <c r="DM11" s="769"/>
      <c r="DN11" s="769"/>
      <c r="DO11" s="769"/>
      <c r="DP11" s="769"/>
      <c r="DQ11" s="769"/>
      <c r="DR11" s="769"/>
    </row>
    <row r="12" spans="1:122" s="761" customFormat="1">
      <c r="A12" s="775" t="s">
        <v>920</v>
      </c>
      <c r="B12" s="776" t="s">
        <v>921</v>
      </c>
      <c r="C12" s="777">
        <v>17.635999999999999</v>
      </c>
      <c r="D12" s="777">
        <v>17.010000000000002</v>
      </c>
      <c r="E12" s="777">
        <v>12.587</v>
      </c>
      <c r="F12" s="777">
        <v>12.587</v>
      </c>
      <c r="G12" s="777">
        <v>12.587</v>
      </c>
      <c r="H12" s="777">
        <v>12.587</v>
      </c>
      <c r="I12" s="777">
        <v>12.587</v>
      </c>
      <c r="J12" s="777">
        <v>12.587</v>
      </c>
      <c r="K12" s="777">
        <v>12.587</v>
      </c>
      <c r="L12" s="777">
        <v>12.587</v>
      </c>
      <c r="M12" s="777">
        <v>12.587</v>
      </c>
      <c r="N12" s="777">
        <v>12.587</v>
      </c>
      <c r="O12" s="922"/>
      <c r="P12" s="760"/>
      <c r="Q12" s="760"/>
      <c r="R12" s="760"/>
      <c r="S12" s="760"/>
      <c r="T12" s="760"/>
      <c r="U12" s="760"/>
      <c r="V12" s="760"/>
      <c r="W12" s="760"/>
      <c r="X12" s="760"/>
      <c r="Y12" s="760"/>
      <c r="Z12" s="760"/>
      <c r="AA12" s="760"/>
      <c r="AB12" s="760"/>
      <c r="AC12" s="760"/>
      <c r="AD12" s="760"/>
      <c r="AE12" s="760"/>
      <c r="AF12" s="760"/>
      <c r="AG12" s="760"/>
      <c r="AH12" s="760"/>
      <c r="AI12" s="760"/>
      <c r="AJ12" s="760"/>
      <c r="AK12" s="760"/>
      <c r="AL12" s="760"/>
      <c r="AM12" s="760"/>
      <c r="AN12" s="760"/>
      <c r="AO12" s="760"/>
      <c r="AP12" s="760"/>
      <c r="AQ12" s="760"/>
      <c r="AR12" s="760"/>
      <c r="AS12" s="760"/>
      <c r="AT12" s="760"/>
      <c r="AU12" s="760"/>
      <c r="AV12" s="760"/>
      <c r="AW12" s="760"/>
      <c r="AX12" s="760"/>
      <c r="AY12" s="760"/>
      <c r="AZ12" s="760"/>
      <c r="BA12" s="760"/>
      <c r="BB12" s="760"/>
      <c r="BC12" s="760"/>
      <c r="BD12" s="760"/>
      <c r="BE12" s="760"/>
      <c r="BF12" s="760"/>
      <c r="BG12" s="760"/>
      <c r="BH12" s="760"/>
      <c r="BI12" s="760"/>
      <c r="BJ12" s="760"/>
      <c r="BK12" s="760"/>
      <c r="BL12" s="760"/>
      <c r="BM12" s="760"/>
      <c r="BN12" s="760"/>
      <c r="BO12" s="760"/>
      <c r="BP12" s="760"/>
      <c r="BQ12" s="760"/>
      <c r="BR12" s="760"/>
      <c r="BS12" s="760"/>
      <c r="BT12" s="760"/>
      <c r="BU12" s="760"/>
      <c r="BV12" s="760"/>
      <c r="BW12" s="760"/>
      <c r="BX12" s="760"/>
      <c r="BY12" s="760"/>
      <c r="BZ12" s="760"/>
      <c r="CA12" s="760"/>
      <c r="CB12" s="760"/>
      <c r="CC12" s="760"/>
      <c r="CD12" s="760"/>
      <c r="CE12" s="760"/>
      <c r="CF12" s="760"/>
      <c r="CG12" s="760"/>
      <c r="CH12" s="760"/>
      <c r="CI12" s="760"/>
      <c r="CJ12" s="760"/>
      <c r="CK12" s="760"/>
      <c r="CL12" s="760"/>
      <c r="CM12" s="760"/>
      <c r="CN12" s="760"/>
      <c r="CO12" s="760"/>
      <c r="CP12" s="760"/>
      <c r="CQ12" s="760"/>
      <c r="CR12" s="760"/>
      <c r="CS12" s="760"/>
      <c r="CT12" s="760"/>
      <c r="CU12" s="760"/>
      <c r="CV12" s="760"/>
      <c r="CW12" s="760"/>
      <c r="CX12" s="760"/>
      <c r="CY12" s="760"/>
      <c r="CZ12" s="760"/>
      <c r="DA12" s="760"/>
      <c r="DB12" s="760"/>
      <c r="DC12" s="760"/>
      <c r="DD12" s="760"/>
      <c r="DE12" s="760"/>
      <c r="DF12" s="760"/>
      <c r="DG12" s="760"/>
      <c r="DH12" s="760"/>
      <c r="DI12" s="760"/>
      <c r="DJ12" s="760"/>
      <c r="DK12" s="760"/>
      <c r="DL12" s="760"/>
      <c r="DM12" s="760"/>
      <c r="DN12" s="760"/>
      <c r="DO12" s="760"/>
      <c r="DP12" s="760"/>
      <c r="DQ12" s="760"/>
      <c r="DR12" s="760"/>
    </row>
    <row r="13" spans="1:122" s="761" customFormat="1">
      <c r="A13" s="775" t="s">
        <v>922</v>
      </c>
      <c r="B13" s="776" t="s">
        <v>923</v>
      </c>
      <c r="C13" s="777">
        <v>8.6180000000000003</v>
      </c>
      <c r="D13" s="777">
        <v>8.8420000000000005</v>
      </c>
      <c r="E13" s="777">
        <v>8.7829999999999995</v>
      </c>
      <c r="F13" s="777">
        <v>8.7829999999999995</v>
      </c>
      <c r="G13" s="777">
        <v>8.7829999999999995</v>
      </c>
      <c r="H13" s="777">
        <v>8.7829999999999995</v>
      </c>
      <c r="I13" s="777">
        <v>8.7829999999999995</v>
      </c>
      <c r="J13" s="777">
        <v>8.7829999999999995</v>
      </c>
      <c r="K13" s="777">
        <v>8.7829999999999995</v>
      </c>
      <c r="L13" s="777">
        <v>8.7829999999999995</v>
      </c>
      <c r="M13" s="777">
        <v>8.7829999999999995</v>
      </c>
      <c r="N13" s="777">
        <v>8.7829999999999995</v>
      </c>
      <c r="O13" s="922"/>
      <c r="P13" s="760"/>
      <c r="Q13" s="760"/>
      <c r="R13" s="760"/>
      <c r="S13" s="760"/>
      <c r="T13" s="760"/>
      <c r="U13" s="760"/>
      <c r="V13" s="760"/>
      <c r="W13" s="760"/>
      <c r="X13" s="760"/>
      <c r="Y13" s="760"/>
      <c r="Z13" s="760"/>
      <c r="AA13" s="760"/>
      <c r="AB13" s="760"/>
      <c r="AC13" s="760"/>
      <c r="AD13" s="760"/>
      <c r="AE13" s="760"/>
      <c r="AF13" s="760"/>
      <c r="AG13" s="760"/>
      <c r="AH13" s="760"/>
      <c r="AI13" s="760"/>
      <c r="AJ13" s="760"/>
      <c r="AK13" s="760"/>
      <c r="AL13" s="760"/>
      <c r="AM13" s="760"/>
      <c r="AN13" s="760"/>
      <c r="AO13" s="760"/>
      <c r="AP13" s="760"/>
      <c r="AQ13" s="760"/>
      <c r="AR13" s="760"/>
      <c r="AS13" s="760"/>
      <c r="AT13" s="760"/>
      <c r="AU13" s="760"/>
      <c r="AV13" s="760"/>
      <c r="AW13" s="760"/>
      <c r="AX13" s="760"/>
      <c r="AY13" s="760"/>
      <c r="AZ13" s="760"/>
      <c r="BA13" s="760"/>
      <c r="BB13" s="760"/>
      <c r="BC13" s="760"/>
      <c r="BD13" s="760"/>
      <c r="BE13" s="760"/>
      <c r="BF13" s="760"/>
      <c r="BG13" s="760"/>
      <c r="BH13" s="760"/>
      <c r="BI13" s="760"/>
      <c r="BJ13" s="760"/>
      <c r="BK13" s="760"/>
      <c r="BL13" s="760"/>
      <c r="BM13" s="760"/>
      <c r="BN13" s="760"/>
      <c r="BO13" s="760"/>
      <c r="BP13" s="760"/>
      <c r="BQ13" s="760"/>
      <c r="BR13" s="760"/>
      <c r="BS13" s="760"/>
      <c r="BT13" s="760"/>
      <c r="BU13" s="760"/>
      <c r="BV13" s="760"/>
      <c r="BW13" s="760"/>
      <c r="BX13" s="760"/>
      <c r="BY13" s="760"/>
      <c r="BZ13" s="760"/>
      <c r="CA13" s="760"/>
      <c r="CB13" s="760"/>
      <c r="CC13" s="760"/>
      <c r="CD13" s="760"/>
      <c r="CE13" s="760"/>
      <c r="CF13" s="760"/>
      <c r="CG13" s="760"/>
      <c r="CH13" s="760"/>
      <c r="CI13" s="760"/>
      <c r="CJ13" s="760"/>
      <c r="CK13" s="760"/>
      <c r="CL13" s="760"/>
      <c r="CM13" s="760"/>
      <c r="CN13" s="760"/>
      <c r="CO13" s="760"/>
      <c r="CP13" s="760"/>
      <c r="CQ13" s="760"/>
      <c r="CR13" s="760"/>
      <c r="CS13" s="760"/>
      <c r="CT13" s="760"/>
      <c r="CU13" s="760"/>
      <c r="CV13" s="760"/>
      <c r="CW13" s="760"/>
      <c r="CX13" s="760"/>
      <c r="CY13" s="760"/>
      <c r="CZ13" s="760"/>
      <c r="DA13" s="760"/>
      <c r="DB13" s="760"/>
      <c r="DC13" s="760"/>
      <c r="DD13" s="760"/>
      <c r="DE13" s="760"/>
      <c r="DF13" s="760"/>
      <c r="DG13" s="760"/>
      <c r="DH13" s="760"/>
      <c r="DI13" s="760"/>
      <c r="DJ13" s="760"/>
      <c r="DK13" s="760"/>
      <c r="DL13" s="760"/>
      <c r="DM13" s="760"/>
      <c r="DN13" s="760"/>
      <c r="DO13" s="760"/>
      <c r="DP13" s="760"/>
      <c r="DQ13" s="760"/>
      <c r="DR13" s="760"/>
    </row>
    <row r="14" spans="1:122" s="761" customFormat="1">
      <c r="A14" s="775" t="s">
        <v>924</v>
      </c>
      <c r="B14" s="776" t="s">
        <v>925</v>
      </c>
      <c r="C14" s="777">
        <v>4.6660000000000004</v>
      </c>
      <c r="D14" s="777">
        <v>4.5019999999999998</v>
      </c>
      <c r="E14" s="777">
        <v>2.3780000000000001</v>
      </c>
      <c r="F14" s="777">
        <v>2.3780000000000001</v>
      </c>
      <c r="G14" s="777">
        <v>2.3780000000000001</v>
      </c>
      <c r="H14" s="777">
        <v>2.3780000000000001</v>
      </c>
      <c r="I14" s="777">
        <v>2.3780000000000001</v>
      </c>
      <c r="J14" s="777">
        <v>2.3780000000000001</v>
      </c>
      <c r="K14" s="777">
        <v>2.3780000000000001</v>
      </c>
      <c r="L14" s="777">
        <v>2.3780000000000001</v>
      </c>
      <c r="M14" s="777">
        <v>2.3780000000000001</v>
      </c>
      <c r="N14" s="777">
        <v>2.3780000000000001</v>
      </c>
      <c r="O14" s="922"/>
      <c r="P14" s="760"/>
      <c r="Q14" s="760"/>
      <c r="R14" s="760"/>
      <c r="S14" s="760"/>
      <c r="T14" s="760"/>
      <c r="U14" s="760"/>
      <c r="V14" s="760"/>
      <c r="W14" s="760"/>
      <c r="X14" s="760"/>
      <c r="Y14" s="760"/>
      <c r="Z14" s="760"/>
      <c r="AA14" s="760"/>
      <c r="AB14" s="760"/>
      <c r="AC14" s="760"/>
      <c r="AD14" s="760"/>
      <c r="AE14" s="760"/>
      <c r="AF14" s="760"/>
      <c r="AG14" s="760"/>
      <c r="AH14" s="760"/>
      <c r="AI14" s="760"/>
      <c r="AJ14" s="760"/>
      <c r="AK14" s="760"/>
      <c r="AL14" s="760"/>
      <c r="AM14" s="760"/>
      <c r="AN14" s="760"/>
      <c r="AO14" s="760"/>
      <c r="AP14" s="760"/>
      <c r="AQ14" s="760"/>
      <c r="AR14" s="760"/>
      <c r="AS14" s="760"/>
      <c r="AT14" s="760"/>
      <c r="AU14" s="760"/>
      <c r="AV14" s="760"/>
      <c r="AW14" s="760"/>
      <c r="AX14" s="760"/>
      <c r="AY14" s="760"/>
      <c r="AZ14" s="760"/>
      <c r="BA14" s="760"/>
      <c r="BB14" s="760"/>
      <c r="BC14" s="760"/>
      <c r="BD14" s="760"/>
      <c r="BE14" s="760"/>
      <c r="BF14" s="760"/>
      <c r="BG14" s="760"/>
      <c r="BH14" s="760"/>
      <c r="BI14" s="760"/>
      <c r="BJ14" s="760"/>
      <c r="BK14" s="760"/>
      <c r="BL14" s="760"/>
      <c r="BM14" s="760"/>
      <c r="BN14" s="760"/>
      <c r="BO14" s="760"/>
      <c r="BP14" s="760"/>
      <c r="BQ14" s="760"/>
      <c r="BR14" s="760"/>
      <c r="BS14" s="760"/>
      <c r="BT14" s="760"/>
      <c r="BU14" s="760"/>
      <c r="BV14" s="760"/>
      <c r="BW14" s="760"/>
      <c r="BX14" s="760"/>
      <c r="BY14" s="760"/>
      <c r="BZ14" s="760"/>
      <c r="CA14" s="760"/>
      <c r="CB14" s="760"/>
      <c r="CC14" s="760"/>
      <c r="CD14" s="760"/>
      <c r="CE14" s="760"/>
      <c r="CF14" s="760"/>
      <c r="CG14" s="760"/>
      <c r="CH14" s="760"/>
      <c r="CI14" s="760"/>
      <c r="CJ14" s="760"/>
      <c r="CK14" s="760"/>
      <c r="CL14" s="760"/>
      <c r="CM14" s="760"/>
      <c r="CN14" s="760"/>
      <c r="CO14" s="760"/>
      <c r="CP14" s="760"/>
      <c r="CQ14" s="760"/>
      <c r="CR14" s="760"/>
      <c r="CS14" s="760"/>
      <c r="CT14" s="760"/>
      <c r="CU14" s="760"/>
      <c r="CV14" s="760"/>
      <c r="CW14" s="760"/>
      <c r="CX14" s="760"/>
      <c r="CY14" s="760"/>
      <c r="CZ14" s="760"/>
      <c r="DA14" s="760"/>
      <c r="DB14" s="760"/>
      <c r="DC14" s="760"/>
      <c r="DD14" s="760"/>
      <c r="DE14" s="760"/>
      <c r="DF14" s="760"/>
      <c r="DG14" s="760"/>
      <c r="DH14" s="760"/>
      <c r="DI14" s="760"/>
      <c r="DJ14" s="760"/>
      <c r="DK14" s="760"/>
      <c r="DL14" s="760"/>
      <c r="DM14" s="760"/>
      <c r="DN14" s="760"/>
      <c r="DO14" s="760"/>
      <c r="DP14" s="760"/>
      <c r="DQ14" s="760"/>
      <c r="DR14" s="760"/>
    </row>
    <row r="15" spans="1:122" s="761" customFormat="1">
      <c r="A15" s="775" t="s">
        <v>926</v>
      </c>
      <c r="B15" s="776" t="s">
        <v>927</v>
      </c>
      <c r="C15" s="777"/>
      <c r="D15" s="777"/>
      <c r="E15" s="777"/>
      <c r="F15" s="777"/>
      <c r="G15" s="777"/>
      <c r="H15" s="777"/>
      <c r="I15" s="777"/>
      <c r="J15" s="777"/>
      <c r="K15" s="777"/>
      <c r="L15" s="777"/>
      <c r="M15" s="777"/>
      <c r="N15" s="777">
        <v>0</v>
      </c>
      <c r="O15" s="922"/>
      <c r="P15" s="760"/>
      <c r="Q15" s="760"/>
      <c r="R15" s="760"/>
      <c r="S15" s="760"/>
      <c r="T15" s="760"/>
      <c r="U15" s="760"/>
      <c r="V15" s="760"/>
      <c r="W15" s="760"/>
      <c r="X15" s="760"/>
      <c r="Y15" s="760"/>
      <c r="Z15" s="760"/>
      <c r="AA15" s="760"/>
      <c r="AB15" s="760"/>
      <c r="AC15" s="760"/>
      <c r="AD15" s="760"/>
      <c r="AE15" s="760"/>
      <c r="AF15" s="760"/>
      <c r="AG15" s="760"/>
      <c r="AH15" s="760"/>
      <c r="AI15" s="760"/>
      <c r="AJ15" s="760"/>
      <c r="AK15" s="760"/>
      <c r="AL15" s="760"/>
      <c r="AM15" s="760"/>
      <c r="AN15" s="760"/>
      <c r="AO15" s="760"/>
      <c r="AP15" s="760"/>
      <c r="AQ15" s="760"/>
      <c r="AR15" s="760"/>
      <c r="AS15" s="760"/>
      <c r="AT15" s="760"/>
      <c r="AU15" s="760"/>
      <c r="AV15" s="760"/>
      <c r="AW15" s="760"/>
      <c r="AX15" s="760"/>
      <c r="AY15" s="760"/>
      <c r="AZ15" s="760"/>
      <c r="BA15" s="760"/>
      <c r="BB15" s="760"/>
      <c r="BC15" s="760"/>
      <c r="BD15" s="760"/>
      <c r="BE15" s="760"/>
      <c r="BF15" s="760"/>
      <c r="BG15" s="760"/>
      <c r="BH15" s="760"/>
      <c r="BI15" s="760"/>
      <c r="BJ15" s="760"/>
      <c r="BK15" s="760"/>
      <c r="BL15" s="760"/>
      <c r="BM15" s="760"/>
      <c r="BN15" s="760"/>
      <c r="BO15" s="760"/>
      <c r="BP15" s="760"/>
      <c r="BQ15" s="760"/>
      <c r="BR15" s="760"/>
      <c r="BS15" s="760"/>
      <c r="BT15" s="760"/>
      <c r="BU15" s="760"/>
      <c r="BV15" s="760"/>
      <c r="BW15" s="760"/>
      <c r="BX15" s="760"/>
      <c r="BY15" s="760"/>
      <c r="BZ15" s="760"/>
      <c r="CA15" s="760"/>
      <c r="CB15" s="760"/>
      <c r="CC15" s="760"/>
      <c r="CD15" s="760"/>
      <c r="CE15" s="760"/>
      <c r="CF15" s="760"/>
      <c r="CG15" s="760"/>
      <c r="CH15" s="760"/>
      <c r="CI15" s="760"/>
      <c r="CJ15" s="760"/>
      <c r="CK15" s="760"/>
      <c r="CL15" s="760"/>
      <c r="CM15" s="760"/>
      <c r="CN15" s="760"/>
      <c r="CO15" s="760"/>
      <c r="CP15" s="760"/>
      <c r="CQ15" s="760"/>
      <c r="CR15" s="760"/>
      <c r="CS15" s="760"/>
      <c r="CT15" s="760"/>
      <c r="CU15" s="760"/>
      <c r="CV15" s="760"/>
      <c r="CW15" s="760"/>
      <c r="CX15" s="760"/>
      <c r="CY15" s="760"/>
      <c r="CZ15" s="760"/>
      <c r="DA15" s="760"/>
      <c r="DB15" s="760"/>
      <c r="DC15" s="760"/>
      <c r="DD15" s="760"/>
      <c r="DE15" s="760"/>
      <c r="DF15" s="760"/>
      <c r="DG15" s="760"/>
      <c r="DH15" s="760"/>
      <c r="DI15" s="760"/>
      <c r="DJ15" s="760"/>
      <c r="DK15" s="760"/>
      <c r="DL15" s="760"/>
      <c r="DM15" s="760"/>
      <c r="DN15" s="760"/>
      <c r="DO15" s="760"/>
      <c r="DP15" s="760"/>
      <c r="DQ15" s="760"/>
      <c r="DR15" s="760"/>
    </row>
    <row r="16" spans="1:122" s="774" customFormat="1">
      <c r="A16" s="782" t="s">
        <v>265</v>
      </c>
      <c r="B16" s="771" t="s">
        <v>1357</v>
      </c>
      <c r="C16" s="783"/>
      <c r="D16" s="784"/>
      <c r="E16" s="784">
        <v>0</v>
      </c>
      <c r="F16" s="784"/>
      <c r="G16" s="784">
        <v>0</v>
      </c>
      <c r="H16" s="784">
        <v>0</v>
      </c>
      <c r="I16" s="784">
        <v>0</v>
      </c>
      <c r="J16" s="784">
        <v>0</v>
      </c>
      <c r="K16" s="784">
        <v>0</v>
      </c>
      <c r="L16" s="784">
        <v>0</v>
      </c>
      <c r="M16" s="784">
        <v>0</v>
      </c>
      <c r="N16" s="784">
        <v>0</v>
      </c>
      <c r="O16" s="923"/>
      <c r="P16" s="769"/>
      <c r="Q16" s="769"/>
      <c r="R16" s="769"/>
      <c r="S16" s="769"/>
      <c r="T16" s="769"/>
      <c r="U16" s="769"/>
      <c r="V16" s="769"/>
      <c r="W16" s="769"/>
      <c r="X16" s="769"/>
      <c r="Y16" s="769"/>
      <c r="Z16" s="769"/>
      <c r="AA16" s="769"/>
      <c r="AB16" s="769"/>
      <c r="AC16" s="769"/>
      <c r="AD16" s="769"/>
      <c r="AE16" s="769"/>
      <c r="AF16" s="769"/>
      <c r="AG16" s="769"/>
      <c r="AH16" s="769"/>
      <c r="AI16" s="769"/>
      <c r="AJ16" s="769"/>
      <c r="AK16" s="769"/>
      <c r="AL16" s="769"/>
      <c r="AM16" s="769"/>
      <c r="AN16" s="769"/>
      <c r="AO16" s="769"/>
      <c r="AP16" s="769"/>
      <c r="AQ16" s="769"/>
      <c r="AR16" s="769"/>
      <c r="AS16" s="769"/>
      <c r="AT16" s="769"/>
      <c r="AU16" s="769"/>
      <c r="AV16" s="769"/>
      <c r="AW16" s="769"/>
      <c r="AX16" s="769"/>
      <c r="AY16" s="769"/>
      <c r="AZ16" s="769"/>
      <c r="BA16" s="769"/>
      <c r="BB16" s="769"/>
      <c r="BC16" s="769"/>
      <c r="BD16" s="769"/>
      <c r="BE16" s="769"/>
      <c r="BF16" s="769"/>
      <c r="BG16" s="769"/>
      <c r="BH16" s="769"/>
      <c r="BI16" s="769"/>
      <c r="BJ16" s="769"/>
      <c r="BK16" s="769"/>
      <c r="BL16" s="769"/>
      <c r="BM16" s="769"/>
      <c r="BN16" s="769"/>
      <c r="BO16" s="769"/>
      <c r="BP16" s="769"/>
      <c r="BQ16" s="769"/>
      <c r="BR16" s="769"/>
      <c r="BS16" s="769"/>
      <c r="BT16" s="769"/>
      <c r="BU16" s="769"/>
      <c r="BV16" s="769"/>
      <c r="BW16" s="769"/>
      <c r="BX16" s="769"/>
      <c r="BY16" s="769"/>
      <c r="BZ16" s="769"/>
      <c r="CA16" s="769"/>
      <c r="CB16" s="769"/>
      <c r="CC16" s="769"/>
      <c r="CD16" s="769"/>
      <c r="CE16" s="769"/>
      <c r="CF16" s="769"/>
      <c r="CG16" s="769"/>
      <c r="CH16" s="769"/>
      <c r="CI16" s="769"/>
      <c r="CJ16" s="769"/>
      <c r="CK16" s="769"/>
      <c r="CL16" s="769"/>
      <c r="CM16" s="769"/>
      <c r="CN16" s="769"/>
      <c r="CO16" s="769"/>
      <c r="CP16" s="769"/>
      <c r="CQ16" s="769"/>
      <c r="CR16" s="769"/>
      <c r="CS16" s="769"/>
      <c r="CT16" s="769"/>
      <c r="CU16" s="769"/>
      <c r="CV16" s="769"/>
      <c r="CW16" s="769"/>
      <c r="CX16" s="769"/>
      <c r="CY16" s="769"/>
      <c r="CZ16" s="769"/>
      <c r="DA16" s="769"/>
      <c r="DB16" s="769"/>
      <c r="DC16" s="769"/>
      <c r="DD16" s="769"/>
      <c r="DE16" s="769"/>
      <c r="DF16" s="769"/>
      <c r="DG16" s="769"/>
      <c r="DH16" s="769"/>
      <c r="DI16" s="769"/>
      <c r="DJ16" s="769"/>
      <c r="DK16" s="769"/>
      <c r="DL16" s="769"/>
      <c r="DM16" s="769"/>
      <c r="DN16" s="769"/>
      <c r="DO16" s="769"/>
      <c r="DP16" s="769"/>
      <c r="DQ16" s="769"/>
      <c r="DR16" s="769"/>
    </row>
    <row r="17" spans="1:122" s="761" customFormat="1">
      <c r="A17" s="785" t="s">
        <v>265</v>
      </c>
      <c r="B17" s="786" t="s">
        <v>929</v>
      </c>
      <c r="C17" s="787">
        <f>C19+C76+C79</f>
        <v>928.73879799999997</v>
      </c>
      <c r="D17" s="787">
        <f>D19+D76+D79</f>
        <v>950.55382399999985</v>
      </c>
      <c r="E17" s="787">
        <f>E19+E76+E79</f>
        <v>1582.07</v>
      </c>
      <c r="F17" s="787">
        <f t="shared" ref="F17:N17" si="2">F19+F76+F79</f>
        <v>1539.3700000000001</v>
      </c>
      <c r="G17" s="787">
        <f t="shared" si="2"/>
        <v>1539.3700000000001</v>
      </c>
      <c r="H17" s="787">
        <f t="shared" si="2"/>
        <v>1599.2776000000001</v>
      </c>
      <c r="I17" s="787">
        <f t="shared" si="2"/>
        <v>1622.2756160000001</v>
      </c>
      <c r="J17" s="787">
        <f t="shared" si="2"/>
        <v>1679.3354406400001</v>
      </c>
      <c r="K17" s="787">
        <f t="shared" si="2"/>
        <v>1710.8770771456</v>
      </c>
      <c r="L17" s="787">
        <f t="shared" si="2"/>
        <v>1771.4809602314242</v>
      </c>
      <c r="M17" s="787">
        <f t="shared" si="2"/>
        <v>1805.596394275881</v>
      </c>
      <c r="N17" s="787">
        <f t="shared" si="2"/>
        <v>1869.9890500469164</v>
      </c>
      <c r="O17" s="924"/>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60"/>
      <c r="AM17" s="760"/>
      <c r="AN17" s="760"/>
      <c r="AO17" s="760"/>
      <c r="AP17" s="760"/>
      <c r="AQ17" s="760"/>
      <c r="AR17" s="760"/>
      <c r="AS17" s="760"/>
      <c r="AT17" s="760"/>
      <c r="AU17" s="760"/>
      <c r="AV17" s="760"/>
      <c r="AW17" s="760"/>
      <c r="AX17" s="760"/>
      <c r="AY17" s="760"/>
      <c r="AZ17" s="760"/>
      <c r="BA17" s="760"/>
      <c r="BB17" s="760"/>
      <c r="BC17" s="760"/>
      <c r="BD17" s="760"/>
      <c r="BE17" s="760"/>
      <c r="BF17" s="760"/>
      <c r="BG17" s="760"/>
      <c r="BH17" s="760"/>
      <c r="BI17" s="760"/>
      <c r="BJ17" s="760"/>
      <c r="BK17" s="760"/>
      <c r="BL17" s="760"/>
      <c r="BM17" s="760"/>
      <c r="BN17" s="760"/>
      <c r="BO17" s="760"/>
      <c r="BP17" s="760"/>
      <c r="BQ17" s="760"/>
      <c r="BR17" s="760"/>
      <c r="BS17" s="760"/>
      <c r="BT17" s="760"/>
      <c r="BU17" s="760"/>
      <c r="BV17" s="760"/>
      <c r="BW17" s="760"/>
      <c r="BX17" s="760"/>
      <c r="BY17" s="760"/>
      <c r="BZ17" s="760"/>
      <c r="CA17" s="760"/>
      <c r="CB17" s="760"/>
      <c r="CC17" s="760"/>
      <c r="CD17" s="760"/>
      <c r="CE17" s="760"/>
      <c r="CF17" s="760"/>
      <c r="CG17" s="760"/>
      <c r="CH17" s="760"/>
      <c r="CI17" s="760"/>
      <c r="CJ17" s="760"/>
      <c r="CK17" s="760"/>
      <c r="CL17" s="760"/>
      <c r="CM17" s="760"/>
      <c r="CN17" s="760"/>
      <c r="CO17" s="760"/>
      <c r="CP17" s="760"/>
      <c r="CQ17" s="760"/>
      <c r="CR17" s="760"/>
      <c r="CS17" s="760"/>
      <c r="CT17" s="760"/>
      <c r="CU17" s="760"/>
      <c r="CV17" s="760"/>
      <c r="CW17" s="760"/>
      <c r="CX17" s="760"/>
      <c r="CY17" s="760"/>
      <c r="CZ17" s="760"/>
      <c r="DA17" s="760"/>
      <c r="DB17" s="760"/>
      <c r="DC17" s="760"/>
      <c r="DD17" s="760"/>
      <c r="DE17" s="760"/>
      <c r="DF17" s="760"/>
      <c r="DG17" s="760"/>
      <c r="DH17" s="760"/>
      <c r="DI17" s="760"/>
      <c r="DJ17" s="760"/>
      <c r="DK17" s="760"/>
      <c r="DL17" s="760"/>
      <c r="DM17" s="760"/>
      <c r="DN17" s="760"/>
      <c r="DO17" s="760"/>
      <c r="DP17" s="760"/>
      <c r="DQ17" s="760"/>
      <c r="DR17" s="760"/>
    </row>
    <row r="18" spans="1:122" s="761" customFormat="1">
      <c r="A18" s="789" t="s">
        <v>897</v>
      </c>
      <c r="B18" s="790" t="s">
        <v>1358</v>
      </c>
      <c r="C18" s="791"/>
      <c r="D18" s="791"/>
      <c r="E18" s="791"/>
      <c r="F18" s="791"/>
      <c r="G18" s="791"/>
      <c r="H18" s="791"/>
      <c r="I18" s="791"/>
      <c r="J18" s="791"/>
      <c r="K18" s="791"/>
      <c r="L18" s="791"/>
      <c r="M18" s="791"/>
      <c r="N18" s="791"/>
      <c r="O18" s="924"/>
      <c r="P18" s="760"/>
      <c r="Q18" s="760"/>
      <c r="R18" s="760"/>
      <c r="S18" s="760"/>
      <c r="T18" s="760"/>
      <c r="U18" s="760"/>
      <c r="V18" s="760"/>
      <c r="W18" s="760"/>
      <c r="X18" s="760"/>
      <c r="Y18" s="760"/>
      <c r="Z18" s="760"/>
      <c r="AA18" s="760"/>
      <c r="AB18" s="760"/>
      <c r="AC18" s="760"/>
      <c r="AD18" s="760"/>
      <c r="AE18" s="760"/>
      <c r="AF18" s="760"/>
      <c r="AG18" s="760"/>
      <c r="AH18" s="760"/>
      <c r="AI18" s="760"/>
      <c r="AJ18" s="760"/>
      <c r="AK18" s="760"/>
      <c r="AL18" s="760"/>
      <c r="AM18" s="760"/>
      <c r="AN18" s="760"/>
      <c r="AO18" s="760"/>
      <c r="AP18" s="760"/>
      <c r="AQ18" s="760"/>
      <c r="AR18" s="760"/>
      <c r="AS18" s="760"/>
      <c r="AT18" s="760"/>
      <c r="AU18" s="760"/>
      <c r="AV18" s="760"/>
      <c r="AW18" s="760"/>
      <c r="AX18" s="760"/>
      <c r="AY18" s="760"/>
      <c r="AZ18" s="760"/>
      <c r="BA18" s="760"/>
      <c r="BB18" s="760"/>
      <c r="BC18" s="760"/>
      <c r="BD18" s="760"/>
      <c r="BE18" s="760"/>
      <c r="BF18" s="760"/>
      <c r="BG18" s="760"/>
      <c r="BH18" s="760"/>
      <c r="BI18" s="760"/>
      <c r="BJ18" s="760"/>
      <c r="BK18" s="760"/>
      <c r="BL18" s="760"/>
      <c r="BM18" s="760"/>
      <c r="BN18" s="760"/>
      <c r="BO18" s="760"/>
      <c r="BP18" s="760"/>
      <c r="BQ18" s="760"/>
      <c r="BR18" s="760"/>
      <c r="BS18" s="760"/>
      <c r="BT18" s="760"/>
      <c r="BU18" s="760"/>
      <c r="BV18" s="760"/>
      <c r="BW18" s="760"/>
      <c r="BX18" s="760"/>
      <c r="BY18" s="760"/>
      <c r="BZ18" s="760"/>
      <c r="CA18" s="760"/>
      <c r="CB18" s="760"/>
      <c r="CC18" s="760"/>
      <c r="CD18" s="760"/>
      <c r="CE18" s="760"/>
      <c r="CF18" s="760"/>
      <c r="CG18" s="760"/>
      <c r="CH18" s="760"/>
      <c r="CI18" s="760"/>
      <c r="CJ18" s="760"/>
      <c r="CK18" s="760"/>
      <c r="CL18" s="760"/>
      <c r="CM18" s="760"/>
      <c r="CN18" s="760"/>
      <c r="CO18" s="760"/>
      <c r="CP18" s="760"/>
      <c r="CQ18" s="760"/>
      <c r="CR18" s="760"/>
      <c r="CS18" s="760"/>
      <c r="CT18" s="760"/>
      <c r="CU18" s="760"/>
      <c r="CV18" s="760"/>
      <c r="CW18" s="760"/>
      <c r="CX18" s="760"/>
      <c r="CY18" s="760"/>
      <c r="CZ18" s="760"/>
      <c r="DA18" s="760"/>
      <c r="DB18" s="760"/>
      <c r="DC18" s="760"/>
      <c r="DD18" s="760"/>
      <c r="DE18" s="760"/>
      <c r="DF18" s="760"/>
      <c r="DG18" s="760"/>
      <c r="DH18" s="760"/>
      <c r="DI18" s="760"/>
      <c r="DJ18" s="760"/>
      <c r="DK18" s="760"/>
      <c r="DL18" s="760"/>
      <c r="DM18" s="760"/>
      <c r="DN18" s="760"/>
      <c r="DO18" s="760"/>
      <c r="DP18" s="760"/>
      <c r="DQ18" s="760"/>
      <c r="DR18" s="760"/>
    </row>
    <row r="19" spans="1:122" s="798" customFormat="1">
      <c r="A19" s="795" t="s">
        <v>46</v>
      </c>
      <c r="B19" s="796" t="s">
        <v>1359</v>
      </c>
      <c r="C19" s="797">
        <f>C26+C48+C55</f>
        <v>485.67</v>
      </c>
      <c r="D19" s="797">
        <f>D26+D48+D55</f>
        <v>513.12</v>
      </c>
      <c r="E19" s="797">
        <f>E26+E37+E48+E55</f>
        <v>860.22</v>
      </c>
      <c r="F19" s="797">
        <f>F26+F48+F55+F94</f>
        <v>817.5200000000001</v>
      </c>
      <c r="G19" s="797">
        <f>G26+G48+G55+G94</f>
        <v>817.5200000000001</v>
      </c>
      <c r="H19" s="797">
        <f>H26+H48+H55+H94</f>
        <v>849.38720000000012</v>
      </c>
      <c r="I19" s="797">
        <f t="shared" ref="I19:N19" si="3">I26+I48+I55+I94</f>
        <v>843.22320000000013</v>
      </c>
      <c r="J19" s="797">
        <f t="shared" si="3"/>
        <v>869.9545280000001</v>
      </c>
      <c r="K19" s="797">
        <f t="shared" si="3"/>
        <v>869.9545280000001</v>
      </c>
      <c r="L19" s="797">
        <f t="shared" si="3"/>
        <v>897.75510912000016</v>
      </c>
      <c r="M19" s="797">
        <f t="shared" si="3"/>
        <v>897.75510912000016</v>
      </c>
      <c r="N19" s="797">
        <f t="shared" si="3"/>
        <v>926.66771348480017</v>
      </c>
      <c r="O19" s="791"/>
      <c r="P19" s="794"/>
      <c r="Q19" s="794"/>
      <c r="R19" s="794"/>
      <c r="S19" s="794"/>
      <c r="T19" s="794"/>
      <c r="U19" s="794"/>
      <c r="V19" s="794"/>
      <c r="W19" s="794"/>
      <c r="X19" s="794"/>
      <c r="Y19" s="794"/>
      <c r="Z19" s="794"/>
      <c r="AA19" s="794"/>
      <c r="AB19" s="794"/>
      <c r="AC19" s="794"/>
      <c r="AD19" s="794"/>
      <c r="AE19" s="794"/>
      <c r="AF19" s="794"/>
      <c r="AG19" s="794"/>
      <c r="AH19" s="794"/>
      <c r="AI19" s="794"/>
      <c r="AJ19" s="794"/>
      <c r="AK19" s="794"/>
      <c r="AL19" s="794"/>
      <c r="AM19" s="794"/>
      <c r="AN19" s="794"/>
      <c r="AO19" s="794"/>
      <c r="AP19" s="794"/>
      <c r="AQ19" s="794"/>
      <c r="AR19" s="794"/>
      <c r="AS19" s="794"/>
      <c r="AT19" s="794"/>
      <c r="AU19" s="794"/>
      <c r="AV19" s="794"/>
      <c r="AW19" s="794"/>
      <c r="AX19" s="794"/>
      <c r="AY19" s="794"/>
      <c r="AZ19" s="794"/>
      <c r="BA19" s="794"/>
      <c r="BB19" s="794"/>
      <c r="BC19" s="794"/>
      <c r="BD19" s="794"/>
      <c r="BE19" s="794"/>
      <c r="BF19" s="794"/>
      <c r="BG19" s="794"/>
      <c r="BH19" s="794"/>
      <c r="BI19" s="794"/>
      <c r="BJ19" s="794"/>
      <c r="BK19" s="794"/>
      <c r="BL19" s="794"/>
      <c r="BM19" s="794"/>
      <c r="BN19" s="794"/>
      <c r="BO19" s="794"/>
      <c r="BP19" s="794"/>
      <c r="BQ19" s="794"/>
      <c r="BR19" s="794"/>
      <c r="BS19" s="794"/>
      <c r="BT19" s="794"/>
      <c r="BU19" s="794"/>
      <c r="BV19" s="794"/>
      <c r="BW19" s="794"/>
      <c r="BX19" s="794"/>
      <c r="BY19" s="794"/>
      <c r="BZ19" s="794"/>
      <c r="CA19" s="794"/>
      <c r="CB19" s="794"/>
      <c r="CC19" s="794"/>
      <c r="CD19" s="794"/>
      <c r="CE19" s="794"/>
      <c r="CF19" s="794"/>
      <c r="CG19" s="794"/>
      <c r="CH19" s="794"/>
      <c r="CI19" s="794"/>
      <c r="CJ19" s="794"/>
      <c r="CK19" s="794"/>
      <c r="CL19" s="794"/>
      <c r="CM19" s="794"/>
      <c r="CN19" s="794"/>
      <c r="CO19" s="794"/>
      <c r="CP19" s="794"/>
      <c r="CQ19" s="794"/>
      <c r="CR19" s="794"/>
      <c r="CS19" s="794"/>
      <c r="CT19" s="794"/>
      <c r="CU19" s="794"/>
      <c r="CV19" s="794"/>
      <c r="CW19" s="794"/>
      <c r="CX19" s="794"/>
      <c r="CY19" s="794"/>
      <c r="CZ19" s="794"/>
      <c r="DA19" s="794"/>
      <c r="DB19" s="794"/>
      <c r="DC19" s="794"/>
      <c r="DD19" s="794"/>
      <c r="DE19" s="794"/>
      <c r="DF19" s="794"/>
      <c r="DG19" s="794"/>
      <c r="DH19" s="794"/>
      <c r="DI19" s="794"/>
      <c r="DJ19" s="794"/>
      <c r="DK19" s="794"/>
      <c r="DL19" s="794"/>
      <c r="DM19" s="794"/>
      <c r="DN19" s="794"/>
      <c r="DO19" s="794"/>
      <c r="DP19" s="794"/>
      <c r="DQ19" s="794"/>
      <c r="DR19" s="794"/>
    </row>
    <row r="20" spans="1:122" s="802" customFormat="1">
      <c r="A20" s="789" t="s">
        <v>49</v>
      </c>
      <c r="B20" s="800" t="s">
        <v>1360</v>
      </c>
      <c r="C20" s="791"/>
      <c r="D20" s="791"/>
      <c r="E20" s="791"/>
      <c r="F20" s="791"/>
      <c r="G20" s="791"/>
      <c r="H20" s="791"/>
      <c r="I20" s="791"/>
      <c r="J20" s="791"/>
      <c r="K20" s="791"/>
      <c r="L20" s="791"/>
      <c r="M20" s="791"/>
      <c r="N20" s="791"/>
      <c r="O20" s="925"/>
      <c r="P20" s="799"/>
      <c r="Q20" s="799"/>
      <c r="R20" s="799"/>
      <c r="S20" s="799"/>
      <c r="T20" s="799"/>
      <c r="U20" s="799"/>
      <c r="V20" s="799"/>
      <c r="W20" s="799"/>
      <c r="X20" s="799"/>
      <c r="Y20" s="799"/>
      <c r="Z20" s="799"/>
      <c r="AA20" s="799"/>
      <c r="AB20" s="799"/>
      <c r="AC20" s="799"/>
      <c r="AD20" s="799"/>
      <c r="AE20" s="799"/>
      <c r="AF20" s="799"/>
      <c r="AG20" s="799"/>
      <c r="AH20" s="799"/>
      <c r="AI20" s="799"/>
      <c r="AJ20" s="799"/>
      <c r="AK20" s="799"/>
      <c r="AL20" s="799"/>
      <c r="AM20" s="799"/>
      <c r="AN20" s="799"/>
      <c r="AO20" s="799"/>
      <c r="AP20" s="799"/>
      <c r="AQ20" s="799"/>
      <c r="AR20" s="799"/>
      <c r="AS20" s="799"/>
      <c r="AT20" s="799"/>
      <c r="AU20" s="799"/>
      <c r="AV20" s="799"/>
      <c r="AW20" s="799"/>
      <c r="AX20" s="799"/>
      <c r="AY20" s="799"/>
      <c r="AZ20" s="799"/>
      <c r="BA20" s="799"/>
      <c r="BB20" s="799"/>
      <c r="BC20" s="799"/>
      <c r="BD20" s="799"/>
      <c r="BE20" s="799"/>
      <c r="BF20" s="799"/>
      <c r="BG20" s="799"/>
      <c r="BH20" s="799"/>
      <c r="BI20" s="799"/>
      <c r="BJ20" s="799"/>
      <c r="BK20" s="799"/>
      <c r="BL20" s="799"/>
      <c r="BM20" s="799"/>
      <c r="BN20" s="799"/>
      <c r="BO20" s="799"/>
      <c r="BP20" s="799"/>
      <c r="BQ20" s="799"/>
      <c r="BR20" s="799"/>
      <c r="BS20" s="799"/>
      <c r="BT20" s="799"/>
      <c r="BU20" s="799"/>
      <c r="BV20" s="799"/>
      <c r="BW20" s="799"/>
      <c r="BX20" s="799"/>
      <c r="BY20" s="799"/>
      <c r="BZ20" s="799"/>
      <c r="CA20" s="799"/>
      <c r="CB20" s="799"/>
      <c r="CC20" s="799"/>
      <c r="CD20" s="799"/>
      <c r="CE20" s="799"/>
      <c r="CF20" s="799"/>
      <c r="CG20" s="799"/>
      <c r="CH20" s="799"/>
      <c r="CI20" s="799"/>
      <c r="CJ20" s="799"/>
      <c r="CK20" s="799"/>
      <c r="CL20" s="799"/>
      <c r="CM20" s="799"/>
      <c r="CN20" s="799"/>
      <c r="CO20" s="799"/>
      <c r="CP20" s="799"/>
      <c r="CQ20" s="799"/>
      <c r="CR20" s="799"/>
      <c r="CS20" s="799"/>
      <c r="CT20" s="799"/>
      <c r="CU20" s="799"/>
      <c r="CV20" s="799"/>
      <c r="CW20" s="799"/>
      <c r="CX20" s="799"/>
      <c r="CY20" s="799"/>
      <c r="CZ20" s="799"/>
      <c r="DA20" s="799"/>
      <c r="DB20" s="799"/>
      <c r="DC20" s="799"/>
      <c r="DD20" s="799"/>
      <c r="DE20" s="799"/>
      <c r="DF20" s="799"/>
      <c r="DG20" s="799"/>
      <c r="DH20" s="799"/>
      <c r="DI20" s="799"/>
      <c r="DJ20" s="799"/>
      <c r="DK20" s="799"/>
      <c r="DL20" s="799"/>
      <c r="DM20" s="799"/>
      <c r="DN20" s="799"/>
      <c r="DO20" s="799"/>
      <c r="DP20" s="799"/>
      <c r="DQ20" s="799"/>
      <c r="DR20" s="799"/>
    </row>
    <row r="21" spans="1:122" s="761" customFormat="1" ht="28.5" hidden="1">
      <c r="A21" s="789" t="s">
        <v>1361</v>
      </c>
      <c r="B21" s="803" t="s">
        <v>1362</v>
      </c>
      <c r="C21" s="804">
        <v>0</v>
      </c>
      <c r="D21" s="804">
        <v>0</v>
      </c>
      <c r="E21" s="804">
        <v>0</v>
      </c>
      <c r="F21" s="804">
        <v>0</v>
      </c>
      <c r="G21" s="804">
        <v>0</v>
      </c>
      <c r="H21" s="804">
        <v>0</v>
      </c>
      <c r="I21" s="804">
        <v>0</v>
      </c>
      <c r="J21" s="804">
        <v>0</v>
      </c>
      <c r="K21" s="804">
        <v>0</v>
      </c>
      <c r="L21" s="804">
        <v>0</v>
      </c>
      <c r="M21" s="804">
        <v>0</v>
      </c>
      <c r="N21" s="804"/>
      <c r="O21" s="924"/>
      <c r="P21" s="760"/>
      <c r="Q21" s="760"/>
      <c r="R21" s="760"/>
      <c r="S21" s="760"/>
      <c r="T21" s="760"/>
      <c r="U21" s="760"/>
      <c r="V21" s="760"/>
      <c r="W21" s="760"/>
      <c r="X21" s="760"/>
      <c r="Y21" s="760"/>
      <c r="Z21" s="760"/>
      <c r="AA21" s="760"/>
      <c r="AB21" s="760"/>
      <c r="AC21" s="760"/>
      <c r="AD21" s="760"/>
      <c r="AE21" s="760"/>
      <c r="AF21" s="760"/>
      <c r="AG21" s="760"/>
      <c r="AH21" s="760"/>
      <c r="AI21" s="760"/>
      <c r="AJ21" s="760"/>
      <c r="AK21" s="760"/>
      <c r="AL21" s="760"/>
      <c r="AM21" s="760"/>
      <c r="AN21" s="760"/>
      <c r="AO21" s="760"/>
      <c r="AP21" s="760"/>
      <c r="AQ21" s="760"/>
      <c r="AR21" s="760"/>
      <c r="AS21" s="760"/>
      <c r="AT21" s="760"/>
      <c r="AU21" s="760"/>
      <c r="AV21" s="760"/>
      <c r="AW21" s="760"/>
      <c r="AX21" s="760"/>
      <c r="AY21" s="760"/>
      <c r="AZ21" s="760"/>
      <c r="BA21" s="760"/>
      <c r="BB21" s="760"/>
      <c r="BC21" s="760"/>
      <c r="BD21" s="760"/>
      <c r="BE21" s="760"/>
      <c r="BF21" s="760"/>
      <c r="BG21" s="760"/>
      <c r="BH21" s="760"/>
      <c r="BI21" s="760"/>
      <c r="BJ21" s="760"/>
      <c r="BK21" s="760"/>
      <c r="BL21" s="760"/>
      <c r="BM21" s="760"/>
      <c r="BN21" s="760"/>
      <c r="BO21" s="760"/>
      <c r="BP21" s="760"/>
      <c r="BQ21" s="760"/>
      <c r="BR21" s="760"/>
      <c r="BS21" s="760"/>
      <c r="BT21" s="760"/>
      <c r="BU21" s="760"/>
      <c r="BV21" s="760"/>
      <c r="BW21" s="760"/>
      <c r="BX21" s="760"/>
      <c r="BY21" s="760"/>
      <c r="BZ21" s="760"/>
      <c r="CA21" s="760"/>
      <c r="CB21" s="760"/>
      <c r="CC21" s="760"/>
      <c r="CD21" s="760"/>
      <c r="CE21" s="760"/>
      <c r="CF21" s="760"/>
      <c r="CG21" s="760"/>
      <c r="CH21" s="760"/>
      <c r="CI21" s="760"/>
      <c r="CJ21" s="760"/>
      <c r="CK21" s="760"/>
      <c r="CL21" s="760"/>
      <c r="CM21" s="760"/>
      <c r="CN21" s="760"/>
      <c r="CO21" s="760"/>
      <c r="CP21" s="760"/>
      <c r="CQ21" s="760"/>
      <c r="CR21" s="760"/>
      <c r="CS21" s="760"/>
      <c r="CT21" s="760"/>
      <c r="CU21" s="760"/>
      <c r="CV21" s="760"/>
      <c r="CW21" s="760"/>
      <c r="CX21" s="760"/>
      <c r="CY21" s="760"/>
      <c r="CZ21" s="760"/>
      <c r="DA21" s="760"/>
      <c r="DB21" s="760"/>
      <c r="DC21" s="760"/>
      <c r="DD21" s="760"/>
      <c r="DE21" s="760"/>
      <c r="DF21" s="760"/>
      <c r="DG21" s="760"/>
      <c r="DH21" s="760"/>
      <c r="DI21" s="760"/>
      <c r="DJ21" s="760"/>
      <c r="DK21" s="760"/>
      <c r="DL21" s="760"/>
      <c r="DM21" s="760"/>
      <c r="DN21" s="760"/>
      <c r="DO21" s="760"/>
      <c r="DP21" s="760"/>
      <c r="DQ21" s="760"/>
      <c r="DR21" s="760"/>
    </row>
    <row r="22" spans="1:122" s="761" customFormat="1" hidden="1">
      <c r="A22" s="789" t="s">
        <v>1363</v>
      </c>
      <c r="B22" s="776" t="s">
        <v>931</v>
      </c>
      <c r="C22" s="1319"/>
      <c r="D22" s="1319"/>
      <c r="E22" s="1320"/>
      <c r="F22" s="1319"/>
      <c r="G22" s="1319"/>
      <c r="H22" s="1319">
        <v>0</v>
      </c>
      <c r="I22" s="1319"/>
      <c r="J22" s="1319">
        <v>0</v>
      </c>
      <c r="K22" s="1319"/>
      <c r="L22" s="1319">
        <v>0</v>
      </c>
      <c r="M22" s="1319"/>
      <c r="N22" s="1319"/>
      <c r="O22" s="924"/>
      <c r="P22" s="760"/>
      <c r="Q22" s="760"/>
      <c r="R22" s="760"/>
      <c r="S22" s="760"/>
      <c r="T22" s="760"/>
      <c r="U22" s="760"/>
      <c r="V22" s="760"/>
      <c r="W22" s="760"/>
      <c r="X22" s="760"/>
      <c r="Y22" s="760"/>
      <c r="Z22" s="760"/>
      <c r="AA22" s="760"/>
      <c r="AB22" s="760"/>
      <c r="AC22" s="760"/>
      <c r="AD22" s="760"/>
      <c r="AE22" s="760"/>
      <c r="AF22" s="760"/>
      <c r="AG22" s="760"/>
      <c r="AH22" s="760"/>
      <c r="AI22" s="760"/>
      <c r="AJ22" s="760"/>
      <c r="AK22" s="760"/>
      <c r="AL22" s="760"/>
      <c r="AM22" s="760"/>
      <c r="AN22" s="760"/>
      <c r="AO22" s="760"/>
      <c r="AP22" s="760"/>
      <c r="AQ22" s="760"/>
      <c r="AR22" s="760"/>
      <c r="AS22" s="760"/>
      <c r="AT22" s="760"/>
      <c r="AU22" s="760"/>
      <c r="AV22" s="760"/>
      <c r="AW22" s="760"/>
      <c r="AX22" s="760"/>
      <c r="AY22" s="760"/>
      <c r="AZ22" s="760"/>
      <c r="BA22" s="760"/>
      <c r="BB22" s="760"/>
      <c r="BC22" s="760"/>
      <c r="BD22" s="760"/>
      <c r="BE22" s="760"/>
      <c r="BF22" s="760"/>
      <c r="BG22" s="760"/>
      <c r="BH22" s="760"/>
      <c r="BI22" s="760"/>
      <c r="BJ22" s="760"/>
      <c r="BK22" s="760"/>
      <c r="BL22" s="760"/>
      <c r="BM22" s="760"/>
      <c r="BN22" s="760"/>
      <c r="BO22" s="760"/>
      <c r="BP22" s="760"/>
      <c r="BQ22" s="760"/>
      <c r="BR22" s="760"/>
      <c r="BS22" s="760"/>
      <c r="BT22" s="760"/>
      <c r="BU22" s="760"/>
      <c r="BV22" s="760"/>
      <c r="BW22" s="760"/>
      <c r="BX22" s="760"/>
      <c r="BY22" s="760"/>
      <c r="BZ22" s="760"/>
      <c r="CA22" s="760"/>
      <c r="CB22" s="760"/>
      <c r="CC22" s="760"/>
      <c r="CD22" s="760"/>
      <c r="CE22" s="760"/>
      <c r="CF22" s="760"/>
      <c r="CG22" s="760"/>
      <c r="CH22" s="760"/>
      <c r="CI22" s="760"/>
      <c r="CJ22" s="760"/>
      <c r="CK22" s="760"/>
      <c r="CL22" s="760"/>
      <c r="CM22" s="760"/>
      <c r="CN22" s="760"/>
      <c r="CO22" s="760"/>
      <c r="CP22" s="760"/>
      <c r="CQ22" s="760"/>
      <c r="CR22" s="760"/>
      <c r="CS22" s="760"/>
      <c r="CT22" s="760"/>
      <c r="CU22" s="760"/>
      <c r="CV22" s="760"/>
      <c r="CW22" s="760"/>
      <c r="CX22" s="760"/>
      <c r="CY22" s="760"/>
      <c r="CZ22" s="760"/>
      <c r="DA22" s="760"/>
      <c r="DB22" s="760"/>
      <c r="DC22" s="760"/>
      <c r="DD22" s="760"/>
      <c r="DE22" s="760"/>
      <c r="DF22" s="760"/>
      <c r="DG22" s="760"/>
      <c r="DH22" s="760"/>
      <c r="DI22" s="760"/>
      <c r="DJ22" s="760"/>
      <c r="DK22" s="760"/>
      <c r="DL22" s="760"/>
      <c r="DM22" s="760"/>
      <c r="DN22" s="760"/>
      <c r="DO22" s="760"/>
      <c r="DP22" s="760"/>
      <c r="DQ22" s="760"/>
      <c r="DR22" s="760"/>
    </row>
    <row r="23" spans="1:122" s="761" customFormat="1" hidden="1">
      <c r="A23" s="789" t="s">
        <v>1364</v>
      </c>
      <c r="B23" s="776" t="s">
        <v>1365</v>
      </c>
      <c r="C23" s="1319"/>
      <c r="D23" s="1319"/>
      <c r="E23" s="1320"/>
      <c r="F23" s="1319"/>
      <c r="G23" s="1319"/>
      <c r="H23" s="1319">
        <v>0</v>
      </c>
      <c r="I23" s="1319"/>
      <c r="J23" s="1319">
        <v>0</v>
      </c>
      <c r="K23" s="1319"/>
      <c r="L23" s="1319">
        <v>0</v>
      </c>
      <c r="M23" s="1319"/>
      <c r="N23" s="1319"/>
      <c r="O23" s="924"/>
      <c r="P23" s="760"/>
      <c r="Q23" s="760"/>
      <c r="R23" s="760"/>
      <c r="S23" s="760"/>
      <c r="T23" s="760"/>
      <c r="U23" s="760"/>
      <c r="V23" s="760"/>
      <c r="W23" s="760"/>
      <c r="X23" s="760"/>
      <c r="Y23" s="760"/>
      <c r="Z23" s="760"/>
      <c r="AA23" s="760"/>
      <c r="AB23" s="760"/>
      <c r="AC23" s="760"/>
      <c r="AD23" s="760"/>
      <c r="AE23" s="760"/>
      <c r="AF23" s="760"/>
      <c r="AG23" s="760"/>
      <c r="AH23" s="760"/>
      <c r="AI23" s="760"/>
      <c r="AJ23" s="760"/>
      <c r="AK23" s="760"/>
      <c r="AL23" s="760"/>
      <c r="AM23" s="760"/>
      <c r="AN23" s="760"/>
      <c r="AO23" s="760"/>
      <c r="AP23" s="760"/>
      <c r="AQ23" s="760"/>
      <c r="AR23" s="760"/>
      <c r="AS23" s="760"/>
      <c r="AT23" s="760"/>
      <c r="AU23" s="760"/>
      <c r="AV23" s="760"/>
      <c r="AW23" s="760"/>
      <c r="AX23" s="760"/>
      <c r="AY23" s="760"/>
      <c r="AZ23" s="760"/>
      <c r="BA23" s="760"/>
      <c r="BB23" s="760"/>
      <c r="BC23" s="760"/>
      <c r="BD23" s="760"/>
      <c r="BE23" s="760"/>
      <c r="BF23" s="760"/>
      <c r="BG23" s="760"/>
      <c r="BH23" s="760"/>
      <c r="BI23" s="760"/>
      <c r="BJ23" s="760"/>
      <c r="BK23" s="760"/>
      <c r="BL23" s="760"/>
      <c r="BM23" s="760"/>
      <c r="BN23" s="760"/>
      <c r="BO23" s="760"/>
      <c r="BP23" s="760"/>
      <c r="BQ23" s="760"/>
      <c r="BR23" s="760"/>
      <c r="BS23" s="760"/>
      <c r="BT23" s="760"/>
      <c r="BU23" s="760"/>
      <c r="BV23" s="760"/>
      <c r="BW23" s="760"/>
      <c r="BX23" s="760"/>
      <c r="BY23" s="760"/>
      <c r="BZ23" s="760"/>
      <c r="CA23" s="760"/>
      <c r="CB23" s="760"/>
      <c r="CC23" s="760"/>
      <c r="CD23" s="760"/>
      <c r="CE23" s="760"/>
      <c r="CF23" s="760"/>
      <c r="CG23" s="760"/>
      <c r="CH23" s="760"/>
      <c r="CI23" s="760"/>
      <c r="CJ23" s="760"/>
      <c r="CK23" s="760"/>
      <c r="CL23" s="760"/>
      <c r="CM23" s="760"/>
      <c r="CN23" s="760"/>
      <c r="CO23" s="760"/>
      <c r="CP23" s="760"/>
      <c r="CQ23" s="760"/>
      <c r="CR23" s="760"/>
      <c r="CS23" s="760"/>
      <c r="CT23" s="760"/>
      <c r="CU23" s="760"/>
      <c r="CV23" s="760"/>
      <c r="CW23" s="760"/>
      <c r="CX23" s="760"/>
      <c r="CY23" s="760"/>
      <c r="CZ23" s="760"/>
      <c r="DA23" s="760"/>
      <c r="DB23" s="760"/>
      <c r="DC23" s="760"/>
      <c r="DD23" s="760"/>
      <c r="DE23" s="760"/>
      <c r="DF23" s="760"/>
      <c r="DG23" s="760"/>
      <c r="DH23" s="760"/>
      <c r="DI23" s="760"/>
      <c r="DJ23" s="760"/>
      <c r="DK23" s="760"/>
      <c r="DL23" s="760"/>
      <c r="DM23" s="760"/>
      <c r="DN23" s="760"/>
      <c r="DO23" s="760"/>
      <c r="DP23" s="760"/>
      <c r="DQ23" s="760"/>
      <c r="DR23" s="760"/>
    </row>
    <row r="24" spans="1:122" s="761" customFormat="1" hidden="1">
      <c r="A24" s="789" t="s">
        <v>1366</v>
      </c>
      <c r="B24" s="776" t="s">
        <v>1367</v>
      </c>
      <c r="C24" s="1319"/>
      <c r="D24" s="1319"/>
      <c r="E24" s="1320"/>
      <c r="F24" s="1319"/>
      <c r="G24" s="1319"/>
      <c r="H24" s="1319">
        <v>0</v>
      </c>
      <c r="I24" s="1319"/>
      <c r="J24" s="1319">
        <v>0</v>
      </c>
      <c r="K24" s="1319"/>
      <c r="L24" s="1319">
        <v>0</v>
      </c>
      <c r="M24" s="1319"/>
      <c r="N24" s="1319"/>
      <c r="O24" s="924"/>
      <c r="P24" s="760"/>
      <c r="Q24" s="760"/>
      <c r="R24" s="760"/>
      <c r="S24" s="760"/>
      <c r="T24" s="760"/>
      <c r="U24" s="760"/>
      <c r="V24" s="760"/>
      <c r="W24" s="760"/>
      <c r="X24" s="760"/>
      <c r="Y24" s="760"/>
      <c r="Z24" s="760"/>
      <c r="AA24" s="760"/>
      <c r="AB24" s="760"/>
      <c r="AC24" s="760"/>
      <c r="AD24" s="760"/>
      <c r="AE24" s="760"/>
      <c r="AF24" s="760"/>
      <c r="AG24" s="760"/>
      <c r="AH24" s="760"/>
      <c r="AI24" s="760"/>
      <c r="AJ24" s="760"/>
      <c r="AK24" s="760"/>
      <c r="AL24" s="760"/>
      <c r="AM24" s="760"/>
      <c r="AN24" s="760"/>
      <c r="AO24" s="760"/>
      <c r="AP24" s="760"/>
      <c r="AQ24" s="760"/>
      <c r="AR24" s="760"/>
      <c r="AS24" s="760"/>
      <c r="AT24" s="760"/>
      <c r="AU24" s="760"/>
      <c r="AV24" s="760"/>
      <c r="AW24" s="760"/>
      <c r="AX24" s="760"/>
      <c r="AY24" s="760"/>
      <c r="AZ24" s="760"/>
      <c r="BA24" s="760"/>
      <c r="BB24" s="760"/>
      <c r="BC24" s="760"/>
      <c r="BD24" s="760"/>
      <c r="BE24" s="760"/>
      <c r="BF24" s="760"/>
      <c r="BG24" s="760"/>
      <c r="BH24" s="760"/>
      <c r="BI24" s="760"/>
      <c r="BJ24" s="760"/>
      <c r="BK24" s="760"/>
      <c r="BL24" s="760"/>
      <c r="BM24" s="760"/>
      <c r="BN24" s="760"/>
      <c r="BO24" s="760"/>
      <c r="BP24" s="760"/>
      <c r="BQ24" s="760"/>
      <c r="BR24" s="760"/>
      <c r="BS24" s="760"/>
      <c r="BT24" s="760"/>
      <c r="BU24" s="760"/>
      <c r="BV24" s="760"/>
      <c r="BW24" s="760"/>
      <c r="BX24" s="760"/>
      <c r="BY24" s="760"/>
      <c r="BZ24" s="760"/>
      <c r="CA24" s="760"/>
      <c r="CB24" s="760"/>
      <c r="CC24" s="760"/>
      <c r="CD24" s="760"/>
      <c r="CE24" s="760"/>
      <c r="CF24" s="760"/>
      <c r="CG24" s="760"/>
      <c r="CH24" s="760"/>
      <c r="CI24" s="760"/>
      <c r="CJ24" s="760"/>
      <c r="CK24" s="760"/>
      <c r="CL24" s="760"/>
      <c r="CM24" s="760"/>
      <c r="CN24" s="760"/>
      <c r="CO24" s="760"/>
      <c r="CP24" s="760"/>
      <c r="CQ24" s="760"/>
      <c r="CR24" s="760"/>
      <c r="CS24" s="760"/>
      <c r="CT24" s="760"/>
      <c r="CU24" s="760"/>
      <c r="CV24" s="760"/>
      <c r="CW24" s="760"/>
      <c r="CX24" s="760"/>
      <c r="CY24" s="760"/>
      <c r="CZ24" s="760"/>
      <c r="DA24" s="760"/>
      <c r="DB24" s="760"/>
      <c r="DC24" s="760"/>
      <c r="DD24" s="760"/>
      <c r="DE24" s="760"/>
      <c r="DF24" s="760"/>
      <c r="DG24" s="760"/>
      <c r="DH24" s="760"/>
      <c r="DI24" s="760"/>
      <c r="DJ24" s="760"/>
      <c r="DK24" s="760"/>
      <c r="DL24" s="760"/>
      <c r="DM24" s="760"/>
      <c r="DN24" s="760"/>
      <c r="DO24" s="760"/>
      <c r="DP24" s="760"/>
      <c r="DQ24" s="760"/>
      <c r="DR24" s="760"/>
    </row>
    <row r="25" spans="1:122" s="761" customFormat="1" ht="42.75" hidden="1">
      <c r="A25" s="789" t="s">
        <v>1368</v>
      </c>
      <c r="B25" s="803" t="s">
        <v>1369</v>
      </c>
      <c r="C25" s="1319"/>
      <c r="D25" s="1319"/>
      <c r="E25" s="1320"/>
      <c r="F25" s="1319"/>
      <c r="G25" s="1319"/>
      <c r="H25" s="1319">
        <v>0</v>
      </c>
      <c r="I25" s="1319"/>
      <c r="J25" s="1319">
        <v>0</v>
      </c>
      <c r="K25" s="1319"/>
      <c r="L25" s="1319">
        <v>0</v>
      </c>
      <c r="M25" s="1319"/>
      <c r="N25" s="1319"/>
      <c r="O25" s="924"/>
      <c r="P25" s="760"/>
      <c r="Q25" s="760"/>
      <c r="R25" s="760"/>
      <c r="S25" s="760"/>
      <c r="T25" s="760"/>
      <c r="U25" s="760"/>
      <c r="V25" s="760"/>
      <c r="W25" s="760"/>
      <c r="X25" s="760"/>
      <c r="Y25" s="760"/>
      <c r="Z25" s="760"/>
      <c r="AA25" s="760"/>
      <c r="AB25" s="760"/>
      <c r="AC25" s="760"/>
      <c r="AD25" s="760"/>
      <c r="AE25" s="760"/>
      <c r="AF25" s="760"/>
      <c r="AG25" s="760"/>
      <c r="AH25" s="760"/>
      <c r="AI25" s="760"/>
      <c r="AJ25" s="760"/>
      <c r="AK25" s="760"/>
      <c r="AL25" s="760"/>
      <c r="AM25" s="760"/>
      <c r="AN25" s="760"/>
      <c r="AO25" s="760"/>
      <c r="AP25" s="760"/>
      <c r="AQ25" s="760"/>
      <c r="AR25" s="760"/>
      <c r="AS25" s="760"/>
      <c r="AT25" s="760"/>
      <c r="AU25" s="760"/>
      <c r="AV25" s="760"/>
      <c r="AW25" s="760"/>
      <c r="AX25" s="760"/>
      <c r="AY25" s="760"/>
      <c r="AZ25" s="760"/>
      <c r="BA25" s="760"/>
      <c r="BB25" s="760"/>
      <c r="BC25" s="760"/>
      <c r="BD25" s="760"/>
      <c r="BE25" s="760"/>
      <c r="BF25" s="760"/>
      <c r="BG25" s="760"/>
      <c r="BH25" s="760"/>
      <c r="BI25" s="760"/>
      <c r="BJ25" s="760"/>
      <c r="BK25" s="760"/>
      <c r="BL25" s="760"/>
      <c r="BM25" s="760"/>
      <c r="BN25" s="760"/>
      <c r="BO25" s="760"/>
      <c r="BP25" s="760"/>
      <c r="BQ25" s="760"/>
      <c r="BR25" s="760"/>
      <c r="BS25" s="760"/>
      <c r="BT25" s="760"/>
      <c r="BU25" s="760"/>
      <c r="BV25" s="760"/>
      <c r="BW25" s="760"/>
      <c r="BX25" s="760"/>
      <c r="BY25" s="760"/>
      <c r="BZ25" s="760"/>
      <c r="CA25" s="760"/>
      <c r="CB25" s="760"/>
      <c r="CC25" s="760"/>
      <c r="CD25" s="760"/>
      <c r="CE25" s="760"/>
      <c r="CF25" s="760"/>
      <c r="CG25" s="760"/>
      <c r="CH25" s="760"/>
      <c r="CI25" s="760"/>
      <c r="CJ25" s="760"/>
      <c r="CK25" s="760"/>
      <c r="CL25" s="760"/>
      <c r="CM25" s="760"/>
      <c r="CN25" s="760"/>
      <c r="CO25" s="760"/>
      <c r="CP25" s="760"/>
      <c r="CQ25" s="760"/>
      <c r="CR25" s="760"/>
      <c r="CS25" s="760"/>
      <c r="CT25" s="760"/>
      <c r="CU25" s="760"/>
      <c r="CV25" s="760"/>
      <c r="CW25" s="760"/>
      <c r="CX25" s="760"/>
      <c r="CY25" s="760"/>
      <c r="CZ25" s="760"/>
      <c r="DA25" s="760"/>
      <c r="DB25" s="760"/>
      <c r="DC25" s="760"/>
      <c r="DD25" s="760"/>
      <c r="DE25" s="760"/>
      <c r="DF25" s="760"/>
      <c r="DG25" s="760"/>
      <c r="DH25" s="760"/>
      <c r="DI25" s="760"/>
      <c r="DJ25" s="760"/>
      <c r="DK25" s="760"/>
      <c r="DL25" s="760"/>
      <c r="DM25" s="760"/>
      <c r="DN25" s="760"/>
      <c r="DO25" s="760"/>
      <c r="DP25" s="760"/>
      <c r="DQ25" s="760"/>
      <c r="DR25" s="760"/>
    </row>
    <row r="26" spans="1:122" s="761" customFormat="1" ht="49.5" customHeight="1">
      <c r="A26" s="789" t="s">
        <v>1370</v>
      </c>
      <c r="B26" s="803" t="s">
        <v>1371</v>
      </c>
      <c r="C26" s="804">
        <v>435.34</v>
      </c>
      <c r="D26" s="804">
        <v>459.94</v>
      </c>
      <c r="E26" s="804">
        <v>403.35</v>
      </c>
      <c r="F26" s="804">
        <f>E26</f>
        <v>403.35</v>
      </c>
      <c r="G26" s="804">
        <f>F26</f>
        <v>403.35</v>
      </c>
      <c r="H26" s="804">
        <f>G26*1.04</f>
        <v>419.48400000000004</v>
      </c>
      <c r="I26" s="804">
        <f>H26</f>
        <v>419.48400000000004</v>
      </c>
      <c r="J26" s="804">
        <f>I26*1.04</f>
        <v>436.26336000000003</v>
      </c>
      <c r="K26" s="804">
        <f>J26</f>
        <v>436.26336000000003</v>
      </c>
      <c r="L26" s="804">
        <f>K26*1.04</f>
        <v>453.71389440000007</v>
      </c>
      <c r="M26" s="804">
        <f>L26</f>
        <v>453.71389440000007</v>
      </c>
      <c r="N26" s="804">
        <f>M26*1.04</f>
        <v>471.8624501760001</v>
      </c>
      <c r="O26" s="924"/>
      <c r="P26" s="760"/>
      <c r="Q26" s="760"/>
      <c r="R26" s="760"/>
      <c r="S26" s="760"/>
      <c r="T26" s="760"/>
      <c r="U26" s="760"/>
      <c r="V26" s="760"/>
      <c r="W26" s="760"/>
      <c r="X26" s="760"/>
      <c r="Y26" s="760"/>
      <c r="Z26" s="760"/>
      <c r="AA26" s="760"/>
      <c r="AB26" s="760"/>
      <c r="AC26" s="760"/>
      <c r="AD26" s="760"/>
      <c r="AE26" s="760"/>
      <c r="AF26" s="760"/>
      <c r="AG26" s="760"/>
      <c r="AH26" s="760"/>
      <c r="AI26" s="760"/>
      <c r="AJ26" s="760"/>
      <c r="AK26" s="760"/>
      <c r="AL26" s="760"/>
      <c r="AM26" s="760"/>
      <c r="AN26" s="760"/>
      <c r="AO26" s="760"/>
      <c r="AP26" s="760"/>
      <c r="AQ26" s="760"/>
      <c r="AR26" s="760"/>
      <c r="AS26" s="760"/>
      <c r="AT26" s="760"/>
      <c r="AU26" s="760"/>
      <c r="AV26" s="760"/>
      <c r="AW26" s="760"/>
      <c r="AX26" s="760"/>
      <c r="AY26" s="760"/>
      <c r="AZ26" s="760"/>
      <c r="BA26" s="760"/>
      <c r="BB26" s="760"/>
      <c r="BC26" s="760"/>
      <c r="BD26" s="760"/>
      <c r="BE26" s="760"/>
      <c r="BF26" s="760"/>
      <c r="BG26" s="760"/>
      <c r="BH26" s="760"/>
      <c r="BI26" s="760"/>
      <c r="BJ26" s="760"/>
      <c r="BK26" s="760"/>
      <c r="BL26" s="760"/>
      <c r="BM26" s="760"/>
      <c r="BN26" s="760"/>
      <c r="BO26" s="760"/>
      <c r="BP26" s="760"/>
      <c r="BQ26" s="760"/>
      <c r="BR26" s="760"/>
      <c r="BS26" s="760"/>
      <c r="BT26" s="760"/>
      <c r="BU26" s="760"/>
      <c r="BV26" s="760"/>
      <c r="BW26" s="760"/>
      <c r="BX26" s="760"/>
      <c r="BY26" s="760"/>
      <c r="BZ26" s="760"/>
      <c r="CA26" s="760"/>
      <c r="CB26" s="760"/>
      <c r="CC26" s="760"/>
      <c r="CD26" s="760"/>
      <c r="CE26" s="760"/>
      <c r="CF26" s="760"/>
      <c r="CG26" s="760"/>
      <c r="CH26" s="760"/>
      <c r="CI26" s="760"/>
      <c r="CJ26" s="760"/>
      <c r="CK26" s="760"/>
      <c r="CL26" s="760"/>
      <c r="CM26" s="760"/>
      <c r="CN26" s="760"/>
      <c r="CO26" s="760"/>
      <c r="CP26" s="760"/>
      <c r="CQ26" s="760"/>
      <c r="CR26" s="760"/>
      <c r="CS26" s="760"/>
      <c r="CT26" s="760"/>
      <c r="CU26" s="760"/>
      <c r="CV26" s="760"/>
      <c r="CW26" s="760"/>
      <c r="CX26" s="760"/>
      <c r="CY26" s="760"/>
      <c r="CZ26" s="760"/>
      <c r="DA26" s="760"/>
      <c r="DB26" s="760"/>
      <c r="DC26" s="760"/>
      <c r="DD26" s="760"/>
      <c r="DE26" s="760"/>
      <c r="DF26" s="760"/>
      <c r="DG26" s="760"/>
      <c r="DH26" s="760"/>
      <c r="DI26" s="760"/>
      <c r="DJ26" s="760"/>
      <c r="DK26" s="760"/>
      <c r="DL26" s="760"/>
      <c r="DM26" s="760"/>
      <c r="DN26" s="760"/>
      <c r="DO26" s="760"/>
      <c r="DP26" s="760"/>
      <c r="DQ26" s="760"/>
      <c r="DR26" s="760"/>
    </row>
    <row r="27" spans="1:122" s="761" customFormat="1" ht="28.5" hidden="1">
      <c r="A27" s="789" t="s">
        <v>1372</v>
      </c>
      <c r="B27" s="776" t="s">
        <v>937</v>
      </c>
      <c r="C27" s="1319"/>
      <c r="D27" s="1320"/>
      <c r="E27" s="1320"/>
      <c r="F27" s="1319"/>
      <c r="G27" s="1319"/>
      <c r="H27" s="1319"/>
      <c r="I27" s="1319"/>
      <c r="J27" s="1319"/>
      <c r="K27" s="1319"/>
      <c r="L27" s="1319"/>
      <c r="M27" s="1319"/>
      <c r="N27" s="1319"/>
      <c r="O27" s="924"/>
      <c r="P27" s="760"/>
      <c r="Q27" s="760"/>
      <c r="R27" s="760"/>
      <c r="S27" s="760"/>
      <c r="T27" s="760"/>
      <c r="U27" s="760"/>
      <c r="V27" s="760"/>
      <c r="W27" s="760"/>
      <c r="X27" s="760"/>
      <c r="Y27" s="760"/>
      <c r="Z27" s="760"/>
      <c r="AA27" s="760"/>
      <c r="AB27" s="760"/>
      <c r="AC27" s="760"/>
      <c r="AD27" s="760"/>
      <c r="AE27" s="760"/>
      <c r="AF27" s="760"/>
      <c r="AG27" s="760"/>
      <c r="AH27" s="760"/>
      <c r="AI27" s="760"/>
      <c r="AJ27" s="760"/>
      <c r="AK27" s="760"/>
      <c r="AL27" s="760"/>
      <c r="AM27" s="760"/>
      <c r="AN27" s="760"/>
      <c r="AO27" s="760"/>
      <c r="AP27" s="760"/>
      <c r="AQ27" s="760"/>
      <c r="AR27" s="760"/>
      <c r="AS27" s="760"/>
      <c r="AT27" s="760"/>
      <c r="AU27" s="760"/>
      <c r="AV27" s="760"/>
      <c r="AW27" s="760"/>
      <c r="AX27" s="760"/>
      <c r="AY27" s="760"/>
      <c r="AZ27" s="760"/>
      <c r="BA27" s="760"/>
      <c r="BB27" s="760"/>
      <c r="BC27" s="760"/>
      <c r="BD27" s="760"/>
      <c r="BE27" s="760"/>
      <c r="BF27" s="760"/>
      <c r="BG27" s="760"/>
      <c r="BH27" s="760"/>
      <c r="BI27" s="760"/>
      <c r="BJ27" s="760"/>
      <c r="BK27" s="760"/>
      <c r="BL27" s="760"/>
      <c r="BM27" s="760"/>
      <c r="BN27" s="760"/>
      <c r="BO27" s="760"/>
      <c r="BP27" s="760"/>
      <c r="BQ27" s="760"/>
      <c r="BR27" s="760"/>
      <c r="BS27" s="760"/>
      <c r="BT27" s="760"/>
      <c r="BU27" s="760"/>
      <c r="BV27" s="760"/>
      <c r="BW27" s="760"/>
      <c r="BX27" s="760"/>
      <c r="BY27" s="760"/>
      <c r="BZ27" s="760"/>
      <c r="CA27" s="760"/>
      <c r="CB27" s="760"/>
      <c r="CC27" s="760"/>
      <c r="CD27" s="760"/>
      <c r="CE27" s="760"/>
      <c r="CF27" s="760"/>
      <c r="CG27" s="760"/>
      <c r="CH27" s="760"/>
      <c r="CI27" s="760"/>
      <c r="CJ27" s="760"/>
      <c r="CK27" s="760"/>
      <c r="CL27" s="760"/>
      <c r="CM27" s="760"/>
      <c r="CN27" s="760"/>
      <c r="CO27" s="760"/>
      <c r="CP27" s="760"/>
      <c r="CQ27" s="760"/>
      <c r="CR27" s="760"/>
      <c r="CS27" s="760"/>
      <c r="CT27" s="760"/>
      <c r="CU27" s="760"/>
      <c r="CV27" s="760"/>
      <c r="CW27" s="760"/>
      <c r="CX27" s="760"/>
      <c r="CY27" s="760"/>
      <c r="CZ27" s="760"/>
      <c r="DA27" s="760"/>
      <c r="DB27" s="760"/>
      <c r="DC27" s="760"/>
      <c r="DD27" s="760"/>
      <c r="DE27" s="760"/>
      <c r="DF27" s="760"/>
      <c r="DG27" s="760"/>
      <c r="DH27" s="760"/>
      <c r="DI27" s="760"/>
      <c r="DJ27" s="760"/>
      <c r="DK27" s="760"/>
      <c r="DL27" s="760"/>
      <c r="DM27" s="760"/>
      <c r="DN27" s="760"/>
      <c r="DO27" s="760"/>
      <c r="DP27" s="760"/>
      <c r="DQ27" s="760"/>
      <c r="DR27" s="760"/>
    </row>
    <row r="28" spans="1:122" s="761" customFormat="1" ht="33.75" hidden="1" customHeight="1">
      <c r="A28" s="789" t="s">
        <v>1373</v>
      </c>
      <c r="B28" s="776" t="s">
        <v>1374</v>
      </c>
      <c r="C28" s="1319"/>
      <c r="D28" s="1320"/>
      <c r="E28" s="1320"/>
      <c r="F28" s="1319"/>
      <c r="G28" s="1319"/>
      <c r="H28" s="1319"/>
      <c r="I28" s="1319"/>
      <c r="J28" s="1319"/>
      <c r="K28" s="1319"/>
      <c r="L28" s="1319"/>
      <c r="M28" s="1319"/>
      <c r="N28" s="1319"/>
      <c r="O28" s="924"/>
      <c r="P28" s="760"/>
      <c r="Q28" s="760"/>
      <c r="R28" s="760"/>
      <c r="S28" s="760"/>
      <c r="T28" s="760"/>
      <c r="U28" s="760"/>
      <c r="V28" s="760"/>
      <c r="W28" s="760"/>
      <c r="X28" s="760"/>
      <c r="Y28" s="760"/>
      <c r="Z28" s="760"/>
      <c r="AA28" s="760"/>
      <c r="AB28" s="760"/>
      <c r="AC28" s="760"/>
      <c r="AD28" s="760"/>
      <c r="AE28" s="760"/>
      <c r="AF28" s="760"/>
      <c r="AG28" s="760"/>
      <c r="AH28" s="760"/>
      <c r="AI28" s="760"/>
      <c r="AJ28" s="760"/>
      <c r="AK28" s="760"/>
      <c r="AL28" s="760"/>
      <c r="AM28" s="760"/>
      <c r="AN28" s="760"/>
      <c r="AO28" s="760"/>
      <c r="AP28" s="760"/>
      <c r="AQ28" s="760"/>
      <c r="AR28" s="760"/>
      <c r="AS28" s="760"/>
      <c r="AT28" s="760"/>
      <c r="AU28" s="760"/>
      <c r="AV28" s="760"/>
      <c r="AW28" s="760"/>
      <c r="AX28" s="760"/>
      <c r="AY28" s="760"/>
      <c r="AZ28" s="760"/>
      <c r="BA28" s="760"/>
      <c r="BB28" s="760"/>
      <c r="BC28" s="760"/>
      <c r="BD28" s="760"/>
      <c r="BE28" s="760"/>
      <c r="BF28" s="760"/>
      <c r="BG28" s="760"/>
      <c r="BH28" s="760"/>
      <c r="BI28" s="760"/>
      <c r="BJ28" s="760"/>
      <c r="BK28" s="760"/>
      <c r="BL28" s="760"/>
      <c r="BM28" s="760"/>
      <c r="BN28" s="760"/>
      <c r="BO28" s="760"/>
      <c r="BP28" s="760"/>
      <c r="BQ28" s="760"/>
      <c r="BR28" s="760"/>
      <c r="BS28" s="760"/>
      <c r="BT28" s="760"/>
      <c r="BU28" s="760"/>
      <c r="BV28" s="760"/>
      <c r="BW28" s="760"/>
      <c r="BX28" s="760"/>
      <c r="BY28" s="760"/>
      <c r="BZ28" s="760"/>
      <c r="CA28" s="760"/>
      <c r="CB28" s="760"/>
      <c r="CC28" s="760"/>
      <c r="CD28" s="760"/>
      <c r="CE28" s="760"/>
      <c r="CF28" s="760"/>
      <c r="CG28" s="760"/>
      <c r="CH28" s="760"/>
      <c r="CI28" s="760"/>
      <c r="CJ28" s="760"/>
      <c r="CK28" s="760"/>
      <c r="CL28" s="760"/>
      <c r="CM28" s="760"/>
      <c r="CN28" s="760"/>
      <c r="CO28" s="760"/>
      <c r="CP28" s="760"/>
      <c r="CQ28" s="760"/>
      <c r="CR28" s="760"/>
      <c r="CS28" s="760"/>
      <c r="CT28" s="760"/>
      <c r="CU28" s="760"/>
      <c r="CV28" s="760"/>
      <c r="CW28" s="760"/>
      <c r="CX28" s="760"/>
      <c r="CY28" s="760"/>
      <c r="CZ28" s="760"/>
      <c r="DA28" s="760"/>
      <c r="DB28" s="760"/>
      <c r="DC28" s="760"/>
      <c r="DD28" s="760"/>
      <c r="DE28" s="760"/>
      <c r="DF28" s="760"/>
      <c r="DG28" s="760"/>
      <c r="DH28" s="760"/>
      <c r="DI28" s="760"/>
      <c r="DJ28" s="760"/>
      <c r="DK28" s="760"/>
      <c r="DL28" s="760"/>
      <c r="DM28" s="760"/>
      <c r="DN28" s="760"/>
      <c r="DO28" s="760"/>
      <c r="DP28" s="760"/>
      <c r="DQ28" s="760"/>
      <c r="DR28" s="760"/>
    </row>
    <row r="29" spans="1:122" s="761" customFormat="1" ht="21" hidden="1" customHeight="1">
      <c r="A29" s="789" t="s">
        <v>1375</v>
      </c>
      <c r="B29" s="776" t="s">
        <v>1376</v>
      </c>
      <c r="C29" s="1320"/>
      <c r="D29" s="1320"/>
      <c r="E29" s="1319"/>
      <c r="F29" s="1319"/>
      <c r="G29" s="1319"/>
      <c r="H29" s="1319"/>
      <c r="I29" s="1319"/>
      <c r="J29" s="1319"/>
      <c r="K29" s="1319"/>
      <c r="L29" s="1319"/>
      <c r="M29" s="1319"/>
      <c r="N29" s="1319"/>
      <c r="O29" s="924"/>
      <c r="P29" s="760"/>
      <c r="Q29" s="760"/>
      <c r="R29" s="760"/>
      <c r="S29" s="760"/>
      <c r="T29" s="760"/>
      <c r="U29" s="760"/>
      <c r="V29" s="760"/>
      <c r="W29" s="760"/>
      <c r="X29" s="760"/>
      <c r="Y29" s="760"/>
      <c r="Z29" s="760"/>
      <c r="AA29" s="760"/>
      <c r="AB29" s="760"/>
      <c r="AC29" s="760"/>
      <c r="AD29" s="760"/>
      <c r="AE29" s="760"/>
      <c r="AF29" s="760"/>
      <c r="AG29" s="760"/>
      <c r="AH29" s="760"/>
      <c r="AI29" s="760"/>
      <c r="AJ29" s="760"/>
      <c r="AK29" s="760"/>
      <c r="AL29" s="760"/>
      <c r="AM29" s="760"/>
      <c r="AN29" s="760"/>
      <c r="AO29" s="760"/>
      <c r="AP29" s="760"/>
      <c r="AQ29" s="760"/>
      <c r="AR29" s="760"/>
      <c r="AS29" s="760"/>
      <c r="AT29" s="760"/>
      <c r="AU29" s="760"/>
      <c r="AV29" s="760"/>
      <c r="AW29" s="760"/>
      <c r="AX29" s="760"/>
      <c r="AY29" s="760"/>
      <c r="AZ29" s="760"/>
      <c r="BA29" s="760"/>
      <c r="BB29" s="760"/>
      <c r="BC29" s="760"/>
      <c r="BD29" s="760"/>
      <c r="BE29" s="760"/>
      <c r="BF29" s="760"/>
      <c r="BG29" s="760"/>
      <c r="BH29" s="760"/>
      <c r="BI29" s="760"/>
      <c r="BJ29" s="760"/>
      <c r="BK29" s="760"/>
      <c r="BL29" s="760"/>
      <c r="BM29" s="760"/>
      <c r="BN29" s="760"/>
      <c r="BO29" s="760"/>
      <c r="BP29" s="760"/>
      <c r="BQ29" s="760"/>
      <c r="BR29" s="760"/>
      <c r="BS29" s="760"/>
      <c r="BT29" s="760"/>
      <c r="BU29" s="760"/>
      <c r="BV29" s="760"/>
      <c r="BW29" s="760"/>
      <c r="BX29" s="760"/>
      <c r="BY29" s="760"/>
      <c r="BZ29" s="760"/>
      <c r="CA29" s="760"/>
      <c r="CB29" s="760"/>
      <c r="CC29" s="760"/>
      <c r="CD29" s="760"/>
      <c r="CE29" s="760"/>
      <c r="CF29" s="760"/>
      <c r="CG29" s="760"/>
      <c r="CH29" s="760"/>
      <c r="CI29" s="760"/>
      <c r="CJ29" s="760"/>
      <c r="CK29" s="760"/>
      <c r="CL29" s="760"/>
      <c r="CM29" s="760"/>
      <c r="CN29" s="760"/>
      <c r="CO29" s="760"/>
      <c r="CP29" s="760"/>
      <c r="CQ29" s="760"/>
      <c r="CR29" s="760"/>
      <c r="CS29" s="760"/>
      <c r="CT29" s="760"/>
      <c r="CU29" s="760"/>
      <c r="CV29" s="760"/>
      <c r="CW29" s="760"/>
      <c r="CX29" s="760"/>
      <c r="CY29" s="760"/>
      <c r="CZ29" s="760"/>
      <c r="DA29" s="760"/>
      <c r="DB29" s="760"/>
      <c r="DC29" s="760"/>
      <c r="DD29" s="760"/>
      <c r="DE29" s="760"/>
      <c r="DF29" s="760"/>
      <c r="DG29" s="760"/>
      <c r="DH29" s="760"/>
      <c r="DI29" s="760"/>
      <c r="DJ29" s="760"/>
      <c r="DK29" s="760"/>
      <c r="DL29" s="760"/>
      <c r="DM29" s="760"/>
      <c r="DN29" s="760"/>
      <c r="DO29" s="760"/>
      <c r="DP29" s="760"/>
      <c r="DQ29" s="760"/>
      <c r="DR29" s="760"/>
    </row>
    <row r="30" spans="1:122" s="761" customFormat="1" ht="14.25" hidden="1" customHeight="1">
      <c r="A30" s="789" t="s">
        <v>1377</v>
      </c>
      <c r="B30" s="803" t="s">
        <v>1378</v>
      </c>
      <c r="C30" s="1319"/>
      <c r="D30" s="1319"/>
      <c r="E30" s="1320"/>
      <c r="F30" s="1319"/>
      <c r="G30" s="1319"/>
      <c r="H30" s="1319"/>
      <c r="I30" s="1319"/>
      <c r="J30" s="1319"/>
      <c r="K30" s="1319"/>
      <c r="L30" s="1319"/>
      <c r="M30" s="1319"/>
      <c r="N30" s="1319"/>
      <c r="O30" s="924"/>
      <c r="P30" s="760"/>
      <c r="Q30" s="760"/>
      <c r="R30" s="760"/>
      <c r="S30" s="760"/>
      <c r="T30" s="760"/>
      <c r="U30" s="760"/>
      <c r="V30" s="760"/>
      <c r="W30" s="760"/>
      <c r="X30" s="760"/>
      <c r="Y30" s="760"/>
      <c r="Z30" s="760"/>
      <c r="AA30" s="760"/>
      <c r="AB30" s="760"/>
      <c r="AC30" s="760"/>
      <c r="AD30" s="760"/>
      <c r="AE30" s="760"/>
      <c r="AF30" s="760"/>
      <c r="AG30" s="760"/>
      <c r="AH30" s="760"/>
      <c r="AI30" s="760"/>
      <c r="AJ30" s="760"/>
      <c r="AK30" s="760"/>
      <c r="AL30" s="760"/>
      <c r="AM30" s="760"/>
      <c r="AN30" s="760"/>
      <c r="AO30" s="760"/>
      <c r="AP30" s="760"/>
      <c r="AQ30" s="760"/>
      <c r="AR30" s="760"/>
      <c r="AS30" s="760"/>
      <c r="AT30" s="760"/>
      <c r="AU30" s="760"/>
      <c r="AV30" s="760"/>
      <c r="AW30" s="760"/>
      <c r="AX30" s="760"/>
      <c r="AY30" s="760"/>
      <c r="AZ30" s="760"/>
      <c r="BA30" s="760"/>
      <c r="BB30" s="760"/>
      <c r="BC30" s="760"/>
      <c r="BD30" s="760"/>
      <c r="BE30" s="760"/>
      <c r="BF30" s="760"/>
      <c r="BG30" s="760"/>
      <c r="BH30" s="760"/>
      <c r="BI30" s="760"/>
      <c r="BJ30" s="760"/>
      <c r="BK30" s="760"/>
      <c r="BL30" s="760"/>
      <c r="BM30" s="760"/>
      <c r="BN30" s="760"/>
      <c r="BO30" s="760"/>
      <c r="BP30" s="760"/>
      <c r="BQ30" s="760"/>
      <c r="BR30" s="760"/>
      <c r="BS30" s="760"/>
      <c r="BT30" s="760"/>
      <c r="BU30" s="760"/>
      <c r="BV30" s="760"/>
      <c r="BW30" s="760"/>
      <c r="BX30" s="760"/>
      <c r="BY30" s="760"/>
      <c r="BZ30" s="760"/>
      <c r="CA30" s="760"/>
      <c r="CB30" s="760"/>
      <c r="CC30" s="760"/>
      <c r="CD30" s="760"/>
      <c r="CE30" s="760"/>
      <c r="CF30" s="760"/>
      <c r="CG30" s="760"/>
      <c r="CH30" s="760"/>
      <c r="CI30" s="760"/>
      <c r="CJ30" s="760"/>
      <c r="CK30" s="760"/>
      <c r="CL30" s="760"/>
      <c r="CM30" s="760"/>
      <c r="CN30" s="760"/>
      <c r="CO30" s="760"/>
      <c r="CP30" s="760"/>
      <c r="CQ30" s="760"/>
      <c r="CR30" s="760"/>
      <c r="CS30" s="760"/>
      <c r="CT30" s="760"/>
      <c r="CU30" s="760"/>
      <c r="CV30" s="760"/>
      <c r="CW30" s="760"/>
      <c r="CX30" s="760"/>
      <c r="CY30" s="760"/>
      <c r="CZ30" s="760"/>
      <c r="DA30" s="760"/>
      <c r="DB30" s="760"/>
      <c r="DC30" s="760"/>
      <c r="DD30" s="760"/>
      <c r="DE30" s="760"/>
      <c r="DF30" s="760"/>
      <c r="DG30" s="760"/>
      <c r="DH30" s="760"/>
      <c r="DI30" s="760"/>
      <c r="DJ30" s="760"/>
      <c r="DK30" s="760"/>
      <c r="DL30" s="760"/>
      <c r="DM30" s="760"/>
      <c r="DN30" s="760"/>
      <c r="DO30" s="760"/>
      <c r="DP30" s="760"/>
      <c r="DQ30" s="760"/>
      <c r="DR30" s="760"/>
    </row>
    <row r="31" spans="1:122" s="761" customFormat="1">
      <c r="A31" s="789" t="s">
        <v>1379</v>
      </c>
      <c r="B31" s="803" t="s">
        <v>1380</v>
      </c>
      <c r="C31" s="1319"/>
      <c r="D31" s="1319"/>
      <c r="E31" s="1320"/>
      <c r="F31" s="1319"/>
      <c r="G31" s="1319"/>
      <c r="H31" s="1319"/>
      <c r="I31" s="1319"/>
      <c r="J31" s="1319"/>
      <c r="K31" s="1319"/>
      <c r="L31" s="1319"/>
      <c r="M31" s="1319"/>
      <c r="N31" s="1319"/>
      <c r="O31" s="924"/>
      <c r="P31" s="760"/>
      <c r="Q31" s="760"/>
      <c r="R31" s="760"/>
      <c r="S31" s="760"/>
      <c r="T31" s="760"/>
      <c r="U31" s="760"/>
      <c r="V31" s="760"/>
      <c r="W31" s="760"/>
      <c r="X31" s="760"/>
      <c r="Y31" s="760"/>
      <c r="Z31" s="760"/>
      <c r="AA31" s="760"/>
      <c r="AB31" s="760"/>
      <c r="AC31" s="760"/>
      <c r="AD31" s="760"/>
      <c r="AE31" s="760"/>
      <c r="AF31" s="760"/>
      <c r="AG31" s="760"/>
      <c r="AH31" s="760"/>
      <c r="AI31" s="760"/>
      <c r="AJ31" s="760"/>
      <c r="AK31" s="760"/>
      <c r="AL31" s="760"/>
      <c r="AM31" s="760"/>
      <c r="AN31" s="760"/>
      <c r="AO31" s="760"/>
      <c r="AP31" s="760"/>
      <c r="AQ31" s="760"/>
      <c r="AR31" s="760"/>
      <c r="AS31" s="760"/>
      <c r="AT31" s="760"/>
      <c r="AU31" s="760"/>
      <c r="AV31" s="760"/>
      <c r="AW31" s="760"/>
      <c r="AX31" s="760"/>
      <c r="AY31" s="760"/>
      <c r="AZ31" s="760"/>
      <c r="BA31" s="760"/>
      <c r="BB31" s="760"/>
      <c r="BC31" s="760"/>
      <c r="BD31" s="760"/>
      <c r="BE31" s="760"/>
      <c r="BF31" s="760"/>
      <c r="BG31" s="760"/>
      <c r="BH31" s="760"/>
      <c r="BI31" s="760"/>
      <c r="BJ31" s="760"/>
      <c r="BK31" s="760"/>
      <c r="BL31" s="760"/>
      <c r="BM31" s="760"/>
      <c r="BN31" s="760"/>
      <c r="BO31" s="760"/>
      <c r="BP31" s="760"/>
      <c r="BQ31" s="760"/>
      <c r="BR31" s="760"/>
      <c r="BS31" s="760"/>
      <c r="BT31" s="760"/>
      <c r="BU31" s="760"/>
      <c r="BV31" s="760"/>
      <c r="BW31" s="760"/>
      <c r="BX31" s="760"/>
      <c r="BY31" s="760"/>
      <c r="BZ31" s="760"/>
      <c r="CA31" s="760"/>
      <c r="CB31" s="760"/>
      <c r="CC31" s="760"/>
      <c r="CD31" s="760"/>
      <c r="CE31" s="760"/>
      <c r="CF31" s="760"/>
      <c r="CG31" s="760"/>
      <c r="CH31" s="760"/>
      <c r="CI31" s="760"/>
      <c r="CJ31" s="760"/>
      <c r="CK31" s="760"/>
      <c r="CL31" s="760"/>
      <c r="CM31" s="760"/>
      <c r="CN31" s="760"/>
      <c r="CO31" s="760"/>
      <c r="CP31" s="760"/>
      <c r="CQ31" s="760"/>
      <c r="CR31" s="760"/>
      <c r="CS31" s="760"/>
      <c r="CT31" s="760"/>
      <c r="CU31" s="760"/>
      <c r="CV31" s="760"/>
      <c r="CW31" s="760"/>
      <c r="CX31" s="760"/>
      <c r="CY31" s="760"/>
      <c r="CZ31" s="760"/>
      <c r="DA31" s="760"/>
      <c r="DB31" s="760"/>
      <c r="DC31" s="760"/>
      <c r="DD31" s="760"/>
      <c r="DE31" s="760"/>
      <c r="DF31" s="760"/>
      <c r="DG31" s="760"/>
      <c r="DH31" s="760"/>
      <c r="DI31" s="760"/>
      <c r="DJ31" s="760"/>
      <c r="DK31" s="760"/>
      <c r="DL31" s="760"/>
      <c r="DM31" s="760"/>
      <c r="DN31" s="760"/>
      <c r="DO31" s="760"/>
      <c r="DP31" s="760"/>
      <c r="DQ31" s="760"/>
      <c r="DR31" s="760"/>
    </row>
    <row r="32" spans="1:122" s="810" customFormat="1" ht="42.75" hidden="1">
      <c r="A32" s="789" t="s">
        <v>1381</v>
      </c>
      <c r="B32" s="808" t="s">
        <v>1382</v>
      </c>
      <c r="C32" s="804"/>
      <c r="D32" s="804"/>
      <c r="E32" s="804"/>
      <c r="F32" s="804"/>
      <c r="G32" s="804"/>
      <c r="H32" s="804"/>
      <c r="I32" s="804"/>
      <c r="J32" s="804"/>
      <c r="K32" s="804"/>
      <c r="L32" s="804"/>
      <c r="M32" s="804"/>
      <c r="N32" s="804"/>
      <c r="O32" s="926"/>
      <c r="P32" s="807"/>
      <c r="Q32" s="807"/>
      <c r="R32" s="807"/>
      <c r="S32" s="807"/>
      <c r="T32" s="807"/>
      <c r="U32" s="807"/>
      <c r="V32" s="807"/>
      <c r="W32" s="807"/>
      <c r="X32" s="807"/>
      <c r="Y32" s="807"/>
      <c r="Z32" s="807"/>
      <c r="AA32" s="807"/>
      <c r="AB32" s="807"/>
      <c r="AC32" s="807"/>
      <c r="AD32" s="807"/>
      <c r="AE32" s="807"/>
      <c r="AF32" s="807"/>
      <c r="AG32" s="807"/>
      <c r="AH32" s="807"/>
      <c r="AI32" s="807"/>
      <c r="AJ32" s="807"/>
      <c r="AK32" s="807"/>
      <c r="AL32" s="807"/>
      <c r="AM32" s="807"/>
      <c r="AN32" s="807"/>
      <c r="AO32" s="807"/>
      <c r="AP32" s="807"/>
      <c r="AQ32" s="807"/>
      <c r="AR32" s="807"/>
      <c r="AS32" s="807"/>
      <c r="AT32" s="807"/>
      <c r="AU32" s="807"/>
      <c r="AV32" s="807"/>
      <c r="AW32" s="807"/>
      <c r="AX32" s="807"/>
      <c r="AY32" s="807"/>
      <c r="AZ32" s="807"/>
      <c r="BA32" s="807"/>
      <c r="BB32" s="807"/>
      <c r="BC32" s="807"/>
      <c r="BD32" s="807"/>
      <c r="BE32" s="807"/>
      <c r="BF32" s="807"/>
      <c r="BG32" s="807"/>
      <c r="BH32" s="807"/>
      <c r="BI32" s="807"/>
      <c r="BJ32" s="807"/>
      <c r="BK32" s="807"/>
      <c r="BL32" s="807"/>
      <c r="BM32" s="807"/>
      <c r="BN32" s="807"/>
      <c r="BO32" s="807"/>
      <c r="BP32" s="807"/>
      <c r="BQ32" s="807"/>
      <c r="BR32" s="807"/>
      <c r="BS32" s="807"/>
      <c r="BT32" s="807"/>
      <c r="BU32" s="807"/>
      <c r="BV32" s="807"/>
      <c r="BW32" s="807"/>
      <c r="BX32" s="807"/>
      <c r="BY32" s="807"/>
      <c r="BZ32" s="807"/>
      <c r="CA32" s="807"/>
      <c r="CB32" s="807"/>
      <c r="CC32" s="807"/>
      <c r="CD32" s="807"/>
      <c r="CE32" s="807"/>
      <c r="CF32" s="807"/>
      <c r="CG32" s="807"/>
      <c r="CH32" s="807"/>
      <c r="CI32" s="807"/>
      <c r="CJ32" s="807"/>
      <c r="CK32" s="807"/>
      <c r="CL32" s="807"/>
      <c r="CM32" s="807"/>
      <c r="CN32" s="807"/>
      <c r="CO32" s="807"/>
      <c r="CP32" s="807"/>
      <c r="CQ32" s="807"/>
      <c r="CR32" s="807"/>
      <c r="CS32" s="807"/>
      <c r="CT32" s="807"/>
      <c r="CU32" s="807"/>
      <c r="CV32" s="807"/>
      <c r="CW32" s="807"/>
      <c r="CX32" s="807"/>
      <c r="CY32" s="807"/>
      <c r="CZ32" s="807"/>
      <c r="DA32" s="807"/>
      <c r="DB32" s="807"/>
      <c r="DC32" s="807"/>
      <c r="DD32" s="807"/>
      <c r="DE32" s="807"/>
      <c r="DF32" s="807"/>
      <c r="DG32" s="807"/>
      <c r="DH32" s="807"/>
      <c r="DI32" s="807"/>
      <c r="DJ32" s="807"/>
      <c r="DK32" s="807"/>
      <c r="DL32" s="807"/>
      <c r="DM32" s="807"/>
      <c r="DN32" s="807"/>
      <c r="DO32" s="807"/>
      <c r="DP32" s="807"/>
      <c r="DQ32" s="807"/>
      <c r="DR32" s="807"/>
    </row>
    <row r="33" spans="1:122" s="810" customFormat="1" ht="28.5" hidden="1">
      <c r="A33" s="789" t="s">
        <v>1383</v>
      </c>
      <c r="B33" s="808" t="s">
        <v>1384</v>
      </c>
      <c r="C33" s="1319"/>
      <c r="D33" s="1319"/>
      <c r="E33" s="1319"/>
      <c r="F33" s="1319"/>
      <c r="G33" s="1319"/>
      <c r="H33" s="1319"/>
      <c r="I33" s="1319"/>
      <c r="J33" s="1319"/>
      <c r="K33" s="1319"/>
      <c r="L33" s="1319"/>
      <c r="M33" s="1319"/>
      <c r="N33" s="1319"/>
      <c r="O33" s="926"/>
      <c r="P33" s="807"/>
      <c r="Q33" s="807"/>
      <c r="R33" s="807"/>
      <c r="S33" s="807"/>
      <c r="T33" s="807"/>
      <c r="U33" s="807"/>
      <c r="V33" s="807"/>
      <c r="W33" s="807"/>
      <c r="X33" s="807"/>
      <c r="Y33" s="807"/>
      <c r="Z33" s="807"/>
      <c r="AA33" s="807"/>
      <c r="AB33" s="807"/>
      <c r="AC33" s="807"/>
      <c r="AD33" s="807"/>
      <c r="AE33" s="807"/>
      <c r="AF33" s="807"/>
      <c r="AG33" s="807"/>
      <c r="AH33" s="807"/>
      <c r="AI33" s="807"/>
      <c r="AJ33" s="807"/>
      <c r="AK33" s="807"/>
      <c r="AL33" s="807"/>
      <c r="AM33" s="807"/>
      <c r="AN33" s="807"/>
      <c r="AO33" s="807"/>
      <c r="AP33" s="807"/>
      <c r="AQ33" s="807"/>
      <c r="AR33" s="807"/>
      <c r="AS33" s="807"/>
      <c r="AT33" s="807"/>
      <c r="AU33" s="807"/>
      <c r="AV33" s="807"/>
      <c r="AW33" s="807"/>
      <c r="AX33" s="807"/>
      <c r="AY33" s="807"/>
      <c r="AZ33" s="807"/>
      <c r="BA33" s="807"/>
      <c r="BB33" s="807"/>
      <c r="BC33" s="807"/>
      <c r="BD33" s="807"/>
      <c r="BE33" s="807"/>
      <c r="BF33" s="807"/>
      <c r="BG33" s="807"/>
      <c r="BH33" s="807"/>
      <c r="BI33" s="807"/>
      <c r="BJ33" s="807"/>
      <c r="BK33" s="807"/>
      <c r="BL33" s="807"/>
      <c r="BM33" s="807"/>
      <c r="BN33" s="807"/>
      <c r="BO33" s="807"/>
      <c r="BP33" s="807"/>
      <c r="BQ33" s="807"/>
      <c r="BR33" s="807"/>
      <c r="BS33" s="807"/>
      <c r="BT33" s="807"/>
      <c r="BU33" s="807"/>
      <c r="BV33" s="807"/>
      <c r="BW33" s="807"/>
      <c r="BX33" s="807"/>
      <c r="BY33" s="807"/>
      <c r="BZ33" s="807"/>
      <c r="CA33" s="807"/>
      <c r="CB33" s="807"/>
      <c r="CC33" s="807"/>
      <c r="CD33" s="807"/>
      <c r="CE33" s="807"/>
      <c r="CF33" s="807"/>
      <c r="CG33" s="807"/>
      <c r="CH33" s="807"/>
      <c r="CI33" s="807"/>
      <c r="CJ33" s="807"/>
      <c r="CK33" s="807"/>
      <c r="CL33" s="807"/>
      <c r="CM33" s="807"/>
      <c r="CN33" s="807"/>
      <c r="CO33" s="807"/>
      <c r="CP33" s="807"/>
      <c r="CQ33" s="807"/>
      <c r="CR33" s="807"/>
      <c r="CS33" s="807"/>
      <c r="CT33" s="807"/>
      <c r="CU33" s="807"/>
      <c r="CV33" s="807"/>
      <c r="CW33" s="807"/>
      <c r="CX33" s="807"/>
      <c r="CY33" s="807"/>
      <c r="CZ33" s="807"/>
      <c r="DA33" s="807"/>
      <c r="DB33" s="807"/>
      <c r="DC33" s="807"/>
      <c r="DD33" s="807"/>
      <c r="DE33" s="807"/>
      <c r="DF33" s="807"/>
      <c r="DG33" s="807"/>
      <c r="DH33" s="807"/>
      <c r="DI33" s="807"/>
      <c r="DJ33" s="807"/>
      <c r="DK33" s="807"/>
      <c r="DL33" s="807"/>
      <c r="DM33" s="807"/>
      <c r="DN33" s="807"/>
      <c r="DO33" s="807"/>
      <c r="DP33" s="807"/>
      <c r="DQ33" s="807"/>
      <c r="DR33" s="807"/>
    </row>
    <row r="34" spans="1:122" s="810" customFormat="1" ht="42.75" hidden="1">
      <c r="A34" s="789" t="s">
        <v>1385</v>
      </c>
      <c r="B34" s="808" t="s">
        <v>1386</v>
      </c>
      <c r="C34" s="1321"/>
      <c r="D34" s="1319"/>
      <c r="E34" s="1319"/>
      <c r="F34" s="1319"/>
      <c r="G34" s="1319"/>
      <c r="H34" s="1319"/>
      <c r="I34" s="1319"/>
      <c r="J34" s="1319"/>
      <c r="K34" s="1319"/>
      <c r="L34" s="1319"/>
      <c r="M34" s="1319"/>
      <c r="N34" s="1319"/>
      <c r="O34" s="926"/>
      <c r="P34" s="807"/>
      <c r="Q34" s="807"/>
      <c r="R34" s="807"/>
      <c r="S34" s="807"/>
      <c r="T34" s="807"/>
      <c r="U34" s="807"/>
      <c r="V34" s="807"/>
      <c r="W34" s="807"/>
      <c r="X34" s="807"/>
      <c r="Y34" s="807"/>
      <c r="Z34" s="807"/>
      <c r="AA34" s="807"/>
      <c r="AB34" s="807"/>
      <c r="AC34" s="807"/>
      <c r="AD34" s="807"/>
      <c r="AE34" s="807"/>
      <c r="AF34" s="807"/>
      <c r="AG34" s="807"/>
      <c r="AH34" s="807"/>
      <c r="AI34" s="807"/>
      <c r="AJ34" s="807"/>
      <c r="AK34" s="807"/>
      <c r="AL34" s="807"/>
      <c r="AM34" s="807"/>
      <c r="AN34" s="807"/>
      <c r="AO34" s="807"/>
      <c r="AP34" s="807"/>
      <c r="AQ34" s="807"/>
      <c r="AR34" s="807"/>
      <c r="AS34" s="807"/>
      <c r="AT34" s="807"/>
      <c r="AU34" s="807"/>
      <c r="AV34" s="807"/>
      <c r="AW34" s="807"/>
      <c r="AX34" s="807"/>
      <c r="AY34" s="807"/>
      <c r="AZ34" s="807"/>
      <c r="BA34" s="807"/>
      <c r="BB34" s="807"/>
      <c r="BC34" s="807"/>
      <c r="BD34" s="807"/>
      <c r="BE34" s="807"/>
      <c r="BF34" s="807"/>
      <c r="BG34" s="807"/>
      <c r="BH34" s="807"/>
      <c r="BI34" s="807"/>
      <c r="BJ34" s="807"/>
      <c r="BK34" s="807"/>
      <c r="BL34" s="807"/>
      <c r="BM34" s="807"/>
      <c r="BN34" s="807"/>
      <c r="BO34" s="807"/>
      <c r="BP34" s="807"/>
      <c r="BQ34" s="807"/>
      <c r="BR34" s="807"/>
      <c r="BS34" s="807"/>
      <c r="BT34" s="807"/>
      <c r="BU34" s="807"/>
      <c r="BV34" s="807"/>
      <c r="BW34" s="807"/>
      <c r="BX34" s="807"/>
      <c r="BY34" s="807"/>
      <c r="BZ34" s="807"/>
      <c r="CA34" s="807"/>
      <c r="CB34" s="807"/>
      <c r="CC34" s="807"/>
      <c r="CD34" s="807"/>
      <c r="CE34" s="807"/>
      <c r="CF34" s="807"/>
      <c r="CG34" s="807"/>
      <c r="CH34" s="807"/>
      <c r="CI34" s="807"/>
      <c r="CJ34" s="807"/>
      <c r="CK34" s="807"/>
      <c r="CL34" s="807"/>
      <c r="CM34" s="807"/>
      <c r="CN34" s="807"/>
      <c r="CO34" s="807"/>
      <c r="CP34" s="807"/>
      <c r="CQ34" s="807"/>
      <c r="CR34" s="807"/>
      <c r="CS34" s="807"/>
      <c r="CT34" s="807"/>
      <c r="CU34" s="807"/>
      <c r="CV34" s="807"/>
      <c r="CW34" s="807"/>
      <c r="CX34" s="807"/>
      <c r="CY34" s="807"/>
      <c r="CZ34" s="807"/>
      <c r="DA34" s="807"/>
      <c r="DB34" s="807"/>
      <c r="DC34" s="807"/>
      <c r="DD34" s="807"/>
      <c r="DE34" s="807"/>
      <c r="DF34" s="807"/>
      <c r="DG34" s="807"/>
      <c r="DH34" s="807"/>
      <c r="DI34" s="807"/>
      <c r="DJ34" s="807"/>
      <c r="DK34" s="807"/>
      <c r="DL34" s="807"/>
      <c r="DM34" s="807"/>
      <c r="DN34" s="807"/>
      <c r="DO34" s="807"/>
      <c r="DP34" s="807"/>
      <c r="DQ34" s="807"/>
      <c r="DR34" s="807"/>
    </row>
    <row r="35" spans="1:122" s="810" customFormat="1" hidden="1">
      <c r="A35" s="789" t="s">
        <v>1387</v>
      </c>
      <c r="B35" s="808" t="s">
        <v>1388</v>
      </c>
      <c r="C35" s="1319"/>
      <c r="D35" s="1319"/>
      <c r="E35" s="1319"/>
      <c r="F35" s="1319"/>
      <c r="G35" s="1319"/>
      <c r="H35" s="1319"/>
      <c r="I35" s="1319"/>
      <c r="J35" s="1319"/>
      <c r="K35" s="1319"/>
      <c r="L35" s="1319"/>
      <c r="M35" s="1319"/>
      <c r="N35" s="1319"/>
      <c r="O35" s="926"/>
      <c r="P35" s="807"/>
      <c r="Q35" s="807"/>
      <c r="R35" s="807"/>
      <c r="S35" s="807"/>
      <c r="T35" s="807"/>
      <c r="U35" s="807"/>
      <c r="V35" s="807"/>
      <c r="W35" s="807"/>
      <c r="X35" s="807"/>
      <c r="Y35" s="807"/>
      <c r="Z35" s="807"/>
      <c r="AA35" s="807"/>
      <c r="AB35" s="807"/>
      <c r="AC35" s="807"/>
      <c r="AD35" s="807"/>
      <c r="AE35" s="807"/>
      <c r="AF35" s="807"/>
      <c r="AG35" s="807"/>
      <c r="AH35" s="807"/>
      <c r="AI35" s="807"/>
      <c r="AJ35" s="807"/>
      <c r="AK35" s="807"/>
      <c r="AL35" s="807"/>
      <c r="AM35" s="807"/>
      <c r="AN35" s="807"/>
      <c r="AO35" s="807"/>
      <c r="AP35" s="807"/>
      <c r="AQ35" s="807"/>
      <c r="AR35" s="807"/>
      <c r="AS35" s="807"/>
      <c r="AT35" s="807"/>
      <c r="AU35" s="807"/>
      <c r="AV35" s="807"/>
      <c r="AW35" s="807"/>
      <c r="AX35" s="807"/>
      <c r="AY35" s="807"/>
      <c r="AZ35" s="807"/>
      <c r="BA35" s="807"/>
      <c r="BB35" s="807"/>
      <c r="BC35" s="807"/>
      <c r="BD35" s="807"/>
      <c r="BE35" s="807"/>
      <c r="BF35" s="807"/>
      <c r="BG35" s="807"/>
      <c r="BH35" s="807"/>
      <c r="BI35" s="807"/>
      <c r="BJ35" s="807"/>
      <c r="BK35" s="807"/>
      <c r="BL35" s="807"/>
      <c r="BM35" s="807"/>
      <c r="BN35" s="807"/>
      <c r="BO35" s="807"/>
      <c r="BP35" s="807"/>
      <c r="BQ35" s="807"/>
      <c r="BR35" s="807"/>
      <c r="BS35" s="807"/>
      <c r="BT35" s="807"/>
      <c r="BU35" s="807"/>
      <c r="BV35" s="807"/>
      <c r="BW35" s="807"/>
      <c r="BX35" s="807"/>
      <c r="BY35" s="807"/>
      <c r="BZ35" s="807"/>
      <c r="CA35" s="807"/>
      <c r="CB35" s="807"/>
      <c r="CC35" s="807"/>
      <c r="CD35" s="807"/>
      <c r="CE35" s="807"/>
      <c r="CF35" s="807"/>
      <c r="CG35" s="807"/>
      <c r="CH35" s="807"/>
      <c r="CI35" s="807"/>
      <c r="CJ35" s="807"/>
      <c r="CK35" s="807"/>
      <c r="CL35" s="807"/>
      <c r="CM35" s="807"/>
      <c r="CN35" s="807"/>
      <c r="CO35" s="807"/>
      <c r="CP35" s="807"/>
      <c r="CQ35" s="807"/>
      <c r="CR35" s="807"/>
      <c r="CS35" s="807"/>
      <c r="CT35" s="807"/>
      <c r="CU35" s="807"/>
      <c r="CV35" s="807"/>
      <c r="CW35" s="807"/>
      <c r="CX35" s="807"/>
      <c r="CY35" s="807"/>
      <c r="CZ35" s="807"/>
      <c r="DA35" s="807"/>
      <c r="DB35" s="807"/>
      <c r="DC35" s="807"/>
      <c r="DD35" s="807"/>
      <c r="DE35" s="807"/>
      <c r="DF35" s="807"/>
      <c r="DG35" s="807"/>
      <c r="DH35" s="807"/>
      <c r="DI35" s="807"/>
      <c r="DJ35" s="807"/>
      <c r="DK35" s="807"/>
      <c r="DL35" s="807"/>
      <c r="DM35" s="807"/>
      <c r="DN35" s="807"/>
      <c r="DO35" s="807"/>
      <c r="DP35" s="807"/>
      <c r="DQ35" s="807"/>
      <c r="DR35" s="807"/>
    </row>
    <row r="36" spans="1:122" s="810" customFormat="1" hidden="1">
      <c r="A36" s="789" t="s">
        <v>1389</v>
      </c>
      <c r="B36" s="808" t="s">
        <v>1390</v>
      </c>
      <c r="C36" s="1320"/>
      <c r="D36" s="1319"/>
      <c r="E36" s="1319"/>
      <c r="F36" s="1319"/>
      <c r="G36" s="1319"/>
      <c r="H36" s="1319"/>
      <c r="I36" s="1319"/>
      <c r="J36" s="1319"/>
      <c r="K36" s="1319"/>
      <c r="L36" s="1319"/>
      <c r="M36" s="1319"/>
      <c r="N36" s="1319"/>
      <c r="O36" s="926"/>
      <c r="P36" s="807"/>
      <c r="Q36" s="807"/>
      <c r="R36" s="807"/>
      <c r="S36" s="807"/>
      <c r="T36" s="807"/>
      <c r="U36" s="807"/>
      <c r="V36" s="807"/>
      <c r="W36" s="807"/>
      <c r="X36" s="807"/>
      <c r="Y36" s="807"/>
      <c r="Z36" s="807"/>
      <c r="AA36" s="807"/>
      <c r="AB36" s="807"/>
      <c r="AC36" s="807"/>
      <c r="AD36" s="807"/>
      <c r="AE36" s="807"/>
      <c r="AF36" s="807"/>
      <c r="AG36" s="807"/>
      <c r="AH36" s="807"/>
      <c r="AI36" s="807"/>
      <c r="AJ36" s="807"/>
      <c r="AK36" s="807"/>
      <c r="AL36" s="807"/>
      <c r="AM36" s="807"/>
      <c r="AN36" s="807"/>
      <c r="AO36" s="807"/>
      <c r="AP36" s="807"/>
      <c r="AQ36" s="807"/>
      <c r="AR36" s="807"/>
      <c r="AS36" s="807"/>
      <c r="AT36" s="807"/>
      <c r="AU36" s="807"/>
      <c r="AV36" s="807"/>
      <c r="AW36" s="807"/>
      <c r="AX36" s="807"/>
      <c r="AY36" s="807"/>
      <c r="AZ36" s="807"/>
      <c r="BA36" s="807"/>
      <c r="BB36" s="807"/>
      <c r="BC36" s="807"/>
      <c r="BD36" s="807"/>
      <c r="BE36" s="807"/>
      <c r="BF36" s="807"/>
      <c r="BG36" s="807"/>
      <c r="BH36" s="807"/>
      <c r="BI36" s="807"/>
      <c r="BJ36" s="807"/>
      <c r="BK36" s="807"/>
      <c r="BL36" s="807"/>
      <c r="BM36" s="807"/>
      <c r="BN36" s="807"/>
      <c r="BO36" s="807"/>
      <c r="BP36" s="807"/>
      <c r="BQ36" s="807"/>
      <c r="BR36" s="807"/>
      <c r="BS36" s="807"/>
      <c r="BT36" s="807"/>
      <c r="BU36" s="807"/>
      <c r="BV36" s="807"/>
      <c r="BW36" s="807"/>
      <c r="BX36" s="807"/>
      <c r="BY36" s="807"/>
      <c r="BZ36" s="807"/>
      <c r="CA36" s="807"/>
      <c r="CB36" s="807"/>
      <c r="CC36" s="807"/>
      <c r="CD36" s="807"/>
      <c r="CE36" s="807"/>
      <c r="CF36" s="807"/>
      <c r="CG36" s="807"/>
      <c r="CH36" s="807"/>
      <c r="CI36" s="807"/>
      <c r="CJ36" s="807"/>
      <c r="CK36" s="807"/>
      <c r="CL36" s="807"/>
      <c r="CM36" s="807"/>
      <c r="CN36" s="807"/>
      <c r="CO36" s="807"/>
      <c r="CP36" s="807"/>
      <c r="CQ36" s="807"/>
      <c r="CR36" s="807"/>
      <c r="CS36" s="807"/>
      <c r="CT36" s="807"/>
      <c r="CU36" s="807"/>
      <c r="CV36" s="807"/>
      <c r="CW36" s="807"/>
      <c r="CX36" s="807"/>
      <c r="CY36" s="807"/>
      <c r="CZ36" s="807"/>
      <c r="DA36" s="807"/>
      <c r="DB36" s="807"/>
      <c r="DC36" s="807"/>
      <c r="DD36" s="807"/>
      <c r="DE36" s="807"/>
      <c r="DF36" s="807"/>
      <c r="DG36" s="807"/>
      <c r="DH36" s="807"/>
      <c r="DI36" s="807"/>
      <c r="DJ36" s="807"/>
      <c r="DK36" s="807"/>
      <c r="DL36" s="807"/>
      <c r="DM36" s="807"/>
      <c r="DN36" s="807"/>
      <c r="DO36" s="807"/>
      <c r="DP36" s="807"/>
      <c r="DQ36" s="807"/>
      <c r="DR36" s="807"/>
    </row>
    <row r="37" spans="1:122" s="810" customFormat="1">
      <c r="A37" s="789" t="s">
        <v>1391</v>
      </c>
      <c r="B37" s="812" t="s">
        <v>1392</v>
      </c>
      <c r="C37" s="804"/>
      <c r="D37" s="804"/>
      <c r="E37" s="804">
        <v>63.54</v>
      </c>
      <c r="F37" s="804"/>
      <c r="G37" s="804"/>
      <c r="H37" s="804"/>
      <c r="I37" s="804"/>
      <c r="J37" s="804"/>
      <c r="K37" s="804"/>
      <c r="L37" s="804"/>
      <c r="M37" s="804"/>
      <c r="N37" s="804"/>
      <c r="O37" s="926"/>
      <c r="P37" s="807"/>
      <c r="Q37" s="807"/>
      <c r="R37" s="807"/>
      <c r="S37" s="807"/>
      <c r="T37" s="807"/>
      <c r="U37" s="807"/>
      <c r="V37" s="807"/>
      <c r="W37" s="807"/>
      <c r="X37" s="807"/>
      <c r="Y37" s="807"/>
      <c r="Z37" s="807"/>
      <c r="AA37" s="807"/>
      <c r="AB37" s="807"/>
      <c r="AC37" s="807"/>
      <c r="AD37" s="807"/>
      <c r="AE37" s="807"/>
      <c r="AF37" s="807"/>
      <c r="AG37" s="807"/>
      <c r="AH37" s="807"/>
      <c r="AI37" s="807"/>
      <c r="AJ37" s="807"/>
      <c r="AK37" s="807"/>
      <c r="AL37" s="807"/>
      <c r="AM37" s="807"/>
      <c r="AN37" s="807"/>
      <c r="AO37" s="807"/>
      <c r="AP37" s="807"/>
      <c r="AQ37" s="807"/>
      <c r="AR37" s="807"/>
      <c r="AS37" s="807"/>
      <c r="AT37" s="807"/>
      <c r="AU37" s="807"/>
      <c r="AV37" s="807"/>
      <c r="AW37" s="807"/>
      <c r="AX37" s="807"/>
      <c r="AY37" s="807"/>
      <c r="AZ37" s="807"/>
      <c r="BA37" s="807"/>
      <c r="BB37" s="807"/>
      <c r="BC37" s="807"/>
      <c r="BD37" s="807"/>
      <c r="BE37" s="807"/>
      <c r="BF37" s="807"/>
      <c r="BG37" s="807"/>
      <c r="BH37" s="807"/>
      <c r="BI37" s="807"/>
      <c r="BJ37" s="807"/>
      <c r="BK37" s="807"/>
      <c r="BL37" s="807"/>
      <c r="BM37" s="807"/>
      <c r="BN37" s="807"/>
      <c r="BO37" s="807"/>
      <c r="BP37" s="807"/>
      <c r="BQ37" s="807"/>
      <c r="BR37" s="807"/>
      <c r="BS37" s="807"/>
      <c r="BT37" s="807"/>
      <c r="BU37" s="807"/>
      <c r="BV37" s="807"/>
      <c r="BW37" s="807"/>
      <c r="BX37" s="807"/>
      <c r="BY37" s="807"/>
      <c r="BZ37" s="807"/>
      <c r="CA37" s="807"/>
      <c r="CB37" s="807"/>
      <c r="CC37" s="807"/>
      <c r="CD37" s="807"/>
      <c r="CE37" s="807"/>
      <c r="CF37" s="807"/>
      <c r="CG37" s="807"/>
      <c r="CH37" s="807"/>
      <c r="CI37" s="807"/>
      <c r="CJ37" s="807"/>
      <c r="CK37" s="807"/>
      <c r="CL37" s="807"/>
      <c r="CM37" s="807"/>
      <c r="CN37" s="807"/>
      <c r="CO37" s="807"/>
      <c r="CP37" s="807"/>
      <c r="CQ37" s="807"/>
      <c r="CR37" s="807"/>
      <c r="CS37" s="807"/>
      <c r="CT37" s="807"/>
      <c r="CU37" s="807"/>
      <c r="CV37" s="807"/>
      <c r="CW37" s="807"/>
      <c r="CX37" s="807"/>
      <c r="CY37" s="807"/>
      <c r="CZ37" s="807"/>
      <c r="DA37" s="807"/>
      <c r="DB37" s="807"/>
      <c r="DC37" s="807"/>
      <c r="DD37" s="807"/>
      <c r="DE37" s="807"/>
      <c r="DF37" s="807"/>
      <c r="DG37" s="807"/>
      <c r="DH37" s="807"/>
      <c r="DI37" s="807"/>
      <c r="DJ37" s="807"/>
      <c r="DK37" s="807"/>
      <c r="DL37" s="807"/>
      <c r="DM37" s="807"/>
      <c r="DN37" s="807"/>
      <c r="DO37" s="807"/>
      <c r="DP37" s="807"/>
      <c r="DQ37" s="807"/>
      <c r="DR37" s="807"/>
    </row>
    <row r="38" spans="1:122" s="810" customFormat="1" hidden="1">
      <c r="A38" s="789" t="s">
        <v>1393</v>
      </c>
      <c r="B38" s="808" t="s">
        <v>1394</v>
      </c>
      <c r="C38" s="1319"/>
      <c r="D38" s="1319"/>
      <c r="E38" s="1319"/>
      <c r="F38" s="1319"/>
      <c r="G38" s="1319"/>
      <c r="H38" s="1319"/>
      <c r="I38" s="1319"/>
      <c r="J38" s="1319"/>
      <c r="K38" s="1319"/>
      <c r="L38" s="1319"/>
      <c r="M38" s="1319"/>
      <c r="N38" s="1319"/>
      <c r="O38" s="926"/>
      <c r="P38" s="807"/>
      <c r="Q38" s="807"/>
      <c r="R38" s="807"/>
      <c r="S38" s="807"/>
      <c r="T38" s="807"/>
      <c r="U38" s="807"/>
      <c r="V38" s="807"/>
      <c r="W38" s="807"/>
      <c r="X38" s="807"/>
      <c r="Y38" s="807"/>
      <c r="Z38" s="807"/>
      <c r="AA38" s="807"/>
      <c r="AB38" s="807"/>
      <c r="AC38" s="807"/>
      <c r="AD38" s="807"/>
      <c r="AE38" s="807"/>
      <c r="AF38" s="807"/>
      <c r="AG38" s="807"/>
      <c r="AH38" s="807"/>
      <c r="AI38" s="807"/>
      <c r="AJ38" s="807"/>
      <c r="AK38" s="807"/>
      <c r="AL38" s="807"/>
      <c r="AM38" s="807"/>
      <c r="AN38" s="807"/>
      <c r="AO38" s="807"/>
      <c r="AP38" s="807"/>
      <c r="AQ38" s="807"/>
      <c r="AR38" s="807"/>
      <c r="AS38" s="807"/>
      <c r="AT38" s="807"/>
      <c r="AU38" s="807"/>
      <c r="AV38" s="807"/>
      <c r="AW38" s="807"/>
      <c r="AX38" s="807"/>
      <c r="AY38" s="807"/>
      <c r="AZ38" s="807"/>
      <c r="BA38" s="807"/>
      <c r="BB38" s="807"/>
      <c r="BC38" s="807"/>
      <c r="BD38" s="807"/>
      <c r="BE38" s="807"/>
      <c r="BF38" s="807"/>
      <c r="BG38" s="807"/>
      <c r="BH38" s="807"/>
      <c r="BI38" s="807"/>
      <c r="BJ38" s="807"/>
      <c r="BK38" s="807"/>
      <c r="BL38" s="807"/>
      <c r="BM38" s="807"/>
      <c r="BN38" s="807"/>
      <c r="BO38" s="807"/>
      <c r="BP38" s="807"/>
      <c r="BQ38" s="807"/>
      <c r="BR38" s="807"/>
      <c r="BS38" s="807"/>
      <c r="BT38" s="807"/>
      <c r="BU38" s="807"/>
      <c r="BV38" s="807"/>
      <c r="BW38" s="807"/>
      <c r="BX38" s="807"/>
      <c r="BY38" s="807"/>
      <c r="BZ38" s="807"/>
      <c r="CA38" s="807"/>
      <c r="CB38" s="807"/>
      <c r="CC38" s="807"/>
      <c r="CD38" s="807"/>
      <c r="CE38" s="807"/>
      <c r="CF38" s="807"/>
      <c r="CG38" s="807"/>
      <c r="CH38" s="807"/>
      <c r="CI38" s="807"/>
      <c r="CJ38" s="807"/>
      <c r="CK38" s="807"/>
      <c r="CL38" s="807"/>
      <c r="CM38" s="807"/>
      <c r="CN38" s="807"/>
      <c r="CO38" s="807"/>
      <c r="CP38" s="807"/>
      <c r="CQ38" s="807"/>
      <c r="CR38" s="807"/>
      <c r="CS38" s="807"/>
      <c r="CT38" s="807"/>
      <c r="CU38" s="807"/>
      <c r="CV38" s="807"/>
      <c r="CW38" s="807"/>
      <c r="CX38" s="807"/>
      <c r="CY38" s="807"/>
      <c r="CZ38" s="807"/>
      <c r="DA38" s="807"/>
      <c r="DB38" s="807"/>
      <c r="DC38" s="807"/>
      <c r="DD38" s="807"/>
      <c r="DE38" s="807"/>
      <c r="DF38" s="807"/>
      <c r="DG38" s="807"/>
      <c r="DH38" s="807"/>
      <c r="DI38" s="807"/>
      <c r="DJ38" s="807"/>
      <c r="DK38" s="807"/>
      <c r="DL38" s="807"/>
      <c r="DM38" s="807"/>
      <c r="DN38" s="807"/>
      <c r="DO38" s="807"/>
      <c r="DP38" s="807"/>
      <c r="DQ38" s="807"/>
      <c r="DR38" s="807"/>
    </row>
    <row r="39" spans="1:122" s="810" customFormat="1" ht="28.5" hidden="1">
      <c r="A39" s="789" t="s">
        <v>1395</v>
      </c>
      <c r="B39" s="808" t="s">
        <v>1396</v>
      </c>
      <c r="C39" s="1319"/>
      <c r="D39" s="1319"/>
      <c r="E39" s="1319"/>
      <c r="F39" s="1319"/>
      <c r="G39" s="1319"/>
      <c r="H39" s="1319"/>
      <c r="I39" s="1319"/>
      <c r="J39" s="1319"/>
      <c r="K39" s="1319"/>
      <c r="L39" s="1319"/>
      <c r="M39" s="1319"/>
      <c r="N39" s="1319"/>
      <c r="O39" s="926"/>
      <c r="P39" s="807"/>
      <c r="Q39" s="807"/>
      <c r="R39" s="807"/>
      <c r="S39" s="807"/>
      <c r="T39" s="807"/>
      <c r="U39" s="807"/>
      <c r="V39" s="807"/>
      <c r="W39" s="807"/>
      <c r="X39" s="807"/>
      <c r="Y39" s="807"/>
      <c r="Z39" s="807"/>
      <c r="AA39" s="807"/>
      <c r="AB39" s="807"/>
      <c r="AC39" s="807"/>
      <c r="AD39" s="807"/>
      <c r="AE39" s="807"/>
      <c r="AF39" s="807"/>
      <c r="AG39" s="807"/>
      <c r="AH39" s="807"/>
      <c r="AI39" s="807"/>
      <c r="AJ39" s="807"/>
      <c r="AK39" s="807"/>
      <c r="AL39" s="807"/>
      <c r="AM39" s="807"/>
      <c r="AN39" s="807"/>
      <c r="AO39" s="807"/>
      <c r="AP39" s="807"/>
      <c r="AQ39" s="807"/>
      <c r="AR39" s="807"/>
      <c r="AS39" s="807"/>
      <c r="AT39" s="807"/>
      <c r="AU39" s="807"/>
      <c r="AV39" s="807"/>
      <c r="AW39" s="807"/>
      <c r="AX39" s="807"/>
      <c r="AY39" s="807"/>
      <c r="AZ39" s="807"/>
      <c r="BA39" s="807"/>
      <c r="BB39" s="807"/>
      <c r="BC39" s="807"/>
      <c r="BD39" s="807"/>
      <c r="BE39" s="807"/>
      <c r="BF39" s="807"/>
      <c r="BG39" s="807"/>
      <c r="BH39" s="807"/>
      <c r="BI39" s="807"/>
      <c r="BJ39" s="807"/>
      <c r="BK39" s="807"/>
      <c r="BL39" s="807"/>
      <c r="BM39" s="807"/>
      <c r="BN39" s="807"/>
      <c r="BO39" s="807"/>
      <c r="BP39" s="807"/>
      <c r="BQ39" s="807"/>
      <c r="BR39" s="807"/>
      <c r="BS39" s="807"/>
      <c r="BT39" s="807"/>
      <c r="BU39" s="807"/>
      <c r="BV39" s="807"/>
      <c r="BW39" s="807"/>
      <c r="BX39" s="807"/>
      <c r="BY39" s="807"/>
      <c r="BZ39" s="807"/>
      <c r="CA39" s="807"/>
      <c r="CB39" s="807"/>
      <c r="CC39" s="807"/>
      <c r="CD39" s="807"/>
      <c r="CE39" s="807"/>
      <c r="CF39" s="807"/>
      <c r="CG39" s="807"/>
      <c r="CH39" s="807"/>
      <c r="CI39" s="807"/>
      <c r="CJ39" s="807"/>
      <c r="CK39" s="807"/>
      <c r="CL39" s="807"/>
      <c r="CM39" s="807"/>
      <c r="CN39" s="807"/>
      <c r="CO39" s="807"/>
      <c r="CP39" s="807"/>
      <c r="CQ39" s="807"/>
      <c r="CR39" s="807"/>
      <c r="CS39" s="807"/>
      <c r="CT39" s="807"/>
      <c r="CU39" s="807"/>
      <c r="CV39" s="807"/>
      <c r="CW39" s="807"/>
      <c r="CX39" s="807"/>
      <c r="CY39" s="807"/>
      <c r="CZ39" s="807"/>
      <c r="DA39" s="807"/>
      <c r="DB39" s="807"/>
      <c r="DC39" s="807"/>
      <c r="DD39" s="807"/>
      <c r="DE39" s="807"/>
      <c r="DF39" s="807"/>
      <c r="DG39" s="807"/>
      <c r="DH39" s="807"/>
      <c r="DI39" s="807"/>
      <c r="DJ39" s="807"/>
      <c r="DK39" s="807"/>
      <c r="DL39" s="807"/>
      <c r="DM39" s="807"/>
      <c r="DN39" s="807"/>
      <c r="DO39" s="807"/>
      <c r="DP39" s="807"/>
      <c r="DQ39" s="807"/>
      <c r="DR39" s="807"/>
    </row>
    <row r="40" spans="1:122" s="810" customFormat="1" ht="28.5" hidden="1">
      <c r="A40" s="789" t="s">
        <v>1397</v>
      </c>
      <c r="B40" s="808" t="s">
        <v>1398</v>
      </c>
      <c r="C40" s="1319"/>
      <c r="D40" s="1319"/>
      <c r="E40" s="1319"/>
      <c r="F40" s="1319"/>
      <c r="G40" s="1319"/>
      <c r="H40" s="1319"/>
      <c r="I40" s="1319"/>
      <c r="J40" s="1319"/>
      <c r="K40" s="1319"/>
      <c r="L40" s="1319"/>
      <c r="M40" s="1319"/>
      <c r="N40" s="1319"/>
      <c r="O40" s="926"/>
      <c r="P40" s="807"/>
      <c r="Q40" s="807"/>
      <c r="R40" s="807"/>
      <c r="S40" s="807"/>
      <c r="T40" s="807"/>
      <c r="U40" s="807"/>
      <c r="V40" s="807"/>
      <c r="W40" s="807"/>
      <c r="X40" s="807"/>
      <c r="Y40" s="807"/>
      <c r="Z40" s="807"/>
      <c r="AA40" s="807"/>
      <c r="AB40" s="807"/>
      <c r="AC40" s="807"/>
      <c r="AD40" s="807"/>
      <c r="AE40" s="807"/>
      <c r="AF40" s="807"/>
      <c r="AG40" s="807"/>
      <c r="AH40" s="807"/>
      <c r="AI40" s="807"/>
      <c r="AJ40" s="807"/>
      <c r="AK40" s="807"/>
      <c r="AL40" s="807"/>
      <c r="AM40" s="807"/>
      <c r="AN40" s="807"/>
      <c r="AO40" s="807"/>
      <c r="AP40" s="807"/>
      <c r="AQ40" s="807"/>
      <c r="AR40" s="807"/>
      <c r="AS40" s="807"/>
      <c r="AT40" s="807"/>
      <c r="AU40" s="807"/>
      <c r="AV40" s="807"/>
      <c r="AW40" s="807"/>
      <c r="AX40" s="807"/>
      <c r="AY40" s="807"/>
      <c r="AZ40" s="807"/>
      <c r="BA40" s="807"/>
      <c r="BB40" s="807"/>
      <c r="BC40" s="807"/>
      <c r="BD40" s="807"/>
      <c r="BE40" s="807"/>
      <c r="BF40" s="807"/>
      <c r="BG40" s="807"/>
      <c r="BH40" s="807"/>
      <c r="BI40" s="807"/>
      <c r="BJ40" s="807"/>
      <c r="BK40" s="807"/>
      <c r="BL40" s="807"/>
      <c r="BM40" s="807"/>
      <c r="BN40" s="807"/>
      <c r="BO40" s="807"/>
      <c r="BP40" s="807"/>
      <c r="BQ40" s="807"/>
      <c r="BR40" s="807"/>
      <c r="BS40" s="807"/>
      <c r="BT40" s="807"/>
      <c r="BU40" s="807"/>
      <c r="BV40" s="807"/>
      <c r="BW40" s="807"/>
      <c r="BX40" s="807"/>
      <c r="BY40" s="807"/>
      <c r="BZ40" s="807"/>
      <c r="CA40" s="807"/>
      <c r="CB40" s="807"/>
      <c r="CC40" s="807"/>
      <c r="CD40" s="807"/>
      <c r="CE40" s="807"/>
      <c r="CF40" s="807"/>
      <c r="CG40" s="807"/>
      <c r="CH40" s="807"/>
      <c r="CI40" s="807"/>
      <c r="CJ40" s="807"/>
      <c r="CK40" s="807"/>
      <c r="CL40" s="807"/>
      <c r="CM40" s="807"/>
      <c r="CN40" s="807"/>
      <c r="CO40" s="807"/>
      <c r="CP40" s="807"/>
      <c r="CQ40" s="807"/>
      <c r="CR40" s="807"/>
      <c r="CS40" s="807"/>
      <c r="CT40" s="807"/>
      <c r="CU40" s="807"/>
      <c r="CV40" s="807"/>
      <c r="CW40" s="807"/>
      <c r="CX40" s="807"/>
      <c r="CY40" s="807"/>
      <c r="CZ40" s="807"/>
      <c r="DA40" s="807"/>
      <c r="DB40" s="807"/>
      <c r="DC40" s="807"/>
      <c r="DD40" s="807"/>
      <c r="DE40" s="807"/>
      <c r="DF40" s="807"/>
      <c r="DG40" s="807"/>
      <c r="DH40" s="807"/>
      <c r="DI40" s="807"/>
      <c r="DJ40" s="807"/>
      <c r="DK40" s="807"/>
      <c r="DL40" s="807"/>
      <c r="DM40" s="807"/>
      <c r="DN40" s="807"/>
      <c r="DO40" s="807"/>
      <c r="DP40" s="807"/>
      <c r="DQ40" s="807"/>
      <c r="DR40" s="807"/>
    </row>
    <row r="41" spans="1:122" s="810" customFormat="1" ht="28.5" hidden="1">
      <c r="A41" s="789" t="s">
        <v>1399</v>
      </c>
      <c r="B41" s="808" t="s">
        <v>1400</v>
      </c>
      <c r="C41" s="1319"/>
      <c r="D41" s="1319"/>
      <c r="E41" s="1319"/>
      <c r="F41" s="1319"/>
      <c r="G41" s="1319"/>
      <c r="H41" s="1319"/>
      <c r="I41" s="1319"/>
      <c r="J41" s="1319"/>
      <c r="K41" s="1319"/>
      <c r="L41" s="1319"/>
      <c r="M41" s="1319"/>
      <c r="N41" s="1319"/>
      <c r="O41" s="926"/>
      <c r="P41" s="807"/>
      <c r="Q41" s="807"/>
      <c r="R41" s="807"/>
      <c r="S41" s="807"/>
      <c r="T41" s="807"/>
      <c r="U41" s="807"/>
      <c r="V41" s="807"/>
      <c r="W41" s="807"/>
      <c r="X41" s="807"/>
      <c r="Y41" s="807"/>
      <c r="Z41" s="807"/>
      <c r="AA41" s="807"/>
      <c r="AB41" s="807"/>
      <c r="AC41" s="807"/>
      <c r="AD41" s="807"/>
      <c r="AE41" s="807"/>
      <c r="AF41" s="807"/>
      <c r="AG41" s="807"/>
      <c r="AH41" s="807"/>
      <c r="AI41" s="807"/>
      <c r="AJ41" s="807"/>
      <c r="AK41" s="807"/>
      <c r="AL41" s="807"/>
      <c r="AM41" s="807"/>
      <c r="AN41" s="807"/>
      <c r="AO41" s="807"/>
      <c r="AP41" s="807"/>
      <c r="AQ41" s="807"/>
      <c r="AR41" s="807"/>
      <c r="AS41" s="807"/>
      <c r="AT41" s="807"/>
      <c r="AU41" s="807"/>
      <c r="AV41" s="807"/>
      <c r="AW41" s="807"/>
      <c r="AX41" s="807"/>
      <c r="AY41" s="807"/>
      <c r="AZ41" s="807"/>
      <c r="BA41" s="807"/>
      <c r="BB41" s="807"/>
      <c r="BC41" s="807"/>
      <c r="BD41" s="807"/>
      <c r="BE41" s="807"/>
      <c r="BF41" s="807"/>
      <c r="BG41" s="807"/>
      <c r="BH41" s="807"/>
      <c r="BI41" s="807"/>
      <c r="BJ41" s="807"/>
      <c r="BK41" s="807"/>
      <c r="BL41" s="807"/>
      <c r="BM41" s="807"/>
      <c r="BN41" s="807"/>
      <c r="BO41" s="807"/>
      <c r="BP41" s="807"/>
      <c r="BQ41" s="807"/>
      <c r="BR41" s="807"/>
      <c r="BS41" s="807"/>
      <c r="BT41" s="807"/>
      <c r="BU41" s="807"/>
      <c r="BV41" s="807"/>
      <c r="BW41" s="807"/>
      <c r="BX41" s="807"/>
      <c r="BY41" s="807"/>
      <c r="BZ41" s="807"/>
      <c r="CA41" s="807"/>
      <c r="CB41" s="807"/>
      <c r="CC41" s="807"/>
      <c r="CD41" s="807"/>
      <c r="CE41" s="807"/>
      <c r="CF41" s="807"/>
      <c r="CG41" s="807"/>
      <c r="CH41" s="807"/>
      <c r="CI41" s="807"/>
      <c r="CJ41" s="807"/>
      <c r="CK41" s="807"/>
      <c r="CL41" s="807"/>
      <c r="CM41" s="807"/>
      <c r="CN41" s="807"/>
      <c r="CO41" s="807"/>
      <c r="CP41" s="807"/>
      <c r="CQ41" s="807"/>
      <c r="CR41" s="807"/>
      <c r="CS41" s="807"/>
      <c r="CT41" s="807"/>
      <c r="CU41" s="807"/>
      <c r="CV41" s="807"/>
      <c r="CW41" s="807"/>
      <c r="CX41" s="807"/>
      <c r="CY41" s="807"/>
      <c r="CZ41" s="807"/>
      <c r="DA41" s="807"/>
      <c r="DB41" s="807"/>
      <c r="DC41" s="807"/>
      <c r="DD41" s="807"/>
      <c r="DE41" s="807"/>
      <c r="DF41" s="807"/>
      <c r="DG41" s="807"/>
      <c r="DH41" s="807"/>
      <c r="DI41" s="807"/>
      <c r="DJ41" s="807"/>
      <c r="DK41" s="807"/>
      <c r="DL41" s="807"/>
      <c r="DM41" s="807"/>
      <c r="DN41" s="807"/>
      <c r="DO41" s="807"/>
      <c r="DP41" s="807"/>
      <c r="DQ41" s="807"/>
      <c r="DR41" s="807"/>
    </row>
    <row r="42" spans="1:122" s="810" customFormat="1" hidden="1">
      <c r="A42" s="789" t="s">
        <v>1401</v>
      </c>
      <c r="B42" s="808" t="s">
        <v>1402</v>
      </c>
      <c r="C42" s="1319"/>
      <c r="D42" s="1319"/>
      <c r="E42" s="1319"/>
      <c r="F42" s="1319"/>
      <c r="G42" s="1319"/>
      <c r="H42" s="1319"/>
      <c r="I42" s="1319"/>
      <c r="J42" s="1319"/>
      <c r="K42" s="1319"/>
      <c r="L42" s="1319"/>
      <c r="M42" s="1319"/>
      <c r="N42" s="1319"/>
      <c r="O42" s="926"/>
      <c r="P42" s="807"/>
      <c r="Q42" s="807"/>
      <c r="R42" s="807"/>
      <c r="S42" s="807"/>
      <c r="T42" s="807"/>
      <c r="U42" s="807"/>
      <c r="V42" s="807"/>
      <c r="W42" s="807"/>
      <c r="X42" s="807"/>
      <c r="Y42" s="807"/>
      <c r="Z42" s="807"/>
      <c r="AA42" s="807"/>
      <c r="AB42" s="807"/>
      <c r="AC42" s="807"/>
      <c r="AD42" s="807"/>
      <c r="AE42" s="807"/>
      <c r="AF42" s="807"/>
      <c r="AG42" s="807"/>
      <c r="AH42" s="807"/>
      <c r="AI42" s="807"/>
      <c r="AJ42" s="807"/>
      <c r="AK42" s="807"/>
      <c r="AL42" s="807"/>
      <c r="AM42" s="807"/>
      <c r="AN42" s="807"/>
      <c r="AO42" s="807"/>
      <c r="AP42" s="807"/>
      <c r="AQ42" s="807"/>
      <c r="AR42" s="807"/>
      <c r="AS42" s="807"/>
      <c r="AT42" s="807"/>
      <c r="AU42" s="807"/>
      <c r="AV42" s="807"/>
      <c r="AW42" s="807"/>
      <c r="AX42" s="807"/>
      <c r="AY42" s="807"/>
      <c r="AZ42" s="807"/>
      <c r="BA42" s="807"/>
      <c r="BB42" s="807"/>
      <c r="BC42" s="807"/>
      <c r="BD42" s="807"/>
      <c r="BE42" s="807"/>
      <c r="BF42" s="807"/>
      <c r="BG42" s="807"/>
      <c r="BH42" s="807"/>
      <c r="BI42" s="807"/>
      <c r="BJ42" s="807"/>
      <c r="BK42" s="807"/>
      <c r="BL42" s="807"/>
      <c r="BM42" s="807"/>
      <c r="BN42" s="807"/>
      <c r="BO42" s="807"/>
      <c r="BP42" s="807"/>
      <c r="BQ42" s="807"/>
      <c r="BR42" s="807"/>
      <c r="BS42" s="807"/>
      <c r="BT42" s="807"/>
      <c r="BU42" s="807"/>
      <c r="BV42" s="807"/>
      <c r="BW42" s="807"/>
      <c r="BX42" s="807"/>
      <c r="BY42" s="807"/>
      <c r="BZ42" s="807"/>
      <c r="CA42" s="807"/>
      <c r="CB42" s="807"/>
      <c r="CC42" s="807"/>
      <c r="CD42" s="807"/>
      <c r="CE42" s="807"/>
      <c r="CF42" s="807"/>
      <c r="CG42" s="807"/>
      <c r="CH42" s="807"/>
      <c r="CI42" s="807"/>
      <c r="CJ42" s="807"/>
      <c r="CK42" s="807"/>
      <c r="CL42" s="807"/>
      <c r="CM42" s="807"/>
      <c r="CN42" s="807"/>
      <c r="CO42" s="807"/>
      <c r="CP42" s="807"/>
      <c r="CQ42" s="807"/>
      <c r="CR42" s="807"/>
      <c r="CS42" s="807"/>
      <c r="CT42" s="807"/>
      <c r="CU42" s="807"/>
      <c r="CV42" s="807"/>
      <c r="CW42" s="807"/>
      <c r="CX42" s="807"/>
      <c r="CY42" s="807"/>
      <c r="CZ42" s="807"/>
      <c r="DA42" s="807"/>
      <c r="DB42" s="807"/>
      <c r="DC42" s="807"/>
      <c r="DD42" s="807"/>
      <c r="DE42" s="807"/>
      <c r="DF42" s="807"/>
      <c r="DG42" s="807"/>
      <c r="DH42" s="807"/>
      <c r="DI42" s="807"/>
      <c r="DJ42" s="807"/>
      <c r="DK42" s="807"/>
      <c r="DL42" s="807"/>
      <c r="DM42" s="807"/>
      <c r="DN42" s="807"/>
      <c r="DO42" s="807"/>
      <c r="DP42" s="807"/>
      <c r="DQ42" s="807"/>
      <c r="DR42" s="807"/>
    </row>
    <row r="43" spans="1:122" s="810" customFormat="1" ht="42.75" hidden="1">
      <c r="A43" s="789" t="s">
        <v>1403</v>
      </c>
      <c r="B43" s="808" t="s">
        <v>1404</v>
      </c>
      <c r="C43" s="804"/>
      <c r="D43" s="804"/>
      <c r="E43" s="804"/>
      <c r="F43" s="804"/>
      <c r="G43" s="804"/>
      <c r="H43" s="804"/>
      <c r="I43" s="804"/>
      <c r="J43" s="804"/>
      <c r="K43" s="804"/>
      <c r="L43" s="804"/>
      <c r="M43" s="804"/>
      <c r="N43" s="804"/>
      <c r="O43" s="926"/>
      <c r="P43" s="807"/>
      <c r="Q43" s="807"/>
      <c r="R43" s="807"/>
      <c r="S43" s="807"/>
      <c r="T43" s="807"/>
      <c r="U43" s="807"/>
      <c r="V43" s="807"/>
      <c r="W43" s="807"/>
      <c r="X43" s="807"/>
      <c r="Y43" s="807"/>
      <c r="Z43" s="807"/>
      <c r="AA43" s="807"/>
      <c r="AB43" s="807"/>
      <c r="AC43" s="807"/>
      <c r="AD43" s="807"/>
      <c r="AE43" s="807"/>
      <c r="AF43" s="807"/>
      <c r="AG43" s="807"/>
      <c r="AH43" s="807"/>
      <c r="AI43" s="807"/>
      <c r="AJ43" s="807"/>
      <c r="AK43" s="807"/>
      <c r="AL43" s="807"/>
      <c r="AM43" s="807"/>
      <c r="AN43" s="807"/>
      <c r="AO43" s="807"/>
      <c r="AP43" s="807"/>
      <c r="AQ43" s="807"/>
      <c r="AR43" s="807"/>
      <c r="AS43" s="807"/>
      <c r="AT43" s="807"/>
      <c r="AU43" s="807"/>
      <c r="AV43" s="807"/>
      <c r="AW43" s="807"/>
      <c r="AX43" s="807"/>
      <c r="AY43" s="807"/>
      <c r="AZ43" s="807"/>
      <c r="BA43" s="807"/>
      <c r="BB43" s="807"/>
      <c r="BC43" s="807"/>
      <c r="BD43" s="807"/>
      <c r="BE43" s="807"/>
      <c r="BF43" s="807"/>
      <c r="BG43" s="807"/>
      <c r="BH43" s="807"/>
      <c r="BI43" s="807"/>
      <c r="BJ43" s="807"/>
      <c r="BK43" s="807"/>
      <c r="BL43" s="807"/>
      <c r="BM43" s="807"/>
      <c r="BN43" s="807"/>
      <c r="BO43" s="807"/>
      <c r="BP43" s="807"/>
      <c r="BQ43" s="807"/>
      <c r="BR43" s="807"/>
      <c r="BS43" s="807"/>
      <c r="BT43" s="807"/>
      <c r="BU43" s="807"/>
      <c r="BV43" s="807"/>
      <c r="BW43" s="807"/>
      <c r="BX43" s="807"/>
      <c r="BY43" s="807"/>
      <c r="BZ43" s="807"/>
      <c r="CA43" s="807"/>
      <c r="CB43" s="807"/>
      <c r="CC43" s="807"/>
      <c r="CD43" s="807"/>
      <c r="CE43" s="807"/>
      <c r="CF43" s="807"/>
      <c r="CG43" s="807"/>
      <c r="CH43" s="807"/>
      <c r="CI43" s="807"/>
      <c r="CJ43" s="807"/>
      <c r="CK43" s="807"/>
      <c r="CL43" s="807"/>
      <c r="CM43" s="807"/>
      <c r="CN43" s="807"/>
      <c r="CO43" s="807"/>
      <c r="CP43" s="807"/>
      <c r="CQ43" s="807"/>
      <c r="CR43" s="807"/>
      <c r="CS43" s="807"/>
      <c r="CT43" s="807"/>
      <c r="CU43" s="807"/>
      <c r="CV43" s="807"/>
      <c r="CW43" s="807"/>
      <c r="CX43" s="807"/>
      <c r="CY43" s="807"/>
      <c r="CZ43" s="807"/>
      <c r="DA43" s="807"/>
      <c r="DB43" s="807"/>
      <c r="DC43" s="807"/>
      <c r="DD43" s="807"/>
      <c r="DE43" s="807"/>
      <c r="DF43" s="807"/>
      <c r="DG43" s="807"/>
      <c r="DH43" s="807"/>
      <c r="DI43" s="807"/>
      <c r="DJ43" s="807"/>
      <c r="DK43" s="807"/>
      <c r="DL43" s="807"/>
      <c r="DM43" s="807"/>
      <c r="DN43" s="807"/>
      <c r="DO43" s="807"/>
      <c r="DP43" s="807"/>
      <c r="DQ43" s="807"/>
      <c r="DR43" s="807"/>
    </row>
    <row r="44" spans="1:122" s="810" customFormat="1" hidden="1">
      <c r="A44" s="789" t="s">
        <v>1405</v>
      </c>
      <c r="B44" s="808" t="s">
        <v>1406</v>
      </c>
      <c r="C44" s="1319"/>
      <c r="D44" s="1319"/>
      <c r="E44" s="1319"/>
      <c r="F44" s="1319"/>
      <c r="G44" s="1319"/>
      <c r="H44" s="1319"/>
      <c r="I44" s="1319"/>
      <c r="J44" s="1319"/>
      <c r="K44" s="1319"/>
      <c r="L44" s="1319"/>
      <c r="M44" s="1319"/>
      <c r="N44" s="1319"/>
      <c r="O44" s="926"/>
      <c r="P44" s="807"/>
      <c r="Q44" s="807"/>
      <c r="R44" s="807"/>
      <c r="S44" s="807"/>
      <c r="T44" s="807"/>
      <c r="U44" s="807"/>
      <c r="V44" s="807"/>
      <c r="W44" s="807"/>
      <c r="X44" s="807"/>
      <c r="Y44" s="807"/>
      <c r="Z44" s="807"/>
      <c r="AA44" s="807"/>
      <c r="AB44" s="807"/>
      <c r="AC44" s="807"/>
      <c r="AD44" s="807"/>
      <c r="AE44" s="807"/>
      <c r="AF44" s="807"/>
      <c r="AG44" s="807"/>
      <c r="AH44" s="807"/>
      <c r="AI44" s="807"/>
      <c r="AJ44" s="807"/>
      <c r="AK44" s="807"/>
      <c r="AL44" s="807"/>
      <c r="AM44" s="807"/>
      <c r="AN44" s="807"/>
      <c r="AO44" s="807"/>
      <c r="AP44" s="807"/>
      <c r="AQ44" s="807"/>
      <c r="AR44" s="807"/>
      <c r="AS44" s="807"/>
      <c r="AT44" s="807"/>
      <c r="AU44" s="807"/>
      <c r="AV44" s="807"/>
      <c r="AW44" s="807"/>
      <c r="AX44" s="807"/>
      <c r="AY44" s="807"/>
      <c r="AZ44" s="807"/>
      <c r="BA44" s="807"/>
      <c r="BB44" s="807"/>
      <c r="BC44" s="807"/>
      <c r="BD44" s="807"/>
      <c r="BE44" s="807"/>
      <c r="BF44" s="807"/>
      <c r="BG44" s="807"/>
      <c r="BH44" s="807"/>
      <c r="BI44" s="807"/>
      <c r="BJ44" s="807"/>
      <c r="BK44" s="807"/>
      <c r="BL44" s="807"/>
      <c r="BM44" s="807"/>
      <c r="BN44" s="807"/>
      <c r="BO44" s="807"/>
      <c r="BP44" s="807"/>
      <c r="BQ44" s="807"/>
      <c r="BR44" s="807"/>
      <c r="BS44" s="807"/>
      <c r="BT44" s="807"/>
      <c r="BU44" s="807"/>
      <c r="BV44" s="807"/>
      <c r="BW44" s="807"/>
      <c r="BX44" s="807"/>
      <c r="BY44" s="807"/>
      <c r="BZ44" s="807"/>
      <c r="CA44" s="807"/>
      <c r="CB44" s="807"/>
      <c r="CC44" s="807"/>
      <c r="CD44" s="807"/>
      <c r="CE44" s="807"/>
      <c r="CF44" s="807"/>
      <c r="CG44" s="807"/>
      <c r="CH44" s="807"/>
      <c r="CI44" s="807"/>
      <c r="CJ44" s="807"/>
      <c r="CK44" s="807"/>
      <c r="CL44" s="807"/>
      <c r="CM44" s="807"/>
      <c r="CN44" s="807"/>
      <c r="CO44" s="807"/>
      <c r="CP44" s="807"/>
      <c r="CQ44" s="807"/>
      <c r="CR44" s="807"/>
      <c r="CS44" s="807"/>
      <c r="CT44" s="807"/>
      <c r="CU44" s="807"/>
      <c r="CV44" s="807"/>
      <c r="CW44" s="807"/>
      <c r="CX44" s="807"/>
      <c r="CY44" s="807"/>
      <c r="CZ44" s="807"/>
      <c r="DA44" s="807"/>
      <c r="DB44" s="807"/>
      <c r="DC44" s="807"/>
      <c r="DD44" s="807"/>
      <c r="DE44" s="807"/>
      <c r="DF44" s="807"/>
      <c r="DG44" s="807"/>
      <c r="DH44" s="807"/>
      <c r="DI44" s="807"/>
      <c r="DJ44" s="807"/>
      <c r="DK44" s="807"/>
      <c r="DL44" s="807"/>
      <c r="DM44" s="807"/>
      <c r="DN44" s="807"/>
      <c r="DO44" s="807"/>
      <c r="DP44" s="807"/>
      <c r="DQ44" s="807"/>
      <c r="DR44" s="807"/>
    </row>
    <row r="45" spans="1:122" s="810" customFormat="1" ht="28.5" hidden="1">
      <c r="A45" s="789" t="s">
        <v>1407</v>
      </c>
      <c r="B45" s="808" t="s">
        <v>1408</v>
      </c>
      <c r="C45" s="1321"/>
      <c r="D45" s="1319"/>
      <c r="E45" s="1319"/>
      <c r="F45" s="1319"/>
      <c r="G45" s="1319"/>
      <c r="H45" s="1319"/>
      <c r="I45" s="1319"/>
      <c r="J45" s="1319"/>
      <c r="K45" s="1319"/>
      <c r="L45" s="1319"/>
      <c r="M45" s="1319"/>
      <c r="N45" s="1319"/>
      <c r="O45" s="926"/>
      <c r="P45" s="807"/>
      <c r="Q45" s="807"/>
      <c r="R45" s="807"/>
      <c r="S45" s="807"/>
      <c r="T45" s="807"/>
      <c r="U45" s="807"/>
      <c r="V45" s="807"/>
      <c r="W45" s="807"/>
      <c r="X45" s="807"/>
      <c r="Y45" s="807"/>
      <c r="Z45" s="807"/>
      <c r="AA45" s="807"/>
      <c r="AB45" s="807"/>
      <c r="AC45" s="807"/>
      <c r="AD45" s="807"/>
      <c r="AE45" s="807"/>
      <c r="AF45" s="807"/>
      <c r="AG45" s="807"/>
      <c r="AH45" s="807"/>
      <c r="AI45" s="807"/>
      <c r="AJ45" s="807"/>
      <c r="AK45" s="807"/>
      <c r="AL45" s="807"/>
      <c r="AM45" s="807"/>
      <c r="AN45" s="807"/>
      <c r="AO45" s="807"/>
      <c r="AP45" s="807"/>
      <c r="AQ45" s="807"/>
      <c r="AR45" s="807"/>
      <c r="AS45" s="807"/>
      <c r="AT45" s="807"/>
      <c r="AU45" s="807"/>
      <c r="AV45" s="807"/>
      <c r="AW45" s="807"/>
      <c r="AX45" s="807"/>
      <c r="AY45" s="807"/>
      <c r="AZ45" s="807"/>
      <c r="BA45" s="807"/>
      <c r="BB45" s="807"/>
      <c r="BC45" s="807"/>
      <c r="BD45" s="807"/>
      <c r="BE45" s="807"/>
      <c r="BF45" s="807"/>
      <c r="BG45" s="807"/>
      <c r="BH45" s="807"/>
      <c r="BI45" s="807"/>
      <c r="BJ45" s="807"/>
      <c r="BK45" s="807"/>
      <c r="BL45" s="807"/>
      <c r="BM45" s="807"/>
      <c r="BN45" s="807"/>
      <c r="BO45" s="807"/>
      <c r="BP45" s="807"/>
      <c r="BQ45" s="807"/>
      <c r="BR45" s="807"/>
      <c r="BS45" s="807"/>
      <c r="BT45" s="807"/>
      <c r="BU45" s="807"/>
      <c r="BV45" s="807"/>
      <c r="BW45" s="807"/>
      <c r="BX45" s="807"/>
      <c r="BY45" s="807"/>
      <c r="BZ45" s="807"/>
      <c r="CA45" s="807"/>
      <c r="CB45" s="807"/>
      <c r="CC45" s="807"/>
      <c r="CD45" s="807"/>
      <c r="CE45" s="807"/>
      <c r="CF45" s="807"/>
      <c r="CG45" s="807"/>
      <c r="CH45" s="807"/>
      <c r="CI45" s="807"/>
      <c r="CJ45" s="807"/>
      <c r="CK45" s="807"/>
      <c r="CL45" s="807"/>
      <c r="CM45" s="807"/>
      <c r="CN45" s="807"/>
      <c r="CO45" s="807"/>
      <c r="CP45" s="807"/>
      <c r="CQ45" s="807"/>
      <c r="CR45" s="807"/>
      <c r="CS45" s="807"/>
      <c r="CT45" s="807"/>
      <c r="CU45" s="807"/>
      <c r="CV45" s="807"/>
      <c r="CW45" s="807"/>
      <c r="CX45" s="807"/>
      <c r="CY45" s="807"/>
      <c r="CZ45" s="807"/>
      <c r="DA45" s="807"/>
      <c r="DB45" s="807"/>
      <c r="DC45" s="807"/>
      <c r="DD45" s="807"/>
      <c r="DE45" s="807"/>
      <c r="DF45" s="807"/>
      <c r="DG45" s="807"/>
      <c r="DH45" s="807"/>
      <c r="DI45" s="807"/>
      <c r="DJ45" s="807"/>
      <c r="DK45" s="807"/>
      <c r="DL45" s="807"/>
      <c r="DM45" s="807"/>
      <c r="DN45" s="807"/>
      <c r="DO45" s="807"/>
      <c r="DP45" s="807"/>
      <c r="DQ45" s="807"/>
      <c r="DR45" s="807"/>
    </row>
    <row r="46" spans="1:122" s="810" customFormat="1" hidden="1">
      <c r="A46" s="789" t="s">
        <v>1409</v>
      </c>
      <c r="B46" s="808" t="s">
        <v>1410</v>
      </c>
      <c r="C46" s="1319"/>
      <c r="D46" s="1319"/>
      <c r="E46" s="1319"/>
      <c r="F46" s="1319"/>
      <c r="G46" s="1319"/>
      <c r="H46" s="1319"/>
      <c r="I46" s="1319"/>
      <c r="J46" s="1319"/>
      <c r="K46" s="1319"/>
      <c r="L46" s="1319"/>
      <c r="M46" s="1319"/>
      <c r="N46" s="1319"/>
      <c r="O46" s="926"/>
      <c r="P46" s="807"/>
      <c r="Q46" s="807"/>
      <c r="R46" s="807"/>
      <c r="S46" s="807"/>
      <c r="T46" s="807"/>
      <c r="U46" s="807"/>
      <c r="V46" s="807"/>
      <c r="W46" s="807"/>
      <c r="X46" s="807"/>
      <c r="Y46" s="807"/>
      <c r="Z46" s="807"/>
      <c r="AA46" s="807"/>
      <c r="AB46" s="807"/>
      <c r="AC46" s="807"/>
      <c r="AD46" s="807"/>
      <c r="AE46" s="807"/>
      <c r="AF46" s="807"/>
      <c r="AG46" s="807"/>
      <c r="AH46" s="807"/>
      <c r="AI46" s="807"/>
      <c r="AJ46" s="807"/>
      <c r="AK46" s="807"/>
      <c r="AL46" s="807"/>
      <c r="AM46" s="807"/>
      <c r="AN46" s="807"/>
      <c r="AO46" s="807"/>
      <c r="AP46" s="807"/>
      <c r="AQ46" s="807"/>
      <c r="AR46" s="807"/>
      <c r="AS46" s="807"/>
      <c r="AT46" s="807"/>
      <c r="AU46" s="807"/>
      <c r="AV46" s="807"/>
      <c r="AW46" s="807"/>
      <c r="AX46" s="807"/>
      <c r="AY46" s="807"/>
      <c r="AZ46" s="807"/>
      <c r="BA46" s="807"/>
      <c r="BB46" s="807"/>
      <c r="BC46" s="807"/>
      <c r="BD46" s="807"/>
      <c r="BE46" s="807"/>
      <c r="BF46" s="807"/>
      <c r="BG46" s="807"/>
      <c r="BH46" s="807"/>
      <c r="BI46" s="807"/>
      <c r="BJ46" s="807"/>
      <c r="BK46" s="807"/>
      <c r="BL46" s="807"/>
      <c r="BM46" s="807"/>
      <c r="BN46" s="807"/>
      <c r="BO46" s="807"/>
      <c r="BP46" s="807"/>
      <c r="BQ46" s="807"/>
      <c r="BR46" s="807"/>
      <c r="BS46" s="807"/>
      <c r="BT46" s="807"/>
      <c r="BU46" s="807"/>
      <c r="BV46" s="807"/>
      <c r="BW46" s="807"/>
      <c r="BX46" s="807"/>
      <c r="BY46" s="807"/>
      <c r="BZ46" s="807"/>
      <c r="CA46" s="807"/>
      <c r="CB46" s="807"/>
      <c r="CC46" s="807"/>
      <c r="CD46" s="807"/>
      <c r="CE46" s="807"/>
      <c r="CF46" s="807"/>
      <c r="CG46" s="807"/>
      <c r="CH46" s="807"/>
      <c r="CI46" s="807"/>
      <c r="CJ46" s="807"/>
      <c r="CK46" s="807"/>
      <c r="CL46" s="807"/>
      <c r="CM46" s="807"/>
      <c r="CN46" s="807"/>
      <c r="CO46" s="807"/>
      <c r="CP46" s="807"/>
      <c r="CQ46" s="807"/>
      <c r="CR46" s="807"/>
      <c r="CS46" s="807"/>
      <c r="CT46" s="807"/>
      <c r="CU46" s="807"/>
      <c r="CV46" s="807"/>
      <c r="CW46" s="807"/>
      <c r="CX46" s="807"/>
      <c r="CY46" s="807"/>
      <c r="CZ46" s="807"/>
      <c r="DA46" s="807"/>
      <c r="DB46" s="807"/>
      <c r="DC46" s="807"/>
      <c r="DD46" s="807"/>
      <c r="DE46" s="807"/>
      <c r="DF46" s="807"/>
      <c r="DG46" s="807"/>
      <c r="DH46" s="807"/>
      <c r="DI46" s="807"/>
      <c r="DJ46" s="807"/>
      <c r="DK46" s="807"/>
      <c r="DL46" s="807"/>
      <c r="DM46" s="807"/>
      <c r="DN46" s="807"/>
      <c r="DO46" s="807"/>
      <c r="DP46" s="807"/>
      <c r="DQ46" s="807"/>
      <c r="DR46" s="807"/>
    </row>
    <row r="47" spans="1:122" s="810" customFormat="1">
      <c r="A47" s="789" t="s">
        <v>1411</v>
      </c>
      <c r="B47" s="808" t="s">
        <v>1412</v>
      </c>
      <c r="C47" s="1319"/>
      <c r="D47" s="1319"/>
      <c r="E47" s="1319"/>
      <c r="F47" s="1319"/>
      <c r="G47" s="1319"/>
      <c r="H47" s="1319"/>
      <c r="I47" s="1319"/>
      <c r="J47" s="1319"/>
      <c r="K47" s="1319"/>
      <c r="L47" s="1319"/>
      <c r="M47" s="1319"/>
      <c r="N47" s="1319"/>
      <c r="O47" s="926"/>
      <c r="P47" s="807"/>
      <c r="Q47" s="807"/>
      <c r="R47" s="807"/>
      <c r="S47" s="807"/>
      <c r="T47" s="807"/>
      <c r="U47" s="807"/>
      <c r="V47" s="807"/>
      <c r="W47" s="807"/>
      <c r="X47" s="807"/>
      <c r="Y47" s="807"/>
      <c r="Z47" s="807"/>
      <c r="AA47" s="807"/>
      <c r="AB47" s="807"/>
      <c r="AC47" s="807"/>
      <c r="AD47" s="807"/>
      <c r="AE47" s="807"/>
      <c r="AF47" s="807"/>
      <c r="AG47" s="807"/>
      <c r="AH47" s="807"/>
      <c r="AI47" s="807"/>
      <c r="AJ47" s="807"/>
      <c r="AK47" s="807"/>
      <c r="AL47" s="807"/>
      <c r="AM47" s="807"/>
      <c r="AN47" s="807"/>
      <c r="AO47" s="807"/>
      <c r="AP47" s="807"/>
      <c r="AQ47" s="807"/>
      <c r="AR47" s="807"/>
      <c r="AS47" s="807"/>
      <c r="AT47" s="807"/>
      <c r="AU47" s="807"/>
      <c r="AV47" s="807"/>
      <c r="AW47" s="807"/>
      <c r="AX47" s="807"/>
      <c r="AY47" s="807"/>
      <c r="AZ47" s="807"/>
      <c r="BA47" s="807"/>
      <c r="BB47" s="807"/>
      <c r="BC47" s="807"/>
      <c r="BD47" s="807"/>
      <c r="BE47" s="807"/>
      <c r="BF47" s="807"/>
      <c r="BG47" s="807"/>
      <c r="BH47" s="807"/>
      <c r="BI47" s="807"/>
      <c r="BJ47" s="807"/>
      <c r="BK47" s="807"/>
      <c r="BL47" s="807"/>
      <c r="BM47" s="807"/>
      <c r="BN47" s="807"/>
      <c r="BO47" s="807"/>
      <c r="BP47" s="807"/>
      <c r="BQ47" s="807"/>
      <c r="BR47" s="807"/>
      <c r="BS47" s="807"/>
      <c r="BT47" s="807"/>
      <c r="BU47" s="807"/>
      <c r="BV47" s="807"/>
      <c r="BW47" s="807"/>
      <c r="BX47" s="807"/>
      <c r="BY47" s="807"/>
      <c r="BZ47" s="807"/>
      <c r="CA47" s="807"/>
      <c r="CB47" s="807"/>
      <c r="CC47" s="807"/>
      <c r="CD47" s="807"/>
      <c r="CE47" s="807"/>
      <c r="CF47" s="807"/>
      <c r="CG47" s="807"/>
      <c r="CH47" s="807"/>
      <c r="CI47" s="807"/>
      <c r="CJ47" s="807"/>
      <c r="CK47" s="807"/>
      <c r="CL47" s="807"/>
      <c r="CM47" s="807"/>
      <c r="CN47" s="807"/>
      <c r="CO47" s="807"/>
      <c r="CP47" s="807"/>
      <c r="CQ47" s="807"/>
      <c r="CR47" s="807"/>
      <c r="CS47" s="807"/>
      <c r="CT47" s="807"/>
      <c r="CU47" s="807"/>
      <c r="CV47" s="807"/>
      <c r="CW47" s="807"/>
      <c r="CX47" s="807"/>
      <c r="CY47" s="807"/>
      <c r="CZ47" s="807"/>
      <c r="DA47" s="807"/>
      <c r="DB47" s="807"/>
      <c r="DC47" s="807"/>
      <c r="DD47" s="807"/>
      <c r="DE47" s="807"/>
      <c r="DF47" s="807"/>
      <c r="DG47" s="807"/>
      <c r="DH47" s="807"/>
      <c r="DI47" s="807"/>
      <c r="DJ47" s="807"/>
      <c r="DK47" s="807"/>
      <c r="DL47" s="807"/>
      <c r="DM47" s="807"/>
      <c r="DN47" s="807"/>
      <c r="DO47" s="807"/>
      <c r="DP47" s="807"/>
      <c r="DQ47" s="807"/>
      <c r="DR47" s="807"/>
    </row>
    <row r="48" spans="1:122" s="810" customFormat="1">
      <c r="A48" s="789" t="s">
        <v>51</v>
      </c>
      <c r="B48" s="1310" t="s">
        <v>1413</v>
      </c>
      <c r="C48" s="791">
        <v>31.48</v>
      </c>
      <c r="D48" s="791">
        <v>33.26</v>
      </c>
      <c r="E48" s="791">
        <v>239.23</v>
      </c>
      <c r="F48" s="791">
        <f>E48</f>
        <v>239.23</v>
      </c>
      <c r="G48" s="791">
        <f t="shared" ref="G48:I48" si="4">F48</f>
        <v>239.23</v>
      </c>
      <c r="H48" s="791">
        <f>G48*1.04</f>
        <v>248.79919999999998</v>
      </c>
      <c r="I48" s="791">
        <f t="shared" si="4"/>
        <v>248.79919999999998</v>
      </c>
      <c r="J48" s="791">
        <f>I48*1.04</f>
        <v>258.75116800000001</v>
      </c>
      <c r="K48" s="791">
        <f>J48</f>
        <v>258.75116800000001</v>
      </c>
      <c r="L48" s="791">
        <f>K48*1.04</f>
        <v>269.10121472000003</v>
      </c>
      <c r="M48" s="791">
        <f>L48</f>
        <v>269.10121472000003</v>
      </c>
      <c r="N48" s="791">
        <f>M48*1.04</f>
        <v>279.86526330880002</v>
      </c>
      <c r="O48" s="926"/>
      <c r="P48" s="807"/>
      <c r="Q48" s="807"/>
      <c r="R48" s="807"/>
      <c r="S48" s="807"/>
      <c r="T48" s="807"/>
      <c r="U48" s="807"/>
      <c r="V48" s="807"/>
      <c r="W48" s="807"/>
      <c r="X48" s="807"/>
      <c r="Y48" s="807"/>
      <c r="Z48" s="807"/>
      <c r="AA48" s="807"/>
      <c r="AB48" s="807"/>
      <c r="AC48" s="807"/>
      <c r="AD48" s="807"/>
      <c r="AE48" s="807"/>
      <c r="AF48" s="807"/>
      <c r="AG48" s="807"/>
      <c r="AH48" s="807"/>
      <c r="AI48" s="807"/>
      <c r="AJ48" s="807"/>
      <c r="AK48" s="807"/>
      <c r="AL48" s="807"/>
      <c r="AM48" s="807"/>
      <c r="AN48" s="807"/>
      <c r="AO48" s="807"/>
      <c r="AP48" s="807"/>
      <c r="AQ48" s="807"/>
      <c r="AR48" s="807"/>
      <c r="AS48" s="807"/>
      <c r="AT48" s="807"/>
      <c r="AU48" s="807"/>
      <c r="AV48" s="807"/>
      <c r="AW48" s="807"/>
      <c r="AX48" s="807"/>
      <c r="AY48" s="807"/>
      <c r="AZ48" s="807"/>
      <c r="BA48" s="807"/>
      <c r="BB48" s="807"/>
      <c r="BC48" s="807"/>
      <c r="BD48" s="807"/>
      <c r="BE48" s="807"/>
      <c r="BF48" s="807"/>
      <c r="BG48" s="807"/>
      <c r="BH48" s="807"/>
      <c r="BI48" s="807"/>
      <c r="BJ48" s="807"/>
      <c r="BK48" s="807"/>
      <c r="BL48" s="807"/>
      <c r="BM48" s="807"/>
      <c r="BN48" s="807"/>
      <c r="BO48" s="807"/>
      <c r="BP48" s="807"/>
      <c r="BQ48" s="807"/>
      <c r="BR48" s="807"/>
      <c r="BS48" s="807"/>
      <c r="BT48" s="807"/>
      <c r="BU48" s="807"/>
      <c r="BV48" s="807"/>
      <c r="BW48" s="807"/>
      <c r="BX48" s="807"/>
      <c r="BY48" s="807"/>
      <c r="BZ48" s="807"/>
      <c r="CA48" s="807"/>
      <c r="CB48" s="807"/>
      <c r="CC48" s="807"/>
      <c r="CD48" s="807"/>
      <c r="CE48" s="807"/>
      <c r="CF48" s="807"/>
      <c r="CG48" s="807"/>
      <c r="CH48" s="807"/>
      <c r="CI48" s="807"/>
      <c r="CJ48" s="807"/>
      <c r="CK48" s="807"/>
      <c r="CL48" s="807"/>
      <c r="CM48" s="807"/>
      <c r="CN48" s="807"/>
      <c r="CO48" s="807"/>
      <c r="CP48" s="807"/>
      <c r="CQ48" s="807"/>
      <c r="CR48" s="807"/>
      <c r="CS48" s="807"/>
      <c r="CT48" s="807"/>
      <c r="CU48" s="807"/>
      <c r="CV48" s="807"/>
      <c r="CW48" s="807"/>
      <c r="CX48" s="807"/>
      <c r="CY48" s="807"/>
      <c r="CZ48" s="807"/>
      <c r="DA48" s="807"/>
      <c r="DB48" s="807"/>
      <c r="DC48" s="807"/>
      <c r="DD48" s="807"/>
      <c r="DE48" s="807"/>
      <c r="DF48" s="807"/>
      <c r="DG48" s="807"/>
      <c r="DH48" s="807"/>
      <c r="DI48" s="807"/>
      <c r="DJ48" s="807"/>
      <c r="DK48" s="807"/>
      <c r="DL48" s="807"/>
      <c r="DM48" s="807"/>
      <c r="DN48" s="807"/>
      <c r="DO48" s="807"/>
      <c r="DP48" s="807"/>
      <c r="DQ48" s="807"/>
      <c r="DR48" s="807"/>
    </row>
    <row r="49" spans="1:122" s="810" customFormat="1" ht="42.75">
      <c r="A49" s="789" t="s">
        <v>1414</v>
      </c>
      <c r="B49" s="808" t="s">
        <v>1415</v>
      </c>
      <c r="C49" s="1320"/>
      <c r="D49" s="1319"/>
      <c r="E49" s="1319"/>
      <c r="F49" s="1319"/>
      <c r="G49" s="1319"/>
      <c r="H49" s="1319"/>
      <c r="I49" s="1319"/>
      <c r="J49" s="1319"/>
      <c r="K49" s="1319"/>
      <c r="L49" s="1319"/>
      <c r="M49" s="1319"/>
      <c r="N49" s="1319"/>
      <c r="O49" s="926"/>
      <c r="P49" s="807"/>
      <c r="Q49" s="807"/>
      <c r="R49" s="807"/>
      <c r="S49" s="807"/>
      <c r="T49" s="807"/>
      <c r="U49" s="807"/>
      <c r="V49" s="807"/>
      <c r="W49" s="807"/>
      <c r="X49" s="807"/>
      <c r="Y49" s="807"/>
      <c r="Z49" s="807"/>
      <c r="AA49" s="807"/>
      <c r="AB49" s="807"/>
      <c r="AC49" s="807"/>
      <c r="AD49" s="807"/>
      <c r="AE49" s="807"/>
      <c r="AF49" s="807"/>
      <c r="AG49" s="807"/>
      <c r="AH49" s="807"/>
      <c r="AI49" s="807"/>
      <c r="AJ49" s="807"/>
      <c r="AK49" s="807"/>
      <c r="AL49" s="807"/>
      <c r="AM49" s="807"/>
      <c r="AN49" s="807"/>
      <c r="AO49" s="807"/>
      <c r="AP49" s="807"/>
      <c r="AQ49" s="807"/>
      <c r="AR49" s="807"/>
      <c r="AS49" s="807"/>
      <c r="AT49" s="807"/>
      <c r="AU49" s="807"/>
      <c r="AV49" s="807"/>
      <c r="AW49" s="807"/>
      <c r="AX49" s="807"/>
      <c r="AY49" s="807"/>
      <c r="AZ49" s="807"/>
      <c r="BA49" s="807"/>
      <c r="BB49" s="807"/>
      <c r="BC49" s="807"/>
      <c r="BD49" s="807"/>
      <c r="BE49" s="807"/>
      <c r="BF49" s="807"/>
      <c r="BG49" s="807"/>
      <c r="BH49" s="807"/>
      <c r="BI49" s="807"/>
      <c r="BJ49" s="807"/>
      <c r="BK49" s="807"/>
      <c r="BL49" s="807"/>
      <c r="BM49" s="807"/>
      <c r="BN49" s="807"/>
      <c r="BO49" s="807"/>
      <c r="BP49" s="807"/>
      <c r="BQ49" s="807"/>
      <c r="BR49" s="807"/>
      <c r="BS49" s="807"/>
      <c r="BT49" s="807"/>
      <c r="BU49" s="807"/>
      <c r="BV49" s="807"/>
      <c r="BW49" s="807"/>
      <c r="BX49" s="807"/>
      <c r="BY49" s="807"/>
      <c r="BZ49" s="807"/>
      <c r="CA49" s="807"/>
      <c r="CB49" s="807"/>
      <c r="CC49" s="807"/>
      <c r="CD49" s="807"/>
      <c r="CE49" s="807"/>
      <c r="CF49" s="807"/>
      <c r="CG49" s="807"/>
      <c r="CH49" s="807"/>
      <c r="CI49" s="807"/>
      <c r="CJ49" s="807"/>
      <c r="CK49" s="807"/>
      <c r="CL49" s="807"/>
      <c r="CM49" s="807"/>
      <c r="CN49" s="807"/>
      <c r="CO49" s="807"/>
      <c r="CP49" s="807"/>
      <c r="CQ49" s="807"/>
      <c r="CR49" s="807"/>
      <c r="CS49" s="807"/>
      <c r="CT49" s="807"/>
      <c r="CU49" s="807"/>
      <c r="CV49" s="807"/>
      <c r="CW49" s="807"/>
      <c r="CX49" s="807"/>
      <c r="CY49" s="807"/>
      <c r="CZ49" s="807"/>
      <c r="DA49" s="807"/>
      <c r="DB49" s="807"/>
      <c r="DC49" s="807"/>
      <c r="DD49" s="807"/>
      <c r="DE49" s="807"/>
      <c r="DF49" s="807"/>
      <c r="DG49" s="807"/>
      <c r="DH49" s="807"/>
      <c r="DI49" s="807"/>
      <c r="DJ49" s="807"/>
      <c r="DK49" s="807"/>
      <c r="DL49" s="807"/>
      <c r="DM49" s="807"/>
      <c r="DN49" s="807"/>
      <c r="DO49" s="807"/>
      <c r="DP49" s="807"/>
      <c r="DQ49" s="807"/>
      <c r="DR49" s="807"/>
    </row>
    <row r="50" spans="1:122" s="761" customFormat="1" ht="48" hidden="1" customHeight="1">
      <c r="A50" s="789" t="s">
        <v>1416</v>
      </c>
      <c r="B50" s="776" t="s">
        <v>1417</v>
      </c>
      <c r="C50" s="1319"/>
      <c r="D50" s="1319"/>
      <c r="E50" s="1320"/>
      <c r="F50" s="1319"/>
      <c r="G50" s="1319"/>
      <c r="H50" s="1319"/>
      <c r="I50" s="1319"/>
      <c r="J50" s="1319"/>
      <c r="K50" s="1319"/>
      <c r="L50" s="1319"/>
      <c r="M50" s="1319"/>
      <c r="N50" s="1319"/>
      <c r="O50" s="924"/>
      <c r="P50" s="760"/>
      <c r="Q50" s="760"/>
      <c r="R50" s="760"/>
      <c r="S50" s="760"/>
      <c r="T50" s="760"/>
      <c r="U50" s="760"/>
      <c r="V50" s="760"/>
      <c r="W50" s="760"/>
      <c r="X50" s="760"/>
      <c r="Y50" s="760"/>
      <c r="Z50" s="760"/>
      <c r="AA50" s="760"/>
      <c r="AB50" s="760"/>
      <c r="AC50" s="760"/>
      <c r="AD50" s="760"/>
      <c r="AE50" s="760"/>
      <c r="AF50" s="760"/>
      <c r="AG50" s="760"/>
      <c r="AH50" s="760"/>
      <c r="AI50" s="760"/>
      <c r="AJ50" s="760"/>
      <c r="AK50" s="760"/>
      <c r="AL50" s="760"/>
      <c r="AM50" s="760"/>
      <c r="AN50" s="760"/>
      <c r="AO50" s="760"/>
      <c r="AP50" s="760"/>
      <c r="AQ50" s="760"/>
      <c r="AR50" s="760"/>
      <c r="AS50" s="760"/>
      <c r="AT50" s="760"/>
      <c r="AU50" s="760"/>
      <c r="AV50" s="760"/>
      <c r="AW50" s="760"/>
      <c r="AX50" s="760"/>
      <c r="AY50" s="760"/>
      <c r="AZ50" s="760"/>
      <c r="BA50" s="760"/>
      <c r="BB50" s="760"/>
      <c r="BC50" s="760"/>
      <c r="BD50" s="760"/>
      <c r="BE50" s="760"/>
      <c r="BF50" s="760"/>
      <c r="BG50" s="760"/>
      <c r="BH50" s="760"/>
      <c r="BI50" s="760"/>
      <c r="BJ50" s="760"/>
      <c r="BK50" s="760"/>
      <c r="BL50" s="760"/>
      <c r="BM50" s="760"/>
      <c r="BN50" s="760"/>
      <c r="BO50" s="760"/>
      <c r="BP50" s="760"/>
      <c r="BQ50" s="760"/>
      <c r="BR50" s="760"/>
      <c r="BS50" s="760"/>
      <c r="BT50" s="760"/>
      <c r="BU50" s="760"/>
      <c r="BV50" s="760"/>
      <c r="BW50" s="760"/>
      <c r="BX50" s="760"/>
      <c r="BY50" s="760"/>
      <c r="BZ50" s="760"/>
      <c r="CA50" s="760"/>
      <c r="CB50" s="760"/>
      <c r="CC50" s="760"/>
      <c r="CD50" s="760"/>
      <c r="CE50" s="760"/>
      <c r="CF50" s="760"/>
      <c r="CG50" s="760"/>
      <c r="CH50" s="760"/>
      <c r="CI50" s="760"/>
      <c r="CJ50" s="760"/>
      <c r="CK50" s="760"/>
      <c r="CL50" s="760"/>
      <c r="CM50" s="760"/>
      <c r="CN50" s="760"/>
      <c r="CO50" s="760"/>
      <c r="CP50" s="760"/>
      <c r="CQ50" s="760"/>
      <c r="CR50" s="760"/>
      <c r="CS50" s="760"/>
      <c r="CT50" s="760"/>
      <c r="CU50" s="760"/>
      <c r="CV50" s="760"/>
      <c r="CW50" s="760"/>
      <c r="CX50" s="760"/>
      <c r="CY50" s="760"/>
      <c r="CZ50" s="760"/>
      <c r="DA50" s="760"/>
      <c r="DB50" s="760"/>
      <c r="DC50" s="760"/>
      <c r="DD50" s="760"/>
      <c r="DE50" s="760"/>
      <c r="DF50" s="760"/>
      <c r="DG50" s="760"/>
      <c r="DH50" s="760"/>
      <c r="DI50" s="760"/>
      <c r="DJ50" s="760"/>
      <c r="DK50" s="760"/>
      <c r="DL50" s="760"/>
      <c r="DM50" s="760"/>
      <c r="DN50" s="760"/>
      <c r="DO50" s="760"/>
      <c r="DP50" s="760"/>
      <c r="DQ50" s="760"/>
      <c r="DR50" s="760"/>
    </row>
    <row r="51" spans="1:122" s="761" customFormat="1" ht="42" hidden="1" customHeight="1">
      <c r="A51" s="789" t="s">
        <v>1418</v>
      </c>
      <c r="B51" s="803" t="s">
        <v>1419</v>
      </c>
      <c r="C51" s="804"/>
      <c r="D51" s="804"/>
      <c r="E51" s="804"/>
      <c r="F51" s="804"/>
      <c r="G51" s="804"/>
      <c r="H51" s="804"/>
      <c r="I51" s="804"/>
      <c r="J51" s="804"/>
      <c r="K51" s="804"/>
      <c r="L51" s="804"/>
      <c r="M51" s="804"/>
      <c r="N51" s="804"/>
      <c r="O51" s="924"/>
      <c r="P51" s="760"/>
      <c r="Q51" s="760"/>
      <c r="R51" s="760"/>
      <c r="S51" s="760"/>
      <c r="T51" s="760"/>
      <c r="U51" s="760"/>
      <c r="V51" s="760"/>
      <c r="W51" s="760"/>
      <c r="X51" s="760"/>
      <c r="Y51" s="760"/>
      <c r="Z51" s="760"/>
      <c r="AA51" s="760"/>
      <c r="AB51" s="760"/>
      <c r="AC51" s="760"/>
      <c r="AD51" s="760"/>
      <c r="AE51" s="760"/>
      <c r="AF51" s="760"/>
      <c r="AG51" s="760"/>
      <c r="AH51" s="760"/>
      <c r="AI51" s="760"/>
      <c r="AJ51" s="760"/>
      <c r="AK51" s="760"/>
      <c r="AL51" s="760"/>
      <c r="AM51" s="760"/>
      <c r="AN51" s="760"/>
      <c r="AO51" s="760"/>
      <c r="AP51" s="760"/>
      <c r="AQ51" s="760"/>
      <c r="AR51" s="760"/>
      <c r="AS51" s="760"/>
      <c r="AT51" s="760"/>
      <c r="AU51" s="760"/>
      <c r="AV51" s="760"/>
      <c r="AW51" s="760"/>
      <c r="AX51" s="760"/>
      <c r="AY51" s="760"/>
      <c r="AZ51" s="760"/>
      <c r="BA51" s="760"/>
      <c r="BB51" s="760"/>
      <c r="BC51" s="760"/>
      <c r="BD51" s="760"/>
      <c r="BE51" s="760"/>
      <c r="BF51" s="760"/>
      <c r="BG51" s="760"/>
      <c r="BH51" s="760"/>
      <c r="BI51" s="760"/>
      <c r="BJ51" s="760"/>
      <c r="BK51" s="760"/>
      <c r="BL51" s="760"/>
      <c r="BM51" s="760"/>
      <c r="BN51" s="760"/>
      <c r="BO51" s="760"/>
      <c r="BP51" s="760"/>
      <c r="BQ51" s="760"/>
      <c r="BR51" s="760"/>
      <c r="BS51" s="760"/>
      <c r="BT51" s="760"/>
      <c r="BU51" s="760"/>
      <c r="BV51" s="760"/>
      <c r="BW51" s="760"/>
      <c r="BX51" s="760"/>
      <c r="BY51" s="760"/>
      <c r="BZ51" s="760"/>
      <c r="CA51" s="760"/>
      <c r="CB51" s="760"/>
      <c r="CC51" s="760"/>
      <c r="CD51" s="760"/>
      <c r="CE51" s="760"/>
      <c r="CF51" s="760"/>
      <c r="CG51" s="760"/>
      <c r="CH51" s="760"/>
      <c r="CI51" s="760"/>
      <c r="CJ51" s="760"/>
      <c r="CK51" s="760"/>
      <c r="CL51" s="760"/>
      <c r="CM51" s="760"/>
      <c r="CN51" s="760"/>
      <c r="CO51" s="760"/>
      <c r="CP51" s="760"/>
      <c r="CQ51" s="760"/>
      <c r="CR51" s="760"/>
      <c r="CS51" s="760"/>
      <c r="CT51" s="760"/>
      <c r="CU51" s="760"/>
      <c r="CV51" s="760"/>
      <c r="CW51" s="760"/>
      <c r="CX51" s="760"/>
      <c r="CY51" s="760"/>
      <c r="CZ51" s="760"/>
      <c r="DA51" s="760"/>
      <c r="DB51" s="760"/>
      <c r="DC51" s="760"/>
      <c r="DD51" s="760"/>
      <c r="DE51" s="760"/>
      <c r="DF51" s="760"/>
      <c r="DG51" s="760"/>
      <c r="DH51" s="760"/>
      <c r="DI51" s="760"/>
      <c r="DJ51" s="760"/>
      <c r="DK51" s="760"/>
      <c r="DL51" s="760"/>
      <c r="DM51" s="760"/>
      <c r="DN51" s="760"/>
      <c r="DO51" s="760"/>
      <c r="DP51" s="760"/>
      <c r="DQ51" s="760"/>
      <c r="DR51" s="760"/>
    </row>
    <row r="52" spans="1:122" s="761" customFormat="1" hidden="1">
      <c r="A52" s="789" t="s">
        <v>1420</v>
      </c>
      <c r="B52" s="776" t="s">
        <v>1421</v>
      </c>
      <c r="C52" s="1319"/>
      <c r="D52" s="1319"/>
      <c r="E52" s="1320"/>
      <c r="F52" s="1319"/>
      <c r="G52" s="1319"/>
      <c r="H52" s="1319"/>
      <c r="I52" s="1319"/>
      <c r="J52" s="1319"/>
      <c r="K52" s="1319"/>
      <c r="L52" s="1319"/>
      <c r="M52" s="1319"/>
      <c r="N52" s="1319"/>
      <c r="O52" s="924"/>
      <c r="P52" s="760"/>
      <c r="Q52" s="760"/>
      <c r="R52" s="760"/>
      <c r="S52" s="760"/>
      <c r="T52" s="760"/>
      <c r="U52" s="760"/>
      <c r="V52" s="760"/>
      <c r="W52" s="760"/>
      <c r="X52" s="760"/>
      <c r="Y52" s="760"/>
      <c r="Z52" s="760"/>
      <c r="AA52" s="760"/>
      <c r="AB52" s="760"/>
      <c r="AC52" s="760"/>
      <c r="AD52" s="760"/>
      <c r="AE52" s="760"/>
      <c r="AF52" s="760"/>
      <c r="AG52" s="760"/>
      <c r="AH52" s="760"/>
      <c r="AI52" s="760"/>
      <c r="AJ52" s="760"/>
      <c r="AK52" s="760"/>
      <c r="AL52" s="760"/>
      <c r="AM52" s="760"/>
      <c r="AN52" s="760"/>
      <c r="AO52" s="760"/>
      <c r="AP52" s="760"/>
      <c r="AQ52" s="760"/>
      <c r="AR52" s="760"/>
      <c r="AS52" s="760"/>
      <c r="AT52" s="760"/>
      <c r="AU52" s="760"/>
      <c r="AV52" s="760"/>
      <c r="AW52" s="760"/>
      <c r="AX52" s="760"/>
      <c r="AY52" s="760"/>
      <c r="AZ52" s="760"/>
      <c r="BA52" s="760"/>
      <c r="BB52" s="760"/>
      <c r="BC52" s="760"/>
      <c r="BD52" s="760"/>
      <c r="BE52" s="760"/>
      <c r="BF52" s="760"/>
      <c r="BG52" s="760"/>
      <c r="BH52" s="760"/>
      <c r="BI52" s="760"/>
      <c r="BJ52" s="760"/>
      <c r="BK52" s="760"/>
      <c r="BL52" s="760"/>
      <c r="BM52" s="760"/>
      <c r="BN52" s="760"/>
      <c r="BO52" s="760"/>
      <c r="BP52" s="760"/>
      <c r="BQ52" s="760"/>
      <c r="BR52" s="760"/>
      <c r="BS52" s="760"/>
      <c r="BT52" s="760"/>
      <c r="BU52" s="760"/>
      <c r="BV52" s="760"/>
      <c r="BW52" s="760"/>
      <c r="BX52" s="760"/>
      <c r="BY52" s="760"/>
      <c r="BZ52" s="760"/>
      <c r="CA52" s="760"/>
      <c r="CB52" s="760"/>
      <c r="CC52" s="760"/>
      <c r="CD52" s="760"/>
      <c r="CE52" s="760"/>
      <c r="CF52" s="760"/>
      <c r="CG52" s="760"/>
      <c r="CH52" s="760"/>
      <c r="CI52" s="760"/>
      <c r="CJ52" s="760"/>
      <c r="CK52" s="760"/>
      <c r="CL52" s="760"/>
      <c r="CM52" s="760"/>
      <c r="CN52" s="760"/>
      <c r="CO52" s="760"/>
      <c r="CP52" s="760"/>
      <c r="CQ52" s="760"/>
      <c r="CR52" s="760"/>
      <c r="CS52" s="760"/>
      <c r="CT52" s="760"/>
      <c r="CU52" s="760"/>
      <c r="CV52" s="760"/>
      <c r="CW52" s="760"/>
      <c r="CX52" s="760"/>
      <c r="CY52" s="760"/>
      <c r="CZ52" s="760"/>
      <c r="DA52" s="760"/>
      <c r="DB52" s="760"/>
      <c r="DC52" s="760"/>
      <c r="DD52" s="760"/>
      <c r="DE52" s="760"/>
      <c r="DF52" s="760"/>
      <c r="DG52" s="760"/>
      <c r="DH52" s="760"/>
      <c r="DI52" s="760"/>
      <c r="DJ52" s="760"/>
      <c r="DK52" s="760"/>
      <c r="DL52" s="760"/>
      <c r="DM52" s="760"/>
      <c r="DN52" s="760"/>
      <c r="DO52" s="760"/>
      <c r="DP52" s="760"/>
      <c r="DQ52" s="760"/>
      <c r="DR52" s="760"/>
    </row>
    <row r="53" spans="1:122" s="761" customFormat="1" ht="28.5" hidden="1">
      <c r="A53" s="789" t="s">
        <v>1422</v>
      </c>
      <c r="B53" s="776" t="s">
        <v>1423</v>
      </c>
      <c r="C53" s="1319"/>
      <c r="D53" s="1319"/>
      <c r="E53" s="1320"/>
      <c r="F53" s="1319"/>
      <c r="G53" s="1319"/>
      <c r="H53" s="1319"/>
      <c r="I53" s="1319"/>
      <c r="J53" s="1319"/>
      <c r="K53" s="1319"/>
      <c r="L53" s="1319"/>
      <c r="M53" s="1319"/>
      <c r="N53" s="1319"/>
      <c r="O53" s="924"/>
      <c r="P53" s="760"/>
      <c r="Q53" s="760"/>
      <c r="R53" s="760"/>
      <c r="S53" s="760"/>
      <c r="T53" s="760"/>
      <c r="U53" s="760"/>
      <c r="V53" s="760"/>
      <c r="W53" s="760"/>
      <c r="X53" s="760"/>
      <c r="Y53" s="760"/>
      <c r="Z53" s="760"/>
      <c r="AA53" s="760"/>
      <c r="AB53" s="760"/>
      <c r="AC53" s="760"/>
      <c r="AD53" s="760"/>
      <c r="AE53" s="760"/>
      <c r="AF53" s="760"/>
      <c r="AG53" s="760"/>
      <c r="AH53" s="760"/>
      <c r="AI53" s="760"/>
      <c r="AJ53" s="760"/>
      <c r="AK53" s="760"/>
      <c r="AL53" s="760"/>
      <c r="AM53" s="760"/>
      <c r="AN53" s="760"/>
      <c r="AO53" s="760"/>
      <c r="AP53" s="760"/>
      <c r="AQ53" s="760"/>
      <c r="AR53" s="760"/>
      <c r="AS53" s="760"/>
      <c r="AT53" s="760"/>
      <c r="AU53" s="760"/>
      <c r="AV53" s="760"/>
      <c r="AW53" s="760"/>
      <c r="AX53" s="760"/>
      <c r="AY53" s="760"/>
      <c r="AZ53" s="760"/>
      <c r="BA53" s="760"/>
      <c r="BB53" s="760"/>
      <c r="BC53" s="760"/>
      <c r="BD53" s="760"/>
      <c r="BE53" s="760"/>
      <c r="BF53" s="760"/>
      <c r="BG53" s="760"/>
      <c r="BH53" s="760"/>
      <c r="BI53" s="760"/>
      <c r="BJ53" s="760"/>
      <c r="BK53" s="760"/>
      <c r="BL53" s="760"/>
      <c r="BM53" s="760"/>
      <c r="BN53" s="760"/>
      <c r="BO53" s="760"/>
      <c r="BP53" s="760"/>
      <c r="BQ53" s="760"/>
      <c r="BR53" s="760"/>
      <c r="BS53" s="760"/>
      <c r="BT53" s="760"/>
      <c r="BU53" s="760"/>
      <c r="BV53" s="760"/>
      <c r="BW53" s="760"/>
      <c r="BX53" s="760"/>
      <c r="BY53" s="760"/>
      <c r="BZ53" s="760"/>
      <c r="CA53" s="760"/>
      <c r="CB53" s="760"/>
      <c r="CC53" s="760"/>
      <c r="CD53" s="760"/>
      <c r="CE53" s="760"/>
      <c r="CF53" s="760"/>
      <c r="CG53" s="760"/>
      <c r="CH53" s="760"/>
      <c r="CI53" s="760"/>
      <c r="CJ53" s="760"/>
      <c r="CK53" s="760"/>
      <c r="CL53" s="760"/>
      <c r="CM53" s="760"/>
      <c r="CN53" s="760"/>
      <c r="CO53" s="760"/>
      <c r="CP53" s="760"/>
      <c r="CQ53" s="760"/>
      <c r="CR53" s="760"/>
      <c r="CS53" s="760"/>
      <c r="CT53" s="760"/>
      <c r="CU53" s="760"/>
      <c r="CV53" s="760"/>
      <c r="CW53" s="760"/>
      <c r="CX53" s="760"/>
      <c r="CY53" s="760"/>
      <c r="CZ53" s="760"/>
      <c r="DA53" s="760"/>
      <c r="DB53" s="760"/>
      <c r="DC53" s="760"/>
      <c r="DD53" s="760"/>
      <c r="DE53" s="760"/>
      <c r="DF53" s="760"/>
      <c r="DG53" s="760"/>
      <c r="DH53" s="760"/>
      <c r="DI53" s="760"/>
      <c r="DJ53" s="760"/>
      <c r="DK53" s="760"/>
      <c r="DL53" s="760"/>
      <c r="DM53" s="760"/>
      <c r="DN53" s="760"/>
      <c r="DO53" s="760"/>
      <c r="DP53" s="760"/>
      <c r="DQ53" s="760"/>
      <c r="DR53" s="760"/>
    </row>
    <row r="54" spans="1:122" s="761" customFormat="1" hidden="1">
      <c r="A54" s="789" t="s">
        <v>1424</v>
      </c>
      <c r="B54" s="776" t="s">
        <v>1425</v>
      </c>
      <c r="C54" s="1319"/>
      <c r="D54" s="1319"/>
      <c r="E54" s="1320"/>
      <c r="F54" s="1319"/>
      <c r="G54" s="1319"/>
      <c r="H54" s="1319"/>
      <c r="I54" s="1319"/>
      <c r="J54" s="1319"/>
      <c r="K54" s="1319"/>
      <c r="L54" s="1319"/>
      <c r="M54" s="1319"/>
      <c r="N54" s="1319"/>
      <c r="O54" s="924"/>
      <c r="P54" s="760"/>
      <c r="Q54" s="760"/>
      <c r="R54" s="760"/>
      <c r="S54" s="760"/>
      <c r="T54" s="760"/>
      <c r="U54" s="760"/>
      <c r="V54" s="760"/>
      <c r="W54" s="760"/>
      <c r="X54" s="760"/>
      <c r="Y54" s="760"/>
      <c r="Z54" s="760"/>
      <c r="AA54" s="760"/>
      <c r="AB54" s="760"/>
      <c r="AC54" s="760"/>
      <c r="AD54" s="760"/>
      <c r="AE54" s="760"/>
      <c r="AF54" s="760"/>
      <c r="AG54" s="760"/>
      <c r="AH54" s="760"/>
      <c r="AI54" s="760"/>
      <c r="AJ54" s="760"/>
      <c r="AK54" s="760"/>
      <c r="AL54" s="760"/>
      <c r="AM54" s="760"/>
      <c r="AN54" s="760"/>
      <c r="AO54" s="760"/>
      <c r="AP54" s="760"/>
      <c r="AQ54" s="760"/>
      <c r="AR54" s="760"/>
      <c r="AS54" s="760"/>
      <c r="AT54" s="760"/>
      <c r="AU54" s="760"/>
      <c r="AV54" s="760"/>
      <c r="AW54" s="760"/>
      <c r="AX54" s="760"/>
      <c r="AY54" s="760"/>
      <c r="AZ54" s="760"/>
      <c r="BA54" s="760"/>
      <c r="BB54" s="760"/>
      <c r="BC54" s="760"/>
      <c r="BD54" s="760"/>
      <c r="BE54" s="760"/>
      <c r="BF54" s="760"/>
      <c r="BG54" s="760"/>
      <c r="BH54" s="760"/>
      <c r="BI54" s="760"/>
      <c r="BJ54" s="760"/>
      <c r="BK54" s="760"/>
      <c r="BL54" s="760"/>
      <c r="BM54" s="760"/>
      <c r="BN54" s="760"/>
      <c r="BO54" s="760"/>
      <c r="BP54" s="760"/>
      <c r="BQ54" s="760"/>
      <c r="BR54" s="760"/>
      <c r="BS54" s="760"/>
      <c r="BT54" s="760"/>
      <c r="BU54" s="760"/>
      <c r="BV54" s="760"/>
      <c r="BW54" s="760"/>
      <c r="BX54" s="760"/>
      <c r="BY54" s="760"/>
      <c r="BZ54" s="760"/>
      <c r="CA54" s="760"/>
      <c r="CB54" s="760"/>
      <c r="CC54" s="760"/>
      <c r="CD54" s="760"/>
      <c r="CE54" s="760"/>
      <c r="CF54" s="760"/>
      <c r="CG54" s="760"/>
      <c r="CH54" s="760"/>
      <c r="CI54" s="760"/>
      <c r="CJ54" s="760"/>
      <c r="CK54" s="760"/>
      <c r="CL54" s="760"/>
      <c r="CM54" s="760"/>
      <c r="CN54" s="760"/>
      <c r="CO54" s="760"/>
      <c r="CP54" s="760"/>
      <c r="CQ54" s="760"/>
      <c r="CR54" s="760"/>
      <c r="CS54" s="760"/>
      <c r="CT54" s="760"/>
      <c r="CU54" s="760"/>
      <c r="CV54" s="760"/>
      <c r="CW54" s="760"/>
      <c r="CX54" s="760"/>
      <c r="CY54" s="760"/>
      <c r="CZ54" s="760"/>
      <c r="DA54" s="760"/>
      <c r="DB54" s="760"/>
      <c r="DC54" s="760"/>
      <c r="DD54" s="760"/>
      <c r="DE54" s="760"/>
      <c r="DF54" s="760"/>
      <c r="DG54" s="760"/>
      <c r="DH54" s="760"/>
      <c r="DI54" s="760"/>
      <c r="DJ54" s="760"/>
      <c r="DK54" s="760"/>
      <c r="DL54" s="760"/>
      <c r="DM54" s="760"/>
      <c r="DN54" s="760"/>
      <c r="DO54" s="760"/>
      <c r="DP54" s="760"/>
      <c r="DQ54" s="760"/>
      <c r="DR54" s="760"/>
    </row>
    <row r="55" spans="1:122" s="761" customFormat="1">
      <c r="A55" s="789" t="s">
        <v>257</v>
      </c>
      <c r="B55" s="800" t="s">
        <v>1426</v>
      </c>
      <c r="C55" s="791">
        <v>18.850000000000001</v>
      </c>
      <c r="D55" s="791">
        <v>19.920000000000002</v>
      </c>
      <c r="E55" s="791">
        <v>154.1</v>
      </c>
      <c r="F55" s="791">
        <v>154.1</v>
      </c>
      <c r="G55" s="791">
        <v>154.1</v>
      </c>
      <c r="H55" s="791">
        <f>G55*1.04</f>
        <v>160.26400000000001</v>
      </c>
      <c r="I55" s="791">
        <v>154.1</v>
      </c>
      <c r="J55" s="791">
        <v>154.1</v>
      </c>
      <c r="K55" s="791">
        <v>154.1</v>
      </c>
      <c r="L55" s="791">
        <v>154.1</v>
      </c>
      <c r="M55" s="791">
        <v>154.1</v>
      </c>
      <c r="N55" s="791">
        <v>154.1</v>
      </c>
      <c r="O55" s="925"/>
      <c r="P55" s="760"/>
      <c r="Q55" s="760"/>
      <c r="R55" s="760"/>
      <c r="S55" s="760"/>
      <c r="T55" s="760"/>
      <c r="U55" s="760"/>
      <c r="V55" s="760"/>
      <c r="W55" s="760"/>
      <c r="X55" s="760"/>
      <c r="Y55" s="760"/>
      <c r="Z55" s="760"/>
      <c r="AA55" s="760"/>
      <c r="AB55" s="760"/>
      <c r="AC55" s="760"/>
      <c r="AD55" s="760"/>
      <c r="AE55" s="760"/>
      <c r="AF55" s="760"/>
      <c r="AG55" s="760"/>
      <c r="AH55" s="760"/>
      <c r="AI55" s="760"/>
      <c r="AJ55" s="760"/>
      <c r="AK55" s="760"/>
      <c r="AL55" s="760"/>
      <c r="AM55" s="760"/>
      <c r="AN55" s="760"/>
      <c r="AO55" s="760"/>
      <c r="AP55" s="760"/>
      <c r="AQ55" s="760"/>
      <c r="AR55" s="760"/>
      <c r="AS55" s="760"/>
      <c r="AT55" s="760"/>
      <c r="AU55" s="760"/>
      <c r="AV55" s="760"/>
      <c r="AW55" s="760"/>
      <c r="AX55" s="760"/>
      <c r="AY55" s="760"/>
      <c r="AZ55" s="760"/>
      <c r="BA55" s="760"/>
      <c r="BB55" s="760"/>
      <c r="BC55" s="760"/>
      <c r="BD55" s="760"/>
      <c r="BE55" s="760"/>
      <c r="BF55" s="760"/>
      <c r="BG55" s="760"/>
      <c r="BH55" s="760"/>
      <c r="BI55" s="760"/>
      <c r="BJ55" s="760"/>
      <c r="BK55" s="760"/>
      <c r="BL55" s="760"/>
      <c r="BM55" s="760"/>
      <c r="BN55" s="760"/>
      <c r="BO55" s="760"/>
      <c r="BP55" s="760"/>
      <c r="BQ55" s="760"/>
      <c r="BR55" s="760"/>
      <c r="BS55" s="760"/>
      <c r="BT55" s="760"/>
      <c r="BU55" s="760"/>
      <c r="BV55" s="760"/>
      <c r="BW55" s="760"/>
      <c r="BX55" s="760"/>
      <c r="BY55" s="760"/>
      <c r="BZ55" s="760"/>
      <c r="CA55" s="760"/>
      <c r="CB55" s="760"/>
      <c r="CC55" s="760"/>
      <c r="CD55" s="760"/>
      <c r="CE55" s="760"/>
      <c r="CF55" s="760"/>
      <c r="CG55" s="760"/>
      <c r="CH55" s="760"/>
      <c r="CI55" s="760"/>
      <c r="CJ55" s="760"/>
      <c r="CK55" s="760"/>
      <c r="CL55" s="760"/>
      <c r="CM55" s="760"/>
      <c r="CN55" s="760"/>
      <c r="CO55" s="760"/>
      <c r="CP55" s="760"/>
      <c r="CQ55" s="760"/>
      <c r="CR55" s="760"/>
      <c r="CS55" s="760"/>
      <c r="CT55" s="760"/>
      <c r="CU55" s="760"/>
      <c r="CV55" s="760"/>
      <c r="CW55" s="760"/>
      <c r="CX55" s="760"/>
      <c r="CY55" s="760"/>
      <c r="CZ55" s="760"/>
      <c r="DA55" s="760"/>
      <c r="DB55" s="760"/>
      <c r="DC55" s="760"/>
      <c r="DD55" s="760"/>
      <c r="DE55" s="760"/>
      <c r="DF55" s="760"/>
      <c r="DG55" s="760"/>
      <c r="DH55" s="760"/>
      <c r="DI55" s="760"/>
      <c r="DJ55" s="760"/>
      <c r="DK55" s="760"/>
      <c r="DL55" s="760"/>
      <c r="DM55" s="760"/>
      <c r="DN55" s="760"/>
      <c r="DO55" s="760"/>
      <c r="DP55" s="760"/>
      <c r="DQ55" s="760"/>
      <c r="DR55" s="760"/>
    </row>
    <row r="56" spans="1:122" s="761" customFormat="1" ht="28.5">
      <c r="A56" s="789" t="s">
        <v>1427</v>
      </c>
      <c r="B56" s="803" t="s">
        <v>1428</v>
      </c>
      <c r="C56" s="804"/>
      <c r="D56" s="804"/>
      <c r="E56" s="804"/>
      <c r="F56" s="804"/>
      <c r="G56" s="804"/>
      <c r="H56" s="804"/>
      <c r="I56" s="804"/>
      <c r="J56" s="804"/>
      <c r="K56" s="804"/>
      <c r="L56" s="804"/>
      <c r="M56" s="804"/>
      <c r="N56" s="804"/>
      <c r="O56" s="924"/>
      <c r="P56" s="760"/>
      <c r="Q56" s="760"/>
      <c r="R56" s="760"/>
      <c r="S56" s="760"/>
      <c r="T56" s="760"/>
      <c r="U56" s="760"/>
      <c r="V56" s="760"/>
      <c r="W56" s="760"/>
      <c r="X56" s="760"/>
      <c r="Y56" s="760"/>
      <c r="Z56" s="760"/>
      <c r="AA56" s="760"/>
      <c r="AB56" s="760"/>
      <c r="AC56" s="760"/>
      <c r="AD56" s="760"/>
      <c r="AE56" s="760"/>
      <c r="AF56" s="760"/>
      <c r="AG56" s="760"/>
      <c r="AH56" s="760"/>
      <c r="AI56" s="760"/>
      <c r="AJ56" s="760"/>
      <c r="AK56" s="760"/>
      <c r="AL56" s="760"/>
      <c r="AM56" s="760"/>
      <c r="AN56" s="760"/>
      <c r="AO56" s="760"/>
      <c r="AP56" s="760"/>
      <c r="AQ56" s="760"/>
      <c r="AR56" s="760"/>
      <c r="AS56" s="760"/>
      <c r="AT56" s="760"/>
      <c r="AU56" s="760"/>
      <c r="AV56" s="760"/>
      <c r="AW56" s="760"/>
      <c r="AX56" s="760"/>
      <c r="AY56" s="760"/>
      <c r="AZ56" s="760"/>
      <c r="BA56" s="760"/>
      <c r="BB56" s="760"/>
      <c r="BC56" s="760"/>
      <c r="BD56" s="760"/>
      <c r="BE56" s="760"/>
      <c r="BF56" s="760"/>
      <c r="BG56" s="760"/>
      <c r="BH56" s="760"/>
      <c r="BI56" s="760"/>
      <c r="BJ56" s="760"/>
      <c r="BK56" s="760"/>
      <c r="BL56" s="760"/>
      <c r="BM56" s="760"/>
      <c r="BN56" s="760"/>
      <c r="BO56" s="760"/>
      <c r="BP56" s="760"/>
      <c r="BQ56" s="760"/>
      <c r="BR56" s="760"/>
      <c r="BS56" s="760"/>
      <c r="BT56" s="760"/>
      <c r="BU56" s="760"/>
      <c r="BV56" s="760"/>
      <c r="BW56" s="760"/>
      <c r="BX56" s="760"/>
      <c r="BY56" s="760"/>
      <c r="BZ56" s="760"/>
      <c r="CA56" s="760"/>
      <c r="CB56" s="760"/>
      <c r="CC56" s="760"/>
      <c r="CD56" s="760"/>
      <c r="CE56" s="760"/>
      <c r="CF56" s="760"/>
      <c r="CG56" s="760"/>
      <c r="CH56" s="760"/>
      <c r="CI56" s="760"/>
      <c r="CJ56" s="760"/>
      <c r="CK56" s="760"/>
      <c r="CL56" s="760"/>
      <c r="CM56" s="760"/>
      <c r="CN56" s="760"/>
      <c r="CO56" s="760"/>
      <c r="CP56" s="760"/>
      <c r="CQ56" s="760"/>
      <c r="CR56" s="760"/>
      <c r="CS56" s="760"/>
      <c r="CT56" s="760"/>
      <c r="CU56" s="760"/>
      <c r="CV56" s="760"/>
      <c r="CW56" s="760"/>
      <c r="CX56" s="760"/>
      <c r="CY56" s="760"/>
      <c r="CZ56" s="760"/>
      <c r="DA56" s="760"/>
      <c r="DB56" s="760"/>
      <c r="DC56" s="760"/>
      <c r="DD56" s="760"/>
      <c r="DE56" s="760"/>
      <c r="DF56" s="760"/>
      <c r="DG56" s="760"/>
      <c r="DH56" s="760"/>
      <c r="DI56" s="760"/>
      <c r="DJ56" s="760"/>
      <c r="DK56" s="760"/>
      <c r="DL56" s="760"/>
      <c r="DM56" s="760"/>
      <c r="DN56" s="760"/>
      <c r="DO56" s="760"/>
      <c r="DP56" s="760"/>
      <c r="DQ56" s="760"/>
      <c r="DR56" s="760"/>
    </row>
    <row r="57" spans="1:122" s="761" customFormat="1">
      <c r="A57" s="789" t="s">
        <v>1429</v>
      </c>
      <c r="B57" s="776" t="s">
        <v>1430</v>
      </c>
      <c r="C57" s="1320">
        <v>0.81</v>
      </c>
      <c r="D57" s="1320">
        <v>0.86</v>
      </c>
      <c r="E57" s="1320"/>
      <c r="F57" s="1319"/>
      <c r="G57" s="1319"/>
      <c r="H57" s="1319"/>
      <c r="I57" s="1319"/>
      <c r="J57" s="1319"/>
      <c r="K57" s="1319"/>
      <c r="L57" s="1319"/>
      <c r="M57" s="1319"/>
      <c r="N57" s="1319"/>
      <c r="O57" s="924"/>
      <c r="P57" s="760"/>
      <c r="Q57" s="760"/>
      <c r="R57" s="760"/>
      <c r="S57" s="760"/>
      <c r="T57" s="760"/>
      <c r="U57" s="760"/>
      <c r="V57" s="760"/>
      <c r="W57" s="760"/>
      <c r="X57" s="760"/>
      <c r="Y57" s="760"/>
      <c r="Z57" s="760"/>
      <c r="AA57" s="760"/>
      <c r="AB57" s="760"/>
      <c r="AC57" s="760"/>
      <c r="AD57" s="760"/>
      <c r="AE57" s="760"/>
      <c r="AF57" s="760"/>
      <c r="AG57" s="760"/>
      <c r="AH57" s="760"/>
      <c r="AI57" s="760"/>
      <c r="AJ57" s="760"/>
      <c r="AK57" s="760"/>
      <c r="AL57" s="760"/>
      <c r="AM57" s="760"/>
      <c r="AN57" s="760"/>
      <c r="AO57" s="760"/>
      <c r="AP57" s="760"/>
      <c r="AQ57" s="760"/>
      <c r="AR57" s="760"/>
      <c r="AS57" s="760"/>
      <c r="AT57" s="760"/>
      <c r="AU57" s="760"/>
      <c r="AV57" s="760"/>
      <c r="AW57" s="760"/>
      <c r="AX57" s="760"/>
      <c r="AY57" s="760"/>
      <c r="AZ57" s="760"/>
      <c r="BA57" s="760"/>
      <c r="BB57" s="760"/>
      <c r="BC57" s="760"/>
      <c r="BD57" s="760"/>
      <c r="BE57" s="760"/>
      <c r="BF57" s="760"/>
      <c r="BG57" s="760"/>
      <c r="BH57" s="760"/>
      <c r="BI57" s="760"/>
      <c r="BJ57" s="760"/>
      <c r="BK57" s="760"/>
      <c r="BL57" s="760"/>
      <c r="BM57" s="760"/>
      <c r="BN57" s="760"/>
      <c r="BO57" s="760"/>
      <c r="BP57" s="760"/>
      <c r="BQ57" s="760"/>
      <c r="BR57" s="760"/>
      <c r="BS57" s="760"/>
      <c r="BT57" s="760"/>
      <c r="BU57" s="760"/>
      <c r="BV57" s="760"/>
      <c r="BW57" s="760"/>
      <c r="BX57" s="760"/>
      <c r="BY57" s="760"/>
      <c r="BZ57" s="760"/>
      <c r="CA57" s="760"/>
      <c r="CB57" s="760"/>
      <c r="CC57" s="760"/>
      <c r="CD57" s="760"/>
      <c r="CE57" s="760"/>
      <c r="CF57" s="760"/>
      <c r="CG57" s="760"/>
      <c r="CH57" s="760"/>
      <c r="CI57" s="760"/>
      <c r="CJ57" s="760"/>
      <c r="CK57" s="760"/>
      <c r="CL57" s="760"/>
      <c r="CM57" s="760"/>
      <c r="CN57" s="760"/>
      <c r="CO57" s="760"/>
      <c r="CP57" s="760"/>
      <c r="CQ57" s="760"/>
      <c r="CR57" s="760"/>
      <c r="CS57" s="760"/>
      <c r="CT57" s="760"/>
      <c r="CU57" s="760"/>
      <c r="CV57" s="760"/>
      <c r="CW57" s="760"/>
      <c r="CX57" s="760"/>
      <c r="CY57" s="760"/>
      <c r="CZ57" s="760"/>
      <c r="DA57" s="760"/>
      <c r="DB57" s="760"/>
      <c r="DC57" s="760"/>
      <c r="DD57" s="760"/>
      <c r="DE57" s="760"/>
      <c r="DF57" s="760"/>
      <c r="DG57" s="760"/>
      <c r="DH57" s="760"/>
      <c r="DI57" s="760"/>
      <c r="DJ57" s="760"/>
      <c r="DK57" s="760"/>
      <c r="DL57" s="760"/>
      <c r="DM57" s="760"/>
      <c r="DN57" s="760"/>
      <c r="DO57" s="760"/>
      <c r="DP57" s="760"/>
      <c r="DQ57" s="760"/>
      <c r="DR57" s="760"/>
    </row>
    <row r="58" spans="1:122" s="761" customFormat="1" hidden="1">
      <c r="A58" s="789" t="s">
        <v>1431</v>
      </c>
      <c r="B58" s="776" t="s">
        <v>1432</v>
      </c>
      <c r="C58" s="1319"/>
      <c r="D58" s="1319"/>
      <c r="E58" s="1320"/>
      <c r="F58" s="1319"/>
      <c r="G58" s="1320"/>
      <c r="H58" s="1319"/>
      <c r="I58" s="1320"/>
      <c r="J58" s="1319"/>
      <c r="K58" s="1320"/>
      <c r="L58" s="1319"/>
      <c r="M58" s="1320"/>
      <c r="N58" s="1319">
        <v>0</v>
      </c>
      <c r="O58" s="924"/>
      <c r="P58" s="760"/>
      <c r="Q58" s="760"/>
      <c r="R58" s="760"/>
      <c r="S58" s="760"/>
      <c r="T58" s="760"/>
      <c r="U58" s="760"/>
      <c r="V58" s="760"/>
      <c r="W58" s="760"/>
      <c r="X58" s="760"/>
      <c r="Y58" s="760"/>
      <c r="Z58" s="760"/>
      <c r="AA58" s="760"/>
      <c r="AB58" s="760"/>
      <c r="AC58" s="760"/>
      <c r="AD58" s="760"/>
      <c r="AE58" s="760"/>
      <c r="AF58" s="760"/>
      <c r="AG58" s="760"/>
      <c r="AH58" s="760"/>
      <c r="AI58" s="760"/>
      <c r="AJ58" s="760"/>
      <c r="AK58" s="760"/>
      <c r="AL58" s="760"/>
      <c r="AM58" s="760"/>
      <c r="AN58" s="760"/>
      <c r="AO58" s="760"/>
      <c r="AP58" s="760"/>
      <c r="AQ58" s="760"/>
      <c r="AR58" s="760"/>
      <c r="AS58" s="760"/>
      <c r="AT58" s="760"/>
      <c r="AU58" s="760"/>
      <c r="AV58" s="760"/>
      <c r="AW58" s="760"/>
      <c r="AX58" s="760"/>
      <c r="AY58" s="760"/>
      <c r="AZ58" s="760"/>
      <c r="BA58" s="760"/>
      <c r="BB58" s="760"/>
      <c r="BC58" s="760"/>
      <c r="BD58" s="760"/>
      <c r="BE58" s="760"/>
      <c r="BF58" s="760"/>
      <c r="BG58" s="760"/>
      <c r="BH58" s="760"/>
      <c r="BI58" s="760"/>
      <c r="BJ58" s="760"/>
      <c r="BK58" s="760"/>
      <c r="BL58" s="760"/>
      <c r="BM58" s="760"/>
      <c r="BN58" s="760"/>
      <c r="BO58" s="760"/>
      <c r="BP58" s="760"/>
      <c r="BQ58" s="760"/>
      <c r="BR58" s="760"/>
      <c r="BS58" s="760"/>
      <c r="BT58" s="760"/>
      <c r="BU58" s="760"/>
      <c r="BV58" s="760"/>
      <c r="BW58" s="760"/>
      <c r="BX58" s="760"/>
      <c r="BY58" s="760"/>
      <c r="BZ58" s="760"/>
      <c r="CA58" s="760"/>
      <c r="CB58" s="760"/>
      <c r="CC58" s="760"/>
      <c r="CD58" s="760"/>
      <c r="CE58" s="760"/>
      <c r="CF58" s="760"/>
      <c r="CG58" s="760"/>
      <c r="CH58" s="760"/>
      <c r="CI58" s="760"/>
      <c r="CJ58" s="760"/>
      <c r="CK58" s="760"/>
      <c r="CL58" s="760"/>
      <c r="CM58" s="760"/>
      <c r="CN58" s="760"/>
      <c r="CO58" s="760"/>
      <c r="CP58" s="760"/>
      <c r="CQ58" s="760"/>
      <c r="CR58" s="760"/>
      <c r="CS58" s="760"/>
      <c r="CT58" s="760"/>
      <c r="CU58" s="760"/>
      <c r="CV58" s="760"/>
      <c r="CW58" s="760"/>
      <c r="CX58" s="760"/>
      <c r="CY58" s="760"/>
      <c r="CZ58" s="760"/>
      <c r="DA58" s="760"/>
      <c r="DB58" s="760"/>
      <c r="DC58" s="760"/>
      <c r="DD58" s="760"/>
      <c r="DE58" s="760"/>
      <c r="DF58" s="760"/>
      <c r="DG58" s="760"/>
      <c r="DH58" s="760"/>
      <c r="DI58" s="760"/>
      <c r="DJ58" s="760"/>
      <c r="DK58" s="760"/>
      <c r="DL58" s="760"/>
      <c r="DM58" s="760"/>
      <c r="DN58" s="760"/>
      <c r="DO58" s="760"/>
      <c r="DP58" s="760"/>
      <c r="DQ58" s="760"/>
      <c r="DR58" s="760"/>
    </row>
    <row r="59" spans="1:122" s="761" customFormat="1" hidden="1">
      <c r="A59" s="789" t="s">
        <v>1433</v>
      </c>
      <c r="B59" s="776" t="s">
        <v>1434</v>
      </c>
      <c r="C59" s="1319"/>
      <c r="D59" s="1319"/>
      <c r="E59" s="1320"/>
      <c r="F59" s="1319"/>
      <c r="G59" s="1320"/>
      <c r="H59" s="1319"/>
      <c r="I59" s="1320"/>
      <c r="J59" s="1319"/>
      <c r="K59" s="1320"/>
      <c r="L59" s="1319"/>
      <c r="M59" s="1320"/>
      <c r="N59" s="1319">
        <v>0</v>
      </c>
      <c r="O59" s="924"/>
      <c r="P59" s="760"/>
      <c r="Q59" s="760"/>
      <c r="R59" s="760"/>
      <c r="S59" s="760"/>
      <c r="T59" s="760"/>
      <c r="U59" s="760"/>
      <c r="V59" s="760"/>
      <c r="W59" s="760"/>
      <c r="X59" s="760"/>
      <c r="Y59" s="760"/>
      <c r="Z59" s="760"/>
      <c r="AA59" s="760"/>
      <c r="AB59" s="760"/>
      <c r="AC59" s="760"/>
      <c r="AD59" s="760"/>
      <c r="AE59" s="760"/>
      <c r="AF59" s="760"/>
      <c r="AG59" s="760"/>
      <c r="AH59" s="760"/>
      <c r="AI59" s="760"/>
      <c r="AJ59" s="760"/>
      <c r="AK59" s="760"/>
      <c r="AL59" s="760"/>
      <c r="AM59" s="760"/>
      <c r="AN59" s="760"/>
      <c r="AO59" s="760"/>
      <c r="AP59" s="760"/>
      <c r="AQ59" s="760"/>
      <c r="AR59" s="760"/>
      <c r="AS59" s="760"/>
      <c r="AT59" s="760"/>
      <c r="AU59" s="760"/>
      <c r="AV59" s="760"/>
      <c r="AW59" s="760"/>
      <c r="AX59" s="760"/>
      <c r="AY59" s="760"/>
      <c r="AZ59" s="760"/>
      <c r="BA59" s="760"/>
      <c r="BB59" s="760"/>
      <c r="BC59" s="760"/>
      <c r="BD59" s="760"/>
      <c r="BE59" s="760"/>
      <c r="BF59" s="760"/>
      <c r="BG59" s="760"/>
      <c r="BH59" s="760"/>
      <c r="BI59" s="760"/>
      <c r="BJ59" s="760"/>
      <c r="BK59" s="760"/>
      <c r="BL59" s="760"/>
      <c r="BM59" s="760"/>
      <c r="BN59" s="760"/>
      <c r="BO59" s="760"/>
      <c r="BP59" s="760"/>
      <c r="BQ59" s="760"/>
      <c r="BR59" s="760"/>
      <c r="BS59" s="760"/>
      <c r="BT59" s="760"/>
      <c r="BU59" s="760"/>
      <c r="BV59" s="760"/>
      <c r="BW59" s="760"/>
      <c r="BX59" s="760"/>
      <c r="BY59" s="760"/>
      <c r="BZ59" s="760"/>
      <c r="CA59" s="760"/>
      <c r="CB59" s="760"/>
      <c r="CC59" s="760"/>
      <c r="CD59" s="760"/>
      <c r="CE59" s="760"/>
      <c r="CF59" s="760"/>
      <c r="CG59" s="760"/>
      <c r="CH59" s="760"/>
      <c r="CI59" s="760"/>
      <c r="CJ59" s="760"/>
      <c r="CK59" s="760"/>
      <c r="CL59" s="760"/>
      <c r="CM59" s="760"/>
      <c r="CN59" s="760"/>
      <c r="CO59" s="760"/>
      <c r="CP59" s="760"/>
      <c r="CQ59" s="760"/>
      <c r="CR59" s="760"/>
      <c r="CS59" s="760"/>
      <c r="CT59" s="760"/>
      <c r="CU59" s="760"/>
      <c r="CV59" s="760"/>
      <c r="CW59" s="760"/>
      <c r="CX59" s="760"/>
      <c r="CY59" s="760"/>
      <c r="CZ59" s="760"/>
      <c r="DA59" s="760"/>
      <c r="DB59" s="760"/>
      <c r="DC59" s="760"/>
      <c r="DD59" s="760"/>
      <c r="DE59" s="760"/>
      <c r="DF59" s="760"/>
      <c r="DG59" s="760"/>
      <c r="DH59" s="760"/>
      <c r="DI59" s="760"/>
      <c r="DJ59" s="760"/>
      <c r="DK59" s="760"/>
      <c r="DL59" s="760"/>
      <c r="DM59" s="760"/>
      <c r="DN59" s="760"/>
      <c r="DO59" s="760"/>
      <c r="DP59" s="760"/>
      <c r="DQ59" s="760"/>
      <c r="DR59" s="760"/>
    </row>
    <row r="60" spans="1:122" s="761" customFormat="1" hidden="1">
      <c r="A60" s="789" t="s">
        <v>1435</v>
      </c>
      <c r="B60" s="776" t="s">
        <v>1436</v>
      </c>
      <c r="C60" s="1319"/>
      <c r="D60" s="1319"/>
      <c r="E60" s="1320"/>
      <c r="F60" s="1319"/>
      <c r="G60" s="1320"/>
      <c r="H60" s="1319"/>
      <c r="I60" s="1320"/>
      <c r="J60" s="1319"/>
      <c r="K60" s="1320"/>
      <c r="L60" s="1319"/>
      <c r="M60" s="1320"/>
      <c r="N60" s="1319">
        <v>0</v>
      </c>
      <c r="O60" s="924"/>
      <c r="P60" s="760"/>
      <c r="Q60" s="760"/>
      <c r="R60" s="760"/>
      <c r="S60" s="760"/>
      <c r="T60" s="760"/>
      <c r="U60" s="760"/>
      <c r="V60" s="760"/>
      <c r="W60" s="760"/>
      <c r="X60" s="760"/>
      <c r="Y60" s="760"/>
      <c r="Z60" s="760"/>
      <c r="AA60" s="760"/>
      <c r="AB60" s="760"/>
      <c r="AC60" s="760"/>
      <c r="AD60" s="760"/>
      <c r="AE60" s="760"/>
      <c r="AF60" s="760"/>
      <c r="AG60" s="760"/>
      <c r="AH60" s="760"/>
      <c r="AI60" s="760"/>
      <c r="AJ60" s="760"/>
      <c r="AK60" s="760"/>
      <c r="AL60" s="760"/>
      <c r="AM60" s="760"/>
      <c r="AN60" s="760"/>
      <c r="AO60" s="760"/>
      <c r="AP60" s="760"/>
      <c r="AQ60" s="760"/>
      <c r="AR60" s="760"/>
      <c r="AS60" s="760"/>
      <c r="AT60" s="760"/>
      <c r="AU60" s="760"/>
      <c r="AV60" s="760"/>
      <c r="AW60" s="760"/>
      <c r="AX60" s="760"/>
      <c r="AY60" s="760"/>
      <c r="AZ60" s="760"/>
      <c r="BA60" s="760"/>
      <c r="BB60" s="760"/>
      <c r="BC60" s="760"/>
      <c r="BD60" s="760"/>
      <c r="BE60" s="760"/>
      <c r="BF60" s="760"/>
      <c r="BG60" s="760"/>
      <c r="BH60" s="760"/>
      <c r="BI60" s="760"/>
      <c r="BJ60" s="760"/>
      <c r="BK60" s="760"/>
      <c r="BL60" s="760"/>
      <c r="BM60" s="760"/>
      <c r="BN60" s="760"/>
      <c r="BO60" s="760"/>
      <c r="BP60" s="760"/>
      <c r="BQ60" s="760"/>
      <c r="BR60" s="760"/>
      <c r="BS60" s="760"/>
      <c r="BT60" s="760"/>
      <c r="BU60" s="760"/>
      <c r="BV60" s="760"/>
      <c r="BW60" s="760"/>
      <c r="BX60" s="760"/>
      <c r="BY60" s="760"/>
      <c r="BZ60" s="760"/>
      <c r="CA60" s="760"/>
      <c r="CB60" s="760"/>
      <c r="CC60" s="760"/>
      <c r="CD60" s="760"/>
      <c r="CE60" s="760"/>
      <c r="CF60" s="760"/>
      <c r="CG60" s="760"/>
      <c r="CH60" s="760"/>
      <c r="CI60" s="760"/>
      <c r="CJ60" s="760"/>
      <c r="CK60" s="760"/>
      <c r="CL60" s="760"/>
      <c r="CM60" s="760"/>
      <c r="CN60" s="760"/>
      <c r="CO60" s="760"/>
      <c r="CP60" s="760"/>
      <c r="CQ60" s="760"/>
      <c r="CR60" s="760"/>
      <c r="CS60" s="760"/>
      <c r="CT60" s="760"/>
      <c r="CU60" s="760"/>
      <c r="CV60" s="760"/>
      <c r="CW60" s="760"/>
      <c r="CX60" s="760"/>
      <c r="CY60" s="760"/>
      <c r="CZ60" s="760"/>
      <c r="DA60" s="760"/>
      <c r="DB60" s="760"/>
      <c r="DC60" s="760"/>
      <c r="DD60" s="760"/>
      <c r="DE60" s="760"/>
      <c r="DF60" s="760"/>
      <c r="DG60" s="760"/>
      <c r="DH60" s="760"/>
      <c r="DI60" s="760"/>
      <c r="DJ60" s="760"/>
      <c r="DK60" s="760"/>
      <c r="DL60" s="760"/>
      <c r="DM60" s="760"/>
      <c r="DN60" s="760"/>
      <c r="DO60" s="760"/>
      <c r="DP60" s="760"/>
      <c r="DQ60" s="760"/>
      <c r="DR60" s="760"/>
    </row>
    <row r="61" spans="1:122" s="761" customFormat="1" ht="28.5" hidden="1">
      <c r="A61" s="789" t="s">
        <v>1437</v>
      </c>
      <c r="B61" s="776" t="s">
        <v>1438</v>
      </c>
      <c r="C61" s="1319"/>
      <c r="D61" s="1319"/>
      <c r="E61" s="1320"/>
      <c r="F61" s="1319"/>
      <c r="G61" s="1320"/>
      <c r="H61" s="1319"/>
      <c r="I61" s="1320"/>
      <c r="J61" s="1319"/>
      <c r="K61" s="1320"/>
      <c r="L61" s="1319"/>
      <c r="M61" s="1320"/>
      <c r="N61" s="1319">
        <v>0</v>
      </c>
      <c r="O61" s="924"/>
      <c r="P61" s="760"/>
      <c r="Q61" s="760"/>
      <c r="R61" s="760"/>
      <c r="S61" s="760"/>
      <c r="T61" s="760"/>
      <c r="U61" s="760"/>
      <c r="V61" s="760"/>
      <c r="W61" s="760"/>
      <c r="X61" s="760"/>
      <c r="Y61" s="760"/>
      <c r="Z61" s="760"/>
      <c r="AA61" s="760"/>
      <c r="AB61" s="760"/>
      <c r="AC61" s="760"/>
      <c r="AD61" s="760"/>
      <c r="AE61" s="760"/>
      <c r="AF61" s="760"/>
      <c r="AG61" s="760"/>
      <c r="AH61" s="760"/>
      <c r="AI61" s="760"/>
      <c r="AJ61" s="760"/>
      <c r="AK61" s="760"/>
      <c r="AL61" s="760"/>
      <c r="AM61" s="760"/>
      <c r="AN61" s="760"/>
      <c r="AO61" s="760"/>
      <c r="AP61" s="760"/>
      <c r="AQ61" s="760"/>
      <c r="AR61" s="760"/>
      <c r="AS61" s="760"/>
      <c r="AT61" s="760"/>
      <c r="AU61" s="760"/>
      <c r="AV61" s="760"/>
      <c r="AW61" s="760"/>
      <c r="AX61" s="760"/>
      <c r="AY61" s="760"/>
      <c r="AZ61" s="760"/>
      <c r="BA61" s="760"/>
      <c r="BB61" s="760"/>
      <c r="BC61" s="760"/>
      <c r="BD61" s="760"/>
      <c r="BE61" s="760"/>
      <c r="BF61" s="760"/>
      <c r="BG61" s="760"/>
      <c r="BH61" s="760"/>
      <c r="BI61" s="760"/>
      <c r="BJ61" s="760"/>
      <c r="BK61" s="760"/>
      <c r="BL61" s="760"/>
      <c r="BM61" s="760"/>
      <c r="BN61" s="760"/>
      <c r="BO61" s="760"/>
      <c r="BP61" s="760"/>
      <c r="BQ61" s="760"/>
      <c r="BR61" s="760"/>
      <c r="BS61" s="760"/>
      <c r="BT61" s="760"/>
      <c r="BU61" s="760"/>
      <c r="BV61" s="760"/>
      <c r="BW61" s="760"/>
      <c r="BX61" s="760"/>
      <c r="BY61" s="760"/>
      <c r="BZ61" s="760"/>
      <c r="CA61" s="760"/>
      <c r="CB61" s="760"/>
      <c r="CC61" s="760"/>
      <c r="CD61" s="760"/>
      <c r="CE61" s="760"/>
      <c r="CF61" s="760"/>
      <c r="CG61" s="760"/>
      <c r="CH61" s="760"/>
      <c r="CI61" s="760"/>
      <c r="CJ61" s="760"/>
      <c r="CK61" s="760"/>
      <c r="CL61" s="760"/>
      <c r="CM61" s="760"/>
      <c r="CN61" s="760"/>
      <c r="CO61" s="760"/>
      <c r="CP61" s="760"/>
      <c r="CQ61" s="760"/>
      <c r="CR61" s="760"/>
      <c r="CS61" s="760"/>
      <c r="CT61" s="760"/>
      <c r="CU61" s="760"/>
      <c r="CV61" s="760"/>
      <c r="CW61" s="760"/>
      <c r="CX61" s="760"/>
      <c r="CY61" s="760"/>
      <c r="CZ61" s="760"/>
      <c r="DA61" s="760"/>
      <c r="DB61" s="760"/>
      <c r="DC61" s="760"/>
      <c r="DD61" s="760"/>
      <c r="DE61" s="760"/>
      <c r="DF61" s="760"/>
      <c r="DG61" s="760"/>
      <c r="DH61" s="760"/>
      <c r="DI61" s="760"/>
      <c r="DJ61" s="760"/>
      <c r="DK61" s="760"/>
      <c r="DL61" s="760"/>
      <c r="DM61" s="760"/>
      <c r="DN61" s="760"/>
      <c r="DO61" s="760"/>
      <c r="DP61" s="760"/>
      <c r="DQ61" s="760"/>
      <c r="DR61" s="760"/>
    </row>
    <row r="62" spans="1:122" s="761" customFormat="1" hidden="1">
      <c r="A62" s="789" t="s">
        <v>1439</v>
      </c>
      <c r="B62" s="776" t="s">
        <v>1440</v>
      </c>
      <c r="C62" s="1319"/>
      <c r="D62" s="1319"/>
      <c r="E62" s="1320"/>
      <c r="F62" s="1319"/>
      <c r="G62" s="1320"/>
      <c r="H62" s="1319"/>
      <c r="I62" s="1320"/>
      <c r="J62" s="1319"/>
      <c r="K62" s="1320"/>
      <c r="L62" s="1319"/>
      <c r="M62" s="1320"/>
      <c r="N62" s="1319">
        <v>0</v>
      </c>
      <c r="O62" s="924"/>
      <c r="P62" s="760"/>
      <c r="Q62" s="760"/>
      <c r="R62" s="760"/>
      <c r="S62" s="760"/>
      <c r="T62" s="760"/>
      <c r="U62" s="760"/>
      <c r="V62" s="760"/>
      <c r="W62" s="760"/>
      <c r="X62" s="760"/>
      <c r="Y62" s="760"/>
      <c r="Z62" s="760"/>
      <c r="AA62" s="760"/>
      <c r="AB62" s="760"/>
      <c r="AC62" s="760"/>
      <c r="AD62" s="760"/>
      <c r="AE62" s="760"/>
      <c r="AF62" s="760"/>
      <c r="AG62" s="760"/>
      <c r="AH62" s="760"/>
      <c r="AI62" s="760"/>
      <c r="AJ62" s="760"/>
      <c r="AK62" s="760"/>
      <c r="AL62" s="760"/>
      <c r="AM62" s="760"/>
      <c r="AN62" s="760"/>
      <c r="AO62" s="760"/>
      <c r="AP62" s="760"/>
      <c r="AQ62" s="760"/>
      <c r="AR62" s="760"/>
      <c r="AS62" s="760"/>
      <c r="AT62" s="760"/>
      <c r="AU62" s="760"/>
      <c r="AV62" s="760"/>
      <c r="AW62" s="760"/>
      <c r="AX62" s="760"/>
      <c r="AY62" s="760"/>
      <c r="AZ62" s="760"/>
      <c r="BA62" s="760"/>
      <c r="BB62" s="760"/>
      <c r="BC62" s="760"/>
      <c r="BD62" s="760"/>
      <c r="BE62" s="760"/>
      <c r="BF62" s="760"/>
      <c r="BG62" s="760"/>
      <c r="BH62" s="760"/>
      <c r="BI62" s="760"/>
      <c r="BJ62" s="760"/>
      <c r="BK62" s="760"/>
      <c r="BL62" s="760"/>
      <c r="BM62" s="760"/>
      <c r="BN62" s="760"/>
      <c r="BO62" s="760"/>
      <c r="BP62" s="760"/>
      <c r="BQ62" s="760"/>
      <c r="BR62" s="760"/>
      <c r="BS62" s="760"/>
      <c r="BT62" s="760"/>
      <c r="BU62" s="760"/>
      <c r="BV62" s="760"/>
      <c r="BW62" s="760"/>
      <c r="BX62" s="760"/>
      <c r="BY62" s="760"/>
      <c r="BZ62" s="760"/>
      <c r="CA62" s="760"/>
      <c r="CB62" s="760"/>
      <c r="CC62" s="760"/>
      <c r="CD62" s="760"/>
      <c r="CE62" s="760"/>
      <c r="CF62" s="760"/>
      <c r="CG62" s="760"/>
      <c r="CH62" s="760"/>
      <c r="CI62" s="760"/>
      <c r="CJ62" s="760"/>
      <c r="CK62" s="760"/>
      <c r="CL62" s="760"/>
      <c r="CM62" s="760"/>
      <c r="CN62" s="760"/>
      <c r="CO62" s="760"/>
      <c r="CP62" s="760"/>
      <c r="CQ62" s="760"/>
      <c r="CR62" s="760"/>
      <c r="CS62" s="760"/>
      <c r="CT62" s="760"/>
      <c r="CU62" s="760"/>
      <c r="CV62" s="760"/>
      <c r="CW62" s="760"/>
      <c r="CX62" s="760"/>
      <c r="CY62" s="760"/>
      <c r="CZ62" s="760"/>
      <c r="DA62" s="760"/>
      <c r="DB62" s="760"/>
      <c r="DC62" s="760"/>
      <c r="DD62" s="760"/>
      <c r="DE62" s="760"/>
      <c r="DF62" s="760"/>
      <c r="DG62" s="760"/>
      <c r="DH62" s="760"/>
      <c r="DI62" s="760"/>
      <c r="DJ62" s="760"/>
      <c r="DK62" s="760"/>
      <c r="DL62" s="760"/>
      <c r="DM62" s="760"/>
      <c r="DN62" s="760"/>
      <c r="DO62" s="760"/>
      <c r="DP62" s="760"/>
      <c r="DQ62" s="760"/>
      <c r="DR62" s="760"/>
    </row>
    <row r="63" spans="1:122" s="761" customFormat="1" hidden="1">
      <c r="A63" s="1311" t="s">
        <v>1441</v>
      </c>
      <c r="B63" s="1312" t="s">
        <v>1442</v>
      </c>
      <c r="C63" s="1319"/>
      <c r="D63" s="1319"/>
      <c r="E63" s="1320"/>
      <c r="F63" s="1319"/>
      <c r="G63" s="1320"/>
      <c r="H63" s="1319"/>
      <c r="I63" s="1320"/>
      <c r="J63" s="1319"/>
      <c r="K63" s="1320"/>
      <c r="L63" s="1319"/>
      <c r="M63" s="1320"/>
      <c r="N63" s="1319">
        <v>0</v>
      </c>
      <c r="O63" s="926"/>
      <c r="P63" s="760"/>
      <c r="Q63" s="760"/>
      <c r="R63" s="760"/>
      <c r="S63" s="760"/>
      <c r="T63" s="760"/>
      <c r="U63" s="760"/>
      <c r="V63" s="760"/>
      <c r="W63" s="760"/>
      <c r="X63" s="760"/>
      <c r="Y63" s="760"/>
      <c r="Z63" s="760"/>
      <c r="AA63" s="760"/>
      <c r="AB63" s="760"/>
      <c r="AC63" s="760"/>
      <c r="AD63" s="760"/>
      <c r="AE63" s="760"/>
      <c r="AF63" s="760"/>
      <c r="AG63" s="760"/>
      <c r="AH63" s="760"/>
      <c r="AI63" s="760"/>
      <c r="AJ63" s="760"/>
      <c r="AK63" s="760"/>
      <c r="AL63" s="760"/>
      <c r="AM63" s="760"/>
      <c r="AN63" s="760"/>
      <c r="AO63" s="760"/>
      <c r="AP63" s="760"/>
      <c r="AQ63" s="760"/>
      <c r="AR63" s="760"/>
      <c r="AS63" s="760"/>
      <c r="AT63" s="760"/>
      <c r="AU63" s="760"/>
      <c r="AV63" s="760"/>
      <c r="AW63" s="760"/>
      <c r="AX63" s="760"/>
      <c r="AY63" s="760"/>
      <c r="AZ63" s="760"/>
      <c r="BA63" s="760"/>
      <c r="BB63" s="760"/>
      <c r="BC63" s="760"/>
      <c r="BD63" s="760"/>
      <c r="BE63" s="760"/>
      <c r="BF63" s="760"/>
      <c r="BG63" s="760"/>
      <c r="BH63" s="760"/>
      <c r="BI63" s="760"/>
      <c r="BJ63" s="760"/>
      <c r="BK63" s="760"/>
      <c r="BL63" s="760"/>
      <c r="BM63" s="760"/>
      <c r="BN63" s="760"/>
      <c r="BO63" s="760"/>
      <c r="BP63" s="760"/>
      <c r="BQ63" s="760"/>
      <c r="BR63" s="760"/>
      <c r="BS63" s="760"/>
      <c r="BT63" s="760"/>
      <c r="BU63" s="760"/>
      <c r="BV63" s="760"/>
      <c r="BW63" s="760"/>
      <c r="BX63" s="760"/>
      <c r="BY63" s="760"/>
      <c r="BZ63" s="760"/>
      <c r="CA63" s="760"/>
      <c r="CB63" s="760"/>
      <c r="CC63" s="760"/>
      <c r="CD63" s="760"/>
      <c r="CE63" s="760"/>
      <c r="CF63" s="760"/>
      <c r="CG63" s="760"/>
      <c r="CH63" s="760"/>
      <c r="CI63" s="760"/>
      <c r="CJ63" s="760"/>
      <c r="CK63" s="760"/>
      <c r="CL63" s="760"/>
      <c r="CM63" s="760"/>
      <c r="CN63" s="760"/>
      <c r="CO63" s="760"/>
      <c r="CP63" s="760"/>
      <c r="CQ63" s="760"/>
      <c r="CR63" s="760"/>
      <c r="CS63" s="760"/>
      <c r="CT63" s="760"/>
      <c r="CU63" s="760"/>
      <c r="CV63" s="760"/>
      <c r="CW63" s="760"/>
      <c r="CX63" s="760"/>
      <c r="CY63" s="760"/>
      <c r="CZ63" s="760"/>
      <c r="DA63" s="760"/>
      <c r="DB63" s="760"/>
      <c r="DC63" s="760"/>
      <c r="DD63" s="760"/>
      <c r="DE63" s="760"/>
      <c r="DF63" s="760"/>
      <c r="DG63" s="760"/>
      <c r="DH63" s="760"/>
      <c r="DI63" s="760"/>
      <c r="DJ63" s="760"/>
      <c r="DK63" s="760"/>
      <c r="DL63" s="760"/>
      <c r="DM63" s="760"/>
      <c r="DN63" s="760"/>
      <c r="DO63" s="760"/>
      <c r="DP63" s="760"/>
      <c r="DQ63" s="760"/>
      <c r="DR63" s="760"/>
    </row>
    <row r="64" spans="1:122" s="761" customFormat="1" ht="50.25" customHeight="1">
      <c r="A64" s="789" t="s">
        <v>1443</v>
      </c>
      <c r="B64" s="803" t="s">
        <v>1444</v>
      </c>
      <c r="C64" s="804">
        <v>18.04</v>
      </c>
      <c r="D64" s="804">
        <v>19.059999999999999</v>
      </c>
      <c r="E64" s="804">
        <v>154.1</v>
      </c>
      <c r="F64" s="804">
        <v>154.1</v>
      </c>
      <c r="G64" s="804">
        <v>154.1</v>
      </c>
      <c r="H64" s="804">
        <f>G64*1.04</f>
        <v>160.26400000000001</v>
      </c>
      <c r="I64" s="804">
        <f>H64</f>
        <v>160.26400000000001</v>
      </c>
      <c r="J64" s="804">
        <f>I64*1.04</f>
        <v>166.67456000000001</v>
      </c>
      <c r="K64" s="804">
        <f>J64</f>
        <v>166.67456000000001</v>
      </c>
      <c r="L64" s="804">
        <f>K64*1.04</f>
        <v>173.34154240000001</v>
      </c>
      <c r="M64" s="804">
        <f>L64</f>
        <v>173.34154240000001</v>
      </c>
      <c r="N64" s="804">
        <f>M64*1.04</f>
        <v>180.27520409600001</v>
      </c>
      <c r="O64" s="926"/>
      <c r="P64" s="760"/>
      <c r="Q64" s="760"/>
      <c r="R64" s="760"/>
      <c r="S64" s="760"/>
      <c r="T64" s="760"/>
      <c r="U64" s="760"/>
      <c r="V64" s="760"/>
      <c r="W64" s="760"/>
      <c r="X64" s="760"/>
      <c r="Y64" s="760"/>
      <c r="Z64" s="760"/>
      <c r="AA64" s="760"/>
      <c r="AB64" s="760"/>
      <c r="AC64" s="760"/>
      <c r="AD64" s="760"/>
      <c r="AE64" s="760"/>
      <c r="AF64" s="760"/>
      <c r="AG64" s="760"/>
      <c r="AH64" s="760"/>
      <c r="AI64" s="760"/>
      <c r="AJ64" s="760"/>
      <c r="AK64" s="760"/>
      <c r="AL64" s="760"/>
      <c r="AM64" s="760"/>
      <c r="AN64" s="760"/>
      <c r="AO64" s="760"/>
      <c r="AP64" s="760"/>
      <c r="AQ64" s="760"/>
      <c r="AR64" s="760"/>
      <c r="AS64" s="760"/>
      <c r="AT64" s="760"/>
      <c r="AU64" s="760"/>
      <c r="AV64" s="760"/>
      <c r="AW64" s="760"/>
      <c r="AX64" s="760"/>
      <c r="AY64" s="760"/>
      <c r="AZ64" s="760"/>
      <c r="BA64" s="760"/>
      <c r="BB64" s="760"/>
      <c r="BC64" s="760"/>
      <c r="BD64" s="760"/>
      <c r="BE64" s="760"/>
      <c r="BF64" s="760"/>
      <c r="BG64" s="760"/>
      <c r="BH64" s="760"/>
      <c r="BI64" s="760"/>
      <c r="BJ64" s="760"/>
      <c r="BK64" s="760"/>
      <c r="BL64" s="760"/>
      <c r="BM64" s="760"/>
      <c r="BN64" s="760"/>
      <c r="BO64" s="760"/>
      <c r="BP64" s="760"/>
      <c r="BQ64" s="760"/>
      <c r="BR64" s="760"/>
      <c r="BS64" s="760"/>
      <c r="BT64" s="760"/>
      <c r="BU64" s="760"/>
      <c r="BV64" s="760"/>
      <c r="BW64" s="760"/>
      <c r="BX64" s="760"/>
      <c r="BY64" s="760"/>
      <c r="BZ64" s="760"/>
      <c r="CA64" s="760"/>
      <c r="CB64" s="760"/>
      <c r="CC64" s="760"/>
      <c r="CD64" s="760"/>
      <c r="CE64" s="760"/>
      <c r="CF64" s="760"/>
      <c r="CG64" s="760"/>
      <c r="CH64" s="760"/>
      <c r="CI64" s="760"/>
      <c r="CJ64" s="760"/>
      <c r="CK64" s="760"/>
      <c r="CL64" s="760"/>
      <c r="CM64" s="760"/>
      <c r="CN64" s="760"/>
      <c r="CO64" s="760"/>
      <c r="CP64" s="760"/>
      <c r="CQ64" s="760"/>
      <c r="CR64" s="760"/>
      <c r="CS64" s="760"/>
      <c r="CT64" s="760"/>
      <c r="CU64" s="760"/>
      <c r="CV64" s="760"/>
      <c r="CW64" s="760"/>
      <c r="CX64" s="760"/>
      <c r="CY64" s="760"/>
      <c r="CZ64" s="760"/>
      <c r="DA64" s="760"/>
      <c r="DB64" s="760"/>
      <c r="DC64" s="760"/>
      <c r="DD64" s="760"/>
      <c r="DE64" s="760"/>
      <c r="DF64" s="760"/>
      <c r="DG64" s="760"/>
      <c r="DH64" s="760"/>
      <c r="DI64" s="760"/>
      <c r="DJ64" s="760"/>
      <c r="DK64" s="760"/>
      <c r="DL64" s="760"/>
      <c r="DM64" s="760"/>
      <c r="DN64" s="760"/>
      <c r="DO64" s="760"/>
      <c r="DP64" s="760"/>
      <c r="DQ64" s="760"/>
      <c r="DR64" s="760"/>
    </row>
    <row r="65" spans="1:122" s="761" customFormat="1" ht="28.5" hidden="1">
      <c r="A65" s="789" t="s">
        <v>1445</v>
      </c>
      <c r="B65" s="776" t="s">
        <v>1446</v>
      </c>
      <c r="C65" s="1320"/>
      <c r="D65" s="1320"/>
      <c r="E65" s="1320"/>
      <c r="F65" s="1319"/>
      <c r="G65" s="1319"/>
      <c r="H65" s="1319"/>
      <c r="I65" s="1319"/>
      <c r="J65" s="1319"/>
      <c r="K65" s="1319"/>
      <c r="L65" s="1319"/>
      <c r="M65" s="1319"/>
      <c r="N65" s="1319">
        <v>14.36</v>
      </c>
      <c r="O65" s="926"/>
      <c r="P65" s="760"/>
      <c r="Q65" s="760"/>
      <c r="R65" s="760"/>
      <c r="S65" s="760"/>
      <c r="T65" s="760"/>
      <c r="U65" s="760"/>
      <c r="V65" s="760"/>
      <c r="W65" s="760"/>
      <c r="X65" s="760"/>
      <c r="Y65" s="760"/>
      <c r="Z65" s="760"/>
      <c r="AA65" s="760"/>
      <c r="AB65" s="760"/>
      <c r="AC65" s="760"/>
      <c r="AD65" s="760"/>
      <c r="AE65" s="760"/>
      <c r="AF65" s="760"/>
      <c r="AG65" s="760"/>
      <c r="AH65" s="760"/>
      <c r="AI65" s="760"/>
      <c r="AJ65" s="760"/>
      <c r="AK65" s="760"/>
      <c r="AL65" s="760"/>
      <c r="AM65" s="760"/>
      <c r="AN65" s="760"/>
      <c r="AO65" s="760"/>
      <c r="AP65" s="760"/>
      <c r="AQ65" s="760"/>
      <c r="AR65" s="760"/>
      <c r="AS65" s="760"/>
      <c r="AT65" s="760"/>
      <c r="AU65" s="760"/>
      <c r="AV65" s="760"/>
      <c r="AW65" s="760"/>
      <c r="AX65" s="760"/>
      <c r="AY65" s="760"/>
      <c r="AZ65" s="760"/>
      <c r="BA65" s="760"/>
      <c r="BB65" s="760"/>
      <c r="BC65" s="760"/>
      <c r="BD65" s="760"/>
      <c r="BE65" s="760"/>
      <c r="BF65" s="760"/>
      <c r="BG65" s="760"/>
      <c r="BH65" s="760"/>
      <c r="BI65" s="760"/>
      <c r="BJ65" s="760"/>
      <c r="BK65" s="760"/>
      <c r="BL65" s="760"/>
      <c r="BM65" s="760"/>
      <c r="BN65" s="760"/>
      <c r="BO65" s="760"/>
      <c r="BP65" s="760"/>
      <c r="BQ65" s="760"/>
      <c r="BR65" s="760"/>
      <c r="BS65" s="760"/>
      <c r="BT65" s="760"/>
      <c r="BU65" s="760"/>
      <c r="BV65" s="760"/>
      <c r="BW65" s="760"/>
      <c r="BX65" s="760"/>
      <c r="BY65" s="760"/>
      <c r="BZ65" s="760"/>
      <c r="CA65" s="760"/>
      <c r="CB65" s="760"/>
      <c r="CC65" s="760"/>
      <c r="CD65" s="760"/>
      <c r="CE65" s="760"/>
      <c r="CF65" s="760"/>
      <c r="CG65" s="760"/>
      <c r="CH65" s="760"/>
      <c r="CI65" s="760"/>
      <c r="CJ65" s="760"/>
      <c r="CK65" s="760"/>
      <c r="CL65" s="760"/>
      <c r="CM65" s="760"/>
      <c r="CN65" s="760"/>
      <c r="CO65" s="760"/>
      <c r="CP65" s="760"/>
      <c r="CQ65" s="760"/>
      <c r="CR65" s="760"/>
      <c r="CS65" s="760"/>
      <c r="CT65" s="760"/>
      <c r="CU65" s="760"/>
      <c r="CV65" s="760"/>
      <c r="CW65" s="760"/>
      <c r="CX65" s="760"/>
      <c r="CY65" s="760"/>
      <c r="CZ65" s="760"/>
      <c r="DA65" s="760"/>
      <c r="DB65" s="760"/>
      <c r="DC65" s="760"/>
      <c r="DD65" s="760"/>
      <c r="DE65" s="760"/>
      <c r="DF65" s="760"/>
      <c r="DG65" s="760"/>
      <c r="DH65" s="760"/>
      <c r="DI65" s="760"/>
      <c r="DJ65" s="760"/>
      <c r="DK65" s="760"/>
      <c r="DL65" s="760"/>
      <c r="DM65" s="760"/>
      <c r="DN65" s="760"/>
      <c r="DO65" s="760"/>
      <c r="DP65" s="760"/>
      <c r="DQ65" s="760"/>
      <c r="DR65" s="760"/>
    </row>
    <row r="66" spans="1:122" s="761" customFormat="1" ht="30" hidden="1" customHeight="1">
      <c r="A66" s="789" t="s">
        <v>1447</v>
      </c>
      <c r="B66" s="776" t="s">
        <v>1448</v>
      </c>
      <c r="C66" s="1320"/>
      <c r="D66" s="1320"/>
      <c r="E66" s="1320"/>
      <c r="F66" s="1319"/>
      <c r="G66" s="1319"/>
      <c r="H66" s="1319"/>
      <c r="I66" s="1319"/>
      <c r="J66" s="1319"/>
      <c r="K66" s="1319"/>
      <c r="L66" s="1319"/>
      <c r="M66" s="1319"/>
      <c r="N66" s="1319">
        <v>4.33</v>
      </c>
      <c r="O66" s="924"/>
      <c r="P66" s="760"/>
      <c r="Q66" s="760"/>
      <c r="R66" s="760"/>
      <c r="S66" s="760"/>
      <c r="T66" s="760"/>
      <c r="U66" s="760"/>
      <c r="V66" s="760"/>
      <c r="W66" s="760"/>
      <c r="X66" s="760"/>
      <c r="Y66" s="760"/>
      <c r="Z66" s="760"/>
      <c r="AA66" s="760"/>
      <c r="AB66" s="760"/>
      <c r="AC66" s="760"/>
      <c r="AD66" s="760"/>
      <c r="AE66" s="760"/>
      <c r="AF66" s="760"/>
      <c r="AG66" s="760"/>
      <c r="AH66" s="760"/>
      <c r="AI66" s="760"/>
      <c r="AJ66" s="760"/>
      <c r="AK66" s="760"/>
      <c r="AL66" s="760"/>
      <c r="AM66" s="760"/>
      <c r="AN66" s="760"/>
      <c r="AO66" s="760"/>
      <c r="AP66" s="760"/>
      <c r="AQ66" s="760"/>
      <c r="AR66" s="760"/>
      <c r="AS66" s="760"/>
      <c r="AT66" s="760"/>
      <c r="AU66" s="760"/>
      <c r="AV66" s="760"/>
      <c r="AW66" s="760"/>
      <c r="AX66" s="760"/>
      <c r="AY66" s="760"/>
      <c r="AZ66" s="760"/>
      <c r="BA66" s="760"/>
      <c r="BB66" s="760"/>
      <c r="BC66" s="760"/>
      <c r="BD66" s="760"/>
      <c r="BE66" s="760"/>
      <c r="BF66" s="760"/>
      <c r="BG66" s="760"/>
      <c r="BH66" s="760"/>
      <c r="BI66" s="760"/>
      <c r="BJ66" s="760"/>
      <c r="BK66" s="760"/>
      <c r="BL66" s="760"/>
      <c r="BM66" s="760"/>
      <c r="BN66" s="760"/>
      <c r="BO66" s="760"/>
      <c r="BP66" s="760"/>
      <c r="BQ66" s="760"/>
      <c r="BR66" s="760"/>
      <c r="BS66" s="760"/>
      <c r="BT66" s="760"/>
      <c r="BU66" s="760"/>
      <c r="BV66" s="760"/>
      <c r="BW66" s="760"/>
      <c r="BX66" s="760"/>
      <c r="BY66" s="760"/>
      <c r="BZ66" s="760"/>
      <c r="CA66" s="760"/>
      <c r="CB66" s="760"/>
      <c r="CC66" s="760"/>
      <c r="CD66" s="760"/>
      <c r="CE66" s="760"/>
      <c r="CF66" s="760"/>
      <c r="CG66" s="760"/>
      <c r="CH66" s="760"/>
      <c r="CI66" s="760"/>
      <c r="CJ66" s="760"/>
      <c r="CK66" s="760"/>
      <c r="CL66" s="760"/>
      <c r="CM66" s="760"/>
      <c r="CN66" s="760"/>
      <c r="CO66" s="760"/>
      <c r="CP66" s="760"/>
      <c r="CQ66" s="760"/>
      <c r="CR66" s="760"/>
      <c r="CS66" s="760"/>
      <c r="CT66" s="760"/>
      <c r="CU66" s="760"/>
      <c r="CV66" s="760"/>
      <c r="CW66" s="760"/>
      <c r="CX66" s="760"/>
      <c r="CY66" s="760"/>
      <c r="CZ66" s="760"/>
      <c r="DA66" s="760"/>
      <c r="DB66" s="760"/>
      <c r="DC66" s="760"/>
      <c r="DD66" s="760"/>
      <c r="DE66" s="760"/>
      <c r="DF66" s="760"/>
      <c r="DG66" s="760"/>
      <c r="DH66" s="760"/>
      <c r="DI66" s="760"/>
      <c r="DJ66" s="760"/>
      <c r="DK66" s="760"/>
      <c r="DL66" s="760"/>
      <c r="DM66" s="760"/>
      <c r="DN66" s="760"/>
      <c r="DO66" s="760"/>
      <c r="DP66" s="760"/>
      <c r="DQ66" s="760"/>
      <c r="DR66" s="760"/>
    </row>
    <row r="67" spans="1:122" s="761" customFormat="1" ht="28.5" hidden="1">
      <c r="A67" s="789" t="s">
        <v>1449</v>
      </c>
      <c r="B67" s="776" t="s">
        <v>1450</v>
      </c>
      <c r="C67" s="1320"/>
      <c r="D67" s="1320"/>
      <c r="E67" s="1320"/>
      <c r="F67" s="1319"/>
      <c r="G67" s="1320"/>
      <c r="H67" s="1319"/>
      <c r="I67" s="1320"/>
      <c r="J67" s="1319"/>
      <c r="K67" s="1320"/>
      <c r="L67" s="1319"/>
      <c r="M67" s="1320"/>
      <c r="N67" s="1319">
        <v>4.8000000000000001E-2</v>
      </c>
      <c r="O67" s="924"/>
      <c r="P67" s="760"/>
      <c r="Q67" s="760"/>
      <c r="R67" s="760"/>
      <c r="S67" s="760"/>
      <c r="T67" s="760"/>
      <c r="U67" s="760"/>
      <c r="V67" s="760"/>
      <c r="W67" s="760"/>
      <c r="X67" s="760"/>
      <c r="Y67" s="760"/>
      <c r="Z67" s="760"/>
      <c r="AA67" s="760"/>
      <c r="AB67" s="760"/>
      <c r="AC67" s="760"/>
      <c r="AD67" s="760"/>
      <c r="AE67" s="760"/>
      <c r="AF67" s="760"/>
      <c r="AG67" s="760"/>
      <c r="AH67" s="760"/>
      <c r="AI67" s="760"/>
      <c r="AJ67" s="760"/>
      <c r="AK67" s="760"/>
      <c r="AL67" s="760"/>
      <c r="AM67" s="760"/>
      <c r="AN67" s="760"/>
      <c r="AO67" s="760"/>
      <c r="AP67" s="760"/>
      <c r="AQ67" s="760"/>
      <c r="AR67" s="760"/>
      <c r="AS67" s="760"/>
      <c r="AT67" s="760"/>
      <c r="AU67" s="760"/>
      <c r="AV67" s="760"/>
      <c r="AW67" s="760"/>
      <c r="AX67" s="760"/>
      <c r="AY67" s="760"/>
      <c r="AZ67" s="760"/>
      <c r="BA67" s="760"/>
      <c r="BB67" s="760"/>
      <c r="BC67" s="760"/>
      <c r="BD67" s="760"/>
      <c r="BE67" s="760"/>
      <c r="BF67" s="760"/>
      <c r="BG67" s="760"/>
      <c r="BH67" s="760"/>
      <c r="BI67" s="760"/>
      <c r="BJ67" s="760"/>
      <c r="BK67" s="760"/>
      <c r="BL67" s="760"/>
      <c r="BM67" s="760"/>
      <c r="BN67" s="760"/>
      <c r="BO67" s="760"/>
      <c r="BP67" s="760"/>
      <c r="BQ67" s="760"/>
      <c r="BR67" s="760"/>
      <c r="BS67" s="760"/>
      <c r="BT67" s="760"/>
      <c r="BU67" s="760"/>
      <c r="BV67" s="760"/>
      <c r="BW67" s="760"/>
      <c r="BX67" s="760"/>
      <c r="BY67" s="760"/>
      <c r="BZ67" s="760"/>
      <c r="CA67" s="760"/>
      <c r="CB67" s="760"/>
      <c r="CC67" s="760"/>
      <c r="CD67" s="760"/>
      <c r="CE67" s="760"/>
      <c r="CF67" s="760"/>
      <c r="CG67" s="760"/>
      <c r="CH67" s="760"/>
      <c r="CI67" s="760"/>
      <c r="CJ67" s="760"/>
      <c r="CK67" s="760"/>
      <c r="CL67" s="760"/>
      <c r="CM67" s="760"/>
      <c r="CN67" s="760"/>
      <c r="CO67" s="760"/>
      <c r="CP67" s="760"/>
      <c r="CQ67" s="760"/>
      <c r="CR67" s="760"/>
      <c r="CS67" s="760"/>
      <c r="CT67" s="760"/>
      <c r="CU67" s="760"/>
      <c r="CV67" s="760"/>
      <c r="CW67" s="760"/>
      <c r="CX67" s="760"/>
      <c r="CY67" s="760"/>
      <c r="CZ67" s="760"/>
      <c r="DA67" s="760"/>
      <c r="DB67" s="760"/>
      <c r="DC67" s="760"/>
      <c r="DD67" s="760"/>
      <c r="DE67" s="760"/>
      <c r="DF67" s="760"/>
      <c r="DG67" s="760"/>
      <c r="DH67" s="760"/>
      <c r="DI67" s="760"/>
      <c r="DJ67" s="760"/>
      <c r="DK67" s="760"/>
      <c r="DL67" s="760"/>
      <c r="DM67" s="760"/>
      <c r="DN67" s="760"/>
      <c r="DO67" s="760"/>
      <c r="DP67" s="760"/>
      <c r="DQ67" s="760"/>
      <c r="DR67" s="760"/>
    </row>
    <row r="68" spans="1:122" s="761" customFormat="1" ht="57">
      <c r="A68" s="789" t="s">
        <v>1451</v>
      </c>
      <c r="B68" s="803" t="s">
        <v>1452</v>
      </c>
      <c r="C68" s="1320"/>
      <c r="D68" s="1320"/>
      <c r="E68" s="1320"/>
      <c r="F68" s="1319"/>
      <c r="G68" s="1320"/>
      <c r="H68" s="1319"/>
      <c r="I68" s="1320"/>
      <c r="J68" s="1319"/>
      <c r="K68" s="1320"/>
      <c r="L68" s="1319"/>
      <c r="M68" s="1320"/>
      <c r="N68" s="1319">
        <v>0</v>
      </c>
      <c r="O68" s="924"/>
      <c r="P68" s="760"/>
      <c r="Q68" s="760"/>
      <c r="R68" s="760"/>
      <c r="S68" s="760"/>
      <c r="T68" s="760"/>
      <c r="U68" s="760"/>
      <c r="V68" s="760"/>
      <c r="W68" s="760"/>
      <c r="X68" s="760"/>
      <c r="Y68" s="760"/>
      <c r="Z68" s="760"/>
      <c r="AA68" s="760"/>
      <c r="AB68" s="760"/>
      <c r="AC68" s="760"/>
      <c r="AD68" s="760"/>
      <c r="AE68" s="760"/>
      <c r="AF68" s="760"/>
      <c r="AG68" s="760"/>
      <c r="AH68" s="760"/>
      <c r="AI68" s="760"/>
      <c r="AJ68" s="760"/>
      <c r="AK68" s="760"/>
      <c r="AL68" s="760"/>
      <c r="AM68" s="760"/>
      <c r="AN68" s="760"/>
      <c r="AO68" s="760"/>
      <c r="AP68" s="760"/>
      <c r="AQ68" s="760"/>
      <c r="AR68" s="760"/>
      <c r="AS68" s="760"/>
      <c r="AT68" s="760"/>
      <c r="AU68" s="760"/>
      <c r="AV68" s="760"/>
      <c r="AW68" s="760"/>
      <c r="AX68" s="760"/>
      <c r="AY68" s="760"/>
      <c r="AZ68" s="760"/>
      <c r="BA68" s="760"/>
      <c r="BB68" s="760"/>
      <c r="BC68" s="760"/>
      <c r="BD68" s="760"/>
      <c r="BE68" s="760"/>
      <c r="BF68" s="760"/>
      <c r="BG68" s="760"/>
      <c r="BH68" s="760"/>
      <c r="BI68" s="760"/>
      <c r="BJ68" s="760"/>
      <c r="BK68" s="760"/>
      <c r="BL68" s="760"/>
      <c r="BM68" s="760"/>
      <c r="BN68" s="760"/>
      <c r="BO68" s="760"/>
      <c r="BP68" s="760"/>
      <c r="BQ68" s="760"/>
      <c r="BR68" s="760"/>
      <c r="BS68" s="760"/>
      <c r="BT68" s="760"/>
      <c r="BU68" s="760"/>
      <c r="BV68" s="760"/>
      <c r="BW68" s="760"/>
      <c r="BX68" s="760"/>
      <c r="BY68" s="760"/>
      <c r="BZ68" s="760"/>
      <c r="CA68" s="760"/>
      <c r="CB68" s="760"/>
      <c r="CC68" s="760"/>
      <c r="CD68" s="760"/>
      <c r="CE68" s="760"/>
      <c r="CF68" s="760"/>
      <c r="CG68" s="760"/>
      <c r="CH68" s="760"/>
      <c r="CI68" s="760"/>
      <c r="CJ68" s="760"/>
      <c r="CK68" s="760"/>
      <c r="CL68" s="760"/>
      <c r="CM68" s="760"/>
      <c r="CN68" s="760"/>
      <c r="CO68" s="760"/>
      <c r="CP68" s="760"/>
      <c r="CQ68" s="760"/>
      <c r="CR68" s="760"/>
      <c r="CS68" s="760"/>
      <c r="CT68" s="760"/>
      <c r="CU68" s="760"/>
      <c r="CV68" s="760"/>
      <c r="CW68" s="760"/>
      <c r="CX68" s="760"/>
      <c r="CY68" s="760"/>
      <c r="CZ68" s="760"/>
      <c r="DA68" s="760"/>
      <c r="DB68" s="760"/>
      <c r="DC68" s="760"/>
      <c r="DD68" s="760"/>
      <c r="DE68" s="760"/>
      <c r="DF68" s="760"/>
      <c r="DG68" s="760"/>
      <c r="DH68" s="760"/>
      <c r="DI68" s="760"/>
      <c r="DJ68" s="760"/>
      <c r="DK68" s="760"/>
      <c r="DL68" s="760"/>
      <c r="DM68" s="760"/>
      <c r="DN68" s="760"/>
      <c r="DO68" s="760"/>
      <c r="DP68" s="760"/>
      <c r="DQ68" s="760"/>
      <c r="DR68" s="760"/>
    </row>
    <row r="69" spans="1:122" s="761" customFormat="1">
      <c r="A69" s="789" t="s">
        <v>1453</v>
      </c>
      <c r="B69" s="803" t="s">
        <v>1454</v>
      </c>
      <c r="C69" s="1319"/>
      <c r="D69" s="1319"/>
      <c r="E69" s="1320"/>
      <c r="F69" s="1319"/>
      <c r="G69" s="1320"/>
      <c r="H69" s="1319"/>
      <c r="I69" s="1320"/>
      <c r="J69" s="1319"/>
      <c r="K69" s="1320"/>
      <c r="L69" s="1319"/>
      <c r="M69" s="1320"/>
      <c r="N69" s="1319">
        <v>0</v>
      </c>
      <c r="O69" s="924"/>
      <c r="P69" s="760"/>
      <c r="Q69" s="760"/>
      <c r="R69" s="760"/>
      <c r="S69" s="760"/>
      <c r="T69" s="760"/>
      <c r="U69" s="760"/>
      <c r="V69" s="760"/>
      <c r="W69" s="760"/>
      <c r="X69" s="760"/>
      <c r="Y69" s="760"/>
      <c r="Z69" s="760"/>
      <c r="AA69" s="760"/>
      <c r="AB69" s="760"/>
      <c r="AC69" s="760"/>
      <c r="AD69" s="760"/>
      <c r="AE69" s="760"/>
      <c r="AF69" s="760"/>
      <c r="AG69" s="760"/>
      <c r="AH69" s="760"/>
      <c r="AI69" s="760"/>
      <c r="AJ69" s="760"/>
      <c r="AK69" s="760"/>
      <c r="AL69" s="760"/>
      <c r="AM69" s="760"/>
      <c r="AN69" s="760"/>
      <c r="AO69" s="760"/>
      <c r="AP69" s="760"/>
      <c r="AQ69" s="760"/>
      <c r="AR69" s="760"/>
      <c r="AS69" s="760"/>
      <c r="AT69" s="760"/>
      <c r="AU69" s="760"/>
      <c r="AV69" s="760"/>
      <c r="AW69" s="760"/>
      <c r="AX69" s="760"/>
      <c r="AY69" s="760"/>
      <c r="AZ69" s="760"/>
      <c r="BA69" s="760"/>
      <c r="BB69" s="760"/>
      <c r="BC69" s="760"/>
      <c r="BD69" s="760"/>
      <c r="BE69" s="760"/>
      <c r="BF69" s="760"/>
      <c r="BG69" s="760"/>
      <c r="BH69" s="760"/>
      <c r="BI69" s="760"/>
      <c r="BJ69" s="760"/>
      <c r="BK69" s="760"/>
      <c r="BL69" s="760"/>
      <c r="BM69" s="760"/>
      <c r="BN69" s="760"/>
      <c r="BO69" s="760"/>
      <c r="BP69" s="760"/>
      <c r="BQ69" s="760"/>
      <c r="BR69" s="760"/>
      <c r="BS69" s="760"/>
      <c r="BT69" s="760"/>
      <c r="BU69" s="760"/>
      <c r="BV69" s="760"/>
      <c r="BW69" s="760"/>
      <c r="BX69" s="760"/>
      <c r="BY69" s="760"/>
      <c r="BZ69" s="760"/>
      <c r="CA69" s="760"/>
      <c r="CB69" s="760"/>
      <c r="CC69" s="760"/>
      <c r="CD69" s="760"/>
      <c r="CE69" s="760"/>
      <c r="CF69" s="760"/>
      <c r="CG69" s="760"/>
      <c r="CH69" s="760"/>
      <c r="CI69" s="760"/>
      <c r="CJ69" s="760"/>
      <c r="CK69" s="760"/>
      <c r="CL69" s="760"/>
      <c r="CM69" s="760"/>
      <c r="CN69" s="760"/>
      <c r="CO69" s="760"/>
      <c r="CP69" s="760"/>
      <c r="CQ69" s="760"/>
      <c r="CR69" s="760"/>
      <c r="CS69" s="760"/>
      <c r="CT69" s="760"/>
      <c r="CU69" s="760"/>
      <c r="CV69" s="760"/>
      <c r="CW69" s="760"/>
      <c r="CX69" s="760"/>
      <c r="CY69" s="760"/>
      <c r="CZ69" s="760"/>
      <c r="DA69" s="760"/>
      <c r="DB69" s="760"/>
      <c r="DC69" s="760"/>
      <c r="DD69" s="760"/>
      <c r="DE69" s="760"/>
      <c r="DF69" s="760"/>
      <c r="DG69" s="760"/>
      <c r="DH69" s="760"/>
      <c r="DI69" s="760"/>
      <c r="DJ69" s="760"/>
      <c r="DK69" s="760"/>
      <c r="DL69" s="760"/>
      <c r="DM69" s="760"/>
      <c r="DN69" s="760"/>
      <c r="DO69" s="760"/>
      <c r="DP69" s="760"/>
      <c r="DQ69" s="760"/>
      <c r="DR69" s="760"/>
    </row>
    <row r="70" spans="1:122" s="761" customFormat="1">
      <c r="A70" s="789" t="s">
        <v>1455</v>
      </c>
      <c r="B70" s="803" t="s">
        <v>1456</v>
      </c>
      <c r="C70" s="1319"/>
      <c r="D70" s="1319"/>
      <c r="E70" s="1320"/>
      <c r="F70" s="1319"/>
      <c r="G70" s="1320"/>
      <c r="H70" s="1319"/>
      <c r="I70" s="1320"/>
      <c r="J70" s="1319"/>
      <c r="K70" s="1320"/>
      <c r="L70" s="1319"/>
      <c r="M70" s="1320"/>
      <c r="N70" s="1319">
        <v>0</v>
      </c>
      <c r="O70" s="924"/>
      <c r="P70" s="760"/>
      <c r="Q70" s="760"/>
      <c r="R70" s="760"/>
      <c r="S70" s="760"/>
      <c r="T70" s="760"/>
      <c r="U70" s="760"/>
      <c r="V70" s="760"/>
      <c r="W70" s="760"/>
      <c r="X70" s="760"/>
      <c r="Y70" s="760"/>
      <c r="Z70" s="760"/>
      <c r="AA70" s="760"/>
      <c r="AB70" s="760"/>
      <c r="AC70" s="760"/>
      <c r="AD70" s="760"/>
      <c r="AE70" s="760"/>
      <c r="AF70" s="760"/>
      <c r="AG70" s="760"/>
      <c r="AH70" s="760"/>
      <c r="AI70" s="760"/>
      <c r="AJ70" s="760"/>
      <c r="AK70" s="760"/>
      <c r="AL70" s="760"/>
      <c r="AM70" s="760"/>
      <c r="AN70" s="760"/>
      <c r="AO70" s="760"/>
      <c r="AP70" s="760"/>
      <c r="AQ70" s="760"/>
      <c r="AR70" s="760"/>
      <c r="AS70" s="760"/>
      <c r="AT70" s="760"/>
      <c r="AU70" s="760"/>
      <c r="AV70" s="760"/>
      <c r="AW70" s="760"/>
      <c r="AX70" s="760"/>
      <c r="AY70" s="760"/>
      <c r="AZ70" s="760"/>
      <c r="BA70" s="760"/>
      <c r="BB70" s="760"/>
      <c r="BC70" s="760"/>
      <c r="BD70" s="760"/>
      <c r="BE70" s="760"/>
      <c r="BF70" s="760"/>
      <c r="BG70" s="760"/>
      <c r="BH70" s="760"/>
      <c r="BI70" s="760"/>
      <c r="BJ70" s="760"/>
      <c r="BK70" s="760"/>
      <c r="BL70" s="760"/>
      <c r="BM70" s="760"/>
      <c r="BN70" s="760"/>
      <c r="BO70" s="760"/>
      <c r="BP70" s="760"/>
      <c r="BQ70" s="760"/>
      <c r="BR70" s="760"/>
      <c r="BS70" s="760"/>
      <c r="BT70" s="760"/>
      <c r="BU70" s="760"/>
      <c r="BV70" s="760"/>
      <c r="BW70" s="760"/>
      <c r="BX70" s="760"/>
      <c r="BY70" s="760"/>
      <c r="BZ70" s="760"/>
      <c r="CA70" s="760"/>
      <c r="CB70" s="760"/>
      <c r="CC70" s="760"/>
      <c r="CD70" s="760"/>
      <c r="CE70" s="760"/>
      <c r="CF70" s="760"/>
      <c r="CG70" s="760"/>
      <c r="CH70" s="760"/>
      <c r="CI70" s="760"/>
      <c r="CJ70" s="760"/>
      <c r="CK70" s="760"/>
      <c r="CL70" s="760"/>
      <c r="CM70" s="760"/>
      <c r="CN70" s="760"/>
      <c r="CO70" s="760"/>
      <c r="CP70" s="760"/>
      <c r="CQ70" s="760"/>
      <c r="CR70" s="760"/>
      <c r="CS70" s="760"/>
      <c r="CT70" s="760"/>
      <c r="CU70" s="760"/>
      <c r="CV70" s="760"/>
      <c r="CW70" s="760"/>
      <c r="CX70" s="760"/>
      <c r="CY70" s="760"/>
      <c r="CZ70" s="760"/>
      <c r="DA70" s="760"/>
      <c r="DB70" s="760"/>
      <c r="DC70" s="760"/>
      <c r="DD70" s="760"/>
      <c r="DE70" s="760"/>
      <c r="DF70" s="760"/>
      <c r="DG70" s="760"/>
      <c r="DH70" s="760"/>
      <c r="DI70" s="760"/>
      <c r="DJ70" s="760"/>
      <c r="DK70" s="760"/>
      <c r="DL70" s="760"/>
      <c r="DM70" s="760"/>
      <c r="DN70" s="760"/>
      <c r="DO70" s="760"/>
      <c r="DP70" s="760"/>
      <c r="DQ70" s="760"/>
      <c r="DR70" s="760"/>
    </row>
    <row r="71" spans="1:122" s="761" customFormat="1" hidden="1">
      <c r="A71" s="789" t="s">
        <v>1457</v>
      </c>
      <c r="B71" s="803" t="s">
        <v>1458</v>
      </c>
      <c r="C71" s="1319"/>
      <c r="D71" s="1319"/>
      <c r="E71" s="1319"/>
      <c r="F71" s="1319"/>
      <c r="G71" s="1319"/>
      <c r="H71" s="1319"/>
      <c r="I71" s="1319"/>
      <c r="J71" s="1319"/>
      <c r="K71" s="1319"/>
      <c r="L71" s="1319"/>
      <c r="M71" s="1319"/>
      <c r="N71" s="1319">
        <v>0</v>
      </c>
      <c r="O71" s="924"/>
      <c r="P71" s="760"/>
      <c r="Q71" s="760"/>
      <c r="R71" s="760"/>
      <c r="S71" s="760"/>
      <c r="T71" s="760"/>
      <c r="U71" s="760"/>
      <c r="V71" s="760"/>
      <c r="W71" s="760"/>
      <c r="X71" s="760"/>
      <c r="Y71" s="760"/>
      <c r="Z71" s="760"/>
      <c r="AA71" s="760"/>
      <c r="AB71" s="760"/>
      <c r="AC71" s="760"/>
      <c r="AD71" s="760"/>
      <c r="AE71" s="760"/>
      <c r="AF71" s="760"/>
      <c r="AG71" s="760"/>
      <c r="AH71" s="760"/>
      <c r="AI71" s="760"/>
      <c r="AJ71" s="760"/>
      <c r="AK71" s="760"/>
      <c r="AL71" s="760"/>
      <c r="AM71" s="760"/>
      <c r="AN71" s="760"/>
      <c r="AO71" s="760"/>
      <c r="AP71" s="760"/>
      <c r="AQ71" s="760"/>
      <c r="AR71" s="760"/>
      <c r="AS71" s="760"/>
      <c r="AT71" s="760"/>
      <c r="AU71" s="760"/>
      <c r="AV71" s="760"/>
      <c r="AW71" s="760"/>
      <c r="AX71" s="760"/>
      <c r="AY71" s="760"/>
      <c r="AZ71" s="760"/>
      <c r="BA71" s="760"/>
      <c r="BB71" s="760"/>
      <c r="BC71" s="760"/>
      <c r="BD71" s="760"/>
      <c r="BE71" s="760"/>
      <c r="BF71" s="760"/>
      <c r="BG71" s="760"/>
      <c r="BH71" s="760"/>
      <c r="BI71" s="760"/>
      <c r="BJ71" s="760"/>
      <c r="BK71" s="760"/>
      <c r="BL71" s="760"/>
      <c r="BM71" s="760"/>
      <c r="BN71" s="760"/>
      <c r="BO71" s="760"/>
      <c r="BP71" s="760"/>
      <c r="BQ71" s="760"/>
      <c r="BR71" s="760"/>
      <c r="BS71" s="760"/>
      <c r="BT71" s="760"/>
      <c r="BU71" s="760"/>
      <c r="BV71" s="760"/>
      <c r="BW71" s="760"/>
      <c r="BX71" s="760"/>
      <c r="BY71" s="760"/>
      <c r="BZ71" s="760"/>
      <c r="CA71" s="760"/>
      <c r="CB71" s="760"/>
      <c r="CC71" s="760"/>
      <c r="CD71" s="760"/>
      <c r="CE71" s="760"/>
      <c r="CF71" s="760"/>
      <c r="CG71" s="760"/>
      <c r="CH71" s="760"/>
      <c r="CI71" s="760"/>
      <c r="CJ71" s="760"/>
      <c r="CK71" s="760"/>
      <c r="CL71" s="760"/>
      <c r="CM71" s="760"/>
      <c r="CN71" s="760"/>
      <c r="CO71" s="760"/>
      <c r="CP71" s="760"/>
      <c r="CQ71" s="760"/>
      <c r="CR71" s="760"/>
      <c r="CS71" s="760"/>
      <c r="CT71" s="760"/>
      <c r="CU71" s="760"/>
      <c r="CV71" s="760"/>
      <c r="CW71" s="760"/>
      <c r="CX71" s="760"/>
      <c r="CY71" s="760"/>
      <c r="CZ71" s="760"/>
      <c r="DA71" s="760"/>
      <c r="DB71" s="760"/>
      <c r="DC71" s="760"/>
      <c r="DD71" s="760"/>
      <c r="DE71" s="760"/>
      <c r="DF71" s="760"/>
      <c r="DG71" s="760"/>
      <c r="DH71" s="760"/>
      <c r="DI71" s="760"/>
      <c r="DJ71" s="760"/>
      <c r="DK71" s="760"/>
      <c r="DL71" s="760"/>
      <c r="DM71" s="760"/>
      <c r="DN71" s="760"/>
      <c r="DO71" s="760"/>
      <c r="DP71" s="760"/>
      <c r="DQ71" s="760"/>
      <c r="DR71" s="760"/>
    </row>
    <row r="72" spans="1:122" s="761" customFormat="1" hidden="1">
      <c r="A72" s="789" t="s">
        <v>1459</v>
      </c>
      <c r="B72" s="803" t="s">
        <v>1460</v>
      </c>
      <c r="C72" s="804"/>
      <c r="D72" s="804"/>
      <c r="E72" s="804"/>
      <c r="F72" s="804"/>
      <c r="G72" s="804"/>
      <c r="H72" s="804"/>
      <c r="I72" s="804"/>
      <c r="J72" s="804"/>
      <c r="K72" s="804"/>
      <c r="L72" s="804"/>
      <c r="M72" s="804"/>
      <c r="N72" s="804">
        <v>0</v>
      </c>
      <c r="O72" s="924"/>
      <c r="P72" s="760"/>
      <c r="Q72" s="760"/>
      <c r="R72" s="760"/>
      <c r="S72" s="760"/>
      <c r="T72" s="760"/>
      <c r="U72" s="760"/>
      <c r="V72" s="760"/>
      <c r="W72" s="760"/>
      <c r="X72" s="760"/>
      <c r="Y72" s="760"/>
      <c r="Z72" s="760"/>
      <c r="AA72" s="760"/>
      <c r="AB72" s="760"/>
      <c r="AC72" s="760"/>
      <c r="AD72" s="760"/>
      <c r="AE72" s="760"/>
      <c r="AF72" s="760"/>
      <c r="AG72" s="760"/>
      <c r="AH72" s="760"/>
      <c r="AI72" s="760"/>
      <c r="AJ72" s="760"/>
      <c r="AK72" s="760"/>
      <c r="AL72" s="760"/>
      <c r="AM72" s="760"/>
      <c r="AN72" s="760"/>
      <c r="AO72" s="760"/>
      <c r="AP72" s="760"/>
      <c r="AQ72" s="760"/>
      <c r="AR72" s="760"/>
      <c r="AS72" s="760"/>
      <c r="AT72" s="760"/>
      <c r="AU72" s="760"/>
      <c r="AV72" s="760"/>
      <c r="AW72" s="760"/>
      <c r="AX72" s="760"/>
      <c r="AY72" s="760"/>
      <c r="AZ72" s="760"/>
      <c r="BA72" s="760"/>
      <c r="BB72" s="760"/>
      <c r="BC72" s="760"/>
      <c r="BD72" s="760"/>
      <c r="BE72" s="760"/>
      <c r="BF72" s="760"/>
      <c r="BG72" s="760"/>
      <c r="BH72" s="760"/>
      <c r="BI72" s="760"/>
      <c r="BJ72" s="760"/>
      <c r="BK72" s="760"/>
      <c r="BL72" s="760"/>
      <c r="BM72" s="760"/>
      <c r="BN72" s="760"/>
      <c r="BO72" s="760"/>
      <c r="BP72" s="760"/>
      <c r="BQ72" s="760"/>
      <c r="BR72" s="760"/>
      <c r="BS72" s="760"/>
      <c r="BT72" s="760"/>
      <c r="BU72" s="760"/>
      <c r="BV72" s="760"/>
      <c r="BW72" s="760"/>
      <c r="BX72" s="760"/>
      <c r="BY72" s="760"/>
      <c r="BZ72" s="760"/>
      <c r="CA72" s="760"/>
      <c r="CB72" s="760"/>
      <c r="CC72" s="760"/>
      <c r="CD72" s="760"/>
      <c r="CE72" s="760"/>
      <c r="CF72" s="760"/>
      <c r="CG72" s="760"/>
      <c r="CH72" s="760"/>
      <c r="CI72" s="760"/>
      <c r="CJ72" s="760"/>
      <c r="CK72" s="760"/>
      <c r="CL72" s="760"/>
      <c r="CM72" s="760"/>
      <c r="CN72" s="760"/>
      <c r="CO72" s="760"/>
      <c r="CP72" s="760"/>
      <c r="CQ72" s="760"/>
      <c r="CR72" s="760"/>
      <c r="CS72" s="760"/>
      <c r="CT72" s="760"/>
      <c r="CU72" s="760"/>
      <c r="CV72" s="760"/>
      <c r="CW72" s="760"/>
      <c r="CX72" s="760"/>
      <c r="CY72" s="760"/>
      <c r="CZ72" s="760"/>
      <c r="DA72" s="760"/>
      <c r="DB72" s="760"/>
      <c r="DC72" s="760"/>
      <c r="DD72" s="760"/>
      <c r="DE72" s="760"/>
      <c r="DF72" s="760"/>
      <c r="DG72" s="760"/>
      <c r="DH72" s="760"/>
      <c r="DI72" s="760"/>
      <c r="DJ72" s="760"/>
      <c r="DK72" s="760"/>
      <c r="DL72" s="760"/>
      <c r="DM72" s="760"/>
      <c r="DN72" s="760"/>
      <c r="DO72" s="760"/>
      <c r="DP72" s="760"/>
      <c r="DQ72" s="760"/>
      <c r="DR72" s="760"/>
    </row>
    <row r="73" spans="1:122" s="761" customFormat="1" ht="28.5" hidden="1">
      <c r="A73" s="789" t="s">
        <v>1461</v>
      </c>
      <c r="B73" s="776" t="s">
        <v>1462</v>
      </c>
      <c r="C73" s="1319"/>
      <c r="D73" s="1319"/>
      <c r="E73" s="1320"/>
      <c r="F73" s="1319"/>
      <c r="G73" s="1320"/>
      <c r="H73" s="1319"/>
      <c r="I73" s="1320"/>
      <c r="J73" s="1319"/>
      <c r="K73" s="1320"/>
      <c r="L73" s="1319"/>
      <c r="M73" s="1320"/>
      <c r="N73" s="1319">
        <v>0</v>
      </c>
      <c r="O73" s="924"/>
      <c r="P73" s="760"/>
      <c r="Q73" s="760"/>
      <c r="R73" s="760"/>
      <c r="S73" s="760"/>
      <c r="T73" s="760"/>
      <c r="U73" s="760"/>
      <c r="V73" s="760"/>
      <c r="W73" s="760"/>
      <c r="X73" s="760"/>
      <c r="Y73" s="760"/>
      <c r="Z73" s="760"/>
      <c r="AA73" s="760"/>
      <c r="AB73" s="760"/>
      <c r="AC73" s="760"/>
      <c r="AD73" s="760"/>
      <c r="AE73" s="760"/>
      <c r="AF73" s="760"/>
      <c r="AG73" s="760"/>
      <c r="AH73" s="760"/>
      <c r="AI73" s="760"/>
      <c r="AJ73" s="760"/>
      <c r="AK73" s="760"/>
      <c r="AL73" s="760"/>
      <c r="AM73" s="760"/>
      <c r="AN73" s="760"/>
      <c r="AO73" s="760"/>
      <c r="AP73" s="760"/>
      <c r="AQ73" s="760"/>
      <c r="AR73" s="760"/>
      <c r="AS73" s="760"/>
      <c r="AT73" s="760"/>
      <c r="AU73" s="760"/>
      <c r="AV73" s="760"/>
      <c r="AW73" s="760"/>
      <c r="AX73" s="760"/>
      <c r="AY73" s="760"/>
      <c r="AZ73" s="760"/>
      <c r="BA73" s="760"/>
      <c r="BB73" s="760"/>
      <c r="BC73" s="760"/>
      <c r="BD73" s="760"/>
      <c r="BE73" s="760"/>
      <c r="BF73" s="760"/>
      <c r="BG73" s="760"/>
      <c r="BH73" s="760"/>
      <c r="BI73" s="760"/>
      <c r="BJ73" s="760"/>
      <c r="BK73" s="760"/>
      <c r="BL73" s="760"/>
      <c r="BM73" s="760"/>
      <c r="BN73" s="760"/>
      <c r="BO73" s="760"/>
      <c r="BP73" s="760"/>
      <c r="BQ73" s="760"/>
      <c r="BR73" s="760"/>
      <c r="BS73" s="760"/>
      <c r="BT73" s="760"/>
      <c r="BU73" s="760"/>
      <c r="BV73" s="760"/>
      <c r="BW73" s="760"/>
      <c r="BX73" s="760"/>
      <c r="BY73" s="760"/>
      <c r="BZ73" s="760"/>
      <c r="CA73" s="760"/>
      <c r="CB73" s="760"/>
      <c r="CC73" s="760"/>
      <c r="CD73" s="760"/>
      <c r="CE73" s="760"/>
      <c r="CF73" s="760"/>
      <c r="CG73" s="760"/>
      <c r="CH73" s="760"/>
      <c r="CI73" s="760"/>
      <c r="CJ73" s="760"/>
      <c r="CK73" s="760"/>
      <c r="CL73" s="760"/>
      <c r="CM73" s="760"/>
      <c r="CN73" s="760"/>
      <c r="CO73" s="760"/>
      <c r="CP73" s="760"/>
      <c r="CQ73" s="760"/>
      <c r="CR73" s="760"/>
      <c r="CS73" s="760"/>
      <c r="CT73" s="760"/>
      <c r="CU73" s="760"/>
      <c r="CV73" s="760"/>
      <c r="CW73" s="760"/>
      <c r="CX73" s="760"/>
      <c r="CY73" s="760"/>
      <c r="CZ73" s="760"/>
      <c r="DA73" s="760"/>
      <c r="DB73" s="760"/>
      <c r="DC73" s="760"/>
      <c r="DD73" s="760"/>
      <c r="DE73" s="760"/>
      <c r="DF73" s="760"/>
      <c r="DG73" s="760"/>
      <c r="DH73" s="760"/>
      <c r="DI73" s="760"/>
      <c r="DJ73" s="760"/>
      <c r="DK73" s="760"/>
      <c r="DL73" s="760"/>
      <c r="DM73" s="760"/>
      <c r="DN73" s="760"/>
      <c r="DO73" s="760"/>
      <c r="DP73" s="760"/>
      <c r="DQ73" s="760"/>
      <c r="DR73" s="760"/>
    </row>
    <row r="74" spans="1:122" s="761" customFormat="1" hidden="1">
      <c r="A74" s="789" t="s">
        <v>1463</v>
      </c>
      <c r="B74" s="776" t="s">
        <v>1464</v>
      </c>
      <c r="C74" s="1319"/>
      <c r="D74" s="1319"/>
      <c r="E74" s="1320"/>
      <c r="F74" s="1319"/>
      <c r="G74" s="1320"/>
      <c r="H74" s="1319"/>
      <c r="I74" s="1320"/>
      <c r="J74" s="1319"/>
      <c r="K74" s="1320"/>
      <c r="L74" s="1319"/>
      <c r="M74" s="1320"/>
      <c r="N74" s="1319">
        <v>0</v>
      </c>
      <c r="O74" s="924"/>
      <c r="P74" s="760"/>
      <c r="Q74" s="760"/>
      <c r="R74" s="760"/>
      <c r="S74" s="760"/>
      <c r="T74" s="760"/>
      <c r="U74" s="760"/>
      <c r="V74" s="760"/>
      <c r="W74" s="760"/>
      <c r="X74" s="760"/>
      <c r="Y74" s="760"/>
      <c r="Z74" s="760"/>
      <c r="AA74" s="760"/>
      <c r="AB74" s="760"/>
      <c r="AC74" s="760"/>
      <c r="AD74" s="760"/>
      <c r="AE74" s="760"/>
      <c r="AF74" s="760"/>
      <c r="AG74" s="760"/>
      <c r="AH74" s="760"/>
      <c r="AI74" s="760"/>
      <c r="AJ74" s="760"/>
      <c r="AK74" s="760"/>
      <c r="AL74" s="760"/>
      <c r="AM74" s="760"/>
      <c r="AN74" s="760"/>
      <c r="AO74" s="760"/>
      <c r="AP74" s="760"/>
      <c r="AQ74" s="760"/>
      <c r="AR74" s="760"/>
      <c r="AS74" s="760"/>
      <c r="AT74" s="760"/>
      <c r="AU74" s="760"/>
      <c r="AV74" s="760"/>
      <c r="AW74" s="760"/>
      <c r="AX74" s="760"/>
      <c r="AY74" s="760"/>
      <c r="AZ74" s="760"/>
      <c r="BA74" s="760"/>
      <c r="BB74" s="760"/>
      <c r="BC74" s="760"/>
      <c r="BD74" s="760"/>
      <c r="BE74" s="760"/>
      <c r="BF74" s="760"/>
      <c r="BG74" s="760"/>
      <c r="BH74" s="760"/>
      <c r="BI74" s="760"/>
      <c r="BJ74" s="760"/>
      <c r="BK74" s="760"/>
      <c r="BL74" s="760"/>
      <c r="BM74" s="760"/>
      <c r="BN74" s="760"/>
      <c r="BO74" s="760"/>
      <c r="BP74" s="760"/>
      <c r="BQ74" s="760"/>
      <c r="BR74" s="760"/>
      <c r="BS74" s="760"/>
      <c r="BT74" s="760"/>
      <c r="BU74" s="760"/>
      <c r="BV74" s="760"/>
      <c r="BW74" s="760"/>
      <c r="BX74" s="760"/>
      <c r="BY74" s="760"/>
      <c r="BZ74" s="760"/>
      <c r="CA74" s="760"/>
      <c r="CB74" s="760"/>
      <c r="CC74" s="760"/>
      <c r="CD74" s="760"/>
      <c r="CE74" s="760"/>
      <c r="CF74" s="760"/>
      <c r="CG74" s="760"/>
      <c r="CH74" s="760"/>
      <c r="CI74" s="760"/>
      <c r="CJ74" s="760"/>
      <c r="CK74" s="760"/>
      <c r="CL74" s="760"/>
      <c r="CM74" s="760"/>
      <c r="CN74" s="760"/>
      <c r="CO74" s="760"/>
      <c r="CP74" s="760"/>
      <c r="CQ74" s="760"/>
      <c r="CR74" s="760"/>
      <c r="CS74" s="760"/>
      <c r="CT74" s="760"/>
      <c r="CU74" s="760"/>
      <c r="CV74" s="760"/>
      <c r="CW74" s="760"/>
      <c r="CX74" s="760"/>
      <c r="CY74" s="760"/>
      <c r="CZ74" s="760"/>
      <c r="DA74" s="760"/>
      <c r="DB74" s="760"/>
      <c r="DC74" s="760"/>
      <c r="DD74" s="760"/>
      <c r="DE74" s="760"/>
      <c r="DF74" s="760"/>
      <c r="DG74" s="760"/>
      <c r="DH74" s="760"/>
      <c r="DI74" s="760"/>
      <c r="DJ74" s="760"/>
      <c r="DK74" s="760"/>
      <c r="DL74" s="760"/>
      <c r="DM74" s="760"/>
      <c r="DN74" s="760"/>
      <c r="DO74" s="760"/>
      <c r="DP74" s="760"/>
      <c r="DQ74" s="760"/>
      <c r="DR74" s="760"/>
    </row>
    <row r="75" spans="1:122" s="761" customFormat="1" ht="27" hidden="1" customHeight="1">
      <c r="A75" s="789" t="s">
        <v>1465</v>
      </c>
      <c r="B75" s="800" t="s">
        <v>1466</v>
      </c>
      <c r="C75" s="791"/>
      <c r="D75" s="791"/>
      <c r="E75" s="791"/>
      <c r="F75" s="791"/>
      <c r="G75" s="791"/>
      <c r="H75" s="1319"/>
      <c r="I75" s="791"/>
      <c r="J75" s="1319"/>
      <c r="K75" s="791"/>
      <c r="L75" s="1319"/>
      <c r="M75" s="791"/>
      <c r="N75" s="1319">
        <v>0</v>
      </c>
      <c r="O75" s="924"/>
      <c r="P75" s="760"/>
      <c r="Q75" s="760"/>
      <c r="R75" s="760"/>
      <c r="S75" s="760"/>
      <c r="T75" s="760"/>
      <c r="U75" s="760"/>
      <c r="V75" s="760"/>
      <c r="W75" s="760"/>
      <c r="X75" s="760"/>
      <c r="Y75" s="760"/>
      <c r="Z75" s="760"/>
      <c r="AA75" s="760"/>
      <c r="AB75" s="760"/>
      <c r="AC75" s="760"/>
      <c r="AD75" s="760"/>
      <c r="AE75" s="760"/>
      <c r="AF75" s="760"/>
      <c r="AG75" s="760"/>
      <c r="AH75" s="760"/>
      <c r="AI75" s="760"/>
      <c r="AJ75" s="760"/>
      <c r="AK75" s="760"/>
      <c r="AL75" s="760"/>
      <c r="AM75" s="760"/>
      <c r="AN75" s="760"/>
      <c r="AO75" s="760"/>
      <c r="AP75" s="760"/>
      <c r="AQ75" s="760"/>
      <c r="AR75" s="760"/>
      <c r="AS75" s="760"/>
      <c r="AT75" s="760"/>
      <c r="AU75" s="760"/>
      <c r="AV75" s="760"/>
      <c r="AW75" s="760"/>
      <c r="AX75" s="760"/>
      <c r="AY75" s="760"/>
      <c r="AZ75" s="760"/>
      <c r="BA75" s="760"/>
      <c r="BB75" s="760"/>
      <c r="BC75" s="760"/>
      <c r="BD75" s="760"/>
      <c r="BE75" s="760"/>
      <c r="BF75" s="760"/>
      <c r="BG75" s="760"/>
      <c r="BH75" s="760"/>
      <c r="BI75" s="760"/>
      <c r="BJ75" s="760"/>
      <c r="BK75" s="760"/>
      <c r="BL75" s="760"/>
      <c r="BM75" s="760"/>
      <c r="BN75" s="760"/>
      <c r="BO75" s="760"/>
      <c r="BP75" s="760"/>
      <c r="BQ75" s="760"/>
      <c r="BR75" s="760"/>
      <c r="BS75" s="760"/>
      <c r="BT75" s="760"/>
      <c r="BU75" s="760"/>
      <c r="BV75" s="760"/>
      <c r="BW75" s="760"/>
      <c r="BX75" s="760"/>
      <c r="BY75" s="760"/>
      <c r="BZ75" s="760"/>
      <c r="CA75" s="760"/>
      <c r="CB75" s="760"/>
      <c r="CC75" s="760"/>
      <c r="CD75" s="760"/>
      <c r="CE75" s="760"/>
      <c r="CF75" s="760"/>
      <c r="CG75" s="760"/>
      <c r="CH75" s="760"/>
      <c r="CI75" s="760"/>
      <c r="CJ75" s="760"/>
      <c r="CK75" s="760"/>
      <c r="CL75" s="760"/>
      <c r="CM75" s="760"/>
      <c r="CN75" s="760"/>
      <c r="CO75" s="760"/>
      <c r="CP75" s="760"/>
      <c r="CQ75" s="760"/>
      <c r="CR75" s="760"/>
      <c r="CS75" s="760"/>
      <c r="CT75" s="760"/>
      <c r="CU75" s="760"/>
      <c r="CV75" s="760"/>
      <c r="CW75" s="760"/>
      <c r="CX75" s="760"/>
      <c r="CY75" s="760"/>
      <c r="CZ75" s="760"/>
      <c r="DA75" s="760"/>
      <c r="DB75" s="760"/>
      <c r="DC75" s="760"/>
      <c r="DD75" s="760"/>
      <c r="DE75" s="760"/>
      <c r="DF75" s="760"/>
      <c r="DG75" s="760"/>
      <c r="DH75" s="760"/>
      <c r="DI75" s="760"/>
      <c r="DJ75" s="760"/>
      <c r="DK75" s="760"/>
      <c r="DL75" s="760"/>
      <c r="DM75" s="760"/>
      <c r="DN75" s="760"/>
      <c r="DO75" s="760"/>
      <c r="DP75" s="760"/>
      <c r="DQ75" s="760"/>
      <c r="DR75" s="760"/>
    </row>
    <row r="76" spans="1:122" s="798" customFormat="1">
      <c r="A76" s="795" t="s">
        <v>259</v>
      </c>
      <c r="B76" s="796" t="s">
        <v>1467</v>
      </c>
      <c r="C76" s="797">
        <f>C77*C78*1000</f>
        <v>418.90879799999999</v>
      </c>
      <c r="D76" s="797">
        <f t="shared" ref="D76" si="5">D77*D78*1000</f>
        <v>410.89382399999994</v>
      </c>
      <c r="E76" s="797">
        <v>701.01</v>
      </c>
      <c r="F76" s="797">
        <v>701.01</v>
      </c>
      <c r="G76" s="797">
        <v>701.01</v>
      </c>
      <c r="H76" s="797">
        <f t="shared" ref="H76:N76" si="6">G76*1.04</f>
        <v>729.05039999999997</v>
      </c>
      <c r="I76" s="797">
        <f t="shared" si="6"/>
        <v>758.21241599999996</v>
      </c>
      <c r="J76" s="797">
        <f t="shared" si="6"/>
        <v>788.54091263999999</v>
      </c>
      <c r="K76" s="797">
        <f t="shared" si="6"/>
        <v>820.08254914560007</v>
      </c>
      <c r="L76" s="797">
        <f t="shared" si="6"/>
        <v>852.88585111142413</v>
      </c>
      <c r="M76" s="797">
        <f t="shared" si="6"/>
        <v>887.00128515588108</v>
      </c>
      <c r="N76" s="797">
        <f t="shared" si="6"/>
        <v>922.48133656211633</v>
      </c>
      <c r="O76" s="926"/>
      <c r="P76" s="794"/>
      <c r="Q76" s="794"/>
      <c r="R76" s="794"/>
      <c r="S76" s="794"/>
      <c r="T76" s="794"/>
      <c r="U76" s="794"/>
      <c r="V76" s="794"/>
      <c r="W76" s="794"/>
      <c r="X76" s="794"/>
      <c r="Y76" s="794"/>
      <c r="Z76" s="794"/>
      <c r="AA76" s="794"/>
      <c r="AB76" s="794"/>
      <c r="AC76" s="794"/>
      <c r="AD76" s="794"/>
      <c r="AE76" s="794"/>
      <c r="AF76" s="794"/>
      <c r="AG76" s="794"/>
      <c r="AH76" s="794"/>
      <c r="AI76" s="794"/>
      <c r="AJ76" s="794"/>
      <c r="AK76" s="794"/>
      <c r="AL76" s="794"/>
      <c r="AM76" s="794"/>
      <c r="AN76" s="794"/>
      <c r="AO76" s="794"/>
      <c r="AP76" s="794"/>
      <c r="AQ76" s="794"/>
      <c r="AR76" s="794"/>
      <c r="AS76" s="794"/>
      <c r="AT76" s="794"/>
      <c r="AU76" s="794"/>
      <c r="AV76" s="794"/>
      <c r="AW76" s="794"/>
      <c r="AX76" s="794"/>
      <c r="AY76" s="794"/>
      <c r="AZ76" s="794"/>
      <c r="BA76" s="794"/>
      <c r="BB76" s="794"/>
      <c r="BC76" s="794"/>
      <c r="BD76" s="794"/>
      <c r="BE76" s="794"/>
      <c r="BF76" s="794"/>
      <c r="BG76" s="794"/>
      <c r="BH76" s="794"/>
      <c r="BI76" s="794"/>
      <c r="BJ76" s="794"/>
      <c r="BK76" s="794"/>
      <c r="BL76" s="794"/>
      <c r="BM76" s="794"/>
      <c r="BN76" s="794"/>
      <c r="BO76" s="794"/>
      <c r="BP76" s="794"/>
      <c r="BQ76" s="794"/>
      <c r="BR76" s="794"/>
      <c r="BS76" s="794"/>
      <c r="BT76" s="794"/>
      <c r="BU76" s="794"/>
      <c r="BV76" s="794"/>
      <c r="BW76" s="794"/>
      <c r="BX76" s="794"/>
      <c r="BY76" s="794"/>
      <c r="BZ76" s="794"/>
      <c r="CA76" s="794"/>
      <c r="CB76" s="794"/>
      <c r="CC76" s="794"/>
      <c r="CD76" s="794"/>
      <c r="CE76" s="794"/>
      <c r="CF76" s="794"/>
      <c r="CG76" s="794"/>
      <c r="CH76" s="794"/>
      <c r="CI76" s="794"/>
      <c r="CJ76" s="794"/>
      <c r="CK76" s="794"/>
      <c r="CL76" s="794"/>
      <c r="CM76" s="794"/>
      <c r="CN76" s="794"/>
      <c r="CO76" s="794"/>
      <c r="CP76" s="794"/>
      <c r="CQ76" s="794"/>
      <c r="CR76" s="794"/>
      <c r="CS76" s="794"/>
      <c r="CT76" s="794"/>
      <c r="CU76" s="794"/>
      <c r="CV76" s="794"/>
      <c r="CW76" s="794"/>
      <c r="CX76" s="794"/>
      <c r="CY76" s="794"/>
      <c r="CZ76" s="794"/>
      <c r="DA76" s="794"/>
      <c r="DB76" s="794"/>
      <c r="DC76" s="794"/>
      <c r="DD76" s="794"/>
      <c r="DE76" s="794"/>
      <c r="DF76" s="794"/>
      <c r="DG76" s="794"/>
      <c r="DH76" s="794"/>
      <c r="DI76" s="794"/>
      <c r="DJ76" s="794"/>
      <c r="DK76" s="794"/>
      <c r="DL76" s="794"/>
      <c r="DM76" s="794"/>
      <c r="DN76" s="794"/>
      <c r="DO76" s="794"/>
      <c r="DP76" s="794"/>
      <c r="DQ76" s="794"/>
      <c r="DR76" s="794"/>
    </row>
    <row r="77" spans="1:122" s="761" customFormat="1">
      <c r="A77" s="789" t="s">
        <v>1468</v>
      </c>
      <c r="B77" s="776" t="s">
        <v>1469</v>
      </c>
      <c r="C77" s="1363">
        <v>5.9520999999999998E-2</v>
      </c>
      <c r="D77" s="1322">
        <v>5.8431999999999998E-2</v>
      </c>
      <c r="E77" s="1322">
        <v>9.8000000000000004E-2</v>
      </c>
      <c r="F77" s="1327"/>
      <c r="G77" s="1322"/>
      <c r="H77" s="1327"/>
      <c r="I77" s="1322"/>
      <c r="J77" s="1327"/>
      <c r="K77" s="1322"/>
      <c r="L77" s="1327"/>
      <c r="M77" s="1322"/>
      <c r="N77" s="1327"/>
      <c r="O77" s="924"/>
      <c r="P77" s="760"/>
      <c r="Q77" s="760"/>
      <c r="R77" s="760"/>
      <c r="S77" s="760"/>
      <c r="T77" s="760"/>
      <c r="U77" s="760"/>
      <c r="V77" s="760"/>
      <c r="W77" s="760"/>
      <c r="X77" s="760"/>
      <c r="Y77" s="760"/>
      <c r="Z77" s="760"/>
      <c r="AA77" s="760"/>
      <c r="AB77" s="760"/>
      <c r="AC77" s="760"/>
      <c r="AD77" s="760"/>
      <c r="AE77" s="760"/>
      <c r="AF77" s="760"/>
      <c r="AG77" s="760"/>
      <c r="AH77" s="760"/>
      <c r="AI77" s="760"/>
      <c r="AJ77" s="760"/>
      <c r="AK77" s="760"/>
      <c r="AL77" s="760"/>
      <c r="AM77" s="760"/>
      <c r="AN77" s="760"/>
      <c r="AO77" s="760"/>
      <c r="AP77" s="760"/>
      <c r="AQ77" s="760"/>
      <c r="AR77" s="760"/>
      <c r="AS77" s="760"/>
      <c r="AT77" s="760"/>
      <c r="AU77" s="760"/>
      <c r="AV77" s="760"/>
      <c r="AW77" s="760"/>
      <c r="AX77" s="760"/>
      <c r="AY77" s="760"/>
      <c r="AZ77" s="760"/>
      <c r="BA77" s="760"/>
      <c r="BB77" s="760"/>
      <c r="BC77" s="760"/>
      <c r="BD77" s="760"/>
      <c r="BE77" s="760"/>
      <c r="BF77" s="760"/>
      <c r="BG77" s="760"/>
      <c r="BH77" s="760"/>
      <c r="BI77" s="760"/>
      <c r="BJ77" s="760"/>
      <c r="BK77" s="760"/>
      <c r="BL77" s="760"/>
      <c r="BM77" s="760"/>
      <c r="BN77" s="760"/>
      <c r="BO77" s="760"/>
      <c r="BP77" s="760"/>
      <c r="BQ77" s="760"/>
      <c r="BR77" s="760"/>
      <c r="BS77" s="760"/>
      <c r="BT77" s="760"/>
      <c r="BU77" s="760"/>
      <c r="BV77" s="760"/>
      <c r="BW77" s="760"/>
      <c r="BX77" s="760"/>
      <c r="BY77" s="760"/>
      <c r="BZ77" s="760"/>
      <c r="CA77" s="760"/>
      <c r="CB77" s="760"/>
      <c r="CC77" s="760"/>
      <c r="CD77" s="760"/>
      <c r="CE77" s="760"/>
      <c r="CF77" s="760"/>
      <c r="CG77" s="760"/>
      <c r="CH77" s="760"/>
      <c r="CI77" s="760"/>
      <c r="CJ77" s="760"/>
      <c r="CK77" s="760"/>
      <c r="CL77" s="760"/>
      <c r="CM77" s="760"/>
      <c r="CN77" s="760"/>
      <c r="CO77" s="760"/>
      <c r="CP77" s="760"/>
      <c r="CQ77" s="760"/>
      <c r="CR77" s="760"/>
      <c r="CS77" s="760"/>
      <c r="CT77" s="760"/>
      <c r="CU77" s="760"/>
      <c r="CV77" s="760"/>
      <c r="CW77" s="760"/>
      <c r="CX77" s="760"/>
      <c r="CY77" s="760"/>
      <c r="CZ77" s="760"/>
      <c r="DA77" s="760"/>
      <c r="DB77" s="760"/>
      <c r="DC77" s="760"/>
      <c r="DD77" s="760"/>
      <c r="DE77" s="760"/>
      <c r="DF77" s="760"/>
      <c r="DG77" s="760"/>
      <c r="DH77" s="760"/>
      <c r="DI77" s="760"/>
      <c r="DJ77" s="760"/>
      <c r="DK77" s="760"/>
      <c r="DL77" s="760"/>
      <c r="DM77" s="760"/>
      <c r="DN77" s="760"/>
      <c r="DO77" s="760"/>
      <c r="DP77" s="760"/>
      <c r="DQ77" s="760"/>
      <c r="DR77" s="760"/>
    </row>
    <row r="78" spans="1:122" s="761" customFormat="1">
      <c r="A78" s="789" t="s">
        <v>1470</v>
      </c>
      <c r="B78" s="776" t="s">
        <v>1471</v>
      </c>
      <c r="C78" s="816">
        <v>7.0380000000000003</v>
      </c>
      <c r="D78" s="815">
        <v>7.032</v>
      </c>
      <c r="E78" s="816">
        <v>7.1632999999999996</v>
      </c>
      <c r="F78" s="813"/>
      <c r="G78" s="813"/>
      <c r="H78" s="813"/>
      <c r="I78" s="813"/>
      <c r="J78" s="813"/>
      <c r="K78" s="813"/>
      <c r="L78" s="813"/>
      <c r="M78" s="813"/>
      <c r="N78" s="813"/>
      <c r="O78" s="924"/>
      <c r="P78" s="760"/>
      <c r="Q78" s="760"/>
      <c r="R78" s="760"/>
      <c r="S78" s="760"/>
      <c r="T78" s="760"/>
      <c r="U78" s="760"/>
      <c r="V78" s="760"/>
      <c r="W78" s="760"/>
      <c r="X78" s="760"/>
      <c r="Y78" s="760"/>
      <c r="Z78" s="760"/>
      <c r="AA78" s="760"/>
      <c r="AB78" s="760"/>
      <c r="AC78" s="760"/>
      <c r="AD78" s="760"/>
      <c r="AE78" s="760"/>
      <c r="AF78" s="760"/>
      <c r="AG78" s="760"/>
      <c r="AH78" s="760"/>
      <c r="AI78" s="760"/>
      <c r="AJ78" s="760"/>
      <c r="AK78" s="760"/>
      <c r="AL78" s="760"/>
      <c r="AM78" s="760"/>
      <c r="AN78" s="760"/>
      <c r="AO78" s="760"/>
      <c r="AP78" s="760"/>
      <c r="AQ78" s="760"/>
      <c r="AR78" s="760"/>
      <c r="AS78" s="760"/>
      <c r="AT78" s="760"/>
      <c r="AU78" s="760"/>
      <c r="AV78" s="760"/>
      <c r="AW78" s="760"/>
      <c r="AX78" s="760"/>
      <c r="AY78" s="760"/>
      <c r="AZ78" s="760"/>
      <c r="BA78" s="760"/>
      <c r="BB78" s="760"/>
      <c r="BC78" s="760"/>
      <c r="BD78" s="760"/>
      <c r="BE78" s="760"/>
      <c r="BF78" s="760"/>
      <c r="BG78" s="760"/>
      <c r="BH78" s="760"/>
      <c r="BI78" s="760"/>
      <c r="BJ78" s="760"/>
      <c r="BK78" s="760"/>
      <c r="BL78" s="760"/>
      <c r="BM78" s="760"/>
      <c r="BN78" s="760"/>
      <c r="BO78" s="760"/>
      <c r="BP78" s="760"/>
      <c r="BQ78" s="760"/>
      <c r="BR78" s="760"/>
      <c r="BS78" s="760"/>
      <c r="BT78" s="760"/>
      <c r="BU78" s="760"/>
      <c r="BV78" s="760"/>
      <c r="BW78" s="760"/>
      <c r="BX78" s="760"/>
      <c r="BY78" s="760"/>
      <c r="BZ78" s="760"/>
      <c r="CA78" s="760"/>
      <c r="CB78" s="760"/>
      <c r="CC78" s="760"/>
      <c r="CD78" s="760"/>
      <c r="CE78" s="760"/>
      <c r="CF78" s="760"/>
      <c r="CG78" s="760"/>
      <c r="CH78" s="760"/>
      <c r="CI78" s="760"/>
      <c r="CJ78" s="760"/>
      <c r="CK78" s="760"/>
      <c r="CL78" s="760"/>
      <c r="CM78" s="760"/>
      <c r="CN78" s="760"/>
      <c r="CO78" s="760"/>
      <c r="CP78" s="760"/>
      <c r="CQ78" s="760"/>
      <c r="CR78" s="760"/>
      <c r="CS78" s="760"/>
      <c r="CT78" s="760"/>
      <c r="CU78" s="760"/>
      <c r="CV78" s="760"/>
      <c r="CW78" s="760"/>
      <c r="CX78" s="760"/>
      <c r="CY78" s="760"/>
      <c r="CZ78" s="760"/>
      <c r="DA78" s="760"/>
      <c r="DB78" s="760"/>
      <c r="DC78" s="760"/>
      <c r="DD78" s="760"/>
      <c r="DE78" s="760"/>
      <c r="DF78" s="760"/>
      <c r="DG78" s="760"/>
      <c r="DH78" s="760"/>
      <c r="DI78" s="760"/>
      <c r="DJ78" s="760"/>
      <c r="DK78" s="760"/>
      <c r="DL78" s="760"/>
      <c r="DM78" s="760"/>
      <c r="DN78" s="760"/>
      <c r="DO78" s="760"/>
      <c r="DP78" s="760"/>
      <c r="DQ78" s="760"/>
      <c r="DR78" s="760"/>
    </row>
    <row r="79" spans="1:122" s="798" customFormat="1">
      <c r="A79" s="795" t="s">
        <v>261</v>
      </c>
      <c r="B79" s="796" t="s">
        <v>1472</v>
      </c>
      <c r="C79" s="797">
        <f>C94+C95</f>
        <v>24.16</v>
      </c>
      <c r="D79" s="797">
        <f>D94+D95</f>
        <v>26.54</v>
      </c>
      <c r="E79" s="797">
        <f>E94</f>
        <v>20.84</v>
      </c>
      <c r="F79" s="797">
        <f>E79</f>
        <v>20.84</v>
      </c>
      <c r="G79" s="797">
        <f t="shared" ref="G79:N79" si="7">F79</f>
        <v>20.84</v>
      </c>
      <c r="H79" s="797">
        <f t="shared" si="7"/>
        <v>20.84</v>
      </c>
      <c r="I79" s="797">
        <f t="shared" si="7"/>
        <v>20.84</v>
      </c>
      <c r="J79" s="797">
        <f t="shared" si="7"/>
        <v>20.84</v>
      </c>
      <c r="K79" s="797">
        <f t="shared" si="7"/>
        <v>20.84</v>
      </c>
      <c r="L79" s="797">
        <f t="shared" si="7"/>
        <v>20.84</v>
      </c>
      <c r="M79" s="797">
        <f t="shared" si="7"/>
        <v>20.84</v>
      </c>
      <c r="N79" s="797">
        <f t="shared" si="7"/>
        <v>20.84</v>
      </c>
      <c r="O79" s="926"/>
      <c r="P79" s="794"/>
      <c r="Q79" s="794"/>
      <c r="R79" s="794"/>
      <c r="S79" s="794"/>
      <c r="T79" s="794"/>
      <c r="U79" s="794"/>
      <c r="V79" s="794"/>
      <c r="W79" s="794"/>
      <c r="X79" s="794"/>
      <c r="Y79" s="794"/>
      <c r="Z79" s="794"/>
      <c r="AA79" s="794"/>
      <c r="AB79" s="794"/>
      <c r="AC79" s="794"/>
      <c r="AD79" s="794"/>
      <c r="AE79" s="794"/>
      <c r="AF79" s="794"/>
      <c r="AG79" s="794"/>
      <c r="AH79" s="794"/>
      <c r="AI79" s="794"/>
      <c r="AJ79" s="794"/>
      <c r="AK79" s="794"/>
      <c r="AL79" s="794"/>
      <c r="AM79" s="794"/>
      <c r="AN79" s="794"/>
      <c r="AO79" s="794"/>
      <c r="AP79" s="794"/>
      <c r="AQ79" s="794"/>
      <c r="AR79" s="794"/>
      <c r="AS79" s="794"/>
      <c r="AT79" s="794"/>
      <c r="AU79" s="794"/>
      <c r="AV79" s="794"/>
      <c r="AW79" s="794"/>
      <c r="AX79" s="794"/>
      <c r="AY79" s="794"/>
      <c r="AZ79" s="794"/>
      <c r="BA79" s="794"/>
      <c r="BB79" s="794"/>
      <c r="BC79" s="794"/>
      <c r="BD79" s="794"/>
      <c r="BE79" s="794"/>
      <c r="BF79" s="794"/>
      <c r="BG79" s="794"/>
      <c r="BH79" s="794"/>
      <c r="BI79" s="794"/>
      <c r="BJ79" s="794"/>
      <c r="BK79" s="794"/>
      <c r="BL79" s="794"/>
      <c r="BM79" s="794"/>
      <c r="BN79" s="794"/>
      <c r="BO79" s="794"/>
      <c r="BP79" s="794"/>
      <c r="BQ79" s="794"/>
      <c r="BR79" s="794"/>
      <c r="BS79" s="794"/>
      <c r="BT79" s="794"/>
      <c r="BU79" s="794"/>
      <c r="BV79" s="794"/>
      <c r="BW79" s="794"/>
      <c r="BX79" s="794"/>
      <c r="BY79" s="794"/>
      <c r="BZ79" s="794"/>
      <c r="CA79" s="794"/>
      <c r="CB79" s="794"/>
      <c r="CC79" s="794"/>
      <c r="CD79" s="794"/>
      <c r="CE79" s="794"/>
      <c r="CF79" s="794"/>
      <c r="CG79" s="794"/>
      <c r="CH79" s="794"/>
      <c r="CI79" s="794"/>
      <c r="CJ79" s="794"/>
      <c r="CK79" s="794"/>
      <c r="CL79" s="794"/>
      <c r="CM79" s="794"/>
      <c r="CN79" s="794"/>
      <c r="CO79" s="794"/>
      <c r="CP79" s="794"/>
      <c r="CQ79" s="794"/>
      <c r="CR79" s="794"/>
      <c r="CS79" s="794"/>
      <c r="CT79" s="794"/>
      <c r="CU79" s="794"/>
      <c r="CV79" s="794"/>
      <c r="CW79" s="794"/>
      <c r="CX79" s="794"/>
      <c r="CY79" s="794"/>
      <c r="CZ79" s="794"/>
      <c r="DA79" s="794"/>
      <c r="DB79" s="794"/>
      <c r="DC79" s="794"/>
      <c r="DD79" s="794"/>
      <c r="DE79" s="794"/>
      <c r="DF79" s="794"/>
      <c r="DG79" s="794"/>
      <c r="DH79" s="794"/>
      <c r="DI79" s="794"/>
      <c r="DJ79" s="794"/>
      <c r="DK79" s="794"/>
      <c r="DL79" s="794"/>
      <c r="DM79" s="794"/>
      <c r="DN79" s="794"/>
      <c r="DO79" s="794"/>
      <c r="DP79" s="794"/>
      <c r="DQ79" s="794"/>
      <c r="DR79" s="794"/>
    </row>
    <row r="80" spans="1:122" s="761" customFormat="1" ht="28.5" hidden="1">
      <c r="A80" s="789" t="s">
        <v>1473</v>
      </c>
      <c r="B80" s="803" t="s">
        <v>1474</v>
      </c>
      <c r="C80" s="804"/>
      <c r="D80" s="804"/>
      <c r="E80" s="804"/>
      <c r="F80" s="804"/>
      <c r="G80" s="804"/>
      <c r="H80" s="804"/>
      <c r="I80" s="804"/>
      <c r="J80" s="804"/>
      <c r="K80" s="804"/>
      <c r="L80" s="804"/>
      <c r="M80" s="804"/>
      <c r="N80" s="804"/>
      <c r="O80" s="924"/>
      <c r="P80" s="760"/>
      <c r="Q80" s="760"/>
      <c r="R80" s="760"/>
      <c r="S80" s="760"/>
      <c r="T80" s="760"/>
      <c r="U80" s="760"/>
      <c r="V80" s="760"/>
      <c r="W80" s="760"/>
      <c r="X80" s="760"/>
      <c r="Y80" s="760"/>
      <c r="Z80" s="760"/>
      <c r="AA80" s="760"/>
      <c r="AB80" s="760"/>
      <c r="AC80" s="760"/>
      <c r="AD80" s="760"/>
      <c r="AE80" s="760"/>
      <c r="AF80" s="760"/>
      <c r="AG80" s="760"/>
      <c r="AH80" s="760"/>
      <c r="AI80" s="760"/>
      <c r="AJ80" s="760"/>
      <c r="AK80" s="760"/>
      <c r="AL80" s="760"/>
      <c r="AM80" s="760"/>
      <c r="AN80" s="760"/>
      <c r="AO80" s="760"/>
      <c r="AP80" s="760"/>
      <c r="AQ80" s="760"/>
      <c r="AR80" s="760"/>
      <c r="AS80" s="760"/>
      <c r="AT80" s="760"/>
      <c r="AU80" s="760"/>
      <c r="AV80" s="760"/>
      <c r="AW80" s="760"/>
      <c r="AX80" s="760"/>
      <c r="AY80" s="760"/>
      <c r="AZ80" s="760"/>
      <c r="BA80" s="760"/>
      <c r="BB80" s="760"/>
      <c r="BC80" s="760"/>
      <c r="BD80" s="760"/>
      <c r="BE80" s="760"/>
      <c r="BF80" s="760"/>
      <c r="BG80" s="760"/>
      <c r="BH80" s="760"/>
      <c r="BI80" s="760"/>
      <c r="BJ80" s="760"/>
      <c r="BK80" s="760"/>
      <c r="BL80" s="760"/>
      <c r="BM80" s="760"/>
      <c r="BN80" s="760"/>
      <c r="BO80" s="760"/>
      <c r="BP80" s="760"/>
      <c r="BQ80" s="760"/>
      <c r="BR80" s="760"/>
      <c r="BS80" s="760"/>
      <c r="BT80" s="760"/>
      <c r="BU80" s="760"/>
      <c r="BV80" s="760"/>
      <c r="BW80" s="760"/>
      <c r="BX80" s="760"/>
      <c r="BY80" s="760"/>
      <c r="BZ80" s="760"/>
      <c r="CA80" s="760"/>
      <c r="CB80" s="760"/>
      <c r="CC80" s="760"/>
      <c r="CD80" s="760"/>
      <c r="CE80" s="760"/>
      <c r="CF80" s="760"/>
      <c r="CG80" s="760"/>
      <c r="CH80" s="760"/>
      <c r="CI80" s="760"/>
      <c r="CJ80" s="760"/>
      <c r="CK80" s="760"/>
      <c r="CL80" s="760"/>
      <c r="CM80" s="760"/>
      <c r="CN80" s="760"/>
      <c r="CO80" s="760"/>
      <c r="CP80" s="760"/>
      <c r="CQ80" s="760"/>
      <c r="CR80" s="760"/>
      <c r="CS80" s="760"/>
      <c r="CT80" s="760"/>
      <c r="CU80" s="760"/>
      <c r="CV80" s="760"/>
      <c r="CW80" s="760"/>
      <c r="CX80" s="760"/>
      <c r="CY80" s="760"/>
      <c r="CZ80" s="760"/>
      <c r="DA80" s="760"/>
      <c r="DB80" s="760"/>
      <c r="DC80" s="760"/>
      <c r="DD80" s="760"/>
      <c r="DE80" s="760"/>
      <c r="DF80" s="760"/>
      <c r="DG80" s="760"/>
      <c r="DH80" s="760"/>
      <c r="DI80" s="760"/>
      <c r="DJ80" s="760"/>
      <c r="DK80" s="760"/>
      <c r="DL80" s="760"/>
      <c r="DM80" s="760"/>
      <c r="DN80" s="760"/>
      <c r="DO80" s="760"/>
      <c r="DP80" s="760"/>
      <c r="DQ80" s="760"/>
      <c r="DR80" s="760"/>
    </row>
    <row r="81" spans="1:122" s="761" customFormat="1" hidden="1">
      <c r="A81" s="789" t="s">
        <v>1475</v>
      </c>
      <c r="B81" s="776" t="s">
        <v>1476</v>
      </c>
      <c r="C81" s="804"/>
      <c r="D81" s="804"/>
      <c r="E81" s="804"/>
      <c r="F81" s="804"/>
      <c r="G81" s="804"/>
      <c r="H81" s="804"/>
      <c r="I81" s="804"/>
      <c r="J81" s="804"/>
      <c r="K81" s="804"/>
      <c r="L81" s="804"/>
      <c r="M81" s="804"/>
      <c r="N81" s="804"/>
      <c r="O81" s="924"/>
      <c r="P81" s="760"/>
      <c r="Q81" s="760"/>
      <c r="R81" s="760"/>
      <c r="S81" s="760"/>
      <c r="T81" s="760"/>
      <c r="U81" s="760"/>
      <c r="V81" s="760"/>
      <c r="W81" s="760"/>
      <c r="X81" s="760"/>
      <c r="Y81" s="760"/>
      <c r="Z81" s="760"/>
      <c r="AA81" s="760"/>
      <c r="AB81" s="760"/>
      <c r="AC81" s="760"/>
      <c r="AD81" s="760"/>
      <c r="AE81" s="760"/>
      <c r="AF81" s="760"/>
      <c r="AG81" s="760"/>
      <c r="AH81" s="760"/>
      <c r="AI81" s="760"/>
      <c r="AJ81" s="760"/>
      <c r="AK81" s="760"/>
      <c r="AL81" s="760"/>
      <c r="AM81" s="760"/>
      <c r="AN81" s="760"/>
      <c r="AO81" s="760"/>
      <c r="AP81" s="760"/>
      <c r="AQ81" s="760"/>
      <c r="AR81" s="760"/>
      <c r="AS81" s="760"/>
      <c r="AT81" s="760"/>
      <c r="AU81" s="760"/>
      <c r="AV81" s="760"/>
      <c r="AW81" s="760"/>
      <c r="AX81" s="760"/>
      <c r="AY81" s="760"/>
      <c r="AZ81" s="760"/>
      <c r="BA81" s="760"/>
      <c r="BB81" s="760"/>
      <c r="BC81" s="760"/>
      <c r="BD81" s="760"/>
      <c r="BE81" s="760"/>
      <c r="BF81" s="760"/>
      <c r="BG81" s="760"/>
      <c r="BH81" s="760"/>
      <c r="BI81" s="760"/>
      <c r="BJ81" s="760"/>
      <c r="BK81" s="760"/>
      <c r="BL81" s="760"/>
      <c r="BM81" s="760"/>
      <c r="BN81" s="760"/>
      <c r="BO81" s="760"/>
      <c r="BP81" s="760"/>
      <c r="BQ81" s="760"/>
      <c r="BR81" s="760"/>
      <c r="BS81" s="760"/>
      <c r="BT81" s="760"/>
      <c r="BU81" s="760"/>
      <c r="BV81" s="760"/>
      <c r="BW81" s="760"/>
      <c r="BX81" s="760"/>
      <c r="BY81" s="760"/>
      <c r="BZ81" s="760"/>
      <c r="CA81" s="760"/>
      <c r="CB81" s="760"/>
      <c r="CC81" s="760"/>
      <c r="CD81" s="760"/>
      <c r="CE81" s="760"/>
      <c r="CF81" s="760"/>
      <c r="CG81" s="760"/>
      <c r="CH81" s="760"/>
      <c r="CI81" s="760"/>
      <c r="CJ81" s="760"/>
      <c r="CK81" s="760"/>
      <c r="CL81" s="760"/>
      <c r="CM81" s="760"/>
      <c r="CN81" s="760"/>
      <c r="CO81" s="760"/>
      <c r="CP81" s="760"/>
      <c r="CQ81" s="760"/>
      <c r="CR81" s="760"/>
      <c r="CS81" s="760"/>
      <c r="CT81" s="760"/>
      <c r="CU81" s="760"/>
      <c r="CV81" s="760"/>
      <c r="CW81" s="760"/>
      <c r="CX81" s="760"/>
      <c r="CY81" s="760"/>
      <c r="CZ81" s="760"/>
      <c r="DA81" s="760"/>
      <c r="DB81" s="760"/>
      <c r="DC81" s="760"/>
      <c r="DD81" s="760"/>
      <c r="DE81" s="760"/>
      <c r="DF81" s="760"/>
      <c r="DG81" s="760"/>
      <c r="DH81" s="760"/>
      <c r="DI81" s="760"/>
      <c r="DJ81" s="760"/>
      <c r="DK81" s="760"/>
      <c r="DL81" s="760"/>
      <c r="DM81" s="760"/>
      <c r="DN81" s="760"/>
      <c r="DO81" s="760"/>
      <c r="DP81" s="760"/>
      <c r="DQ81" s="760"/>
      <c r="DR81" s="760"/>
    </row>
    <row r="82" spans="1:122" s="761" customFormat="1" hidden="1">
      <c r="A82" s="789" t="s">
        <v>1477</v>
      </c>
      <c r="B82" s="776" t="s">
        <v>1478</v>
      </c>
      <c r="C82" s="804"/>
      <c r="D82" s="804"/>
      <c r="E82" s="804"/>
      <c r="F82" s="804"/>
      <c r="G82" s="804"/>
      <c r="H82" s="804"/>
      <c r="I82" s="804"/>
      <c r="J82" s="804"/>
      <c r="K82" s="804"/>
      <c r="L82" s="804"/>
      <c r="M82" s="804"/>
      <c r="N82" s="804"/>
      <c r="O82" s="924"/>
      <c r="P82" s="760"/>
      <c r="Q82" s="760"/>
      <c r="R82" s="760"/>
      <c r="S82" s="760"/>
      <c r="T82" s="760"/>
      <c r="U82" s="760"/>
      <c r="V82" s="760"/>
      <c r="W82" s="760"/>
      <c r="X82" s="760"/>
      <c r="Y82" s="760"/>
      <c r="Z82" s="760"/>
      <c r="AA82" s="760"/>
      <c r="AB82" s="760"/>
      <c r="AC82" s="760"/>
      <c r="AD82" s="760"/>
      <c r="AE82" s="760"/>
      <c r="AF82" s="760"/>
      <c r="AG82" s="760"/>
      <c r="AH82" s="760"/>
      <c r="AI82" s="760"/>
      <c r="AJ82" s="760"/>
      <c r="AK82" s="760"/>
      <c r="AL82" s="760"/>
      <c r="AM82" s="760"/>
      <c r="AN82" s="760"/>
      <c r="AO82" s="760"/>
      <c r="AP82" s="760"/>
      <c r="AQ82" s="760"/>
      <c r="AR82" s="760"/>
      <c r="AS82" s="760"/>
      <c r="AT82" s="760"/>
      <c r="AU82" s="760"/>
      <c r="AV82" s="760"/>
      <c r="AW82" s="760"/>
      <c r="AX82" s="760"/>
      <c r="AY82" s="760"/>
      <c r="AZ82" s="760"/>
      <c r="BA82" s="760"/>
      <c r="BB82" s="760"/>
      <c r="BC82" s="760"/>
      <c r="BD82" s="760"/>
      <c r="BE82" s="760"/>
      <c r="BF82" s="760"/>
      <c r="BG82" s="760"/>
      <c r="BH82" s="760"/>
      <c r="BI82" s="760"/>
      <c r="BJ82" s="760"/>
      <c r="BK82" s="760"/>
      <c r="BL82" s="760"/>
      <c r="BM82" s="760"/>
      <c r="BN82" s="760"/>
      <c r="BO82" s="760"/>
      <c r="BP82" s="760"/>
      <c r="BQ82" s="760"/>
      <c r="BR82" s="760"/>
      <c r="BS82" s="760"/>
      <c r="BT82" s="760"/>
      <c r="BU82" s="760"/>
      <c r="BV82" s="760"/>
      <c r="BW82" s="760"/>
      <c r="BX82" s="760"/>
      <c r="BY82" s="760"/>
      <c r="BZ82" s="760"/>
      <c r="CA82" s="760"/>
      <c r="CB82" s="760"/>
      <c r="CC82" s="760"/>
      <c r="CD82" s="760"/>
      <c r="CE82" s="760"/>
      <c r="CF82" s="760"/>
      <c r="CG82" s="760"/>
      <c r="CH82" s="760"/>
      <c r="CI82" s="760"/>
      <c r="CJ82" s="760"/>
      <c r="CK82" s="760"/>
      <c r="CL82" s="760"/>
      <c r="CM82" s="760"/>
      <c r="CN82" s="760"/>
      <c r="CO82" s="760"/>
      <c r="CP82" s="760"/>
      <c r="CQ82" s="760"/>
      <c r="CR82" s="760"/>
      <c r="CS82" s="760"/>
      <c r="CT82" s="760"/>
      <c r="CU82" s="760"/>
      <c r="CV82" s="760"/>
      <c r="CW82" s="760"/>
      <c r="CX82" s="760"/>
      <c r="CY82" s="760"/>
      <c r="CZ82" s="760"/>
      <c r="DA82" s="760"/>
      <c r="DB82" s="760"/>
      <c r="DC82" s="760"/>
      <c r="DD82" s="760"/>
      <c r="DE82" s="760"/>
      <c r="DF82" s="760"/>
      <c r="DG82" s="760"/>
      <c r="DH82" s="760"/>
      <c r="DI82" s="760"/>
      <c r="DJ82" s="760"/>
      <c r="DK82" s="760"/>
      <c r="DL82" s="760"/>
      <c r="DM82" s="760"/>
      <c r="DN82" s="760"/>
      <c r="DO82" s="760"/>
      <c r="DP82" s="760"/>
      <c r="DQ82" s="760"/>
      <c r="DR82" s="760"/>
    </row>
    <row r="83" spans="1:122" s="761" customFormat="1" hidden="1">
      <c r="A83" s="789" t="s">
        <v>1479</v>
      </c>
      <c r="B83" s="776" t="s">
        <v>1480</v>
      </c>
      <c r="C83" s="804"/>
      <c r="D83" s="804"/>
      <c r="E83" s="804"/>
      <c r="F83" s="804"/>
      <c r="G83" s="804"/>
      <c r="H83" s="804"/>
      <c r="I83" s="804"/>
      <c r="J83" s="804"/>
      <c r="K83" s="804"/>
      <c r="L83" s="804"/>
      <c r="M83" s="804"/>
      <c r="N83" s="804"/>
      <c r="O83" s="924"/>
      <c r="P83" s="760"/>
      <c r="Q83" s="760"/>
      <c r="R83" s="760"/>
      <c r="S83" s="760"/>
      <c r="T83" s="760"/>
      <c r="U83" s="760"/>
      <c r="V83" s="760"/>
      <c r="W83" s="760"/>
      <c r="X83" s="760"/>
      <c r="Y83" s="760"/>
      <c r="Z83" s="760"/>
      <c r="AA83" s="760"/>
      <c r="AB83" s="760"/>
      <c r="AC83" s="760"/>
      <c r="AD83" s="760"/>
      <c r="AE83" s="760"/>
      <c r="AF83" s="760"/>
      <c r="AG83" s="760"/>
      <c r="AH83" s="760"/>
      <c r="AI83" s="760"/>
      <c r="AJ83" s="760"/>
      <c r="AK83" s="760"/>
      <c r="AL83" s="760"/>
      <c r="AM83" s="760"/>
      <c r="AN83" s="760"/>
      <c r="AO83" s="760"/>
      <c r="AP83" s="760"/>
      <c r="AQ83" s="760"/>
      <c r="AR83" s="760"/>
      <c r="AS83" s="760"/>
      <c r="AT83" s="760"/>
      <c r="AU83" s="760"/>
      <c r="AV83" s="760"/>
      <c r="AW83" s="760"/>
      <c r="AX83" s="760"/>
      <c r="AY83" s="760"/>
      <c r="AZ83" s="760"/>
      <c r="BA83" s="760"/>
      <c r="BB83" s="760"/>
      <c r="BC83" s="760"/>
      <c r="BD83" s="760"/>
      <c r="BE83" s="760"/>
      <c r="BF83" s="760"/>
      <c r="BG83" s="760"/>
      <c r="BH83" s="760"/>
      <c r="BI83" s="760"/>
      <c r="BJ83" s="760"/>
      <c r="BK83" s="760"/>
      <c r="BL83" s="760"/>
      <c r="BM83" s="760"/>
      <c r="BN83" s="760"/>
      <c r="BO83" s="760"/>
      <c r="BP83" s="760"/>
      <c r="BQ83" s="760"/>
      <c r="BR83" s="760"/>
      <c r="BS83" s="760"/>
      <c r="BT83" s="760"/>
      <c r="BU83" s="760"/>
      <c r="BV83" s="760"/>
      <c r="BW83" s="760"/>
      <c r="BX83" s="760"/>
      <c r="BY83" s="760"/>
      <c r="BZ83" s="760"/>
      <c r="CA83" s="760"/>
      <c r="CB83" s="760"/>
      <c r="CC83" s="760"/>
      <c r="CD83" s="760"/>
      <c r="CE83" s="760"/>
      <c r="CF83" s="760"/>
      <c r="CG83" s="760"/>
      <c r="CH83" s="760"/>
      <c r="CI83" s="760"/>
      <c r="CJ83" s="760"/>
      <c r="CK83" s="760"/>
      <c r="CL83" s="760"/>
      <c r="CM83" s="760"/>
      <c r="CN83" s="760"/>
      <c r="CO83" s="760"/>
      <c r="CP83" s="760"/>
      <c r="CQ83" s="760"/>
      <c r="CR83" s="760"/>
      <c r="CS83" s="760"/>
      <c r="CT83" s="760"/>
      <c r="CU83" s="760"/>
      <c r="CV83" s="760"/>
      <c r="CW83" s="760"/>
      <c r="CX83" s="760"/>
      <c r="CY83" s="760"/>
      <c r="CZ83" s="760"/>
      <c r="DA83" s="760"/>
      <c r="DB83" s="760"/>
      <c r="DC83" s="760"/>
      <c r="DD83" s="760"/>
      <c r="DE83" s="760"/>
      <c r="DF83" s="760"/>
      <c r="DG83" s="760"/>
      <c r="DH83" s="760"/>
      <c r="DI83" s="760"/>
      <c r="DJ83" s="760"/>
      <c r="DK83" s="760"/>
      <c r="DL83" s="760"/>
      <c r="DM83" s="760"/>
      <c r="DN83" s="760"/>
      <c r="DO83" s="760"/>
      <c r="DP83" s="760"/>
      <c r="DQ83" s="760"/>
      <c r="DR83" s="760"/>
    </row>
    <row r="84" spans="1:122" s="761" customFormat="1" hidden="1">
      <c r="A84" s="789" t="s">
        <v>1481</v>
      </c>
      <c r="B84" s="776" t="s">
        <v>1482</v>
      </c>
      <c r="C84" s="1323"/>
      <c r="D84" s="1323"/>
      <c r="E84" s="804"/>
      <c r="F84" s="1323"/>
      <c r="G84" s="1323"/>
      <c r="H84" s="1323"/>
      <c r="I84" s="1323"/>
      <c r="J84" s="1323"/>
      <c r="K84" s="1323"/>
      <c r="L84" s="1323"/>
      <c r="M84" s="1323"/>
      <c r="N84" s="1323"/>
      <c r="O84" s="924"/>
      <c r="P84" s="760"/>
      <c r="Q84" s="760"/>
      <c r="R84" s="760"/>
      <c r="S84" s="760"/>
      <c r="T84" s="760"/>
      <c r="U84" s="760"/>
      <c r="V84" s="760"/>
      <c r="W84" s="760"/>
      <c r="X84" s="760"/>
      <c r="Y84" s="760"/>
      <c r="Z84" s="760"/>
      <c r="AA84" s="760"/>
      <c r="AB84" s="760"/>
      <c r="AC84" s="760"/>
      <c r="AD84" s="760"/>
      <c r="AE84" s="760"/>
      <c r="AF84" s="760"/>
      <c r="AG84" s="760"/>
      <c r="AH84" s="760"/>
      <c r="AI84" s="760"/>
      <c r="AJ84" s="760"/>
      <c r="AK84" s="760"/>
      <c r="AL84" s="760"/>
      <c r="AM84" s="760"/>
      <c r="AN84" s="760"/>
      <c r="AO84" s="760"/>
      <c r="AP84" s="760"/>
      <c r="AQ84" s="760"/>
      <c r="AR84" s="760"/>
      <c r="AS84" s="760"/>
      <c r="AT84" s="760"/>
      <c r="AU84" s="760"/>
      <c r="AV84" s="760"/>
      <c r="AW84" s="760"/>
      <c r="AX84" s="760"/>
      <c r="AY84" s="760"/>
      <c r="AZ84" s="760"/>
      <c r="BA84" s="760"/>
      <c r="BB84" s="760"/>
      <c r="BC84" s="760"/>
      <c r="BD84" s="760"/>
      <c r="BE84" s="760"/>
      <c r="BF84" s="760"/>
      <c r="BG84" s="760"/>
      <c r="BH84" s="760"/>
      <c r="BI84" s="760"/>
      <c r="BJ84" s="760"/>
      <c r="BK84" s="760"/>
      <c r="BL84" s="760"/>
      <c r="BM84" s="760"/>
      <c r="BN84" s="760"/>
      <c r="BO84" s="760"/>
      <c r="BP84" s="760"/>
      <c r="BQ84" s="760"/>
      <c r="BR84" s="760"/>
      <c r="BS84" s="760"/>
      <c r="BT84" s="760"/>
      <c r="BU84" s="760"/>
      <c r="BV84" s="760"/>
      <c r="BW84" s="760"/>
      <c r="BX84" s="760"/>
      <c r="BY84" s="760"/>
      <c r="BZ84" s="760"/>
      <c r="CA84" s="760"/>
      <c r="CB84" s="760"/>
      <c r="CC84" s="760"/>
      <c r="CD84" s="760"/>
      <c r="CE84" s="760"/>
      <c r="CF84" s="760"/>
      <c r="CG84" s="760"/>
      <c r="CH84" s="760"/>
      <c r="CI84" s="760"/>
      <c r="CJ84" s="760"/>
      <c r="CK84" s="760"/>
      <c r="CL84" s="760"/>
      <c r="CM84" s="760"/>
      <c r="CN84" s="760"/>
      <c r="CO84" s="760"/>
      <c r="CP84" s="760"/>
      <c r="CQ84" s="760"/>
      <c r="CR84" s="760"/>
      <c r="CS84" s="760"/>
      <c r="CT84" s="760"/>
      <c r="CU84" s="760"/>
      <c r="CV84" s="760"/>
      <c r="CW84" s="760"/>
      <c r="CX84" s="760"/>
      <c r="CY84" s="760"/>
      <c r="CZ84" s="760"/>
      <c r="DA84" s="760"/>
      <c r="DB84" s="760"/>
      <c r="DC84" s="760"/>
      <c r="DD84" s="760"/>
      <c r="DE84" s="760"/>
      <c r="DF84" s="760"/>
      <c r="DG84" s="760"/>
      <c r="DH84" s="760"/>
      <c r="DI84" s="760"/>
      <c r="DJ84" s="760"/>
      <c r="DK84" s="760"/>
      <c r="DL84" s="760"/>
      <c r="DM84" s="760"/>
      <c r="DN84" s="760"/>
      <c r="DO84" s="760"/>
      <c r="DP84" s="760"/>
      <c r="DQ84" s="760"/>
      <c r="DR84" s="760"/>
    </row>
    <row r="85" spans="1:122" s="761" customFormat="1" hidden="1">
      <c r="A85" s="789" t="s">
        <v>1483</v>
      </c>
      <c r="B85" s="776" t="s">
        <v>1484</v>
      </c>
      <c r="C85" s="804"/>
      <c r="D85" s="804"/>
      <c r="E85" s="804"/>
      <c r="F85" s="804"/>
      <c r="G85" s="804"/>
      <c r="H85" s="804"/>
      <c r="I85" s="804"/>
      <c r="J85" s="804"/>
      <c r="K85" s="804"/>
      <c r="L85" s="804"/>
      <c r="M85" s="804"/>
      <c r="N85" s="804"/>
      <c r="O85" s="924"/>
      <c r="P85" s="760"/>
      <c r="Q85" s="760"/>
      <c r="R85" s="760"/>
      <c r="S85" s="760"/>
      <c r="T85" s="760"/>
      <c r="U85" s="760"/>
      <c r="V85" s="760"/>
      <c r="W85" s="760"/>
      <c r="X85" s="760"/>
      <c r="Y85" s="760"/>
      <c r="Z85" s="760"/>
      <c r="AA85" s="760"/>
      <c r="AB85" s="760"/>
      <c r="AC85" s="760"/>
      <c r="AD85" s="760"/>
      <c r="AE85" s="760"/>
      <c r="AF85" s="760"/>
      <c r="AG85" s="760"/>
      <c r="AH85" s="760"/>
      <c r="AI85" s="760"/>
      <c r="AJ85" s="760"/>
      <c r="AK85" s="760"/>
      <c r="AL85" s="760"/>
      <c r="AM85" s="760"/>
      <c r="AN85" s="760"/>
      <c r="AO85" s="760"/>
      <c r="AP85" s="760"/>
      <c r="AQ85" s="760"/>
      <c r="AR85" s="760"/>
      <c r="AS85" s="760"/>
      <c r="AT85" s="760"/>
      <c r="AU85" s="760"/>
      <c r="AV85" s="760"/>
      <c r="AW85" s="760"/>
      <c r="AX85" s="760"/>
      <c r="AY85" s="760"/>
      <c r="AZ85" s="760"/>
      <c r="BA85" s="760"/>
      <c r="BB85" s="760"/>
      <c r="BC85" s="760"/>
      <c r="BD85" s="760"/>
      <c r="BE85" s="760"/>
      <c r="BF85" s="760"/>
      <c r="BG85" s="760"/>
      <c r="BH85" s="760"/>
      <c r="BI85" s="760"/>
      <c r="BJ85" s="760"/>
      <c r="BK85" s="760"/>
      <c r="BL85" s="760"/>
      <c r="BM85" s="760"/>
      <c r="BN85" s="760"/>
      <c r="BO85" s="760"/>
      <c r="BP85" s="760"/>
      <c r="BQ85" s="760"/>
      <c r="BR85" s="760"/>
      <c r="BS85" s="760"/>
      <c r="BT85" s="760"/>
      <c r="BU85" s="760"/>
      <c r="BV85" s="760"/>
      <c r="BW85" s="760"/>
      <c r="BX85" s="760"/>
      <c r="BY85" s="760"/>
      <c r="BZ85" s="760"/>
      <c r="CA85" s="760"/>
      <c r="CB85" s="760"/>
      <c r="CC85" s="760"/>
      <c r="CD85" s="760"/>
      <c r="CE85" s="760"/>
      <c r="CF85" s="760"/>
      <c r="CG85" s="760"/>
      <c r="CH85" s="760"/>
      <c r="CI85" s="760"/>
      <c r="CJ85" s="760"/>
      <c r="CK85" s="760"/>
      <c r="CL85" s="760"/>
      <c r="CM85" s="760"/>
      <c r="CN85" s="760"/>
      <c r="CO85" s="760"/>
      <c r="CP85" s="760"/>
      <c r="CQ85" s="760"/>
      <c r="CR85" s="760"/>
      <c r="CS85" s="760"/>
      <c r="CT85" s="760"/>
      <c r="CU85" s="760"/>
      <c r="CV85" s="760"/>
      <c r="CW85" s="760"/>
      <c r="CX85" s="760"/>
      <c r="CY85" s="760"/>
      <c r="CZ85" s="760"/>
      <c r="DA85" s="760"/>
      <c r="DB85" s="760"/>
      <c r="DC85" s="760"/>
      <c r="DD85" s="760"/>
      <c r="DE85" s="760"/>
      <c r="DF85" s="760"/>
      <c r="DG85" s="760"/>
      <c r="DH85" s="760"/>
      <c r="DI85" s="760"/>
      <c r="DJ85" s="760"/>
      <c r="DK85" s="760"/>
      <c r="DL85" s="760"/>
      <c r="DM85" s="760"/>
      <c r="DN85" s="760"/>
      <c r="DO85" s="760"/>
      <c r="DP85" s="760"/>
      <c r="DQ85" s="760"/>
      <c r="DR85" s="760"/>
    </row>
    <row r="86" spans="1:122" s="761" customFormat="1" hidden="1">
      <c r="A86" s="789" t="s">
        <v>1485</v>
      </c>
      <c r="B86" s="776" t="s">
        <v>1486</v>
      </c>
      <c r="C86" s="804"/>
      <c r="D86" s="804"/>
      <c r="E86" s="804"/>
      <c r="F86" s="804"/>
      <c r="G86" s="804"/>
      <c r="H86" s="804"/>
      <c r="I86" s="804"/>
      <c r="J86" s="804"/>
      <c r="K86" s="804"/>
      <c r="L86" s="804"/>
      <c r="M86" s="804"/>
      <c r="N86" s="804"/>
      <c r="O86" s="924"/>
      <c r="P86" s="760"/>
      <c r="Q86" s="760"/>
      <c r="R86" s="760"/>
      <c r="S86" s="760"/>
      <c r="T86" s="760"/>
      <c r="U86" s="760"/>
      <c r="V86" s="760"/>
      <c r="W86" s="760"/>
      <c r="X86" s="760"/>
      <c r="Y86" s="760"/>
      <c r="Z86" s="760"/>
      <c r="AA86" s="760"/>
      <c r="AB86" s="760"/>
      <c r="AC86" s="760"/>
      <c r="AD86" s="760"/>
      <c r="AE86" s="760"/>
      <c r="AF86" s="760"/>
      <c r="AG86" s="760"/>
      <c r="AH86" s="760"/>
      <c r="AI86" s="760"/>
      <c r="AJ86" s="760"/>
      <c r="AK86" s="760"/>
      <c r="AL86" s="760"/>
      <c r="AM86" s="760"/>
      <c r="AN86" s="760"/>
      <c r="AO86" s="760"/>
      <c r="AP86" s="760"/>
      <c r="AQ86" s="760"/>
      <c r="AR86" s="760"/>
      <c r="AS86" s="760"/>
      <c r="AT86" s="760"/>
      <c r="AU86" s="760"/>
      <c r="AV86" s="760"/>
      <c r="AW86" s="760"/>
      <c r="AX86" s="760"/>
      <c r="AY86" s="760"/>
      <c r="AZ86" s="760"/>
      <c r="BA86" s="760"/>
      <c r="BB86" s="760"/>
      <c r="BC86" s="760"/>
      <c r="BD86" s="760"/>
      <c r="BE86" s="760"/>
      <c r="BF86" s="760"/>
      <c r="BG86" s="760"/>
      <c r="BH86" s="760"/>
      <c r="BI86" s="760"/>
      <c r="BJ86" s="760"/>
      <c r="BK86" s="760"/>
      <c r="BL86" s="760"/>
      <c r="BM86" s="760"/>
      <c r="BN86" s="760"/>
      <c r="BO86" s="760"/>
      <c r="BP86" s="760"/>
      <c r="BQ86" s="760"/>
      <c r="BR86" s="760"/>
      <c r="BS86" s="760"/>
      <c r="BT86" s="760"/>
      <c r="BU86" s="760"/>
      <c r="BV86" s="760"/>
      <c r="BW86" s="760"/>
      <c r="BX86" s="760"/>
      <c r="BY86" s="760"/>
      <c r="BZ86" s="760"/>
      <c r="CA86" s="760"/>
      <c r="CB86" s="760"/>
      <c r="CC86" s="760"/>
      <c r="CD86" s="760"/>
      <c r="CE86" s="760"/>
      <c r="CF86" s="760"/>
      <c r="CG86" s="760"/>
      <c r="CH86" s="760"/>
      <c r="CI86" s="760"/>
      <c r="CJ86" s="760"/>
      <c r="CK86" s="760"/>
      <c r="CL86" s="760"/>
      <c r="CM86" s="760"/>
      <c r="CN86" s="760"/>
      <c r="CO86" s="760"/>
      <c r="CP86" s="760"/>
      <c r="CQ86" s="760"/>
      <c r="CR86" s="760"/>
      <c r="CS86" s="760"/>
      <c r="CT86" s="760"/>
      <c r="CU86" s="760"/>
      <c r="CV86" s="760"/>
      <c r="CW86" s="760"/>
      <c r="CX86" s="760"/>
      <c r="CY86" s="760"/>
      <c r="CZ86" s="760"/>
      <c r="DA86" s="760"/>
      <c r="DB86" s="760"/>
      <c r="DC86" s="760"/>
      <c r="DD86" s="760"/>
      <c r="DE86" s="760"/>
      <c r="DF86" s="760"/>
      <c r="DG86" s="760"/>
      <c r="DH86" s="760"/>
      <c r="DI86" s="760"/>
      <c r="DJ86" s="760"/>
      <c r="DK86" s="760"/>
      <c r="DL86" s="760"/>
      <c r="DM86" s="760"/>
      <c r="DN86" s="760"/>
      <c r="DO86" s="760"/>
      <c r="DP86" s="760"/>
      <c r="DQ86" s="760"/>
      <c r="DR86" s="760"/>
    </row>
    <row r="87" spans="1:122" s="761" customFormat="1" hidden="1">
      <c r="A87" s="789" t="s">
        <v>1487</v>
      </c>
      <c r="B87" s="776" t="s">
        <v>1488</v>
      </c>
      <c r="C87" s="804"/>
      <c r="D87" s="804"/>
      <c r="E87" s="804"/>
      <c r="F87" s="804"/>
      <c r="G87" s="804"/>
      <c r="H87" s="804"/>
      <c r="I87" s="804"/>
      <c r="J87" s="804"/>
      <c r="K87" s="804"/>
      <c r="L87" s="804"/>
      <c r="M87" s="804"/>
      <c r="N87" s="804"/>
      <c r="O87" s="924"/>
      <c r="P87" s="760"/>
      <c r="Q87" s="760"/>
      <c r="R87" s="760"/>
      <c r="S87" s="760"/>
      <c r="T87" s="760"/>
      <c r="U87" s="760"/>
      <c r="V87" s="760"/>
      <c r="W87" s="760"/>
      <c r="X87" s="760"/>
      <c r="Y87" s="760"/>
      <c r="Z87" s="760"/>
      <c r="AA87" s="760"/>
      <c r="AB87" s="760"/>
      <c r="AC87" s="760"/>
      <c r="AD87" s="760"/>
      <c r="AE87" s="760"/>
      <c r="AF87" s="760"/>
      <c r="AG87" s="760"/>
      <c r="AH87" s="760"/>
      <c r="AI87" s="760"/>
      <c r="AJ87" s="760"/>
      <c r="AK87" s="760"/>
      <c r="AL87" s="760"/>
      <c r="AM87" s="760"/>
      <c r="AN87" s="760"/>
      <c r="AO87" s="760"/>
      <c r="AP87" s="760"/>
      <c r="AQ87" s="760"/>
      <c r="AR87" s="760"/>
      <c r="AS87" s="760"/>
      <c r="AT87" s="760"/>
      <c r="AU87" s="760"/>
      <c r="AV87" s="760"/>
      <c r="AW87" s="760"/>
      <c r="AX87" s="760"/>
      <c r="AY87" s="760"/>
      <c r="AZ87" s="760"/>
      <c r="BA87" s="760"/>
      <c r="BB87" s="760"/>
      <c r="BC87" s="760"/>
      <c r="BD87" s="760"/>
      <c r="BE87" s="760"/>
      <c r="BF87" s="760"/>
      <c r="BG87" s="760"/>
      <c r="BH87" s="760"/>
      <c r="BI87" s="760"/>
      <c r="BJ87" s="760"/>
      <c r="BK87" s="760"/>
      <c r="BL87" s="760"/>
      <c r="BM87" s="760"/>
      <c r="BN87" s="760"/>
      <c r="BO87" s="760"/>
      <c r="BP87" s="760"/>
      <c r="BQ87" s="760"/>
      <c r="BR87" s="760"/>
      <c r="BS87" s="760"/>
      <c r="BT87" s="760"/>
      <c r="BU87" s="760"/>
      <c r="BV87" s="760"/>
      <c r="BW87" s="760"/>
      <c r="BX87" s="760"/>
      <c r="BY87" s="760"/>
      <c r="BZ87" s="760"/>
      <c r="CA87" s="760"/>
      <c r="CB87" s="760"/>
      <c r="CC87" s="760"/>
      <c r="CD87" s="760"/>
      <c r="CE87" s="760"/>
      <c r="CF87" s="760"/>
      <c r="CG87" s="760"/>
      <c r="CH87" s="760"/>
      <c r="CI87" s="760"/>
      <c r="CJ87" s="760"/>
      <c r="CK87" s="760"/>
      <c r="CL87" s="760"/>
      <c r="CM87" s="760"/>
      <c r="CN87" s="760"/>
      <c r="CO87" s="760"/>
      <c r="CP87" s="760"/>
      <c r="CQ87" s="760"/>
      <c r="CR87" s="760"/>
      <c r="CS87" s="760"/>
      <c r="CT87" s="760"/>
      <c r="CU87" s="760"/>
      <c r="CV87" s="760"/>
      <c r="CW87" s="760"/>
      <c r="CX87" s="760"/>
      <c r="CY87" s="760"/>
      <c r="CZ87" s="760"/>
      <c r="DA87" s="760"/>
      <c r="DB87" s="760"/>
      <c r="DC87" s="760"/>
      <c r="DD87" s="760"/>
      <c r="DE87" s="760"/>
      <c r="DF87" s="760"/>
      <c r="DG87" s="760"/>
      <c r="DH87" s="760"/>
      <c r="DI87" s="760"/>
      <c r="DJ87" s="760"/>
      <c r="DK87" s="760"/>
      <c r="DL87" s="760"/>
      <c r="DM87" s="760"/>
      <c r="DN87" s="760"/>
      <c r="DO87" s="760"/>
      <c r="DP87" s="760"/>
      <c r="DQ87" s="760"/>
      <c r="DR87" s="760"/>
    </row>
    <row r="88" spans="1:122" s="761" customFormat="1" ht="28.5" hidden="1">
      <c r="A88" s="789" t="s">
        <v>1489</v>
      </c>
      <c r="B88" s="776" t="s">
        <v>1490</v>
      </c>
      <c r="C88" s="804"/>
      <c r="D88" s="804"/>
      <c r="E88" s="804"/>
      <c r="F88" s="804"/>
      <c r="G88" s="804"/>
      <c r="H88" s="804"/>
      <c r="I88" s="804"/>
      <c r="J88" s="804"/>
      <c r="K88" s="804"/>
      <c r="L88" s="804"/>
      <c r="M88" s="804"/>
      <c r="N88" s="804"/>
      <c r="O88" s="924"/>
      <c r="P88" s="760"/>
      <c r="Q88" s="760"/>
      <c r="R88" s="760"/>
      <c r="S88" s="760"/>
      <c r="T88" s="760"/>
      <c r="U88" s="760"/>
      <c r="V88" s="760"/>
      <c r="W88" s="760"/>
      <c r="X88" s="760"/>
      <c r="Y88" s="760"/>
      <c r="Z88" s="760"/>
      <c r="AA88" s="760"/>
      <c r="AB88" s="760"/>
      <c r="AC88" s="760"/>
      <c r="AD88" s="760"/>
      <c r="AE88" s="760"/>
      <c r="AF88" s="760"/>
      <c r="AG88" s="760"/>
      <c r="AH88" s="760"/>
      <c r="AI88" s="760"/>
      <c r="AJ88" s="760"/>
      <c r="AK88" s="760"/>
      <c r="AL88" s="760"/>
      <c r="AM88" s="760"/>
      <c r="AN88" s="760"/>
      <c r="AO88" s="760"/>
      <c r="AP88" s="760"/>
      <c r="AQ88" s="760"/>
      <c r="AR88" s="760"/>
      <c r="AS88" s="760"/>
      <c r="AT88" s="760"/>
      <c r="AU88" s="760"/>
      <c r="AV88" s="760"/>
      <c r="AW88" s="760"/>
      <c r="AX88" s="760"/>
      <c r="AY88" s="760"/>
      <c r="AZ88" s="760"/>
      <c r="BA88" s="760"/>
      <c r="BB88" s="760"/>
      <c r="BC88" s="760"/>
      <c r="BD88" s="760"/>
      <c r="BE88" s="760"/>
      <c r="BF88" s="760"/>
      <c r="BG88" s="760"/>
      <c r="BH88" s="760"/>
      <c r="BI88" s="760"/>
      <c r="BJ88" s="760"/>
      <c r="BK88" s="760"/>
      <c r="BL88" s="760"/>
      <c r="BM88" s="760"/>
      <c r="BN88" s="760"/>
      <c r="BO88" s="760"/>
      <c r="BP88" s="760"/>
      <c r="BQ88" s="760"/>
      <c r="BR88" s="760"/>
      <c r="BS88" s="760"/>
      <c r="BT88" s="760"/>
      <c r="BU88" s="760"/>
      <c r="BV88" s="760"/>
      <c r="BW88" s="760"/>
      <c r="BX88" s="760"/>
      <c r="BY88" s="760"/>
      <c r="BZ88" s="760"/>
      <c r="CA88" s="760"/>
      <c r="CB88" s="760"/>
      <c r="CC88" s="760"/>
      <c r="CD88" s="760"/>
      <c r="CE88" s="760"/>
      <c r="CF88" s="760"/>
      <c r="CG88" s="760"/>
      <c r="CH88" s="760"/>
      <c r="CI88" s="760"/>
      <c r="CJ88" s="760"/>
      <c r="CK88" s="760"/>
      <c r="CL88" s="760"/>
      <c r="CM88" s="760"/>
      <c r="CN88" s="760"/>
      <c r="CO88" s="760"/>
      <c r="CP88" s="760"/>
      <c r="CQ88" s="760"/>
      <c r="CR88" s="760"/>
      <c r="CS88" s="760"/>
      <c r="CT88" s="760"/>
      <c r="CU88" s="760"/>
      <c r="CV88" s="760"/>
      <c r="CW88" s="760"/>
      <c r="CX88" s="760"/>
      <c r="CY88" s="760"/>
      <c r="CZ88" s="760"/>
      <c r="DA88" s="760"/>
      <c r="DB88" s="760"/>
      <c r="DC88" s="760"/>
      <c r="DD88" s="760"/>
      <c r="DE88" s="760"/>
      <c r="DF88" s="760"/>
      <c r="DG88" s="760"/>
      <c r="DH88" s="760"/>
      <c r="DI88" s="760"/>
      <c r="DJ88" s="760"/>
      <c r="DK88" s="760"/>
      <c r="DL88" s="760"/>
      <c r="DM88" s="760"/>
      <c r="DN88" s="760"/>
      <c r="DO88" s="760"/>
      <c r="DP88" s="760"/>
      <c r="DQ88" s="760"/>
      <c r="DR88" s="760"/>
    </row>
    <row r="89" spans="1:122" s="761" customFormat="1" hidden="1">
      <c r="A89" s="789" t="s">
        <v>1491</v>
      </c>
      <c r="B89" s="776" t="s">
        <v>1492</v>
      </c>
      <c r="C89" s="804"/>
      <c r="D89" s="804"/>
      <c r="E89" s="804"/>
      <c r="F89" s="804"/>
      <c r="G89" s="804"/>
      <c r="H89" s="804"/>
      <c r="I89" s="804"/>
      <c r="J89" s="804"/>
      <c r="K89" s="804"/>
      <c r="L89" s="804"/>
      <c r="M89" s="804"/>
      <c r="N89" s="804"/>
      <c r="O89" s="924"/>
      <c r="P89" s="760"/>
      <c r="Q89" s="760"/>
      <c r="R89" s="760"/>
      <c r="S89" s="760"/>
      <c r="T89" s="760"/>
      <c r="U89" s="760"/>
      <c r="V89" s="760"/>
      <c r="W89" s="760"/>
      <c r="X89" s="760"/>
      <c r="Y89" s="760"/>
      <c r="Z89" s="760"/>
      <c r="AA89" s="760"/>
      <c r="AB89" s="760"/>
      <c r="AC89" s="760"/>
      <c r="AD89" s="760"/>
      <c r="AE89" s="760"/>
      <c r="AF89" s="760"/>
      <c r="AG89" s="760"/>
      <c r="AH89" s="760"/>
      <c r="AI89" s="760"/>
      <c r="AJ89" s="760"/>
      <c r="AK89" s="760"/>
      <c r="AL89" s="760"/>
      <c r="AM89" s="760"/>
      <c r="AN89" s="760"/>
      <c r="AO89" s="760"/>
      <c r="AP89" s="760"/>
      <c r="AQ89" s="760"/>
      <c r="AR89" s="760"/>
      <c r="AS89" s="760"/>
      <c r="AT89" s="760"/>
      <c r="AU89" s="760"/>
      <c r="AV89" s="760"/>
      <c r="AW89" s="760"/>
      <c r="AX89" s="760"/>
      <c r="AY89" s="760"/>
      <c r="AZ89" s="760"/>
      <c r="BA89" s="760"/>
      <c r="BB89" s="760"/>
      <c r="BC89" s="760"/>
      <c r="BD89" s="760"/>
      <c r="BE89" s="760"/>
      <c r="BF89" s="760"/>
      <c r="BG89" s="760"/>
      <c r="BH89" s="760"/>
      <c r="BI89" s="760"/>
      <c r="BJ89" s="760"/>
      <c r="BK89" s="760"/>
      <c r="BL89" s="760"/>
      <c r="BM89" s="760"/>
      <c r="BN89" s="760"/>
      <c r="BO89" s="760"/>
      <c r="BP89" s="760"/>
      <c r="BQ89" s="760"/>
      <c r="BR89" s="760"/>
      <c r="BS89" s="760"/>
      <c r="BT89" s="760"/>
      <c r="BU89" s="760"/>
      <c r="BV89" s="760"/>
      <c r="BW89" s="760"/>
      <c r="BX89" s="760"/>
      <c r="BY89" s="760"/>
      <c r="BZ89" s="760"/>
      <c r="CA89" s="760"/>
      <c r="CB89" s="760"/>
      <c r="CC89" s="760"/>
      <c r="CD89" s="760"/>
      <c r="CE89" s="760"/>
      <c r="CF89" s="760"/>
      <c r="CG89" s="760"/>
      <c r="CH89" s="760"/>
      <c r="CI89" s="760"/>
      <c r="CJ89" s="760"/>
      <c r="CK89" s="760"/>
      <c r="CL89" s="760"/>
      <c r="CM89" s="760"/>
      <c r="CN89" s="760"/>
      <c r="CO89" s="760"/>
      <c r="CP89" s="760"/>
      <c r="CQ89" s="760"/>
      <c r="CR89" s="760"/>
      <c r="CS89" s="760"/>
      <c r="CT89" s="760"/>
      <c r="CU89" s="760"/>
      <c r="CV89" s="760"/>
      <c r="CW89" s="760"/>
      <c r="CX89" s="760"/>
      <c r="CY89" s="760"/>
      <c r="CZ89" s="760"/>
      <c r="DA89" s="760"/>
      <c r="DB89" s="760"/>
      <c r="DC89" s="760"/>
      <c r="DD89" s="760"/>
      <c r="DE89" s="760"/>
      <c r="DF89" s="760"/>
      <c r="DG89" s="760"/>
      <c r="DH89" s="760"/>
      <c r="DI89" s="760"/>
      <c r="DJ89" s="760"/>
      <c r="DK89" s="760"/>
      <c r="DL89" s="760"/>
      <c r="DM89" s="760"/>
      <c r="DN89" s="760"/>
      <c r="DO89" s="760"/>
      <c r="DP89" s="760"/>
      <c r="DQ89" s="760"/>
      <c r="DR89" s="760"/>
    </row>
    <row r="90" spans="1:122" s="761" customFormat="1">
      <c r="A90" s="789" t="s">
        <v>1493</v>
      </c>
      <c r="B90" s="803" t="s">
        <v>1494</v>
      </c>
      <c r="C90" s="804"/>
      <c r="D90" s="804"/>
      <c r="E90" s="804"/>
      <c r="F90" s="804"/>
      <c r="G90" s="804"/>
      <c r="H90" s="804"/>
      <c r="I90" s="804"/>
      <c r="J90" s="804"/>
      <c r="K90" s="804"/>
      <c r="L90" s="804"/>
      <c r="M90" s="804"/>
      <c r="N90" s="804"/>
      <c r="O90" s="924"/>
      <c r="P90" s="760"/>
      <c r="Q90" s="760"/>
      <c r="R90" s="760"/>
      <c r="S90" s="760"/>
      <c r="T90" s="760"/>
      <c r="U90" s="760"/>
      <c r="V90" s="760"/>
      <c r="W90" s="760"/>
      <c r="X90" s="760"/>
      <c r="Y90" s="760"/>
      <c r="Z90" s="760"/>
      <c r="AA90" s="760"/>
      <c r="AB90" s="760"/>
      <c r="AC90" s="760"/>
      <c r="AD90" s="760"/>
      <c r="AE90" s="760"/>
      <c r="AF90" s="760"/>
      <c r="AG90" s="760"/>
      <c r="AH90" s="760"/>
      <c r="AI90" s="760"/>
      <c r="AJ90" s="760"/>
      <c r="AK90" s="760"/>
      <c r="AL90" s="760"/>
      <c r="AM90" s="760"/>
      <c r="AN90" s="760"/>
      <c r="AO90" s="760"/>
      <c r="AP90" s="760"/>
      <c r="AQ90" s="760"/>
      <c r="AR90" s="760"/>
      <c r="AS90" s="760"/>
      <c r="AT90" s="760"/>
      <c r="AU90" s="760"/>
      <c r="AV90" s="760"/>
      <c r="AW90" s="760"/>
      <c r="AX90" s="760"/>
      <c r="AY90" s="760"/>
      <c r="AZ90" s="760"/>
      <c r="BA90" s="760"/>
      <c r="BB90" s="760"/>
      <c r="BC90" s="760"/>
      <c r="BD90" s="760"/>
      <c r="BE90" s="760"/>
      <c r="BF90" s="760"/>
      <c r="BG90" s="760"/>
      <c r="BH90" s="760"/>
      <c r="BI90" s="760"/>
      <c r="BJ90" s="760"/>
      <c r="BK90" s="760"/>
      <c r="BL90" s="760"/>
      <c r="BM90" s="760"/>
      <c r="BN90" s="760"/>
      <c r="BO90" s="760"/>
      <c r="BP90" s="760"/>
      <c r="BQ90" s="760"/>
      <c r="BR90" s="760"/>
      <c r="BS90" s="760"/>
      <c r="BT90" s="760"/>
      <c r="BU90" s="760"/>
      <c r="BV90" s="760"/>
      <c r="BW90" s="760"/>
      <c r="BX90" s="760"/>
      <c r="BY90" s="760"/>
      <c r="BZ90" s="760"/>
      <c r="CA90" s="760"/>
      <c r="CB90" s="760"/>
      <c r="CC90" s="760"/>
      <c r="CD90" s="760"/>
      <c r="CE90" s="760"/>
      <c r="CF90" s="760"/>
      <c r="CG90" s="760"/>
      <c r="CH90" s="760"/>
      <c r="CI90" s="760"/>
      <c r="CJ90" s="760"/>
      <c r="CK90" s="760"/>
      <c r="CL90" s="760"/>
      <c r="CM90" s="760"/>
      <c r="CN90" s="760"/>
      <c r="CO90" s="760"/>
      <c r="CP90" s="760"/>
      <c r="CQ90" s="760"/>
      <c r="CR90" s="760"/>
      <c r="CS90" s="760"/>
      <c r="CT90" s="760"/>
      <c r="CU90" s="760"/>
      <c r="CV90" s="760"/>
      <c r="CW90" s="760"/>
      <c r="CX90" s="760"/>
      <c r="CY90" s="760"/>
      <c r="CZ90" s="760"/>
      <c r="DA90" s="760"/>
      <c r="DB90" s="760"/>
      <c r="DC90" s="760"/>
      <c r="DD90" s="760"/>
      <c r="DE90" s="760"/>
      <c r="DF90" s="760"/>
      <c r="DG90" s="760"/>
      <c r="DH90" s="760"/>
      <c r="DI90" s="760"/>
      <c r="DJ90" s="760"/>
      <c r="DK90" s="760"/>
      <c r="DL90" s="760"/>
      <c r="DM90" s="760"/>
      <c r="DN90" s="760"/>
      <c r="DO90" s="760"/>
      <c r="DP90" s="760"/>
      <c r="DQ90" s="760"/>
      <c r="DR90" s="760"/>
    </row>
    <row r="91" spans="1:122" s="761" customFormat="1" hidden="1">
      <c r="A91" s="789" t="s">
        <v>1495</v>
      </c>
      <c r="B91" s="776" t="s">
        <v>1496</v>
      </c>
      <c r="C91" s="804"/>
      <c r="D91" s="804"/>
      <c r="E91" s="804"/>
      <c r="F91" s="804"/>
      <c r="G91" s="804"/>
      <c r="H91" s="804"/>
      <c r="I91" s="804"/>
      <c r="J91" s="804"/>
      <c r="K91" s="804"/>
      <c r="L91" s="804"/>
      <c r="M91" s="804"/>
      <c r="N91" s="804"/>
      <c r="O91" s="924"/>
      <c r="P91" s="760"/>
      <c r="Q91" s="760"/>
      <c r="R91" s="760"/>
      <c r="S91" s="760"/>
      <c r="T91" s="760"/>
      <c r="U91" s="760"/>
      <c r="V91" s="760"/>
      <c r="W91" s="760"/>
      <c r="X91" s="760"/>
      <c r="Y91" s="760"/>
      <c r="Z91" s="760"/>
      <c r="AA91" s="760"/>
      <c r="AB91" s="760"/>
      <c r="AC91" s="760"/>
      <c r="AD91" s="760"/>
      <c r="AE91" s="760"/>
      <c r="AF91" s="760"/>
      <c r="AG91" s="760"/>
      <c r="AH91" s="760"/>
      <c r="AI91" s="760"/>
      <c r="AJ91" s="760"/>
      <c r="AK91" s="760"/>
      <c r="AL91" s="760"/>
      <c r="AM91" s="760"/>
      <c r="AN91" s="760"/>
      <c r="AO91" s="760"/>
      <c r="AP91" s="760"/>
      <c r="AQ91" s="760"/>
      <c r="AR91" s="760"/>
      <c r="AS91" s="760"/>
      <c r="AT91" s="760"/>
      <c r="AU91" s="760"/>
      <c r="AV91" s="760"/>
      <c r="AW91" s="760"/>
      <c r="AX91" s="760"/>
      <c r="AY91" s="760"/>
      <c r="AZ91" s="760"/>
      <c r="BA91" s="760"/>
      <c r="BB91" s="760"/>
      <c r="BC91" s="760"/>
      <c r="BD91" s="760"/>
      <c r="BE91" s="760"/>
      <c r="BF91" s="760"/>
      <c r="BG91" s="760"/>
      <c r="BH91" s="760"/>
      <c r="BI91" s="760"/>
      <c r="BJ91" s="760"/>
      <c r="BK91" s="760"/>
      <c r="BL91" s="760"/>
      <c r="BM91" s="760"/>
      <c r="BN91" s="760"/>
      <c r="BO91" s="760"/>
      <c r="BP91" s="760"/>
      <c r="BQ91" s="760"/>
      <c r="BR91" s="760"/>
      <c r="BS91" s="760"/>
      <c r="BT91" s="760"/>
      <c r="BU91" s="760"/>
      <c r="BV91" s="760"/>
      <c r="BW91" s="760"/>
      <c r="BX91" s="760"/>
      <c r="BY91" s="760"/>
      <c r="BZ91" s="760"/>
      <c r="CA91" s="760"/>
      <c r="CB91" s="760"/>
      <c r="CC91" s="760"/>
      <c r="CD91" s="760"/>
      <c r="CE91" s="760"/>
      <c r="CF91" s="760"/>
      <c r="CG91" s="760"/>
      <c r="CH91" s="760"/>
      <c r="CI91" s="760"/>
      <c r="CJ91" s="760"/>
      <c r="CK91" s="760"/>
      <c r="CL91" s="760"/>
      <c r="CM91" s="760"/>
      <c r="CN91" s="760"/>
      <c r="CO91" s="760"/>
      <c r="CP91" s="760"/>
      <c r="CQ91" s="760"/>
      <c r="CR91" s="760"/>
      <c r="CS91" s="760"/>
      <c r="CT91" s="760"/>
      <c r="CU91" s="760"/>
      <c r="CV91" s="760"/>
      <c r="CW91" s="760"/>
      <c r="CX91" s="760"/>
      <c r="CY91" s="760"/>
      <c r="CZ91" s="760"/>
      <c r="DA91" s="760"/>
      <c r="DB91" s="760"/>
      <c r="DC91" s="760"/>
      <c r="DD91" s="760"/>
      <c r="DE91" s="760"/>
      <c r="DF91" s="760"/>
      <c r="DG91" s="760"/>
      <c r="DH91" s="760"/>
      <c r="DI91" s="760"/>
      <c r="DJ91" s="760"/>
      <c r="DK91" s="760"/>
      <c r="DL91" s="760"/>
      <c r="DM91" s="760"/>
      <c r="DN91" s="760"/>
      <c r="DO91" s="760"/>
      <c r="DP91" s="760"/>
      <c r="DQ91" s="760"/>
      <c r="DR91" s="760"/>
    </row>
    <row r="92" spans="1:122" s="761" customFormat="1" hidden="1">
      <c r="A92" s="789" t="s">
        <v>1497</v>
      </c>
      <c r="B92" s="776" t="s">
        <v>1498</v>
      </c>
      <c r="C92" s="804"/>
      <c r="D92" s="804"/>
      <c r="E92" s="804"/>
      <c r="F92" s="804"/>
      <c r="G92" s="804"/>
      <c r="H92" s="804"/>
      <c r="I92" s="804"/>
      <c r="J92" s="804"/>
      <c r="K92" s="804"/>
      <c r="L92" s="804"/>
      <c r="M92" s="804"/>
      <c r="N92" s="804"/>
      <c r="O92" s="924"/>
      <c r="P92" s="760"/>
      <c r="Q92" s="760"/>
      <c r="R92" s="760"/>
      <c r="S92" s="760"/>
      <c r="T92" s="760"/>
      <c r="U92" s="760"/>
      <c r="V92" s="760"/>
      <c r="W92" s="760"/>
      <c r="X92" s="760"/>
      <c r="Y92" s="760"/>
      <c r="Z92" s="760"/>
      <c r="AA92" s="760"/>
      <c r="AB92" s="760"/>
      <c r="AC92" s="760"/>
      <c r="AD92" s="760"/>
      <c r="AE92" s="760"/>
      <c r="AF92" s="760"/>
      <c r="AG92" s="760"/>
      <c r="AH92" s="760"/>
      <c r="AI92" s="760"/>
      <c r="AJ92" s="760"/>
      <c r="AK92" s="760"/>
      <c r="AL92" s="760"/>
      <c r="AM92" s="760"/>
      <c r="AN92" s="760"/>
      <c r="AO92" s="760"/>
      <c r="AP92" s="760"/>
      <c r="AQ92" s="760"/>
      <c r="AR92" s="760"/>
      <c r="AS92" s="760"/>
      <c r="AT92" s="760"/>
      <c r="AU92" s="760"/>
      <c r="AV92" s="760"/>
      <c r="AW92" s="760"/>
      <c r="AX92" s="760"/>
      <c r="AY92" s="760"/>
      <c r="AZ92" s="760"/>
      <c r="BA92" s="760"/>
      <c r="BB92" s="760"/>
      <c r="BC92" s="760"/>
      <c r="BD92" s="760"/>
      <c r="BE92" s="760"/>
      <c r="BF92" s="760"/>
      <c r="BG92" s="760"/>
      <c r="BH92" s="760"/>
      <c r="BI92" s="760"/>
      <c r="BJ92" s="760"/>
      <c r="BK92" s="760"/>
      <c r="BL92" s="760"/>
      <c r="BM92" s="760"/>
      <c r="BN92" s="760"/>
      <c r="BO92" s="760"/>
      <c r="BP92" s="760"/>
      <c r="BQ92" s="760"/>
      <c r="BR92" s="760"/>
      <c r="BS92" s="760"/>
      <c r="BT92" s="760"/>
      <c r="BU92" s="760"/>
      <c r="BV92" s="760"/>
      <c r="BW92" s="760"/>
      <c r="BX92" s="760"/>
      <c r="BY92" s="760"/>
      <c r="BZ92" s="760"/>
      <c r="CA92" s="760"/>
      <c r="CB92" s="760"/>
      <c r="CC92" s="760"/>
      <c r="CD92" s="760"/>
      <c r="CE92" s="760"/>
      <c r="CF92" s="760"/>
      <c r="CG92" s="760"/>
      <c r="CH92" s="760"/>
      <c r="CI92" s="760"/>
      <c r="CJ92" s="760"/>
      <c r="CK92" s="760"/>
      <c r="CL92" s="760"/>
      <c r="CM92" s="760"/>
      <c r="CN92" s="760"/>
      <c r="CO92" s="760"/>
      <c r="CP92" s="760"/>
      <c r="CQ92" s="760"/>
      <c r="CR92" s="760"/>
      <c r="CS92" s="760"/>
      <c r="CT92" s="760"/>
      <c r="CU92" s="760"/>
      <c r="CV92" s="760"/>
      <c r="CW92" s="760"/>
      <c r="CX92" s="760"/>
      <c r="CY92" s="760"/>
      <c r="CZ92" s="760"/>
      <c r="DA92" s="760"/>
      <c r="DB92" s="760"/>
      <c r="DC92" s="760"/>
      <c r="DD92" s="760"/>
      <c r="DE92" s="760"/>
      <c r="DF92" s="760"/>
      <c r="DG92" s="760"/>
      <c r="DH92" s="760"/>
      <c r="DI92" s="760"/>
      <c r="DJ92" s="760"/>
      <c r="DK92" s="760"/>
      <c r="DL92" s="760"/>
      <c r="DM92" s="760"/>
      <c r="DN92" s="760"/>
      <c r="DO92" s="760"/>
      <c r="DP92" s="760"/>
      <c r="DQ92" s="760"/>
      <c r="DR92" s="760"/>
    </row>
    <row r="93" spans="1:122" s="761" customFormat="1" hidden="1">
      <c r="A93" s="789" t="s">
        <v>1499</v>
      </c>
      <c r="B93" s="776" t="s">
        <v>1500</v>
      </c>
      <c r="C93" s="804"/>
      <c r="D93" s="804"/>
      <c r="E93" s="804"/>
      <c r="F93" s="804"/>
      <c r="G93" s="804"/>
      <c r="H93" s="804"/>
      <c r="I93" s="804"/>
      <c r="J93" s="804"/>
      <c r="K93" s="804"/>
      <c r="L93" s="804"/>
      <c r="M93" s="804"/>
      <c r="N93" s="804"/>
      <c r="O93" s="924"/>
      <c r="P93" s="760"/>
      <c r="Q93" s="760"/>
      <c r="R93" s="760"/>
      <c r="S93" s="760"/>
      <c r="T93" s="760"/>
      <c r="U93" s="760"/>
      <c r="V93" s="760"/>
      <c r="W93" s="760"/>
      <c r="X93" s="760"/>
      <c r="Y93" s="760"/>
      <c r="Z93" s="760"/>
      <c r="AA93" s="760"/>
      <c r="AB93" s="760"/>
      <c r="AC93" s="760"/>
      <c r="AD93" s="760"/>
      <c r="AE93" s="760"/>
      <c r="AF93" s="760"/>
      <c r="AG93" s="760"/>
      <c r="AH93" s="760"/>
      <c r="AI93" s="760"/>
      <c r="AJ93" s="760"/>
      <c r="AK93" s="760"/>
      <c r="AL93" s="760"/>
      <c r="AM93" s="760"/>
      <c r="AN93" s="760"/>
      <c r="AO93" s="760"/>
      <c r="AP93" s="760"/>
      <c r="AQ93" s="760"/>
      <c r="AR93" s="760"/>
      <c r="AS93" s="760"/>
      <c r="AT93" s="760"/>
      <c r="AU93" s="760"/>
      <c r="AV93" s="760"/>
      <c r="AW93" s="760"/>
      <c r="AX93" s="760"/>
      <c r="AY93" s="760"/>
      <c r="AZ93" s="760"/>
      <c r="BA93" s="760"/>
      <c r="BB93" s="760"/>
      <c r="BC93" s="760"/>
      <c r="BD93" s="760"/>
      <c r="BE93" s="760"/>
      <c r="BF93" s="760"/>
      <c r="BG93" s="760"/>
      <c r="BH93" s="760"/>
      <c r="BI93" s="760"/>
      <c r="BJ93" s="760"/>
      <c r="BK93" s="760"/>
      <c r="BL93" s="760"/>
      <c r="BM93" s="760"/>
      <c r="BN93" s="760"/>
      <c r="BO93" s="760"/>
      <c r="BP93" s="760"/>
      <c r="BQ93" s="760"/>
      <c r="BR93" s="760"/>
      <c r="BS93" s="760"/>
      <c r="BT93" s="760"/>
      <c r="BU93" s="760"/>
      <c r="BV93" s="760"/>
      <c r="BW93" s="760"/>
      <c r="BX93" s="760"/>
      <c r="BY93" s="760"/>
      <c r="BZ93" s="760"/>
      <c r="CA93" s="760"/>
      <c r="CB93" s="760"/>
      <c r="CC93" s="760"/>
      <c r="CD93" s="760"/>
      <c r="CE93" s="760"/>
      <c r="CF93" s="760"/>
      <c r="CG93" s="760"/>
      <c r="CH93" s="760"/>
      <c r="CI93" s="760"/>
      <c r="CJ93" s="760"/>
      <c r="CK93" s="760"/>
      <c r="CL93" s="760"/>
      <c r="CM93" s="760"/>
      <c r="CN93" s="760"/>
      <c r="CO93" s="760"/>
      <c r="CP93" s="760"/>
      <c r="CQ93" s="760"/>
      <c r="CR93" s="760"/>
      <c r="CS93" s="760"/>
      <c r="CT93" s="760"/>
      <c r="CU93" s="760"/>
      <c r="CV93" s="760"/>
      <c r="CW93" s="760"/>
      <c r="CX93" s="760"/>
      <c r="CY93" s="760"/>
      <c r="CZ93" s="760"/>
      <c r="DA93" s="760"/>
      <c r="DB93" s="760"/>
      <c r="DC93" s="760"/>
      <c r="DD93" s="760"/>
      <c r="DE93" s="760"/>
      <c r="DF93" s="760"/>
      <c r="DG93" s="760"/>
      <c r="DH93" s="760"/>
      <c r="DI93" s="760"/>
      <c r="DJ93" s="760"/>
      <c r="DK93" s="760"/>
      <c r="DL93" s="760"/>
      <c r="DM93" s="760"/>
      <c r="DN93" s="760"/>
      <c r="DO93" s="760"/>
      <c r="DP93" s="760"/>
      <c r="DQ93" s="760"/>
      <c r="DR93" s="760"/>
    </row>
    <row r="94" spans="1:122" s="761" customFormat="1">
      <c r="A94" s="789" t="s">
        <v>1501</v>
      </c>
      <c r="B94" s="776" t="s">
        <v>1502</v>
      </c>
      <c r="C94" s="804">
        <v>14.96</v>
      </c>
      <c r="D94" s="804">
        <v>17.13</v>
      </c>
      <c r="E94" s="804">
        <v>20.84</v>
      </c>
      <c r="F94" s="804">
        <f>E94</f>
        <v>20.84</v>
      </c>
      <c r="G94" s="804">
        <f t="shared" ref="G94:N94" si="8">F94</f>
        <v>20.84</v>
      </c>
      <c r="H94" s="804">
        <f t="shared" si="8"/>
        <v>20.84</v>
      </c>
      <c r="I94" s="804">
        <f t="shared" si="8"/>
        <v>20.84</v>
      </c>
      <c r="J94" s="804">
        <f t="shared" si="8"/>
        <v>20.84</v>
      </c>
      <c r="K94" s="804">
        <f t="shared" si="8"/>
        <v>20.84</v>
      </c>
      <c r="L94" s="804">
        <f t="shared" si="8"/>
        <v>20.84</v>
      </c>
      <c r="M94" s="804">
        <f t="shared" si="8"/>
        <v>20.84</v>
      </c>
      <c r="N94" s="804">
        <f t="shared" si="8"/>
        <v>20.84</v>
      </c>
      <c r="O94" s="924"/>
      <c r="P94" s="760"/>
      <c r="Q94" s="760"/>
      <c r="R94" s="760"/>
      <c r="S94" s="760"/>
      <c r="T94" s="760"/>
      <c r="U94" s="760"/>
      <c r="V94" s="760"/>
      <c r="W94" s="760"/>
      <c r="X94" s="760"/>
      <c r="Y94" s="760"/>
      <c r="Z94" s="760"/>
      <c r="AA94" s="760"/>
      <c r="AB94" s="760"/>
      <c r="AC94" s="760"/>
      <c r="AD94" s="760"/>
      <c r="AE94" s="760"/>
      <c r="AF94" s="760"/>
      <c r="AG94" s="760"/>
      <c r="AH94" s="760"/>
      <c r="AI94" s="760"/>
      <c r="AJ94" s="760"/>
      <c r="AK94" s="760"/>
      <c r="AL94" s="760"/>
      <c r="AM94" s="760"/>
      <c r="AN94" s="760"/>
      <c r="AO94" s="760"/>
      <c r="AP94" s="760"/>
      <c r="AQ94" s="760"/>
      <c r="AR94" s="760"/>
      <c r="AS94" s="760"/>
      <c r="AT94" s="760"/>
      <c r="AU94" s="760"/>
      <c r="AV94" s="760"/>
      <c r="AW94" s="760"/>
      <c r="AX94" s="760"/>
      <c r="AY94" s="760"/>
      <c r="AZ94" s="760"/>
      <c r="BA94" s="760"/>
      <c r="BB94" s="760"/>
      <c r="BC94" s="760"/>
      <c r="BD94" s="760"/>
      <c r="BE94" s="760"/>
      <c r="BF94" s="760"/>
      <c r="BG94" s="760"/>
      <c r="BH94" s="760"/>
      <c r="BI94" s="760"/>
      <c r="BJ94" s="760"/>
      <c r="BK94" s="760"/>
      <c r="BL94" s="760"/>
      <c r="BM94" s="760"/>
      <c r="BN94" s="760"/>
      <c r="BO94" s="760"/>
      <c r="BP94" s="760"/>
      <c r="BQ94" s="760"/>
      <c r="BR94" s="760"/>
      <c r="BS94" s="760"/>
      <c r="BT94" s="760"/>
      <c r="BU94" s="760"/>
      <c r="BV94" s="760"/>
      <c r="BW94" s="760"/>
      <c r="BX94" s="760"/>
      <c r="BY94" s="760"/>
      <c r="BZ94" s="760"/>
      <c r="CA94" s="760"/>
      <c r="CB94" s="760"/>
      <c r="CC94" s="760"/>
      <c r="CD94" s="760"/>
      <c r="CE94" s="760"/>
      <c r="CF94" s="760"/>
      <c r="CG94" s="760"/>
      <c r="CH94" s="760"/>
      <c r="CI94" s="760"/>
      <c r="CJ94" s="760"/>
      <c r="CK94" s="760"/>
      <c r="CL94" s="760"/>
      <c r="CM94" s="760"/>
      <c r="CN94" s="760"/>
      <c r="CO94" s="760"/>
      <c r="CP94" s="760"/>
      <c r="CQ94" s="760"/>
      <c r="CR94" s="760"/>
      <c r="CS94" s="760"/>
      <c r="CT94" s="760"/>
      <c r="CU94" s="760"/>
      <c r="CV94" s="760"/>
      <c r="CW94" s="760"/>
      <c r="CX94" s="760"/>
      <c r="CY94" s="760"/>
      <c r="CZ94" s="760"/>
      <c r="DA94" s="760"/>
      <c r="DB94" s="760"/>
      <c r="DC94" s="760"/>
      <c r="DD94" s="760"/>
      <c r="DE94" s="760"/>
      <c r="DF94" s="760"/>
      <c r="DG94" s="760"/>
      <c r="DH94" s="760"/>
      <c r="DI94" s="760"/>
      <c r="DJ94" s="760"/>
      <c r="DK94" s="760"/>
      <c r="DL94" s="760"/>
      <c r="DM94" s="760"/>
      <c r="DN94" s="760"/>
      <c r="DO94" s="760"/>
      <c r="DP94" s="760"/>
      <c r="DQ94" s="760"/>
      <c r="DR94" s="760"/>
    </row>
    <row r="95" spans="1:122" s="761" customFormat="1">
      <c r="A95" s="789" t="s">
        <v>1503</v>
      </c>
      <c r="B95" s="776" t="s">
        <v>1504</v>
      </c>
      <c r="C95" s="804">
        <v>9.1999999999999993</v>
      </c>
      <c r="D95" s="804">
        <v>9.41</v>
      </c>
      <c r="E95" s="804"/>
      <c r="F95" s="804"/>
      <c r="G95" s="804"/>
      <c r="H95" s="804"/>
      <c r="I95" s="804"/>
      <c r="J95" s="804"/>
      <c r="K95" s="804"/>
      <c r="L95" s="804"/>
      <c r="M95" s="804"/>
      <c r="N95" s="804"/>
      <c r="O95" s="924"/>
      <c r="P95" s="760"/>
      <c r="Q95" s="760"/>
      <c r="R95" s="760"/>
      <c r="S95" s="760"/>
      <c r="T95" s="760"/>
      <c r="U95" s="760"/>
      <c r="V95" s="760"/>
      <c r="W95" s="760"/>
      <c r="X95" s="760"/>
      <c r="Y95" s="760"/>
      <c r="Z95" s="760"/>
      <c r="AA95" s="760"/>
      <c r="AB95" s="760"/>
      <c r="AC95" s="760"/>
      <c r="AD95" s="760"/>
      <c r="AE95" s="760"/>
      <c r="AF95" s="760"/>
      <c r="AG95" s="760"/>
      <c r="AH95" s="760"/>
      <c r="AI95" s="760"/>
      <c r="AJ95" s="760"/>
      <c r="AK95" s="760"/>
      <c r="AL95" s="760"/>
      <c r="AM95" s="760"/>
      <c r="AN95" s="760"/>
      <c r="AO95" s="760"/>
      <c r="AP95" s="760"/>
      <c r="AQ95" s="760"/>
      <c r="AR95" s="760"/>
      <c r="AS95" s="760"/>
      <c r="AT95" s="760"/>
      <c r="AU95" s="760"/>
      <c r="AV95" s="760"/>
      <c r="AW95" s="760"/>
      <c r="AX95" s="760"/>
      <c r="AY95" s="760"/>
      <c r="AZ95" s="760"/>
      <c r="BA95" s="760"/>
      <c r="BB95" s="760"/>
      <c r="BC95" s="760"/>
      <c r="BD95" s="760"/>
      <c r="BE95" s="760"/>
      <c r="BF95" s="760"/>
      <c r="BG95" s="760"/>
      <c r="BH95" s="760"/>
      <c r="BI95" s="760"/>
      <c r="BJ95" s="760"/>
      <c r="BK95" s="760"/>
      <c r="BL95" s="760"/>
      <c r="BM95" s="760"/>
      <c r="BN95" s="760"/>
      <c r="BO95" s="760"/>
      <c r="BP95" s="760"/>
      <c r="BQ95" s="760"/>
      <c r="BR95" s="760"/>
      <c r="BS95" s="760"/>
      <c r="BT95" s="760"/>
      <c r="BU95" s="760"/>
      <c r="BV95" s="760"/>
      <c r="BW95" s="760"/>
      <c r="BX95" s="760"/>
      <c r="BY95" s="760"/>
      <c r="BZ95" s="760"/>
      <c r="CA95" s="760"/>
      <c r="CB95" s="760"/>
      <c r="CC95" s="760"/>
      <c r="CD95" s="760"/>
      <c r="CE95" s="760"/>
      <c r="CF95" s="760"/>
      <c r="CG95" s="760"/>
      <c r="CH95" s="760"/>
      <c r="CI95" s="760"/>
      <c r="CJ95" s="760"/>
      <c r="CK95" s="760"/>
      <c r="CL95" s="760"/>
      <c r="CM95" s="760"/>
      <c r="CN95" s="760"/>
      <c r="CO95" s="760"/>
      <c r="CP95" s="760"/>
      <c r="CQ95" s="760"/>
      <c r="CR95" s="760"/>
      <c r="CS95" s="760"/>
      <c r="CT95" s="760"/>
      <c r="CU95" s="760"/>
      <c r="CV95" s="760"/>
      <c r="CW95" s="760"/>
      <c r="CX95" s="760"/>
      <c r="CY95" s="760"/>
      <c r="CZ95" s="760"/>
      <c r="DA95" s="760"/>
      <c r="DB95" s="760"/>
      <c r="DC95" s="760"/>
      <c r="DD95" s="760"/>
      <c r="DE95" s="760"/>
      <c r="DF95" s="760"/>
      <c r="DG95" s="760"/>
      <c r="DH95" s="760"/>
      <c r="DI95" s="760"/>
      <c r="DJ95" s="760"/>
      <c r="DK95" s="760"/>
      <c r="DL95" s="760"/>
      <c r="DM95" s="760"/>
      <c r="DN95" s="760"/>
      <c r="DO95" s="760"/>
      <c r="DP95" s="760"/>
      <c r="DQ95" s="760"/>
      <c r="DR95" s="760"/>
    </row>
    <row r="96" spans="1:122" s="761" customFormat="1" hidden="1">
      <c r="A96" s="789" t="s">
        <v>1505</v>
      </c>
      <c r="B96" s="776" t="s">
        <v>1506</v>
      </c>
      <c r="C96" s="804"/>
      <c r="D96" s="804"/>
      <c r="E96" s="804"/>
      <c r="F96" s="804"/>
      <c r="G96" s="804"/>
      <c r="H96" s="804"/>
      <c r="I96" s="804"/>
      <c r="J96" s="804"/>
      <c r="K96" s="804"/>
      <c r="L96" s="804"/>
      <c r="M96" s="804"/>
      <c r="N96" s="804"/>
      <c r="O96" s="924"/>
      <c r="P96" s="760"/>
      <c r="Q96" s="760"/>
      <c r="R96" s="760"/>
      <c r="S96" s="760"/>
      <c r="T96" s="760"/>
      <c r="U96" s="760"/>
      <c r="V96" s="760"/>
      <c r="W96" s="760"/>
      <c r="X96" s="760"/>
      <c r="Y96" s="760"/>
      <c r="Z96" s="760"/>
      <c r="AA96" s="760"/>
      <c r="AB96" s="760"/>
      <c r="AC96" s="760"/>
      <c r="AD96" s="760"/>
      <c r="AE96" s="760"/>
      <c r="AF96" s="760"/>
      <c r="AG96" s="760"/>
      <c r="AH96" s="760"/>
      <c r="AI96" s="760"/>
      <c r="AJ96" s="760"/>
      <c r="AK96" s="760"/>
      <c r="AL96" s="760"/>
      <c r="AM96" s="760"/>
      <c r="AN96" s="760"/>
      <c r="AO96" s="760"/>
      <c r="AP96" s="760"/>
      <c r="AQ96" s="760"/>
      <c r="AR96" s="760"/>
      <c r="AS96" s="760"/>
      <c r="AT96" s="760"/>
      <c r="AU96" s="760"/>
      <c r="AV96" s="760"/>
      <c r="AW96" s="760"/>
      <c r="AX96" s="760"/>
      <c r="AY96" s="760"/>
      <c r="AZ96" s="760"/>
      <c r="BA96" s="760"/>
      <c r="BB96" s="760"/>
      <c r="BC96" s="760"/>
      <c r="BD96" s="760"/>
      <c r="BE96" s="760"/>
      <c r="BF96" s="760"/>
      <c r="BG96" s="760"/>
      <c r="BH96" s="760"/>
      <c r="BI96" s="760"/>
      <c r="BJ96" s="760"/>
      <c r="BK96" s="760"/>
      <c r="BL96" s="760"/>
      <c r="BM96" s="760"/>
      <c r="BN96" s="760"/>
      <c r="BO96" s="760"/>
      <c r="BP96" s="760"/>
      <c r="BQ96" s="760"/>
      <c r="BR96" s="760"/>
      <c r="BS96" s="760"/>
      <c r="BT96" s="760"/>
      <c r="BU96" s="760"/>
      <c r="BV96" s="760"/>
      <c r="BW96" s="760"/>
      <c r="BX96" s="760"/>
      <c r="BY96" s="760"/>
      <c r="BZ96" s="760"/>
      <c r="CA96" s="760"/>
      <c r="CB96" s="760"/>
      <c r="CC96" s="760"/>
      <c r="CD96" s="760"/>
      <c r="CE96" s="760"/>
      <c r="CF96" s="760"/>
      <c r="CG96" s="760"/>
      <c r="CH96" s="760"/>
      <c r="CI96" s="760"/>
      <c r="CJ96" s="760"/>
      <c r="CK96" s="760"/>
      <c r="CL96" s="760"/>
      <c r="CM96" s="760"/>
      <c r="CN96" s="760"/>
      <c r="CO96" s="760"/>
      <c r="CP96" s="760"/>
      <c r="CQ96" s="760"/>
      <c r="CR96" s="760"/>
      <c r="CS96" s="760"/>
      <c r="CT96" s="760"/>
      <c r="CU96" s="760"/>
      <c r="CV96" s="760"/>
      <c r="CW96" s="760"/>
      <c r="CX96" s="760"/>
      <c r="CY96" s="760"/>
      <c r="CZ96" s="760"/>
      <c r="DA96" s="760"/>
      <c r="DB96" s="760"/>
      <c r="DC96" s="760"/>
      <c r="DD96" s="760"/>
      <c r="DE96" s="760"/>
      <c r="DF96" s="760"/>
      <c r="DG96" s="760"/>
      <c r="DH96" s="760"/>
      <c r="DI96" s="760"/>
      <c r="DJ96" s="760"/>
      <c r="DK96" s="760"/>
      <c r="DL96" s="760"/>
      <c r="DM96" s="760"/>
      <c r="DN96" s="760"/>
      <c r="DO96" s="760"/>
      <c r="DP96" s="760"/>
      <c r="DQ96" s="760"/>
      <c r="DR96" s="760"/>
    </row>
    <row r="97" spans="1:122" s="761" customFormat="1" ht="28.5" hidden="1">
      <c r="A97" s="789" t="s">
        <v>1507</v>
      </c>
      <c r="B97" s="776" t="s">
        <v>1508</v>
      </c>
      <c r="C97" s="804"/>
      <c r="D97" s="804"/>
      <c r="E97" s="804"/>
      <c r="F97" s="804"/>
      <c r="G97" s="804"/>
      <c r="H97" s="804"/>
      <c r="I97" s="804"/>
      <c r="J97" s="804"/>
      <c r="K97" s="804"/>
      <c r="L97" s="804"/>
      <c r="M97" s="804"/>
      <c r="N97" s="804"/>
      <c r="O97" s="924"/>
      <c r="P97" s="760"/>
      <c r="Q97" s="760"/>
      <c r="R97" s="760"/>
      <c r="S97" s="760"/>
      <c r="T97" s="760"/>
      <c r="U97" s="760"/>
      <c r="V97" s="760"/>
      <c r="W97" s="760"/>
      <c r="X97" s="760"/>
      <c r="Y97" s="760"/>
      <c r="Z97" s="760"/>
      <c r="AA97" s="760"/>
      <c r="AB97" s="760"/>
      <c r="AC97" s="760"/>
      <c r="AD97" s="760"/>
      <c r="AE97" s="760"/>
      <c r="AF97" s="760"/>
      <c r="AG97" s="760"/>
      <c r="AH97" s="760"/>
      <c r="AI97" s="760"/>
      <c r="AJ97" s="760"/>
      <c r="AK97" s="760"/>
      <c r="AL97" s="760"/>
      <c r="AM97" s="760"/>
      <c r="AN97" s="760"/>
      <c r="AO97" s="760"/>
      <c r="AP97" s="760"/>
      <c r="AQ97" s="760"/>
      <c r="AR97" s="760"/>
      <c r="AS97" s="760"/>
      <c r="AT97" s="760"/>
      <c r="AU97" s="760"/>
      <c r="AV97" s="760"/>
      <c r="AW97" s="760"/>
      <c r="AX97" s="760"/>
      <c r="AY97" s="760"/>
      <c r="AZ97" s="760"/>
      <c r="BA97" s="760"/>
      <c r="BB97" s="760"/>
      <c r="BC97" s="760"/>
      <c r="BD97" s="760"/>
      <c r="BE97" s="760"/>
      <c r="BF97" s="760"/>
      <c r="BG97" s="760"/>
      <c r="BH97" s="760"/>
      <c r="BI97" s="760"/>
      <c r="BJ97" s="760"/>
      <c r="BK97" s="760"/>
      <c r="BL97" s="760"/>
      <c r="BM97" s="760"/>
      <c r="BN97" s="760"/>
      <c r="BO97" s="760"/>
      <c r="BP97" s="760"/>
      <c r="BQ97" s="760"/>
      <c r="BR97" s="760"/>
      <c r="BS97" s="760"/>
      <c r="BT97" s="760"/>
      <c r="BU97" s="760"/>
      <c r="BV97" s="760"/>
      <c r="BW97" s="760"/>
      <c r="BX97" s="760"/>
      <c r="BY97" s="760"/>
      <c r="BZ97" s="760"/>
      <c r="CA97" s="760"/>
      <c r="CB97" s="760"/>
      <c r="CC97" s="760"/>
      <c r="CD97" s="760"/>
      <c r="CE97" s="760"/>
      <c r="CF97" s="760"/>
      <c r="CG97" s="760"/>
      <c r="CH97" s="760"/>
      <c r="CI97" s="760"/>
      <c r="CJ97" s="760"/>
      <c r="CK97" s="760"/>
      <c r="CL97" s="760"/>
      <c r="CM97" s="760"/>
      <c r="CN97" s="760"/>
      <c r="CO97" s="760"/>
      <c r="CP97" s="760"/>
      <c r="CQ97" s="760"/>
      <c r="CR97" s="760"/>
      <c r="CS97" s="760"/>
      <c r="CT97" s="760"/>
      <c r="CU97" s="760"/>
      <c r="CV97" s="760"/>
      <c r="CW97" s="760"/>
      <c r="CX97" s="760"/>
      <c r="CY97" s="760"/>
      <c r="CZ97" s="760"/>
      <c r="DA97" s="760"/>
      <c r="DB97" s="760"/>
      <c r="DC97" s="760"/>
      <c r="DD97" s="760"/>
      <c r="DE97" s="760"/>
      <c r="DF97" s="760"/>
      <c r="DG97" s="760"/>
      <c r="DH97" s="760"/>
      <c r="DI97" s="760"/>
      <c r="DJ97" s="760"/>
      <c r="DK97" s="760"/>
      <c r="DL97" s="760"/>
      <c r="DM97" s="760"/>
      <c r="DN97" s="760"/>
      <c r="DO97" s="760"/>
      <c r="DP97" s="760"/>
      <c r="DQ97" s="760"/>
      <c r="DR97" s="760"/>
    </row>
    <row r="98" spans="1:122" s="761" customFormat="1" hidden="1">
      <c r="A98" s="789" t="s">
        <v>1509</v>
      </c>
      <c r="B98" s="776" t="s">
        <v>1510</v>
      </c>
      <c r="C98" s="804"/>
      <c r="D98" s="804"/>
      <c r="E98" s="804"/>
      <c r="F98" s="804"/>
      <c r="G98" s="804"/>
      <c r="H98" s="804"/>
      <c r="I98" s="804"/>
      <c r="J98" s="804"/>
      <c r="K98" s="804"/>
      <c r="L98" s="804"/>
      <c r="M98" s="804"/>
      <c r="N98" s="804"/>
      <c r="O98" s="924"/>
      <c r="P98" s="760"/>
      <c r="Q98" s="760"/>
      <c r="R98" s="760"/>
      <c r="S98" s="760"/>
      <c r="T98" s="760"/>
      <c r="U98" s="760"/>
      <c r="V98" s="760"/>
      <c r="W98" s="760"/>
      <c r="X98" s="760"/>
      <c r="Y98" s="760"/>
      <c r="Z98" s="760"/>
      <c r="AA98" s="760"/>
      <c r="AB98" s="760"/>
      <c r="AC98" s="760"/>
      <c r="AD98" s="760"/>
      <c r="AE98" s="760"/>
      <c r="AF98" s="760"/>
      <c r="AG98" s="760"/>
      <c r="AH98" s="760"/>
      <c r="AI98" s="760"/>
      <c r="AJ98" s="760"/>
      <c r="AK98" s="760"/>
      <c r="AL98" s="760"/>
      <c r="AM98" s="760"/>
      <c r="AN98" s="760"/>
      <c r="AO98" s="760"/>
      <c r="AP98" s="760"/>
      <c r="AQ98" s="760"/>
      <c r="AR98" s="760"/>
      <c r="AS98" s="760"/>
      <c r="AT98" s="760"/>
      <c r="AU98" s="760"/>
      <c r="AV98" s="760"/>
      <c r="AW98" s="760"/>
      <c r="AX98" s="760"/>
      <c r="AY98" s="760"/>
      <c r="AZ98" s="760"/>
      <c r="BA98" s="760"/>
      <c r="BB98" s="760"/>
      <c r="BC98" s="760"/>
      <c r="BD98" s="760"/>
      <c r="BE98" s="760"/>
      <c r="BF98" s="760"/>
      <c r="BG98" s="760"/>
      <c r="BH98" s="760"/>
      <c r="BI98" s="760"/>
      <c r="BJ98" s="760"/>
      <c r="BK98" s="760"/>
      <c r="BL98" s="760"/>
      <c r="BM98" s="760"/>
      <c r="BN98" s="760"/>
      <c r="BO98" s="760"/>
      <c r="BP98" s="760"/>
      <c r="BQ98" s="760"/>
      <c r="BR98" s="760"/>
      <c r="BS98" s="760"/>
      <c r="BT98" s="760"/>
      <c r="BU98" s="760"/>
      <c r="BV98" s="760"/>
      <c r="BW98" s="760"/>
      <c r="BX98" s="760"/>
      <c r="BY98" s="760"/>
      <c r="BZ98" s="760"/>
      <c r="CA98" s="760"/>
      <c r="CB98" s="760"/>
      <c r="CC98" s="760"/>
      <c r="CD98" s="760"/>
      <c r="CE98" s="760"/>
      <c r="CF98" s="760"/>
      <c r="CG98" s="760"/>
      <c r="CH98" s="760"/>
      <c r="CI98" s="760"/>
      <c r="CJ98" s="760"/>
      <c r="CK98" s="760"/>
      <c r="CL98" s="760"/>
      <c r="CM98" s="760"/>
      <c r="CN98" s="760"/>
      <c r="CO98" s="760"/>
      <c r="CP98" s="760"/>
      <c r="CQ98" s="760"/>
      <c r="CR98" s="760"/>
      <c r="CS98" s="760"/>
      <c r="CT98" s="760"/>
      <c r="CU98" s="760"/>
      <c r="CV98" s="760"/>
      <c r="CW98" s="760"/>
      <c r="CX98" s="760"/>
      <c r="CY98" s="760"/>
      <c r="CZ98" s="760"/>
      <c r="DA98" s="760"/>
      <c r="DB98" s="760"/>
      <c r="DC98" s="760"/>
      <c r="DD98" s="760"/>
      <c r="DE98" s="760"/>
      <c r="DF98" s="760"/>
      <c r="DG98" s="760"/>
      <c r="DH98" s="760"/>
      <c r="DI98" s="760"/>
      <c r="DJ98" s="760"/>
      <c r="DK98" s="760"/>
      <c r="DL98" s="760"/>
      <c r="DM98" s="760"/>
      <c r="DN98" s="760"/>
      <c r="DO98" s="760"/>
      <c r="DP98" s="760"/>
      <c r="DQ98" s="760"/>
      <c r="DR98" s="760"/>
    </row>
    <row r="99" spans="1:122" s="761" customFormat="1" ht="28.5">
      <c r="A99" s="789" t="s">
        <v>1511</v>
      </c>
      <c r="B99" s="803" t="s">
        <v>1512</v>
      </c>
      <c r="C99" s="804"/>
      <c r="D99" s="804"/>
      <c r="E99" s="804"/>
      <c r="F99" s="804"/>
      <c r="G99" s="804"/>
      <c r="H99" s="804"/>
      <c r="I99" s="804"/>
      <c r="J99" s="804"/>
      <c r="K99" s="804"/>
      <c r="L99" s="804"/>
      <c r="M99" s="804"/>
      <c r="N99" s="804"/>
      <c r="O99" s="924"/>
      <c r="P99" s="760"/>
      <c r="Q99" s="760"/>
      <c r="R99" s="760"/>
      <c r="S99" s="760"/>
      <c r="T99" s="760"/>
      <c r="U99" s="760"/>
      <c r="V99" s="760"/>
      <c r="W99" s="760"/>
      <c r="X99" s="760"/>
      <c r="Y99" s="760"/>
      <c r="Z99" s="760"/>
      <c r="AA99" s="760"/>
      <c r="AB99" s="760"/>
      <c r="AC99" s="760"/>
      <c r="AD99" s="760"/>
      <c r="AE99" s="760"/>
      <c r="AF99" s="760"/>
      <c r="AG99" s="760"/>
      <c r="AH99" s="760"/>
      <c r="AI99" s="760"/>
      <c r="AJ99" s="760"/>
      <c r="AK99" s="760"/>
      <c r="AL99" s="760"/>
      <c r="AM99" s="760"/>
      <c r="AN99" s="760"/>
      <c r="AO99" s="760"/>
      <c r="AP99" s="760"/>
      <c r="AQ99" s="760"/>
      <c r="AR99" s="760"/>
      <c r="AS99" s="760"/>
      <c r="AT99" s="760"/>
      <c r="AU99" s="760"/>
      <c r="AV99" s="760"/>
      <c r="AW99" s="760"/>
      <c r="AX99" s="760"/>
      <c r="AY99" s="760"/>
      <c r="AZ99" s="760"/>
      <c r="BA99" s="760"/>
      <c r="BB99" s="760"/>
      <c r="BC99" s="760"/>
      <c r="BD99" s="760"/>
      <c r="BE99" s="760"/>
      <c r="BF99" s="760"/>
      <c r="BG99" s="760"/>
      <c r="BH99" s="760"/>
      <c r="BI99" s="760"/>
      <c r="BJ99" s="760"/>
      <c r="BK99" s="760"/>
      <c r="BL99" s="760"/>
      <c r="BM99" s="760"/>
      <c r="BN99" s="760"/>
      <c r="BO99" s="760"/>
      <c r="BP99" s="760"/>
      <c r="BQ99" s="760"/>
      <c r="BR99" s="760"/>
      <c r="BS99" s="760"/>
      <c r="BT99" s="760"/>
      <c r="BU99" s="760"/>
      <c r="BV99" s="760"/>
      <c r="BW99" s="760"/>
      <c r="BX99" s="760"/>
      <c r="BY99" s="760"/>
      <c r="BZ99" s="760"/>
      <c r="CA99" s="760"/>
      <c r="CB99" s="760"/>
      <c r="CC99" s="760"/>
      <c r="CD99" s="760"/>
      <c r="CE99" s="760"/>
      <c r="CF99" s="760"/>
      <c r="CG99" s="760"/>
      <c r="CH99" s="760"/>
      <c r="CI99" s="760"/>
      <c r="CJ99" s="760"/>
      <c r="CK99" s="760"/>
      <c r="CL99" s="760"/>
      <c r="CM99" s="760"/>
      <c r="CN99" s="760"/>
      <c r="CO99" s="760"/>
      <c r="CP99" s="760"/>
      <c r="CQ99" s="760"/>
      <c r="CR99" s="760"/>
      <c r="CS99" s="760"/>
      <c r="CT99" s="760"/>
      <c r="CU99" s="760"/>
      <c r="CV99" s="760"/>
      <c r="CW99" s="760"/>
      <c r="CX99" s="760"/>
      <c r="CY99" s="760"/>
      <c r="CZ99" s="760"/>
      <c r="DA99" s="760"/>
      <c r="DB99" s="760"/>
      <c r="DC99" s="760"/>
      <c r="DD99" s="760"/>
      <c r="DE99" s="760"/>
      <c r="DF99" s="760"/>
      <c r="DG99" s="760"/>
      <c r="DH99" s="760"/>
      <c r="DI99" s="760"/>
      <c r="DJ99" s="760"/>
      <c r="DK99" s="760"/>
      <c r="DL99" s="760"/>
      <c r="DM99" s="760"/>
      <c r="DN99" s="760"/>
      <c r="DO99" s="760"/>
      <c r="DP99" s="760"/>
      <c r="DQ99" s="760"/>
      <c r="DR99" s="760"/>
    </row>
    <row r="100" spans="1:122" s="761" customFormat="1" ht="28.5" hidden="1">
      <c r="A100" s="789" t="s">
        <v>1513</v>
      </c>
      <c r="B100" s="803" t="s">
        <v>1514</v>
      </c>
      <c r="C100" s="804">
        <v>0</v>
      </c>
      <c r="D100" s="804">
        <v>0</v>
      </c>
      <c r="E100" s="804">
        <v>0</v>
      </c>
      <c r="F100" s="804">
        <v>0</v>
      </c>
      <c r="G100" s="804">
        <v>0</v>
      </c>
      <c r="H100" s="804">
        <v>0</v>
      </c>
      <c r="I100" s="804">
        <v>0</v>
      </c>
      <c r="J100" s="804">
        <v>0</v>
      </c>
      <c r="K100" s="804">
        <v>0</v>
      </c>
      <c r="L100" s="804">
        <v>0</v>
      </c>
      <c r="M100" s="804">
        <v>0</v>
      </c>
      <c r="N100" s="804">
        <v>0</v>
      </c>
      <c r="O100" s="924"/>
      <c r="P100" s="760"/>
      <c r="Q100" s="760"/>
      <c r="R100" s="760"/>
      <c r="S100" s="760"/>
      <c r="T100" s="760"/>
      <c r="U100" s="760"/>
      <c r="V100" s="760"/>
      <c r="W100" s="760"/>
      <c r="X100" s="760"/>
      <c r="Y100" s="760"/>
      <c r="Z100" s="760"/>
      <c r="AA100" s="760"/>
      <c r="AB100" s="760"/>
      <c r="AC100" s="760"/>
      <c r="AD100" s="760"/>
      <c r="AE100" s="760"/>
      <c r="AF100" s="760"/>
      <c r="AG100" s="760"/>
      <c r="AH100" s="760"/>
      <c r="AI100" s="760"/>
      <c r="AJ100" s="760"/>
      <c r="AK100" s="760"/>
      <c r="AL100" s="760"/>
      <c r="AM100" s="760"/>
      <c r="AN100" s="760"/>
      <c r="AO100" s="760"/>
      <c r="AP100" s="760"/>
      <c r="AQ100" s="760"/>
      <c r="AR100" s="760"/>
      <c r="AS100" s="760"/>
      <c r="AT100" s="760"/>
      <c r="AU100" s="760"/>
      <c r="AV100" s="760"/>
      <c r="AW100" s="760"/>
      <c r="AX100" s="760"/>
      <c r="AY100" s="760"/>
      <c r="AZ100" s="760"/>
      <c r="BA100" s="760"/>
      <c r="BB100" s="760"/>
      <c r="BC100" s="760"/>
      <c r="BD100" s="760"/>
      <c r="BE100" s="760"/>
      <c r="BF100" s="760"/>
      <c r="BG100" s="760"/>
      <c r="BH100" s="760"/>
      <c r="BI100" s="760"/>
      <c r="BJ100" s="760"/>
      <c r="BK100" s="760"/>
      <c r="BL100" s="760"/>
      <c r="BM100" s="760"/>
      <c r="BN100" s="760"/>
      <c r="BO100" s="760"/>
      <c r="BP100" s="760"/>
      <c r="BQ100" s="760"/>
      <c r="BR100" s="760"/>
      <c r="BS100" s="760"/>
      <c r="BT100" s="760"/>
      <c r="BU100" s="760"/>
      <c r="BV100" s="760"/>
      <c r="BW100" s="760"/>
      <c r="BX100" s="760"/>
      <c r="BY100" s="760"/>
      <c r="BZ100" s="760"/>
      <c r="CA100" s="760"/>
      <c r="CB100" s="760"/>
      <c r="CC100" s="760"/>
      <c r="CD100" s="760"/>
      <c r="CE100" s="760"/>
      <c r="CF100" s="760"/>
      <c r="CG100" s="760"/>
      <c r="CH100" s="760"/>
      <c r="CI100" s="760"/>
      <c r="CJ100" s="760"/>
      <c r="CK100" s="760"/>
      <c r="CL100" s="760"/>
      <c r="CM100" s="760"/>
      <c r="CN100" s="760"/>
      <c r="CO100" s="760"/>
      <c r="CP100" s="760"/>
      <c r="CQ100" s="760"/>
      <c r="CR100" s="760"/>
      <c r="CS100" s="760"/>
      <c r="CT100" s="760"/>
      <c r="CU100" s="760"/>
      <c r="CV100" s="760"/>
      <c r="CW100" s="760"/>
      <c r="CX100" s="760"/>
      <c r="CY100" s="760"/>
      <c r="CZ100" s="760"/>
      <c r="DA100" s="760"/>
      <c r="DB100" s="760"/>
      <c r="DC100" s="760"/>
      <c r="DD100" s="760"/>
      <c r="DE100" s="760"/>
      <c r="DF100" s="760"/>
      <c r="DG100" s="760"/>
      <c r="DH100" s="760"/>
      <c r="DI100" s="760"/>
      <c r="DJ100" s="760"/>
      <c r="DK100" s="760"/>
      <c r="DL100" s="760"/>
      <c r="DM100" s="760"/>
      <c r="DN100" s="760"/>
      <c r="DO100" s="760"/>
      <c r="DP100" s="760"/>
      <c r="DQ100" s="760"/>
      <c r="DR100" s="760"/>
    </row>
    <row r="101" spans="1:122" s="761" customFormat="1" hidden="1">
      <c r="A101" s="789" t="s">
        <v>1515</v>
      </c>
      <c r="B101" s="776" t="s">
        <v>1516</v>
      </c>
      <c r="C101" s="804"/>
      <c r="D101" s="804"/>
      <c r="E101" s="804"/>
      <c r="F101" s="804"/>
      <c r="G101" s="804"/>
      <c r="H101" s="804"/>
      <c r="I101" s="804"/>
      <c r="J101" s="804"/>
      <c r="K101" s="804"/>
      <c r="L101" s="804"/>
      <c r="M101" s="804"/>
      <c r="N101" s="804"/>
      <c r="O101" s="924"/>
      <c r="P101" s="760"/>
      <c r="Q101" s="760"/>
      <c r="R101" s="760"/>
      <c r="S101" s="760"/>
      <c r="T101" s="760"/>
      <c r="U101" s="760"/>
      <c r="V101" s="760"/>
      <c r="W101" s="760"/>
      <c r="X101" s="760"/>
      <c r="Y101" s="760"/>
      <c r="Z101" s="760"/>
      <c r="AA101" s="760"/>
      <c r="AB101" s="760"/>
      <c r="AC101" s="760"/>
      <c r="AD101" s="760"/>
      <c r="AE101" s="760"/>
      <c r="AF101" s="760"/>
      <c r="AG101" s="760"/>
      <c r="AH101" s="760"/>
      <c r="AI101" s="760"/>
      <c r="AJ101" s="760"/>
      <c r="AK101" s="760"/>
      <c r="AL101" s="760"/>
      <c r="AM101" s="760"/>
      <c r="AN101" s="760"/>
      <c r="AO101" s="760"/>
      <c r="AP101" s="760"/>
      <c r="AQ101" s="760"/>
      <c r="AR101" s="760"/>
      <c r="AS101" s="760"/>
      <c r="AT101" s="760"/>
      <c r="AU101" s="760"/>
      <c r="AV101" s="760"/>
      <c r="AW101" s="760"/>
      <c r="AX101" s="760"/>
      <c r="AY101" s="760"/>
      <c r="AZ101" s="760"/>
      <c r="BA101" s="760"/>
      <c r="BB101" s="760"/>
      <c r="BC101" s="760"/>
      <c r="BD101" s="760"/>
      <c r="BE101" s="760"/>
      <c r="BF101" s="760"/>
      <c r="BG101" s="760"/>
      <c r="BH101" s="760"/>
      <c r="BI101" s="760"/>
      <c r="BJ101" s="760"/>
      <c r="BK101" s="760"/>
      <c r="BL101" s="760"/>
      <c r="BM101" s="760"/>
      <c r="BN101" s="760"/>
      <c r="BO101" s="760"/>
      <c r="BP101" s="760"/>
      <c r="BQ101" s="760"/>
      <c r="BR101" s="760"/>
      <c r="BS101" s="760"/>
      <c r="BT101" s="760"/>
      <c r="BU101" s="760"/>
      <c r="BV101" s="760"/>
      <c r="BW101" s="760"/>
      <c r="BX101" s="760"/>
      <c r="BY101" s="760"/>
      <c r="BZ101" s="760"/>
      <c r="CA101" s="760"/>
      <c r="CB101" s="760"/>
      <c r="CC101" s="760"/>
      <c r="CD101" s="760"/>
      <c r="CE101" s="760"/>
      <c r="CF101" s="760"/>
      <c r="CG101" s="760"/>
      <c r="CH101" s="760"/>
      <c r="CI101" s="760"/>
      <c r="CJ101" s="760"/>
      <c r="CK101" s="760"/>
      <c r="CL101" s="760"/>
      <c r="CM101" s="760"/>
      <c r="CN101" s="760"/>
      <c r="CO101" s="760"/>
      <c r="CP101" s="760"/>
      <c r="CQ101" s="760"/>
      <c r="CR101" s="760"/>
      <c r="CS101" s="760"/>
      <c r="CT101" s="760"/>
      <c r="CU101" s="760"/>
      <c r="CV101" s="760"/>
      <c r="CW101" s="760"/>
      <c r="CX101" s="760"/>
      <c r="CY101" s="760"/>
      <c r="CZ101" s="760"/>
      <c r="DA101" s="760"/>
      <c r="DB101" s="760"/>
      <c r="DC101" s="760"/>
      <c r="DD101" s="760"/>
      <c r="DE101" s="760"/>
      <c r="DF101" s="760"/>
      <c r="DG101" s="760"/>
      <c r="DH101" s="760"/>
      <c r="DI101" s="760"/>
      <c r="DJ101" s="760"/>
      <c r="DK101" s="760"/>
      <c r="DL101" s="760"/>
      <c r="DM101" s="760"/>
      <c r="DN101" s="760"/>
      <c r="DO101" s="760"/>
      <c r="DP101" s="760"/>
      <c r="DQ101" s="760"/>
      <c r="DR101" s="760"/>
    </row>
    <row r="102" spans="1:122" s="761" customFormat="1" hidden="1">
      <c r="A102" s="789" t="s">
        <v>1517</v>
      </c>
      <c r="B102" s="803" t="s">
        <v>1760</v>
      </c>
      <c r="C102" s="1323"/>
      <c r="D102" s="1323"/>
      <c r="E102" s="804"/>
      <c r="F102" s="1323"/>
      <c r="G102" s="1323"/>
      <c r="H102" s="804"/>
      <c r="I102" s="1323"/>
      <c r="J102" s="804"/>
      <c r="K102" s="1323"/>
      <c r="L102" s="804"/>
      <c r="M102" s="1323"/>
      <c r="N102" s="804"/>
      <c r="O102" s="924"/>
      <c r="P102" s="760"/>
      <c r="Q102" s="760"/>
      <c r="R102" s="760"/>
      <c r="S102" s="760"/>
      <c r="T102" s="760"/>
      <c r="U102" s="760"/>
      <c r="V102" s="760"/>
      <c r="W102" s="760"/>
      <c r="X102" s="760"/>
      <c r="Y102" s="760"/>
      <c r="Z102" s="760"/>
      <c r="AA102" s="760"/>
      <c r="AB102" s="760"/>
      <c r="AC102" s="760"/>
      <c r="AD102" s="760"/>
      <c r="AE102" s="760"/>
      <c r="AF102" s="760"/>
      <c r="AG102" s="760"/>
      <c r="AH102" s="760"/>
      <c r="AI102" s="760"/>
      <c r="AJ102" s="760"/>
      <c r="AK102" s="760"/>
      <c r="AL102" s="760"/>
      <c r="AM102" s="760"/>
      <c r="AN102" s="760"/>
      <c r="AO102" s="760"/>
      <c r="AP102" s="760"/>
      <c r="AQ102" s="760"/>
      <c r="AR102" s="760"/>
      <c r="AS102" s="760"/>
      <c r="AT102" s="760"/>
      <c r="AU102" s="760"/>
      <c r="AV102" s="760"/>
      <c r="AW102" s="760"/>
      <c r="AX102" s="760"/>
      <c r="AY102" s="760"/>
      <c r="AZ102" s="760"/>
      <c r="BA102" s="760"/>
      <c r="BB102" s="760"/>
      <c r="BC102" s="760"/>
      <c r="BD102" s="760"/>
      <c r="BE102" s="760"/>
      <c r="BF102" s="760"/>
      <c r="BG102" s="760"/>
      <c r="BH102" s="760"/>
      <c r="BI102" s="760"/>
      <c r="BJ102" s="760"/>
      <c r="BK102" s="760"/>
      <c r="BL102" s="760"/>
      <c r="BM102" s="760"/>
      <c r="BN102" s="760"/>
      <c r="BO102" s="760"/>
      <c r="BP102" s="760"/>
      <c r="BQ102" s="760"/>
      <c r="BR102" s="760"/>
      <c r="BS102" s="760"/>
      <c r="BT102" s="760"/>
      <c r="BU102" s="760"/>
      <c r="BV102" s="760"/>
      <c r="BW102" s="760"/>
      <c r="BX102" s="760"/>
      <c r="BY102" s="760"/>
      <c r="BZ102" s="760"/>
      <c r="CA102" s="760"/>
      <c r="CB102" s="760"/>
      <c r="CC102" s="760"/>
      <c r="CD102" s="760"/>
      <c r="CE102" s="760"/>
      <c r="CF102" s="760"/>
      <c r="CG102" s="760"/>
      <c r="CH102" s="760"/>
      <c r="CI102" s="760"/>
      <c r="CJ102" s="760"/>
      <c r="CK102" s="760"/>
      <c r="CL102" s="760"/>
      <c r="CM102" s="760"/>
      <c r="CN102" s="760"/>
      <c r="CO102" s="760"/>
      <c r="CP102" s="760"/>
      <c r="CQ102" s="760"/>
      <c r="CR102" s="760"/>
      <c r="CS102" s="760"/>
      <c r="CT102" s="760"/>
      <c r="CU102" s="760"/>
      <c r="CV102" s="760"/>
      <c r="CW102" s="760"/>
      <c r="CX102" s="760"/>
      <c r="CY102" s="760"/>
      <c r="CZ102" s="760"/>
      <c r="DA102" s="760"/>
      <c r="DB102" s="760"/>
      <c r="DC102" s="760"/>
      <c r="DD102" s="760"/>
      <c r="DE102" s="760"/>
      <c r="DF102" s="760"/>
      <c r="DG102" s="760"/>
      <c r="DH102" s="760"/>
      <c r="DI102" s="760"/>
      <c r="DJ102" s="760"/>
      <c r="DK102" s="760"/>
      <c r="DL102" s="760"/>
      <c r="DM102" s="760"/>
      <c r="DN102" s="760"/>
      <c r="DO102" s="760"/>
      <c r="DP102" s="760"/>
      <c r="DQ102" s="760"/>
      <c r="DR102" s="760"/>
    </row>
    <row r="103" spans="1:122" s="761" customFormat="1" hidden="1">
      <c r="A103" s="789" t="s">
        <v>1519</v>
      </c>
      <c r="B103" s="803" t="s">
        <v>1520</v>
      </c>
      <c r="C103" s="1319"/>
      <c r="D103" s="1319"/>
      <c r="E103" s="1320"/>
      <c r="F103" s="1319"/>
      <c r="G103" s="1319"/>
      <c r="H103" s="1319"/>
      <c r="I103" s="1319"/>
      <c r="J103" s="1319"/>
      <c r="K103" s="1319"/>
      <c r="L103" s="1319"/>
      <c r="M103" s="1319"/>
      <c r="N103" s="1319"/>
      <c r="O103" s="924"/>
      <c r="P103" s="760"/>
      <c r="Q103" s="760"/>
      <c r="R103" s="760"/>
      <c r="S103" s="760"/>
      <c r="T103" s="760"/>
      <c r="U103" s="760"/>
      <c r="V103" s="760"/>
      <c r="W103" s="760"/>
      <c r="X103" s="760"/>
      <c r="Y103" s="760"/>
      <c r="Z103" s="760"/>
      <c r="AA103" s="760"/>
      <c r="AB103" s="760"/>
      <c r="AC103" s="760"/>
      <c r="AD103" s="760"/>
      <c r="AE103" s="760"/>
      <c r="AF103" s="760"/>
      <c r="AG103" s="760"/>
      <c r="AH103" s="760"/>
      <c r="AI103" s="760"/>
      <c r="AJ103" s="760"/>
      <c r="AK103" s="760"/>
      <c r="AL103" s="760"/>
      <c r="AM103" s="760"/>
      <c r="AN103" s="760"/>
      <c r="AO103" s="760"/>
      <c r="AP103" s="760"/>
      <c r="AQ103" s="760"/>
      <c r="AR103" s="760"/>
      <c r="AS103" s="760"/>
      <c r="AT103" s="760"/>
      <c r="AU103" s="760"/>
      <c r="AV103" s="760"/>
      <c r="AW103" s="760"/>
      <c r="AX103" s="760"/>
      <c r="AY103" s="760"/>
      <c r="AZ103" s="760"/>
      <c r="BA103" s="760"/>
      <c r="BB103" s="760"/>
      <c r="BC103" s="760"/>
      <c r="BD103" s="760"/>
      <c r="BE103" s="760"/>
      <c r="BF103" s="760"/>
      <c r="BG103" s="760"/>
      <c r="BH103" s="760"/>
      <c r="BI103" s="760"/>
      <c r="BJ103" s="760"/>
      <c r="BK103" s="760"/>
      <c r="BL103" s="760"/>
      <c r="BM103" s="760"/>
      <c r="BN103" s="760"/>
      <c r="BO103" s="760"/>
      <c r="BP103" s="760"/>
      <c r="BQ103" s="760"/>
      <c r="BR103" s="760"/>
      <c r="BS103" s="760"/>
      <c r="BT103" s="760"/>
      <c r="BU103" s="760"/>
      <c r="BV103" s="760"/>
      <c r="BW103" s="760"/>
      <c r="BX103" s="760"/>
      <c r="BY103" s="760"/>
      <c r="BZ103" s="760"/>
      <c r="CA103" s="760"/>
      <c r="CB103" s="760"/>
      <c r="CC103" s="760"/>
      <c r="CD103" s="760"/>
      <c r="CE103" s="760"/>
      <c r="CF103" s="760"/>
      <c r="CG103" s="760"/>
      <c r="CH103" s="760"/>
      <c r="CI103" s="760"/>
      <c r="CJ103" s="760"/>
      <c r="CK103" s="760"/>
      <c r="CL103" s="760"/>
      <c r="CM103" s="760"/>
      <c r="CN103" s="760"/>
      <c r="CO103" s="760"/>
      <c r="CP103" s="760"/>
      <c r="CQ103" s="760"/>
      <c r="CR103" s="760"/>
      <c r="CS103" s="760"/>
      <c r="CT103" s="760"/>
      <c r="CU103" s="760"/>
      <c r="CV103" s="760"/>
      <c r="CW103" s="760"/>
      <c r="CX103" s="760"/>
      <c r="CY103" s="760"/>
      <c r="CZ103" s="760"/>
      <c r="DA103" s="760"/>
      <c r="DB103" s="760"/>
      <c r="DC103" s="760"/>
      <c r="DD103" s="760"/>
      <c r="DE103" s="760"/>
      <c r="DF103" s="760"/>
      <c r="DG103" s="760"/>
      <c r="DH103" s="760"/>
      <c r="DI103" s="760"/>
      <c r="DJ103" s="760"/>
      <c r="DK103" s="760"/>
      <c r="DL103" s="760"/>
      <c r="DM103" s="760"/>
      <c r="DN103" s="760"/>
      <c r="DO103" s="760"/>
      <c r="DP103" s="760"/>
      <c r="DQ103" s="760"/>
      <c r="DR103" s="760"/>
    </row>
    <row r="104" spans="1:122" s="761" customFormat="1" ht="28.5" hidden="1">
      <c r="A104" s="789" t="s">
        <v>1521</v>
      </c>
      <c r="B104" s="803" t="s">
        <v>1522</v>
      </c>
      <c r="C104" s="1319"/>
      <c r="D104" s="1319"/>
      <c r="E104" s="1320"/>
      <c r="F104" s="1319"/>
      <c r="G104" s="1319"/>
      <c r="H104" s="1319"/>
      <c r="I104" s="1319"/>
      <c r="J104" s="1319"/>
      <c r="K104" s="1319"/>
      <c r="L104" s="1319"/>
      <c r="M104" s="1319"/>
      <c r="N104" s="1319"/>
      <c r="O104" s="924"/>
      <c r="P104" s="760"/>
      <c r="Q104" s="760"/>
      <c r="R104" s="760"/>
      <c r="S104" s="760"/>
      <c r="T104" s="760"/>
      <c r="U104" s="760"/>
      <c r="V104" s="760"/>
      <c r="W104" s="760"/>
      <c r="X104" s="760"/>
      <c r="Y104" s="760"/>
      <c r="Z104" s="760"/>
      <c r="AA104" s="760"/>
      <c r="AB104" s="760"/>
      <c r="AC104" s="760"/>
      <c r="AD104" s="760"/>
      <c r="AE104" s="760"/>
      <c r="AF104" s="760"/>
      <c r="AG104" s="760"/>
      <c r="AH104" s="760"/>
      <c r="AI104" s="760"/>
      <c r="AJ104" s="760"/>
      <c r="AK104" s="760"/>
      <c r="AL104" s="760"/>
      <c r="AM104" s="760"/>
      <c r="AN104" s="760"/>
      <c r="AO104" s="760"/>
      <c r="AP104" s="760"/>
      <c r="AQ104" s="760"/>
      <c r="AR104" s="760"/>
      <c r="AS104" s="760"/>
      <c r="AT104" s="760"/>
      <c r="AU104" s="760"/>
      <c r="AV104" s="760"/>
      <c r="AW104" s="760"/>
      <c r="AX104" s="760"/>
      <c r="AY104" s="760"/>
      <c r="AZ104" s="760"/>
      <c r="BA104" s="760"/>
      <c r="BB104" s="760"/>
      <c r="BC104" s="760"/>
      <c r="BD104" s="760"/>
      <c r="BE104" s="760"/>
      <c r="BF104" s="760"/>
      <c r="BG104" s="760"/>
      <c r="BH104" s="760"/>
      <c r="BI104" s="760"/>
      <c r="BJ104" s="760"/>
      <c r="BK104" s="760"/>
      <c r="BL104" s="760"/>
      <c r="BM104" s="760"/>
      <c r="BN104" s="760"/>
      <c r="BO104" s="760"/>
      <c r="BP104" s="760"/>
      <c r="BQ104" s="760"/>
      <c r="BR104" s="760"/>
      <c r="BS104" s="760"/>
      <c r="BT104" s="760"/>
      <c r="BU104" s="760"/>
      <c r="BV104" s="760"/>
      <c r="BW104" s="760"/>
      <c r="BX104" s="760"/>
      <c r="BY104" s="760"/>
      <c r="BZ104" s="760"/>
      <c r="CA104" s="760"/>
      <c r="CB104" s="760"/>
      <c r="CC104" s="760"/>
      <c r="CD104" s="760"/>
      <c r="CE104" s="760"/>
      <c r="CF104" s="760"/>
      <c r="CG104" s="760"/>
      <c r="CH104" s="760"/>
      <c r="CI104" s="760"/>
      <c r="CJ104" s="760"/>
      <c r="CK104" s="760"/>
      <c r="CL104" s="760"/>
      <c r="CM104" s="760"/>
      <c r="CN104" s="760"/>
      <c r="CO104" s="760"/>
      <c r="CP104" s="760"/>
      <c r="CQ104" s="760"/>
      <c r="CR104" s="760"/>
      <c r="CS104" s="760"/>
      <c r="CT104" s="760"/>
      <c r="CU104" s="760"/>
      <c r="CV104" s="760"/>
      <c r="CW104" s="760"/>
      <c r="CX104" s="760"/>
      <c r="CY104" s="760"/>
      <c r="CZ104" s="760"/>
      <c r="DA104" s="760"/>
      <c r="DB104" s="760"/>
      <c r="DC104" s="760"/>
      <c r="DD104" s="760"/>
      <c r="DE104" s="760"/>
      <c r="DF104" s="760"/>
      <c r="DG104" s="760"/>
      <c r="DH104" s="760"/>
      <c r="DI104" s="760"/>
      <c r="DJ104" s="760"/>
      <c r="DK104" s="760"/>
      <c r="DL104" s="760"/>
      <c r="DM104" s="760"/>
      <c r="DN104" s="760"/>
      <c r="DO104" s="760"/>
      <c r="DP104" s="760"/>
      <c r="DQ104" s="760"/>
      <c r="DR104" s="760"/>
    </row>
    <row r="105" spans="1:122" s="761" customFormat="1" hidden="1">
      <c r="A105" s="789" t="s">
        <v>1523</v>
      </c>
      <c r="B105" s="803" t="s">
        <v>1524</v>
      </c>
      <c r="C105" s="1319">
        <v>0</v>
      </c>
      <c r="D105" s="1319">
        <v>0</v>
      </c>
      <c r="E105" s="1320">
        <v>0</v>
      </c>
      <c r="F105" s="1319">
        <v>0</v>
      </c>
      <c r="G105" s="1319">
        <v>0</v>
      </c>
      <c r="H105" s="1319">
        <v>0</v>
      </c>
      <c r="I105" s="1319">
        <v>0</v>
      </c>
      <c r="J105" s="1319">
        <v>0</v>
      </c>
      <c r="K105" s="1319">
        <v>0</v>
      </c>
      <c r="L105" s="1319">
        <v>0</v>
      </c>
      <c r="M105" s="1319">
        <v>0</v>
      </c>
      <c r="N105" s="1319">
        <v>0</v>
      </c>
      <c r="O105" s="924"/>
      <c r="P105" s="760"/>
      <c r="Q105" s="760"/>
      <c r="R105" s="760"/>
      <c r="S105" s="760"/>
      <c r="T105" s="760"/>
      <c r="U105" s="760"/>
      <c r="V105" s="760"/>
      <c r="W105" s="760"/>
      <c r="X105" s="760"/>
      <c r="Y105" s="760"/>
      <c r="Z105" s="760"/>
      <c r="AA105" s="760"/>
      <c r="AB105" s="760"/>
      <c r="AC105" s="760"/>
      <c r="AD105" s="760"/>
      <c r="AE105" s="760"/>
      <c r="AF105" s="760"/>
      <c r="AG105" s="760"/>
      <c r="AH105" s="760"/>
      <c r="AI105" s="760"/>
      <c r="AJ105" s="760"/>
      <c r="AK105" s="760"/>
      <c r="AL105" s="760"/>
      <c r="AM105" s="760"/>
      <c r="AN105" s="760"/>
      <c r="AO105" s="760"/>
      <c r="AP105" s="760"/>
      <c r="AQ105" s="760"/>
      <c r="AR105" s="760"/>
      <c r="AS105" s="760"/>
      <c r="AT105" s="760"/>
      <c r="AU105" s="760"/>
      <c r="AV105" s="760"/>
      <c r="AW105" s="760"/>
      <c r="AX105" s="760"/>
      <c r="AY105" s="760"/>
      <c r="AZ105" s="760"/>
      <c r="BA105" s="760"/>
      <c r="BB105" s="760"/>
      <c r="BC105" s="760"/>
      <c r="BD105" s="760"/>
      <c r="BE105" s="760"/>
      <c r="BF105" s="760"/>
      <c r="BG105" s="760"/>
      <c r="BH105" s="760"/>
      <c r="BI105" s="760"/>
      <c r="BJ105" s="760"/>
      <c r="BK105" s="760"/>
      <c r="BL105" s="760"/>
      <c r="BM105" s="760"/>
      <c r="BN105" s="760"/>
      <c r="BO105" s="760"/>
      <c r="BP105" s="760"/>
      <c r="BQ105" s="760"/>
      <c r="BR105" s="760"/>
      <c r="BS105" s="760"/>
      <c r="BT105" s="760"/>
      <c r="BU105" s="760"/>
      <c r="BV105" s="760"/>
      <c r="BW105" s="760"/>
      <c r="BX105" s="760"/>
      <c r="BY105" s="760"/>
      <c r="BZ105" s="760"/>
      <c r="CA105" s="760"/>
      <c r="CB105" s="760"/>
      <c r="CC105" s="760"/>
      <c r="CD105" s="760"/>
      <c r="CE105" s="760"/>
      <c r="CF105" s="760"/>
      <c r="CG105" s="760"/>
      <c r="CH105" s="760"/>
      <c r="CI105" s="760"/>
      <c r="CJ105" s="760"/>
      <c r="CK105" s="760"/>
      <c r="CL105" s="760"/>
      <c r="CM105" s="760"/>
      <c r="CN105" s="760"/>
      <c r="CO105" s="760"/>
      <c r="CP105" s="760"/>
      <c r="CQ105" s="760"/>
      <c r="CR105" s="760"/>
      <c r="CS105" s="760"/>
      <c r="CT105" s="760"/>
      <c r="CU105" s="760"/>
      <c r="CV105" s="760"/>
      <c r="CW105" s="760"/>
      <c r="CX105" s="760"/>
      <c r="CY105" s="760"/>
      <c r="CZ105" s="760"/>
      <c r="DA105" s="760"/>
      <c r="DB105" s="760"/>
      <c r="DC105" s="760"/>
      <c r="DD105" s="760"/>
      <c r="DE105" s="760"/>
      <c r="DF105" s="760"/>
      <c r="DG105" s="760"/>
      <c r="DH105" s="760"/>
      <c r="DI105" s="760"/>
      <c r="DJ105" s="760"/>
      <c r="DK105" s="760"/>
      <c r="DL105" s="760"/>
      <c r="DM105" s="760"/>
      <c r="DN105" s="760"/>
      <c r="DO105" s="760"/>
      <c r="DP105" s="760"/>
      <c r="DQ105" s="760"/>
      <c r="DR105" s="760"/>
    </row>
    <row r="106" spans="1:122" s="761" customFormat="1" hidden="1">
      <c r="A106" s="789" t="s">
        <v>1525</v>
      </c>
      <c r="B106" s="776" t="s">
        <v>1526</v>
      </c>
      <c r="C106" s="1319"/>
      <c r="D106" s="1319"/>
      <c r="E106" s="1320"/>
      <c r="F106" s="1319"/>
      <c r="G106" s="1319"/>
      <c r="H106" s="1319"/>
      <c r="I106" s="1319"/>
      <c r="J106" s="1319"/>
      <c r="K106" s="1319"/>
      <c r="L106" s="1319"/>
      <c r="M106" s="1319"/>
      <c r="N106" s="1319"/>
      <c r="O106" s="924"/>
      <c r="P106" s="760"/>
      <c r="Q106" s="760"/>
      <c r="R106" s="760"/>
      <c r="S106" s="760"/>
      <c r="T106" s="760"/>
      <c r="U106" s="760"/>
      <c r="V106" s="760"/>
      <c r="W106" s="760"/>
      <c r="X106" s="760"/>
      <c r="Y106" s="760"/>
      <c r="Z106" s="760"/>
      <c r="AA106" s="760"/>
      <c r="AB106" s="760"/>
      <c r="AC106" s="760"/>
      <c r="AD106" s="760"/>
      <c r="AE106" s="760"/>
      <c r="AF106" s="760"/>
      <c r="AG106" s="760"/>
      <c r="AH106" s="760"/>
      <c r="AI106" s="760"/>
      <c r="AJ106" s="760"/>
      <c r="AK106" s="760"/>
      <c r="AL106" s="760"/>
      <c r="AM106" s="760"/>
      <c r="AN106" s="760"/>
      <c r="AO106" s="760"/>
      <c r="AP106" s="760"/>
      <c r="AQ106" s="760"/>
      <c r="AR106" s="760"/>
      <c r="AS106" s="760"/>
      <c r="AT106" s="760"/>
      <c r="AU106" s="760"/>
      <c r="AV106" s="760"/>
      <c r="AW106" s="760"/>
      <c r="AX106" s="760"/>
      <c r="AY106" s="760"/>
      <c r="AZ106" s="760"/>
      <c r="BA106" s="760"/>
      <c r="BB106" s="760"/>
      <c r="BC106" s="760"/>
      <c r="BD106" s="760"/>
      <c r="BE106" s="760"/>
      <c r="BF106" s="760"/>
      <c r="BG106" s="760"/>
      <c r="BH106" s="760"/>
      <c r="BI106" s="760"/>
      <c r="BJ106" s="760"/>
      <c r="BK106" s="760"/>
      <c r="BL106" s="760"/>
      <c r="BM106" s="760"/>
      <c r="BN106" s="760"/>
      <c r="BO106" s="760"/>
      <c r="BP106" s="760"/>
      <c r="BQ106" s="760"/>
      <c r="BR106" s="760"/>
      <c r="BS106" s="760"/>
      <c r="BT106" s="760"/>
      <c r="BU106" s="760"/>
      <c r="BV106" s="760"/>
      <c r="BW106" s="760"/>
      <c r="BX106" s="760"/>
      <c r="BY106" s="760"/>
      <c r="BZ106" s="760"/>
      <c r="CA106" s="760"/>
      <c r="CB106" s="760"/>
      <c r="CC106" s="760"/>
      <c r="CD106" s="760"/>
      <c r="CE106" s="760"/>
      <c r="CF106" s="760"/>
      <c r="CG106" s="760"/>
      <c r="CH106" s="760"/>
      <c r="CI106" s="760"/>
      <c r="CJ106" s="760"/>
      <c r="CK106" s="760"/>
      <c r="CL106" s="760"/>
      <c r="CM106" s="760"/>
      <c r="CN106" s="760"/>
      <c r="CO106" s="760"/>
      <c r="CP106" s="760"/>
      <c r="CQ106" s="760"/>
      <c r="CR106" s="760"/>
      <c r="CS106" s="760"/>
      <c r="CT106" s="760"/>
      <c r="CU106" s="760"/>
      <c r="CV106" s="760"/>
      <c r="CW106" s="760"/>
      <c r="CX106" s="760"/>
      <c r="CY106" s="760"/>
      <c r="CZ106" s="760"/>
      <c r="DA106" s="760"/>
      <c r="DB106" s="760"/>
      <c r="DC106" s="760"/>
      <c r="DD106" s="760"/>
      <c r="DE106" s="760"/>
      <c r="DF106" s="760"/>
      <c r="DG106" s="760"/>
      <c r="DH106" s="760"/>
      <c r="DI106" s="760"/>
      <c r="DJ106" s="760"/>
      <c r="DK106" s="760"/>
      <c r="DL106" s="760"/>
      <c r="DM106" s="760"/>
      <c r="DN106" s="760"/>
      <c r="DO106" s="760"/>
      <c r="DP106" s="760"/>
      <c r="DQ106" s="760"/>
      <c r="DR106" s="760"/>
    </row>
    <row r="107" spans="1:122" s="761" customFormat="1" hidden="1">
      <c r="A107" s="789" t="s">
        <v>1527</v>
      </c>
      <c r="B107" s="776" t="s">
        <v>1528</v>
      </c>
      <c r="C107" s="1319"/>
      <c r="D107" s="1319"/>
      <c r="E107" s="1320"/>
      <c r="F107" s="1319"/>
      <c r="G107" s="1319"/>
      <c r="H107" s="1319"/>
      <c r="I107" s="1319"/>
      <c r="J107" s="1319"/>
      <c r="K107" s="1319"/>
      <c r="L107" s="1319"/>
      <c r="M107" s="1319"/>
      <c r="N107" s="1319"/>
      <c r="O107" s="924"/>
      <c r="P107" s="760"/>
      <c r="Q107" s="760"/>
      <c r="R107" s="760"/>
      <c r="S107" s="760"/>
      <c r="T107" s="760"/>
      <c r="U107" s="760"/>
      <c r="V107" s="760"/>
      <c r="W107" s="760"/>
      <c r="X107" s="760"/>
      <c r="Y107" s="760"/>
      <c r="Z107" s="760"/>
      <c r="AA107" s="760"/>
      <c r="AB107" s="760"/>
      <c r="AC107" s="760"/>
      <c r="AD107" s="760"/>
      <c r="AE107" s="760"/>
      <c r="AF107" s="760"/>
      <c r="AG107" s="760"/>
      <c r="AH107" s="760"/>
      <c r="AI107" s="760"/>
      <c r="AJ107" s="760"/>
      <c r="AK107" s="760"/>
      <c r="AL107" s="760"/>
      <c r="AM107" s="760"/>
      <c r="AN107" s="760"/>
      <c r="AO107" s="760"/>
      <c r="AP107" s="760"/>
      <c r="AQ107" s="760"/>
      <c r="AR107" s="760"/>
      <c r="AS107" s="760"/>
      <c r="AT107" s="760"/>
      <c r="AU107" s="760"/>
      <c r="AV107" s="760"/>
      <c r="AW107" s="760"/>
      <c r="AX107" s="760"/>
      <c r="AY107" s="760"/>
      <c r="AZ107" s="760"/>
      <c r="BA107" s="760"/>
      <c r="BB107" s="760"/>
      <c r="BC107" s="760"/>
      <c r="BD107" s="760"/>
      <c r="BE107" s="760"/>
      <c r="BF107" s="760"/>
      <c r="BG107" s="760"/>
      <c r="BH107" s="760"/>
      <c r="BI107" s="760"/>
      <c r="BJ107" s="760"/>
      <c r="BK107" s="760"/>
      <c r="BL107" s="760"/>
      <c r="BM107" s="760"/>
      <c r="BN107" s="760"/>
      <c r="BO107" s="760"/>
      <c r="BP107" s="760"/>
      <c r="BQ107" s="760"/>
      <c r="BR107" s="760"/>
      <c r="BS107" s="760"/>
      <c r="BT107" s="760"/>
      <c r="BU107" s="760"/>
      <c r="BV107" s="760"/>
      <c r="BW107" s="760"/>
      <c r="BX107" s="760"/>
      <c r="BY107" s="760"/>
      <c r="BZ107" s="760"/>
      <c r="CA107" s="760"/>
      <c r="CB107" s="760"/>
      <c r="CC107" s="760"/>
      <c r="CD107" s="760"/>
      <c r="CE107" s="760"/>
      <c r="CF107" s="760"/>
      <c r="CG107" s="760"/>
      <c r="CH107" s="760"/>
      <c r="CI107" s="760"/>
      <c r="CJ107" s="760"/>
      <c r="CK107" s="760"/>
      <c r="CL107" s="760"/>
      <c r="CM107" s="760"/>
      <c r="CN107" s="760"/>
      <c r="CO107" s="760"/>
      <c r="CP107" s="760"/>
      <c r="CQ107" s="760"/>
      <c r="CR107" s="760"/>
      <c r="CS107" s="760"/>
      <c r="CT107" s="760"/>
      <c r="CU107" s="760"/>
      <c r="CV107" s="760"/>
      <c r="CW107" s="760"/>
      <c r="CX107" s="760"/>
      <c r="CY107" s="760"/>
      <c r="CZ107" s="760"/>
      <c r="DA107" s="760"/>
      <c r="DB107" s="760"/>
      <c r="DC107" s="760"/>
      <c r="DD107" s="760"/>
      <c r="DE107" s="760"/>
      <c r="DF107" s="760"/>
      <c r="DG107" s="760"/>
      <c r="DH107" s="760"/>
      <c r="DI107" s="760"/>
      <c r="DJ107" s="760"/>
      <c r="DK107" s="760"/>
      <c r="DL107" s="760"/>
      <c r="DM107" s="760"/>
      <c r="DN107" s="760"/>
      <c r="DO107" s="760"/>
      <c r="DP107" s="760"/>
      <c r="DQ107" s="760"/>
      <c r="DR107" s="760"/>
    </row>
    <row r="108" spans="1:122" s="761" customFormat="1" ht="57" hidden="1">
      <c r="A108" s="789" t="s">
        <v>1761</v>
      </c>
      <c r="B108" s="776" t="s">
        <v>1762</v>
      </c>
      <c r="C108" s="1319"/>
      <c r="D108" s="1319"/>
      <c r="E108" s="1320"/>
      <c r="F108" s="1319"/>
      <c r="G108" s="1319"/>
      <c r="H108" s="1319"/>
      <c r="I108" s="1319"/>
      <c r="J108" s="1319"/>
      <c r="K108" s="1319"/>
      <c r="L108" s="1319"/>
      <c r="M108" s="1319"/>
      <c r="N108" s="1319"/>
      <c r="O108" s="925"/>
      <c r="P108" s="760"/>
      <c r="Q108" s="760"/>
      <c r="R108" s="760"/>
      <c r="S108" s="760"/>
      <c r="T108" s="760"/>
      <c r="U108" s="760"/>
      <c r="V108" s="760"/>
      <c r="W108" s="760"/>
      <c r="X108" s="760"/>
      <c r="Y108" s="760"/>
      <c r="Z108" s="760"/>
      <c r="AA108" s="760"/>
      <c r="AB108" s="760"/>
      <c r="AC108" s="760"/>
      <c r="AD108" s="760"/>
      <c r="AE108" s="760"/>
      <c r="AF108" s="760"/>
      <c r="AG108" s="760"/>
      <c r="AH108" s="760"/>
      <c r="AI108" s="760"/>
      <c r="AJ108" s="760"/>
      <c r="AK108" s="760"/>
      <c r="AL108" s="760"/>
      <c r="AM108" s="760"/>
      <c r="AN108" s="760"/>
      <c r="AO108" s="760"/>
      <c r="AP108" s="760"/>
      <c r="AQ108" s="760"/>
      <c r="AR108" s="760"/>
      <c r="AS108" s="760"/>
      <c r="AT108" s="760"/>
      <c r="AU108" s="760"/>
      <c r="AV108" s="760"/>
      <c r="AW108" s="760"/>
      <c r="AX108" s="760"/>
      <c r="AY108" s="760"/>
      <c r="AZ108" s="760"/>
      <c r="BA108" s="760"/>
      <c r="BB108" s="760"/>
      <c r="BC108" s="760"/>
      <c r="BD108" s="760"/>
      <c r="BE108" s="760"/>
      <c r="BF108" s="760"/>
      <c r="BG108" s="760"/>
      <c r="BH108" s="760"/>
      <c r="BI108" s="760"/>
      <c r="BJ108" s="760"/>
      <c r="BK108" s="760"/>
      <c r="BL108" s="760"/>
      <c r="BM108" s="760"/>
      <c r="BN108" s="760"/>
      <c r="BO108" s="760"/>
      <c r="BP108" s="760"/>
      <c r="BQ108" s="760"/>
      <c r="BR108" s="760"/>
      <c r="BS108" s="760"/>
      <c r="BT108" s="760"/>
      <c r="BU108" s="760"/>
      <c r="BV108" s="760"/>
      <c r="BW108" s="760"/>
      <c r="BX108" s="760"/>
      <c r="BY108" s="760"/>
      <c r="BZ108" s="760"/>
      <c r="CA108" s="760"/>
      <c r="CB108" s="760"/>
      <c r="CC108" s="760"/>
      <c r="CD108" s="760"/>
      <c r="CE108" s="760"/>
      <c r="CF108" s="760"/>
      <c r="CG108" s="760"/>
      <c r="CH108" s="760"/>
      <c r="CI108" s="760"/>
      <c r="CJ108" s="760"/>
      <c r="CK108" s="760"/>
      <c r="CL108" s="760"/>
      <c r="CM108" s="760"/>
      <c r="CN108" s="760"/>
      <c r="CO108" s="760"/>
      <c r="CP108" s="760"/>
      <c r="CQ108" s="760"/>
      <c r="CR108" s="760"/>
      <c r="CS108" s="760"/>
      <c r="CT108" s="760"/>
      <c r="CU108" s="760"/>
      <c r="CV108" s="760"/>
      <c r="CW108" s="760"/>
      <c r="CX108" s="760"/>
      <c r="CY108" s="760"/>
      <c r="CZ108" s="760"/>
      <c r="DA108" s="760"/>
      <c r="DB108" s="760"/>
      <c r="DC108" s="760"/>
      <c r="DD108" s="760"/>
      <c r="DE108" s="760"/>
      <c r="DF108" s="760"/>
      <c r="DG108" s="760"/>
      <c r="DH108" s="760"/>
      <c r="DI108" s="760"/>
      <c r="DJ108" s="760"/>
      <c r="DK108" s="760"/>
      <c r="DL108" s="760"/>
      <c r="DM108" s="760"/>
      <c r="DN108" s="760"/>
      <c r="DO108" s="760"/>
      <c r="DP108" s="760"/>
      <c r="DQ108" s="760"/>
      <c r="DR108" s="760"/>
    </row>
    <row r="109" spans="1:122" s="761" customFormat="1">
      <c r="A109" s="789" t="s">
        <v>1262</v>
      </c>
      <c r="B109" s="790" t="s">
        <v>1529</v>
      </c>
      <c r="C109" s="1324"/>
      <c r="D109" s="1324"/>
      <c r="E109" s="1326"/>
      <c r="F109" s="1324"/>
      <c r="G109" s="1324"/>
      <c r="H109" s="1324"/>
      <c r="I109" s="1324"/>
      <c r="J109" s="1324"/>
      <c r="K109" s="1324"/>
      <c r="L109" s="1324"/>
      <c r="M109" s="1324"/>
      <c r="N109" s="1324"/>
      <c r="O109" s="924"/>
      <c r="P109" s="760"/>
      <c r="Q109" s="760"/>
      <c r="R109" s="760"/>
      <c r="S109" s="760"/>
      <c r="T109" s="760"/>
      <c r="U109" s="760"/>
      <c r="V109" s="760"/>
      <c r="W109" s="760"/>
      <c r="X109" s="760"/>
      <c r="Y109" s="760"/>
      <c r="Z109" s="760"/>
      <c r="AA109" s="760"/>
      <c r="AB109" s="760"/>
      <c r="AC109" s="760"/>
      <c r="AD109" s="760"/>
      <c r="AE109" s="760"/>
      <c r="AF109" s="760"/>
      <c r="AG109" s="760"/>
      <c r="AH109" s="760"/>
      <c r="AI109" s="760"/>
      <c r="AJ109" s="760"/>
      <c r="AK109" s="760"/>
      <c r="AL109" s="760"/>
      <c r="AM109" s="760"/>
      <c r="AN109" s="760"/>
      <c r="AO109" s="760"/>
      <c r="AP109" s="760"/>
      <c r="AQ109" s="760"/>
      <c r="AR109" s="760"/>
      <c r="AS109" s="760"/>
      <c r="AT109" s="760"/>
      <c r="AU109" s="760"/>
      <c r="AV109" s="760"/>
      <c r="AW109" s="760"/>
      <c r="AX109" s="760"/>
      <c r="AY109" s="760"/>
      <c r="AZ109" s="760"/>
      <c r="BA109" s="760"/>
      <c r="BB109" s="760"/>
      <c r="BC109" s="760"/>
      <c r="BD109" s="760"/>
      <c r="BE109" s="760"/>
      <c r="BF109" s="760"/>
      <c r="BG109" s="760"/>
      <c r="BH109" s="760"/>
      <c r="BI109" s="760"/>
      <c r="BJ109" s="760"/>
      <c r="BK109" s="760"/>
      <c r="BL109" s="760"/>
      <c r="BM109" s="760"/>
      <c r="BN109" s="760"/>
      <c r="BO109" s="760"/>
      <c r="BP109" s="760"/>
      <c r="BQ109" s="760"/>
      <c r="BR109" s="760"/>
      <c r="BS109" s="760"/>
      <c r="BT109" s="760"/>
      <c r="BU109" s="760"/>
      <c r="BV109" s="760"/>
      <c r="BW109" s="760"/>
      <c r="BX109" s="760"/>
      <c r="BY109" s="760"/>
      <c r="BZ109" s="760"/>
      <c r="CA109" s="760"/>
      <c r="CB109" s="760"/>
      <c r="CC109" s="760"/>
      <c r="CD109" s="760"/>
      <c r="CE109" s="760"/>
      <c r="CF109" s="760"/>
      <c r="CG109" s="760"/>
      <c r="CH109" s="760"/>
      <c r="CI109" s="760"/>
      <c r="CJ109" s="760"/>
      <c r="CK109" s="760"/>
      <c r="CL109" s="760"/>
      <c r="CM109" s="760"/>
      <c r="CN109" s="760"/>
      <c r="CO109" s="760"/>
      <c r="CP109" s="760"/>
      <c r="CQ109" s="760"/>
      <c r="CR109" s="760"/>
      <c r="CS109" s="760"/>
      <c r="CT109" s="760"/>
      <c r="CU109" s="760"/>
      <c r="CV109" s="760"/>
      <c r="CW109" s="760"/>
      <c r="CX109" s="760"/>
      <c r="CY109" s="760"/>
      <c r="CZ109" s="760"/>
      <c r="DA109" s="760"/>
      <c r="DB109" s="760"/>
      <c r="DC109" s="760"/>
      <c r="DD109" s="760"/>
      <c r="DE109" s="760"/>
      <c r="DF109" s="760"/>
      <c r="DG109" s="760"/>
      <c r="DH109" s="760"/>
      <c r="DI109" s="760"/>
      <c r="DJ109" s="760"/>
      <c r="DK109" s="760"/>
      <c r="DL109" s="760"/>
      <c r="DM109" s="760"/>
      <c r="DN109" s="760"/>
      <c r="DO109" s="760"/>
      <c r="DP109" s="760"/>
      <c r="DQ109" s="760"/>
      <c r="DR109" s="760"/>
    </row>
    <row r="110" spans="1:122" s="761" customFormat="1">
      <c r="A110" s="1313" t="s">
        <v>266</v>
      </c>
      <c r="B110" s="817" t="s">
        <v>1530</v>
      </c>
      <c r="C110" s="787"/>
      <c r="D110" s="787"/>
      <c r="E110" s="787"/>
      <c r="F110" s="787"/>
      <c r="G110" s="787"/>
      <c r="H110" s="787"/>
      <c r="I110" s="787"/>
      <c r="J110" s="787"/>
      <c r="K110" s="787"/>
      <c r="L110" s="787"/>
      <c r="M110" s="787"/>
      <c r="N110" s="787">
        <v>0</v>
      </c>
      <c r="O110" s="924"/>
      <c r="P110" s="760"/>
      <c r="Q110" s="760"/>
      <c r="R110" s="760"/>
      <c r="S110" s="760"/>
      <c r="T110" s="760"/>
      <c r="U110" s="760"/>
      <c r="V110" s="760"/>
      <c r="W110" s="760"/>
      <c r="X110" s="760"/>
      <c r="Y110" s="760"/>
      <c r="Z110" s="760"/>
      <c r="AA110" s="760"/>
      <c r="AB110" s="760"/>
      <c r="AC110" s="760"/>
      <c r="AD110" s="760"/>
      <c r="AE110" s="760"/>
      <c r="AF110" s="760"/>
      <c r="AG110" s="760"/>
      <c r="AH110" s="760"/>
      <c r="AI110" s="760"/>
      <c r="AJ110" s="760"/>
      <c r="AK110" s="760"/>
      <c r="AL110" s="760"/>
      <c r="AM110" s="760"/>
      <c r="AN110" s="760"/>
      <c r="AO110" s="760"/>
      <c r="AP110" s="760"/>
      <c r="AQ110" s="760"/>
      <c r="AR110" s="760"/>
      <c r="AS110" s="760"/>
      <c r="AT110" s="760"/>
      <c r="AU110" s="760"/>
      <c r="AV110" s="760"/>
      <c r="AW110" s="760"/>
      <c r="AX110" s="760"/>
      <c r="AY110" s="760"/>
      <c r="AZ110" s="760"/>
      <c r="BA110" s="760"/>
      <c r="BB110" s="760"/>
      <c r="BC110" s="760"/>
      <c r="BD110" s="760"/>
      <c r="BE110" s="760"/>
      <c r="BF110" s="760"/>
      <c r="BG110" s="760"/>
      <c r="BH110" s="760"/>
      <c r="BI110" s="760"/>
      <c r="BJ110" s="760"/>
      <c r="BK110" s="760"/>
      <c r="BL110" s="760"/>
      <c r="BM110" s="760"/>
      <c r="BN110" s="760"/>
      <c r="BO110" s="760"/>
      <c r="BP110" s="760"/>
      <c r="BQ110" s="760"/>
      <c r="BR110" s="760"/>
      <c r="BS110" s="760"/>
      <c r="BT110" s="760"/>
      <c r="BU110" s="760"/>
      <c r="BV110" s="760"/>
      <c r="BW110" s="760"/>
      <c r="BX110" s="760"/>
      <c r="BY110" s="760"/>
      <c r="BZ110" s="760"/>
      <c r="CA110" s="760"/>
      <c r="CB110" s="760"/>
      <c r="CC110" s="760"/>
      <c r="CD110" s="760"/>
      <c r="CE110" s="760"/>
      <c r="CF110" s="760"/>
      <c r="CG110" s="760"/>
      <c r="CH110" s="760"/>
      <c r="CI110" s="760"/>
      <c r="CJ110" s="760"/>
      <c r="CK110" s="760"/>
      <c r="CL110" s="760"/>
      <c r="CM110" s="760"/>
      <c r="CN110" s="760"/>
      <c r="CO110" s="760"/>
      <c r="CP110" s="760"/>
      <c r="CQ110" s="760"/>
      <c r="CR110" s="760"/>
      <c r="CS110" s="760"/>
      <c r="CT110" s="760"/>
      <c r="CU110" s="760"/>
      <c r="CV110" s="760"/>
      <c r="CW110" s="760"/>
      <c r="CX110" s="760"/>
      <c r="CY110" s="760"/>
      <c r="CZ110" s="760"/>
      <c r="DA110" s="760"/>
      <c r="DB110" s="760"/>
      <c r="DC110" s="760"/>
      <c r="DD110" s="760"/>
      <c r="DE110" s="760"/>
      <c r="DF110" s="760"/>
      <c r="DG110" s="760"/>
      <c r="DH110" s="760"/>
      <c r="DI110" s="760"/>
      <c r="DJ110" s="760"/>
      <c r="DK110" s="760"/>
      <c r="DL110" s="760"/>
      <c r="DM110" s="760"/>
      <c r="DN110" s="760"/>
      <c r="DO110" s="760"/>
      <c r="DP110" s="760"/>
      <c r="DQ110" s="760"/>
      <c r="DR110" s="760"/>
    </row>
    <row r="111" spans="1:122" s="761" customFormat="1" hidden="1">
      <c r="A111" s="789" t="s">
        <v>1763</v>
      </c>
      <c r="B111" s="776" t="s">
        <v>1532</v>
      </c>
      <c r="C111" s="1320"/>
      <c r="D111" s="1320"/>
      <c r="E111" s="1320"/>
      <c r="F111" s="1320"/>
      <c r="G111" s="1320"/>
      <c r="H111" s="1320"/>
      <c r="I111" s="1320"/>
      <c r="J111" s="1320"/>
      <c r="K111" s="1320"/>
      <c r="L111" s="1320"/>
      <c r="M111" s="1320"/>
      <c r="N111" s="1320"/>
      <c r="O111" s="924"/>
      <c r="P111" s="760"/>
      <c r="Q111" s="760"/>
      <c r="R111" s="760"/>
      <c r="S111" s="760"/>
      <c r="T111" s="760"/>
      <c r="U111" s="760"/>
      <c r="V111" s="760"/>
      <c r="W111" s="760"/>
      <c r="X111" s="760"/>
      <c r="Y111" s="760"/>
      <c r="Z111" s="760"/>
      <c r="AA111" s="760"/>
      <c r="AB111" s="760"/>
      <c r="AC111" s="760"/>
      <c r="AD111" s="760"/>
      <c r="AE111" s="760"/>
      <c r="AF111" s="760"/>
      <c r="AG111" s="760"/>
      <c r="AH111" s="760"/>
      <c r="AI111" s="760"/>
      <c r="AJ111" s="760"/>
      <c r="AK111" s="760"/>
      <c r="AL111" s="760"/>
      <c r="AM111" s="760"/>
      <c r="AN111" s="760"/>
      <c r="AO111" s="760"/>
      <c r="AP111" s="760"/>
      <c r="AQ111" s="760"/>
      <c r="AR111" s="760"/>
      <c r="AS111" s="760"/>
      <c r="AT111" s="760"/>
      <c r="AU111" s="760"/>
      <c r="AV111" s="760"/>
      <c r="AW111" s="760"/>
      <c r="AX111" s="760"/>
      <c r="AY111" s="760"/>
      <c r="AZ111" s="760"/>
      <c r="BA111" s="760"/>
      <c r="BB111" s="760"/>
      <c r="BC111" s="760"/>
      <c r="BD111" s="760"/>
      <c r="BE111" s="760"/>
      <c r="BF111" s="760"/>
      <c r="BG111" s="760"/>
      <c r="BH111" s="760"/>
      <c r="BI111" s="760"/>
      <c r="BJ111" s="760"/>
      <c r="BK111" s="760"/>
      <c r="BL111" s="760"/>
      <c r="BM111" s="760"/>
      <c r="BN111" s="760"/>
      <c r="BO111" s="760"/>
      <c r="BP111" s="760"/>
      <c r="BQ111" s="760"/>
      <c r="BR111" s="760"/>
      <c r="BS111" s="760"/>
      <c r="BT111" s="760"/>
      <c r="BU111" s="760"/>
      <c r="BV111" s="760"/>
      <c r="BW111" s="760"/>
      <c r="BX111" s="760"/>
      <c r="BY111" s="760"/>
      <c r="BZ111" s="760"/>
      <c r="CA111" s="760"/>
      <c r="CB111" s="760"/>
      <c r="CC111" s="760"/>
      <c r="CD111" s="760"/>
      <c r="CE111" s="760"/>
      <c r="CF111" s="760"/>
      <c r="CG111" s="760"/>
      <c r="CH111" s="760"/>
      <c r="CI111" s="760"/>
      <c r="CJ111" s="760"/>
      <c r="CK111" s="760"/>
      <c r="CL111" s="760"/>
      <c r="CM111" s="760"/>
      <c r="CN111" s="760"/>
      <c r="CO111" s="760"/>
      <c r="CP111" s="760"/>
      <c r="CQ111" s="760"/>
      <c r="CR111" s="760"/>
      <c r="CS111" s="760"/>
      <c r="CT111" s="760"/>
      <c r="CU111" s="760"/>
      <c r="CV111" s="760"/>
      <c r="CW111" s="760"/>
      <c r="CX111" s="760"/>
      <c r="CY111" s="760"/>
      <c r="CZ111" s="760"/>
      <c r="DA111" s="760"/>
      <c r="DB111" s="760"/>
      <c r="DC111" s="760"/>
      <c r="DD111" s="760"/>
      <c r="DE111" s="760"/>
      <c r="DF111" s="760"/>
      <c r="DG111" s="760"/>
      <c r="DH111" s="760"/>
      <c r="DI111" s="760"/>
      <c r="DJ111" s="760"/>
      <c r="DK111" s="760"/>
      <c r="DL111" s="760"/>
      <c r="DM111" s="760"/>
      <c r="DN111" s="760"/>
      <c r="DO111" s="760"/>
      <c r="DP111" s="760"/>
      <c r="DQ111" s="760"/>
      <c r="DR111" s="760"/>
    </row>
    <row r="112" spans="1:122" s="761" customFormat="1" ht="28.5" hidden="1">
      <c r="A112" s="789" t="s">
        <v>1764</v>
      </c>
      <c r="B112" s="776" t="s">
        <v>1534</v>
      </c>
      <c r="C112" s="1320"/>
      <c r="D112" s="1320"/>
      <c r="E112" s="1320"/>
      <c r="F112" s="1320"/>
      <c r="G112" s="1320"/>
      <c r="H112" s="1320"/>
      <c r="I112" s="1320"/>
      <c r="J112" s="1320"/>
      <c r="K112" s="1320"/>
      <c r="L112" s="1320"/>
      <c r="M112" s="1320"/>
      <c r="N112" s="1320"/>
      <c r="O112" s="926"/>
      <c r="P112" s="760"/>
      <c r="Q112" s="760"/>
      <c r="R112" s="760"/>
      <c r="S112" s="760"/>
      <c r="T112" s="760"/>
      <c r="U112" s="760"/>
      <c r="V112" s="760"/>
      <c r="W112" s="760"/>
      <c r="X112" s="760"/>
      <c r="Y112" s="760"/>
      <c r="Z112" s="760"/>
      <c r="AA112" s="760"/>
      <c r="AB112" s="760"/>
      <c r="AC112" s="760"/>
      <c r="AD112" s="760"/>
      <c r="AE112" s="760"/>
      <c r="AF112" s="760"/>
      <c r="AG112" s="760"/>
      <c r="AH112" s="760"/>
      <c r="AI112" s="760"/>
      <c r="AJ112" s="760"/>
      <c r="AK112" s="760"/>
      <c r="AL112" s="760"/>
      <c r="AM112" s="760"/>
      <c r="AN112" s="760"/>
      <c r="AO112" s="760"/>
      <c r="AP112" s="760"/>
      <c r="AQ112" s="760"/>
      <c r="AR112" s="760"/>
      <c r="AS112" s="760"/>
      <c r="AT112" s="760"/>
      <c r="AU112" s="760"/>
      <c r="AV112" s="760"/>
      <c r="AW112" s="760"/>
      <c r="AX112" s="760"/>
      <c r="AY112" s="760"/>
      <c r="AZ112" s="760"/>
      <c r="BA112" s="760"/>
      <c r="BB112" s="760"/>
      <c r="BC112" s="760"/>
      <c r="BD112" s="760"/>
      <c r="BE112" s="760"/>
      <c r="BF112" s="760"/>
      <c r="BG112" s="760"/>
      <c r="BH112" s="760"/>
      <c r="BI112" s="760"/>
      <c r="BJ112" s="760"/>
      <c r="BK112" s="760"/>
      <c r="BL112" s="760"/>
      <c r="BM112" s="760"/>
      <c r="BN112" s="760"/>
      <c r="BO112" s="760"/>
      <c r="BP112" s="760"/>
      <c r="BQ112" s="760"/>
      <c r="BR112" s="760"/>
      <c r="BS112" s="760"/>
      <c r="BT112" s="760"/>
      <c r="BU112" s="760"/>
      <c r="BV112" s="760"/>
      <c r="BW112" s="760"/>
      <c r="BX112" s="760"/>
      <c r="BY112" s="760"/>
      <c r="BZ112" s="760"/>
      <c r="CA112" s="760"/>
      <c r="CB112" s="760"/>
      <c r="CC112" s="760"/>
      <c r="CD112" s="760"/>
      <c r="CE112" s="760"/>
      <c r="CF112" s="760"/>
      <c r="CG112" s="760"/>
      <c r="CH112" s="760"/>
      <c r="CI112" s="760"/>
      <c r="CJ112" s="760"/>
      <c r="CK112" s="760"/>
      <c r="CL112" s="760"/>
      <c r="CM112" s="760"/>
      <c r="CN112" s="760"/>
      <c r="CO112" s="760"/>
      <c r="CP112" s="760"/>
      <c r="CQ112" s="760"/>
      <c r="CR112" s="760"/>
      <c r="CS112" s="760"/>
      <c r="CT112" s="760"/>
      <c r="CU112" s="760"/>
      <c r="CV112" s="760"/>
      <c r="CW112" s="760"/>
      <c r="CX112" s="760"/>
      <c r="CY112" s="760"/>
      <c r="CZ112" s="760"/>
      <c r="DA112" s="760"/>
      <c r="DB112" s="760"/>
      <c r="DC112" s="760"/>
      <c r="DD112" s="760"/>
      <c r="DE112" s="760"/>
      <c r="DF112" s="760"/>
      <c r="DG112" s="760"/>
      <c r="DH112" s="760"/>
      <c r="DI112" s="760"/>
      <c r="DJ112" s="760"/>
      <c r="DK112" s="760"/>
      <c r="DL112" s="760"/>
      <c r="DM112" s="760"/>
      <c r="DN112" s="760"/>
      <c r="DO112" s="760"/>
      <c r="DP112" s="760"/>
      <c r="DQ112" s="760"/>
      <c r="DR112" s="760"/>
    </row>
    <row r="113" spans="1:122" s="761" customFormat="1" ht="28.5">
      <c r="A113" s="789" t="s">
        <v>1765</v>
      </c>
      <c r="B113" s="776" t="s">
        <v>1536</v>
      </c>
      <c r="C113" s="1320"/>
      <c r="D113" s="1320"/>
      <c r="E113" s="1320">
        <v>79.099999999999994</v>
      </c>
      <c r="F113" s="1320">
        <f>E113</f>
        <v>79.099999999999994</v>
      </c>
      <c r="G113" s="1320">
        <f t="shared" ref="G113:N113" si="9">F113</f>
        <v>79.099999999999994</v>
      </c>
      <c r="H113" s="1320">
        <f t="shared" si="9"/>
        <v>79.099999999999994</v>
      </c>
      <c r="I113" s="1320">
        <f t="shared" si="9"/>
        <v>79.099999999999994</v>
      </c>
      <c r="J113" s="1320">
        <f t="shared" si="9"/>
        <v>79.099999999999994</v>
      </c>
      <c r="K113" s="1320">
        <f t="shared" si="9"/>
        <v>79.099999999999994</v>
      </c>
      <c r="L113" s="1320">
        <f t="shared" si="9"/>
        <v>79.099999999999994</v>
      </c>
      <c r="M113" s="1320">
        <f t="shared" si="9"/>
        <v>79.099999999999994</v>
      </c>
      <c r="N113" s="1320">
        <f t="shared" si="9"/>
        <v>79.099999999999994</v>
      </c>
      <c r="O113" s="924"/>
      <c r="P113" s="760"/>
      <c r="Q113" s="760"/>
      <c r="R113" s="760"/>
      <c r="S113" s="760"/>
      <c r="T113" s="760"/>
      <c r="U113" s="760"/>
      <c r="V113" s="760"/>
      <c r="W113" s="760"/>
      <c r="X113" s="760"/>
      <c r="Y113" s="760"/>
      <c r="Z113" s="760"/>
      <c r="AA113" s="760"/>
      <c r="AB113" s="760"/>
      <c r="AC113" s="760"/>
      <c r="AD113" s="760"/>
      <c r="AE113" s="760"/>
      <c r="AF113" s="760"/>
      <c r="AG113" s="760"/>
      <c r="AH113" s="760"/>
      <c r="AI113" s="760"/>
      <c r="AJ113" s="760"/>
      <c r="AK113" s="760"/>
      <c r="AL113" s="760"/>
      <c r="AM113" s="760"/>
      <c r="AN113" s="760"/>
      <c r="AO113" s="760"/>
      <c r="AP113" s="760"/>
      <c r="AQ113" s="760"/>
      <c r="AR113" s="760"/>
      <c r="AS113" s="760"/>
      <c r="AT113" s="760"/>
      <c r="AU113" s="760"/>
      <c r="AV113" s="760"/>
      <c r="AW113" s="760"/>
      <c r="AX113" s="760"/>
      <c r="AY113" s="760"/>
      <c r="AZ113" s="760"/>
      <c r="BA113" s="760"/>
      <c r="BB113" s="760"/>
      <c r="BC113" s="760"/>
      <c r="BD113" s="760"/>
      <c r="BE113" s="760"/>
      <c r="BF113" s="760"/>
      <c r="BG113" s="760"/>
      <c r="BH113" s="760"/>
      <c r="BI113" s="760"/>
      <c r="BJ113" s="760"/>
      <c r="BK113" s="760"/>
      <c r="BL113" s="760"/>
      <c r="BM113" s="760"/>
      <c r="BN113" s="760"/>
      <c r="BO113" s="760"/>
      <c r="BP113" s="760"/>
      <c r="BQ113" s="760"/>
      <c r="BR113" s="760"/>
      <c r="BS113" s="760"/>
      <c r="BT113" s="760"/>
      <c r="BU113" s="760"/>
      <c r="BV113" s="760"/>
      <c r="BW113" s="760"/>
      <c r="BX113" s="760"/>
      <c r="BY113" s="760"/>
      <c r="BZ113" s="760"/>
      <c r="CA113" s="760"/>
      <c r="CB113" s="760"/>
      <c r="CC113" s="760"/>
      <c r="CD113" s="760"/>
      <c r="CE113" s="760"/>
      <c r="CF113" s="760"/>
      <c r="CG113" s="760"/>
      <c r="CH113" s="760"/>
      <c r="CI113" s="760"/>
      <c r="CJ113" s="760"/>
      <c r="CK113" s="760"/>
      <c r="CL113" s="760"/>
      <c r="CM113" s="760"/>
      <c r="CN113" s="760"/>
      <c r="CO113" s="760"/>
      <c r="CP113" s="760"/>
      <c r="CQ113" s="760"/>
      <c r="CR113" s="760"/>
      <c r="CS113" s="760"/>
      <c r="CT113" s="760"/>
      <c r="CU113" s="760"/>
      <c r="CV113" s="760"/>
      <c r="CW113" s="760"/>
      <c r="CX113" s="760"/>
      <c r="CY113" s="760"/>
      <c r="CZ113" s="760"/>
      <c r="DA113" s="760"/>
      <c r="DB113" s="760"/>
      <c r="DC113" s="760"/>
      <c r="DD113" s="760"/>
      <c r="DE113" s="760"/>
      <c r="DF113" s="760"/>
      <c r="DG113" s="760"/>
      <c r="DH113" s="760"/>
      <c r="DI113" s="760"/>
      <c r="DJ113" s="760"/>
      <c r="DK113" s="760"/>
      <c r="DL113" s="760"/>
      <c r="DM113" s="760"/>
      <c r="DN113" s="760"/>
      <c r="DO113" s="760"/>
      <c r="DP113" s="760"/>
      <c r="DQ113" s="760"/>
      <c r="DR113" s="760"/>
    </row>
    <row r="114" spans="1:122" s="761" customFormat="1" hidden="1">
      <c r="A114" s="1314"/>
      <c r="B114" s="1315" t="s">
        <v>1538</v>
      </c>
      <c r="C114" s="1320"/>
      <c r="D114" s="1320"/>
      <c r="E114" s="1320"/>
      <c r="F114" s="1320"/>
      <c r="G114" s="1320"/>
      <c r="H114" s="1320"/>
      <c r="I114" s="1320"/>
      <c r="J114" s="1320"/>
      <c r="K114" s="1320"/>
      <c r="L114" s="1320"/>
      <c r="M114" s="1320"/>
      <c r="N114" s="1320"/>
      <c r="O114" s="791"/>
      <c r="P114" s="760"/>
      <c r="Q114" s="760"/>
      <c r="R114" s="760"/>
      <c r="S114" s="760"/>
      <c r="T114" s="760"/>
      <c r="U114" s="760"/>
      <c r="V114" s="760"/>
      <c r="W114" s="760"/>
      <c r="X114" s="760"/>
      <c r="Y114" s="760"/>
      <c r="Z114" s="760"/>
      <c r="AA114" s="760"/>
      <c r="AB114" s="760"/>
      <c r="AC114" s="760"/>
      <c r="AD114" s="760"/>
      <c r="AE114" s="760"/>
      <c r="AF114" s="760"/>
      <c r="AG114" s="760"/>
      <c r="AH114" s="760"/>
      <c r="AI114" s="760"/>
      <c r="AJ114" s="760"/>
      <c r="AK114" s="760"/>
      <c r="AL114" s="760"/>
      <c r="AM114" s="760"/>
      <c r="AN114" s="760"/>
      <c r="AO114" s="760"/>
      <c r="AP114" s="760"/>
      <c r="AQ114" s="760"/>
      <c r="AR114" s="760"/>
      <c r="AS114" s="760"/>
      <c r="AT114" s="760"/>
      <c r="AU114" s="760"/>
      <c r="AV114" s="760"/>
      <c r="AW114" s="760"/>
      <c r="AX114" s="760"/>
      <c r="AY114" s="760"/>
      <c r="AZ114" s="760"/>
      <c r="BA114" s="760"/>
      <c r="BB114" s="760"/>
      <c r="BC114" s="760"/>
      <c r="BD114" s="760"/>
      <c r="BE114" s="760"/>
      <c r="BF114" s="760"/>
      <c r="BG114" s="760"/>
      <c r="BH114" s="760"/>
      <c r="BI114" s="760"/>
      <c r="BJ114" s="760"/>
      <c r="BK114" s="760"/>
      <c r="BL114" s="760"/>
      <c r="BM114" s="760"/>
      <c r="BN114" s="760"/>
      <c r="BO114" s="760"/>
      <c r="BP114" s="760"/>
      <c r="BQ114" s="760"/>
      <c r="BR114" s="760"/>
      <c r="BS114" s="760"/>
      <c r="BT114" s="760"/>
      <c r="BU114" s="760"/>
      <c r="BV114" s="760"/>
      <c r="BW114" s="760"/>
      <c r="BX114" s="760"/>
      <c r="BY114" s="760"/>
      <c r="BZ114" s="760"/>
      <c r="CA114" s="760"/>
      <c r="CB114" s="760"/>
      <c r="CC114" s="760"/>
      <c r="CD114" s="760"/>
      <c r="CE114" s="760"/>
      <c r="CF114" s="760"/>
      <c r="CG114" s="760"/>
      <c r="CH114" s="760"/>
      <c r="CI114" s="760"/>
      <c r="CJ114" s="760"/>
      <c r="CK114" s="760"/>
      <c r="CL114" s="760"/>
      <c r="CM114" s="760"/>
      <c r="CN114" s="760"/>
      <c r="CO114" s="760"/>
      <c r="CP114" s="760"/>
      <c r="CQ114" s="760"/>
      <c r="CR114" s="760"/>
      <c r="CS114" s="760"/>
      <c r="CT114" s="760"/>
      <c r="CU114" s="760"/>
      <c r="CV114" s="760"/>
      <c r="CW114" s="760"/>
      <c r="CX114" s="760"/>
      <c r="CY114" s="760"/>
      <c r="CZ114" s="760"/>
      <c r="DA114" s="760"/>
      <c r="DB114" s="760"/>
      <c r="DC114" s="760"/>
      <c r="DD114" s="760"/>
      <c r="DE114" s="760"/>
      <c r="DF114" s="760"/>
      <c r="DG114" s="760"/>
      <c r="DH114" s="760"/>
      <c r="DI114" s="760"/>
      <c r="DJ114" s="760"/>
      <c r="DK114" s="760"/>
      <c r="DL114" s="760"/>
      <c r="DM114" s="760"/>
      <c r="DN114" s="760"/>
      <c r="DO114" s="760"/>
      <c r="DP114" s="760"/>
      <c r="DQ114" s="760"/>
      <c r="DR114" s="760"/>
    </row>
    <row r="115" spans="1:122" s="826" customFormat="1" hidden="1">
      <c r="A115" s="789" t="s">
        <v>320</v>
      </c>
      <c r="B115" s="776" t="s">
        <v>1766</v>
      </c>
      <c r="C115" s="1320"/>
      <c r="D115" s="1320"/>
      <c r="E115" s="1320"/>
      <c r="F115" s="1320"/>
      <c r="G115" s="1320"/>
      <c r="H115" s="1320"/>
      <c r="I115" s="1320"/>
      <c r="J115" s="1320"/>
      <c r="K115" s="1320"/>
      <c r="L115" s="1320"/>
      <c r="M115" s="1320"/>
      <c r="N115" s="1320"/>
      <c r="O115" s="804"/>
      <c r="P115" s="819"/>
      <c r="Q115" s="819"/>
      <c r="R115" s="819"/>
      <c r="S115" s="819"/>
      <c r="T115" s="819"/>
      <c r="U115" s="819"/>
      <c r="V115" s="819"/>
      <c r="W115" s="819"/>
      <c r="X115" s="819"/>
      <c r="Y115" s="819"/>
      <c r="Z115" s="819"/>
      <c r="AA115" s="819"/>
      <c r="AB115" s="819"/>
      <c r="AC115" s="819"/>
      <c r="AD115" s="819"/>
      <c r="AE115" s="819"/>
      <c r="AF115" s="819"/>
      <c r="AG115" s="819"/>
      <c r="AH115" s="819"/>
      <c r="AI115" s="819"/>
      <c r="AJ115" s="819"/>
      <c r="AK115" s="819"/>
      <c r="AL115" s="819"/>
      <c r="AM115" s="819"/>
      <c r="AN115" s="819"/>
      <c r="AO115" s="819"/>
      <c r="AP115" s="819"/>
      <c r="AQ115" s="819"/>
      <c r="AR115" s="819"/>
      <c r="AS115" s="819"/>
      <c r="AT115" s="819"/>
      <c r="AU115" s="819"/>
      <c r="AV115" s="819"/>
      <c r="AW115" s="819"/>
      <c r="AX115" s="819"/>
      <c r="AY115" s="819"/>
      <c r="AZ115" s="819"/>
      <c r="BA115" s="819"/>
      <c r="BB115" s="819"/>
      <c r="BC115" s="819"/>
      <c r="BD115" s="819"/>
      <c r="BE115" s="819"/>
      <c r="BF115" s="819"/>
      <c r="BG115" s="819"/>
      <c r="BH115" s="819"/>
      <c r="BI115" s="819"/>
      <c r="BJ115" s="819"/>
      <c r="BK115" s="819"/>
      <c r="BL115" s="819"/>
      <c r="BM115" s="819"/>
      <c r="BN115" s="819"/>
      <c r="BO115" s="819"/>
      <c r="BP115" s="819"/>
      <c r="BQ115" s="819"/>
      <c r="BR115" s="819"/>
      <c r="BS115" s="819"/>
      <c r="BT115" s="819"/>
      <c r="BU115" s="819"/>
      <c r="BV115" s="819"/>
      <c r="BW115" s="819"/>
      <c r="BX115" s="819"/>
      <c r="BY115" s="819"/>
      <c r="BZ115" s="819"/>
      <c r="CA115" s="819"/>
      <c r="CB115" s="819"/>
      <c r="CC115" s="819"/>
      <c r="CD115" s="819"/>
      <c r="CE115" s="819"/>
      <c r="CF115" s="819"/>
      <c r="CG115" s="819"/>
      <c r="CH115" s="819"/>
      <c r="CI115" s="819"/>
      <c r="CJ115" s="819"/>
      <c r="CK115" s="819"/>
      <c r="CL115" s="819"/>
      <c r="CM115" s="819"/>
      <c r="CN115" s="819"/>
      <c r="CO115" s="819"/>
      <c r="CP115" s="819"/>
      <c r="CQ115" s="819"/>
      <c r="CR115" s="819"/>
      <c r="CS115" s="819"/>
      <c r="CT115" s="819"/>
      <c r="CU115" s="819"/>
      <c r="CV115" s="819"/>
      <c r="CW115" s="819"/>
      <c r="CX115" s="819"/>
      <c r="CY115" s="819"/>
      <c r="CZ115" s="819"/>
      <c r="DA115" s="819"/>
      <c r="DB115" s="819"/>
      <c r="DC115" s="819"/>
      <c r="DD115" s="819"/>
      <c r="DE115" s="819"/>
      <c r="DF115" s="819"/>
      <c r="DG115" s="819"/>
      <c r="DH115" s="819"/>
      <c r="DI115" s="819"/>
      <c r="DJ115" s="819"/>
      <c r="DK115" s="819"/>
      <c r="DL115" s="819"/>
      <c r="DM115" s="819"/>
      <c r="DN115" s="819"/>
      <c r="DO115" s="819"/>
      <c r="DP115" s="819"/>
      <c r="DQ115" s="819"/>
      <c r="DR115" s="819"/>
    </row>
    <row r="116" spans="1:122" s="826" customFormat="1" ht="28.5" hidden="1">
      <c r="A116" s="1313" t="s">
        <v>652</v>
      </c>
      <c r="B116" s="1316" t="s">
        <v>1767</v>
      </c>
      <c r="C116" s="1325"/>
      <c r="D116" s="1325"/>
      <c r="E116" s="1325"/>
      <c r="F116" s="1325"/>
      <c r="G116" s="1325"/>
      <c r="H116" s="1325"/>
      <c r="I116" s="1325"/>
      <c r="J116" s="1325"/>
      <c r="K116" s="1325"/>
      <c r="L116" s="1325"/>
      <c r="M116" s="1325"/>
      <c r="N116" s="1325"/>
      <c r="O116" s="926"/>
      <c r="P116" s="819"/>
      <c r="Q116" s="819"/>
      <c r="R116" s="819"/>
      <c r="S116" s="819"/>
      <c r="T116" s="819"/>
      <c r="U116" s="819"/>
      <c r="V116" s="819"/>
      <c r="W116" s="819"/>
      <c r="X116" s="819"/>
      <c r="Y116" s="819"/>
      <c r="Z116" s="819"/>
      <c r="AA116" s="819"/>
      <c r="AB116" s="819"/>
      <c r="AC116" s="819"/>
      <c r="AD116" s="819"/>
      <c r="AE116" s="819"/>
      <c r="AF116" s="819"/>
      <c r="AG116" s="819"/>
      <c r="AH116" s="819"/>
      <c r="AI116" s="819"/>
      <c r="AJ116" s="819"/>
      <c r="AK116" s="819"/>
      <c r="AL116" s="819"/>
      <c r="AM116" s="819"/>
      <c r="AN116" s="819"/>
      <c r="AO116" s="819"/>
      <c r="AP116" s="819"/>
      <c r="AQ116" s="819"/>
      <c r="AR116" s="819"/>
      <c r="AS116" s="819"/>
      <c r="AT116" s="819"/>
      <c r="AU116" s="819"/>
      <c r="AV116" s="819"/>
      <c r="AW116" s="819"/>
      <c r="AX116" s="819"/>
      <c r="AY116" s="819"/>
      <c r="AZ116" s="819"/>
      <c r="BA116" s="819"/>
      <c r="BB116" s="819"/>
      <c r="BC116" s="819"/>
      <c r="BD116" s="819"/>
      <c r="BE116" s="819"/>
      <c r="BF116" s="819"/>
      <c r="BG116" s="819"/>
      <c r="BH116" s="819"/>
      <c r="BI116" s="819"/>
      <c r="BJ116" s="819"/>
      <c r="BK116" s="819"/>
      <c r="BL116" s="819"/>
      <c r="BM116" s="819"/>
      <c r="BN116" s="819"/>
      <c r="BO116" s="819"/>
      <c r="BP116" s="819"/>
      <c r="BQ116" s="819"/>
      <c r="BR116" s="819"/>
      <c r="BS116" s="819"/>
      <c r="BT116" s="819"/>
      <c r="BU116" s="819"/>
      <c r="BV116" s="819"/>
      <c r="BW116" s="819"/>
      <c r="BX116" s="819"/>
      <c r="BY116" s="819"/>
      <c r="BZ116" s="819"/>
      <c r="CA116" s="819"/>
      <c r="CB116" s="819"/>
      <c r="CC116" s="819"/>
      <c r="CD116" s="819"/>
      <c r="CE116" s="819"/>
      <c r="CF116" s="819"/>
      <c r="CG116" s="819"/>
      <c r="CH116" s="819"/>
      <c r="CI116" s="819"/>
      <c r="CJ116" s="819"/>
      <c r="CK116" s="819"/>
      <c r="CL116" s="819"/>
      <c r="CM116" s="819"/>
      <c r="CN116" s="819"/>
      <c r="CO116" s="819"/>
      <c r="CP116" s="819"/>
      <c r="CQ116" s="819"/>
      <c r="CR116" s="819"/>
      <c r="CS116" s="819"/>
      <c r="CT116" s="819"/>
      <c r="CU116" s="819"/>
      <c r="CV116" s="819"/>
      <c r="CW116" s="819"/>
      <c r="CX116" s="819"/>
      <c r="CY116" s="819"/>
      <c r="CZ116" s="819"/>
      <c r="DA116" s="819"/>
      <c r="DB116" s="819"/>
      <c r="DC116" s="819"/>
      <c r="DD116" s="819"/>
      <c r="DE116" s="819"/>
      <c r="DF116" s="819"/>
      <c r="DG116" s="819"/>
      <c r="DH116" s="819"/>
      <c r="DI116" s="819"/>
      <c r="DJ116" s="819"/>
      <c r="DK116" s="819"/>
      <c r="DL116" s="819"/>
      <c r="DM116" s="819"/>
      <c r="DN116" s="819"/>
      <c r="DO116" s="819"/>
      <c r="DP116" s="819"/>
      <c r="DQ116" s="819"/>
      <c r="DR116" s="819"/>
    </row>
    <row r="117" spans="1:122" s="826" customFormat="1">
      <c r="A117" s="789" t="s">
        <v>321</v>
      </c>
      <c r="B117" s="1317" t="s">
        <v>1008</v>
      </c>
      <c r="C117" s="822">
        <f>C17/C11</f>
        <v>30.036830465717983</v>
      </c>
      <c r="D117" s="822">
        <f t="shared" ref="D117:N117" si="10">D17/D11</f>
        <v>31.315603347170054</v>
      </c>
      <c r="E117" s="822">
        <f t="shared" si="10"/>
        <v>66.619083712312616</v>
      </c>
      <c r="F117" s="822">
        <f t="shared" si="10"/>
        <v>64.821037561057778</v>
      </c>
      <c r="G117" s="822">
        <f t="shared" si="10"/>
        <v>64.821037561057778</v>
      </c>
      <c r="H117" s="822">
        <f t="shared" si="10"/>
        <v>67.343675256863747</v>
      </c>
      <c r="I117" s="822">
        <f t="shared" si="10"/>
        <v>68.312094323732538</v>
      </c>
      <c r="J117" s="822">
        <f t="shared" si="10"/>
        <v>70.714815590365518</v>
      </c>
      <c r="K117" s="822">
        <f t="shared" si="10"/>
        <v>72.042996342664651</v>
      </c>
      <c r="L117" s="822">
        <f t="shared" si="10"/>
        <v>74.594953690054922</v>
      </c>
      <c r="M117" s="822">
        <f t="shared" si="10"/>
        <v>76.031513991741676</v>
      </c>
      <c r="N117" s="822">
        <f t="shared" si="10"/>
        <v>78.743012045095028</v>
      </c>
      <c r="O117" s="926"/>
      <c r="P117" s="819"/>
      <c r="Q117" s="819"/>
      <c r="R117" s="819"/>
      <c r="S117" s="819"/>
      <c r="T117" s="819"/>
      <c r="U117" s="819"/>
      <c r="V117" s="819"/>
      <c r="W117" s="819"/>
      <c r="X117" s="819"/>
      <c r="Y117" s="819"/>
      <c r="Z117" s="819"/>
      <c r="AA117" s="819"/>
      <c r="AB117" s="819"/>
      <c r="AC117" s="819"/>
      <c r="AD117" s="819"/>
      <c r="AE117" s="819"/>
      <c r="AF117" s="819"/>
      <c r="AG117" s="819"/>
      <c r="AH117" s="819"/>
      <c r="AI117" s="819"/>
      <c r="AJ117" s="819"/>
      <c r="AK117" s="819"/>
      <c r="AL117" s="819"/>
      <c r="AM117" s="819"/>
      <c r="AN117" s="819"/>
      <c r="AO117" s="819"/>
      <c r="AP117" s="819"/>
      <c r="AQ117" s="819"/>
      <c r="AR117" s="819"/>
      <c r="AS117" s="819"/>
      <c r="AT117" s="819"/>
      <c r="AU117" s="819"/>
      <c r="AV117" s="819"/>
      <c r="AW117" s="819"/>
      <c r="AX117" s="819"/>
      <c r="AY117" s="819"/>
      <c r="AZ117" s="819"/>
      <c r="BA117" s="819"/>
      <c r="BB117" s="819"/>
      <c r="BC117" s="819"/>
      <c r="BD117" s="819"/>
      <c r="BE117" s="819"/>
      <c r="BF117" s="819"/>
      <c r="BG117" s="819"/>
      <c r="BH117" s="819"/>
      <c r="BI117" s="819"/>
      <c r="BJ117" s="819"/>
      <c r="BK117" s="819"/>
      <c r="BL117" s="819"/>
      <c r="BM117" s="819"/>
      <c r="BN117" s="819"/>
      <c r="BO117" s="819"/>
      <c r="BP117" s="819"/>
      <c r="BQ117" s="819"/>
      <c r="BR117" s="819"/>
      <c r="BS117" s="819"/>
      <c r="BT117" s="819"/>
      <c r="BU117" s="819"/>
      <c r="BV117" s="819"/>
      <c r="BW117" s="819"/>
      <c r="BX117" s="819"/>
      <c r="BY117" s="819"/>
      <c r="BZ117" s="819"/>
      <c r="CA117" s="819"/>
      <c r="CB117" s="819"/>
      <c r="CC117" s="819"/>
      <c r="CD117" s="819"/>
      <c r="CE117" s="819"/>
      <c r="CF117" s="819"/>
      <c r="CG117" s="819"/>
      <c r="CH117" s="819"/>
      <c r="CI117" s="819"/>
      <c r="CJ117" s="819"/>
      <c r="CK117" s="819"/>
      <c r="CL117" s="819"/>
      <c r="CM117" s="819"/>
      <c r="CN117" s="819"/>
      <c r="CO117" s="819"/>
      <c r="CP117" s="819"/>
      <c r="CQ117" s="819"/>
      <c r="CR117" s="819"/>
      <c r="CS117" s="819"/>
      <c r="CT117" s="819"/>
      <c r="CU117" s="819"/>
      <c r="CV117" s="819"/>
      <c r="CW117" s="819"/>
      <c r="CX117" s="819"/>
      <c r="CY117" s="819"/>
      <c r="CZ117" s="819"/>
      <c r="DA117" s="819"/>
      <c r="DB117" s="819"/>
      <c r="DC117" s="819"/>
      <c r="DD117" s="819"/>
      <c r="DE117" s="819"/>
      <c r="DF117" s="819"/>
      <c r="DG117" s="819"/>
      <c r="DH117" s="819"/>
      <c r="DI117" s="819"/>
      <c r="DJ117" s="819"/>
      <c r="DK117" s="819"/>
      <c r="DL117" s="819"/>
      <c r="DM117" s="819"/>
      <c r="DN117" s="819"/>
      <c r="DO117" s="819"/>
      <c r="DP117" s="819"/>
      <c r="DQ117" s="819"/>
      <c r="DR117" s="819"/>
    </row>
    <row r="118" spans="1:122" s="826" customFormat="1">
      <c r="A118" s="789" t="s">
        <v>1539</v>
      </c>
      <c r="B118" s="1318" t="s">
        <v>1009</v>
      </c>
      <c r="C118" s="825"/>
      <c r="D118" s="825"/>
      <c r="E118" s="825"/>
      <c r="F118" s="825"/>
      <c r="G118" s="825"/>
      <c r="H118" s="825"/>
      <c r="I118" s="825"/>
      <c r="J118" s="825"/>
      <c r="K118" s="825"/>
      <c r="L118" s="825"/>
      <c r="M118" s="825"/>
      <c r="N118" s="825"/>
      <c r="O118" s="926"/>
      <c r="P118" s="819"/>
      <c r="Q118" s="819"/>
      <c r="R118" s="819"/>
      <c r="S118" s="819"/>
      <c r="T118" s="819"/>
      <c r="U118" s="819"/>
      <c r="V118" s="819"/>
      <c r="W118" s="819"/>
      <c r="X118" s="819"/>
      <c r="Y118" s="819"/>
      <c r="Z118" s="819"/>
      <c r="AA118" s="819"/>
      <c r="AB118" s="819"/>
      <c r="AC118" s="819"/>
      <c r="AD118" s="819"/>
      <c r="AE118" s="819"/>
      <c r="AF118" s="819"/>
      <c r="AG118" s="819"/>
      <c r="AH118" s="819"/>
      <c r="AI118" s="819"/>
      <c r="AJ118" s="819"/>
      <c r="AK118" s="819"/>
      <c r="AL118" s="819"/>
      <c r="AM118" s="819"/>
      <c r="AN118" s="819"/>
      <c r="AO118" s="819"/>
      <c r="AP118" s="819"/>
      <c r="AQ118" s="819"/>
      <c r="AR118" s="819"/>
      <c r="AS118" s="819"/>
      <c r="AT118" s="819"/>
      <c r="AU118" s="819"/>
      <c r="AV118" s="819"/>
      <c r="AW118" s="819"/>
      <c r="AX118" s="819"/>
      <c r="AY118" s="819"/>
      <c r="AZ118" s="819"/>
      <c r="BA118" s="819"/>
      <c r="BB118" s="819"/>
      <c r="BC118" s="819"/>
      <c r="BD118" s="819"/>
      <c r="BE118" s="819"/>
      <c r="BF118" s="819"/>
      <c r="BG118" s="819"/>
      <c r="BH118" s="819"/>
      <c r="BI118" s="819"/>
      <c r="BJ118" s="819"/>
      <c r="BK118" s="819"/>
      <c r="BL118" s="819"/>
      <c r="BM118" s="819"/>
      <c r="BN118" s="819"/>
      <c r="BO118" s="819"/>
      <c r="BP118" s="819"/>
      <c r="BQ118" s="819"/>
      <c r="BR118" s="819"/>
      <c r="BS118" s="819"/>
      <c r="BT118" s="819"/>
      <c r="BU118" s="819"/>
      <c r="BV118" s="819"/>
      <c r="BW118" s="819"/>
      <c r="BX118" s="819"/>
      <c r="BY118" s="819"/>
      <c r="BZ118" s="819"/>
      <c r="CA118" s="819"/>
      <c r="CB118" s="819"/>
      <c r="CC118" s="819"/>
      <c r="CD118" s="819"/>
      <c r="CE118" s="819"/>
      <c r="CF118" s="819"/>
      <c r="CG118" s="819"/>
      <c r="CH118" s="819"/>
      <c r="CI118" s="819"/>
      <c r="CJ118" s="819"/>
      <c r="CK118" s="819"/>
      <c r="CL118" s="819"/>
      <c r="CM118" s="819"/>
      <c r="CN118" s="819"/>
      <c r="CO118" s="819"/>
      <c r="CP118" s="819"/>
      <c r="CQ118" s="819"/>
      <c r="CR118" s="819"/>
      <c r="CS118" s="819"/>
      <c r="CT118" s="819"/>
      <c r="CU118" s="819"/>
      <c r="CV118" s="819"/>
      <c r="CW118" s="819"/>
      <c r="CX118" s="819"/>
      <c r="CY118" s="819"/>
      <c r="CZ118" s="819"/>
      <c r="DA118" s="819"/>
      <c r="DB118" s="819"/>
      <c r="DC118" s="819"/>
      <c r="DD118" s="819"/>
      <c r="DE118" s="819"/>
      <c r="DF118" s="819"/>
      <c r="DG118" s="819"/>
      <c r="DH118" s="819"/>
      <c r="DI118" s="819"/>
      <c r="DJ118" s="819"/>
      <c r="DK118" s="819"/>
      <c r="DL118" s="819"/>
      <c r="DM118" s="819"/>
      <c r="DN118" s="819"/>
      <c r="DO118" s="819"/>
      <c r="DP118" s="819"/>
      <c r="DQ118" s="819"/>
      <c r="DR118" s="819"/>
    </row>
    <row r="119" spans="1:122" ht="14.25" hidden="1" customHeight="1">
      <c r="A119" s="834" t="e">
        <v>#REF!</v>
      </c>
      <c r="B119" s="835"/>
      <c r="C119" s="836"/>
      <c r="D119" s="837"/>
      <c r="E119" s="837"/>
      <c r="F119" s="837"/>
      <c r="G119" s="838"/>
      <c r="H119" s="838"/>
      <c r="I119" s="838"/>
      <c r="J119" s="838"/>
      <c r="K119" s="839"/>
    </row>
  </sheetData>
  <sheetProtection formatColumns="0" formatRows="0"/>
  <mergeCells count="22">
    <mergeCell ref="J7:J8"/>
    <mergeCell ref="G7:G8"/>
    <mergeCell ref="H7:H8"/>
    <mergeCell ref="F7:F8"/>
    <mergeCell ref="A5:B5"/>
    <mergeCell ref="C5:E5"/>
    <mergeCell ref="A1:O1"/>
    <mergeCell ref="A6:B6"/>
    <mergeCell ref="C6:E6"/>
    <mergeCell ref="A7:A8"/>
    <mergeCell ref="B7:B8"/>
    <mergeCell ref="C7:C8"/>
    <mergeCell ref="A2:O2"/>
    <mergeCell ref="A3:O3"/>
    <mergeCell ref="N7:N8"/>
    <mergeCell ref="O7:O8"/>
    <mergeCell ref="D7:D8"/>
    <mergeCell ref="E7:E8"/>
    <mergeCell ref="K7:K8"/>
    <mergeCell ref="L7:L8"/>
    <mergeCell ref="M7:M8"/>
    <mergeCell ref="I7:I8"/>
  </mergeCells>
  <pageMargins left="0.31496062992125984" right="0.19685039370078741" top="0.94488188976377963" bottom="0.15748031496062992" header="0" footer="0"/>
  <pageSetup paperSize="9" scale="40" orientation="landscape" r:id="rId1"/>
  <headerFooter alignWithMargins="0"/>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K60"/>
  <sheetViews>
    <sheetView zoomScale="90" zoomScaleNormal="90" zoomScaleSheetLayoutView="80" workbookViewId="0">
      <selection activeCell="A2" sqref="A2:K2"/>
    </sheetView>
  </sheetViews>
  <sheetFormatPr defaultRowHeight="12.75"/>
  <cols>
    <col min="1" max="1" width="9.85546875" style="30" customWidth="1"/>
    <col min="2" max="2" width="54.140625" style="30" customWidth="1"/>
    <col min="3" max="10" width="19.85546875" style="30" customWidth="1"/>
    <col min="11" max="11" width="23.85546875" style="30" customWidth="1"/>
    <col min="12" max="16384" width="9.140625" style="30"/>
  </cols>
  <sheetData>
    <row r="1" spans="1:11" s="145" customFormat="1">
      <c r="A1" s="150"/>
      <c r="B1" s="150"/>
      <c r="C1" s="270"/>
      <c r="D1" s="271"/>
      <c r="E1" s="271"/>
      <c r="F1" s="271"/>
      <c r="G1" s="271"/>
      <c r="H1" s="271"/>
      <c r="I1" s="271"/>
      <c r="J1" s="271"/>
    </row>
    <row r="2" spans="1:11" s="145" customFormat="1" ht="12.75" customHeight="1">
      <c r="A2" s="1676" t="s">
        <v>1078</v>
      </c>
      <c r="B2" s="1536"/>
      <c r="C2" s="1536"/>
      <c r="D2" s="1536"/>
      <c r="E2" s="1536"/>
      <c r="F2" s="1536"/>
      <c r="G2" s="1536"/>
      <c r="H2" s="1536"/>
      <c r="I2" s="1536"/>
      <c r="J2" s="1536"/>
      <c r="K2" s="1536"/>
    </row>
    <row r="3" spans="1:11" s="145" customFormat="1" ht="20.25" customHeight="1">
      <c r="A3" s="1676" t="str">
        <f>ПАС!A2</f>
        <v>по оказанию услуг холодного водоснабжения на  2023 -2027  годы</v>
      </c>
      <c r="B3" s="1676"/>
      <c r="C3" s="1676"/>
      <c r="D3" s="1676"/>
      <c r="E3" s="1676"/>
      <c r="F3" s="1676"/>
      <c r="G3" s="1676"/>
      <c r="H3" s="1676"/>
      <c r="I3" s="1676"/>
      <c r="J3" s="1676"/>
      <c r="K3" s="1676"/>
    </row>
    <row r="4" spans="1:11" s="145" customFormat="1" ht="20.25" customHeight="1">
      <c r="A4" s="1816" t="str">
        <f>CONCATENATE("(",C7,")")</f>
        <v>(Холодное водоснабжение)</v>
      </c>
      <c r="B4" s="1676"/>
      <c r="C4" s="1676"/>
      <c r="D4" s="1676"/>
      <c r="E4" s="1676"/>
      <c r="F4" s="1676"/>
      <c r="G4" s="1676"/>
      <c r="H4" s="1676"/>
      <c r="I4" s="1676"/>
      <c r="J4" s="1676"/>
      <c r="K4" s="1676"/>
    </row>
    <row r="5" spans="1:11" s="145" customFormat="1">
      <c r="A5" s="150"/>
      <c r="B5" s="272" t="s">
        <v>1206</v>
      </c>
      <c r="C5" s="273" t="s">
        <v>1207</v>
      </c>
      <c r="D5" s="271"/>
      <c r="E5" s="271"/>
      <c r="F5" s="271"/>
      <c r="G5" s="271"/>
      <c r="H5" s="271"/>
      <c r="I5" s="271"/>
      <c r="J5" s="271"/>
      <c r="K5" s="274"/>
    </row>
    <row r="6" spans="1:11" s="145" customFormat="1" ht="12.75" customHeight="1">
      <c r="A6" s="1817" t="str">
        <f>CONCATENATE([133]ПАС!B56,"  (",[133]ПАС!C52,"  ",[133]ПАС!C51,")")</f>
        <v>ООО "Ромист" (сОмутинское)  (Омутинское  Омутинский муниципальный район)</v>
      </c>
      <c r="B6" s="1817"/>
      <c r="C6" s="1817"/>
      <c r="D6" s="1817"/>
      <c r="E6" s="1817"/>
      <c r="F6" s="1817"/>
      <c r="G6" s="1817"/>
      <c r="H6" s="1817"/>
      <c r="I6" s="1817"/>
      <c r="J6" s="1817"/>
      <c r="K6" s="1817"/>
    </row>
    <row r="7" spans="1:11" ht="13.5" thickBot="1">
      <c r="A7" s="1818" t="s">
        <v>1258</v>
      </c>
      <c r="B7" s="1818"/>
      <c r="C7" s="1819" t="s">
        <v>884</v>
      </c>
      <c r="D7" s="1819"/>
      <c r="E7" s="1819"/>
      <c r="F7" s="1819"/>
      <c r="G7" s="1819"/>
      <c r="H7" s="1819"/>
      <c r="I7" s="1819"/>
      <c r="J7" s="1819"/>
      <c r="K7" s="1820"/>
    </row>
    <row r="8" spans="1:11" ht="12.75" customHeight="1" thickBot="1">
      <c r="A8" s="1821" t="s">
        <v>721</v>
      </c>
      <c r="B8" s="1823" t="s">
        <v>1253</v>
      </c>
      <c r="C8" s="1825" t="s">
        <v>12</v>
      </c>
      <c r="D8" s="1825" t="s">
        <v>11</v>
      </c>
      <c r="E8" s="1827" t="s">
        <v>1074</v>
      </c>
      <c r="F8" s="1828"/>
      <c r="G8" s="1828"/>
      <c r="H8" s="1828"/>
      <c r="I8" s="1828"/>
      <c r="J8" s="1829"/>
      <c r="K8" s="1814" t="s">
        <v>916</v>
      </c>
    </row>
    <row r="9" spans="1:11" ht="45.75" customHeight="1">
      <c r="A9" s="1822"/>
      <c r="B9" s="1824"/>
      <c r="C9" s="1825"/>
      <c r="D9" s="1826"/>
      <c r="E9" s="518" t="s">
        <v>1276</v>
      </c>
      <c r="F9" s="519" t="s">
        <v>1275</v>
      </c>
      <c r="G9" s="518" t="s">
        <v>457</v>
      </c>
      <c r="H9" s="519" t="s">
        <v>458</v>
      </c>
      <c r="I9" s="518" t="s">
        <v>459</v>
      </c>
      <c r="J9" s="519" t="s">
        <v>460</v>
      </c>
      <c r="K9" s="1815"/>
    </row>
    <row r="10" spans="1:11">
      <c r="A10" s="151" t="s">
        <v>917</v>
      </c>
      <c r="B10" s="152">
        <v>2</v>
      </c>
      <c r="C10" s="151" t="s">
        <v>928</v>
      </c>
      <c r="D10" s="507">
        <v>4</v>
      </c>
      <c r="E10" s="151" t="s">
        <v>1259</v>
      </c>
      <c r="F10" s="520">
        <v>6</v>
      </c>
      <c r="G10" s="151" t="s">
        <v>1260</v>
      </c>
      <c r="H10" s="520">
        <v>8</v>
      </c>
      <c r="I10" s="151" t="s">
        <v>1265</v>
      </c>
      <c r="J10" s="520">
        <v>10</v>
      </c>
      <c r="K10" s="516" t="s">
        <v>1267</v>
      </c>
    </row>
    <row r="11" spans="1:11">
      <c r="A11" s="191" t="s">
        <v>917</v>
      </c>
      <c r="B11" s="153" t="s">
        <v>649</v>
      </c>
      <c r="C11" s="275" t="s">
        <v>1206</v>
      </c>
      <c r="D11" s="508" t="s">
        <v>1206</v>
      </c>
      <c r="E11" s="521"/>
      <c r="F11" s="522"/>
      <c r="G11" s="521"/>
      <c r="H11" s="522"/>
      <c r="I11" s="521"/>
      <c r="J11" s="522"/>
      <c r="K11" s="517"/>
    </row>
    <row r="12" spans="1:11">
      <c r="A12" s="191"/>
      <c r="B12" s="153" t="s">
        <v>1261</v>
      </c>
      <c r="C12" s="276"/>
      <c r="D12" s="509"/>
      <c r="E12" s="523"/>
      <c r="F12" s="524"/>
      <c r="G12" s="523"/>
      <c r="H12" s="524"/>
      <c r="I12" s="523"/>
      <c r="J12" s="524"/>
      <c r="K12" s="517"/>
    </row>
    <row r="13" spans="1:11">
      <c r="A13" s="277" t="s">
        <v>918</v>
      </c>
      <c r="B13" s="278" t="s">
        <v>919</v>
      </c>
      <c r="C13" s="132">
        <f>SUM(C14:C17)</f>
        <v>225.821</v>
      </c>
      <c r="D13" s="663">
        <f>SUM(D14:D17)</f>
        <v>243.49700000000001</v>
      </c>
      <c r="E13" s="664">
        <f t="shared" ref="E13:J13" si="0">SUM(E14:E17)</f>
        <v>243.49700000000001</v>
      </c>
      <c r="F13" s="526">
        <f t="shared" si="0"/>
        <v>0</v>
      </c>
      <c r="G13" s="525">
        <f t="shared" si="0"/>
        <v>243.49700000000001</v>
      </c>
      <c r="H13" s="526">
        <f t="shared" si="0"/>
        <v>0</v>
      </c>
      <c r="I13" s="525">
        <f t="shared" si="0"/>
        <v>243.49700000000001</v>
      </c>
      <c r="J13" s="526">
        <f t="shared" si="0"/>
        <v>0</v>
      </c>
      <c r="K13" s="517"/>
    </row>
    <row r="14" spans="1:11">
      <c r="A14" s="155" t="s">
        <v>920</v>
      </c>
      <c r="B14" s="156" t="s">
        <v>921</v>
      </c>
      <c r="C14" s="280">
        <v>151.72</v>
      </c>
      <c r="D14" s="665">
        <v>186.643</v>
      </c>
      <c r="E14" s="665">
        <v>186.643</v>
      </c>
      <c r="F14" s="528"/>
      <c r="G14" s="665">
        <v>186.643</v>
      </c>
      <c r="H14" s="528"/>
      <c r="I14" s="665">
        <v>186.643</v>
      </c>
      <c r="J14" s="528"/>
      <c r="K14" s="517"/>
    </row>
    <row r="15" spans="1:11">
      <c r="A15" s="155" t="s">
        <v>922</v>
      </c>
      <c r="B15" s="156" t="s">
        <v>923</v>
      </c>
      <c r="C15" s="280">
        <v>24.523</v>
      </c>
      <c r="D15" s="665">
        <v>33.496000000000002</v>
      </c>
      <c r="E15" s="665">
        <v>33.496000000000002</v>
      </c>
      <c r="F15" s="665"/>
      <c r="G15" s="665">
        <v>33.496000000000002</v>
      </c>
      <c r="H15" s="528"/>
      <c r="I15" s="665">
        <v>33.496000000000002</v>
      </c>
      <c r="J15" s="528"/>
      <c r="K15" s="517"/>
    </row>
    <row r="16" spans="1:11">
      <c r="A16" s="155" t="s">
        <v>924</v>
      </c>
      <c r="B16" s="156" t="s">
        <v>925</v>
      </c>
      <c r="C16" s="280">
        <v>9.5779999999999994</v>
      </c>
      <c r="D16" s="665">
        <v>6.1970000000000001</v>
      </c>
      <c r="E16" s="665">
        <v>6.1970000000000001</v>
      </c>
      <c r="F16" s="665"/>
      <c r="G16" s="665">
        <v>6.1970000000000001</v>
      </c>
      <c r="H16" s="528"/>
      <c r="I16" s="665">
        <v>6.1970000000000001</v>
      </c>
      <c r="J16" s="528"/>
      <c r="K16" s="517"/>
    </row>
    <row r="17" spans="1:11">
      <c r="A17" s="155" t="s">
        <v>926</v>
      </c>
      <c r="B17" s="156" t="s">
        <v>927</v>
      </c>
      <c r="C17" s="280">
        <v>40</v>
      </c>
      <c r="D17" s="665">
        <v>17.161000000000001</v>
      </c>
      <c r="E17" s="665">
        <v>17.161000000000001</v>
      </c>
      <c r="F17" s="665"/>
      <c r="G17" s="665">
        <v>17.161000000000001</v>
      </c>
      <c r="H17" s="528"/>
      <c r="I17" s="665">
        <v>17.161000000000001</v>
      </c>
      <c r="J17" s="528"/>
      <c r="K17" s="517"/>
    </row>
    <row r="18" spans="1:11">
      <c r="A18" s="277" t="s">
        <v>928</v>
      </c>
      <c r="B18" s="278" t="s">
        <v>929</v>
      </c>
      <c r="C18" s="157">
        <f>C19+C20+C21+C22+C23+C25+C26+C27+C28+C29+C30+C31+C32+C33+C34+C37+C38+C39+C42+C43+C44+C45</f>
        <v>6461</v>
      </c>
      <c r="D18" s="512">
        <f>D19+D20+D21+D22+D23+D25+D26+D27+D28+D29+D30+D31+D32+D33+D34+D37+D38+D39+D42+D43+D44+D45</f>
        <v>6088.2799999999988</v>
      </c>
      <c r="E18" s="530">
        <f t="shared" ref="E18:J18" si="1">E19+E20+E21+E22+E23+E25+E26+E27+E28+E29+E30+E31+E32+E33+E34+E38+E39+E42+E43+E44+E45</f>
        <v>6410.5727799999995</v>
      </c>
      <c r="F18" s="531">
        <f t="shared" si="1"/>
        <v>0</v>
      </c>
      <c r="G18" s="531">
        <f t="shared" si="1"/>
        <v>7079.1971806599995</v>
      </c>
      <c r="H18" s="531">
        <f t="shared" si="1"/>
        <v>0</v>
      </c>
      <c r="I18" s="530">
        <f t="shared" si="1"/>
        <v>7446.3812190510198</v>
      </c>
      <c r="J18" s="531">
        <f t="shared" si="1"/>
        <v>0</v>
      </c>
      <c r="K18" s="517"/>
    </row>
    <row r="19" spans="1:11">
      <c r="A19" s="158" t="s">
        <v>930</v>
      </c>
      <c r="B19" s="156" t="s">
        <v>931</v>
      </c>
      <c r="C19" s="280"/>
      <c r="D19" s="511"/>
      <c r="E19" s="532"/>
      <c r="F19" s="528"/>
      <c r="G19" s="532"/>
      <c r="H19" s="528"/>
      <c r="I19" s="532"/>
      <c r="J19" s="528"/>
      <c r="K19" s="517"/>
    </row>
    <row r="20" spans="1:11">
      <c r="A20" s="159" t="s">
        <v>932</v>
      </c>
      <c r="B20" s="156" t="s">
        <v>933</v>
      </c>
      <c r="C20" s="279">
        <v>1579</v>
      </c>
      <c r="D20" s="513">
        <v>1853.89</v>
      </c>
      <c r="E20" s="527">
        <v>1895.13</v>
      </c>
      <c r="F20" s="533"/>
      <c r="G20" s="562">
        <f>E20*1.062</f>
        <v>2012.6280600000002</v>
      </c>
      <c r="H20" s="533"/>
      <c r="I20" s="562">
        <f>G20*1.062</f>
        <v>2137.4109997200003</v>
      </c>
      <c r="J20" s="533"/>
      <c r="K20" s="517"/>
    </row>
    <row r="21" spans="1:11">
      <c r="A21" s="160" t="s">
        <v>934</v>
      </c>
      <c r="B21" s="156" t="s">
        <v>935</v>
      </c>
      <c r="C21" s="279"/>
      <c r="D21" s="513"/>
      <c r="E21" s="527"/>
      <c r="F21" s="533"/>
      <c r="G21" s="527"/>
      <c r="H21" s="533"/>
      <c r="I21" s="527"/>
      <c r="J21" s="533"/>
      <c r="K21" s="517"/>
    </row>
    <row r="22" spans="1:11" ht="25.5">
      <c r="A22" s="160" t="s">
        <v>936</v>
      </c>
      <c r="B22" s="156" t="s">
        <v>937</v>
      </c>
      <c r="C22" s="279">
        <v>2088</v>
      </c>
      <c r="D22" s="513">
        <v>1760.36</v>
      </c>
      <c r="E22" s="527">
        <v>1917.42</v>
      </c>
      <c r="F22" s="533"/>
      <c r="G22" s="562">
        <f>E22*1.047</f>
        <v>2007.53874</v>
      </c>
      <c r="H22" s="533"/>
      <c r="I22" s="562">
        <f>G22*1.047</f>
        <v>2101.8930607799998</v>
      </c>
      <c r="J22" s="533"/>
      <c r="K22" s="517"/>
    </row>
    <row r="23" spans="1:11" ht="25.5">
      <c r="A23" s="160" t="s">
        <v>938</v>
      </c>
      <c r="B23" s="156" t="s">
        <v>939</v>
      </c>
      <c r="C23" s="279">
        <v>624</v>
      </c>
      <c r="D23" s="513">
        <v>543.95000000000005</v>
      </c>
      <c r="E23" s="562">
        <f>E22*0.309</f>
        <v>592.48278000000005</v>
      </c>
      <c r="F23" s="533"/>
      <c r="G23" s="562">
        <f>G22*0.309</f>
        <v>620.32947065999997</v>
      </c>
      <c r="H23" s="533"/>
      <c r="I23" s="562">
        <f>I22*0.309</f>
        <v>649.48495578101995</v>
      </c>
      <c r="J23" s="533"/>
      <c r="K23" s="542"/>
    </row>
    <row r="24" spans="1:11">
      <c r="A24" s="160" t="s">
        <v>940</v>
      </c>
      <c r="B24" s="156" t="s">
        <v>941</v>
      </c>
      <c r="C24" s="279"/>
      <c r="D24" s="513"/>
      <c r="E24" s="527"/>
      <c r="F24" s="533"/>
      <c r="G24" s="527"/>
      <c r="H24" s="533"/>
      <c r="I24" s="527"/>
      <c r="J24" s="533"/>
      <c r="K24" s="542"/>
    </row>
    <row r="25" spans="1:11">
      <c r="A25" s="160" t="s">
        <v>942</v>
      </c>
      <c r="B25" s="156" t="s">
        <v>943</v>
      </c>
      <c r="C25" s="279"/>
      <c r="D25" s="513"/>
      <c r="E25" s="527"/>
      <c r="F25" s="533"/>
      <c r="G25" s="527"/>
      <c r="H25" s="533"/>
      <c r="I25" s="527"/>
      <c r="J25" s="533"/>
      <c r="K25" s="517"/>
    </row>
    <row r="26" spans="1:11">
      <c r="A26" s="160" t="s">
        <v>944</v>
      </c>
      <c r="B26" s="156" t="s">
        <v>945</v>
      </c>
      <c r="C26" s="279">
        <v>239</v>
      </c>
      <c r="D26" s="513">
        <v>315.19</v>
      </c>
      <c r="E26" s="513">
        <v>315.19</v>
      </c>
      <c r="F26" s="533"/>
      <c r="G26" s="513">
        <v>315.19</v>
      </c>
      <c r="H26" s="533"/>
      <c r="I26" s="513">
        <v>315.19</v>
      </c>
      <c r="J26" s="533"/>
      <c r="K26" s="517"/>
    </row>
    <row r="27" spans="1:11">
      <c r="A27" s="160" t="s">
        <v>946</v>
      </c>
      <c r="B27" s="156" t="s">
        <v>947</v>
      </c>
      <c r="C27" s="279">
        <v>738</v>
      </c>
      <c r="D27" s="513">
        <v>621.82000000000005</v>
      </c>
      <c r="E27" s="513">
        <v>621.82000000000005</v>
      </c>
      <c r="F27" s="533"/>
      <c r="G27" s="527">
        <v>1004.76</v>
      </c>
      <c r="H27" s="533"/>
      <c r="I27" s="527">
        <v>1071.07</v>
      </c>
      <c r="J27" s="533"/>
      <c r="K27" s="517"/>
    </row>
    <row r="28" spans="1:11" ht="25.5">
      <c r="A28" s="160" t="s">
        <v>948</v>
      </c>
      <c r="B28" s="156" t="s">
        <v>949</v>
      </c>
      <c r="C28" s="279"/>
      <c r="D28" s="513"/>
      <c r="E28" s="527"/>
      <c r="F28" s="533"/>
      <c r="G28" s="527"/>
      <c r="H28" s="533"/>
      <c r="I28" s="527"/>
      <c r="J28" s="533"/>
      <c r="K28" s="517"/>
    </row>
    <row r="29" spans="1:11" ht="25.5">
      <c r="A29" s="160" t="s">
        <v>950</v>
      </c>
      <c r="B29" s="156" t="s">
        <v>951</v>
      </c>
      <c r="C29" s="279"/>
      <c r="D29" s="513"/>
      <c r="E29" s="527"/>
      <c r="F29" s="533"/>
      <c r="G29" s="527"/>
      <c r="H29" s="533"/>
      <c r="I29" s="527"/>
      <c r="J29" s="533"/>
      <c r="K29" s="517"/>
    </row>
    <row r="30" spans="1:11" ht="25.5">
      <c r="A30" s="160" t="s">
        <v>952</v>
      </c>
      <c r="B30" s="156" t="s">
        <v>953</v>
      </c>
      <c r="C30" s="279"/>
      <c r="D30" s="513"/>
      <c r="E30" s="527"/>
      <c r="F30" s="533"/>
      <c r="G30" s="527"/>
      <c r="H30" s="533"/>
      <c r="I30" s="527"/>
      <c r="J30" s="533"/>
      <c r="K30" s="517"/>
    </row>
    <row r="31" spans="1:11">
      <c r="A31" s="160" t="s">
        <v>954</v>
      </c>
      <c r="B31" s="156" t="s">
        <v>955</v>
      </c>
      <c r="C31" s="279"/>
      <c r="D31" s="513"/>
      <c r="E31" s="527"/>
      <c r="F31" s="533"/>
      <c r="G31" s="527"/>
      <c r="H31" s="533"/>
      <c r="I31" s="527"/>
      <c r="J31" s="533"/>
      <c r="K31" s="517"/>
    </row>
    <row r="32" spans="1:11">
      <c r="A32" s="160" t="s">
        <v>956</v>
      </c>
      <c r="B32" s="156" t="s">
        <v>957</v>
      </c>
      <c r="C32" s="279"/>
      <c r="D32" s="513"/>
      <c r="E32" s="527"/>
      <c r="F32" s="533"/>
      <c r="G32" s="527"/>
      <c r="H32" s="533"/>
      <c r="I32" s="527"/>
      <c r="J32" s="533"/>
      <c r="K32" s="517"/>
    </row>
    <row r="33" spans="1:11">
      <c r="A33" s="160" t="s">
        <v>958</v>
      </c>
      <c r="B33" s="156" t="s">
        <v>959</v>
      </c>
      <c r="C33" s="279"/>
      <c r="D33" s="513">
        <v>163.83000000000001</v>
      </c>
      <c r="E33" s="527"/>
      <c r="F33" s="533"/>
      <c r="G33" s="562">
        <f>E33*1.047</f>
        <v>0</v>
      </c>
      <c r="H33" s="533"/>
      <c r="I33" s="562">
        <f>G33*1.047</f>
        <v>0</v>
      </c>
      <c r="J33" s="533"/>
      <c r="K33" s="517"/>
    </row>
    <row r="34" spans="1:11">
      <c r="A34" s="160" t="s">
        <v>960</v>
      </c>
      <c r="B34" s="156" t="s">
        <v>961</v>
      </c>
      <c r="C34" s="279">
        <v>561</v>
      </c>
      <c r="D34" s="513">
        <v>269.58</v>
      </c>
      <c r="E34" s="527">
        <v>519.9</v>
      </c>
      <c r="F34" s="533"/>
      <c r="G34" s="562">
        <f>E34*1.047</f>
        <v>544.33529999999996</v>
      </c>
      <c r="H34" s="533"/>
      <c r="I34" s="562">
        <f>G34*1.047</f>
        <v>569.91905909999991</v>
      </c>
      <c r="J34" s="533"/>
      <c r="K34" s="517"/>
    </row>
    <row r="35" spans="1:11">
      <c r="A35" s="160" t="s">
        <v>962</v>
      </c>
      <c r="B35" s="156" t="s">
        <v>963</v>
      </c>
      <c r="C35" s="279"/>
      <c r="D35" s="513"/>
      <c r="E35" s="527"/>
      <c r="F35" s="533"/>
      <c r="G35" s="527"/>
      <c r="H35" s="533"/>
      <c r="I35" s="527"/>
      <c r="J35" s="533"/>
      <c r="K35" s="517"/>
    </row>
    <row r="36" spans="1:11">
      <c r="A36" s="160" t="s">
        <v>964</v>
      </c>
      <c r="B36" s="156" t="s">
        <v>965</v>
      </c>
      <c r="C36" s="279"/>
      <c r="D36" s="513"/>
      <c r="E36" s="527"/>
      <c r="F36" s="533"/>
      <c r="G36" s="527"/>
      <c r="H36" s="533"/>
      <c r="I36" s="527"/>
      <c r="J36" s="533"/>
      <c r="K36" s="517"/>
    </row>
    <row r="37" spans="1:11">
      <c r="A37" s="160" t="s">
        <v>966</v>
      </c>
      <c r="B37" s="156" t="s">
        <v>967</v>
      </c>
      <c r="C37" s="279"/>
      <c r="D37" s="513"/>
      <c r="E37" s="534" t="s">
        <v>10</v>
      </c>
      <c r="F37" s="535" t="s">
        <v>10</v>
      </c>
      <c r="G37" s="534" t="s">
        <v>10</v>
      </c>
      <c r="H37" s="535" t="s">
        <v>10</v>
      </c>
      <c r="I37" s="534" t="s">
        <v>10</v>
      </c>
      <c r="J37" s="535" t="s">
        <v>10</v>
      </c>
      <c r="K37" s="517"/>
    </row>
    <row r="38" spans="1:11">
      <c r="A38" s="160" t="s">
        <v>968</v>
      </c>
      <c r="B38" s="156" t="s">
        <v>969</v>
      </c>
      <c r="C38" s="279"/>
      <c r="D38" s="513"/>
      <c r="E38" s="527"/>
      <c r="F38" s="533"/>
      <c r="G38" s="527"/>
      <c r="H38" s="533"/>
      <c r="I38" s="527"/>
      <c r="J38" s="533"/>
      <c r="K38" s="517"/>
    </row>
    <row r="39" spans="1:11">
      <c r="A39" s="160" t="s">
        <v>970</v>
      </c>
      <c r="B39" s="156" t="s">
        <v>971</v>
      </c>
      <c r="C39" s="279">
        <v>632</v>
      </c>
      <c r="D39" s="513">
        <v>559.66</v>
      </c>
      <c r="E39" s="527">
        <v>548.63</v>
      </c>
      <c r="F39" s="533"/>
      <c r="G39" s="562">
        <f>E39*1.047</f>
        <v>574.4156099999999</v>
      </c>
      <c r="H39" s="533"/>
      <c r="I39" s="562">
        <f>G39*1.047</f>
        <v>601.41314366999984</v>
      </c>
      <c r="J39" s="533"/>
      <c r="K39" s="517"/>
    </row>
    <row r="40" spans="1:11" ht="25.5">
      <c r="A40" s="160" t="s">
        <v>972</v>
      </c>
      <c r="B40" s="156" t="s">
        <v>973</v>
      </c>
      <c r="C40" s="279"/>
      <c r="D40" s="513"/>
      <c r="E40" s="527"/>
      <c r="F40" s="533"/>
      <c r="G40" s="527"/>
      <c r="H40" s="533"/>
      <c r="I40" s="527"/>
      <c r="J40" s="533"/>
      <c r="K40" s="517"/>
    </row>
    <row r="41" spans="1:11">
      <c r="A41" s="160" t="s">
        <v>974</v>
      </c>
      <c r="B41" s="156" t="s">
        <v>975</v>
      </c>
      <c r="C41" s="279"/>
      <c r="D41" s="513"/>
      <c r="E41" s="527"/>
      <c r="F41" s="533"/>
      <c r="G41" s="527"/>
      <c r="H41" s="533"/>
      <c r="I41" s="527"/>
      <c r="J41" s="533"/>
      <c r="K41" s="517"/>
    </row>
    <row r="42" spans="1:11" ht="25.5">
      <c r="A42" s="161" t="s">
        <v>976</v>
      </c>
      <c r="B42" s="162" t="s">
        <v>977</v>
      </c>
      <c r="C42" s="276"/>
      <c r="D42" s="509"/>
      <c r="E42" s="523"/>
      <c r="F42" s="524"/>
      <c r="G42" s="523"/>
      <c r="H42" s="524"/>
      <c r="I42" s="523"/>
      <c r="J42" s="524"/>
      <c r="K42" s="517"/>
    </row>
    <row r="43" spans="1:11">
      <c r="A43" s="154" t="s">
        <v>978</v>
      </c>
      <c r="B43" s="162" t="s">
        <v>979</v>
      </c>
      <c r="C43" s="276"/>
      <c r="D43" s="509"/>
      <c r="E43" s="523"/>
      <c r="F43" s="524"/>
      <c r="G43" s="523"/>
      <c r="H43" s="524"/>
      <c r="I43" s="523"/>
      <c r="J43" s="524"/>
      <c r="K43" s="517"/>
    </row>
    <row r="44" spans="1:11">
      <c r="A44" s="154" t="s">
        <v>980</v>
      </c>
      <c r="B44" s="162" t="s">
        <v>981</v>
      </c>
      <c r="C44" s="276"/>
      <c r="D44" s="509"/>
      <c r="E44" s="523"/>
      <c r="F44" s="524"/>
      <c r="G44" s="523"/>
      <c r="H44" s="524"/>
      <c r="I44" s="523"/>
      <c r="J44" s="524"/>
      <c r="K44" s="517"/>
    </row>
    <row r="45" spans="1:11">
      <c r="A45" s="154" t="s">
        <v>982</v>
      </c>
      <c r="B45" s="162" t="s">
        <v>983</v>
      </c>
      <c r="C45" s="276"/>
      <c r="D45" s="509"/>
      <c r="E45" s="523"/>
      <c r="F45" s="524"/>
      <c r="G45" s="523"/>
      <c r="H45" s="524"/>
      <c r="I45" s="523"/>
      <c r="J45" s="524"/>
      <c r="K45" s="517"/>
    </row>
    <row r="46" spans="1:11">
      <c r="A46" s="282" t="s">
        <v>984</v>
      </c>
      <c r="B46" s="283" t="s">
        <v>985</v>
      </c>
      <c r="C46" s="157">
        <f>SUM(C47:C51)</f>
        <v>0</v>
      </c>
      <c r="D46" s="512">
        <f>SUM(D47:D51)</f>
        <v>0</v>
      </c>
      <c r="E46" s="530">
        <f t="shared" ref="E46:J46" si="2">SUM(E47:E51)</f>
        <v>320.528639</v>
      </c>
      <c r="F46" s="531">
        <f t="shared" si="2"/>
        <v>0</v>
      </c>
      <c r="G46" s="530">
        <f t="shared" si="2"/>
        <v>353.95985903299999</v>
      </c>
      <c r="H46" s="531">
        <f t="shared" si="2"/>
        <v>0</v>
      </c>
      <c r="I46" s="530">
        <f t="shared" si="2"/>
        <v>372.31906095255101</v>
      </c>
      <c r="J46" s="531">
        <f t="shared" si="2"/>
        <v>0</v>
      </c>
      <c r="K46" s="517"/>
    </row>
    <row r="47" spans="1:11" ht="25.5">
      <c r="A47" s="154" t="s">
        <v>986</v>
      </c>
      <c r="B47" s="153" t="s">
        <v>987</v>
      </c>
      <c r="C47" s="284"/>
      <c r="D47" s="514"/>
      <c r="E47" s="536"/>
      <c r="F47" s="537"/>
      <c r="G47" s="536"/>
      <c r="H47" s="537"/>
      <c r="I47" s="536"/>
      <c r="J47" s="537"/>
      <c r="K47" s="517"/>
    </row>
    <row r="48" spans="1:11">
      <c r="A48" s="154" t="s">
        <v>988</v>
      </c>
      <c r="B48" s="153" t="s">
        <v>989</v>
      </c>
      <c r="C48" s="284"/>
      <c r="D48" s="514"/>
      <c r="E48" s="536">
        <f>E18*0.05</f>
        <v>320.528639</v>
      </c>
      <c r="F48" s="537"/>
      <c r="G48" s="536">
        <f>G18*0.05</f>
        <v>353.95985903299999</v>
      </c>
      <c r="H48" s="537"/>
      <c r="I48" s="536">
        <f>I18*0.05</f>
        <v>372.31906095255101</v>
      </c>
      <c r="J48" s="537"/>
      <c r="K48" s="517"/>
    </row>
    <row r="49" spans="1:11">
      <c r="A49" s="154" t="s">
        <v>990</v>
      </c>
      <c r="B49" s="153" t="s">
        <v>991</v>
      </c>
      <c r="C49" s="284"/>
      <c r="D49" s="514"/>
      <c r="E49" s="536"/>
      <c r="F49" s="537"/>
      <c r="G49" s="536"/>
      <c r="H49" s="537"/>
      <c r="I49" s="536"/>
      <c r="J49" s="537"/>
      <c r="K49" s="517"/>
    </row>
    <row r="50" spans="1:11">
      <c r="A50" s="154" t="s">
        <v>992</v>
      </c>
      <c r="B50" s="153" t="s">
        <v>993</v>
      </c>
      <c r="C50" s="284"/>
      <c r="D50" s="514"/>
      <c r="E50" s="536"/>
      <c r="F50" s="537"/>
      <c r="G50" s="536"/>
      <c r="H50" s="537"/>
      <c r="I50" s="536"/>
      <c r="J50" s="537"/>
      <c r="K50" s="517"/>
    </row>
    <row r="51" spans="1:11">
      <c r="A51" s="154" t="s">
        <v>994</v>
      </c>
      <c r="B51" s="153" t="s">
        <v>995</v>
      </c>
      <c r="C51" s="284"/>
      <c r="D51" s="514"/>
      <c r="E51" s="536"/>
      <c r="F51" s="537"/>
      <c r="G51" s="536"/>
      <c r="H51" s="537"/>
      <c r="I51" s="536"/>
      <c r="J51" s="537"/>
      <c r="K51" s="517"/>
    </row>
    <row r="52" spans="1:11">
      <c r="A52" s="154" t="s">
        <v>996</v>
      </c>
      <c r="B52" s="153" t="s">
        <v>997</v>
      </c>
      <c r="C52" s="284"/>
      <c r="D52" s="514"/>
      <c r="E52" s="536"/>
      <c r="F52" s="537"/>
      <c r="G52" s="536"/>
      <c r="H52" s="537"/>
      <c r="I52" s="536"/>
      <c r="J52" s="537"/>
      <c r="K52" s="543"/>
    </row>
    <row r="53" spans="1:11">
      <c r="A53" s="154" t="s">
        <v>998</v>
      </c>
      <c r="B53" s="153" t="s">
        <v>999</v>
      </c>
      <c r="C53" s="284"/>
      <c r="D53" s="514"/>
      <c r="E53" s="536"/>
      <c r="F53" s="537"/>
      <c r="G53" s="536"/>
      <c r="H53" s="537"/>
      <c r="I53" s="536"/>
      <c r="J53" s="537"/>
      <c r="K53" s="517"/>
    </row>
    <row r="54" spans="1:11">
      <c r="A54" s="282">
        <v>5</v>
      </c>
      <c r="B54" s="283" t="s">
        <v>1000</v>
      </c>
      <c r="C54" s="157">
        <f t="shared" ref="C54:J54" si="3">SUM(C55:C57)</f>
        <v>0</v>
      </c>
      <c r="D54" s="512">
        <f t="shared" si="3"/>
        <v>0</v>
      </c>
      <c r="E54" s="530">
        <f t="shared" si="3"/>
        <v>0</v>
      </c>
      <c r="F54" s="531">
        <f t="shared" si="3"/>
        <v>0</v>
      </c>
      <c r="G54" s="530">
        <f t="shared" si="3"/>
        <v>0</v>
      </c>
      <c r="H54" s="531">
        <f t="shared" si="3"/>
        <v>0</v>
      </c>
      <c r="I54" s="530">
        <f t="shared" si="3"/>
        <v>0</v>
      </c>
      <c r="J54" s="531">
        <f t="shared" si="3"/>
        <v>0</v>
      </c>
      <c r="K54" s="517"/>
    </row>
    <row r="55" spans="1:11">
      <c r="A55" s="163" t="s">
        <v>1001</v>
      </c>
      <c r="B55" s="164" t="s">
        <v>1002</v>
      </c>
      <c r="C55" s="284"/>
      <c r="D55" s="514"/>
      <c r="E55" s="536"/>
      <c r="F55" s="537"/>
      <c r="G55" s="536"/>
      <c r="H55" s="537"/>
      <c r="I55" s="536"/>
      <c r="J55" s="537"/>
      <c r="K55" s="543"/>
    </row>
    <row r="56" spans="1:11" ht="25.5">
      <c r="A56" s="163" t="s">
        <v>1003</v>
      </c>
      <c r="B56" s="164" t="s">
        <v>1004</v>
      </c>
      <c r="C56" s="284"/>
      <c r="D56" s="514"/>
      <c r="E56" s="536"/>
      <c r="F56" s="537"/>
      <c r="G56" s="536"/>
      <c r="H56" s="537"/>
      <c r="I56" s="536"/>
      <c r="J56" s="537"/>
      <c r="K56" s="543"/>
    </row>
    <row r="57" spans="1:11" ht="38.25">
      <c r="A57" s="163" t="s">
        <v>1005</v>
      </c>
      <c r="B57" s="164" t="s">
        <v>1006</v>
      </c>
      <c r="C57" s="284"/>
      <c r="D57" s="514"/>
      <c r="E57" s="536"/>
      <c r="F57" s="537"/>
      <c r="G57" s="536"/>
      <c r="H57" s="537"/>
      <c r="I57" s="536"/>
      <c r="J57" s="537"/>
      <c r="K57" s="543"/>
    </row>
    <row r="58" spans="1:11" ht="25.5">
      <c r="A58" s="282">
        <v>6</v>
      </c>
      <c r="B58" s="283" t="s">
        <v>1007</v>
      </c>
      <c r="C58" s="285"/>
      <c r="D58" s="515"/>
      <c r="E58" s="538"/>
      <c r="F58" s="539"/>
      <c r="G58" s="538"/>
      <c r="H58" s="539"/>
      <c r="I58" s="538"/>
      <c r="J58" s="539"/>
      <c r="K58" s="543"/>
    </row>
    <row r="59" spans="1:11">
      <c r="A59" s="282">
        <v>7</v>
      </c>
      <c r="B59" s="286" t="s">
        <v>1008</v>
      </c>
      <c r="C59" s="157">
        <f t="shared" ref="C59:J59" si="4">ROUND(IF(C13&gt;0,C60/C13,0),2)</f>
        <v>28.61</v>
      </c>
      <c r="D59" s="512">
        <f t="shared" si="4"/>
        <v>25</v>
      </c>
      <c r="E59" s="530">
        <f t="shared" si="4"/>
        <v>27.64</v>
      </c>
      <c r="F59" s="531">
        <f t="shared" si="4"/>
        <v>0</v>
      </c>
      <c r="G59" s="530">
        <f t="shared" si="4"/>
        <v>30.53</v>
      </c>
      <c r="H59" s="531">
        <f t="shared" si="4"/>
        <v>0</v>
      </c>
      <c r="I59" s="530">
        <f t="shared" si="4"/>
        <v>32.11</v>
      </c>
      <c r="J59" s="531">
        <f t="shared" si="4"/>
        <v>0</v>
      </c>
      <c r="K59" s="543"/>
    </row>
    <row r="60" spans="1:11" ht="13.5" thickBot="1">
      <c r="A60" s="282">
        <v>8</v>
      </c>
      <c r="B60" s="283" t="s">
        <v>1009</v>
      </c>
      <c r="C60" s="287">
        <f t="shared" ref="C60:J60" si="5">C46+C18+C54-C58</f>
        <v>6461</v>
      </c>
      <c r="D60" s="288">
        <f t="shared" si="5"/>
        <v>6088.2799999999988</v>
      </c>
      <c r="E60" s="540">
        <f t="shared" si="5"/>
        <v>6731.1014189999996</v>
      </c>
      <c r="F60" s="541">
        <f t="shared" si="5"/>
        <v>0</v>
      </c>
      <c r="G60" s="540">
        <f t="shared" si="5"/>
        <v>7433.1570396929992</v>
      </c>
      <c r="H60" s="541">
        <f t="shared" si="5"/>
        <v>0</v>
      </c>
      <c r="I60" s="540">
        <f t="shared" si="5"/>
        <v>7818.7002800035707</v>
      </c>
      <c r="J60" s="541">
        <f t="shared" si="5"/>
        <v>0</v>
      </c>
      <c r="K60" s="517"/>
    </row>
  </sheetData>
  <mergeCells count="12">
    <mergeCell ref="K8:K9"/>
    <mergeCell ref="A2:K2"/>
    <mergeCell ref="A3:K3"/>
    <mergeCell ref="A4:K4"/>
    <mergeCell ref="A6:K6"/>
    <mergeCell ref="A7:B7"/>
    <mergeCell ref="C7:K7"/>
    <mergeCell ref="A8:A9"/>
    <mergeCell ref="B8:B9"/>
    <mergeCell ref="C8:C9"/>
    <mergeCell ref="D8:D9"/>
    <mergeCell ref="E8:J8"/>
  </mergeCells>
  <phoneticPr fontId="101" type="noConversion"/>
  <dataValidations count="1">
    <dataValidation type="list" allowBlank="1" showInputMessage="1" showErrorMessage="1" sqref="C11:J11">
      <formula1>налог</formula1>
    </dataValidation>
  </dataValidations>
  <pageMargins left="0.23622047244094491" right="0.23622047244094491" top="0.55118110236220474" bottom="0.19685039370078741" header="0.31496062992125984" footer="0.31496062992125984"/>
  <pageSetup paperSize="9" scale="58" fitToHeight="0" orientation="landscape"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S119"/>
  <sheetViews>
    <sheetView view="pageBreakPreview" topLeftCell="A7" zoomScale="85" zoomScaleSheetLayoutView="85" workbookViewId="0">
      <selection activeCell="E49" sqref="E49"/>
    </sheetView>
  </sheetViews>
  <sheetFormatPr defaultRowHeight="14.25"/>
  <cols>
    <col min="1" max="1" width="15.140625" style="759" customWidth="1"/>
    <col min="2" max="2" width="56.7109375" style="759" customWidth="1"/>
    <col min="3" max="3" width="19.85546875" style="760" customWidth="1"/>
    <col min="4" max="4" width="19.85546875" style="759" customWidth="1"/>
    <col min="5" max="5" width="22" style="759" customWidth="1"/>
    <col min="6" max="11" width="21.85546875" style="759" customWidth="1"/>
    <col min="12" max="14" width="21.85546875" style="760" customWidth="1"/>
    <col min="15" max="15" width="14.7109375" style="760" customWidth="1"/>
    <col min="16" max="123" width="9.140625" style="760"/>
    <col min="124" max="16384" width="9.140625" style="759"/>
  </cols>
  <sheetData>
    <row r="1" spans="1:122" ht="14.25" customHeight="1">
      <c r="A1" s="1795" t="s">
        <v>1078</v>
      </c>
      <c r="B1" s="1795"/>
      <c r="C1" s="1795"/>
      <c r="D1" s="1795"/>
      <c r="E1" s="1795"/>
      <c r="F1" s="1795"/>
      <c r="G1" s="1795"/>
      <c r="H1" s="1795"/>
      <c r="I1" s="1795"/>
      <c r="J1" s="1795"/>
      <c r="K1" s="1795"/>
      <c r="L1" s="1795"/>
      <c r="M1" s="1795"/>
      <c r="N1" s="1795"/>
      <c r="O1" s="1795"/>
    </row>
    <row r="2" spans="1:122" ht="14.25" customHeight="1">
      <c r="A2" s="1795" t="s">
        <v>1578</v>
      </c>
      <c r="B2" s="1795"/>
      <c r="C2" s="1795"/>
      <c r="D2" s="1795"/>
      <c r="E2" s="1795"/>
      <c r="F2" s="1795"/>
      <c r="G2" s="1795"/>
      <c r="H2" s="1795"/>
      <c r="I2" s="1795"/>
      <c r="J2" s="1795"/>
      <c r="K2" s="1795"/>
      <c r="L2" s="1795"/>
      <c r="M2" s="1795"/>
      <c r="N2" s="1795"/>
      <c r="O2" s="1795"/>
    </row>
    <row r="3" spans="1:122">
      <c r="A3" s="1795"/>
      <c r="B3" s="1795"/>
      <c r="C3" s="1795"/>
      <c r="D3" s="1795"/>
      <c r="E3" s="1795"/>
      <c r="F3" s="1795"/>
      <c r="G3" s="1795"/>
      <c r="H3" s="1795"/>
      <c r="I3" s="1795"/>
      <c r="J3" s="1795"/>
      <c r="K3" s="1795"/>
      <c r="L3" s="1795"/>
      <c r="M3" s="1795"/>
      <c r="N3" s="1795"/>
      <c r="O3" s="1795"/>
    </row>
    <row r="5" spans="1:122" ht="15.75" customHeight="1">
      <c r="A5" s="1841" t="s">
        <v>733</v>
      </c>
      <c r="B5" s="1841"/>
      <c r="C5" s="1835" t="s">
        <v>1613</v>
      </c>
      <c r="D5" s="1835"/>
      <c r="E5" s="1836"/>
    </row>
    <row r="6" spans="1:122" ht="13.5" customHeight="1">
      <c r="A6" s="1834" t="s">
        <v>1258</v>
      </c>
      <c r="B6" s="1834"/>
      <c r="C6" s="1835" t="s">
        <v>1347</v>
      </c>
      <c r="D6" s="1835"/>
      <c r="E6" s="1836"/>
    </row>
    <row r="7" spans="1:122" s="761" customFormat="1" ht="13.5" customHeight="1">
      <c r="A7" s="1837" t="s">
        <v>721</v>
      </c>
      <c r="B7" s="1838" t="s">
        <v>915</v>
      </c>
      <c r="C7" s="1839" t="s">
        <v>1993</v>
      </c>
      <c r="D7" s="1839" t="s">
        <v>1994</v>
      </c>
      <c r="E7" s="1839" t="s">
        <v>1992</v>
      </c>
      <c r="F7" s="1839" t="s">
        <v>1995</v>
      </c>
      <c r="G7" s="1839" t="s">
        <v>1992</v>
      </c>
      <c r="H7" s="1839" t="s">
        <v>1996</v>
      </c>
      <c r="I7" s="1839" t="s">
        <v>1997</v>
      </c>
      <c r="J7" s="1839" t="s">
        <v>1998</v>
      </c>
      <c r="K7" s="1839" t="s">
        <v>1999</v>
      </c>
      <c r="L7" s="1839" t="s">
        <v>2000</v>
      </c>
      <c r="M7" s="1839" t="s">
        <v>2001</v>
      </c>
      <c r="N7" s="1839" t="s">
        <v>2002</v>
      </c>
      <c r="O7" s="1842" t="s">
        <v>916</v>
      </c>
      <c r="P7" s="760"/>
      <c r="Q7" s="760"/>
      <c r="R7" s="760"/>
      <c r="S7" s="760"/>
      <c r="T7" s="760"/>
      <c r="U7" s="760"/>
      <c r="V7" s="760"/>
      <c r="W7" s="760"/>
      <c r="X7" s="760"/>
      <c r="Y7" s="760"/>
      <c r="Z7" s="760"/>
      <c r="AA7" s="760"/>
      <c r="AB7" s="760"/>
      <c r="AC7" s="760"/>
      <c r="AD7" s="760"/>
      <c r="AE7" s="760"/>
      <c r="AF7" s="760"/>
      <c r="AG7" s="760"/>
      <c r="AH7" s="760"/>
      <c r="AI7" s="760"/>
      <c r="AJ7" s="760"/>
      <c r="AK7" s="760"/>
      <c r="AL7" s="760"/>
      <c r="AM7" s="760"/>
      <c r="AN7" s="760"/>
      <c r="AO7" s="760"/>
      <c r="AP7" s="760"/>
      <c r="AQ7" s="760"/>
      <c r="AR7" s="760"/>
      <c r="AS7" s="760"/>
      <c r="AT7" s="760"/>
      <c r="AU7" s="760"/>
      <c r="AV7" s="760"/>
      <c r="AW7" s="760"/>
      <c r="AX7" s="760"/>
      <c r="AY7" s="760"/>
      <c r="AZ7" s="760"/>
      <c r="BA7" s="760"/>
      <c r="BB7" s="760"/>
      <c r="BC7" s="760"/>
      <c r="BD7" s="760"/>
      <c r="BE7" s="760"/>
      <c r="BF7" s="760"/>
      <c r="BG7" s="760"/>
      <c r="BH7" s="760"/>
      <c r="BI7" s="760"/>
      <c r="BJ7" s="760"/>
      <c r="BK7" s="760"/>
      <c r="BL7" s="760"/>
      <c r="BM7" s="760"/>
      <c r="BN7" s="760"/>
      <c r="BO7" s="760"/>
      <c r="BP7" s="760"/>
      <c r="BQ7" s="760"/>
      <c r="BR7" s="760"/>
      <c r="BS7" s="760"/>
      <c r="BT7" s="760"/>
      <c r="BU7" s="760"/>
      <c r="BV7" s="760"/>
      <c r="BW7" s="760"/>
      <c r="BX7" s="760"/>
      <c r="BY7" s="760"/>
      <c r="BZ7" s="760"/>
      <c r="CA7" s="760"/>
      <c r="CB7" s="760"/>
      <c r="CC7" s="760"/>
      <c r="CD7" s="760"/>
      <c r="CE7" s="760"/>
      <c r="CF7" s="760"/>
      <c r="CG7" s="760"/>
      <c r="CH7" s="760"/>
      <c r="CI7" s="760"/>
      <c r="CJ7" s="760"/>
      <c r="CK7" s="760"/>
      <c r="CL7" s="760"/>
      <c r="CM7" s="760"/>
      <c r="CN7" s="760"/>
      <c r="CO7" s="760"/>
      <c r="CP7" s="760"/>
      <c r="CQ7" s="760"/>
      <c r="CR7" s="760"/>
      <c r="CS7" s="760"/>
      <c r="CT7" s="760"/>
      <c r="CU7" s="760"/>
      <c r="CV7" s="760"/>
      <c r="CW7" s="760"/>
      <c r="CX7" s="760"/>
      <c r="CY7" s="760"/>
      <c r="CZ7" s="760"/>
      <c r="DA7" s="760"/>
      <c r="DB7" s="760"/>
      <c r="DC7" s="760"/>
      <c r="DD7" s="760"/>
      <c r="DE7" s="760"/>
      <c r="DF7" s="760"/>
      <c r="DG7" s="760"/>
      <c r="DH7" s="760"/>
      <c r="DI7" s="760"/>
      <c r="DJ7" s="760"/>
      <c r="DK7" s="760"/>
      <c r="DL7" s="760"/>
      <c r="DM7" s="760"/>
      <c r="DN7" s="760"/>
      <c r="DO7" s="760"/>
      <c r="DP7" s="760"/>
      <c r="DQ7" s="760"/>
      <c r="DR7" s="760"/>
    </row>
    <row r="8" spans="1:122" s="761" customFormat="1" ht="70.5" customHeight="1">
      <c r="A8" s="1837"/>
      <c r="B8" s="1838"/>
      <c r="C8" s="1839"/>
      <c r="D8" s="1839"/>
      <c r="E8" s="1839"/>
      <c r="F8" s="1839"/>
      <c r="G8" s="1839"/>
      <c r="H8" s="1839"/>
      <c r="I8" s="1839"/>
      <c r="J8" s="1839"/>
      <c r="K8" s="1839"/>
      <c r="L8" s="1839"/>
      <c r="M8" s="1839"/>
      <c r="N8" s="1839"/>
      <c r="O8" s="1842"/>
      <c r="P8" s="760"/>
      <c r="Q8" s="760"/>
      <c r="R8" s="760"/>
      <c r="S8" s="760"/>
      <c r="T8" s="760"/>
      <c r="U8" s="760"/>
      <c r="V8" s="760"/>
      <c r="W8" s="760"/>
      <c r="X8" s="760"/>
      <c r="Y8" s="760"/>
      <c r="Z8" s="760"/>
      <c r="AA8" s="760"/>
      <c r="AB8" s="760"/>
      <c r="AC8" s="760"/>
      <c r="AD8" s="760"/>
      <c r="AE8" s="760"/>
      <c r="AF8" s="760"/>
      <c r="AG8" s="760"/>
      <c r="AH8" s="760"/>
      <c r="AI8" s="760"/>
      <c r="AJ8" s="760"/>
      <c r="AK8" s="760"/>
      <c r="AL8" s="760"/>
      <c r="AM8" s="760"/>
      <c r="AN8" s="760"/>
      <c r="AO8" s="760"/>
      <c r="AP8" s="760"/>
      <c r="AQ8" s="760"/>
      <c r="AR8" s="760"/>
      <c r="AS8" s="760"/>
      <c r="AT8" s="760"/>
      <c r="AU8" s="760"/>
      <c r="AV8" s="760"/>
      <c r="AW8" s="760"/>
      <c r="AX8" s="760"/>
      <c r="AY8" s="760"/>
      <c r="AZ8" s="760"/>
      <c r="BA8" s="760"/>
      <c r="BB8" s="760"/>
      <c r="BC8" s="760"/>
      <c r="BD8" s="760"/>
      <c r="BE8" s="760"/>
      <c r="BF8" s="760"/>
      <c r="BG8" s="760"/>
      <c r="BH8" s="760"/>
      <c r="BI8" s="760"/>
      <c r="BJ8" s="760"/>
      <c r="BK8" s="760"/>
      <c r="BL8" s="760"/>
      <c r="BM8" s="760"/>
      <c r="BN8" s="760"/>
      <c r="BO8" s="760"/>
      <c r="BP8" s="760"/>
      <c r="BQ8" s="760"/>
      <c r="BR8" s="760"/>
      <c r="BS8" s="760"/>
      <c r="BT8" s="760"/>
      <c r="BU8" s="760"/>
      <c r="BV8" s="760"/>
      <c r="BW8" s="760"/>
      <c r="BX8" s="760"/>
      <c r="BY8" s="760"/>
      <c r="BZ8" s="760"/>
      <c r="CA8" s="760"/>
      <c r="CB8" s="760"/>
      <c r="CC8" s="760"/>
      <c r="CD8" s="760"/>
      <c r="CE8" s="760"/>
      <c r="CF8" s="760"/>
      <c r="CG8" s="760"/>
      <c r="CH8" s="760"/>
      <c r="CI8" s="760"/>
      <c r="CJ8" s="760"/>
      <c r="CK8" s="760"/>
      <c r="CL8" s="760"/>
      <c r="CM8" s="760"/>
      <c r="CN8" s="760"/>
      <c r="CO8" s="760"/>
      <c r="CP8" s="760"/>
      <c r="CQ8" s="760"/>
      <c r="CR8" s="760"/>
      <c r="CS8" s="760"/>
      <c r="CT8" s="760"/>
      <c r="CU8" s="760"/>
      <c r="CV8" s="760"/>
      <c r="CW8" s="760"/>
      <c r="CX8" s="760"/>
      <c r="CY8" s="760"/>
      <c r="CZ8" s="760"/>
      <c r="DA8" s="760"/>
      <c r="DB8" s="760"/>
      <c r="DC8" s="760"/>
      <c r="DD8" s="760"/>
      <c r="DE8" s="760"/>
      <c r="DF8" s="760"/>
      <c r="DG8" s="760"/>
      <c r="DH8" s="760"/>
      <c r="DI8" s="760"/>
      <c r="DJ8" s="760"/>
      <c r="DK8" s="760"/>
      <c r="DL8" s="760"/>
      <c r="DM8" s="760"/>
      <c r="DN8" s="760"/>
      <c r="DO8" s="760"/>
      <c r="DP8" s="760"/>
      <c r="DQ8" s="760"/>
      <c r="DR8" s="760"/>
    </row>
    <row r="9" spans="1:122" s="761" customFormat="1">
      <c r="A9" s="765" t="s">
        <v>917</v>
      </c>
      <c r="B9" s="766">
        <v>2</v>
      </c>
      <c r="C9" s="766">
        <v>3</v>
      </c>
      <c r="D9" s="766">
        <v>4</v>
      </c>
      <c r="E9" s="766">
        <v>5</v>
      </c>
      <c r="F9" s="766">
        <v>6</v>
      </c>
      <c r="G9" s="766">
        <v>7</v>
      </c>
      <c r="H9" s="766">
        <v>8</v>
      </c>
      <c r="I9" s="766">
        <v>9</v>
      </c>
      <c r="J9" s="766">
        <v>10</v>
      </c>
      <c r="K9" s="766">
        <f>J9+1</f>
        <v>11</v>
      </c>
      <c r="L9" s="766">
        <f t="shared" ref="L9:O9" si="0">K9+1</f>
        <v>12</v>
      </c>
      <c r="M9" s="766">
        <f t="shared" si="0"/>
        <v>13</v>
      </c>
      <c r="N9" s="766">
        <f t="shared" si="0"/>
        <v>14</v>
      </c>
      <c r="O9" s="766">
        <f t="shared" si="0"/>
        <v>15</v>
      </c>
      <c r="P9" s="760"/>
      <c r="Q9" s="760"/>
      <c r="R9" s="760"/>
      <c r="S9" s="760"/>
      <c r="T9" s="760"/>
      <c r="U9" s="760"/>
      <c r="V9" s="760"/>
      <c r="W9" s="760"/>
      <c r="X9" s="760"/>
      <c r="Y9" s="760"/>
      <c r="Z9" s="760"/>
      <c r="AA9" s="760"/>
      <c r="AB9" s="760"/>
      <c r="AC9" s="760"/>
      <c r="AD9" s="760"/>
      <c r="AE9" s="760"/>
      <c r="AF9" s="760"/>
      <c r="AG9" s="760"/>
      <c r="AH9" s="760"/>
      <c r="AI9" s="760"/>
      <c r="AJ9" s="760"/>
      <c r="AK9" s="760"/>
      <c r="AL9" s="760"/>
      <c r="AM9" s="760"/>
      <c r="AN9" s="760"/>
      <c r="AO9" s="760"/>
      <c r="AP9" s="760"/>
      <c r="AQ9" s="760"/>
      <c r="AR9" s="760"/>
      <c r="AS9" s="760"/>
      <c r="AT9" s="760"/>
      <c r="AU9" s="760"/>
      <c r="AV9" s="760"/>
      <c r="AW9" s="760"/>
      <c r="AX9" s="760"/>
      <c r="AY9" s="760"/>
      <c r="AZ9" s="760"/>
      <c r="BA9" s="760"/>
      <c r="BB9" s="760"/>
      <c r="BC9" s="760"/>
      <c r="BD9" s="760"/>
      <c r="BE9" s="760"/>
      <c r="BF9" s="760"/>
      <c r="BG9" s="760"/>
      <c r="BH9" s="760"/>
      <c r="BI9" s="760"/>
      <c r="BJ9" s="760"/>
      <c r="BK9" s="760"/>
      <c r="BL9" s="760"/>
      <c r="BM9" s="760"/>
      <c r="BN9" s="760"/>
      <c r="BO9" s="760"/>
      <c r="BP9" s="760"/>
      <c r="BQ9" s="760"/>
      <c r="BR9" s="760"/>
      <c r="BS9" s="760"/>
      <c r="BT9" s="760"/>
      <c r="BU9" s="760"/>
      <c r="BV9" s="760"/>
      <c r="BW9" s="760"/>
      <c r="BX9" s="760"/>
      <c r="BY9" s="760"/>
      <c r="BZ9" s="760"/>
      <c r="CA9" s="760"/>
      <c r="CB9" s="760"/>
      <c r="CC9" s="760"/>
      <c r="CD9" s="760"/>
      <c r="CE9" s="760"/>
      <c r="CF9" s="760"/>
      <c r="CG9" s="760"/>
      <c r="CH9" s="760"/>
      <c r="CI9" s="760"/>
      <c r="CJ9" s="760"/>
      <c r="CK9" s="760"/>
      <c r="CL9" s="760"/>
      <c r="CM9" s="760"/>
      <c r="CN9" s="760"/>
      <c r="CO9" s="760"/>
      <c r="CP9" s="760"/>
      <c r="CQ9" s="760"/>
      <c r="CR9" s="760"/>
      <c r="CS9" s="760"/>
      <c r="CT9" s="760"/>
      <c r="CU9" s="760"/>
      <c r="CV9" s="760"/>
      <c r="CW9" s="760"/>
      <c r="CX9" s="760"/>
      <c r="CY9" s="760"/>
      <c r="CZ9" s="760"/>
      <c r="DA9" s="760"/>
      <c r="DB9" s="760"/>
      <c r="DC9" s="760"/>
      <c r="DD9" s="760"/>
      <c r="DE9" s="760"/>
      <c r="DF9" s="760"/>
      <c r="DG9" s="760"/>
      <c r="DH9" s="760"/>
      <c r="DI9" s="760"/>
      <c r="DJ9" s="760"/>
      <c r="DK9" s="760"/>
      <c r="DL9" s="760"/>
      <c r="DM9" s="760"/>
      <c r="DN9" s="760"/>
      <c r="DO9" s="760"/>
      <c r="DP9" s="760"/>
      <c r="DQ9" s="760"/>
      <c r="DR9" s="760"/>
    </row>
    <row r="10" spans="1:122" s="761" customFormat="1" ht="18" customHeight="1">
      <c r="A10" s="920" t="s">
        <v>917</v>
      </c>
      <c r="B10" s="764" t="s">
        <v>1356</v>
      </c>
      <c r="C10" s="768" t="s">
        <v>1206</v>
      </c>
      <c r="D10" s="768"/>
      <c r="E10" s="768"/>
      <c r="F10" s="768"/>
      <c r="G10" s="768"/>
      <c r="H10" s="768"/>
      <c r="I10" s="768"/>
      <c r="J10" s="768"/>
      <c r="K10" s="768"/>
      <c r="L10" s="768"/>
      <c r="M10" s="768"/>
      <c r="N10" s="768"/>
      <c r="O10" s="922"/>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60"/>
      <c r="AM10" s="760"/>
      <c r="AN10" s="760"/>
      <c r="AO10" s="760"/>
      <c r="AP10" s="760"/>
      <c r="AQ10" s="760"/>
      <c r="AR10" s="760"/>
      <c r="AS10" s="760"/>
      <c r="AT10" s="760"/>
      <c r="AU10" s="760"/>
      <c r="AV10" s="760"/>
      <c r="AW10" s="760"/>
      <c r="AX10" s="760"/>
      <c r="AY10" s="760"/>
      <c r="AZ10" s="760"/>
      <c r="BA10" s="760"/>
      <c r="BB10" s="760"/>
      <c r="BC10" s="760"/>
      <c r="BD10" s="760"/>
      <c r="BE10" s="760"/>
      <c r="BF10" s="760"/>
      <c r="BG10" s="760"/>
      <c r="BH10" s="760"/>
      <c r="BI10" s="760"/>
      <c r="BJ10" s="760"/>
      <c r="BK10" s="760"/>
      <c r="BL10" s="760"/>
      <c r="BM10" s="760"/>
      <c r="BN10" s="760"/>
      <c r="BO10" s="760"/>
      <c r="BP10" s="760"/>
      <c r="BQ10" s="760"/>
      <c r="BR10" s="760"/>
      <c r="BS10" s="760"/>
      <c r="BT10" s="760"/>
      <c r="BU10" s="760"/>
      <c r="BV10" s="760"/>
      <c r="BW10" s="760"/>
      <c r="BX10" s="760"/>
      <c r="BY10" s="760"/>
      <c r="BZ10" s="760"/>
      <c r="CA10" s="760"/>
      <c r="CB10" s="760"/>
      <c r="CC10" s="760"/>
      <c r="CD10" s="760"/>
      <c r="CE10" s="760"/>
      <c r="CF10" s="760"/>
      <c r="CG10" s="760"/>
      <c r="CH10" s="760"/>
      <c r="CI10" s="760"/>
      <c r="CJ10" s="760"/>
      <c r="CK10" s="760"/>
      <c r="CL10" s="760"/>
      <c r="CM10" s="760"/>
      <c r="CN10" s="760"/>
      <c r="CO10" s="760"/>
      <c r="CP10" s="760"/>
      <c r="CQ10" s="760"/>
      <c r="CR10" s="760"/>
      <c r="CS10" s="760"/>
      <c r="CT10" s="760"/>
      <c r="CU10" s="760"/>
      <c r="CV10" s="760"/>
      <c r="CW10" s="760"/>
      <c r="CX10" s="760"/>
      <c r="CY10" s="760"/>
      <c r="CZ10" s="760"/>
      <c r="DA10" s="760"/>
      <c r="DB10" s="760"/>
      <c r="DC10" s="760"/>
      <c r="DD10" s="760"/>
      <c r="DE10" s="760"/>
      <c r="DF10" s="760"/>
      <c r="DG10" s="760"/>
      <c r="DH10" s="760"/>
      <c r="DI10" s="760"/>
      <c r="DJ10" s="760"/>
      <c r="DK10" s="760"/>
      <c r="DL10" s="760"/>
      <c r="DM10" s="760"/>
      <c r="DN10" s="760"/>
      <c r="DO10" s="760"/>
      <c r="DP10" s="760"/>
      <c r="DQ10" s="760"/>
      <c r="DR10" s="760"/>
    </row>
    <row r="11" spans="1:122" s="774" customFormat="1">
      <c r="A11" s="770" t="s">
        <v>918</v>
      </c>
      <c r="B11" s="771" t="s">
        <v>919</v>
      </c>
      <c r="C11" s="772">
        <f>C12+C13+C14+C15</f>
        <v>206.77300000000002</v>
      </c>
      <c r="D11" s="772">
        <f>D12+D13+D14+D15</f>
        <v>168.79700000000003</v>
      </c>
      <c r="E11" s="772">
        <f t="shared" ref="E11:N11" si="1">E12+E13+E14+E15</f>
        <v>196.65799999999999</v>
      </c>
      <c r="F11" s="772">
        <f t="shared" si="1"/>
        <v>196.65799999999999</v>
      </c>
      <c r="G11" s="772">
        <f t="shared" si="1"/>
        <v>196.65799999999999</v>
      </c>
      <c r="H11" s="772">
        <f t="shared" si="1"/>
        <v>196.65799999999999</v>
      </c>
      <c r="I11" s="772">
        <f t="shared" si="1"/>
        <v>196.65799999999999</v>
      </c>
      <c r="J11" s="772">
        <f t="shared" si="1"/>
        <v>196.65799999999999</v>
      </c>
      <c r="K11" s="772">
        <f t="shared" si="1"/>
        <v>196.65799999999999</v>
      </c>
      <c r="L11" s="772">
        <f t="shared" si="1"/>
        <v>196.65799999999999</v>
      </c>
      <c r="M11" s="772">
        <f t="shared" si="1"/>
        <v>196.65799999999999</v>
      </c>
      <c r="N11" s="772">
        <f t="shared" si="1"/>
        <v>196.65799999999999</v>
      </c>
      <c r="O11" s="923"/>
      <c r="P11" s="769"/>
      <c r="Q11" s="769"/>
      <c r="R11" s="769"/>
      <c r="S11" s="769"/>
      <c r="T11" s="769"/>
      <c r="U11" s="769"/>
      <c r="V11" s="769"/>
      <c r="W11" s="769"/>
      <c r="X11" s="769"/>
      <c r="Y11" s="769"/>
      <c r="Z11" s="769"/>
      <c r="AA11" s="769"/>
      <c r="AB11" s="769"/>
      <c r="AC11" s="769"/>
      <c r="AD11" s="769"/>
      <c r="AE11" s="769"/>
      <c r="AF11" s="769"/>
      <c r="AG11" s="769"/>
      <c r="AH11" s="769"/>
      <c r="AI11" s="769"/>
      <c r="AJ11" s="769"/>
      <c r="AK11" s="769"/>
      <c r="AL11" s="769"/>
      <c r="AM11" s="769"/>
      <c r="AN11" s="769"/>
      <c r="AO11" s="769"/>
      <c r="AP11" s="769"/>
      <c r="AQ11" s="769"/>
      <c r="AR11" s="769"/>
      <c r="AS11" s="769"/>
      <c r="AT11" s="769"/>
      <c r="AU11" s="769"/>
      <c r="AV11" s="769"/>
      <c r="AW11" s="769"/>
      <c r="AX11" s="769"/>
      <c r="AY11" s="769"/>
      <c r="AZ11" s="769"/>
      <c r="BA11" s="769"/>
      <c r="BB11" s="769"/>
      <c r="BC11" s="769"/>
      <c r="BD11" s="769"/>
      <c r="BE11" s="769"/>
      <c r="BF11" s="769"/>
      <c r="BG11" s="769"/>
      <c r="BH11" s="769"/>
      <c r="BI11" s="769"/>
      <c r="BJ11" s="769"/>
      <c r="BK11" s="769"/>
      <c r="BL11" s="769"/>
      <c r="BM11" s="769"/>
      <c r="BN11" s="769"/>
      <c r="BO11" s="769"/>
      <c r="BP11" s="769"/>
      <c r="BQ11" s="769"/>
      <c r="BR11" s="769"/>
      <c r="BS11" s="769"/>
      <c r="BT11" s="769"/>
      <c r="BU11" s="769"/>
      <c r="BV11" s="769"/>
      <c r="BW11" s="769"/>
      <c r="BX11" s="769"/>
      <c r="BY11" s="769"/>
      <c r="BZ11" s="769"/>
      <c r="CA11" s="769"/>
      <c r="CB11" s="769"/>
      <c r="CC11" s="769"/>
      <c r="CD11" s="769"/>
      <c r="CE11" s="769"/>
      <c r="CF11" s="769"/>
      <c r="CG11" s="769"/>
      <c r="CH11" s="769"/>
      <c r="CI11" s="769"/>
      <c r="CJ11" s="769"/>
      <c r="CK11" s="769"/>
      <c r="CL11" s="769"/>
      <c r="CM11" s="769"/>
      <c r="CN11" s="769"/>
      <c r="CO11" s="769"/>
      <c r="CP11" s="769"/>
      <c r="CQ11" s="769"/>
      <c r="CR11" s="769"/>
      <c r="CS11" s="769"/>
      <c r="CT11" s="769"/>
      <c r="CU11" s="769"/>
      <c r="CV11" s="769"/>
      <c r="CW11" s="769"/>
      <c r="CX11" s="769"/>
      <c r="CY11" s="769"/>
      <c r="CZ11" s="769"/>
      <c r="DA11" s="769"/>
      <c r="DB11" s="769"/>
      <c r="DC11" s="769"/>
      <c r="DD11" s="769"/>
      <c r="DE11" s="769"/>
      <c r="DF11" s="769"/>
      <c r="DG11" s="769"/>
      <c r="DH11" s="769"/>
      <c r="DI11" s="769"/>
      <c r="DJ11" s="769"/>
      <c r="DK11" s="769"/>
      <c r="DL11" s="769"/>
      <c r="DM11" s="769"/>
      <c r="DN11" s="769"/>
      <c r="DO11" s="769"/>
      <c r="DP11" s="769"/>
      <c r="DQ11" s="769"/>
      <c r="DR11" s="769"/>
    </row>
    <row r="12" spans="1:122" s="761" customFormat="1">
      <c r="A12" s="775" t="s">
        <v>920</v>
      </c>
      <c r="B12" s="776" t="s">
        <v>921</v>
      </c>
      <c r="C12" s="777">
        <v>169.29900000000001</v>
      </c>
      <c r="D12" s="777">
        <v>138.06100000000001</v>
      </c>
      <c r="E12" s="777">
        <v>165.667</v>
      </c>
      <c r="F12" s="777">
        <v>165.667</v>
      </c>
      <c r="G12" s="777">
        <v>165.667</v>
      </c>
      <c r="H12" s="777">
        <v>165.667</v>
      </c>
      <c r="I12" s="777">
        <v>165.667</v>
      </c>
      <c r="J12" s="777">
        <v>165.667</v>
      </c>
      <c r="K12" s="777">
        <v>165.667</v>
      </c>
      <c r="L12" s="777">
        <v>165.667</v>
      </c>
      <c r="M12" s="777">
        <v>165.667</v>
      </c>
      <c r="N12" s="777">
        <v>165.667</v>
      </c>
      <c r="O12" s="922"/>
      <c r="P12" s="760"/>
      <c r="Q12" s="760"/>
      <c r="R12" s="760"/>
      <c r="S12" s="760"/>
      <c r="T12" s="760"/>
      <c r="U12" s="760"/>
      <c r="V12" s="760"/>
      <c r="W12" s="760"/>
      <c r="X12" s="760"/>
      <c r="Y12" s="760"/>
      <c r="Z12" s="760"/>
      <c r="AA12" s="760"/>
      <c r="AB12" s="760"/>
      <c r="AC12" s="760"/>
      <c r="AD12" s="760"/>
      <c r="AE12" s="760"/>
      <c r="AF12" s="760"/>
      <c r="AG12" s="760"/>
      <c r="AH12" s="760"/>
      <c r="AI12" s="760"/>
      <c r="AJ12" s="760"/>
      <c r="AK12" s="760"/>
      <c r="AL12" s="760"/>
      <c r="AM12" s="760"/>
      <c r="AN12" s="760"/>
      <c r="AO12" s="760"/>
      <c r="AP12" s="760"/>
      <c r="AQ12" s="760"/>
      <c r="AR12" s="760"/>
      <c r="AS12" s="760"/>
      <c r="AT12" s="760"/>
      <c r="AU12" s="760"/>
      <c r="AV12" s="760"/>
      <c r="AW12" s="760"/>
      <c r="AX12" s="760"/>
      <c r="AY12" s="760"/>
      <c r="AZ12" s="760"/>
      <c r="BA12" s="760"/>
      <c r="BB12" s="760"/>
      <c r="BC12" s="760"/>
      <c r="BD12" s="760"/>
      <c r="BE12" s="760"/>
      <c r="BF12" s="760"/>
      <c r="BG12" s="760"/>
      <c r="BH12" s="760"/>
      <c r="BI12" s="760"/>
      <c r="BJ12" s="760"/>
      <c r="BK12" s="760"/>
      <c r="BL12" s="760"/>
      <c r="BM12" s="760"/>
      <c r="BN12" s="760"/>
      <c r="BO12" s="760"/>
      <c r="BP12" s="760"/>
      <c r="BQ12" s="760"/>
      <c r="BR12" s="760"/>
      <c r="BS12" s="760"/>
      <c r="BT12" s="760"/>
      <c r="BU12" s="760"/>
      <c r="BV12" s="760"/>
      <c r="BW12" s="760"/>
      <c r="BX12" s="760"/>
      <c r="BY12" s="760"/>
      <c r="BZ12" s="760"/>
      <c r="CA12" s="760"/>
      <c r="CB12" s="760"/>
      <c r="CC12" s="760"/>
      <c r="CD12" s="760"/>
      <c r="CE12" s="760"/>
      <c r="CF12" s="760"/>
      <c r="CG12" s="760"/>
      <c r="CH12" s="760"/>
      <c r="CI12" s="760"/>
      <c r="CJ12" s="760"/>
      <c r="CK12" s="760"/>
      <c r="CL12" s="760"/>
      <c r="CM12" s="760"/>
      <c r="CN12" s="760"/>
      <c r="CO12" s="760"/>
      <c r="CP12" s="760"/>
      <c r="CQ12" s="760"/>
      <c r="CR12" s="760"/>
      <c r="CS12" s="760"/>
      <c r="CT12" s="760"/>
      <c r="CU12" s="760"/>
      <c r="CV12" s="760"/>
      <c r="CW12" s="760"/>
      <c r="CX12" s="760"/>
      <c r="CY12" s="760"/>
      <c r="CZ12" s="760"/>
      <c r="DA12" s="760"/>
      <c r="DB12" s="760"/>
      <c r="DC12" s="760"/>
      <c r="DD12" s="760"/>
      <c r="DE12" s="760"/>
      <c r="DF12" s="760"/>
      <c r="DG12" s="760"/>
      <c r="DH12" s="760"/>
      <c r="DI12" s="760"/>
      <c r="DJ12" s="760"/>
      <c r="DK12" s="760"/>
      <c r="DL12" s="760"/>
      <c r="DM12" s="760"/>
      <c r="DN12" s="760"/>
      <c r="DO12" s="760"/>
      <c r="DP12" s="760"/>
      <c r="DQ12" s="760"/>
      <c r="DR12" s="760"/>
    </row>
    <row r="13" spans="1:122" s="761" customFormat="1">
      <c r="A13" s="775" t="s">
        <v>922</v>
      </c>
      <c r="B13" s="776" t="s">
        <v>923</v>
      </c>
      <c r="C13" s="777">
        <v>25.382999999999999</v>
      </c>
      <c r="D13" s="777">
        <v>22.071999999999999</v>
      </c>
      <c r="E13" s="777">
        <v>23.960999999999999</v>
      </c>
      <c r="F13" s="777">
        <v>23.960999999999999</v>
      </c>
      <c r="G13" s="777">
        <v>23.960999999999999</v>
      </c>
      <c r="H13" s="777">
        <v>23.960999999999999</v>
      </c>
      <c r="I13" s="777">
        <v>23.960999999999999</v>
      </c>
      <c r="J13" s="777">
        <v>23.960999999999999</v>
      </c>
      <c r="K13" s="777">
        <v>23.960999999999999</v>
      </c>
      <c r="L13" s="777">
        <v>23.960999999999999</v>
      </c>
      <c r="M13" s="777">
        <v>23.960999999999999</v>
      </c>
      <c r="N13" s="777">
        <v>23.960999999999999</v>
      </c>
      <c r="O13" s="922"/>
      <c r="P13" s="760"/>
      <c r="Q13" s="760"/>
      <c r="R13" s="760"/>
      <c r="S13" s="760"/>
      <c r="T13" s="760"/>
      <c r="U13" s="760"/>
      <c r="V13" s="760"/>
      <c r="W13" s="760"/>
      <c r="X13" s="760"/>
      <c r="Y13" s="760"/>
      <c r="Z13" s="760"/>
      <c r="AA13" s="760"/>
      <c r="AB13" s="760"/>
      <c r="AC13" s="760"/>
      <c r="AD13" s="760"/>
      <c r="AE13" s="760"/>
      <c r="AF13" s="760"/>
      <c r="AG13" s="760"/>
      <c r="AH13" s="760"/>
      <c r="AI13" s="760"/>
      <c r="AJ13" s="760"/>
      <c r="AK13" s="760"/>
      <c r="AL13" s="760"/>
      <c r="AM13" s="760"/>
      <c r="AN13" s="760"/>
      <c r="AO13" s="760"/>
      <c r="AP13" s="760"/>
      <c r="AQ13" s="760"/>
      <c r="AR13" s="760"/>
      <c r="AS13" s="760"/>
      <c r="AT13" s="760"/>
      <c r="AU13" s="760"/>
      <c r="AV13" s="760"/>
      <c r="AW13" s="760"/>
      <c r="AX13" s="760"/>
      <c r="AY13" s="760"/>
      <c r="AZ13" s="760"/>
      <c r="BA13" s="760"/>
      <c r="BB13" s="760"/>
      <c r="BC13" s="760"/>
      <c r="BD13" s="760"/>
      <c r="BE13" s="760"/>
      <c r="BF13" s="760"/>
      <c r="BG13" s="760"/>
      <c r="BH13" s="760"/>
      <c r="BI13" s="760"/>
      <c r="BJ13" s="760"/>
      <c r="BK13" s="760"/>
      <c r="BL13" s="760"/>
      <c r="BM13" s="760"/>
      <c r="BN13" s="760"/>
      <c r="BO13" s="760"/>
      <c r="BP13" s="760"/>
      <c r="BQ13" s="760"/>
      <c r="BR13" s="760"/>
      <c r="BS13" s="760"/>
      <c r="BT13" s="760"/>
      <c r="BU13" s="760"/>
      <c r="BV13" s="760"/>
      <c r="BW13" s="760"/>
      <c r="BX13" s="760"/>
      <c r="BY13" s="760"/>
      <c r="BZ13" s="760"/>
      <c r="CA13" s="760"/>
      <c r="CB13" s="760"/>
      <c r="CC13" s="760"/>
      <c r="CD13" s="760"/>
      <c r="CE13" s="760"/>
      <c r="CF13" s="760"/>
      <c r="CG13" s="760"/>
      <c r="CH13" s="760"/>
      <c r="CI13" s="760"/>
      <c r="CJ13" s="760"/>
      <c r="CK13" s="760"/>
      <c r="CL13" s="760"/>
      <c r="CM13" s="760"/>
      <c r="CN13" s="760"/>
      <c r="CO13" s="760"/>
      <c r="CP13" s="760"/>
      <c r="CQ13" s="760"/>
      <c r="CR13" s="760"/>
      <c r="CS13" s="760"/>
      <c r="CT13" s="760"/>
      <c r="CU13" s="760"/>
      <c r="CV13" s="760"/>
      <c r="CW13" s="760"/>
      <c r="CX13" s="760"/>
      <c r="CY13" s="760"/>
      <c r="CZ13" s="760"/>
      <c r="DA13" s="760"/>
      <c r="DB13" s="760"/>
      <c r="DC13" s="760"/>
      <c r="DD13" s="760"/>
      <c r="DE13" s="760"/>
      <c r="DF13" s="760"/>
      <c r="DG13" s="760"/>
      <c r="DH13" s="760"/>
      <c r="DI13" s="760"/>
      <c r="DJ13" s="760"/>
      <c r="DK13" s="760"/>
      <c r="DL13" s="760"/>
      <c r="DM13" s="760"/>
      <c r="DN13" s="760"/>
      <c r="DO13" s="760"/>
      <c r="DP13" s="760"/>
      <c r="DQ13" s="760"/>
      <c r="DR13" s="760"/>
    </row>
    <row r="14" spans="1:122" s="761" customFormat="1">
      <c r="A14" s="775" t="s">
        <v>924</v>
      </c>
      <c r="B14" s="776" t="s">
        <v>925</v>
      </c>
      <c r="C14" s="777">
        <v>11.468999999999999</v>
      </c>
      <c r="D14" s="777">
        <v>8.0419999999999998</v>
      </c>
      <c r="E14" s="777">
        <v>7.03</v>
      </c>
      <c r="F14" s="777">
        <v>7.03</v>
      </c>
      <c r="G14" s="777">
        <v>7.03</v>
      </c>
      <c r="H14" s="777">
        <v>7.03</v>
      </c>
      <c r="I14" s="777">
        <v>7.03</v>
      </c>
      <c r="J14" s="777">
        <v>7.03</v>
      </c>
      <c r="K14" s="777">
        <v>7.03</v>
      </c>
      <c r="L14" s="777">
        <v>7.03</v>
      </c>
      <c r="M14" s="777">
        <v>7.03</v>
      </c>
      <c r="N14" s="777">
        <v>7.03</v>
      </c>
      <c r="O14" s="922"/>
      <c r="P14" s="760"/>
      <c r="Q14" s="760"/>
      <c r="R14" s="760"/>
      <c r="S14" s="760"/>
      <c r="T14" s="760"/>
      <c r="U14" s="760"/>
      <c r="V14" s="760"/>
      <c r="W14" s="760"/>
      <c r="X14" s="760"/>
      <c r="Y14" s="760"/>
      <c r="Z14" s="760"/>
      <c r="AA14" s="760"/>
      <c r="AB14" s="760"/>
      <c r="AC14" s="760"/>
      <c r="AD14" s="760"/>
      <c r="AE14" s="760"/>
      <c r="AF14" s="760"/>
      <c r="AG14" s="760"/>
      <c r="AH14" s="760"/>
      <c r="AI14" s="760"/>
      <c r="AJ14" s="760"/>
      <c r="AK14" s="760"/>
      <c r="AL14" s="760"/>
      <c r="AM14" s="760"/>
      <c r="AN14" s="760"/>
      <c r="AO14" s="760"/>
      <c r="AP14" s="760"/>
      <c r="AQ14" s="760"/>
      <c r="AR14" s="760"/>
      <c r="AS14" s="760"/>
      <c r="AT14" s="760"/>
      <c r="AU14" s="760"/>
      <c r="AV14" s="760"/>
      <c r="AW14" s="760"/>
      <c r="AX14" s="760"/>
      <c r="AY14" s="760"/>
      <c r="AZ14" s="760"/>
      <c r="BA14" s="760"/>
      <c r="BB14" s="760"/>
      <c r="BC14" s="760"/>
      <c r="BD14" s="760"/>
      <c r="BE14" s="760"/>
      <c r="BF14" s="760"/>
      <c r="BG14" s="760"/>
      <c r="BH14" s="760"/>
      <c r="BI14" s="760"/>
      <c r="BJ14" s="760"/>
      <c r="BK14" s="760"/>
      <c r="BL14" s="760"/>
      <c r="BM14" s="760"/>
      <c r="BN14" s="760"/>
      <c r="BO14" s="760"/>
      <c r="BP14" s="760"/>
      <c r="BQ14" s="760"/>
      <c r="BR14" s="760"/>
      <c r="BS14" s="760"/>
      <c r="BT14" s="760"/>
      <c r="BU14" s="760"/>
      <c r="BV14" s="760"/>
      <c r="BW14" s="760"/>
      <c r="BX14" s="760"/>
      <c r="BY14" s="760"/>
      <c r="BZ14" s="760"/>
      <c r="CA14" s="760"/>
      <c r="CB14" s="760"/>
      <c r="CC14" s="760"/>
      <c r="CD14" s="760"/>
      <c r="CE14" s="760"/>
      <c r="CF14" s="760"/>
      <c r="CG14" s="760"/>
      <c r="CH14" s="760"/>
      <c r="CI14" s="760"/>
      <c r="CJ14" s="760"/>
      <c r="CK14" s="760"/>
      <c r="CL14" s="760"/>
      <c r="CM14" s="760"/>
      <c r="CN14" s="760"/>
      <c r="CO14" s="760"/>
      <c r="CP14" s="760"/>
      <c r="CQ14" s="760"/>
      <c r="CR14" s="760"/>
      <c r="CS14" s="760"/>
      <c r="CT14" s="760"/>
      <c r="CU14" s="760"/>
      <c r="CV14" s="760"/>
      <c r="CW14" s="760"/>
      <c r="CX14" s="760"/>
      <c r="CY14" s="760"/>
      <c r="CZ14" s="760"/>
      <c r="DA14" s="760"/>
      <c r="DB14" s="760"/>
      <c r="DC14" s="760"/>
      <c r="DD14" s="760"/>
      <c r="DE14" s="760"/>
      <c r="DF14" s="760"/>
      <c r="DG14" s="760"/>
      <c r="DH14" s="760"/>
      <c r="DI14" s="760"/>
      <c r="DJ14" s="760"/>
      <c r="DK14" s="760"/>
      <c r="DL14" s="760"/>
      <c r="DM14" s="760"/>
      <c r="DN14" s="760"/>
      <c r="DO14" s="760"/>
      <c r="DP14" s="760"/>
      <c r="DQ14" s="760"/>
      <c r="DR14" s="760"/>
    </row>
    <row r="15" spans="1:122" s="761" customFormat="1">
      <c r="A15" s="775" t="s">
        <v>926</v>
      </c>
      <c r="B15" s="776" t="s">
        <v>927</v>
      </c>
      <c r="C15" s="777">
        <v>0.622</v>
      </c>
      <c r="D15" s="777">
        <v>0.622</v>
      </c>
      <c r="E15" s="777"/>
      <c r="F15" s="777"/>
      <c r="G15" s="777"/>
      <c r="H15" s="777"/>
      <c r="I15" s="777"/>
      <c r="J15" s="777"/>
      <c r="K15" s="777"/>
      <c r="L15" s="777"/>
      <c r="M15" s="777"/>
      <c r="N15" s="777"/>
      <c r="O15" s="922"/>
      <c r="P15" s="760"/>
      <c r="Q15" s="760"/>
      <c r="R15" s="760"/>
      <c r="S15" s="760"/>
      <c r="T15" s="760"/>
      <c r="U15" s="760"/>
      <c r="V15" s="760"/>
      <c r="W15" s="760"/>
      <c r="X15" s="760"/>
      <c r="Y15" s="760"/>
      <c r="Z15" s="760"/>
      <c r="AA15" s="760"/>
      <c r="AB15" s="760"/>
      <c r="AC15" s="760"/>
      <c r="AD15" s="760"/>
      <c r="AE15" s="760"/>
      <c r="AF15" s="760"/>
      <c r="AG15" s="760"/>
      <c r="AH15" s="760"/>
      <c r="AI15" s="760"/>
      <c r="AJ15" s="760"/>
      <c r="AK15" s="760"/>
      <c r="AL15" s="760"/>
      <c r="AM15" s="760"/>
      <c r="AN15" s="760"/>
      <c r="AO15" s="760"/>
      <c r="AP15" s="760"/>
      <c r="AQ15" s="760"/>
      <c r="AR15" s="760"/>
      <c r="AS15" s="760"/>
      <c r="AT15" s="760"/>
      <c r="AU15" s="760"/>
      <c r="AV15" s="760"/>
      <c r="AW15" s="760"/>
      <c r="AX15" s="760"/>
      <c r="AY15" s="760"/>
      <c r="AZ15" s="760"/>
      <c r="BA15" s="760"/>
      <c r="BB15" s="760"/>
      <c r="BC15" s="760"/>
      <c r="BD15" s="760"/>
      <c r="BE15" s="760"/>
      <c r="BF15" s="760"/>
      <c r="BG15" s="760"/>
      <c r="BH15" s="760"/>
      <c r="BI15" s="760"/>
      <c r="BJ15" s="760"/>
      <c r="BK15" s="760"/>
      <c r="BL15" s="760"/>
      <c r="BM15" s="760"/>
      <c r="BN15" s="760"/>
      <c r="BO15" s="760"/>
      <c r="BP15" s="760"/>
      <c r="BQ15" s="760"/>
      <c r="BR15" s="760"/>
      <c r="BS15" s="760"/>
      <c r="BT15" s="760"/>
      <c r="BU15" s="760"/>
      <c r="BV15" s="760"/>
      <c r="BW15" s="760"/>
      <c r="BX15" s="760"/>
      <c r="BY15" s="760"/>
      <c r="BZ15" s="760"/>
      <c r="CA15" s="760"/>
      <c r="CB15" s="760"/>
      <c r="CC15" s="760"/>
      <c r="CD15" s="760"/>
      <c r="CE15" s="760"/>
      <c r="CF15" s="760"/>
      <c r="CG15" s="760"/>
      <c r="CH15" s="760"/>
      <c r="CI15" s="760"/>
      <c r="CJ15" s="760"/>
      <c r="CK15" s="760"/>
      <c r="CL15" s="760"/>
      <c r="CM15" s="760"/>
      <c r="CN15" s="760"/>
      <c r="CO15" s="760"/>
      <c r="CP15" s="760"/>
      <c r="CQ15" s="760"/>
      <c r="CR15" s="760"/>
      <c r="CS15" s="760"/>
      <c r="CT15" s="760"/>
      <c r="CU15" s="760"/>
      <c r="CV15" s="760"/>
      <c r="CW15" s="760"/>
      <c r="CX15" s="760"/>
      <c r="CY15" s="760"/>
      <c r="CZ15" s="760"/>
      <c r="DA15" s="760"/>
      <c r="DB15" s="760"/>
      <c r="DC15" s="760"/>
      <c r="DD15" s="760"/>
      <c r="DE15" s="760"/>
      <c r="DF15" s="760"/>
      <c r="DG15" s="760"/>
      <c r="DH15" s="760"/>
      <c r="DI15" s="760"/>
      <c r="DJ15" s="760"/>
      <c r="DK15" s="760"/>
      <c r="DL15" s="760"/>
      <c r="DM15" s="760"/>
      <c r="DN15" s="760"/>
      <c r="DO15" s="760"/>
      <c r="DP15" s="760"/>
      <c r="DQ15" s="760"/>
      <c r="DR15" s="760"/>
    </row>
    <row r="16" spans="1:122" s="774" customFormat="1">
      <c r="A16" s="782" t="s">
        <v>265</v>
      </c>
      <c r="B16" s="771" t="s">
        <v>1357</v>
      </c>
      <c r="C16" s="783"/>
      <c r="D16" s="784"/>
      <c r="E16" s="784"/>
      <c r="F16" s="784"/>
      <c r="G16" s="784"/>
      <c r="H16" s="784"/>
      <c r="I16" s="784"/>
      <c r="J16" s="784"/>
      <c r="K16" s="784"/>
      <c r="L16" s="784"/>
      <c r="M16" s="784"/>
      <c r="N16" s="784">
        <v>0</v>
      </c>
      <c r="O16" s="923"/>
      <c r="P16" s="769"/>
      <c r="Q16" s="769"/>
      <c r="R16" s="769"/>
      <c r="S16" s="769"/>
      <c r="T16" s="769"/>
      <c r="U16" s="769"/>
      <c r="V16" s="769"/>
      <c r="W16" s="769"/>
      <c r="X16" s="769"/>
      <c r="Y16" s="769"/>
      <c r="Z16" s="769"/>
      <c r="AA16" s="769"/>
      <c r="AB16" s="769"/>
      <c r="AC16" s="769"/>
      <c r="AD16" s="769"/>
      <c r="AE16" s="769"/>
      <c r="AF16" s="769"/>
      <c r="AG16" s="769"/>
      <c r="AH16" s="769"/>
      <c r="AI16" s="769"/>
      <c r="AJ16" s="769"/>
      <c r="AK16" s="769"/>
      <c r="AL16" s="769"/>
      <c r="AM16" s="769"/>
      <c r="AN16" s="769"/>
      <c r="AO16" s="769"/>
      <c r="AP16" s="769"/>
      <c r="AQ16" s="769"/>
      <c r="AR16" s="769"/>
      <c r="AS16" s="769"/>
      <c r="AT16" s="769"/>
      <c r="AU16" s="769"/>
      <c r="AV16" s="769"/>
      <c r="AW16" s="769"/>
      <c r="AX16" s="769"/>
      <c r="AY16" s="769"/>
      <c r="AZ16" s="769"/>
      <c r="BA16" s="769"/>
      <c r="BB16" s="769"/>
      <c r="BC16" s="769"/>
      <c r="BD16" s="769"/>
      <c r="BE16" s="769"/>
      <c r="BF16" s="769"/>
      <c r="BG16" s="769"/>
      <c r="BH16" s="769"/>
      <c r="BI16" s="769"/>
      <c r="BJ16" s="769"/>
      <c r="BK16" s="769"/>
      <c r="BL16" s="769"/>
      <c r="BM16" s="769"/>
      <c r="BN16" s="769"/>
      <c r="BO16" s="769"/>
      <c r="BP16" s="769"/>
      <c r="BQ16" s="769"/>
      <c r="BR16" s="769"/>
      <c r="BS16" s="769"/>
      <c r="BT16" s="769"/>
      <c r="BU16" s="769"/>
      <c r="BV16" s="769"/>
      <c r="BW16" s="769"/>
      <c r="BX16" s="769"/>
      <c r="BY16" s="769"/>
      <c r="BZ16" s="769"/>
      <c r="CA16" s="769"/>
      <c r="CB16" s="769"/>
      <c r="CC16" s="769"/>
      <c r="CD16" s="769"/>
      <c r="CE16" s="769"/>
      <c r="CF16" s="769"/>
      <c r="CG16" s="769"/>
      <c r="CH16" s="769"/>
      <c r="CI16" s="769"/>
      <c r="CJ16" s="769"/>
      <c r="CK16" s="769"/>
      <c r="CL16" s="769"/>
      <c r="CM16" s="769"/>
      <c r="CN16" s="769"/>
      <c r="CO16" s="769"/>
      <c r="CP16" s="769"/>
      <c r="CQ16" s="769"/>
      <c r="CR16" s="769"/>
      <c r="CS16" s="769"/>
      <c r="CT16" s="769"/>
      <c r="CU16" s="769"/>
      <c r="CV16" s="769"/>
      <c r="CW16" s="769"/>
      <c r="CX16" s="769"/>
      <c r="CY16" s="769"/>
      <c r="CZ16" s="769"/>
      <c r="DA16" s="769"/>
      <c r="DB16" s="769"/>
      <c r="DC16" s="769"/>
      <c r="DD16" s="769"/>
      <c r="DE16" s="769"/>
      <c r="DF16" s="769"/>
      <c r="DG16" s="769"/>
      <c r="DH16" s="769"/>
      <c r="DI16" s="769"/>
      <c r="DJ16" s="769"/>
      <c r="DK16" s="769"/>
      <c r="DL16" s="769"/>
      <c r="DM16" s="769"/>
      <c r="DN16" s="769"/>
      <c r="DO16" s="769"/>
      <c r="DP16" s="769"/>
      <c r="DQ16" s="769"/>
      <c r="DR16" s="769"/>
    </row>
    <row r="17" spans="1:122" s="761" customFormat="1">
      <c r="A17" s="785" t="s">
        <v>265</v>
      </c>
      <c r="B17" s="786" t="s">
        <v>929</v>
      </c>
      <c r="C17" s="787">
        <f>C19+C20</f>
        <v>4208.83</v>
      </c>
      <c r="D17" s="787">
        <f>D20+D19</f>
        <v>6279.8799999999992</v>
      </c>
      <c r="E17" s="787">
        <f t="shared" ref="E17:N17" si="2">E20+E19</f>
        <v>10596.76</v>
      </c>
      <c r="F17" s="787">
        <f t="shared" si="2"/>
        <v>10596.76</v>
      </c>
      <c r="G17" s="787">
        <f t="shared" si="2"/>
        <v>10422.170000000002</v>
      </c>
      <c r="H17" s="787">
        <f t="shared" si="2"/>
        <v>10839.0568</v>
      </c>
      <c r="I17" s="787">
        <f t="shared" si="2"/>
        <v>11249.320160000001</v>
      </c>
      <c r="J17" s="787">
        <f t="shared" si="2"/>
        <v>11699.2929664</v>
      </c>
      <c r="K17" s="787">
        <f t="shared" si="2"/>
        <v>12143.033816576002</v>
      </c>
      <c r="L17" s="787">
        <f t="shared" si="2"/>
        <v>12628.755169239043</v>
      </c>
      <c r="M17" s="787">
        <f t="shared" si="2"/>
        <v>13108.705272789404</v>
      </c>
      <c r="N17" s="787">
        <f t="shared" si="2"/>
        <v>13633.053483700982</v>
      </c>
      <c r="O17" s="924"/>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60"/>
      <c r="AM17" s="760"/>
      <c r="AN17" s="760"/>
      <c r="AO17" s="760"/>
      <c r="AP17" s="760"/>
      <c r="AQ17" s="760"/>
      <c r="AR17" s="760"/>
      <c r="AS17" s="760"/>
      <c r="AT17" s="760"/>
      <c r="AU17" s="760"/>
      <c r="AV17" s="760"/>
      <c r="AW17" s="760"/>
      <c r="AX17" s="760"/>
      <c r="AY17" s="760"/>
      <c r="AZ17" s="760"/>
      <c r="BA17" s="760"/>
      <c r="BB17" s="760"/>
      <c r="BC17" s="760"/>
      <c r="BD17" s="760"/>
      <c r="BE17" s="760"/>
      <c r="BF17" s="760"/>
      <c r="BG17" s="760"/>
      <c r="BH17" s="760"/>
      <c r="BI17" s="760"/>
      <c r="BJ17" s="760"/>
      <c r="BK17" s="760"/>
      <c r="BL17" s="760"/>
      <c r="BM17" s="760"/>
      <c r="BN17" s="760"/>
      <c r="BO17" s="760"/>
      <c r="BP17" s="760"/>
      <c r="BQ17" s="760"/>
      <c r="BR17" s="760"/>
      <c r="BS17" s="760"/>
      <c r="BT17" s="760"/>
      <c r="BU17" s="760"/>
      <c r="BV17" s="760"/>
      <c r="BW17" s="760"/>
      <c r="BX17" s="760"/>
      <c r="BY17" s="760"/>
      <c r="BZ17" s="760"/>
      <c r="CA17" s="760"/>
      <c r="CB17" s="760"/>
      <c r="CC17" s="760"/>
      <c r="CD17" s="760"/>
      <c r="CE17" s="760"/>
      <c r="CF17" s="760"/>
      <c r="CG17" s="760"/>
      <c r="CH17" s="760"/>
      <c r="CI17" s="760"/>
      <c r="CJ17" s="760"/>
      <c r="CK17" s="760"/>
      <c r="CL17" s="760"/>
      <c r="CM17" s="760"/>
      <c r="CN17" s="760"/>
      <c r="CO17" s="760"/>
      <c r="CP17" s="760"/>
      <c r="CQ17" s="760"/>
      <c r="CR17" s="760"/>
      <c r="CS17" s="760"/>
      <c r="CT17" s="760"/>
      <c r="CU17" s="760"/>
      <c r="CV17" s="760"/>
      <c r="CW17" s="760"/>
      <c r="CX17" s="760"/>
      <c r="CY17" s="760"/>
      <c r="CZ17" s="760"/>
      <c r="DA17" s="760"/>
      <c r="DB17" s="760"/>
      <c r="DC17" s="760"/>
      <c r="DD17" s="760"/>
      <c r="DE17" s="760"/>
      <c r="DF17" s="760"/>
      <c r="DG17" s="760"/>
      <c r="DH17" s="760"/>
      <c r="DI17" s="760"/>
      <c r="DJ17" s="760"/>
      <c r="DK17" s="760"/>
      <c r="DL17" s="760"/>
      <c r="DM17" s="760"/>
      <c r="DN17" s="760"/>
      <c r="DO17" s="760"/>
      <c r="DP17" s="760"/>
      <c r="DQ17" s="760"/>
      <c r="DR17" s="760"/>
    </row>
    <row r="18" spans="1:122" s="761" customFormat="1">
      <c r="A18" s="789" t="s">
        <v>897</v>
      </c>
      <c r="B18" s="790" t="s">
        <v>1358</v>
      </c>
      <c r="C18" s="791"/>
      <c r="D18" s="791"/>
      <c r="E18" s="791"/>
      <c r="F18" s="791"/>
      <c r="G18" s="791"/>
      <c r="H18" s="791"/>
      <c r="I18" s="791"/>
      <c r="J18" s="791"/>
      <c r="K18" s="791"/>
      <c r="L18" s="791"/>
      <c r="M18" s="791"/>
      <c r="N18" s="791"/>
      <c r="O18" s="924"/>
      <c r="P18" s="760"/>
      <c r="Q18" s="760"/>
      <c r="R18" s="760"/>
      <c r="S18" s="760"/>
      <c r="T18" s="760"/>
      <c r="U18" s="760"/>
      <c r="V18" s="760"/>
      <c r="W18" s="760"/>
      <c r="X18" s="760"/>
      <c r="Y18" s="760"/>
      <c r="Z18" s="760"/>
      <c r="AA18" s="760"/>
      <c r="AB18" s="760"/>
      <c r="AC18" s="760"/>
      <c r="AD18" s="760"/>
      <c r="AE18" s="760"/>
      <c r="AF18" s="760"/>
      <c r="AG18" s="760"/>
      <c r="AH18" s="760"/>
      <c r="AI18" s="760"/>
      <c r="AJ18" s="760"/>
      <c r="AK18" s="760"/>
      <c r="AL18" s="760"/>
      <c r="AM18" s="760"/>
      <c r="AN18" s="760"/>
      <c r="AO18" s="760"/>
      <c r="AP18" s="760"/>
      <c r="AQ18" s="760"/>
      <c r="AR18" s="760"/>
      <c r="AS18" s="760"/>
      <c r="AT18" s="760"/>
      <c r="AU18" s="760"/>
      <c r="AV18" s="760"/>
      <c r="AW18" s="760"/>
      <c r="AX18" s="760"/>
      <c r="AY18" s="760"/>
      <c r="AZ18" s="760"/>
      <c r="BA18" s="760"/>
      <c r="BB18" s="760"/>
      <c r="BC18" s="760"/>
      <c r="BD18" s="760"/>
      <c r="BE18" s="760"/>
      <c r="BF18" s="760"/>
      <c r="BG18" s="760"/>
      <c r="BH18" s="760"/>
      <c r="BI18" s="760"/>
      <c r="BJ18" s="760"/>
      <c r="BK18" s="760"/>
      <c r="BL18" s="760"/>
      <c r="BM18" s="760"/>
      <c r="BN18" s="760"/>
      <c r="BO18" s="760"/>
      <c r="BP18" s="760"/>
      <c r="BQ18" s="760"/>
      <c r="BR18" s="760"/>
      <c r="BS18" s="760"/>
      <c r="BT18" s="760"/>
      <c r="BU18" s="760"/>
      <c r="BV18" s="760"/>
      <c r="BW18" s="760"/>
      <c r="BX18" s="760"/>
      <c r="BY18" s="760"/>
      <c r="BZ18" s="760"/>
      <c r="CA18" s="760"/>
      <c r="CB18" s="760"/>
      <c r="CC18" s="760"/>
      <c r="CD18" s="760"/>
      <c r="CE18" s="760"/>
      <c r="CF18" s="760"/>
      <c r="CG18" s="760"/>
      <c r="CH18" s="760"/>
      <c r="CI18" s="760"/>
      <c r="CJ18" s="760"/>
      <c r="CK18" s="760"/>
      <c r="CL18" s="760"/>
      <c r="CM18" s="760"/>
      <c r="CN18" s="760"/>
      <c r="CO18" s="760"/>
      <c r="CP18" s="760"/>
      <c r="CQ18" s="760"/>
      <c r="CR18" s="760"/>
      <c r="CS18" s="760"/>
      <c r="CT18" s="760"/>
      <c r="CU18" s="760"/>
      <c r="CV18" s="760"/>
      <c r="CW18" s="760"/>
      <c r="CX18" s="760"/>
      <c r="CY18" s="760"/>
      <c r="CZ18" s="760"/>
      <c r="DA18" s="760"/>
      <c r="DB18" s="760"/>
      <c r="DC18" s="760"/>
      <c r="DD18" s="760"/>
      <c r="DE18" s="760"/>
      <c r="DF18" s="760"/>
      <c r="DG18" s="760"/>
      <c r="DH18" s="760"/>
      <c r="DI18" s="760"/>
      <c r="DJ18" s="760"/>
      <c r="DK18" s="760"/>
      <c r="DL18" s="760"/>
      <c r="DM18" s="760"/>
      <c r="DN18" s="760"/>
      <c r="DO18" s="760"/>
      <c r="DP18" s="760"/>
      <c r="DQ18" s="760"/>
      <c r="DR18" s="760"/>
    </row>
    <row r="19" spans="1:122" s="798" customFormat="1">
      <c r="A19" s="795" t="s">
        <v>46</v>
      </c>
      <c r="B19" s="796" t="s">
        <v>1359</v>
      </c>
      <c r="C19" s="797">
        <f>C26+C37+C48+C55</f>
        <v>1746.7599999999998</v>
      </c>
      <c r="D19" s="797">
        <f>D26+D37+D48+D55+D36</f>
        <v>3715.37</v>
      </c>
      <c r="E19" s="797">
        <f>E26+E37+E48+E55</f>
        <v>6938.8700000000008</v>
      </c>
      <c r="F19" s="797">
        <f>F26+F37+F48+F55</f>
        <v>6938.8700000000008</v>
      </c>
      <c r="G19" s="797">
        <f t="shared" ref="G19:N19" si="3">G26+G37+G48+G55</f>
        <v>6938.8700000000008</v>
      </c>
      <c r="H19" s="797">
        <f t="shared" si="3"/>
        <v>7216.4248000000007</v>
      </c>
      <c r="I19" s="797">
        <f t="shared" si="3"/>
        <v>7481.7828800000007</v>
      </c>
      <c r="J19" s="797">
        <f t="shared" si="3"/>
        <v>7781.0541952000012</v>
      </c>
      <c r="K19" s="797">
        <f t="shared" si="3"/>
        <v>8068.0654945280021</v>
      </c>
      <c r="L19" s="797">
        <f t="shared" si="3"/>
        <v>8390.7881143091217</v>
      </c>
      <c r="M19" s="797">
        <f t="shared" si="3"/>
        <v>8701.2195356622869</v>
      </c>
      <c r="N19" s="797">
        <f t="shared" si="3"/>
        <v>9049.2683170887794</v>
      </c>
      <c r="O19" s="791"/>
      <c r="P19" s="794"/>
      <c r="Q19" s="794"/>
      <c r="R19" s="794"/>
      <c r="S19" s="794"/>
      <c r="T19" s="794"/>
      <c r="U19" s="794"/>
      <c r="V19" s="794"/>
      <c r="W19" s="794"/>
      <c r="X19" s="794"/>
      <c r="Y19" s="794"/>
      <c r="Z19" s="794"/>
      <c r="AA19" s="794"/>
      <c r="AB19" s="794"/>
      <c r="AC19" s="794"/>
      <c r="AD19" s="794"/>
      <c r="AE19" s="794"/>
      <c r="AF19" s="794"/>
      <c r="AG19" s="794"/>
      <c r="AH19" s="794"/>
      <c r="AI19" s="794"/>
      <c r="AJ19" s="794"/>
      <c r="AK19" s="794"/>
      <c r="AL19" s="794"/>
      <c r="AM19" s="794"/>
      <c r="AN19" s="794"/>
      <c r="AO19" s="794"/>
      <c r="AP19" s="794"/>
      <c r="AQ19" s="794"/>
      <c r="AR19" s="794"/>
      <c r="AS19" s="794"/>
      <c r="AT19" s="794"/>
      <c r="AU19" s="794"/>
      <c r="AV19" s="794"/>
      <c r="AW19" s="794"/>
      <c r="AX19" s="794"/>
      <c r="AY19" s="794"/>
      <c r="AZ19" s="794"/>
      <c r="BA19" s="794"/>
      <c r="BB19" s="794"/>
      <c r="BC19" s="794"/>
      <c r="BD19" s="794"/>
      <c r="BE19" s="794"/>
      <c r="BF19" s="794"/>
      <c r="BG19" s="794"/>
      <c r="BH19" s="794"/>
      <c r="BI19" s="794"/>
      <c r="BJ19" s="794"/>
      <c r="BK19" s="794"/>
      <c r="BL19" s="794"/>
      <c r="BM19" s="794"/>
      <c r="BN19" s="794"/>
      <c r="BO19" s="794"/>
      <c r="BP19" s="794"/>
      <c r="BQ19" s="794"/>
      <c r="BR19" s="794"/>
      <c r="BS19" s="794"/>
      <c r="BT19" s="794"/>
      <c r="BU19" s="794"/>
      <c r="BV19" s="794"/>
      <c r="BW19" s="794"/>
      <c r="BX19" s="794"/>
      <c r="BY19" s="794"/>
      <c r="BZ19" s="794"/>
      <c r="CA19" s="794"/>
      <c r="CB19" s="794"/>
      <c r="CC19" s="794"/>
      <c r="CD19" s="794"/>
      <c r="CE19" s="794"/>
      <c r="CF19" s="794"/>
      <c r="CG19" s="794"/>
      <c r="CH19" s="794"/>
      <c r="CI19" s="794"/>
      <c r="CJ19" s="794"/>
      <c r="CK19" s="794"/>
      <c r="CL19" s="794"/>
      <c r="CM19" s="794"/>
      <c r="CN19" s="794"/>
      <c r="CO19" s="794"/>
      <c r="CP19" s="794"/>
      <c r="CQ19" s="794"/>
      <c r="CR19" s="794"/>
      <c r="CS19" s="794"/>
      <c r="CT19" s="794"/>
      <c r="CU19" s="794"/>
      <c r="CV19" s="794"/>
      <c r="CW19" s="794"/>
      <c r="CX19" s="794"/>
      <c r="CY19" s="794"/>
      <c r="CZ19" s="794"/>
      <c r="DA19" s="794"/>
      <c r="DB19" s="794"/>
      <c r="DC19" s="794"/>
      <c r="DD19" s="794"/>
      <c r="DE19" s="794"/>
      <c r="DF19" s="794"/>
      <c r="DG19" s="794"/>
      <c r="DH19" s="794"/>
      <c r="DI19" s="794"/>
      <c r="DJ19" s="794"/>
      <c r="DK19" s="794"/>
      <c r="DL19" s="794"/>
      <c r="DM19" s="794"/>
      <c r="DN19" s="794"/>
      <c r="DO19" s="794"/>
      <c r="DP19" s="794"/>
      <c r="DQ19" s="794"/>
      <c r="DR19" s="794"/>
    </row>
    <row r="20" spans="1:122" s="802" customFormat="1">
      <c r="A20" s="789" t="s">
        <v>49</v>
      </c>
      <c r="B20" s="800" t="s">
        <v>1360</v>
      </c>
      <c r="C20" s="791">
        <f>C76+C79</f>
        <v>2462.0699999999997</v>
      </c>
      <c r="D20" s="791">
        <f>D76+D79</f>
        <v>2564.5099999999998</v>
      </c>
      <c r="E20" s="791">
        <f>E76+E79</f>
        <v>3657.89</v>
      </c>
      <c r="F20" s="791">
        <f>F76+F79</f>
        <v>3657.89</v>
      </c>
      <c r="G20" s="791">
        <f>G76+G79</f>
        <v>3483.3</v>
      </c>
      <c r="H20" s="791">
        <f t="shared" ref="H20:M20" si="4">H76+H79</f>
        <v>3622.6320000000001</v>
      </c>
      <c r="I20" s="791">
        <f t="shared" si="4"/>
        <v>3767.53728</v>
      </c>
      <c r="J20" s="791">
        <f t="shared" si="4"/>
        <v>3918.2387712</v>
      </c>
      <c r="K20" s="791">
        <f t="shared" si="4"/>
        <v>4074.9683220480001</v>
      </c>
      <c r="L20" s="791">
        <f t="shared" si="4"/>
        <v>4237.9670549299208</v>
      </c>
      <c r="M20" s="791">
        <f t="shared" si="4"/>
        <v>4407.4857371271173</v>
      </c>
      <c r="N20" s="791">
        <f t="shared" ref="N20" si="5">N76+N79</f>
        <v>4583.7851666122024</v>
      </c>
      <c r="O20" s="925"/>
      <c r="P20" s="799"/>
      <c r="Q20" s="799"/>
      <c r="R20" s="799"/>
      <c r="S20" s="799"/>
      <c r="T20" s="799"/>
      <c r="U20" s="799"/>
      <c r="V20" s="799"/>
      <c r="W20" s="799"/>
      <c r="X20" s="799"/>
      <c r="Y20" s="799"/>
      <c r="Z20" s="799"/>
      <c r="AA20" s="799"/>
      <c r="AB20" s="799"/>
      <c r="AC20" s="799"/>
      <c r="AD20" s="799"/>
      <c r="AE20" s="799"/>
      <c r="AF20" s="799"/>
      <c r="AG20" s="799"/>
      <c r="AH20" s="799"/>
      <c r="AI20" s="799"/>
      <c r="AJ20" s="799"/>
      <c r="AK20" s="799"/>
      <c r="AL20" s="799"/>
      <c r="AM20" s="799"/>
      <c r="AN20" s="799"/>
      <c r="AO20" s="799"/>
      <c r="AP20" s="799"/>
      <c r="AQ20" s="799"/>
      <c r="AR20" s="799"/>
      <c r="AS20" s="799"/>
      <c r="AT20" s="799"/>
      <c r="AU20" s="799"/>
      <c r="AV20" s="799"/>
      <c r="AW20" s="799"/>
      <c r="AX20" s="799"/>
      <c r="AY20" s="799"/>
      <c r="AZ20" s="799"/>
      <c r="BA20" s="799"/>
      <c r="BB20" s="799"/>
      <c r="BC20" s="799"/>
      <c r="BD20" s="799"/>
      <c r="BE20" s="799"/>
      <c r="BF20" s="799"/>
      <c r="BG20" s="799"/>
      <c r="BH20" s="799"/>
      <c r="BI20" s="799"/>
      <c r="BJ20" s="799"/>
      <c r="BK20" s="799"/>
      <c r="BL20" s="799"/>
      <c r="BM20" s="799"/>
      <c r="BN20" s="799"/>
      <c r="BO20" s="799"/>
      <c r="BP20" s="799"/>
      <c r="BQ20" s="799"/>
      <c r="BR20" s="799"/>
      <c r="BS20" s="799"/>
      <c r="BT20" s="799"/>
      <c r="BU20" s="799"/>
      <c r="BV20" s="799"/>
      <c r="BW20" s="799"/>
      <c r="BX20" s="799"/>
      <c r="BY20" s="799"/>
      <c r="BZ20" s="799"/>
      <c r="CA20" s="799"/>
      <c r="CB20" s="799"/>
      <c r="CC20" s="799"/>
      <c r="CD20" s="799"/>
      <c r="CE20" s="799"/>
      <c r="CF20" s="799"/>
      <c r="CG20" s="799"/>
      <c r="CH20" s="799"/>
      <c r="CI20" s="799"/>
      <c r="CJ20" s="799"/>
      <c r="CK20" s="799"/>
      <c r="CL20" s="799"/>
      <c r="CM20" s="799"/>
      <c r="CN20" s="799"/>
      <c r="CO20" s="799"/>
      <c r="CP20" s="799"/>
      <c r="CQ20" s="799"/>
      <c r="CR20" s="799"/>
      <c r="CS20" s="799"/>
      <c r="CT20" s="799"/>
      <c r="CU20" s="799"/>
      <c r="CV20" s="799"/>
      <c r="CW20" s="799"/>
      <c r="CX20" s="799"/>
      <c r="CY20" s="799"/>
      <c r="CZ20" s="799"/>
      <c r="DA20" s="799"/>
      <c r="DB20" s="799"/>
      <c r="DC20" s="799"/>
      <c r="DD20" s="799"/>
      <c r="DE20" s="799"/>
      <c r="DF20" s="799"/>
      <c r="DG20" s="799"/>
      <c r="DH20" s="799"/>
      <c r="DI20" s="799"/>
      <c r="DJ20" s="799"/>
      <c r="DK20" s="799"/>
      <c r="DL20" s="799"/>
      <c r="DM20" s="799"/>
      <c r="DN20" s="799"/>
      <c r="DO20" s="799"/>
      <c r="DP20" s="799"/>
      <c r="DQ20" s="799"/>
      <c r="DR20" s="799"/>
    </row>
    <row r="21" spans="1:122" s="761" customFormat="1" ht="28.5" hidden="1">
      <c r="A21" s="789" t="s">
        <v>1361</v>
      </c>
      <c r="B21" s="803" t="s">
        <v>1362</v>
      </c>
      <c r="C21" s="804"/>
      <c r="D21" s="804"/>
      <c r="E21" s="804"/>
      <c r="F21" s="804"/>
      <c r="G21" s="804"/>
      <c r="H21" s="804"/>
      <c r="I21" s="804"/>
      <c r="J21" s="804"/>
      <c r="K21" s="804"/>
      <c r="L21" s="804"/>
      <c r="M21" s="804"/>
      <c r="N21" s="804"/>
      <c r="O21" s="924"/>
      <c r="P21" s="760"/>
      <c r="Q21" s="760"/>
      <c r="R21" s="760"/>
      <c r="S21" s="760"/>
      <c r="T21" s="760"/>
      <c r="U21" s="760"/>
      <c r="V21" s="760"/>
      <c r="W21" s="760"/>
      <c r="X21" s="760"/>
      <c r="Y21" s="760"/>
      <c r="Z21" s="760"/>
      <c r="AA21" s="760"/>
      <c r="AB21" s="760"/>
      <c r="AC21" s="760"/>
      <c r="AD21" s="760"/>
      <c r="AE21" s="760"/>
      <c r="AF21" s="760"/>
      <c r="AG21" s="760"/>
      <c r="AH21" s="760"/>
      <c r="AI21" s="760"/>
      <c r="AJ21" s="760"/>
      <c r="AK21" s="760"/>
      <c r="AL21" s="760"/>
      <c r="AM21" s="760"/>
      <c r="AN21" s="760"/>
      <c r="AO21" s="760"/>
      <c r="AP21" s="760"/>
      <c r="AQ21" s="760"/>
      <c r="AR21" s="760"/>
      <c r="AS21" s="760"/>
      <c r="AT21" s="760"/>
      <c r="AU21" s="760"/>
      <c r="AV21" s="760"/>
      <c r="AW21" s="760"/>
      <c r="AX21" s="760"/>
      <c r="AY21" s="760"/>
      <c r="AZ21" s="760"/>
      <c r="BA21" s="760"/>
      <c r="BB21" s="760"/>
      <c r="BC21" s="760"/>
      <c r="BD21" s="760"/>
      <c r="BE21" s="760"/>
      <c r="BF21" s="760"/>
      <c r="BG21" s="760"/>
      <c r="BH21" s="760"/>
      <c r="BI21" s="760"/>
      <c r="BJ21" s="760"/>
      <c r="BK21" s="760"/>
      <c r="BL21" s="760"/>
      <c r="BM21" s="760"/>
      <c r="BN21" s="760"/>
      <c r="BO21" s="760"/>
      <c r="BP21" s="760"/>
      <c r="BQ21" s="760"/>
      <c r="BR21" s="760"/>
      <c r="BS21" s="760"/>
      <c r="BT21" s="760"/>
      <c r="BU21" s="760"/>
      <c r="BV21" s="760"/>
      <c r="BW21" s="760"/>
      <c r="BX21" s="760"/>
      <c r="BY21" s="760"/>
      <c r="BZ21" s="760"/>
      <c r="CA21" s="760"/>
      <c r="CB21" s="760"/>
      <c r="CC21" s="760"/>
      <c r="CD21" s="760"/>
      <c r="CE21" s="760"/>
      <c r="CF21" s="760"/>
      <c r="CG21" s="760"/>
      <c r="CH21" s="760"/>
      <c r="CI21" s="760"/>
      <c r="CJ21" s="760"/>
      <c r="CK21" s="760"/>
      <c r="CL21" s="760"/>
      <c r="CM21" s="760"/>
      <c r="CN21" s="760"/>
      <c r="CO21" s="760"/>
      <c r="CP21" s="760"/>
      <c r="CQ21" s="760"/>
      <c r="CR21" s="760"/>
      <c r="CS21" s="760"/>
      <c r="CT21" s="760"/>
      <c r="CU21" s="760"/>
      <c r="CV21" s="760"/>
      <c r="CW21" s="760"/>
      <c r="CX21" s="760"/>
      <c r="CY21" s="760"/>
      <c r="CZ21" s="760"/>
      <c r="DA21" s="760"/>
      <c r="DB21" s="760"/>
      <c r="DC21" s="760"/>
      <c r="DD21" s="760"/>
      <c r="DE21" s="760"/>
      <c r="DF21" s="760"/>
      <c r="DG21" s="760"/>
      <c r="DH21" s="760"/>
      <c r="DI21" s="760"/>
      <c r="DJ21" s="760"/>
      <c r="DK21" s="760"/>
      <c r="DL21" s="760"/>
      <c r="DM21" s="760"/>
      <c r="DN21" s="760"/>
      <c r="DO21" s="760"/>
      <c r="DP21" s="760"/>
      <c r="DQ21" s="760"/>
      <c r="DR21" s="760"/>
    </row>
    <row r="22" spans="1:122" s="761" customFormat="1" hidden="1">
      <c r="A22" s="789" t="s">
        <v>1363</v>
      </c>
      <c r="B22" s="776" t="s">
        <v>931</v>
      </c>
      <c r="C22" s="1319"/>
      <c r="D22" s="1319"/>
      <c r="E22" s="1320"/>
      <c r="F22" s="1319"/>
      <c r="G22" s="1319"/>
      <c r="H22" s="1319"/>
      <c r="I22" s="1319"/>
      <c r="J22" s="1319"/>
      <c r="K22" s="1319"/>
      <c r="L22" s="1319"/>
      <c r="M22" s="1319"/>
      <c r="N22" s="1319"/>
      <c r="O22" s="924"/>
      <c r="P22" s="760"/>
      <c r="Q22" s="760"/>
      <c r="R22" s="760"/>
      <c r="S22" s="760"/>
      <c r="T22" s="760"/>
      <c r="U22" s="760"/>
      <c r="V22" s="760"/>
      <c r="W22" s="760"/>
      <c r="X22" s="760"/>
      <c r="Y22" s="760"/>
      <c r="Z22" s="760"/>
      <c r="AA22" s="760"/>
      <c r="AB22" s="760"/>
      <c r="AC22" s="760"/>
      <c r="AD22" s="760"/>
      <c r="AE22" s="760"/>
      <c r="AF22" s="760"/>
      <c r="AG22" s="760"/>
      <c r="AH22" s="760"/>
      <c r="AI22" s="760"/>
      <c r="AJ22" s="760"/>
      <c r="AK22" s="760"/>
      <c r="AL22" s="760"/>
      <c r="AM22" s="760"/>
      <c r="AN22" s="760"/>
      <c r="AO22" s="760"/>
      <c r="AP22" s="760"/>
      <c r="AQ22" s="760"/>
      <c r="AR22" s="760"/>
      <c r="AS22" s="760"/>
      <c r="AT22" s="760"/>
      <c r="AU22" s="760"/>
      <c r="AV22" s="760"/>
      <c r="AW22" s="760"/>
      <c r="AX22" s="760"/>
      <c r="AY22" s="760"/>
      <c r="AZ22" s="760"/>
      <c r="BA22" s="760"/>
      <c r="BB22" s="760"/>
      <c r="BC22" s="760"/>
      <c r="BD22" s="760"/>
      <c r="BE22" s="760"/>
      <c r="BF22" s="760"/>
      <c r="BG22" s="760"/>
      <c r="BH22" s="760"/>
      <c r="BI22" s="760"/>
      <c r="BJ22" s="760"/>
      <c r="BK22" s="760"/>
      <c r="BL22" s="760"/>
      <c r="BM22" s="760"/>
      <c r="BN22" s="760"/>
      <c r="BO22" s="760"/>
      <c r="BP22" s="760"/>
      <c r="BQ22" s="760"/>
      <c r="BR22" s="760"/>
      <c r="BS22" s="760"/>
      <c r="BT22" s="760"/>
      <c r="BU22" s="760"/>
      <c r="BV22" s="760"/>
      <c r="BW22" s="760"/>
      <c r="BX22" s="760"/>
      <c r="BY22" s="760"/>
      <c r="BZ22" s="760"/>
      <c r="CA22" s="760"/>
      <c r="CB22" s="760"/>
      <c r="CC22" s="760"/>
      <c r="CD22" s="760"/>
      <c r="CE22" s="760"/>
      <c r="CF22" s="760"/>
      <c r="CG22" s="760"/>
      <c r="CH22" s="760"/>
      <c r="CI22" s="760"/>
      <c r="CJ22" s="760"/>
      <c r="CK22" s="760"/>
      <c r="CL22" s="760"/>
      <c r="CM22" s="760"/>
      <c r="CN22" s="760"/>
      <c r="CO22" s="760"/>
      <c r="CP22" s="760"/>
      <c r="CQ22" s="760"/>
      <c r="CR22" s="760"/>
      <c r="CS22" s="760"/>
      <c r="CT22" s="760"/>
      <c r="CU22" s="760"/>
      <c r="CV22" s="760"/>
      <c r="CW22" s="760"/>
      <c r="CX22" s="760"/>
      <c r="CY22" s="760"/>
      <c r="CZ22" s="760"/>
      <c r="DA22" s="760"/>
      <c r="DB22" s="760"/>
      <c r="DC22" s="760"/>
      <c r="DD22" s="760"/>
      <c r="DE22" s="760"/>
      <c r="DF22" s="760"/>
      <c r="DG22" s="760"/>
      <c r="DH22" s="760"/>
      <c r="DI22" s="760"/>
      <c r="DJ22" s="760"/>
      <c r="DK22" s="760"/>
      <c r="DL22" s="760"/>
      <c r="DM22" s="760"/>
      <c r="DN22" s="760"/>
      <c r="DO22" s="760"/>
      <c r="DP22" s="760"/>
      <c r="DQ22" s="760"/>
      <c r="DR22" s="760"/>
    </row>
    <row r="23" spans="1:122" s="761" customFormat="1" hidden="1">
      <c r="A23" s="789" t="s">
        <v>1364</v>
      </c>
      <c r="B23" s="776" t="s">
        <v>1365</v>
      </c>
      <c r="C23" s="1319"/>
      <c r="D23" s="1319"/>
      <c r="E23" s="1320"/>
      <c r="F23" s="1319"/>
      <c r="G23" s="1319"/>
      <c r="H23" s="1319"/>
      <c r="I23" s="1319"/>
      <c r="J23" s="1319"/>
      <c r="K23" s="1319"/>
      <c r="L23" s="1319"/>
      <c r="M23" s="1319"/>
      <c r="N23" s="1319"/>
      <c r="O23" s="924"/>
      <c r="P23" s="760"/>
      <c r="Q23" s="760"/>
      <c r="R23" s="760"/>
      <c r="S23" s="760"/>
      <c r="T23" s="760"/>
      <c r="U23" s="760"/>
      <c r="V23" s="760"/>
      <c r="W23" s="760"/>
      <c r="X23" s="760"/>
      <c r="Y23" s="760"/>
      <c r="Z23" s="760"/>
      <c r="AA23" s="760"/>
      <c r="AB23" s="760"/>
      <c r="AC23" s="760"/>
      <c r="AD23" s="760"/>
      <c r="AE23" s="760"/>
      <c r="AF23" s="760"/>
      <c r="AG23" s="760"/>
      <c r="AH23" s="760"/>
      <c r="AI23" s="760"/>
      <c r="AJ23" s="760"/>
      <c r="AK23" s="760"/>
      <c r="AL23" s="760"/>
      <c r="AM23" s="760"/>
      <c r="AN23" s="760"/>
      <c r="AO23" s="760"/>
      <c r="AP23" s="760"/>
      <c r="AQ23" s="760"/>
      <c r="AR23" s="760"/>
      <c r="AS23" s="760"/>
      <c r="AT23" s="760"/>
      <c r="AU23" s="760"/>
      <c r="AV23" s="760"/>
      <c r="AW23" s="760"/>
      <c r="AX23" s="760"/>
      <c r="AY23" s="760"/>
      <c r="AZ23" s="760"/>
      <c r="BA23" s="760"/>
      <c r="BB23" s="760"/>
      <c r="BC23" s="760"/>
      <c r="BD23" s="760"/>
      <c r="BE23" s="760"/>
      <c r="BF23" s="760"/>
      <c r="BG23" s="760"/>
      <c r="BH23" s="760"/>
      <c r="BI23" s="760"/>
      <c r="BJ23" s="760"/>
      <c r="BK23" s="760"/>
      <c r="BL23" s="760"/>
      <c r="BM23" s="760"/>
      <c r="BN23" s="760"/>
      <c r="BO23" s="760"/>
      <c r="BP23" s="760"/>
      <c r="BQ23" s="760"/>
      <c r="BR23" s="760"/>
      <c r="BS23" s="760"/>
      <c r="BT23" s="760"/>
      <c r="BU23" s="760"/>
      <c r="BV23" s="760"/>
      <c r="BW23" s="760"/>
      <c r="BX23" s="760"/>
      <c r="BY23" s="760"/>
      <c r="BZ23" s="760"/>
      <c r="CA23" s="760"/>
      <c r="CB23" s="760"/>
      <c r="CC23" s="760"/>
      <c r="CD23" s="760"/>
      <c r="CE23" s="760"/>
      <c r="CF23" s="760"/>
      <c r="CG23" s="760"/>
      <c r="CH23" s="760"/>
      <c r="CI23" s="760"/>
      <c r="CJ23" s="760"/>
      <c r="CK23" s="760"/>
      <c r="CL23" s="760"/>
      <c r="CM23" s="760"/>
      <c r="CN23" s="760"/>
      <c r="CO23" s="760"/>
      <c r="CP23" s="760"/>
      <c r="CQ23" s="760"/>
      <c r="CR23" s="760"/>
      <c r="CS23" s="760"/>
      <c r="CT23" s="760"/>
      <c r="CU23" s="760"/>
      <c r="CV23" s="760"/>
      <c r="CW23" s="760"/>
      <c r="CX23" s="760"/>
      <c r="CY23" s="760"/>
      <c r="CZ23" s="760"/>
      <c r="DA23" s="760"/>
      <c r="DB23" s="760"/>
      <c r="DC23" s="760"/>
      <c r="DD23" s="760"/>
      <c r="DE23" s="760"/>
      <c r="DF23" s="760"/>
      <c r="DG23" s="760"/>
      <c r="DH23" s="760"/>
      <c r="DI23" s="760"/>
      <c r="DJ23" s="760"/>
      <c r="DK23" s="760"/>
      <c r="DL23" s="760"/>
      <c r="DM23" s="760"/>
      <c r="DN23" s="760"/>
      <c r="DO23" s="760"/>
      <c r="DP23" s="760"/>
      <c r="DQ23" s="760"/>
      <c r="DR23" s="760"/>
    </row>
    <row r="24" spans="1:122" s="761" customFormat="1" hidden="1">
      <c r="A24" s="789" t="s">
        <v>1366</v>
      </c>
      <c r="B24" s="776" t="s">
        <v>1367</v>
      </c>
      <c r="C24" s="1319"/>
      <c r="D24" s="1319"/>
      <c r="E24" s="1320"/>
      <c r="F24" s="1319"/>
      <c r="G24" s="1319"/>
      <c r="H24" s="1319"/>
      <c r="I24" s="1319"/>
      <c r="J24" s="1319"/>
      <c r="K24" s="1319"/>
      <c r="L24" s="1319"/>
      <c r="M24" s="1319"/>
      <c r="N24" s="1319"/>
      <c r="O24" s="924"/>
      <c r="P24" s="760"/>
      <c r="Q24" s="760"/>
      <c r="R24" s="760"/>
      <c r="S24" s="760"/>
      <c r="T24" s="760"/>
      <c r="U24" s="760"/>
      <c r="V24" s="760"/>
      <c r="W24" s="760"/>
      <c r="X24" s="760"/>
      <c r="Y24" s="760"/>
      <c r="Z24" s="760"/>
      <c r="AA24" s="760"/>
      <c r="AB24" s="760"/>
      <c r="AC24" s="760"/>
      <c r="AD24" s="760"/>
      <c r="AE24" s="760"/>
      <c r="AF24" s="760"/>
      <c r="AG24" s="760"/>
      <c r="AH24" s="760"/>
      <c r="AI24" s="760"/>
      <c r="AJ24" s="760"/>
      <c r="AK24" s="760"/>
      <c r="AL24" s="760"/>
      <c r="AM24" s="760"/>
      <c r="AN24" s="760"/>
      <c r="AO24" s="760"/>
      <c r="AP24" s="760"/>
      <c r="AQ24" s="760"/>
      <c r="AR24" s="760"/>
      <c r="AS24" s="760"/>
      <c r="AT24" s="760"/>
      <c r="AU24" s="760"/>
      <c r="AV24" s="760"/>
      <c r="AW24" s="760"/>
      <c r="AX24" s="760"/>
      <c r="AY24" s="760"/>
      <c r="AZ24" s="760"/>
      <c r="BA24" s="760"/>
      <c r="BB24" s="760"/>
      <c r="BC24" s="760"/>
      <c r="BD24" s="760"/>
      <c r="BE24" s="760"/>
      <c r="BF24" s="760"/>
      <c r="BG24" s="760"/>
      <c r="BH24" s="760"/>
      <c r="BI24" s="760"/>
      <c r="BJ24" s="760"/>
      <c r="BK24" s="760"/>
      <c r="BL24" s="760"/>
      <c r="BM24" s="760"/>
      <c r="BN24" s="760"/>
      <c r="BO24" s="760"/>
      <c r="BP24" s="760"/>
      <c r="BQ24" s="760"/>
      <c r="BR24" s="760"/>
      <c r="BS24" s="760"/>
      <c r="BT24" s="760"/>
      <c r="BU24" s="760"/>
      <c r="BV24" s="760"/>
      <c r="BW24" s="760"/>
      <c r="BX24" s="760"/>
      <c r="BY24" s="760"/>
      <c r="BZ24" s="760"/>
      <c r="CA24" s="760"/>
      <c r="CB24" s="760"/>
      <c r="CC24" s="760"/>
      <c r="CD24" s="760"/>
      <c r="CE24" s="760"/>
      <c r="CF24" s="760"/>
      <c r="CG24" s="760"/>
      <c r="CH24" s="760"/>
      <c r="CI24" s="760"/>
      <c r="CJ24" s="760"/>
      <c r="CK24" s="760"/>
      <c r="CL24" s="760"/>
      <c r="CM24" s="760"/>
      <c r="CN24" s="760"/>
      <c r="CO24" s="760"/>
      <c r="CP24" s="760"/>
      <c r="CQ24" s="760"/>
      <c r="CR24" s="760"/>
      <c r="CS24" s="760"/>
      <c r="CT24" s="760"/>
      <c r="CU24" s="760"/>
      <c r="CV24" s="760"/>
      <c r="CW24" s="760"/>
      <c r="CX24" s="760"/>
      <c r="CY24" s="760"/>
      <c r="CZ24" s="760"/>
      <c r="DA24" s="760"/>
      <c r="DB24" s="760"/>
      <c r="DC24" s="760"/>
      <c r="DD24" s="760"/>
      <c r="DE24" s="760"/>
      <c r="DF24" s="760"/>
      <c r="DG24" s="760"/>
      <c r="DH24" s="760"/>
      <c r="DI24" s="760"/>
      <c r="DJ24" s="760"/>
      <c r="DK24" s="760"/>
      <c r="DL24" s="760"/>
      <c r="DM24" s="760"/>
      <c r="DN24" s="760"/>
      <c r="DO24" s="760"/>
      <c r="DP24" s="760"/>
      <c r="DQ24" s="760"/>
      <c r="DR24" s="760"/>
    </row>
    <row r="25" spans="1:122" s="761" customFormat="1" ht="42.75" hidden="1">
      <c r="A25" s="789" t="s">
        <v>1368</v>
      </c>
      <c r="B25" s="803" t="s">
        <v>1369</v>
      </c>
      <c r="C25" s="1319"/>
      <c r="D25" s="1319"/>
      <c r="E25" s="1320"/>
      <c r="F25" s="1319"/>
      <c r="G25" s="1319"/>
      <c r="H25" s="1319"/>
      <c r="I25" s="1319"/>
      <c r="J25" s="1319"/>
      <c r="K25" s="1319"/>
      <c r="L25" s="1319"/>
      <c r="M25" s="1319"/>
      <c r="N25" s="1319"/>
      <c r="O25" s="924"/>
      <c r="P25" s="760"/>
      <c r="Q25" s="760"/>
      <c r="R25" s="760"/>
      <c r="S25" s="760"/>
      <c r="T25" s="760"/>
      <c r="U25" s="760"/>
      <c r="V25" s="760"/>
      <c r="W25" s="760"/>
      <c r="X25" s="760"/>
      <c r="Y25" s="760"/>
      <c r="Z25" s="760"/>
      <c r="AA25" s="760"/>
      <c r="AB25" s="760"/>
      <c r="AC25" s="760"/>
      <c r="AD25" s="760"/>
      <c r="AE25" s="760"/>
      <c r="AF25" s="760"/>
      <c r="AG25" s="760"/>
      <c r="AH25" s="760"/>
      <c r="AI25" s="760"/>
      <c r="AJ25" s="760"/>
      <c r="AK25" s="760"/>
      <c r="AL25" s="760"/>
      <c r="AM25" s="760"/>
      <c r="AN25" s="760"/>
      <c r="AO25" s="760"/>
      <c r="AP25" s="760"/>
      <c r="AQ25" s="760"/>
      <c r="AR25" s="760"/>
      <c r="AS25" s="760"/>
      <c r="AT25" s="760"/>
      <c r="AU25" s="760"/>
      <c r="AV25" s="760"/>
      <c r="AW25" s="760"/>
      <c r="AX25" s="760"/>
      <c r="AY25" s="760"/>
      <c r="AZ25" s="760"/>
      <c r="BA25" s="760"/>
      <c r="BB25" s="760"/>
      <c r="BC25" s="760"/>
      <c r="BD25" s="760"/>
      <c r="BE25" s="760"/>
      <c r="BF25" s="760"/>
      <c r="BG25" s="760"/>
      <c r="BH25" s="760"/>
      <c r="BI25" s="760"/>
      <c r="BJ25" s="760"/>
      <c r="BK25" s="760"/>
      <c r="BL25" s="760"/>
      <c r="BM25" s="760"/>
      <c r="BN25" s="760"/>
      <c r="BO25" s="760"/>
      <c r="BP25" s="760"/>
      <c r="BQ25" s="760"/>
      <c r="BR25" s="760"/>
      <c r="BS25" s="760"/>
      <c r="BT25" s="760"/>
      <c r="BU25" s="760"/>
      <c r="BV25" s="760"/>
      <c r="BW25" s="760"/>
      <c r="BX25" s="760"/>
      <c r="BY25" s="760"/>
      <c r="BZ25" s="760"/>
      <c r="CA25" s="760"/>
      <c r="CB25" s="760"/>
      <c r="CC25" s="760"/>
      <c r="CD25" s="760"/>
      <c r="CE25" s="760"/>
      <c r="CF25" s="760"/>
      <c r="CG25" s="760"/>
      <c r="CH25" s="760"/>
      <c r="CI25" s="760"/>
      <c r="CJ25" s="760"/>
      <c r="CK25" s="760"/>
      <c r="CL25" s="760"/>
      <c r="CM25" s="760"/>
      <c r="CN25" s="760"/>
      <c r="CO25" s="760"/>
      <c r="CP25" s="760"/>
      <c r="CQ25" s="760"/>
      <c r="CR25" s="760"/>
      <c r="CS25" s="760"/>
      <c r="CT25" s="760"/>
      <c r="CU25" s="760"/>
      <c r="CV25" s="760"/>
      <c r="CW25" s="760"/>
      <c r="CX25" s="760"/>
      <c r="CY25" s="760"/>
      <c r="CZ25" s="760"/>
      <c r="DA25" s="760"/>
      <c r="DB25" s="760"/>
      <c r="DC25" s="760"/>
      <c r="DD25" s="760"/>
      <c r="DE25" s="760"/>
      <c r="DF25" s="760"/>
      <c r="DG25" s="760"/>
      <c r="DH25" s="760"/>
      <c r="DI25" s="760"/>
      <c r="DJ25" s="760"/>
      <c r="DK25" s="760"/>
      <c r="DL25" s="760"/>
      <c r="DM25" s="760"/>
      <c r="DN25" s="760"/>
      <c r="DO25" s="760"/>
      <c r="DP25" s="760"/>
      <c r="DQ25" s="760"/>
      <c r="DR25" s="760"/>
    </row>
    <row r="26" spans="1:122" s="761" customFormat="1" ht="49.5" customHeight="1">
      <c r="A26" s="789" t="s">
        <v>1370</v>
      </c>
      <c r="B26" s="803" t="s">
        <v>1371</v>
      </c>
      <c r="C26" s="804">
        <v>147.46</v>
      </c>
      <c r="D26" s="804">
        <v>313.39</v>
      </c>
      <c r="E26" s="804">
        <v>4249.05</v>
      </c>
      <c r="F26" s="804">
        <v>4249.05</v>
      </c>
      <c r="G26" s="804">
        <v>4249.05</v>
      </c>
      <c r="H26" s="804">
        <f t="shared" ref="H26:N26" si="6">G26*1.04</f>
        <v>4419.0120000000006</v>
      </c>
      <c r="I26" s="804">
        <f t="shared" si="6"/>
        <v>4595.7724800000005</v>
      </c>
      <c r="J26" s="804">
        <f t="shared" si="6"/>
        <v>4779.6033792000007</v>
      </c>
      <c r="K26" s="804">
        <f t="shared" si="6"/>
        <v>4970.7875143680012</v>
      </c>
      <c r="L26" s="804">
        <f t="shared" si="6"/>
        <v>5169.6190149427212</v>
      </c>
      <c r="M26" s="804">
        <f t="shared" si="6"/>
        <v>5376.4037755404306</v>
      </c>
      <c r="N26" s="804">
        <f t="shared" si="6"/>
        <v>5591.4599265620482</v>
      </c>
      <c r="O26" s="924"/>
      <c r="P26" s="760"/>
      <c r="Q26" s="760"/>
      <c r="R26" s="760"/>
      <c r="S26" s="760"/>
      <c r="T26" s="760"/>
      <c r="U26" s="760"/>
      <c r="V26" s="760"/>
      <c r="W26" s="760"/>
      <c r="X26" s="760"/>
      <c r="Y26" s="760"/>
      <c r="Z26" s="760"/>
      <c r="AA26" s="760"/>
      <c r="AB26" s="760"/>
      <c r="AC26" s="760"/>
      <c r="AD26" s="760"/>
      <c r="AE26" s="760"/>
      <c r="AF26" s="760"/>
      <c r="AG26" s="760"/>
      <c r="AH26" s="760"/>
      <c r="AI26" s="760"/>
      <c r="AJ26" s="760"/>
      <c r="AK26" s="760"/>
      <c r="AL26" s="760"/>
      <c r="AM26" s="760"/>
      <c r="AN26" s="760"/>
      <c r="AO26" s="760"/>
      <c r="AP26" s="760"/>
      <c r="AQ26" s="760"/>
      <c r="AR26" s="760"/>
      <c r="AS26" s="760"/>
      <c r="AT26" s="760"/>
      <c r="AU26" s="760"/>
      <c r="AV26" s="760"/>
      <c r="AW26" s="760"/>
      <c r="AX26" s="760"/>
      <c r="AY26" s="760"/>
      <c r="AZ26" s="760"/>
      <c r="BA26" s="760"/>
      <c r="BB26" s="760"/>
      <c r="BC26" s="760"/>
      <c r="BD26" s="760"/>
      <c r="BE26" s="760"/>
      <c r="BF26" s="760"/>
      <c r="BG26" s="760"/>
      <c r="BH26" s="760"/>
      <c r="BI26" s="760"/>
      <c r="BJ26" s="760"/>
      <c r="BK26" s="760"/>
      <c r="BL26" s="760"/>
      <c r="BM26" s="760"/>
      <c r="BN26" s="760"/>
      <c r="BO26" s="760"/>
      <c r="BP26" s="760"/>
      <c r="BQ26" s="760"/>
      <c r="BR26" s="760"/>
      <c r="BS26" s="760"/>
      <c r="BT26" s="760"/>
      <c r="BU26" s="760"/>
      <c r="BV26" s="760"/>
      <c r="BW26" s="760"/>
      <c r="BX26" s="760"/>
      <c r="BY26" s="760"/>
      <c r="BZ26" s="760"/>
      <c r="CA26" s="760"/>
      <c r="CB26" s="760"/>
      <c r="CC26" s="760"/>
      <c r="CD26" s="760"/>
      <c r="CE26" s="760"/>
      <c r="CF26" s="760"/>
      <c r="CG26" s="760"/>
      <c r="CH26" s="760"/>
      <c r="CI26" s="760"/>
      <c r="CJ26" s="760"/>
      <c r="CK26" s="760"/>
      <c r="CL26" s="760"/>
      <c r="CM26" s="760"/>
      <c r="CN26" s="760"/>
      <c r="CO26" s="760"/>
      <c r="CP26" s="760"/>
      <c r="CQ26" s="760"/>
      <c r="CR26" s="760"/>
      <c r="CS26" s="760"/>
      <c r="CT26" s="760"/>
      <c r="CU26" s="760"/>
      <c r="CV26" s="760"/>
      <c r="CW26" s="760"/>
      <c r="CX26" s="760"/>
      <c r="CY26" s="760"/>
      <c r="CZ26" s="760"/>
      <c r="DA26" s="760"/>
      <c r="DB26" s="760"/>
      <c r="DC26" s="760"/>
      <c r="DD26" s="760"/>
      <c r="DE26" s="760"/>
      <c r="DF26" s="760"/>
      <c r="DG26" s="760"/>
      <c r="DH26" s="760"/>
      <c r="DI26" s="760"/>
      <c r="DJ26" s="760"/>
      <c r="DK26" s="760"/>
      <c r="DL26" s="760"/>
      <c r="DM26" s="760"/>
      <c r="DN26" s="760"/>
      <c r="DO26" s="760"/>
      <c r="DP26" s="760"/>
      <c r="DQ26" s="760"/>
      <c r="DR26" s="760"/>
    </row>
    <row r="27" spans="1:122" s="761" customFormat="1" ht="28.5" hidden="1">
      <c r="A27" s="789" t="s">
        <v>1372</v>
      </c>
      <c r="B27" s="776" t="s">
        <v>937</v>
      </c>
      <c r="C27" s="1319">
        <v>2108.86</v>
      </c>
      <c r="D27" s="1320">
        <v>2179.79</v>
      </c>
      <c r="E27" s="1320">
        <v>2163.04</v>
      </c>
      <c r="F27" s="1319">
        <v>103.91</v>
      </c>
      <c r="G27" s="1319">
        <v>2149.9763199200002</v>
      </c>
      <c r="H27" s="1319">
        <v>106.99</v>
      </c>
      <c r="I27" s="1319">
        <v>2136.9904629476832</v>
      </c>
      <c r="J27" s="1319">
        <v>110.16</v>
      </c>
      <c r="K27" s="1319">
        <v>2124.0830405514789</v>
      </c>
      <c r="L27" s="1319">
        <v>113.42</v>
      </c>
      <c r="M27" s="1319">
        <v>2111.2535789865478</v>
      </c>
      <c r="N27" s="1319">
        <v>116.78</v>
      </c>
      <c r="O27" s="924"/>
      <c r="P27" s="760"/>
      <c r="Q27" s="760"/>
      <c r="R27" s="760"/>
      <c r="S27" s="760"/>
      <c r="T27" s="760"/>
      <c r="U27" s="760"/>
      <c r="V27" s="760"/>
      <c r="W27" s="760"/>
      <c r="X27" s="760"/>
      <c r="Y27" s="760"/>
      <c r="Z27" s="760"/>
      <c r="AA27" s="760"/>
      <c r="AB27" s="760"/>
      <c r="AC27" s="760"/>
      <c r="AD27" s="760"/>
      <c r="AE27" s="760"/>
      <c r="AF27" s="760"/>
      <c r="AG27" s="760"/>
      <c r="AH27" s="760"/>
      <c r="AI27" s="760"/>
      <c r="AJ27" s="760"/>
      <c r="AK27" s="760"/>
      <c r="AL27" s="760"/>
      <c r="AM27" s="760"/>
      <c r="AN27" s="760"/>
      <c r="AO27" s="760"/>
      <c r="AP27" s="760"/>
      <c r="AQ27" s="760"/>
      <c r="AR27" s="760"/>
      <c r="AS27" s="760"/>
      <c r="AT27" s="760"/>
      <c r="AU27" s="760"/>
      <c r="AV27" s="760"/>
      <c r="AW27" s="760"/>
      <c r="AX27" s="760"/>
      <c r="AY27" s="760"/>
      <c r="AZ27" s="760"/>
      <c r="BA27" s="760"/>
      <c r="BB27" s="760"/>
      <c r="BC27" s="760"/>
      <c r="BD27" s="760"/>
      <c r="BE27" s="760"/>
      <c r="BF27" s="760"/>
      <c r="BG27" s="760"/>
      <c r="BH27" s="760"/>
      <c r="BI27" s="760"/>
      <c r="BJ27" s="760"/>
      <c r="BK27" s="760"/>
      <c r="BL27" s="760"/>
      <c r="BM27" s="760"/>
      <c r="BN27" s="760"/>
      <c r="BO27" s="760"/>
      <c r="BP27" s="760"/>
      <c r="BQ27" s="760"/>
      <c r="BR27" s="760"/>
      <c r="BS27" s="760"/>
      <c r="BT27" s="760"/>
      <c r="BU27" s="760"/>
      <c r="BV27" s="760"/>
      <c r="BW27" s="760"/>
      <c r="BX27" s="760"/>
      <c r="BY27" s="760"/>
      <c r="BZ27" s="760"/>
      <c r="CA27" s="760"/>
      <c r="CB27" s="760"/>
      <c r="CC27" s="760"/>
      <c r="CD27" s="760"/>
      <c r="CE27" s="760"/>
      <c r="CF27" s="760"/>
      <c r="CG27" s="760"/>
      <c r="CH27" s="760"/>
      <c r="CI27" s="760"/>
      <c r="CJ27" s="760"/>
      <c r="CK27" s="760"/>
      <c r="CL27" s="760"/>
      <c r="CM27" s="760"/>
      <c r="CN27" s="760"/>
      <c r="CO27" s="760"/>
      <c r="CP27" s="760"/>
      <c r="CQ27" s="760"/>
      <c r="CR27" s="760"/>
      <c r="CS27" s="760"/>
      <c r="CT27" s="760"/>
      <c r="CU27" s="760"/>
      <c r="CV27" s="760"/>
      <c r="CW27" s="760"/>
      <c r="CX27" s="760"/>
      <c r="CY27" s="760"/>
      <c r="CZ27" s="760"/>
      <c r="DA27" s="760"/>
      <c r="DB27" s="760"/>
      <c r="DC27" s="760"/>
      <c r="DD27" s="760"/>
      <c r="DE27" s="760"/>
      <c r="DF27" s="760"/>
      <c r="DG27" s="760"/>
      <c r="DH27" s="760"/>
      <c r="DI27" s="760"/>
      <c r="DJ27" s="760"/>
      <c r="DK27" s="760"/>
      <c r="DL27" s="760"/>
      <c r="DM27" s="760"/>
      <c r="DN27" s="760"/>
      <c r="DO27" s="760"/>
      <c r="DP27" s="760"/>
      <c r="DQ27" s="760"/>
      <c r="DR27" s="760"/>
    </row>
    <row r="28" spans="1:122" s="761" customFormat="1" ht="33.75" hidden="1" customHeight="1">
      <c r="A28" s="789" t="s">
        <v>1373</v>
      </c>
      <c r="B28" s="776" t="s">
        <v>1374</v>
      </c>
      <c r="C28" s="1319">
        <v>651.64</v>
      </c>
      <c r="D28" s="1320">
        <v>673.56</v>
      </c>
      <c r="E28" s="1320">
        <v>653.24</v>
      </c>
      <c r="F28" s="1319">
        <v>32.11</v>
      </c>
      <c r="G28" s="1319">
        <v>649.29475702000002</v>
      </c>
      <c r="H28" s="1319">
        <v>33.06</v>
      </c>
      <c r="I28" s="1319">
        <v>645.37301668759915</v>
      </c>
      <c r="J28" s="1319">
        <v>34.04</v>
      </c>
      <c r="K28" s="1319">
        <v>641.47496366680605</v>
      </c>
      <c r="L28" s="1319">
        <v>35.049999999999997</v>
      </c>
      <c r="M28" s="1319">
        <v>637.60045488625849</v>
      </c>
      <c r="N28" s="1319">
        <v>36.090000000000003</v>
      </c>
      <c r="O28" s="924"/>
      <c r="P28" s="760"/>
      <c r="Q28" s="760"/>
      <c r="R28" s="760"/>
      <c r="S28" s="760"/>
      <c r="T28" s="760"/>
      <c r="U28" s="760"/>
      <c r="V28" s="760"/>
      <c r="W28" s="760"/>
      <c r="X28" s="760"/>
      <c r="Y28" s="760"/>
      <c r="Z28" s="760"/>
      <c r="AA28" s="760"/>
      <c r="AB28" s="760"/>
      <c r="AC28" s="760"/>
      <c r="AD28" s="760"/>
      <c r="AE28" s="760"/>
      <c r="AF28" s="760"/>
      <c r="AG28" s="760"/>
      <c r="AH28" s="760"/>
      <c r="AI28" s="760"/>
      <c r="AJ28" s="760"/>
      <c r="AK28" s="760"/>
      <c r="AL28" s="760"/>
      <c r="AM28" s="760"/>
      <c r="AN28" s="760"/>
      <c r="AO28" s="760"/>
      <c r="AP28" s="760"/>
      <c r="AQ28" s="760"/>
      <c r="AR28" s="760"/>
      <c r="AS28" s="760"/>
      <c r="AT28" s="760"/>
      <c r="AU28" s="760"/>
      <c r="AV28" s="760"/>
      <c r="AW28" s="760"/>
      <c r="AX28" s="760"/>
      <c r="AY28" s="760"/>
      <c r="AZ28" s="760"/>
      <c r="BA28" s="760"/>
      <c r="BB28" s="760"/>
      <c r="BC28" s="760"/>
      <c r="BD28" s="760"/>
      <c r="BE28" s="760"/>
      <c r="BF28" s="760"/>
      <c r="BG28" s="760"/>
      <c r="BH28" s="760"/>
      <c r="BI28" s="760"/>
      <c r="BJ28" s="760"/>
      <c r="BK28" s="760"/>
      <c r="BL28" s="760"/>
      <c r="BM28" s="760"/>
      <c r="BN28" s="760"/>
      <c r="BO28" s="760"/>
      <c r="BP28" s="760"/>
      <c r="BQ28" s="760"/>
      <c r="BR28" s="760"/>
      <c r="BS28" s="760"/>
      <c r="BT28" s="760"/>
      <c r="BU28" s="760"/>
      <c r="BV28" s="760"/>
      <c r="BW28" s="760"/>
      <c r="BX28" s="760"/>
      <c r="BY28" s="760"/>
      <c r="BZ28" s="760"/>
      <c r="CA28" s="760"/>
      <c r="CB28" s="760"/>
      <c r="CC28" s="760"/>
      <c r="CD28" s="760"/>
      <c r="CE28" s="760"/>
      <c r="CF28" s="760"/>
      <c r="CG28" s="760"/>
      <c r="CH28" s="760"/>
      <c r="CI28" s="760"/>
      <c r="CJ28" s="760"/>
      <c r="CK28" s="760"/>
      <c r="CL28" s="760"/>
      <c r="CM28" s="760"/>
      <c r="CN28" s="760"/>
      <c r="CO28" s="760"/>
      <c r="CP28" s="760"/>
      <c r="CQ28" s="760"/>
      <c r="CR28" s="760"/>
      <c r="CS28" s="760"/>
      <c r="CT28" s="760"/>
      <c r="CU28" s="760"/>
      <c r="CV28" s="760"/>
      <c r="CW28" s="760"/>
      <c r="CX28" s="760"/>
      <c r="CY28" s="760"/>
      <c r="CZ28" s="760"/>
      <c r="DA28" s="760"/>
      <c r="DB28" s="760"/>
      <c r="DC28" s="760"/>
      <c r="DD28" s="760"/>
      <c r="DE28" s="760"/>
      <c r="DF28" s="760"/>
      <c r="DG28" s="760"/>
      <c r="DH28" s="760"/>
      <c r="DI28" s="760"/>
      <c r="DJ28" s="760"/>
      <c r="DK28" s="760"/>
      <c r="DL28" s="760"/>
      <c r="DM28" s="760"/>
      <c r="DN28" s="760"/>
      <c r="DO28" s="760"/>
      <c r="DP28" s="760"/>
      <c r="DQ28" s="760"/>
      <c r="DR28" s="760"/>
    </row>
    <row r="29" spans="1:122" s="761" customFormat="1" ht="21" hidden="1" customHeight="1">
      <c r="A29" s="789" t="s">
        <v>1375</v>
      </c>
      <c r="B29" s="776" t="s">
        <v>1376</v>
      </c>
      <c r="C29" s="1320">
        <v>14</v>
      </c>
      <c r="D29" s="1320">
        <v>14</v>
      </c>
      <c r="E29" s="1319">
        <v>14</v>
      </c>
      <c r="F29" s="1319">
        <v>0.4</v>
      </c>
      <c r="G29" s="1319">
        <v>14</v>
      </c>
      <c r="H29" s="1319">
        <v>0.4</v>
      </c>
      <c r="I29" s="1319">
        <v>14</v>
      </c>
      <c r="J29" s="1319">
        <v>0.4</v>
      </c>
      <c r="K29" s="1319">
        <v>14</v>
      </c>
      <c r="L29" s="1319">
        <v>0.4</v>
      </c>
      <c r="M29" s="1319">
        <v>14</v>
      </c>
      <c r="N29" s="1319">
        <v>0.4</v>
      </c>
      <c r="O29" s="924"/>
      <c r="P29" s="760"/>
      <c r="Q29" s="760"/>
      <c r="R29" s="760"/>
      <c r="S29" s="760"/>
      <c r="T29" s="760"/>
      <c r="U29" s="760"/>
      <c r="V29" s="760"/>
      <c r="W29" s="760"/>
      <c r="X29" s="760"/>
      <c r="Y29" s="760"/>
      <c r="Z29" s="760"/>
      <c r="AA29" s="760"/>
      <c r="AB29" s="760"/>
      <c r="AC29" s="760"/>
      <c r="AD29" s="760"/>
      <c r="AE29" s="760"/>
      <c r="AF29" s="760"/>
      <c r="AG29" s="760"/>
      <c r="AH29" s="760"/>
      <c r="AI29" s="760"/>
      <c r="AJ29" s="760"/>
      <c r="AK29" s="760"/>
      <c r="AL29" s="760"/>
      <c r="AM29" s="760"/>
      <c r="AN29" s="760"/>
      <c r="AO29" s="760"/>
      <c r="AP29" s="760"/>
      <c r="AQ29" s="760"/>
      <c r="AR29" s="760"/>
      <c r="AS29" s="760"/>
      <c r="AT29" s="760"/>
      <c r="AU29" s="760"/>
      <c r="AV29" s="760"/>
      <c r="AW29" s="760"/>
      <c r="AX29" s="760"/>
      <c r="AY29" s="760"/>
      <c r="AZ29" s="760"/>
      <c r="BA29" s="760"/>
      <c r="BB29" s="760"/>
      <c r="BC29" s="760"/>
      <c r="BD29" s="760"/>
      <c r="BE29" s="760"/>
      <c r="BF29" s="760"/>
      <c r="BG29" s="760"/>
      <c r="BH29" s="760"/>
      <c r="BI29" s="760"/>
      <c r="BJ29" s="760"/>
      <c r="BK29" s="760"/>
      <c r="BL29" s="760"/>
      <c r="BM29" s="760"/>
      <c r="BN29" s="760"/>
      <c r="BO29" s="760"/>
      <c r="BP29" s="760"/>
      <c r="BQ29" s="760"/>
      <c r="BR29" s="760"/>
      <c r="BS29" s="760"/>
      <c r="BT29" s="760"/>
      <c r="BU29" s="760"/>
      <c r="BV29" s="760"/>
      <c r="BW29" s="760"/>
      <c r="BX29" s="760"/>
      <c r="BY29" s="760"/>
      <c r="BZ29" s="760"/>
      <c r="CA29" s="760"/>
      <c r="CB29" s="760"/>
      <c r="CC29" s="760"/>
      <c r="CD29" s="760"/>
      <c r="CE29" s="760"/>
      <c r="CF29" s="760"/>
      <c r="CG29" s="760"/>
      <c r="CH29" s="760"/>
      <c r="CI29" s="760"/>
      <c r="CJ29" s="760"/>
      <c r="CK29" s="760"/>
      <c r="CL29" s="760"/>
      <c r="CM29" s="760"/>
      <c r="CN29" s="760"/>
      <c r="CO29" s="760"/>
      <c r="CP29" s="760"/>
      <c r="CQ29" s="760"/>
      <c r="CR29" s="760"/>
      <c r="CS29" s="760"/>
      <c r="CT29" s="760"/>
      <c r="CU29" s="760"/>
      <c r="CV29" s="760"/>
      <c r="CW29" s="760"/>
      <c r="CX29" s="760"/>
      <c r="CY29" s="760"/>
      <c r="CZ29" s="760"/>
      <c r="DA29" s="760"/>
      <c r="DB29" s="760"/>
      <c r="DC29" s="760"/>
      <c r="DD29" s="760"/>
      <c r="DE29" s="760"/>
      <c r="DF29" s="760"/>
      <c r="DG29" s="760"/>
      <c r="DH29" s="760"/>
      <c r="DI29" s="760"/>
      <c r="DJ29" s="760"/>
      <c r="DK29" s="760"/>
      <c r="DL29" s="760"/>
      <c r="DM29" s="760"/>
      <c r="DN29" s="760"/>
      <c r="DO29" s="760"/>
      <c r="DP29" s="760"/>
      <c r="DQ29" s="760"/>
      <c r="DR29" s="760"/>
    </row>
    <row r="30" spans="1:122" s="761" customFormat="1" ht="14.25" hidden="1" customHeight="1">
      <c r="A30" s="789" t="s">
        <v>1377</v>
      </c>
      <c r="B30" s="803" t="s">
        <v>1378</v>
      </c>
      <c r="C30" s="1319"/>
      <c r="D30" s="1319"/>
      <c r="E30" s="1320"/>
      <c r="F30" s="1319"/>
      <c r="G30" s="1319"/>
      <c r="H30" s="1319">
        <v>0</v>
      </c>
      <c r="I30" s="1319"/>
      <c r="J30" s="1319">
        <v>0</v>
      </c>
      <c r="K30" s="1319"/>
      <c r="L30" s="1319">
        <v>0</v>
      </c>
      <c r="M30" s="1319"/>
      <c r="N30" s="1319">
        <v>0</v>
      </c>
      <c r="O30" s="924"/>
      <c r="P30" s="760"/>
      <c r="Q30" s="760"/>
      <c r="R30" s="760"/>
      <c r="S30" s="760"/>
      <c r="T30" s="760"/>
      <c r="U30" s="760"/>
      <c r="V30" s="760"/>
      <c r="W30" s="760"/>
      <c r="X30" s="760"/>
      <c r="Y30" s="760"/>
      <c r="Z30" s="760"/>
      <c r="AA30" s="760"/>
      <c r="AB30" s="760"/>
      <c r="AC30" s="760"/>
      <c r="AD30" s="760"/>
      <c r="AE30" s="760"/>
      <c r="AF30" s="760"/>
      <c r="AG30" s="760"/>
      <c r="AH30" s="760"/>
      <c r="AI30" s="760"/>
      <c r="AJ30" s="760"/>
      <c r="AK30" s="760"/>
      <c r="AL30" s="760"/>
      <c r="AM30" s="760"/>
      <c r="AN30" s="760"/>
      <c r="AO30" s="760"/>
      <c r="AP30" s="760"/>
      <c r="AQ30" s="760"/>
      <c r="AR30" s="760"/>
      <c r="AS30" s="760"/>
      <c r="AT30" s="760"/>
      <c r="AU30" s="760"/>
      <c r="AV30" s="760"/>
      <c r="AW30" s="760"/>
      <c r="AX30" s="760"/>
      <c r="AY30" s="760"/>
      <c r="AZ30" s="760"/>
      <c r="BA30" s="760"/>
      <c r="BB30" s="760"/>
      <c r="BC30" s="760"/>
      <c r="BD30" s="760"/>
      <c r="BE30" s="760"/>
      <c r="BF30" s="760"/>
      <c r="BG30" s="760"/>
      <c r="BH30" s="760"/>
      <c r="BI30" s="760"/>
      <c r="BJ30" s="760"/>
      <c r="BK30" s="760"/>
      <c r="BL30" s="760"/>
      <c r="BM30" s="760"/>
      <c r="BN30" s="760"/>
      <c r="BO30" s="760"/>
      <c r="BP30" s="760"/>
      <c r="BQ30" s="760"/>
      <c r="BR30" s="760"/>
      <c r="BS30" s="760"/>
      <c r="BT30" s="760"/>
      <c r="BU30" s="760"/>
      <c r="BV30" s="760"/>
      <c r="BW30" s="760"/>
      <c r="BX30" s="760"/>
      <c r="BY30" s="760"/>
      <c r="BZ30" s="760"/>
      <c r="CA30" s="760"/>
      <c r="CB30" s="760"/>
      <c r="CC30" s="760"/>
      <c r="CD30" s="760"/>
      <c r="CE30" s="760"/>
      <c r="CF30" s="760"/>
      <c r="CG30" s="760"/>
      <c r="CH30" s="760"/>
      <c r="CI30" s="760"/>
      <c r="CJ30" s="760"/>
      <c r="CK30" s="760"/>
      <c r="CL30" s="760"/>
      <c r="CM30" s="760"/>
      <c r="CN30" s="760"/>
      <c r="CO30" s="760"/>
      <c r="CP30" s="760"/>
      <c r="CQ30" s="760"/>
      <c r="CR30" s="760"/>
      <c r="CS30" s="760"/>
      <c r="CT30" s="760"/>
      <c r="CU30" s="760"/>
      <c r="CV30" s="760"/>
      <c r="CW30" s="760"/>
      <c r="CX30" s="760"/>
      <c r="CY30" s="760"/>
      <c r="CZ30" s="760"/>
      <c r="DA30" s="760"/>
      <c r="DB30" s="760"/>
      <c r="DC30" s="760"/>
      <c r="DD30" s="760"/>
      <c r="DE30" s="760"/>
      <c r="DF30" s="760"/>
      <c r="DG30" s="760"/>
      <c r="DH30" s="760"/>
      <c r="DI30" s="760"/>
      <c r="DJ30" s="760"/>
      <c r="DK30" s="760"/>
      <c r="DL30" s="760"/>
      <c r="DM30" s="760"/>
      <c r="DN30" s="760"/>
      <c r="DO30" s="760"/>
      <c r="DP30" s="760"/>
      <c r="DQ30" s="760"/>
      <c r="DR30" s="760"/>
    </row>
    <row r="31" spans="1:122" s="761" customFormat="1">
      <c r="A31" s="789" t="s">
        <v>1379</v>
      </c>
      <c r="B31" s="803" t="s">
        <v>1380</v>
      </c>
      <c r="C31" s="1319"/>
      <c r="D31" s="1319"/>
      <c r="E31" s="1320"/>
      <c r="F31" s="1319"/>
      <c r="G31" s="1319"/>
      <c r="H31" s="1319"/>
      <c r="I31" s="1319"/>
      <c r="J31" s="1319"/>
      <c r="K31" s="1319"/>
      <c r="L31" s="1319"/>
      <c r="M31" s="1319"/>
      <c r="N31" s="1319"/>
      <c r="O31" s="924"/>
      <c r="P31" s="760"/>
      <c r="Q31" s="760"/>
      <c r="R31" s="760"/>
      <c r="S31" s="760"/>
      <c r="T31" s="760"/>
      <c r="U31" s="760"/>
      <c r="V31" s="760"/>
      <c r="W31" s="760"/>
      <c r="X31" s="760"/>
      <c r="Y31" s="760"/>
      <c r="Z31" s="760"/>
      <c r="AA31" s="760"/>
      <c r="AB31" s="760"/>
      <c r="AC31" s="760"/>
      <c r="AD31" s="760"/>
      <c r="AE31" s="760"/>
      <c r="AF31" s="760"/>
      <c r="AG31" s="760"/>
      <c r="AH31" s="760"/>
      <c r="AI31" s="760"/>
      <c r="AJ31" s="760"/>
      <c r="AK31" s="760"/>
      <c r="AL31" s="760"/>
      <c r="AM31" s="760"/>
      <c r="AN31" s="760"/>
      <c r="AO31" s="760"/>
      <c r="AP31" s="760"/>
      <c r="AQ31" s="760"/>
      <c r="AR31" s="760"/>
      <c r="AS31" s="760"/>
      <c r="AT31" s="760"/>
      <c r="AU31" s="760"/>
      <c r="AV31" s="760"/>
      <c r="AW31" s="760"/>
      <c r="AX31" s="760"/>
      <c r="AY31" s="760"/>
      <c r="AZ31" s="760"/>
      <c r="BA31" s="760"/>
      <c r="BB31" s="760"/>
      <c r="BC31" s="760"/>
      <c r="BD31" s="760"/>
      <c r="BE31" s="760"/>
      <c r="BF31" s="760"/>
      <c r="BG31" s="760"/>
      <c r="BH31" s="760"/>
      <c r="BI31" s="760"/>
      <c r="BJ31" s="760"/>
      <c r="BK31" s="760"/>
      <c r="BL31" s="760"/>
      <c r="BM31" s="760"/>
      <c r="BN31" s="760"/>
      <c r="BO31" s="760"/>
      <c r="BP31" s="760"/>
      <c r="BQ31" s="760"/>
      <c r="BR31" s="760"/>
      <c r="BS31" s="760"/>
      <c r="BT31" s="760"/>
      <c r="BU31" s="760"/>
      <c r="BV31" s="760"/>
      <c r="BW31" s="760"/>
      <c r="BX31" s="760"/>
      <c r="BY31" s="760"/>
      <c r="BZ31" s="760"/>
      <c r="CA31" s="760"/>
      <c r="CB31" s="760"/>
      <c r="CC31" s="760"/>
      <c r="CD31" s="760"/>
      <c r="CE31" s="760"/>
      <c r="CF31" s="760"/>
      <c r="CG31" s="760"/>
      <c r="CH31" s="760"/>
      <c r="CI31" s="760"/>
      <c r="CJ31" s="760"/>
      <c r="CK31" s="760"/>
      <c r="CL31" s="760"/>
      <c r="CM31" s="760"/>
      <c r="CN31" s="760"/>
      <c r="CO31" s="760"/>
      <c r="CP31" s="760"/>
      <c r="CQ31" s="760"/>
      <c r="CR31" s="760"/>
      <c r="CS31" s="760"/>
      <c r="CT31" s="760"/>
      <c r="CU31" s="760"/>
      <c r="CV31" s="760"/>
      <c r="CW31" s="760"/>
      <c r="CX31" s="760"/>
      <c r="CY31" s="760"/>
      <c r="CZ31" s="760"/>
      <c r="DA31" s="760"/>
      <c r="DB31" s="760"/>
      <c r="DC31" s="760"/>
      <c r="DD31" s="760"/>
      <c r="DE31" s="760"/>
      <c r="DF31" s="760"/>
      <c r="DG31" s="760"/>
      <c r="DH31" s="760"/>
      <c r="DI31" s="760"/>
      <c r="DJ31" s="760"/>
      <c r="DK31" s="760"/>
      <c r="DL31" s="760"/>
      <c r="DM31" s="760"/>
      <c r="DN31" s="760"/>
      <c r="DO31" s="760"/>
      <c r="DP31" s="760"/>
      <c r="DQ31" s="760"/>
      <c r="DR31" s="760"/>
    </row>
    <row r="32" spans="1:122" s="810" customFormat="1" ht="42.75" hidden="1">
      <c r="A32" s="789" t="s">
        <v>1381</v>
      </c>
      <c r="B32" s="808" t="s">
        <v>1382</v>
      </c>
      <c r="C32" s="804"/>
      <c r="D32" s="804"/>
      <c r="E32" s="804"/>
      <c r="F32" s="804"/>
      <c r="G32" s="804"/>
      <c r="H32" s="804"/>
      <c r="I32" s="804"/>
      <c r="J32" s="804"/>
      <c r="K32" s="804"/>
      <c r="L32" s="804"/>
      <c r="M32" s="804"/>
      <c r="N32" s="804"/>
      <c r="O32" s="926"/>
      <c r="P32" s="807"/>
      <c r="Q32" s="807"/>
      <c r="R32" s="807"/>
      <c r="S32" s="807"/>
      <c r="T32" s="807"/>
      <c r="U32" s="807"/>
      <c r="V32" s="807"/>
      <c r="W32" s="807"/>
      <c r="X32" s="807"/>
      <c r="Y32" s="807"/>
      <c r="Z32" s="807"/>
      <c r="AA32" s="807"/>
      <c r="AB32" s="807"/>
      <c r="AC32" s="807"/>
      <c r="AD32" s="807"/>
      <c r="AE32" s="807"/>
      <c r="AF32" s="807"/>
      <c r="AG32" s="807"/>
      <c r="AH32" s="807"/>
      <c r="AI32" s="807"/>
      <c r="AJ32" s="807"/>
      <c r="AK32" s="807"/>
      <c r="AL32" s="807"/>
      <c r="AM32" s="807"/>
      <c r="AN32" s="807"/>
      <c r="AO32" s="807"/>
      <c r="AP32" s="807"/>
      <c r="AQ32" s="807"/>
      <c r="AR32" s="807"/>
      <c r="AS32" s="807"/>
      <c r="AT32" s="807"/>
      <c r="AU32" s="807"/>
      <c r="AV32" s="807"/>
      <c r="AW32" s="807"/>
      <c r="AX32" s="807"/>
      <c r="AY32" s="807"/>
      <c r="AZ32" s="807"/>
      <c r="BA32" s="807"/>
      <c r="BB32" s="807"/>
      <c r="BC32" s="807"/>
      <c r="BD32" s="807"/>
      <c r="BE32" s="807"/>
      <c r="BF32" s="807"/>
      <c r="BG32" s="807"/>
      <c r="BH32" s="807"/>
      <c r="BI32" s="807"/>
      <c r="BJ32" s="807"/>
      <c r="BK32" s="807"/>
      <c r="BL32" s="807"/>
      <c r="BM32" s="807"/>
      <c r="BN32" s="807"/>
      <c r="BO32" s="807"/>
      <c r="BP32" s="807"/>
      <c r="BQ32" s="807"/>
      <c r="BR32" s="807"/>
      <c r="BS32" s="807"/>
      <c r="BT32" s="807"/>
      <c r="BU32" s="807"/>
      <c r="BV32" s="807"/>
      <c r="BW32" s="807"/>
      <c r="BX32" s="807"/>
      <c r="BY32" s="807"/>
      <c r="BZ32" s="807"/>
      <c r="CA32" s="807"/>
      <c r="CB32" s="807"/>
      <c r="CC32" s="807"/>
      <c r="CD32" s="807"/>
      <c r="CE32" s="807"/>
      <c r="CF32" s="807"/>
      <c r="CG32" s="807"/>
      <c r="CH32" s="807"/>
      <c r="CI32" s="807"/>
      <c r="CJ32" s="807"/>
      <c r="CK32" s="807"/>
      <c r="CL32" s="807"/>
      <c r="CM32" s="807"/>
      <c r="CN32" s="807"/>
      <c r="CO32" s="807"/>
      <c r="CP32" s="807"/>
      <c r="CQ32" s="807"/>
      <c r="CR32" s="807"/>
      <c r="CS32" s="807"/>
      <c r="CT32" s="807"/>
      <c r="CU32" s="807"/>
      <c r="CV32" s="807"/>
      <c r="CW32" s="807"/>
      <c r="CX32" s="807"/>
      <c r="CY32" s="807"/>
      <c r="CZ32" s="807"/>
      <c r="DA32" s="807"/>
      <c r="DB32" s="807"/>
      <c r="DC32" s="807"/>
      <c r="DD32" s="807"/>
      <c r="DE32" s="807"/>
      <c r="DF32" s="807"/>
      <c r="DG32" s="807"/>
      <c r="DH32" s="807"/>
      <c r="DI32" s="807"/>
      <c r="DJ32" s="807"/>
      <c r="DK32" s="807"/>
      <c r="DL32" s="807"/>
      <c r="DM32" s="807"/>
      <c r="DN32" s="807"/>
      <c r="DO32" s="807"/>
      <c r="DP32" s="807"/>
      <c r="DQ32" s="807"/>
      <c r="DR32" s="807"/>
    </row>
    <row r="33" spans="1:122" s="810" customFormat="1" ht="28.5" hidden="1">
      <c r="A33" s="789" t="s">
        <v>1383</v>
      </c>
      <c r="B33" s="808" t="s">
        <v>1384</v>
      </c>
      <c r="C33" s="1319"/>
      <c r="D33" s="1319"/>
      <c r="E33" s="1319"/>
      <c r="F33" s="1319"/>
      <c r="G33" s="1319"/>
      <c r="H33" s="1319"/>
      <c r="I33" s="1319"/>
      <c r="J33" s="1319"/>
      <c r="K33" s="1319"/>
      <c r="L33" s="1319"/>
      <c r="M33" s="1319"/>
      <c r="N33" s="1319"/>
      <c r="O33" s="926"/>
      <c r="P33" s="807"/>
      <c r="Q33" s="807"/>
      <c r="R33" s="807"/>
      <c r="S33" s="807"/>
      <c r="T33" s="807"/>
      <c r="U33" s="807"/>
      <c r="V33" s="807"/>
      <c r="W33" s="807"/>
      <c r="X33" s="807"/>
      <c r="Y33" s="807"/>
      <c r="Z33" s="807"/>
      <c r="AA33" s="807"/>
      <c r="AB33" s="807"/>
      <c r="AC33" s="807"/>
      <c r="AD33" s="807"/>
      <c r="AE33" s="807"/>
      <c r="AF33" s="807"/>
      <c r="AG33" s="807"/>
      <c r="AH33" s="807"/>
      <c r="AI33" s="807"/>
      <c r="AJ33" s="807"/>
      <c r="AK33" s="807"/>
      <c r="AL33" s="807"/>
      <c r="AM33" s="807"/>
      <c r="AN33" s="807"/>
      <c r="AO33" s="807"/>
      <c r="AP33" s="807"/>
      <c r="AQ33" s="807"/>
      <c r="AR33" s="807"/>
      <c r="AS33" s="807"/>
      <c r="AT33" s="807"/>
      <c r="AU33" s="807"/>
      <c r="AV33" s="807"/>
      <c r="AW33" s="807"/>
      <c r="AX33" s="807"/>
      <c r="AY33" s="807"/>
      <c r="AZ33" s="807"/>
      <c r="BA33" s="807"/>
      <c r="BB33" s="807"/>
      <c r="BC33" s="807"/>
      <c r="BD33" s="807"/>
      <c r="BE33" s="807"/>
      <c r="BF33" s="807"/>
      <c r="BG33" s="807"/>
      <c r="BH33" s="807"/>
      <c r="BI33" s="807"/>
      <c r="BJ33" s="807"/>
      <c r="BK33" s="807"/>
      <c r="BL33" s="807"/>
      <c r="BM33" s="807"/>
      <c r="BN33" s="807"/>
      <c r="BO33" s="807"/>
      <c r="BP33" s="807"/>
      <c r="BQ33" s="807"/>
      <c r="BR33" s="807"/>
      <c r="BS33" s="807"/>
      <c r="BT33" s="807"/>
      <c r="BU33" s="807"/>
      <c r="BV33" s="807"/>
      <c r="BW33" s="807"/>
      <c r="BX33" s="807"/>
      <c r="BY33" s="807"/>
      <c r="BZ33" s="807"/>
      <c r="CA33" s="807"/>
      <c r="CB33" s="807"/>
      <c r="CC33" s="807"/>
      <c r="CD33" s="807"/>
      <c r="CE33" s="807"/>
      <c r="CF33" s="807"/>
      <c r="CG33" s="807"/>
      <c r="CH33" s="807"/>
      <c r="CI33" s="807"/>
      <c r="CJ33" s="807"/>
      <c r="CK33" s="807"/>
      <c r="CL33" s="807"/>
      <c r="CM33" s="807"/>
      <c r="CN33" s="807"/>
      <c r="CO33" s="807"/>
      <c r="CP33" s="807"/>
      <c r="CQ33" s="807"/>
      <c r="CR33" s="807"/>
      <c r="CS33" s="807"/>
      <c r="CT33" s="807"/>
      <c r="CU33" s="807"/>
      <c r="CV33" s="807"/>
      <c r="CW33" s="807"/>
      <c r="CX33" s="807"/>
      <c r="CY33" s="807"/>
      <c r="CZ33" s="807"/>
      <c r="DA33" s="807"/>
      <c r="DB33" s="807"/>
      <c r="DC33" s="807"/>
      <c r="DD33" s="807"/>
      <c r="DE33" s="807"/>
      <c r="DF33" s="807"/>
      <c r="DG33" s="807"/>
      <c r="DH33" s="807"/>
      <c r="DI33" s="807"/>
      <c r="DJ33" s="807"/>
      <c r="DK33" s="807"/>
      <c r="DL33" s="807"/>
      <c r="DM33" s="807"/>
      <c r="DN33" s="807"/>
      <c r="DO33" s="807"/>
      <c r="DP33" s="807"/>
      <c r="DQ33" s="807"/>
      <c r="DR33" s="807"/>
    </row>
    <row r="34" spans="1:122" s="810" customFormat="1" ht="42.75" hidden="1">
      <c r="A34" s="789" t="s">
        <v>1385</v>
      </c>
      <c r="B34" s="808" t="s">
        <v>1386</v>
      </c>
      <c r="C34" s="1321"/>
      <c r="D34" s="1321"/>
      <c r="E34" s="1321"/>
      <c r="F34" s="1321"/>
      <c r="G34" s="1321"/>
      <c r="H34" s="1319"/>
      <c r="I34" s="1321"/>
      <c r="J34" s="1319"/>
      <c r="K34" s="1321"/>
      <c r="L34" s="1319"/>
      <c r="M34" s="1321"/>
      <c r="N34" s="1319"/>
      <c r="O34" s="926"/>
      <c r="P34" s="807"/>
      <c r="Q34" s="807"/>
      <c r="R34" s="807"/>
      <c r="S34" s="807"/>
      <c r="T34" s="807"/>
      <c r="U34" s="807"/>
      <c r="V34" s="807"/>
      <c r="W34" s="807"/>
      <c r="X34" s="807"/>
      <c r="Y34" s="807"/>
      <c r="Z34" s="807"/>
      <c r="AA34" s="807"/>
      <c r="AB34" s="807"/>
      <c r="AC34" s="807"/>
      <c r="AD34" s="807"/>
      <c r="AE34" s="807"/>
      <c r="AF34" s="807"/>
      <c r="AG34" s="807"/>
      <c r="AH34" s="807"/>
      <c r="AI34" s="807"/>
      <c r="AJ34" s="807"/>
      <c r="AK34" s="807"/>
      <c r="AL34" s="807"/>
      <c r="AM34" s="807"/>
      <c r="AN34" s="807"/>
      <c r="AO34" s="807"/>
      <c r="AP34" s="807"/>
      <c r="AQ34" s="807"/>
      <c r="AR34" s="807"/>
      <c r="AS34" s="807"/>
      <c r="AT34" s="807"/>
      <c r="AU34" s="807"/>
      <c r="AV34" s="807"/>
      <c r="AW34" s="807"/>
      <c r="AX34" s="807"/>
      <c r="AY34" s="807"/>
      <c r="AZ34" s="807"/>
      <c r="BA34" s="807"/>
      <c r="BB34" s="807"/>
      <c r="BC34" s="807"/>
      <c r="BD34" s="807"/>
      <c r="BE34" s="807"/>
      <c r="BF34" s="807"/>
      <c r="BG34" s="807"/>
      <c r="BH34" s="807"/>
      <c r="BI34" s="807"/>
      <c r="BJ34" s="807"/>
      <c r="BK34" s="807"/>
      <c r="BL34" s="807"/>
      <c r="BM34" s="807"/>
      <c r="BN34" s="807"/>
      <c r="BO34" s="807"/>
      <c r="BP34" s="807"/>
      <c r="BQ34" s="807"/>
      <c r="BR34" s="807"/>
      <c r="BS34" s="807"/>
      <c r="BT34" s="807"/>
      <c r="BU34" s="807"/>
      <c r="BV34" s="807"/>
      <c r="BW34" s="807"/>
      <c r="BX34" s="807"/>
      <c r="BY34" s="807"/>
      <c r="BZ34" s="807"/>
      <c r="CA34" s="807"/>
      <c r="CB34" s="807"/>
      <c r="CC34" s="807"/>
      <c r="CD34" s="807"/>
      <c r="CE34" s="807"/>
      <c r="CF34" s="807"/>
      <c r="CG34" s="807"/>
      <c r="CH34" s="807"/>
      <c r="CI34" s="807"/>
      <c r="CJ34" s="807"/>
      <c r="CK34" s="807"/>
      <c r="CL34" s="807"/>
      <c r="CM34" s="807"/>
      <c r="CN34" s="807"/>
      <c r="CO34" s="807"/>
      <c r="CP34" s="807"/>
      <c r="CQ34" s="807"/>
      <c r="CR34" s="807"/>
      <c r="CS34" s="807"/>
      <c r="CT34" s="807"/>
      <c r="CU34" s="807"/>
      <c r="CV34" s="807"/>
      <c r="CW34" s="807"/>
      <c r="CX34" s="807"/>
      <c r="CY34" s="807"/>
      <c r="CZ34" s="807"/>
      <c r="DA34" s="807"/>
      <c r="DB34" s="807"/>
      <c r="DC34" s="807"/>
      <c r="DD34" s="807"/>
      <c r="DE34" s="807"/>
      <c r="DF34" s="807"/>
      <c r="DG34" s="807"/>
      <c r="DH34" s="807"/>
      <c r="DI34" s="807"/>
      <c r="DJ34" s="807"/>
      <c r="DK34" s="807"/>
      <c r="DL34" s="807"/>
      <c r="DM34" s="807"/>
      <c r="DN34" s="807"/>
      <c r="DO34" s="807"/>
      <c r="DP34" s="807"/>
      <c r="DQ34" s="807"/>
      <c r="DR34" s="807"/>
    </row>
    <row r="35" spans="1:122" s="810" customFormat="1" hidden="1">
      <c r="A35" s="789" t="s">
        <v>1387</v>
      </c>
      <c r="B35" s="808" t="s">
        <v>1388</v>
      </c>
      <c r="C35" s="1319"/>
      <c r="D35" s="1319"/>
      <c r="E35" s="1319"/>
      <c r="F35" s="1319"/>
      <c r="G35" s="1319"/>
      <c r="H35" s="1319"/>
      <c r="I35" s="1319"/>
      <c r="J35" s="1319"/>
      <c r="K35" s="1319"/>
      <c r="L35" s="1319"/>
      <c r="M35" s="1319"/>
      <c r="N35" s="1319"/>
      <c r="O35" s="926"/>
      <c r="P35" s="807"/>
      <c r="Q35" s="807"/>
      <c r="R35" s="807"/>
      <c r="S35" s="807"/>
      <c r="T35" s="807"/>
      <c r="U35" s="807"/>
      <c r="V35" s="807"/>
      <c r="W35" s="807"/>
      <c r="X35" s="807"/>
      <c r="Y35" s="807"/>
      <c r="Z35" s="807"/>
      <c r="AA35" s="807"/>
      <c r="AB35" s="807"/>
      <c r="AC35" s="807"/>
      <c r="AD35" s="807"/>
      <c r="AE35" s="807"/>
      <c r="AF35" s="807"/>
      <c r="AG35" s="807"/>
      <c r="AH35" s="807"/>
      <c r="AI35" s="807"/>
      <c r="AJ35" s="807"/>
      <c r="AK35" s="807"/>
      <c r="AL35" s="807"/>
      <c r="AM35" s="807"/>
      <c r="AN35" s="807"/>
      <c r="AO35" s="807"/>
      <c r="AP35" s="807"/>
      <c r="AQ35" s="807"/>
      <c r="AR35" s="807"/>
      <c r="AS35" s="807"/>
      <c r="AT35" s="807"/>
      <c r="AU35" s="807"/>
      <c r="AV35" s="807"/>
      <c r="AW35" s="807"/>
      <c r="AX35" s="807"/>
      <c r="AY35" s="807"/>
      <c r="AZ35" s="807"/>
      <c r="BA35" s="807"/>
      <c r="BB35" s="807"/>
      <c r="BC35" s="807"/>
      <c r="BD35" s="807"/>
      <c r="BE35" s="807"/>
      <c r="BF35" s="807"/>
      <c r="BG35" s="807"/>
      <c r="BH35" s="807"/>
      <c r="BI35" s="807"/>
      <c r="BJ35" s="807"/>
      <c r="BK35" s="807"/>
      <c r="BL35" s="807"/>
      <c r="BM35" s="807"/>
      <c r="BN35" s="807"/>
      <c r="BO35" s="807"/>
      <c r="BP35" s="807"/>
      <c r="BQ35" s="807"/>
      <c r="BR35" s="807"/>
      <c r="BS35" s="807"/>
      <c r="BT35" s="807"/>
      <c r="BU35" s="807"/>
      <c r="BV35" s="807"/>
      <c r="BW35" s="807"/>
      <c r="BX35" s="807"/>
      <c r="BY35" s="807"/>
      <c r="BZ35" s="807"/>
      <c r="CA35" s="807"/>
      <c r="CB35" s="807"/>
      <c r="CC35" s="807"/>
      <c r="CD35" s="807"/>
      <c r="CE35" s="807"/>
      <c r="CF35" s="807"/>
      <c r="CG35" s="807"/>
      <c r="CH35" s="807"/>
      <c r="CI35" s="807"/>
      <c r="CJ35" s="807"/>
      <c r="CK35" s="807"/>
      <c r="CL35" s="807"/>
      <c r="CM35" s="807"/>
      <c r="CN35" s="807"/>
      <c r="CO35" s="807"/>
      <c r="CP35" s="807"/>
      <c r="CQ35" s="807"/>
      <c r="CR35" s="807"/>
      <c r="CS35" s="807"/>
      <c r="CT35" s="807"/>
      <c r="CU35" s="807"/>
      <c r="CV35" s="807"/>
      <c r="CW35" s="807"/>
      <c r="CX35" s="807"/>
      <c r="CY35" s="807"/>
      <c r="CZ35" s="807"/>
      <c r="DA35" s="807"/>
      <c r="DB35" s="807"/>
      <c r="DC35" s="807"/>
      <c r="DD35" s="807"/>
      <c r="DE35" s="807"/>
      <c r="DF35" s="807"/>
      <c r="DG35" s="807"/>
      <c r="DH35" s="807"/>
      <c r="DI35" s="807"/>
      <c r="DJ35" s="807"/>
      <c r="DK35" s="807"/>
      <c r="DL35" s="807"/>
      <c r="DM35" s="807"/>
      <c r="DN35" s="807"/>
      <c r="DO35" s="807"/>
      <c r="DP35" s="807"/>
      <c r="DQ35" s="807"/>
      <c r="DR35" s="807"/>
    </row>
    <row r="36" spans="1:122" s="810" customFormat="1">
      <c r="A36" s="789" t="s">
        <v>1389</v>
      </c>
      <c r="B36" s="808" t="s">
        <v>1390</v>
      </c>
      <c r="C36" s="1320"/>
      <c r="D36" s="1319">
        <v>2.9</v>
      </c>
      <c r="E36" s="1319"/>
      <c r="F36" s="1319"/>
      <c r="G36" s="1319"/>
      <c r="H36" s="1319"/>
      <c r="I36" s="1319"/>
      <c r="J36" s="1319"/>
      <c r="K36" s="1319"/>
      <c r="L36" s="1319"/>
      <c r="M36" s="1319"/>
      <c r="N36" s="1319"/>
      <c r="O36" s="926"/>
      <c r="P36" s="807"/>
      <c r="Q36" s="807"/>
      <c r="R36" s="807"/>
      <c r="S36" s="807"/>
      <c r="T36" s="807"/>
      <c r="U36" s="807"/>
      <c r="V36" s="807"/>
      <c r="W36" s="807"/>
      <c r="X36" s="807"/>
      <c r="Y36" s="807"/>
      <c r="Z36" s="807"/>
      <c r="AA36" s="807"/>
      <c r="AB36" s="807"/>
      <c r="AC36" s="807"/>
      <c r="AD36" s="807"/>
      <c r="AE36" s="807"/>
      <c r="AF36" s="807"/>
      <c r="AG36" s="807"/>
      <c r="AH36" s="807"/>
      <c r="AI36" s="807"/>
      <c r="AJ36" s="807"/>
      <c r="AK36" s="807"/>
      <c r="AL36" s="807"/>
      <c r="AM36" s="807"/>
      <c r="AN36" s="807"/>
      <c r="AO36" s="807"/>
      <c r="AP36" s="807"/>
      <c r="AQ36" s="807"/>
      <c r="AR36" s="807"/>
      <c r="AS36" s="807"/>
      <c r="AT36" s="807"/>
      <c r="AU36" s="807"/>
      <c r="AV36" s="807"/>
      <c r="AW36" s="807"/>
      <c r="AX36" s="807"/>
      <c r="AY36" s="807"/>
      <c r="AZ36" s="807"/>
      <c r="BA36" s="807"/>
      <c r="BB36" s="807"/>
      <c r="BC36" s="807"/>
      <c r="BD36" s="807"/>
      <c r="BE36" s="807"/>
      <c r="BF36" s="807"/>
      <c r="BG36" s="807"/>
      <c r="BH36" s="807"/>
      <c r="BI36" s="807"/>
      <c r="BJ36" s="807"/>
      <c r="BK36" s="807"/>
      <c r="BL36" s="807"/>
      <c r="BM36" s="807"/>
      <c r="BN36" s="807"/>
      <c r="BO36" s="807"/>
      <c r="BP36" s="807"/>
      <c r="BQ36" s="807"/>
      <c r="BR36" s="807"/>
      <c r="BS36" s="807"/>
      <c r="BT36" s="807"/>
      <c r="BU36" s="807"/>
      <c r="BV36" s="807"/>
      <c r="BW36" s="807"/>
      <c r="BX36" s="807"/>
      <c r="BY36" s="807"/>
      <c r="BZ36" s="807"/>
      <c r="CA36" s="807"/>
      <c r="CB36" s="807"/>
      <c r="CC36" s="807"/>
      <c r="CD36" s="807"/>
      <c r="CE36" s="807"/>
      <c r="CF36" s="807"/>
      <c r="CG36" s="807"/>
      <c r="CH36" s="807"/>
      <c r="CI36" s="807"/>
      <c r="CJ36" s="807"/>
      <c r="CK36" s="807"/>
      <c r="CL36" s="807"/>
      <c r="CM36" s="807"/>
      <c r="CN36" s="807"/>
      <c r="CO36" s="807"/>
      <c r="CP36" s="807"/>
      <c r="CQ36" s="807"/>
      <c r="CR36" s="807"/>
      <c r="CS36" s="807"/>
      <c r="CT36" s="807"/>
      <c r="CU36" s="807"/>
      <c r="CV36" s="807"/>
      <c r="CW36" s="807"/>
      <c r="CX36" s="807"/>
      <c r="CY36" s="807"/>
      <c r="CZ36" s="807"/>
      <c r="DA36" s="807"/>
      <c r="DB36" s="807"/>
      <c r="DC36" s="807"/>
      <c r="DD36" s="807"/>
      <c r="DE36" s="807"/>
      <c r="DF36" s="807"/>
      <c r="DG36" s="807"/>
      <c r="DH36" s="807"/>
      <c r="DI36" s="807"/>
      <c r="DJ36" s="807"/>
      <c r="DK36" s="807"/>
      <c r="DL36" s="807"/>
      <c r="DM36" s="807"/>
      <c r="DN36" s="807"/>
      <c r="DO36" s="807"/>
      <c r="DP36" s="807"/>
      <c r="DQ36" s="807"/>
      <c r="DR36" s="807"/>
    </row>
    <row r="37" spans="1:122" s="810" customFormat="1">
      <c r="A37" s="789" t="s">
        <v>1391</v>
      </c>
      <c r="B37" s="812" t="s">
        <v>1392</v>
      </c>
      <c r="C37" s="804">
        <v>240.95</v>
      </c>
      <c r="D37" s="804">
        <v>512.1</v>
      </c>
      <c r="E37" s="804">
        <v>793.13</v>
      </c>
      <c r="F37" s="804">
        <v>793.13</v>
      </c>
      <c r="G37" s="804">
        <v>793.13</v>
      </c>
      <c r="H37" s="804">
        <f t="shared" ref="H37:N37" si="7">G37*1.04</f>
        <v>824.85519999999997</v>
      </c>
      <c r="I37" s="804">
        <f t="shared" si="7"/>
        <v>857.84940800000004</v>
      </c>
      <c r="J37" s="804">
        <f t="shared" si="7"/>
        <v>892.16338432000009</v>
      </c>
      <c r="K37" s="804">
        <f t="shared" si="7"/>
        <v>927.84991969280009</v>
      </c>
      <c r="L37" s="804">
        <f t="shared" si="7"/>
        <v>964.96391648051213</v>
      </c>
      <c r="M37" s="804">
        <f t="shared" si="7"/>
        <v>1003.5624731397327</v>
      </c>
      <c r="N37" s="804">
        <f t="shared" si="7"/>
        <v>1043.704972065322</v>
      </c>
      <c r="O37" s="926"/>
      <c r="P37" s="807"/>
      <c r="Q37" s="807"/>
      <c r="R37" s="807"/>
      <c r="S37" s="807"/>
      <c r="T37" s="807"/>
      <c r="U37" s="807"/>
      <c r="V37" s="807"/>
      <c r="W37" s="807"/>
      <c r="X37" s="807"/>
      <c r="Y37" s="807"/>
      <c r="Z37" s="807"/>
      <c r="AA37" s="807"/>
      <c r="AB37" s="807"/>
      <c r="AC37" s="807"/>
      <c r="AD37" s="807"/>
      <c r="AE37" s="807"/>
      <c r="AF37" s="807"/>
      <c r="AG37" s="807"/>
      <c r="AH37" s="807"/>
      <c r="AI37" s="807"/>
      <c r="AJ37" s="807"/>
      <c r="AK37" s="807"/>
      <c r="AL37" s="807"/>
      <c r="AM37" s="807"/>
      <c r="AN37" s="807"/>
      <c r="AO37" s="807"/>
      <c r="AP37" s="807"/>
      <c r="AQ37" s="807"/>
      <c r="AR37" s="807"/>
      <c r="AS37" s="807"/>
      <c r="AT37" s="807"/>
      <c r="AU37" s="807"/>
      <c r="AV37" s="807"/>
      <c r="AW37" s="807"/>
      <c r="AX37" s="807"/>
      <c r="AY37" s="807"/>
      <c r="AZ37" s="807"/>
      <c r="BA37" s="807"/>
      <c r="BB37" s="807"/>
      <c r="BC37" s="807"/>
      <c r="BD37" s="807"/>
      <c r="BE37" s="807"/>
      <c r="BF37" s="807"/>
      <c r="BG37" s="807"/>
      <c r="BH37" s="807"/>
      <c r="BI37" s="807"/>
      <c r="BJ37" s="807"/>
      <c r="BK37" s="807"/>
      <c r="BL37" s="807"/>
      <c r="BM37" s="807"/>
      <c r="BN37" s="807"/>
      <c r="BO37" s="807"/>
      <c r="BP37" s="807"/>
      <c r="BQ37" s="807"/>
      <c r="BR37" s="807"/>
      <c r="BS37" s="807"/>
      <c r="BT37" s="807"/>
      <c r="BU37" s="807"/>
      <c r="BV37" s="807"/>
      <c r="BW37" s="807"/>
      <c r="BX37" s="807"/>
      <c r="BY37" s="807"/>
      <c r="BZ37" s="807"/>
      <c r="CA37" s="807"/>
      <c r="CB37" s="807"/>
      <c r="CC37" s="807"/>
      <c r="CD37" s="807"/>
      <c r="CE37" s="807"/>
      <c r="CF37" s="807"/>
      <c r="CG37" s="807"/>
      <c r="CH37" s="807"/>
      <c r="CI37" s="807"/>
      <c r="CJ37" s="807"/>
      <c r="CK37" s="807"/>
      <c r="CL37" s="807"/>
      <c r="CM37" s="807"/>
      <c r="CN37" s="807"/>
      <c r="CO37" s="807"/>
      <c r="CP37" s="807"/>
      <c r="CQ37" s="807"/>
      <c r="CR37" s="807"/>
      <c r="CS37" s="807"/>
      <c r="CT37" s="807"/>
      <c r="CU37" s="807"/>
      <c r="CV37" s="807"/>
      <c r="CW37" s="807"/>
      <c r="CX37" s="807"/>
      <c r="CY37" s="807"/>
      <c r="CZ37" s="807"/>
      <c r="DA37" s="807"/>
      <c r="DB37" s="807"/>
      <c r="DC37" s="807"/>
      <c r="DD37" s="807"/>
      <c r="DE37" s="807"/>
      <c r="DF37" s="807"/>
      <c r="DG37" s="807"/>
      <c r="DH37" s="807"/>
      <c r="DI37" s="807"/>
      <c r="DJ37" s="807"/>
      <c r="DK37" s="807"/>
      <c r="DL37" s="807"/>
      <c r="DM37" s="807"/>
      <c r="DN37" s="807"/>
      <c r="DO37" s="807"/>
      <c r="DP37" s="807"/>
      <c r="DQ37" s="807"/>
      <c r="DR37" s="807"/>
    </row>
    <row r="38" spans="1:122" s="810" customFormat="1" hidden="1">
      <c r="A38" s="789" t="s">
        <v>1393</v>
      </c>
      <c r="B38" s="808" t="s">
        <v>1394</v>
      </c>
      <c r="C38" s="1319"/>
      <c r="D38" s="1319"/>
      <c r="E38" s="1319"/>
      <c r="F38" s="1319"/>
      <c r="G38" s="1319"/>
      <c r="H38" s="1319"/>
      <c r="I38" s="1319"/>
      <c r="J38" s="1319"/>
      <c r="K38" s="1319"/>
      <c r="L38" s="1319"/>
      <c r="M38" s="1319"/>
      <c r="N38" s="1319"/>
      <c r="O38" s="926"/>
      <c r="P38" s="807"/>
      <c r="Q38" s="807"/>
      <c r="R38" s="807"/>
      <c r="S38" s="807"/>
      <c r="T38" s="807"/>
      <c r="U38" s="807"/>
      <c r="V38" s="807"/>
      <c r="W38" s="807"/>
      <c r="X38" s="807"/>
      <c r="Y38" s="807"/>
      <c r="Z38" s="807"/>
      <c r="AA38" s="807"/>
      <c r="AB38" s="807"/>
      <c r="AC38" s="807"/>
      <c r="AD38" s="807"/>
      <c r="AE38" s="807"/>
      <c r="AF38" s="807"/>
      <c r="AG38" s="807"/>
      <c r="AH38" s="807"/>
      <c r="AI38" s="807"/>
      <c r="AJ38" s="807"/>
      <c r="AK38" s="807"/>
      <c r="AL38" s="807"/>
      <c r="AM38" s="807"/>
      <c r="AN38" s="807"/>
      <c r="AO38" s="807"/>
      <c r="AP38" s="807"/>
      <c r="AQ38" s="807"/>
      <c r="AR38" s="807"/>
      <c r="AS38" s="807"/>
      <c r="AT38" s="807"/>
      <c r="AU38" s="807"/>
      <c r="AV38" s="807"/>
      <c r="AW38" s="807"/>
      <c r="AX38" s="807"/>
      <c r="AY38" s="807"/>
      <c r="AZ38" s="807"/>
      <c r="BA38" s="807"/>
      <c r="BB38" s="807"/>
      <c r="BC38" s="807"/>
      <c r="BD38" s="807"/>
      <c r="BE38" s="807"/>
      <c r="BF38" s="807"/>
      <c r="BG38" s="807"/>
      <c r="BH38" s="807"/>
      <c r="BI38" s="807"/>
      <c r="BJ38" s="807"/>
      <c r="BK38" s="807"/>
      <c r="BL38" s="807"/>
      <c r="BM38" s="807"/>
      <c r="BN38" s="807"/>
      <c r="BO38" s="807"/>
      <c r="BP38" s="807"/>
      <c r="BQ38" s="807"/>
      <c r="BR38" s="807"/>
      <c r="BS38" s="807"/>
      <c r="BT38" s="807"/>
      <c r="BU38" s="807"/>
      <c r="BV38" s="807"/>
      <c r="BW38" s="807"/>
      <c r="BX38" s="807"/>
      <c r="BY38" s="807"/>
      <c r="BZ38" s="807"/>
      <c r="CA38" s="807"/>
      <c r="CB38" s="807"/>
      <c r="CC38" s="807"/>
      <c r="CD38" s="807"/>
      <c r="CE38" s="807"/>
      <c r="CF38" s="807"/>
      <c r="CG38" s="807"/>
      <c r="CH38" s="807"/>
      <c r="CI38" s="807"/>
      <c r="CJ38" s="807"/>
      <c r="CK38" s="807"/>
      <c r="CL38" s="807"/>
      <c r="CM38" s="807"/>
      <c r="CN38" s="807"/>
      <c r="CO38" s="807"/>
      <c r="CP38" s="807"/>
      <c r="CQ38" s="807"/>
      <c r="CR38" s="807"/>
      <c r="CS38" s="807"/>
      <c r="CT38" s="807"/>
      <c r="CU38" s="807"/>
      <c r="CV38" s="807"/>
      <c r="CW38" s="807"/>
      <c r="CX38" s="807"/>
      <c r="CY38" s="807"/>
      <c r="CZ38" s="807"/>
      <c r="DA38" s="807"/>
      <c r="DB38" s="807"/>
      <c r="DC38" s="807"/>
      <c r="DD38" s="807"/>
      <c r="DE38" s="807"/>
      <c r="DF38" s="807"/>
      <c r="DG38" s="807"/>
      <c r="DH38" s="807"/>
      <c r="DI38" s="807"/>
      <c r="DJ38" s="807"/>
      <c r="DK38" s="807"/>
      <c r="DL38" s="807"/>
      <c r="DM38" s="807"/>
      <c r="DN38" s="807"/>
      <c r="DO38" s="807"/>
      <c r="DP38" s="807"/>
      <c r="DQ38" s="807"/>
      <c r="DR38" s="807"/>
    </row>
    <row r="39" spans="1:122" s="810" customFormat="1" ht="28.5" hidden="1">
      <c r="A39" s="789" t="s">
        <v>1395</v>
      </c>
      <c r="B39" s="808" t="s">
        <v>1396</v>
      </c>
      <c r="C39" s="1319"/>
      <c r="D39" s="1319"/>
      <c r="E39" s="1319"/>
      <c r="F39" s="1319"/>
      <c r="G39" s="1319"/>
      <c r="H39" s="1319"/>
      <c r="I39" s="1319"/>
      <c r="J39" s="1319"/>
      <c r="K39" s="1319"/>
      <c r="L39" s="1319"/>
      <c r="M39" s="1319"/>
      <c r="N39" s="1319"/>
      <c r="O39" s="926"/>
      <c r="P39" s="807"/>
      <c r="Q39" s="807"/>
      <c r="R39" s="807"/>
      <c r="S39" s="807"/>
      <c r="T39" s="807"/>
      <c r="U39" s="807"/>
      <c r="V39" s="807"/>
      <c r="W39" s="807"/>
      <c r="X39" s="807"/>
      <c r="Y39" s="807"/>
      <c r="Z39" s="807"/>
      <c r="AA39" s="807"/>
      <c r="AB39" s="807"/>
      <c r="AC39" s="807"/>
      <c r="AD39" s="807"/>
      <c r="AE39" s="807"/>
      <c r="AF39" s="807"/>
      <c r="AG39" s="807"/>
      <c r="AH39" s="807"/>
      <c r="AI39" s="807"/>
      <c r="AJ39" s="807"/>
      <c r="AK39" s="807"/>
      <c r="AL39" s="807"/>
      <c r="AM39" s="807"/>
      <c r="AN39" s="807"/>
      <c r="AO39" s="807"/>
      <c r="AP39" s="807"/>
      <c r="AQ39" s="807"/>
      <c r="AR39" s="807"/>
      <c r="AS39" s="807"/>
      <c r="AT39" s="807"/>
      <c r="AU39" s="807"/>
      <c r="AV39" s="807"/>
      <c r="AW39" s="807"/>
      <c r="AX39" s="807"/>
      <c r="AY39" s="807"/>
      <c r="AZ39" s="807"/>
      <c r="BA39" s="807"/>
      <c r="BB39" s="807"/>
      <c r="BC39" s="807"/>
      <c r="BD39" s="807"/>
      <c r="BE39" s="807"/>
      <c r="BF39" s="807"/>
      <c r="BG39" s="807"/>
      <c r="BH39" s="807"/>
      <c r="BI39" s="807"/>
      <c r="BJ39" s="807"/>
      <c r="BK39" s="807"/>
      <c r="BL39" s="807"/>
      <c r="BM39" s="807"/>
      <c r="BN39" s="807"/>
      <c r="BO39" s="807"/>
      <c r="BP39" s="807"/>
      <c r="BQ39" s="807"/>
      <c r="BR39" s="807"/>
      <c r="BS39" s="807"/>
      <c r="BT39" s="807"/>
      <c r="BU39" s="807"/>
      <c r="BV39" s="807"/>
      <c r="BW39" s="807"/>
      <c r="BX39" s="807"/>
      <c r="BY39" s="807"/>
      <c r="BZ39" s="807"/>
      <c r="CA39" s="807"/>
      <c r="CB39" s="807"/>
      <c r="CC39" s="807"/>
      <c r="CD39" s="807"/>
      <c r="CE39" s="807"/>
      <c r="CF39" s="807"/>
      <c r="CG39" s="807"/>
      <c r="CH39" s="807"/>
      <c r="CI39" s="807"/>
      <c r="CJ39" s="807"/>
      <c r="CK39" s="807"/>
      <c r="CL39" s="807"/>
      <c r="CM39" s="807"/>
      <c r="CN39" s="807"/>
      <c r="CO39" s="807"/>
      <c r="CP39" s="807"/>
      <c r="CQ39" s="807"/>
      <c r="CR39" s="807"/>
      <c r="CS39" s="807"/>
      <c r="CT39" s="807"/>
      <c r="CU39" s="807"/>
      <c r="CV39" s="807"/>
      <c r="CW39" s="807"/>
      <c r="CX39" s="807"/>
      <c r="CY39" s="807"/>
      <c r="CZ39" s="807"/>
      <c r="DA39" s="807"/>
      <c r="DB39" s="807"/>
      <c r="DC39" s="807"/>
      <c r="DD39" s="807"/>
      <c r="DE39" s="807"/>
      <c r="DF39" s="807"/>
      <c r="DG39" s="807"/>
      <c r="DH39" s="807"/>
      <c r="DI39" s="807"/>
      <c r="DJ39" s="807"/>
      <c r="DK39" s="807"/>
      <c r="DL39" s="807"/>
      <c r="DM39" s="807"/>
      <c r="DN39" s="807"/>
      <c r="DO39" s="807"/>
      <c r="DP39" s="807"/>
      <c r="DQ39" s="807"/>
      <c r="DR39" s="807"/>
    </row>
    <row r="40" spans="1:122" s="810" customFormat="1" ht="28.5" hidden="1">
      <c r="A40" s="789" t="s">
        <v>1397</v>
      </c>
      <c r="B40" s="808" t="s">
        <v>1398</v>
      </c>
      <c r="C40" s="1319"/>
      <c r="D40" s="1319"/>
      <c r="E40" s="1319"/>
      <c r="F40" s="1319"/>
      <c r="G40" s="1319"/>
      <c r="H40" s="1319"/>
      <c r="I40" s="1319"/>
      <c r="J40" s="1319"/>
      <c r="K40" s="1319"/>
      <c r="L40" s="1319"/>
      <c r="M40" s="1319"/>
      <c r="N40" s="1319"/>
      <c r="O40" s="926"/>
      <c r="P40" s="807"/>
      <c r="Q40" s="807"/>
      <c r="R40" s="807"/>
      <c r="S40" s="807"/>
      <c r="T40" s="807"/>
      <c r="U40" s="807"/>
      <c r="V40" s="807"/>
      <c r="W40" s="807"/>
      <c r="X40" s="807"/>
      <c r="Y40" s="807"/>
      <c r="Z40" s="807"/>
      <c r="AA40" s="807"/>
      <c r="AB40" s="807"/>
      <c r="AC40" s="807"/>
      <c r="AD40" s="807"/>
      <c r="AE40" s="807"/>
      <c r="AF40" s="807"/>
      <c r="AG40" s="807"/>
      <c r="AH40" s="807"/>
      <c r="AI40" s="807"/>
      <c r="AJ40" s="807"/>
      <c r="AK40" s="807"/>
      <c r="AL40" s="807"/>
      <c r="AM40" s="807"/>
      <c r="AN40" s="807"/>
      <c r="AO40" s="807"/>
      <c r="AP40" s="807"/>
      <c r="AQ40" s="807"/>
      <c r="AR40" s="807"/>
      <c r="AS40" s="807"/>
      <c r="AT40" s="807"/>
      <c r="AU40" s="807"/>
      <c r="AV40" s="807"/>
      <c r="AW40" s="807"/>
      <c r="AX40" s="807"/>
      <c r="AY40" s="807"/>
      <c r="AZ40" s="807"/>
      <c r="BA40" s="807"/>
      <c r="BB40" s="807"/>
      <c r="BC40" s="807"/>
      <c r="BD40" s="807"/>
      <c r="BE40" s="807"/>
      <c r="BF40" s="807"/>
      <c r="BG40" s="807"/>
      <c r="BH40" s="807"/>
      <c r="BI40" s="807"/>
      <c r="BJ40" s="807"/>
      <c r="BK40" s="807"/>
      <c r="BL40" s="807"/>
      <c r="BM40" s="807"/>
      <c r="BN40" s="807"/>
      <c r="BO40" s="807"/>
      <c r="BP40" s="807"/>
      <c r="BQ40" s="807"/>
      <c r="BR40" s="807"/>
      <c r="BS40" s="807"/>
      <c r="BT40" s="807"/>
      <c r="BU40" s="807"/>
      <c r="BV40" s="807"/>
      <c r="BW40" s="807"/>
      <c r="BX40" s="807"/>
      <c r="BY40" s="807"/>
      <c r="BZ40" s="807"/>
      <c r="CA40" s="807"/>
      <c r="CB40" s="807"/>
      <c r="CC40" s="807"/>
      <c r="CD40" s="807"/>
      <c r="CE40" s="807"/>
      <c r="CF40" s="807"/>
      <c r="CG40" s="807"/>
      <c r="CH40" s="807"/>
      <c r="CI40" s="807"/>
      <c r="CJ40" s="807"/>
      <c r="CK40" s="807"/>
      <c r="CL40" s="807"/>
      <c r="CM40" s="807"/>
      <c r="CN40" s="807"/>
      <c r="CO40" s="807"/>
      <c r="CP40" s="807"/>
      <c r="CQ40" s="807"/>
      <c r="CR40" s="807"/>
      <c r="CS40" s="807"/>
      <c r="CT40" s="807"/>
      <c r="CU40" s="807"/>
      <c r="CV40" s="807"/>
      <c r="CW40" s="807"/>
      <c r="CX40" s="807"/>
      <c r="CY40" s="807"/>
      <c r="CZ40" s="807"/>
      <c r="DA40" s="807"/>
      <c r="DB40" s="807"/>
      <c r="DC40" s="807"/>
      <c r="DD40" s="807"/>
      <c r="DE40" s="807"/>
      <c r="DF40" s="807"/>
      <c r="DG40" s="807"/>
      <c r="DH40" s="807"/>
      <c r="DI40" s="807"/>
      <c r="DJ40" s="807"/>
      <c r="DK40" s="807"/>
      <c r="DL40" s="807"/>
      <c r="DM40" s="807"/>
      <c r="DN40" s="807"/>
      <c r="DO40" s="807"/>
      <c r="DP40" s="807"/>
      <c r="DQ40" s="807"/>
      <c r="DR40" s="807"/>
    </row>
    <row r="41" spans="1:122" s="810" customFormat="1" ht="28.5" hidden="1">
      <c r="A41" s="789" t="s">
        <v>1399</v>
      </c>
      <c r="B41" s="808" t="s">
        <v>1400</v>
      </c>
      <c r="C41" s="1319"/>
      <c r="D41" s="1319"/>
      <c r="E41" s="1319"/>
      <c r="F41" s="1319"/>
      <c r="G41" s="1319"/>
      <c r="H41" s="1319"/>
      <c r="I41" s="1319"/>
      <c r="J41" s="1319"/>
      <c r="K41" s="1319"/>
      <c r="L41" s="1319"/>
      <c r="M41" s="1319"/>
      <c r="N41" s="1319"/>
      <c r="O41" s="926"/>
      <c r="P41" s="807"/>
      <c r="Q41" s="807"/>
      <c r="R41" s="807"/>
      <c r="S41" s="807"/>
      <c r="T41" s="807"/>
      <c r="U41" s="807"/>
      <c r="V41" s="807"/>
      <c r="W41" s="807"/>
      <c r="X41" s="807"/>
      <c r="Y41" s="807"/>
      <c r="Z41" s="807"/>
      <c r="AA41" s="807"/>
      <c r="AB41" s="807"/>
      <c r="AC41" s="807"/>
      <c r="AD41" s="807"/>
      <c r="AE41" s="807"/>
      <c r="AF41" s="807"/>
      <c r="AG41" s="807"/>
      <c r="AH41" s="807"/>
      <c r="AI41" s="807"/>
      <c r="AJ41" s="807"/>
      <c r="AK41" s="807"/>
      <c r="AL41" s="807"/>
      <c r="AM41" s="807"/>
      <c r="AN41" s="807"/>
      <c r="AO41" s="807"/>
      <c r="AP41" s="807"/>
      <c r="AQ41" s="807"/>
      <c r="AR41" s="807"/>
      <c r="AS41" s="807"/>
      <c r="AT41" s="807"/>
      <c r="AU41" s="807"/>
      <c r="AV41" s="807"/>
      <c r="AW41" s="807"/>
      <c r="AX41" s="807"/>
      <c r="AY41" s="807"/>
      <c r="AZ41" s="807"/>
      <c r="BA41" s="807"/>
      <c r="BB41" s="807"/>
      <c r="BC41" s="807"/>
      <c r="BD41" s="807"/>
      <c r="BE41" s="807"/>
      <c r="BF41" s="807"/>
      <c r="BG41" s="807"/>
      <c r="BH41" s="807"/>
      <c r="BI41" s="807"/>
      <c r="BJ41" s="807"/>
      <c r="BK41" s="807"/>
      <c r="BL41" s="807"/>
      <c r="BM41" s="807"/>
      <c r="BN41" s="807"/>
      <c r="BO41" s="807"/>
      <c r="BP41" s="807"/>
      <c r="BQ41" s="807"/>
      <c r="BR41" s="807"/>
      <c r="BS41" s="807"/>
      <c r="BT41" s="807"/>
      <c r="BU41" s="807"/>
      <c r="BV41" s="807"/>
      <c r="BW41" s="807"/>
      <c r="BX41" s="807"/>
      <c r="BY41" s="807"/>
      <c r="BZ41" s="807"/>
      <c r="CA41" s="807"/>
      <c r="CB41" s="807"/>
      <c r="CC41" s="807"/>
      <c r="CD41" s="807"/>
      <c r="CE41" s="807"/>
      <c r="CF41" s="807"/>
      <c r="CG41" s="807"/>
      <c r="CH41" s="807"/>
      <c r="CI41" s="807"/>
      <c r="CJ41" s="807"/>
      <c r="CK41" s="807"/>
      <c r="CL41" s="807"/>
      <c r="CM41" s="807"/>
      <c r="CN41" s="807"/>
      <c r="CO41" s="807"/>
      <c r="CP41" s="807"/>
      <c r="CQ41" s="807"/>
      <c r="CR41" s="807"/>
      <c r="CS41" s="807"/>
      <c r="CT41" s="807"/>
      <c r="CU41" s="807"/>
      <c r="CV41" s="807"/>
      <c r="CW41" s="807"/>
      <c r="CX41" s="807"/>
      <c r="CY41" s="807"/>
      <c r="CZ41" s="807"/>
      <c r="DA41" s="807"/>
      <c r="DB41" s="807"/>
      <c r="DC41" s="807"/>
      <c r="DD41" s="807"/>
      <c r="DE41" s="807"/>
      <c r="DF41" s="807"/>
      <c r="DG41" s="807"/>
      <c r="DH41" s="807"/>
      <c r="DI41" s="807"/>
      <c r="DJ41" s="807"/>
      <c r="DK41" s="807"/>
      <c r="DL41" s="807"/>
      <c r="DM41" s="807"/>
      <c r="DN41" s="807"/>
      <c r="DO41" s="807"/>
      <c r="DP41" s="807"/>
      <c r="DQ41" s="807"/>
      <c r="DR41" s="807"/>
    </row>
    <row r="42" spans="1:122" s="810" customFormat="1" hidden="1">
      <c r="A42" s="789" t="s">
        <v>1401</v>
      </c>
      <c r="B42" s="808" t="s">
        <v>1402</v>
      </c>
      <c r="C42" s="1319"/>
      <c r="D42" s="1319"/>
      <c r="E42" s="1319"/>
      <c r="F42" s="1319"/>
      <c r="G42" s="1319"/>
      <c r="H42" s="1319"/>
      <c r="I42" s="1319"/>
      <c r="J42" s="1319"/>
      <c r="K42" s="1319"/>
      <c r="L42" s="1319"/>
      <c r="M42" s="1319"/>
      <c r="N42" s="1319"/>
      <c r="O42" s="926"/>
      <c r="P42" s="807"/>
      <c r="Q42" s="807"/>
      <c r="R42" s="807"/>
      <c r="S42" s="807"/>
      <c r="T42" s="807"/>
      <c r="U42" s="807"/>
      <c r="V42" s="807"/>
      <c r="W42" s="807"/>
      <c r="X42" s="807"/>
      <c r="Y42" s="807"/>
      <c r="Z42" s="807"/>
      <c r="AA42" s="807"/>
      <c r="AB42" s="807"/>
      <c r="AC42" s="807"/>
      <c r="AD42" s="807"/>
      <c r="AE42" s="807"/>
      <c r="AF42" s="807"/>
      <c r="AG42" s="807"/>
      <c r="AH42" s="807"/>
      <c r="AI42" s="807"/>
      <c r="AJ42" s="807"/>
      <c r="AK42" s="807"/>
      <c r="AL42" s="807"/>
      <c r="AM42" s="807"/>
      <c r="AN42" s="807"/>
      <c r="AO42" s="807"/>
      <c r="AP42" s="807"/>
      <c r="AQ42" s="807"/>
      <c r="AR42" s="807"/>
      <c r="AS42" s="807"/>
      <c r="AT42" s="807"/>
      <c r="AU42" s="807"/>
      <c r="AV42" s="807"/>
      <c r="AW42" s="807"/>
      <c r="AX42" s="807"/>
      <c r="AY42" s="807"/>
      <c r="AZ42" s="807"/>
      <c r="BA42" s="807"/>
      <c r="BB42" s="807"/>
      <c r="BC42" s="807"/>
      <c r="BD42" s="807"/>
      <c r="BE42" s="807"/>
      <c r="BF42" s="807"/>
      <c r="BG42" s="807"/>
      <c r="BH42" s="807"/>
      <c r="BI42" s="807"/>
      <c r="BJ42" s="807"/>
      <c r="BK42" s="807"/>
      <c r="BL42" s="807"/>
      <c r="BM42" s="807"/>
      <c r="BN42" s="807"/>
      <c r="BO42" s="807"/>
      <c r="BP42" s="807"/>
      <c r="BQ42" s="807"/>
      <c r="BR42" s="807"/>
      <c r="BS42" s="807"/>
      <c r="BT42" s="807"/>
      <c r="BU42" s="807"/>
      <c r="BV42" s="807"/>
      <c r="BW42" s="807"/>
      <c r="BX42" s="807"/>
      <c r="BY42" s="807"/>
      <c r="BZ42" s="807"/>
      <c r="CA42" s="807"/>
      <c r="CB42" s="807"/>
      <c r="CC42" s="807"/>
      <c r="CD42" s="807"/>
      <c r="CE42" s="807"/>
      <c r="CF42" s="807"/>
      <c r="CG42" s="807"/>
      <c r="CH42" s="807"/>
      <c r="CI42" s="807"/>
      <c r="CJ42" s="807"/>
      <c r="CK42" s="807"/>
      <c r="CL42" s="807"/>
      <c r="CM42" s="807"/>
      <c r="CN42" s="807"/>
      <c r="CO42" s="807"/>
      <c r="CP42" s="807"/>
      <c r="CQ42" s="807"/>
      <c r="CR42" s="807"/>
      <c r="CS42" s="807"/>
      <c r="CT42" s="807"/>
      <c r="CU42" s="807"/>
      <c r="CV42" s="807"/>
      <c r="CW42" s="807"/>
      <c r="CX42" s="807"/>
      <c r="CY42" s="807"/>
      <c r="CZ42" s="807"/>
      <c r="DA42" s="807"/>
      <c r="DB42" s="807"/>
      <c r="DC42" s="807"/>
      <c r="DD42" s="807"/>
      <c r="DE42" s="807"/>
      <c r="DF42" s="807"/>
      <c r="DG42" s="807"/>
      <c r="DH42" s="807"/>
      <c r="DI42" s="807"/>
      <c r="DJ42" s="807"/>
      <c r="DK42" s="807"/>
      <c r="DL42" s="807"/>
      <c r="DM42" s="807"/>
      <c r="DN42" s="807"/>
      <c r="DO42" s="807"/>
      <c r="DP42" s="807"/>
      <c r="DQ42" s="807"/>
      <c r="DR42" s="807"/>
    </row>
    <row r="43" spans="1:122" s="810" customFormat="1" ht="42.75" hidden="1">
      <c r="A43" s="789" t="s">
        <v>1403</v>
      </c>
      <c r="B43" s="808" t="s">
        <v>1404</v>
      </c>
      <c r="C43" s="804"/>
      <c r="D43" s="804"/>
      <c r="E43" s="804"/>
      <c r="F43" s="804"/>
      <c r="G43" s="804"/>
      <c r="H43" s="804"/>
      <c r="I43" s="804"/>
      <c r="J43" s="804"/>
      <c r="K43" s="804"/>
      <c r="L43" s="804"/>
      <c r="M43" s="804"/>
      <c r="N43" s="804"/>
      <c r="O43" s="926"/>
      <c r="P43" s="807"/>
      <c r="Q43" s="807"/>
      <c r="R43" s="807"/>
      <c r="S43" s="807"/>
      <c r="T43" s="807"/>
      <c r="U43" s="807"/>
      <c r="V43" s="807"/>
      <c r="W43" s="807"/>
      <c r="X43" s="807"/>
      <c r="Y43" s="807"/>
      <c r="Z43" s="807"/>
      <c r="AA43" s="807"/>
      <c r="AB43" s="807"/>
      <c r="AC43" s="807"/>
      <c r="AD43" s="807"/>
      <c r="AE43" s="807"/>
      <c r="AF43" s="807"/>
      <c r="AG43" s="807"/>
      <c r="AH43" s="807"/>
      <c r="AI43" s="807"/>
      <c r="AJ43" s="807"/>
      <c r="AK43" s="807"/>
      <c r="AL43" s="807"/>
      <c r="AM43" s="807"/>
      <c r="AN43" s="807"/>
      <c r="AO43" s="807"/>
      <c r="AP43" s="807"/>
      <c r="AQ43" s="807"/>
      <c r="AR43" s="807"/>
      <c r="AS43" s="807"/>
      <c r="AT43" s="807"/>
      <c r="AU43" s="807"/>
      <c r="AV43" s="807"/>
      <c r="AW43" s="807"/>
      <c r="AX43" s="807"/>
      <c r="AY43" s="807"/>
      <c r="AZ43" s="807"/>
      <c r="BA43" s="807"/>
      <c r="BB43" s="807"/>
      <c r="BC43" s="807"/>
      <c r="BD43" s="807"/>
      <c r="BE43" s="807"/>
      <c r="BF43" s="807"/>
      <c r="BG43" s="807"/>
      <c r="BH43" s="807"/>
      <c r="BI43" s="807"/>
      <c r="BJ43" s="807"/>
      <c r="BK43" s="807"/>
      <c r="BL43" s="807"/>
      <c r="BM43" s="807"/>
      <c r="BN43" s="807"/>
      <c r="BO43" s="807"/>
      <c r="BP43" s="807"/>
      <c r="BQ43" s="807"/>
      <c r="BR43" s="807"/>
      <c r="BS43" s="807"/>
      <c r="BT43" s="807"/>
      <c r="BU43" s="807"/>
      <c r="BV43" s="807"/>
      <c r="BW43" s="807"/>
      <c r="BX43" s="807"/>
      <c r="BY43" s="807"/>
      <c r="BZ43" s="807"/>
      <c r="CA43" s="807"/>
      <c r="CB43" s="807"/>
      <c r="CC43" s="807"/>
      <c r="CD43" s="807"/>
      <c r="CE43" s="807"/>
      <c r="CF43" s="807"/>
      <c r="CG43" s="807"/>
      <c r="CH43" s="807"/>
      <c r="CI43" s="807"/>
      <c r="CJ43" s="807"/>
      <c r="CK43" s="807"/>
      <c r="CL43" s="807"/>
      <c r="CM43" s="807"/>
      <c r="CN43" s="807"/>
      <c r="CO43" s="807"/>
      <c r="CP43" s="807"/>
      <c r="CQ43" s="807"/>
      <c r="CR43" s="807"/>
      <c r="CS43" s="807"/>
      <c r="CT43" s="807"/>
      <c r="CU43" s="807"/>
      <c r="CV43" s="807"/>
      <c r="CW43" s="807"/>
      <c r="CX43" s="807"/>
      <c r="CY43" s="807"/>
      <c r="CZ43" s="807"/>
      <c r="DA43" s="807"/>
      <c r="DB43" s="807"/>
      <c r="DC43" s="807"/>
      <c r="DD43" s="807"/>
      <c r="DE43" s="807"/>
      <c r="DF43" s="807"/>
      <c r="DG43" s="807"/>
      <c r="DH43" s="807"/>
      <c r="DI43" s="807"/>
      <c r="DJ43" s="807"/>
      <c r="DK43" s="807"/>
      <c r="DL43" s="807"/>
      <c r="DM43" s="807"/>
      <c r="DN43" s="807"/>
      <c r="DO43" s="807"/>
      <c r="DP43" s="807"/>
      <c r="DQ43" s="807"/>
      <c r="DR43" s="807"/>
    </row>
    <row r="44" spans="1:122" s="810" customFormat="1" hidden="1">
      <c r="A44" s="789" t="s">
        <v>1405</v>
      </c>
      <c r="B44" s="808" t="s">
        <v>1406</v>
      </c>
      <c r="C44" s="1319"/>
      <c r="D44" s="1319"/>
      <c r="E44" s="1319"/>
      <c r="F44" s="1319"/>
      <c r="G44" s="1319"/>
      <c r="H44" s="1319"/>
      <c r="I44" s="1319"/>
      <c r="J44" s="1319"/>
      <c r="K44" s="1319"/>
      <c r="L44" s="1319"/>
      <c r="M44" s="1319"/>
      <c r="N44" s="1319"/>
      <c r="O44" s="926"/>
      <c r="P44" s="807"/>
      <c r="Q44" s="807"/>
      <c r="R44" s="807"/>
      <c r="S44" s="807"/>
      <c r="T44" s="807"/>
      <c r="U44" s="807"/>
      <c r="V44" s="807"/>
      <c r="W44" s="807"/>
      <c r="X44" s="807"/>
      <c r="Y44" s="807"/>
      <c r="Z44" s="807"/>
      <c r="AA44" s="807"/>
      <c r="AB44" s="807"/>
      <c r="AC44" s="807"/>
      <c r="AD44" s="807"/>
      <c r="AE44" s="807"/>
      <c r="AF44" s="807"/>
      <c r="AG44" s="807"/>
      <c r="AH44" s="807"/>
      <c r="AI44" s="807"/>
      <c r="AJ44" s="807"/>
      <c r="AK44" s="807"/>
      <c r="AL44" s="807"/>
      <c r="AM44" s="807"/>
      <c r="AN44" s="807"/>
      <c r="AO44" s="807"/>
      <c r="AP44" s="807"/>
      <c r="AQ44" s="807"/>
      <c r="AR44" s="807"/>
      <c r="AS44" s="807"/>
      <c r="AT44" s="807"/>
      <c r="AU44" s="807"/>
      <c r="AV44" s="807"/>
      <c r="AW44" s="807"/>
      <c r="AX44" s="807"/>
      <c r="AY44" s="807"/>
      <c r="AZ44" s="807"/>
      <c r="BA44" s="807"/>
      <c r="BB44" s="807"/>
      <c r="BC44" s="807"/>
      <c r="BD44" s="807"/>
      <c r="BE44" s="807"/>
      <c r="BF44" s="807"/>
      <c r="BG44" s="807"/>
      <c r="BH44" s="807"/>
      <c r="BI44" s="807"/>
      <c r="BJ44" s="807"/>
      <c r="BK44" s="807"/>
      <c r="BL44" s="807"/>
      <c r="BM44" s="807"/>
      <c r="BN44" s="807"/>
      <c r="BO44" s="807"/>
      <c r="BP44" s="807"/>
      <c r="BQ44" s="807"/>
      <c r="BR44" s="807"/>
      <c r="BS44" s="807"/>
      <c r="BT44" s="807"/>
      <c r="BU44" s="807"/>
      <c r="BV44" s="807"/>
      <c r="BW44" s="807"/>
      <c r="BX44" s="807"/>
      <c r="BY44" s="807"/>
      <c r="BZ44" s="807"/>
      <c r="CA44" s="807"/>
      <c r="CB44" s="807"/>
      <c r="CC44" s="807"/>
      <c r="CD44" s="807"/>
      <c r="CE44" s="807"/>
      <c r="CF44" s="807"/>
      <c r="CG44" s="807"/>
      <c r="CH44" s="807"/>
      <c r="CI44" s="807"/>
      <c r="CJ44" s="807"/>
      <c r="CK44" s="807"/>
      <c r="CL44" s="807"/>
      <c r="CM44" s="807"/>
      <c r="CN44" s="807"/>
      <c r="CO44" s="807"/>
      <c r="CP44" s="807"/>
      <c r="CQ44" s="807"/>
      <c r="CR44" s="807"/>
      <c r="CS44" s="807"/>
      <c r="CT44" s="807"/>
      <c r="CU44" s="807"/>
      <c r="CV44" s="807"/>
      <c r="CW44" s="807"/>
      <c r="CX44" s="807"/>
      <c r="CY44" s="807"/>
      <c r="CZ44" s="807"/>
      <c r="DA44" s="807"/>
      <c r="DB44" s="807"/>
      <c r="DC44" s="807"/>
      <c r="DD44" s="807"/>
      <c r="DE44" s="807"/>
      <c r="DF44" s="807"/>
      <c r="DG44" s="807"/>
      <c r="DH44" s="807"/>
      <c r="DI44" s="807"/>
      <c r="DJ44" s="807"/>
      <c r="DK44" s="807"/>
      <c r="DL44" s="807"/>
      <c r="DM44" s="807"/>
      <c r="DN44" s="807"/>
      <c r="DO44" s="807"/>
      <c r="DP44" s="807"/>
      <c r="DQ44" s="807"/>
      <c r="DR44" s="807"/>
    </row>
    <row r="45" spans="1:122" s="810" customFormat="1" ht="28.5" hidden="1">
      <c r="A45" s="789" t="s">
        <v>1407</v>
      </c>
      <c r="B45" s="808" t="s">
        <v>1408</v>
      </c>
      <c r="C45" s="1321"/>
      <c r="D45" s="1321"/>
      <c r="E45" s="1321"/>
      <c r="F45" s="1321"/>
      <c r="G45" s="1321"/>
      <c r="H45" s="1319"/>
      <c r="I45" s="1321"/>
      <c r="J45" s="1319"/>
      <c r="K45" s="1321"/>
      <c r="L45" s="1319"/>
      <c r="M45" s="1321"/>
      <c r="N45" s="1319"/>
      <c r="O45" s="926"/>
      <c r="P45" s="807"/>
      <c r="Q45" s="807"/>
      <c r="R45" s="807"/>
      <c r="S45" s="807"/>
      <c r="T45" s="807"/>
      <c r="U45" s="807"/>
      <c r="V45" s="807"/>
      <c r="W45" s="807"/>
      <c r="X45" s="807"/>
      <c r="Y45" s="807"/>
      <c r="Z45" s="807"/>
      <c r="AA45" s="807"/>
      <c r="AB45" s="807"/>
      <c r="AC45" s="807"/>
      <c r="AD45" s="807"/>
      <c r="AE45" s="807"/>
      <c r="AF45" s="807"/>
      <c r="AG45" s="807"/>
      <c r="AH45" s="807"/>
      <c r="AI45" s="807"/>
      <c r="AJ45" s="807"/>
      <c r="AK45" s="807"/>
      <c r="AL45" s="807"/>
      <c r="AM45" s="807"/>
      <c r="AN45" s="807"/>
      <c r="AO45" s="807"/>
      <c r="AP45" s="807"/>
      <c r="AQ45" s="807"/>
      <c r="AR45" s="807"/>
      <c r="AS45" s="807"/>
      <c r="AT45" s="807"/>
      <c r="AU45" s="807"/>
      <c r="AV45" s="807"/>
      <c r="AW45" s="807"/>
      <c r="AX45" s="807"/>
      <c r="AY45" s="807"/>
      <c r="AZ45" s="807"/>
      <c r="BA45" s="807"/>
      <c r="BB45" s="807"/>
      <c r="BC45" s="807"/>
      <c r="BD45" s="807"/>
      <c r="BE45" s="807"/>
      <c r="BF45" s="807"/>
      <c r="BG45" s="807"/>
      <c r="BH45" s="807"/>
      <c r="BI45" s="807"/>
      <c r="BJ45" s="807"/>
      <c r="BK45" s="807"/>
      <c r="BL45" s="807"/>
      <c r="BM45" s="807"/>
      <c r="BN45" s="807"/>
      <c r="BO45" s="807"/>
      <c r="BP45" s="807"/>
      <c r="BQ45" s="807"/>
      <c r="BR45" s="807"/>
      <c r="BS45" s="807"/>
      <c r="BT45" s="807"/>
      <c r="BU45" s="807"/>
      <c r="BV45" s="807"/>
      <c r="BW45" s="807"/>
      <c r="BX45" s="807"/>
      <c r="BY45" s="807"/>
      <c r="BZ45" s="807"/>
      <c r="CA45" s="807"/>
      <c r="CB45" s="807"/>
      <c r="CC45" s="807"/>
      <c r="CD45" s="807"/>
      <c r="CE45" s="807"/>
      <c r="CF45" s="807"/>
      <c r="CG45" s="807"/>
      <c r="CH45" s="807"/>
      <c r="CI45" s="807"/>
      <c r="CJ45" s="807"/>
      <c r="CK45" s="807"/>
      <c r="CL45" s="807"/>
      <c r="CM45" s="807"/>
      <c r="CN45" s="807"/>
      <c r="CO45" s="807"/>
      <c r="CP45" s="807"/>
      <c r="CQ45" s="807"/>
      <c r="CR45" s="807"/>
      <c r="CS45" s="807"/>
      <c r="CT45" s="807"/>
      <c r="CU45" s="807"/>
      <c r="CV45" s="807"/>
      <c r="CW45" s="807"/>
      <c r="CX45" s="807"/>
      <c r="CY45" s="807"/>
      <c r="CZ45" s="807"/>
      <c r="DA45" s="807"/>
      <c r="DB45" s="807"/>
      <c r="DC45" s="807"/>
      <c r="DD45" s="807"/>
      <c r="DE45" s="807"/>
      <c r="DF45" s="807"/>
      <c r="DG45" s="807"/>
      <c r="DH45" s="807"/>
      <c r="DI45" s="807"/>
      <c r="DJ45" s="807"/>
      <c r="DK45" s="807"/>
      <c r="DL45" s="807"/>
      <c r="DM45" s="807"/>
      <c r="DN45" s="807"/>
      <c r="DO45" s="807"/>
      <c r="DP45" s="807"/>
      <c r="DQ45" s="807"/>
      <c r="DR45" s="807"/>
    </row>
    <row r="46" spans="1:122" s="810" customFormat="1" hidden="1">
      <c r="A46" s="789" t="s">
        <v>1409</v>
      </c>
      <c r="B46" s="808" t="s">
        <v>1410</v>
      </c>
      <c r="C46" s="1319"/>
      <c r="D46" s="1319"/>
      <c r="E46" s="1321"/>
      <c r="F46" s="1319"/>
      <c r="G46" s="1319"/>
      <c r="H46" s="1319"/>
      <c r="I46" s="1319"/>
      <c r="J46" s="1319"/>
      <c r="K46" s="1319"/>
      <c r="L46" s="1319"/>
      <c r="M46" s="1319"/>
      <c r="N46" s="1319"/>
      <c r="O46" s="926"/>
      <c r="P46" s="807"/>
      <c r="Q46" s="807"/>
      <c r="R46" s="807"/>
      <c r="S46" s="807"/>
      <c r="T46" s="807"/>
      <c r="U46" s="807"/>
      <c r="V46" s="807"/>
      <c r="W46" s="807"/>
      <c r="X46" s="807"/>
      <c r="Y46" s="807"/>
      <c r="Z46" s="807"/>
      <c r="AA46" s="807"/>
      <c r="AB46" s="807"/>
      <c r="AC46" s="807"/>
      <c r="AD46" s="807"/>
      <c r="AE46" s="807"/>
      <c r="AF46" s="807"/>
      <c r="AG46" s="807"/>
      <c r="AH46" s="807"/>
      <c r="AI46" s="807"/>
      <c r="AJ46" s="807"/>
      <c r="AK46" s="807"/>
      <c r="AL46" s="807"/>
      <c r="AM46" s="807"/>
      <c r="AN46" s="807"/>
      <c r="AO46" s="807"/>
      <c r="AP46" s="807"/>
      <c r="AQ46" s="807"/>
      <c r="AR46" s="807"/>
      <c r="AS46" s="807"/>
      <c r="AT46" s="807"/>
      <c r="AU46" s="807"/>
      <c r="AV46" s="807"/>
      <c r="AW46" s="807"/>
      <c r="AX46" s="807"/>
      <c r="AY46" s="807"/>
      <c r="AZ46" s="807"/>
      <c r="BA46" s="807"/>
      <c r="BB46" s="807"/>
      <c r="BC46" s="807"/>
      <c r="BD46" s="807"/>
      <c r="BE46" s="807"/>
      <c r="BF46" s="807"/>
      <c r="BG46" s="807"/>
      <c r="BH46" s="807"/>
      <c r="BI46" s="807"/>
      <c r="BJ46" s="807"/>
      <c r="BK46" s="807"/>
      <c r="BL46" s="807"/>
      <c r="BM46" s="807"/>
      <c r="BN46" s="807"/>
      <c r="BO46" s="807"/>
      <c r="BP46" s="807"/>
      <c r="BQ46" s="807"/>
      <c r="BR46" s="807"/>
      <c r="BS46" s="807"/>
      <c r="BT46" s="807"/>
      <c r="BU46" s="807"/>
      <c r="BV46" s="807"/>
      <c r="BW46" s="807"/>
      <c r="BX46" s="807"/>
      <c r="BY46" s="807"/>
      <c r="BZ46" s="807"/>
      <c r="CA46" s="807"/>
      <c r="CB46" s="807"/>
      <c r="CC46" s="807"/>
      <c r="CD46" s="807"/>
      <c r="CE46" s="807"/>
      <c r="CF46" s="807"/>
      <c r="CG46" s="807"/>
      <c r="CH46" s="807"/>
      <c r="CI46" s="807"/>
      <c r="CJ46" s="807"/>
      <c r="CK46" s="807"/>
      <c r="CL46" s="807"/>
      <c r="CM46" s="807"/>
      <c r="CN46" s="807"/>
      <c r="CO46" s="807"/>
      <c r="CP46" s="807"/>
      <c r="CQ46" s="807"/>
      <c r="CR46" s="807"/>
      <c r="CS46" s="807"/>
      <c r="CT46" s="807"/>
      <c r="CU46" s="807"/>
      <c r="CV46" s="807"/>
      <c r="CW46" s="807"/>
      <c r="CX46" s="807"/>
      <c r="CY46" s="807"/>
      <c r="CZ46" s="807"/>
      <c r="DA46" s="807"/>
      <c r="DB46" s="807"/>
      <c r="DC46" s="807"/>
      <c r="DD46" s="807"/>
      <c r="DE46" s="807"/>
      <c r="DF46" s="807"/>
      <c r="DG46" s="807"/>
      <c r="DH46" s="807"/>
      <c r="DI46" s="807"/>
      <c r="DJ46" s="807"/>
      <c r="DK46" s="807"/>
      <c r="DL46" s="807"/>
      <c r="DM46" s="807"/>
      <c r="DN46" s="807"/>
      <c r="DO46" s="807"/>
      <c r="DP46" s="807"/>
      <c r="DQ46" s="807"/>
      <c r="DR46" s="807"/>
    </row>
    <row r="47" spans="1:122" s="810" customFormat="1">
      <c r="A47" s="789" t="s">
        <v>1411</v>
      </c>
      <c r="B47" s="808" t="s">
        <v>1412</v>
      </c>
      <c r="C47" s="1319"/>
      <c r="D47" s="1319"/>
      <c r="E47" s="1319"/>
      <c r="F47" s="1319"/>
      <c r="G47" s="1319"/>
      <c r="H47" s="1319"/>
      <c r="I47" s="1319"/>
      <c r="J47" s="1319"/>
      <c r="K47" s="1319"/>
      <c r="L47" s="1319"/>
      <c r="M47" s="1319"/>
      <c r="N47" s="1319"/>
      <c r="O47" s="926"/>
      <c r="P47" s="807"/>
      <c r="Q47" s="807"/>
      <c r="R47" s="807"/>
      <c r="S47" s="807"/>
      <c r="T47" s="807"/>
      <c r="U47" s="807"/>
      <c r="V47" s="807"/>
      <c r="W47" s="807"/>
      <c r="X47" s="807"/>
      <c r="Y47" s="807"/>
      <c r="Z47" s="807"/>
      <c r="AA47" s="807"/>
      <c r="AB47" s="807"/>
      <c r="AC47" s="807"/>
      <c r="AD47" s="807"/>
      <c r="AE47" s="807"/>
      <c r="AF47" s="807"/>
      <c r="AG47" s="807"/>
      <c r="AH47" s="807"/>
      <c r="AI47" s="807"/>
      <c r="AJ47" s="807"/>
      <c r="AK47" s="807"/>
      <c r="AL47" s="807"/>
      <c r="AM47" s="807"/>
      <c r="AN47" s="807"/>
      <c r="AO47" s="807"/>
      <c r="AP47" s="807"/>
      <c r="AQ47" s="807"/>
      <c r="AR47" s="807"/>
      <c r="AS47" s="807"/>
      <c r="AT47" s="807"/>
      <c r="AU47" s="807"/>
      <c r="AV47" s="807"/>
      <c r="AW47" s="807"/>
      <c r="AX47" s="807"/>
      <c r="AY47" s="807"/>
      <c r="AZ47" s="807"/>
      <c r="BA47" s="807"/>
      <c r="BB47" s="807"/>
      <c r="BC47" s="807"/>
      <c r="BD47" s="807"/>
      <c r="BE47" s="807"/>
      <c r="BF47" s="807"/>
      <c r="BG47" s="807"/>
      <c r="BH47" s="807"/>
      <c r="BI47" s="807"/>
      <c r="BJ47" s="807"/>
      <c r="BK47" s="807"/>
      <c r="BL47" s="807"/>
      <c r="BM47" s="807"/>
      <c r="BN47" s="807"/>
      <c r="BO47" s="807"/>
      <c r="BP47" s="807"/>
      <c r="BQ47" s="807"/>
      <c r="BR47" s="807"/>
      <c r="BS47" s="807"/>
      <c r="BT47" s="807"/>
      <c r="BU47" s="807"/>
      <c r="BV47" s="807"/>
      <c r="BW47" s="807"/>
      <c r="BX47" s="807"/>
      <c r="BY47" s="807"/>
      <c r="BZ47" s="807"/>
      <c r="CA47" s="807"/>
      <c r="CB47" s="807"/>
      <c r="CC47" s="807"/>
      <c r="CD47" s="807"/>
      <c r="CE47" s="807"/>
      <c r="CF47" s="807"/>
      <c r="CG47" s="807"/>
      <c r="CH47" s="807"/>
      <c r="CI47" s="807"/>
      <c r="CJ47" s="807"/>
      <c r="CK47" s="807"/>
      <c r="CL47" s="807"/>
      <c r="CM47" s="807"/>
      <c r="CN47" s="807"/>
      <c r="CO47" s="807"/>
      <c r="CP47" s="807"/>
      <c r="CQ47" s="807"/>
      <c r="CR47" s="807"/>
      <c r="CS47" s="807"/>
      <c r="CT47" s="807"/>
      <c r="CU47" s="807"/>
      <c r="CV47" s="807"/>
      <c r="CW47" s="807"/>
      <c r="CX47" s="807"/>
      <c r="CY47" s="807"/>
      <c r="CZ47" s="807"/>
      <c r="DA47" s="807"/>
      <c r="DB47" s="807"/>
      <c r="DC47" s="807"/>
      <c r="DD47" s="807"/>
      <c r="DE47" s="807"/>
      <c r="DF47" s="807"/>
      <c r="DG47" s="807"/>
      <c r="DH47" s="807"/>
      <c r="DI47" s="807"/>
      <c r="DJ47" s="807"/>
      <c r="DK47" s="807"/>
      <c r="DL47" s="807"/>
      <c r="DM47" s="807"/>
      <c r="DN47" s="807"/>
      <c r="DO47" s="807"/>
      <c r="DP47" s="807"/>
      <c r="DQ47" s="807"/>
      <c r="DR47" s="807"/>
    </row>
    <row r="48" spans="1:122" s="810" customFormat="1">
      <c r="A48" s="789" t="s">
        <v>51</v>
      </c>
      <c r="B48" s="1310" t="s">
        <v>1413</v>
      </c>
      <c r="C48" s="791">
        <f>C49</f>
        <v>767.54</v>
      </c>
      <c r="D48" s="791">
        <f t="shared" ref="D48:H48" si="8">D49</f>
        <v>1631.29</v>
      </c>
      <c r="E48" s="791">
        <f t="shared" si="8"/>
        <v>847.17</v>
      </c>
      <c r="F48" s="791">
        <f t="shared" si="8"/>
        <v>847.17</v>
      </c>
      <c r="G48" s="791">
        <f t="shared" si="8"/>
        <v>847.17</v>
      </c>
      <c r="H48" s="791">
        <f t="shared" si="8"/>
        <v>881.05679999999995</v>
      </c>
      <c r="I48" s="791">
        <f t="shared" ref="I48" si="9">I49</f>
        <v>916.29907200000002</v>
      </c>
      <c r="J48" s="791">
        <f t="shared" ref="J48" si="10">J49</f>
        <v>952.95103488000007</v>
      </c>
      <c r="K48" s="791">
        <f t="shared" ref="K48" si="11">K49</f>
        <v>991.06907627520013</v>
      </c>
      <c r="L48" s="791">
        <f t="shared" ref="L48" si="12">L49</f>
        <v>1030.7118393262081</v>
      </c>
      <c r="M48" s="791">
        <f t="shared" ref="M48" si="13">M49</f>
        <v>1071.9403128992565</v>
      </c>
      <c r="N48" s="791">
        <f t="shared" ref="N48" si="14">N49</f>
        <v>1114.8179254152267</v>
      </c>
      <c r="O48" s="926"/>
      <c r="P48" s="807"/>
      <c r="Q48" s="807"/>
      <c r="R48" s="807"/>
      <c r="S48" s="807"/>
      <c r="T48" s="807"/>
      <c r="U48" s="807"/>
      <c r="V48" s="807"/>
      <c r="W48" s="807"/>
      <c r="X48" s="807"/>
      <c r="Y48" s="807"/>
      <c r="Z48" s="807"/>
      <c r="AA48" s="807"/>
      <c r="AB48" s="807"/>
      <c r="AC48" s="807"/>
      <c r="AD48" s="807"/>
      <c r="AE48" s="807"/>
      <c r="AF48" s="807"/>
      <c r="AG48" s="807"/>
      <c r="AH48" s="807"/>
      <c r="AI48" s="807"/>
      <c r="AJ48" s="807"/>
      <c r="AK48" s="807"/>
      <c r="AL48" s="807"/>
      <c r="AM48" s="807"/>
      <c r="AN48" s="807"/>
      <c r="AO48" s="807"/>
      <c r="AP48" s="807"/>
      <c r="AQ48" s="807"/>
      <c r="AR48" s="807"/>
      <c r="AS48" s="807"/>
      <c r="AT48" s="807"/>
      <c r="AU48" s="807"/>
      <c r="AV48" s="807"/>
      <c r="AW48" s="807"/>
      <c r="AX48" s="807"/>
      <c r="AY48" s="807"/>
      <c r="AZ48" s="807"/>
      <c r="BA48" s="807"/>
      <c r="BB48" s="807"/>
      <c r="BC48" s="807"/>
      <c r="BD48" s="807"/>
      <c r="BE48" s="807"/>
      <c r="BF48" s="807"/>
      <c r="BG48" s="807"/>
      <c r="BH48" s="807"/>
      <c r="BI48" s="807"/>
      <c r="BJ48" s="807"/>
      <c r="BK48" s="807"/>
      <c r="BL48" s="807"/>
      <c r="BM48" s="807"/>
      <c r="BN48" s="807"/>
      <c r="BO48" s="807"/>
      <c r="BP48" s="807"/>
      <c r="BQ48" s="807"/>
      <c r="BR48" s="807"/>
      <c r="BS48" s="807"/>
      <c r="BT48" s="807"/>
      <c r="BU48" s="807"/>
      <c r="BV48" s="807"/>
      <c r="BW48" s="807"/>
      <c r="BX48" s="807"/>
      <c r="BY48" s="807"/>
      <c r="BZ48" s="807"/>
      <c r="CA48" s="807"/>
      <c r="CB48" s="807"/>
      <c r="CC48" s="807"/>
      <c r="CD48" s="807"/>
      <c r="CE48" s="807"/>
      <c r="CF48" s="807"/>
      <c r="CG48" s="807"/>
      <c r="CH48" s="807"/>
      <c r="CI48" s="807"/>
      <c r="CJ48" s="807"/>
      <c r="CK48" s="807"/>
      <c r="CL48" s="807"/>
      <c r="CM48" s="807"/>
      <c r="CN48" s="807"/>
      <c r="CO48" s="807"/>
      <c r="CP48" s="807"/>
      <c r="CQ48" s="807"/>
      <c r="CR48" s="807"/>
      <c r="CS48" s="807"/>
      <c r="CT48" s="807"/>
      <c r="CU48" s="807"/>
      <c r="CV48" s="807"/>
      <c r="CW48" s="807"/>
      <c r="CX48" s="807"/>
      <c r="CY48" s="807"/>
      <c r="CZ48" s="807"/>
      <c r="DA48" s="807"/>
      <c r="DB48" s="807"/>
      <c r="DC48" s="807"/>
      <c r="DD48" s="807"/>
      <c r="DE48" s="807"/>
      <c r="DF48" s="807"/>
      <c r="DG48" s="807"/>
      <c r="DH48" s="807"/>
      <c r="DI48" s="807"/>
      <c r="DJ48" s="807"/>
      <c r="DK48" s="807"/>
      <c r="DL48" s="807"/>
      <c r="DM48" s="807"/>
      <c r="DN48" s="807"/>
      <c r="DO48" s="807"/>
      <c r="DP48" s="807"/>
      <c r="DQ48" s="807"/>
      <c r="DR48" s="807"/>
    </row>
    <row r="49" spans="1:122" s="810" customFormat="1" ht="42.75">
      <c r="A49" s="789" t="s">
        <v>1414</v>
      </c>
      <c r="B49" s="808" t="s">
        <v>1415</v>
      </c>
      <c r="C49" s="1320">
        <v>767.54</v>
      </c>
      <c r="D49" s="1319">
        <v>1631.29</v>
      </c>
      <c r="E49" s="1319">
        <v>847.17</v>
      </c>
      <c r="F49" s="1319">
        <v>847.17</v>
      </c>
      <c r="G49" s="1319">
        <v>847.17</v>
      </c>
      <c r="H49" s="1319">
        <f t="shared" ref="H49:N49" si="15">G49*1.04</f>
        <v>881.05679999999995</v>
      </c>
      <c r="I49" s="1319">
        <f t="shared" si="15"/>
        <v>916.29907200000002</v>
      </c>
      <c r="J49" s="1319">
        <f t="shared" si="15"/>
        <v>952.95103488000007</v>
      </c>
      <c r="K49" s="1319">
        <f t="shared" si="15"/>
        <v>991.06907627520013</v>
      </c>
      <c r="L49" s="1319">
        <f t="shared" si="15"/>
        <v>1030.7118393262081</v>
      </c>
      <c r="M49" s="1319">
        <f t="shared" si="15"/>
        <v>1071.9403128992565</v>
      </c>
      <c r="N49" s="1319">
        <f t="shared" si="15"/>
        <v>1114.8179254152267</v>
      </c>
      <c r="O49" s="926"/>
      <c r="P49" s="807"/>
      <c r="Q49" s="807"/>
      <c r="R49" s="807"/>
      <c r="S49" s="807"/>
      <c r="T49" s="807"/>
      <c r="U49" s="807"/>
      <c r="V49" s="807"/>
      <c r="W49" s="807"/>
      <c r="X49" s="807"/>
      <c r="Y49" s="807"/>
      <c r="Z49" s="807"/>
      <c r="AA49" s="807"/>
      <c r="AB49" s="807"/>
      <c r="AC49" s="807"/>
      <c r="AD49" s="807"/>
      <c r="AE49" s="807"/>
      <c r="AF49" s="807"/>
      <c r="AG49" s="807"/>
      <c r="AH49" s="807"/>
      <c r="AI49" s="807"/>
      <c r="AJ49" s="807"/>
      <c r="AK49" s="807"/>
      <c r="AL49" s="807"/>
      <c r="AM49" s="807"/>
      <c r="AN49" s="807"/>
      <c r="AO49" s="807"/>
      <c r="AP49" s="807"/>
      <c r="AQ49" s="807"/>
      <c r="AR49" s="807"/>
      <c r="AS49" s="807"/>
      <c r="AT49" s="807"/>
      <c r="AU49" s="807"/>
      <c r="AV49" s="807"/>
      <c r="AW49" s="807"/>
      <c r="AX49" s="807"/>
      <c r="AY49" s="807"/>
      <c r="AZ49" s="807"/>
      <c r="BA49" s="807"/>
      <c r="BB49" s="807"/>
      <c r="BC49" s="807"/>
      <c r="BD49" s="807"/>
      <c r="BE49" s="807"/>
      <c r="BF49" s="807"/>
      <c r="BG49" s="807"/>
      <c r="BH49" s="807"/>
      <c r="BI49" s="807"/>
      <c r="BJ49" s="807"/>
      <c r="BK49" s="807"/>
      <c r="BL49" s="807"/>
      <c r="BM49" s="807"/>
      <c r="BN49" s="807"/>
      <c r="BO49" s="807"/>
      <c r="BP49" s="807"/>
      <c r="BQ49" s="807"/>
      <c r="BR49" s="807"/>
      <c r="BS49" s="807"/>
      <c r="BT49" s="807"/>
      <c r="BU49" s="807"/>
      <c r="BV49" s="807"/>
      <c r="BW49" s="807"/>
      <c r="BX49" s="807"/>
      <c r="BY49" s="807"/>
      <c r="BZ49" s="807"/>
      <c r="CA49" s="807"/>
      <c r="CB49" s="807"/>
      <c r="CC49" s="807"/>
      <c r="CD49" s="807"/>
      <c r="CE49" s="807"/>
      <c r="CF49" s="807"/>
      <c r="CG49" s="807"/>
      <c r="CH49" s="807"/>
      <c r="CI49" s="807"/>
      <c r="CJ49" s="807"/>
      <c r="CK49" s="807"/>
      <c r="CL49" s="807"/>
      <c r="CM49" s="807"/>
      <c r="CN49" s="807"/>
      <c r="CO49" s="807"/>
      <c r="CP49" s="807"/>
      <c r="CQ49" s="807"/>
      <c r="CR49" s="807"/>
      <c r="CS49" s="807"/>
      <c r="CT49" s="807"/>
      <c r="CU49" s="807"/>
      <c r="CV49" s="807"/>
      <c r="CW49" s="807"/>
      <c r="CX49" s="807"/>
      <c r="CY49" s="807"/>
      <c r="CZ49" s="807"/>
      <c r="DA49" s="807"/>
      <c r="DB49" s="807"/>
      <c r="DC49" s="807"/>
      <c r="DD49" s="807"/>
      <c r="DE49" s="807"/>
      <c r="DF49" s="807"/>
      <c r="DG49" s="807"/>
      <c r="DH49" s="807"/>
      <c r="DI49" s="807"/>
      <c r="DJ49" s="807"/>
      <c r="DK49" s="807"/>
      <c r="DL49" s="807"/>
      <c r="DM49" s="807"/>
      <c r="DN49" s="807"/>
      <c r="DO49" s="807"/>
      <c r="DP49" s="807"/>
      <c r="DQ49" s="807"/>
      <c r="DR49" s="807"/>
    </row>
    <row r="50" spans="1:122" s="761" customFormat="1" ht="48" hidden="1" customHeight="1">
      <c r="A50" s="789" t="s">
        <v>1416</v>
      </c>
      <c r="B50" s="776" t="s">
        <v>1417</v>
      </c>
      <c r="C50" s="1319"/>
      <c r="D50" s="1319"/>
      <c r="E50" s="1320"/>
      <c r="F50" s="1319"/>
      <c r="G50" s="1319"/>
      <c r="H50" s="1319"/>
      <c r="I50" s="1319"/>
      <c r="J50" s="1319"/>
      <c r="K50" s="1319"/>
      <c r="L50" s="1319"/>
      <c r="M50" s="1319"/>
      <c r="N50" s="1319"/>
      <c r="O50" s="924"/>
      <c r="P50" s="760"/>
      <c r="Q50" s="760"/>
      <c r="R50" s="760"/>
      <c r="S50" s="760"/>
      <c r="T50" s="760"/>
      <c r="U50" s="760"/>
      <c r="V50" s="760"/>
      <c r="W50" s="760"/>
      <c r="X50" s="760"/>
      <c r="Y50" s="760"/>
      <c r="Z50" s="760"/>
      <c r="AA50" s="760"/>
      <c r="AB50" s="760"/>
      <c r="AC50" s="760"/>
      <c r="AD50" s="760"/>
      <c r="AE50" s="760"/>
      <c r="AF50" s="760"/>
      <c r="AG50" s="760"/>
      <c r="AH50" s="760"/>
      <c r="AI50" s="760"/>
      <c r="AJ50" s="760"/>
      <c r="AK50" s="760"/>
      <c r="AL50" s="760"/>
      <c r="AM50" s="760"/>
      <c r="AN50" s="760"/>
      <c r="AO50" s="760"/>
      <c r="AP50" s="760"/>
      <c r="AQ50" s="760"/>
      <c r="AR50" s="760"/>
      <c r="AS50" s="760"/>
      <c r="AT50" s="760"/>
      <c r="AU50" s="760"/>
      <c r="AV50" s="760"/>
      <c r="AW50" s="760"/>
      <c r="AX50" s="760"/>
      <c r="AY50" s="760"/>
      <c r="AZ50" s="760"/>
      <c r="BA50" s="760"/>
      <c r="BB50" s="760"/>
      <c r="BC50" s="760"/>
      <c r="BD50" s="760"/>
      <c r="BE50" s="760"/>
      <c r="BF50" s="760"/>
      <c r="BG50" s="760"/>
      <c r="BH50" s="760"/>
      <c r="BI50" s="760"/>
      <c r="BJ50" s="760"/>
      <c r="BK50" s="760"/>
      <c r="BL50" s="760"/>
      <c r="BM50" s="760"/>
      <c r="BN50" s="760"/>
      <c r="BO50" s="760"/>
      <c r="BP50" s="760"/>
      <c r="BQ50" s="760"/>
      <c r="BR50" s="760"/>
      <c r="BS50" s="760"/>
      <c r="BT50" s="760"/>
      <c r="BU50" s="760"/>
      <c r="BV50" s="760"/>
      <c r="BW50" s="760"/>
      <c r="BX50" s="760"/>
      <c r="BY50" s="760"/>
      <c r="BZ50" s="760"/>
      <c r="CA50" s="760"/>
      <c r="CB50" s="760"/>
      <c r="CC50" s="760"/>
      <c r="CD50" s="760"/>
      <c r="CE50" s="760"/>
      <c r="CF50" s="760"/>
      <c r="CG50" s="760"/>
      <c r="CH50" s="760"/>
      <c r="CI50" s="760"/>
      <c r="CJ50" s="760"/>
      <c r="CK50" s="760"/>
      <c r="CL50" s="760"/>
      <c r="CM50" s="760"/>
      <c r="CN50" s="760"/>
      <c r="CO50" s="760"/>
      <c r="CP50" s="760"/>
      <c r="CQ50" s="760"/>
      <c r="CR50" s="760"/>
      <c r="CS50" s="760"/>
      <c r="CT50" s="760"/>
      <c r="CU50" s="760"/>
      <c r="CV50" s="760"/>
      <c r="CW50" s="760"/>
      <c r="CX50" s="760"/>
      <c r="CY50" s="760"/>
      <c r="CZ50" s="760"/>
      <c r="DA50" s="760"/>
      <c r="DB50" s="760"/>
      <c r="DC50" s="760"/>
      <c r="DD50" s="760"/>
      <c r="DE50" s="760"/>
      <c r="DF50" s="760"/>
      <c r="DG50" s="760"/>
      <c r="DH50" s="760"/>
      <c r="DI50" s="760"/>
      <c r="DJ50" s="760"/>
      <c r="DK50" s="760"/>
      <c r="DL50" s="760"/>
      <c r="DM50" s="760"/>
      <c r="DN50" s="760"/>
      <c r="DO50" s="760"/>
      <c r="DP50" s="760"/>
      <c r="DQ50" s="760"/>
      <c r="DR50" s="760"/>
    </row>
    <row r="51" spans="1:122" s="761" customFormat="1" ht="42" hidden="1" customHeight="1">
      <c r="A51" s="789" t="s">
        <v>1418</v>
      </c>
      <c r="B51" s="803" t="s">
        <v>1419</v>
      </c>
      <c r="C51" s="804"/>
      <c r="D51" s="804"/>
      <c r="E51" s="804"/>
      <c r="F51" s="804"/>
      <c r="G51" s="804"/>
      <c r="H51" s="804"/>
      <c r="I51" s="804"/>
      <c r="J51" s="804"/>
      <c r="K51" s="804"/>
      <c r="L51" s="804"/>
      <c r="M51" s="804"/>
      <c r="N51" s="804"/>
      <c r="O51" s="924"/>
      <c r="P51" s="760"/>
      <c r="Q51" s="760"/>
      <c r="R51" s="760"/>
      <c r="S51" s="760"/>
      <c r="T51" s="760"/>
      <c r="U51" s="760"/>
      <c r="V51" s="760"/>
      <c r="W51" s="760"/>
      <c r="X51" s="760"/>
      <c r="Y51" s="760"/>
      <c r="Z51" s="760"/>
      <c r="AA51" s="760"/>
      <c r="AB51" s="760"/>
      <c r="AC51" s="760"/>
      <c r="AD51" s="760"/>
      <c r="AE51" s="760"/>
      <c r="AF51" s="760"/>
      <c r="AG51" s="760"/>
      <c r="AH51" s="760"/>
      <c r="AI51" s="760"/>
      <c r="AJ51" s="760"/>
      <c r="AK51" s="760"/>
      <c r="AL51" s="760"/>
      <c r="AM51" s="760"/>
      <c r="AN51" s="760"/>
      <c r="AO51" s="760"/>
      <c r="AP51" s="760"/>
      <c r="AQ51" s="760"/>
      <c r="AR51" s="760"/>
      <c r="AS51" s="760"/>
      <c r="AT51" s="760"/>
      <c r="AU51" s="760"/>
      <c r="AV51" s="760"/>
      <c r="AW51" s="760"/>
      <c r="AX51" s="760"/>
      <c r="AY51" s="760"/>
      <c r="AZ51" s="760"/>
      <c r="BA51" s="760"/>
      <c r="BB51" s="760"/>
      <c r="BC51" s="760"/>
      <c r="BD51" s="760"/>
      <c r="BE51" s="760"/>
      <c r="BF51" s="760"/>
      <c r="BG51" s="760"/>
      <c r="BH51" s="760"/>
      <c r="BI51" s="760"/>
      <c r="BJ51" s="760"/>
      <c r="BK51" s="760"/>
      <c r="BL51" s="760"/>
      <c r="BM51" s="760"/>
      <c r="BN51" s="760"/>
      <c r="BO51" s="760"/>
      <c r="BP51" s="760"/>
      <c r="BQ51" s="760"/>
      <c r="BR51" s="760"/>
      <c r="BS51" s="760"/>
      <c r="BT51" s="760"/>
      <c r="BU51" s="760"/>
      <c r="BV51" s="760"/>
      <c r="BW51" s="760"/>
      <c r="BX51" s="760"/>
      <c r="BY51" s="760"/>
      <c r="BZ51" s="760"/>
      <c r="CA51" s="760"/>
      <c r="CB51" s="760"/>
      <c r="CC51" s="760"/>
      <c r="CD51" s="760"/>
      <c r="CE51" s="760"/>
      <c r="CF51" s="760"/>
      <c r="CG51" s="760"/>
      <c r="CH51" s="760"/>
      <c r="CI51" s="760"/>
      <c r="CJ51" s="760"/>
      <c r="CK51" s="760"/>
      <c r="CL51" s="760"/>
      <c r="CM51" s="760"/>
      <c r="CN51" s="760"/>
      <c r="CO51" s="760"/>
      <c r="CP51" s="760"/>
      <c r="CQ51" s="760"/>
      <c r="CR51" s="760"/>
      <c r="CS51" s="760"/>
      <c r="CT51" s="760"/>
      <c r="CU51" s="760"/>
      <c r="CV51" s="760"/>
      <c r="CW51" s="760"/>
      <c r="CX51" s="760"/>
      <c r="CY51" s="760"/>
      <c r="CZ51" s="760"/>
      <c r="DA51" s="760"/>
      <c r="DB51" s="760"/>
      <c r="DC51" s="760"/>
      <c r="DD51" s="760"/>
      <c r="DE51" s="760"/>
      <c r="DF51" s="760"/>
      <c r="DG51" s="760"/>
      <c r="DH51" s="760"/>
      <c r="DI51" s="760"/>
      <c r="DJ51" s="760"/>
      <c r="DK51" s="760"/>
      <c r="DL51" s="760"/>
      <c r="DM51" s="760"/>
      <c r="DN51" s="760"/>
      <c r="DO51" s="760"/>
      <c r="DP51" s="760"/>
      <c r="DQ51" s="760"/>
      <c r="DR51" s="760"/>
    </row>
    <row r="52" spans="1:122" s="761" customFormat="1" hidden="1">
      <c r="A52" s="789" t="s">
        <v>1420</v>
      </c>
      <c r="B52" s="776" t="s">
        <v>1421</v>
      </c>
      <c r="C52" s="1319"/>
      <c r="D52" s="1319"/>
      <c r="E52" s="1320"/>
      <c r="F52" s="1319"/>
      <c r="G52" s="1319"/>
      <c r="H52" s="1319"/>
      <c r="I52" s="1319"/>
      <c r="J52" s="1319"/>
      <c r="K52" s="1319"/>
      <c r="L52" s="1319"/>
      <c r="M52" s="1319"/>
      <c r="N52" s="1319"/>
      <c r="O52" s="924"/>
      <c r="P52" s="760"/>
      <c r="Q52" s="760"/>
      <c r="R52" s="760"/>
      <c r="S52" s="760"/>
      <c r="T52" s="760"/>
      <c r="U52" s="760"/>
      <c r="V52" s="760"/>
      <c r="W52" s="760"/>
      <c r="X52" s="760"/>
      <c r="Y52" s="760"/>
      <c r="Z52" s="760"/>
      <c r="AA52" s="760"/>
      <c r="AB52" s="760"/>
      <c r="AC52" s="760"/>
      <c r="AD52" s="760"/>
      <c r="AE52" s="760"/>
      <c r="AF52" s="760"/>
      <c r="AG52" s="760"/>
      <c r="AH52" s="760"/>
      <c r="AI52" s="760"/>
      <c r="AJ52" s="760"/>
      <c r="AK52" s="760"/>
      <c r="AL52" s="760"/>
      <c r="AM52" s="760"/>
      <c r="AN52" s="760"/>
      <c r="AO52" s="760"/>
      <c r="AP52" s="760"/>
      <c r="AQ52" s="760"/>
      <c r="AR52" s="760"/>
      <c r="AS52" s="760"/>
      <c r="AT52" s="760"/>
      <c r="AU52" s="760"/>
      <c r="AV52" s="760"/>
      <c r="AW52" s="760"/>
      <c r="AX52" s="760"/>
      <c r="AY52" s="760"/>
      <c r="AZ52" s="760"/>
      <c r="BA52" s="760"/>
      <c r="BB52" s="760"/>
      <c r="BC52" s="760"/>
      <c r="BD52" s="760"/>
      <c r="BE52" s="760"/>
      <c r="BF52" s="760"/>
      <c r="BG52" s="760"/>
      <c r="BH52" s="760"/>
      <c r="BI52" s="760"/>
      <c r="BJ52" s="760"/>
      <c r="BK52" s="760"/>
      <c r="BL52" s="760"/>
      <c r="BM52" s="760"/>
      <c r="BN52" s="760"/>
      <c r="BO52" s="760"/>
      <c r="BP52" s="760"/>
      <c r="BQ52" s="760"/>
      <c r="BR52" s="760"/>
      <c r="BS52" s="760"/>
      <c r="BT52" s="760"/>
      <c r="BU52" s="760"/>
      <c r="BV52" s="760"/>
      <c r="BW52" s="760"/>
      <c r="BX52" s="760"/>
      <c r="BY52" s="760"/>
      <c r="BZ52" s="760"/>
      <c r="CA52" s="760"/>
      <c r="CB52" s="760"/>
      <c r="CC52" s="760"/>
      <c r="CD52" s="760"/>
      <c r="CE52" s="760"/>
      <c r="CF52" s="760"/>
      <c r="CG52" s="760"/>
      <c r="CH52" s="760"/>
      <c r="CI52" s="760"/>
      <c r="CJ52" s="760"/>
      <c r="CK52" s="760"/>
      <c r="CL52" s="760"/>
      <c r="CM52" s="760"/>
      <c r="CN52" s="760"/>
      <c r="CO52" s="760"/>
      <c r="CP52" s="760"/>
      <c r="CQ52" s="760"/>
      <c r="CR52" s="760"/>
      <c r="CS52" s="760"/>
      <c r="CT52" s="760"/>
      <c r="CU52" s="760"/>
      <c r="CV52" s="760"/>
      <c r="CW52" s="760"/>
      <c r="CX52" s="760"/>
      <c r="CY52" s="760"/>
      <c r="CZ52" s="760"/>
      <c r="DA52" s="760"/>
      <c r="DB52" s="760"/>
      <c r="DC52" s="760"/>
      <c r="DD52" s="760"/>
      <c r="DE52" s="760"/>
      <c r="DF52" s="760"/>
      <c r="DG52" s="760"/>
      <c r="DH52" s="760"/>
      <c r="DI52" s="760"/>
      <c r="DJ52" s="760"/>
      <c r="DK52" s="760"/>
      <c r="DL52" s="760"/>
      <c r="DM52" s="760"/>
      <c r="DN52" s="760"/>
      <c r="DO52" s="760"/>
      <c r="DP52" s="760"/>
      <c r="DQ52" s="760"/>
      <c r="DR52" s="760"/>
    </row>
    <row r="53" spans="1:122" s="761" customFormat="1" ht="28.5" hidden="1">
      <c r="A53" s="789" t="s">
        <v>1422</v>
      </c>
      <c r="B53" s="776" t="s">
        <v>1423</v>
      </c>
      <c r="C53" s="1319"/>
      <c r="D53" s="1319"/>
      <c r="E53" s="1320"/>
      <c r="F53" s="1319"/>
      <c r="G53" s="1319"/>
      <c r="H53" s="1319"/>
      <c r="I53" s="1319"/>
      <c r="J53" s="1319"/>
      <c r="K53" s="1319"/>
      <c r="L53" s="1319"/>
      <c r="M53" s="1319"/>
      <c r="N53" s="1319"/>
      <c r="O53" s="924"/>
      <c r="P53" s="760"/>
      <c r="Q53" s="760"/>
      <c r="R53" s="760"/>
      <c r="S53" s="760"/>
      <c r="T53" s="760"/>
      <c r="U53" s="760"/>
      <c r="V53" s="760"/>
      <c r="W53" s="760"/>
      <c r="X53" s="760"/>
      <c r="Y53" s="760"/>
      <c r="Z53" s="760"/>
      <c r="AA53" s="760"/>
      <c r="AB53" s="760"/>
      <c r="AC53" s="760"/>
      <c r="AD53" s="760"/>
      <c r="AE53" s="760"/>
      <c r="AF53" s="760"/>
      <c r="AG53" s="760"/>
      <c r="AH53" s="760"/>
      <c r="AI53" s="760"/>
      <c r="AJ53" s="760"/>
      <c r="AK53" s="760"/>
      <c r="AL53" s="760"/>
      <c r="AM53" s="760"/>
      <c r="AN53" s="760"/>
      <c r="AO53" s="760"/>
      <c r="AP53" s="760"/>
      <c r="AQ53" s="760"/>
      <c r="AR53" s="760"/>
      <c r="AS53" s="760"/>
      <c r="AT53" s="760"/>
      <c r="AU53" s="760"/>
      <c r="AV53" s="760"/>
      <c r="AW53" s="760"/>
      <c r="AX53" s="760"/>
      <c r="AY53" s="760"/>
      <c r="AZ53" s="760"/>
      <c r="BA53" s="760"/>
      <c r="BB53" s="760"/>
      <c r="BC53" s="760"/>
      <c r="BD53" s="760"/>
      <c r="BE53" s="760"/>
      <c r="BF53" s="760"/>
      <c r="BG53" s="760"/>
      <c r="BH53" s="760"/>
      <c r="BI53" s="760"/>
      <c r="BJ53" s="760"/>
      <c r="BK53" s="760"/>
      <c r="BL53" s="760"/>
      <c r="BM53" s="760"/>
      <c r="BN53" s="760"/>
      <c r="BO53" s="760"/>
      <c r="BP53" s="760"/>
      <c r="BQ53" s="760"/>
      <c r="BR53" s="760"/>
      <c r="BS53" s="760"/>
      <c r="BT53" s="760"/>
      <c r="BU53" s="760"/>
      <c r="BV53" s="760"/>
      <c r="BW53" s="760"/>
      <c r="BX53" s="760"/>
      <c r="BY53" s="760"/>
      <c r="BZ53" s="760"/>
      <c r="CA53" s="760"/>
      <c r="CB53" s="760"/>
      <c r="CC53" s="760"/>
      <c r="CD53" s="760"/>
      <c r="CE53" s="760"/>
      <c r="CF53" s="760"/>
      <c r="CG53" s="760"/>
      <c r="CH53" s="760"/>
      <c r="CI53" s="760"/>
      <c r="CJ53" s="760"/>
      <c r="CK53" s="760"/>
      <c r="CL53" s="760"/>
      <c r="CM53" s="760"/>
      <c r="CN53" s="760"/>
      <c r="CO53" s="760"/>
      <c r="CP53" s="760"/>
      <c r="CQ53" s="760"/>
      <c r="CR53" s="760"/>
      <c r="CS53" s="760"/>
      <c r="CT53" s="760"/>
      <c r="CU53" s="760"/>
      <c r="CV53" s="760"/>
      <c r="CW53" s="760"/>
      <c r="CX53" s="760"/>
      <c r="CY53" s="760"/>
      <c r="CZ53" s="760"/>
      <c r="DA53" s="760"/>
      <c r="DB53" s="760"/>
      <c r="DC53" s="760"/>
      <c r="DD53" s="760"/>
      <c r="DE53" s="760"/>
      <c r="DF53" s="760"/>
      <c r="DG53" s="760"/>
      <c r="DH53" s="760"/>
      <c r="DI53" s="760"/>
      <c r="DJ53" s="760"/>
      <c r="DK53" s="760"/>
      <c r="DL53" s="760"/>
      <c r="DM53" s="760"/>
      <c r="DN53" s="760"/>
      <c r="DO53" s="760"/>
      <c r="DP53" s="760"/>
      <c r="DQ53" s="760"/>
      <c r="DR53" s="760"/>
    </row>
    <row r="54" spans="1:122" s="761" customFormat="1" hidden="1">
      <c r="A54" s="789" t="s">
        <v>1424</v>
      </c>
      <c r="B54" s="776" t="s">
        <v>1425</v>
      </c>
      <c r="C54" s="1319"/>
      <c r="D54" s="1319"/>
      <c r="E54" s="1320"/>
      <c r="F54" s="1319"/>
      <c r="G54" s="1319"/>
      <c r="H54" s="1319"/>
      <c r="I54" s="1319"/>
      <c r="J54" s="1319"/>
      <c r="K54" s="1319"/>
      <c r="L54" s="1319"/>
      <c r="M54" s="1319"/>
      <c r="N54" s="1319"/>
      <c r="O54" s="924"/>
      <c r="P54" s="760"/>
      <c r="Q54" s="760"/>
      <c r="R54" s="760"/>
      <c r="S54" s="760"/>
      <c r="T54" s="760"/>
      <c r="U54" s="760"/>
      <c r="V54" s="760"/>
      <c r="W54" s="760"/>
      <c r="X54" s="760"/>
      <c r="Y54" s="760"/>
      <c r="Z54" s="760"/>
      <c r="AA54" s="760"/>
      <c r="AB54" s="760"/>
      <c r="AC54" s="760"/>
      <c r="AD54" s="760"/>
      <c r="AE54" s="760"/>
      <c r="AF54" s="760"/>
      <c r="AG54" s="760"/>
      <c r="AH54" s="760"/>
      <c r="AI54" s="760"/>
      <c r="AJ54" s="760"/>
      <c r="AK54" s="760"/>
      <c r="AL54" s="760"/>
      <c r="AM54" s="760"/>
      <c r="AN54" s="760"/>
      <c r="AO54" s="760"/>
      <c r="AP54" s="760"/>
      <c r="AQ54" s="760"/>
      <c r="AR54" s="760"/>
      <c r="AS54" s="760"/>
      <c r="AT54" s="760"/>
      <c r="AU54" s="760"/>
      <c r="AV54" s="760"/>
      <c r="AW54" s="760"/>
      <c r="AX54" s="760"/>
      <c r="AY54" s="760"/>
      <c r="AZ54" s="760"/>
      <c r="BA54" s="760"/>
      <c r="BB54" s="760"/>
      <c r="BC54" s="760"/>
      <c r="BD54" s="760"/>
      <c r="BE54" s="760"/>
      <c r="BF54" s="760"/>
      <c r="BG54" s="760"/>
      <c r="BH54" s="760"/>
      <c r="BI54" s="760"/>
      <c r="BJ54" s="760"/>
      <c r="BK54" s="760"/>
      <c r="BL54" s="760"/>
      <c r="BM54" s="760"/>
      <c r="BN54" s="760"/>
      <c r="BO54" s="760"/>
      <c r="BP54" s="760"/>
      <c r="BQ54" s="760"/>
      <c r="BR54" s="760"/>
      <c r="BS54" s="760"/>
      <c r="BT54" s="760"/>
      <c r="BU54" s="760"/>
      <c r="BV54" s="760"/>
      <c r="BW54" s="760"/>
      <c r="BX54" s="760"/>
      <c r="BY54" s="760"/>
      <c r="BZ54" s="760"/>
      <c r="CA54" s="760"/>
      <c r="CB54" s="760"/>
      <c r="CC54" s="760"/>
      <c r="CD54" s="760"/>
      <c r="CE54" s="760"/>
      <c r="CF54" s="760"/>
      <c r="CG54" s="760"/>
      <c r="CH54" s="760"/>
      <c r="CI54" s="760"/>
      <c r="CJ54" s="760"/>
      <c r="CK54" s="760"/>
      <c r="CL54" s="760"/>
      <c r="CM54" s="760"/>
      <c r="CN54" s="760"/>
      <c r="CO54" s="760"/>
      <c r="CP54" s="760"/>
      <c r="CQ54" s="760"/>
      <c r="CR54" s="760"/>
      <c r="CS54" s="760"/>
      <c r="CT54" s="760"/>
      <c r="CU54" s="760"/>
      <c r="CV54" s="760"/>
      <c r="CW54" s="760"/>
      <c r="CX54" s="760"/>
      <c r="CY54" s="760"/>
      <c r="CZ54" s="760"/>
      <c r="DA54" s="760"/>
      <c r="DB54" s="760"/>
      <c r="DC54" s="760"/>
      <c r="DD54" s="760"/>
      <c r="DE54" s="760"/>
      <c r="DF54" s="760"/>
      <c r="DG54" s="760"/>
      <c r="DH54" s="760"/>
      <c r="DI54" s="760"/>
      <c r="DJ54" s="760"/>
      <c r="DK54" s="760"/>
      <c r="DL54" s="760"/>
      <c r="DM54" s="760"/>
      <c r="DN54" s="760"/>
      <c r="DO54" s="760"/>
      <c r="DP54" s="760"/>
      <c r="DQ54" s="760"/>
      <c r="DR54" s="760"/>
    </row>
    <row r="55" spans="1:122" s="761" customFormat="1">
      <c r="A55" s="789" t="s">
        <v>257</v>
      </c>
      <c r="B55" s="800" t="s">
        <v>1426</v>
      </c>
      <c r="C55" s="791">
        <f>C56+C64+C68</f>
        <v>590.81000000000006</v>
      </c>
      <c r="D55" s="791">
        <f>D56+D64+D68</f>
        <v>1255.69</v>
      </c>
      <c r="E55" s="791">
        <f>E56+E64+E68+E72</f>
        <v>1049.52</v>
      </c>
      <c r="F55" s="791">
        <f t="shared" ref="F55:G55" si="16">F56+F64+F68+F72</f>
        <v>1049.52</v>
      </c>
      <c r="G55" s="791">
        <f t="shared" si="16"/>
        <v>1049.52</v>
      </c>
      <c r="H55" s="791">
        <f t="shared" ref="H55" si="17">H56+H64+H68+H72</f>
        <v>1091.5008000000003</v>
      </c>
      <c r="I55" s="791">
        <f t="shared" ref="I55" si="18">I56+I64+I68+I72</f>
        <v>1111.8619200000003</v>
      </c>
      <c r="J55" s="791">
        <f t="shared" ref="J55" si="19">J56+J64+J68+J72</f>
        <v>1156.3363968000003</v>
      </c>
      <c r="K55" s="791">
        <f t="shared" ref="K55" si="20">K56+K64+K68+K72</f>
        <v>1178.3589841920002</v>
      </c>
      <c r="L55" s="791">
        <f t="shared" ref="L55" si="21">L56+L64+L68+L72</f>
        <v>1225.4933435596804</v>
      </c>
      <c r="M55" s="791">
        <f t="shared" ref="M55:N55" si="22">M56+M64+M68+M72</f>
        <v>1249.3129740828676</v>
      </c>
      <c r="N55" s="791">
        <f t="shared" si="22"/>
        <v>1299.2854930461822</v>
      </c>
      <c r="O55" s="925"/>
      <c r="P55" s="760"/>
      <c r="Q55" s="760"/>
      <c r="R55" s="760"/>
      <c r="S55" s="760"/>
      <c r="T55" s="760"/>
      <c r="U55" s="760"/>
      <c r="V55" s="760"/>
      <c r="W55" s="760"/>
      <c r="X55" s="760"/>
      <c r="Y55" s="760"/>
      <c r="Z55" s="760"/>
      <c r="AA55" s="760"/>
      <c r="AB55" s="760"/>
      <c r="AC55" s="760"/>
      <c r="AD55" s="760"/>
      <c r="AE55" s="760"/>
      <c r="AF55" s="760"/>
      <c r="AG55" s="760"/>
      <c r="AH55" s="760"/>
      <c r="AI55" s="760"/>
      <c r="AJ55" s="760"/>
      <c r="AK55" s="760"/>
      <c r="AL55" s="760"/>
      <c r="AM55" s="760"/>
      <c r="AN55" s="760"/>
      <c r="AO55" s="760"/>
      <c r="AP55" s="760"/>
      <c r="AQ55" s="760"/>
      <c r="AR55" s="760"/>
      <c r="AS55" s="760"/>
      <c r="AT55" s="760"/>
      <c r="AU55" s="760"/>
      <c r="AV55" s="760"/>
      <c r="AW55" s="760"/>
      <c r="AX55" s="760"/>
      <c r="AY55" s="760"/>
      <c r="AZ55" s="760"/>
      <c r="BA55" s="760"/>
      <c r="BB55" s="760"/>
      <c r="BC55" s="760"/>
      <c r="BD55" s="760"/>
      <c r="BE55" s="760"/>
      <c r="BF55" s="760"/>
      <c r="BG55" s="760"/>
      <c r="BH55" s="760"/>
      <c r="BI55" s="760"/>
      <c r="BJ55" s="760"/>
      <c r="BK55" s="760"/>
      <c r="BL55" s="760"/>
      <c r="BM55" s="760"/>
      <c r="BN55" s="760"/>
      <c r="BO55" s="760"/>
      <c r="BP55" s="760"/>
      <c r="BQ55" s="760"/>
      <c r="BR55" s="760"/>
      <c r="BS55" s="760"/>
      <c r="BT55" s="760"/>
      <c r="BU55" s="760"/>
      <c r="BV55" s="760"/>
      <c r="BW55" s="760"/>
      <c r="BX55" s="760"/>
      <c r="BY55" s="760"/>
      <c r="BZ55" s="760"/>
      <c r="CA55" s="760"/>
      <c r="CB55" s="760"/>
      <c r="CC55" s="760"/>
      <c r="CD55" s="760"/>
      <c r="CE55" s="760"/>
      <c r="CF55" s="760"/>
      <c r="CG55" s="760"/>
      <c r="CH55" s="760"/>
      <c r="CI55" s="760"/>
      <c r="CJ55" s="760"/>
      <c r="CK55" s="760"/>
      <c r="CL55" s="760"/>
      <c r="CM55" s="760"/>
      <c r="CN55" s="760"/>
      <c r="CO55" s="760"/>
      <c r="CP55" s="760"/>
      <c r="CQ55" s="760"/>
      <c r="CR55" s="760"/>
      <c r="CS55" s="760"/>
      <c r="CT55" s="760"/>
      <c r="CU55" s="760"/>
      <c r="CV55" s="760"/>
      <c r="CW55" s="760"/>
      <c r="CX55" s="760"/>
      <c r="CY55" s="760"/>
      <c r="CZ55" s="760"/>
      <c r="DA55" s="760"/>
      <c r="DB55" s="760"/>
      <c r="DC55" s="760"/>
      <c r="DD55" s="760"/>
      <c r="DE55" s="760"/>
      <c r="DF55" s="760"/>
      <c r="DG55" s="760"/>
      <c r="DH55" s="760"/>
      <c r="DI55" s="760"/>
      <c r="DJ55" s="760"/>
      <c r="DK55" s="760"/>
      <c r="DL55" s="760"/>
      <c r="DM55" s="760"/>
      <c r="DN55" s="760"/>
      <c r="DO55" s="760"/>
      <c r="DP55" s="760"/>
      <c r="DQ55" s="760"/>
      <c r="DR55" s="760"/>
    </row>
    <row r="56" spans="1:122" s="761" customFormat="1" ht="28.5">
      <c r="A56" s="789" t="s">
        <v>1427</v>
      </c>
      <c r="B56" s="803" t="s">
        <v>1428</v>
      </c>
      <c r="C56" s="804">
        <f>C57</f>
        <v>4.1500000000000004</v>
      </c>
      <c r="D56" s="804">
        <f>D57</f>
        <v>8.82</v>
      </c>
      <c r="E56" s="804"/>
      <c r="F56" s="804"/>
      <c r="G56" s="804"/>
      <c r="H56" s="804"/>
      <c r="I56" s="804"/>
      <c r="J56" s="804"/>
      <c r="K56" s="804"/>
      <c r="L56" s="804"/>
      <c r="M56" s="804"/>
      <c r="N56" s="804"/>
      <c r="O56" s="924"/>
      <c r="P56" s="760"/>
      <c r="Q56" s="760"/>
      <c r="R56" s="760"/>
      <c r="S56" s="760"/>
      <c r="T56" s="760"/>
      <c r="U56" s="760"/>
      <c r="V56" s="760"/>
      <c r="W56" s="760"/>
      <c r="X56" s="760"/>
      <c r="Y56" s="760"/>
      <c r="Z56" s="760"/>
      <c r="AA56" s="760"/>
      <c r="AB56" s="760"/>
      <c r="AC56" s="760"/>
      <c r="AD56" s="760"/>
      <c r="AE56" s="760"/>
      <c r="AF56" s="760"/>
      <c r="AG56" s="760"/>
      <c r="AH56" s="760"/>
      <c r="AI56" s="760"/>
      <c r="AJ56" s="760"/>
      <c r="AK56" s="760"/>
      <c r="AL56" s="760"/>
      <c r="AM56" s="760"/>
      <c r="AN56" s="760"/>
      <c r="AO56" s="760"/>
      <c r="AP56" s="760"/>
      <c r="AQ56" s="760"/>
      <c r="AR56" s="760"/>
      <c r="AS56" s="760"/>
      <c r="AT56" s="760"/>
      <c r="AU56" s="760"/>
      <c r="AV56" s="760"/>
      <c r="AW56" s="760"/>
      <c r="AX56" s="760"/>
      <c r="AY56" s="760"/>
      <c r="AZ56" s="760"/>
      <c r="BA56" s="760"/>
      <c r="BB56" s="760"/>
      <c r="BC56" s="760"/>
      <c r="BD56" s="760"/>
      <c r="BE56" s="760"/>
      <c r="BF56" s="760"/>
      <c r="BG56" s="760"/>
      <c r="BH56" s="760"/>
      <c r="BI56" s="760"/>
      <c r="BJ56" s="760"/>
      <c r="BK56" s="760"/>
      <c r="BL56" s="760"/>
      <c r="BM56" s="760"/>
      <c r="BN56" s="760"/>
      <c r="BO56" s="760"/>
      <c r="BP56" s="760"/>
      <c r="BQ56" s="760"/>
      <c r="BR56" s="760"/>
      <c r="BS56" s="760"/>
      <c r="BT56" s="760"/>
      <c r="BU56" s="760"/>
      <c r="BV56" s="760"/>
      <c r="BW56" s="760"/>
      <c r="BX56" s="760"/>
      <c r="BY56" s="760"/>
      <c r="BZ56" s="760"/>
      <c r="CA56" s="760"/>
      <c r="CB56" s="760"/>
      <c r="CC56" s="760"/>
      <c r="CD56" s="760"/>
      <c r="CE56" s="760"/>
      <c r="CF56" s="760"/>
      <c r="CG56" s="760"/>
      <c r="CH56" s="760"/>
      <c r="CI56" s="760"/>
      <c r="CJ56" s="760"/>
      <c r="CK56" s="760"/>
      <c r="CL56" s="760"/>
      <c r="CM56" s="760"/>
      <c r="CN56" s="760"/>
      <c r="CO56" s="760"/>
      <c r="CP56" s="760"/>
      <c r="CQ56" s="760"/>
      <c r="CR56" s="760"/>
      <c r="CS56" s="760"/>
      <c r="CT56" s="760"/>
      <c r="CU56" s="760"/>
      <c r="CV56" s="760"/>
      <c r="CW56" s="760"/>
      <c r="CX56" s="760"/>
      <c r="CY56" s="760"/>
      <c r="CZ56" s="760"/>
      <c r="DA56" s="760"/>
      <c r="DB56" s="760"/>
      <c r="DC56" s="760"/>
      <c r="DD56" s="760"/>
      <c r="DE56" s="760"/>
      <c r="DF56" s="760"/>
      <c r="DG56" s="760"/>
      <c r="DH56" s="760"/>
      <c r="DI56" s="760"/>
      <c r="DJ56" s="760"/>
      <c r="DK56" s="760"/>
      <c r="DL56" s="760"/>
      <c r="DM56" s="760"/>
      <c r="DN56" s="760"/>
      <c r="DO56" s="760"/>
      <c r="DP56" s="760"/>
      <c r="DQ56" s="760"/>
      <c r="DR56" s="760"/>
    </row>
    <row r="57" spans="1:122" s="761" customFormat="1">
      <c r="A57" s="789" t="s">
        <v>1429</v>
      </c>
      <c r="B57" s="776" t="s">
        <v>1430</v>
      </c>
      <c r="C57" s="1320">
        <v>4.1500000000000004</v>
      </c>
      <c r="D57" s="1320">
        <v>8.82</v>
      </c>
      <c r="E57" s="1320"/>
      <c r="F57" s="1319"/>
      <c r="G57" s="1319"/>
      <c r="H57" s="1319"/>
      <c r="I57" s="1319"/>
      <c r="J57" s="1319"/>
      <c r="K57" s="1319"/>
      <c r="L57" s="1319"/>
      <c r="M57" s="1319"/>
      <c r="N57" s="1319"/>
      <c r="O57" s="924"/>
      <c r="P57" s="760"/>
      <c r="Q57" s="760"/>
      <c r="R57" s="760"/>
      <c r="S57" s="760"/>
      <c r="T57" s="760"/>
      <c r="U57" s="760"/>
      <c r="V57" s="760"/>
      <c r="W57" s="760"/>
      <c r="X57" s="760"/>
      <c r="Y57" s="760"/>
      <c r="Z57" s="760"/>
      <c r="AA57" s="760"/>
      <c r="AB57" s="760"/>
      <c r="AC57" s="760"/>
      <c r="AD57" s="760"/>
      <c r="AE57" s="760"/>
      <c r="AF57" s="760"/>
      <c r="AG57" s="760"/>
      <c r="AH57" s="760"/>
      <c r="AI57" s="760"/>
      <c r="AJ57" s="760"/>
      <c r="AK57" s="760"/>
      <c r="AL57" s="760"/>
      <c r="AM57" s="760"/>
      <c r="AN57" s="760"/>
      <c r="AO57" s="760"/>
      <c r="AP57" s="760"/>
      <c r="AQ57" s="760"/>
      <c r="AR57" s="760"/>
      <c r="AS57" s="760"/>
      <c r="AT57" s="760"/>
      <c r="AU57" s="760"/>
      <c r="AV57" s="760"/>
      <c r="AW57" s="760"/>
      <c r="AX57" s="760"/>
      <c r="AY57" s="760"/>
      <c r="AZ57" s="760"/>
      <c r="BA57" s="760"/>
      <c r="BB57" s="760"/>
      <c r="BC57" s="760"/>
      <c r="BD57" s="760"/>
      <c r="BE57" s="760"/>
      <c r="BF57" s="760"/>
      <c r="BG57" s="760"/>
      <c r="BH57" s="760"/>
      <c r="BI57" s="760"/>
      <c r="BJ57" s="760"/>
      <c r="BK57" s="760"/>
      <c r="BL57" s="760"/>
      <c r="BM57" s="760"/>
      <c r="BN57" s="760"/>
      <c r="BO57" s="760"/>
      <c r="BP57" s="760"/>
      <c r="BQ57" s="760"/>
      <c r="BR57" s="760"/>
      <c r="BS57" s="760"/>
      <c r="BT57" s="760"/>
      <c r="BU57" s="760"/>
      <c r="BV57" s="760"/>
      <c r="BW57" s="760"/>
      <c r="BX57" s="760"/>
      <c r="BY57" s="760"/>
      <c r="BZ57" s="760"/>
      <c r="CA57" s="760"/>
      <c r="CB57" s="760"/>
      <c r="CC57" s="760"/>
      <c r="CD57" s="760"/>
      <c r="CE57" s="760"/>
      <c r="CF57" s="760"/>
      <c r="CG57" s="760"/>
      <c r="CH57" s="760"/>
      <c r="CI57" s="760"/>
      <c r="CJ57" s="760"/>
      <c r="CK57" s="760"/>
      <c r="CL57" s="760"/>
      <c r="CM57" s="760"/>
      <c r="CN57" s="760"/>
      <c r="CO57" s="760"/>
      <c r="CP57" s="760"/>
      <c r="CQ57" s="760"/>
      <c r="CR57" s="760"/>
      <c r="CS57" s="760"/>
      <c r="CT57" s="760"/>
      <c r="CU57" s="760"/>
      <c r="CV57" s="760"/>
      <c r="CW57" s="760"/>
      <c r="CX57" s="760"/>
      <c r="CY57" s="760"/>
      <c r="CZ57" s="760"/>
      <c r="DA57" s="760"/>
      <c r="DB57" s="760"/>
      <c r="DC57" s="760"/>
      <c r="DD57" s="760"/>
      <c r="DE57" s="760"/>
      <c r="DF57" s="760"/>
      <c r="DG57" s="760"/>
      <c r="DH57" s="760"/>
      <c r="DI57" s="760"/>
      <c r="DJ57" s="760"/>
      <c r="DK57" s="760"/>
      <c r="DL57" s="760"/>
      <c r="DM57" s="760"/>
      <c r="DN57" s="760"/>
      <c r="DO57" s="760"/>
      <c r="DP57" s="760"/>
      <c r="DQ57" s="760"/>
      <c r="DR57" s="760"/>
    </row>
    <row r="58" spans="1:122" s="761" customFormat="1" hidden="1">
      <c r="A58" s="789" t="s">
        <v>1431</v>
      </c>
      <c r="B58" s="776" t="s">
        <v>1432</v>
      </c>
      <c r="C58" s="1319"/>
      <c r="D58" s="1319"/>
      <c r="E58" s="1320"/>
      <c r="F58" s="1319"/>
      <c r="G58" s="1319"/>
      <c r="H58" s="1319"/>
      <c r="I58" s="1319"/>
      <c r="J58" s="1319"/>
      <c r="K58" s="1319"/>
      <c r="L58" s="1319"/>
      <c r="M58" s="1319"/>
      <c r="N58" s="1319"/>
      <c r="O58" s="924"/>
      <c r="P58" s="760"/>
      <c r="Q58" s="760"/>
      <c r="R58" s="760"/>
      <c r="S58" s="760"/>
      <c r="T58" s="760"/>
      <c r="U58" s="760"/>
      <c r="V58" s="760"/>
      <c r="W58" s="760"/>
      <c r="X58" s="760"/>
      <c r="Y58" s="760"/>
      <c r="Z58" s="760"/>
      <c r="AA58" s="760"/>
      <c r="AB58" s="760"/>
      <c r="AC58" s="760"/>
      <c r="AD58" s="760"/>
      <c r="AE58" s="760"/>
      <c r="AF58" s="760"/>
      <c r="AG58" s="760"/>
      <c r="AH58" s="760"/>
      <c r="AI58" s="760"/>
      <c r="AJ58" s="760"/>
      <c r="AK58" s="760"/>
      <c r="AL58" s="760"/>
      <c r="AM58" s="760"/>
      <c r="AN58" s="760"/>
      <c r="AO58" s="760"/>
      <c r="AP58" s="760"/>
      <c r="AQ58" s="760"/>
      <c r="AR58" s="760"/>
      <c r="AS58" s="760"/>
      <c r="AT58" s="760"/>
      <c r="AU58" s="760"/>
      <c r="AV58" s="760"/>
      <c r="AW58" s="760"/>
      <c r="AX58" s="760"/>
      <c r="AY58" s="760"/>
      <c r="AZ58" s="760"/>
      <c r="BA58" s="760"/>
      <c r="BB58" s="760"/>
      <c r="BC58" s="760"/>
      <c r="BD58" s="760"/>
      <c r="BE58" s="760"/>
      <c r="BF58" s="760"/>
      <c r="BG58" s="760"/>
      <c r="BH58" s="760"/>
      <c r="BI58" s="760"/>
      <c r="BJ58" s="760"/>
      <c r="BK58" s="760"/>
      <c r="BL58" s="760"/>
      <c r="BM58" s="760"/>
      <c r="BN58" s="760"/>
      <c r="BO58" s="760"/>
      <c r="BP58" s="760"/>
      <c r="BQ58" s="760"/>
      <c r="BR58" s="760"/>
      <c r="BS58" s="760"/>
      <c r="BT58" s="760"/>
      <c r="BU58" s="760"/>
      <c r="BV58" s="760"/>
      <c r="BW58" s="760"/>
      <c r="BX58" s="760"/>
      <c r="BY58" s="760"/>
      <c r="BZ58" s="760"/>
      <c r="CA58" s="760"/>
      <c r="CB58" s="760"/>
      <c r="CC58" s="760"/>
      <c r="CD58" s="760"/>
      <c r="CE58" s="760"/>
      <c r="CF58" s="760"/>
      <c r="CG58" s="760"/>
      <c r="CH58" s="760"/>
      <c r="CI58" s="760"/>
      <c r="CJ58" s="760"/>
      <c r="CK58" s="760"/>
      <c r="CL58" s="760"/>
      <c r="CM58" s="760"/>
      <c r="CN58" s="760"/>
      <c r="CO58" s="760"/>
      <c r="CP58" s="760"/>
      <c r="CQ58" s="760"/>
      <c r="CR58" s="760"/>
      <c r="CS58" s="760"/>
      <c r="CT58" s="760"/>
      <c r="CU58" s="760"/>
      <c r="CV58" s="760"/>
      <c r="CW58" s="760"/>
      <c r="CX58" s="760"/>
      <c r="CY58" s="760"/>
      <c r="CZ58" s="760"/>
      <c r="DA58" s="760"/>
      <c r="DB58" s="760"/>
      <c r="DC58" s="760"/>
      <c r="DD58" s="760"/>
      <c r="DE58" s="760"/>
      <c r="DF58" s="760"/>
      <c r="DG58" s="760"/>
      <c r="DH58" s="760"/>
      <c r="DI58" s="760"/>
      <c r="DJ58" s="760"/>
      <c r="DK58" s="760"/>
      <c r="DL58" s="760"/>
      <c r="DM58" s="760"/>
      <c r="DN58" s="760"/>
      <c r="DO58" s="760"/>
      <c r="DP58" s="760"/>
      <c r="DQ58" s="760"/>
      <c r="DR58" s="760"/>
    </row>
    <row r="59" spans="1:122" s="761" customFormat="1" hidden="1">
      <c r="A59" s="789" t="s">
        <v>1433</v>
      </c>
      <c r="B59" s="776" t="s">
        <v>1434</v>
      </c>
      <c r="C59" s="1319"/>
      <c r="D59" s="1319"/>
      <c r="E59" s="1320"/>
      <c r="F59" s="1319"/>
      <c r="G59" s="1319"/>
      <c r="H59" s="1319"/>
      <c r="I59" s="1319"/>
      <c r="J59" s="1319"/>
      <c r="K59" s="1319"/>
      <c r="L59" s="1319"/>
      <c r="M59" s="1319"/>
      <c r="N59" s="1319"/>
      <c r="O59" s="924"/>
      <c r="P59" s="760"/>
      <c r="Q59" s="760"/>
      <c r="R59" s="760"/>
      <c r="S59" s="760"/>
      <c r="T59" s="760"/>
      <c r="U59" s="760"/>
      <c r="V59" s="760"/>
      <c r="W59" s="760"/>
      <c r="X59" s="760"/>
      <c r="Y59" s="760"/>
      <c r="Z59" s="760"/>
      <c r="AA59" s="760"/>
      <c r="AB59" s="760"/>
      <c r="AC59" s="760"/>
      <c r="AD59" s="760"/>
      <c r="AE59" s="760"/>
      <c r="AF59" s="760"/>
      <c r="AG59" s="760"/>
      <c r="AH59" s="760"/>
      <c r="AI59" s="760"/>
      <c r="AJ59" s="760"/>
      <c r="AK59" s="760"/>
      <c r="AL59" s="760"/>
      <c r="AM59" s="760"/>
      <c r="AN59" s="760"/>
      <c r="AO59" s="760"/>
      <c r="AP59" s="760"/>
      <c r="AQ59" s="760"/>
      <c r="AR59" s="760"/>
      <c r="AS59" s="760"/>
      <c r="AT59" s="760"/>
      <c r="AU59" s="760"/>
      <c r="AV59" s="760"/>
      <c r="AW59" s="760"/>
      <c r="AX59" s="760"/>
      <c r="AY59" s="760"/>
      <c r="AZ59" s="760"/>
      <c r="BA59" s="760"/>
      <c r="BB59" s="760"/>
      <c r="BC59" s="760"/>
      <c r="BD59" s="760"/>
      <c r="BE59" s="760"/>
      <c r="BF59" s="760"/>
      <c r="BG59" s="760"/>
      <c r="BH59" s="760"/>
      <c r="BI59" s="760"/>
      <c r="BJ59" s="760"/>
      <c r="BK59" s="760"/>
      <c r="BL59" s="760"/>
      <c r="BM59" s="760"/>
      <c r="BN59" s="760"/>
      <c r="BO59" s="760"/>
      <c r="BP59" s="760"/>
      <c r="BQ59" s="760"/>
      <c r="BR59" s="760"/>
      <c r="BS59" s="760"/>
      <c r="BT59" s="760"/>
      <c r="BU59" s="760"/>
      <c r="BV59" s="760"/>
      <c r="BW59" s="760"/>
      <c r="BX59" s="760"/>
      <c r="BY59" s="760"/>
      <c r="BZ59" s="760"/>
      <c r="CA59" s="760"/>
      <c r="CB59" s="760"/>
      <c r="CC59" s="760"/>
      <c r="CD59" s="760"/>
      <c r="CE59" s="760"/>
      <c r="CF59" s="760"/>
      <c r="CG59" s="760"/>
      <c r="CH59" s="760"/>
      <c r="CI59" s="760"/>
      <c r="CJ59" s="760"/>
      <c r="CK59" s="760"/>
      <c r="CL59" s="760"/>
      <c r="CM59" s="760"/>
      <c r="CN59" s="760"/>
      <c r="CO59" s="760"/>
      <c r="CP59" s="760"/>
      <c r="CQ59" s="760"/>
      <c r="CR59" s="760"/>
      <c r="CS59" s="760"/>
      <c r="CT59" s="760"/>
      <c r="CU59" s="760"/>
      <c r="CV59" s="760"/>
      <c r="CW59" s="760"/>
      <c r="CX59" s="760"/>
      <c r="CY59" s="760"/>
      <c r="CZ59" s="760"/>
      <c r="DA59" s="760"/>
      <c r="DB59" s="760"/>
      <c r="DC59" s="760"/>
      <c r="DD59" s="760"/>
      <c r="DE59" s="760"/>
      <c r="DF59" s="760"/>
      <c r="DG59" s="760"/>
      <c r="DH59" s="760"/>
      <c r="DI59" s="760"/>
      <c r="DJ59" s="760"/>
      <c r="DK59" s="760"/>
      <c r="DL59" s="760"/>
      <c r="DM59" s="760"/>
      <c r="DN59" s="760"/>
      <c r="DO59" s="760"/>
      <c r="DP59" s="760"/>
      <c r="DQ59" s="760"/>
      <c r="DR59" s="760"/>
    </row>
    <row r="60" spans="1:122" s="761" customFormat="1" hidden="1">
      <c r="A60" s="789" t="s">
        <v>1435</v>
      </c>
      <c r="B60" s="776" t="s">
        <v>1436</v>
      </c>
      <c r="C60" s="1319"/>
      <c r="D60" s="1319"/>
      <c r="E60" s="1320"/>
      <c r="F60" s="1319"/>
      <c r="G60" s="1319"/>
      <c r="H60" s="1319"/>
      <c r="I60" s="1319"/>
      <c r="J60" s="1319"/>
      <c r="K60" s="1319"/>
      <c r="L60" s="1319"/>
      <c r="M60" s="1319"/>
      <c r="N60" s="1319"/>
      <c r="O60" s="924"/>
      <c r="P60" s="760"/>
      <c r="Q60" s="760"/>
      <c r="R60" s="760"/>
      <c r="S60" s="760"/>
      <c r="T60" s="760"/>
      <c r="U60" s="760"/>
      <c r="V60" s="760"/>
      <c r="W60" s="760"/>
      <c r="X60" s="760"/>
      <c r="Y60" s="760"/>
      <c r="Z60" s="760"/>
      <c r="AA60" s="760"/>
      <c r="AB60" s="760"/>
      <c r="AC60" s="760"/>
      <c r="AD60" s="760"/>
      <c r="AE60" s="760"/>
      <c r="AF60" s="760"/>
      <c r="AG60" s="760"/>
      <c r="AH60" s="760"/>
      <c r="AI60" s="760"/>
      <c r="AJ60" s="760"/>
      <c r="AK60" s="760"/>
      <c r="AL60" s="760"/>
      <c r="AM60" s="760"/>
      <c r="AN60" s="760"/>
      <c r="AO60" s="760"/>
      <c r="AP60" s="760"/>
      <c r="AQ60" s="760"/>
      <c r="AR60" s="760"/>
      <c r="AS60" s="760"/>
      <c r="AT60" s="760"/>
      <c r="AU60" s="760"/>
      <c r="AV60" s="760"/>
      <c r="AW60" s="760"/>
      <c r="AX60" s="760"/>
      <c r="AY60" s="760"/>
      <c r="AZ60" s="760"/>
      <c r="BA60" s="760"/>
      <c r="BB60" s="760"/>
      <c r="BC60" s="760"/>
      <c r="BD60" s="760"/>
      <c r="BE60" s="760"/>
      <c r="BF60" s="760"/>
      <c r="BG60" s="760"/>
      <c r="BH60" s="760"/>
      <c r="BI60" s="760"/>
      <c r="BJ60" s="760"/>
      <c r="BK60" s="760"/>
      <c r="BL60" s="760"/>
      <c r="BM60" s="760"/>
      <c r="BN60" s="760"/>
      <c r="BO60" s="760"/>
      <c r="BP60" s="760"/>
      <c r="BQ60" s="760"/>
      <c r="BR60" s="760"/>
      <c r="BS60" s="760"/>
      <c r="BT60" s="760"/>
      <c r="BU60" s="760"/>
      <c r="BV60" s="760"/>
      <c r="BW60" s="760"/>
      <c r="BX60" s="760"/>
      <c r="BY60" s="760"/>
      <c r="BZ60" s="760"/>
      <c r="CA60" s="760"/>
      <c r="CB60" s="760"/>
      <c r="CC60" s="760"/>
      <c r="CD60" s="760"/>
      <c r="CE60" s="760"/>
      <c r="CF60" s="760"/>
      <c r="CG60" s="760"/>
      <c r="CH60" s="760"/>
      <c r="CI60" s="760"/>
      <c r="CJ60" s="760"/>
      <c r="CK60" s="760"/>
      <c r="CL60" s="760"/>
      <c r="CM60" s="760"/>
      <c r="CN60" s="760"/>
      <c r="CO60" s="760"/>
      <c r="CP60" s="760"/>
      <c r="CQ60" s="760"/>
      <c r="CR60" s="760"/>
      <c r="CS60" s="760"/>
      <c r="CT60" s="760"/>
      <c r="CU60" s="760"/>
      <c r="CV60" s="760"/>
      <c r="CW60" s="760"/>
      <c r="CX60" s="760"/>
      <c r="CY60" s="760"/>
      <c r="CZ60" s="760"/>
      <c r="DA60" s="760"/>
      <c r="DB60" s="760"/>
      <c r="DC60" s="760"/>
      <c r="DD60" s="760"/>
      <c r="DE60" s="760"/>
      <c r="DF60" s="760"/>
      <c r="DG60" s="760"/>
      <c r="DH60" s="760"/>
      <c r="DI60" s="760"/>
      <c r="DJ60" s="760"/>
      <c r="DK60" s="760"/>
      <c r="DL60" s="760"/>
      <c r="DM60" s="760"/>
      <c r="DN60" s="760"/>
      <c r="DO60" s="760"/>
      <c r="DP60" s="760"/>
      <c r="DQ60" s="760"/>
      <c r="DR60" s="760"/>
    </row>
    <row r="61" spans="1:122" s="761" customFormat="1" ht="28.5" hidden="1">
      <c r="A61" s="789" t="s">
        <v>1437</v>
      </c>
      <c r="B61" s="776" t="s">
        <v>1438</v>
      </c>
      <c r="C61" s="1319"/>
      <c r="D61" s="1319"/>
      <c r="E61" s="1320"/>
      <c r="F61" s="1319"/>
      <c r="G61" s="1319"/>
      <c r="H61" s="1319"/>
      <c r="I61" s="1319"/>
      <c r="J61" s="1319"/>
      <c r="K61" s="1319"/>
      <c r="L61" s="1319"/>
      <c r="M61" s="1319"/>
      <c r="N61" s="1319"/>
      <c r="O61" s="924"/>
      <c r="P61" s="760"/>
      <c r="Q61" s="760"/>
      <c r="R61" s="760"/>
      <c r="S61" s="760"/>
      <c r="T61" s="760"/>
      <c r="U61" s="760"/>
      <c r="V61" s="760"/>
      <c r="W61" s="760"/>
      <c r="X61" s="760"/>
      <c r="Y61" s="760"/>
      <c r="Z61" s="760"/>
      <c r="AA61" s="760"/>
      <c r="AB61" s="760"/>
      <c r="AC61" s="760"/>
      <c r="AD61" s="760"/>
      <c r="AE61" s="760"/>
      <c r="AF61" s="760"/>
      <c r="AG61" s="760"/>
      <c r="AH61" s="760"/>
      <c r="AI61" s="760"/>
      <c r="AJ61" s="760"/>
      <c r="AK61" s="760"/>
      <c r="AL61" s="760"/>
      <c r="AM61" s="760"/>
      <c r="AN61" s="760"/>
      <c r="AO61" s="760"/>
      <c r="AP61" s="760"/>
      <c r="AQ61" s="760"/>
      <c r="AR61" s="760"/>
      <c r="AS61" s="760"/>
      <c r="AT61" s="760"/>
      <c r="AU61" s="760"/>
      <c r="AV61" s="760"/>
      <c r="AW61" s="760"/>
      <c r="AX61" s="760"/>
      <c r="AY61" s="760"/>
      <c r="AZ61" s="760"/>
      <c r="BA61" s="760"/>
      <c r="BB61" s="760"/>
      <c r="BC61" s="760"/>
      <c r="BD61" s="760"/>
      <c r="BE61" s="760"/>
      <c r="BF61" s="760"/>
      <c r="BG61" s="760"/>
      <c r="BH61" s="760"/>
      <c r="BI61" s="760"/>
      <c r="BJ61" s="760"/>
      <c r="BK61" s="760"/>
      <c r="BL61" s="760"/>
      <c r="BM61" s="760"/>
      <c r="BN61" s="760"/>
      <c r="BO61" s="760"/>
      <c r="BP61" s="760"/>
      <c r="BQ61" s="760"/>
      <c r="BR61" s="760"/>
      <c r="BS61" s="760"/>
      <c r="BT61" s="760"/>
      <c r="BU61" s="760"/>
      <c r="BV61" s="760"/>
      <c r="BW61" s="760"/>
      <c r="BX61" s="760"/>
      <c r="BY61" s="760"/>
      <c r="BZ61" s="760"/>
      <c r="CA61" s="760"/>
      <c r="CB61" s="760"/>
      <c r="CC61" s="760"/>
      <c r="CD61" s="760"/>
      <c r="CE61" s="760"/>
      <c r="CF61" s="760"/>
      <c r="CG61" s="760"/>
      <c r="CH61" s="760"/>
      <c r="CI61" s="760"/>
      <c r="CJ61" s="760"/>
      <c r="CK61" s="760"/>
      <c r="CL61" s="760"/>
      <c r="CM61" s="760"/>
      <c r="CN61" s="760"/>
      <c r="CO61" s="760"/>
      <c r="CP61" s="760"/>
      <c r="CQ61" s="760"/>
      <c r="CR61" s="760"/>
      <c r="CS61" s="760"/>
      <c r="CT61" s="760"/>
      <c r="CU61" s="760"/>
      <c r="CV61" s="760"/>
      <c r="CW61" s="760"/>
      <c r="CX61" s="760"/>
      <c r="CY61" s="760"/>
      <c r="CZ61" s="760"/>
      <c r="DA61" s="760"/>
      <c r="DB61" s="760"/>
      <c r="DC61" s="760"/>
      <c r="DD61" s="760"/>
      <c r="DE61" s="760"/>
      <c r="DF61" s="760"/>
      <c r="DG61" s="760"/>
      <c r="DH61" s="760"/>
      <c r="DI61" s="760"/>
      <c r="DJ61" s="760"/>
      <c r="DK61" s="760"/>
      <c r="DL61" s="760"/>
      <c r="DM61" s="760"/>
      <c r="DN61" s="760"/>
      <c r="DO61" s="760"/>
      <c r="DP61" s="760"/>
      <c r="DQ61" s="760"/>
      <c r="DR61" s="760"/>
    </row>
    <row r="62" spans="1:122" s="761" customFormat="1" hidden="1">
      <c r="A62" s="789" t="s">
        <v>1439</v>
      </c>
      <c r="B62" s="776" t="s">
        <v>1440</v>
      </c>
      <c r="C62" s="1319"/>
      <c r="D62" s="1319"/>
      <c r="E62" s="1320"/>
      <c r="F62" s="1319"/>
      <c r="G62" s="1319"/>
      <c r="H62" s="1319"/>
      <c r="I62" s="1319"/>
      <c r="J62" s="1319"/>
      <c r="K62" s="1319"/>
      <c r="L62" s="1319"/>
      <c r="M62" s="1319"/>
      <c r="N62" s="1319"/>
      <c r="O62" s="924"/>
      <c r="P62" s="760"/>
      <c r="Q62" s="760"/>
      <c r="R62" s="760"/>
      <c r="S62" s="760"/>
      <c r="T62" s="760"/>
      <c r="U62" s="760"/>
      <c r="V62" s="760"/>
      <c r="W62" s="760"/>
      <c r="X62" s="760"/>
      <c r="Y62" s="760"/>
      <c r="Z62" s="760"/>
      <c r="AA62" s="760"/>
      <c r="AB62" s="760"/>
      <c r="AC62" s="760"/>
      <c r="AD62" s="760"/>
      <c r="AE62" s="760"/>
      <c r="AF62" s="760"/>
      <c r="AG62" s="760"/>
      <c r="AH62" s="760"/>
      <c r="AI62" s="760"/>
      <c r="AJ62" s="760"/>
      <c r="AK62" s="760"/>
      <c r="AL62" s="760"/>
      <c r="AM62" s="760"/>
      <c r="AN62" s="760"/>
      <c r="AO62" s="760"/>
      <c r="AP62" s="760"/>
      <c r="AQ62" s="760"/>
      <c r="AR62" s="760"/>
      <c r="AS62" s="760"/>
      <c r="AT62" s="760"/>
      <c r="AU62" s="760"/>
      <c r="AV62" s="760"/>
      <c r="AW62" s="760"/>
      <c r="AX62" s="760"/>
      <c r="AY62" s="760"/>
      <c r="AZ62" s="760"/>
      <c r="BA62" s="760"/>
      <c r="BB62" s="760"/>
      <c r="BC62" s="760"/>
      <c r="BD62" s="760"/>
      <c r="BE62" s="760"/>
      <c r="BF62" s="760"/>
      <c r="BG62" s="760"/>
      <c r="BH62" s="760"/>
      <c r="BI62" s="760"/>
      <c r="BJ62" s="760"/>
      <c r="BK62" s="760"/>
      <c r="BL62" s="760"/>
      <c r="BM62" s="760"/>
      <c r="BN62" s="760"/>
      <c r="BO62" s="760"/>
      <c r="BP62" s="760"/>
      <c r="BQ62" s="760"/>
      <c r="BR62" s="760"/>
      <c r="BS62" s="760"/>
      <c r="BT62" s="760"/>
      <c r="BU62" s="760"/>
      <c r="BV62" s="760"/>
      <c r="BW62" s="760"/>
      <c r="BX62" s="760"/>
      <c r="BY62" s="760"/>
      <c r="BZ62" s="760"/>
      <c r="CA62" s="760"/>
      <c r="CB62" s="760"/>
      <c r="CC62" s="760"/>
      <c r="CD62" s="760"/>
      <c r="CE62" s="760"/>
      <c r="CF62" s="760"/>
      <c r="CG62" s="760"/>
      <c r="CH62" s="760"/>
      <c r="CI62" s="760"/>
      <c r="CJ62" s="760"/>
      <c r="CK62" s="760"/>
      <c r="CL62" s="760"/>
      <c r="CM62" s="760"/>
      <c r="CN62" s="760"/>
      <c r="CO62" s="760"/>
      <c r="CP62" s="760"/>
      <c r="CQ62" s="760"/>
      <c r="CR62" s="760"/>
      <c r="CS62" s="760"/>
      <c r="CT62" s="760"/>
      <c r="CU62" s="760"/>
      <c r="CV62" s="760"/>
      <c r="CW62" s="760"/>
      <c r="CX62" s="760"/>
      <c r="CY62" s="760"/>
      <c r="CZ62" s="760"/>
      <c r="DA62" s="760"/>
      <c r="DB62" s="760"/>
      <c r="DC62" s="760"/>
      <c r="DD62" s="760"/>
      <c r="DE62" s="760"/>
      <c r="DF62" s="760"/>
      <c r="DG62" s="760"/>
      <c r="DH62" s="760"/>
      <c r="DI62" s="760"/>
      <c r="DJ62" s="760"/>
      <c r="DK62" s="760"/>
      <c r="DL62" s="760"/>
      <c r="DM62" s="760"/>
      <c r="DN62" s="760"/>
      <c r="DO62" s="760"/>
      <c r="DP62" s="760"/>
      <c r="DQ62" s="760"/>
      <c r="DR62" s="760"/>
    </row>
    <row r="63" spans="1:122" s="761" customFormat="1" hidden="1">
      <c r="A63" s="1311" t="s">
        <v>1441</v>
      </c>
      <c r="B63" s="1312" t="s">
        <v>1442</v>
      </c>
      <c r="C63" s="1319"/>
      <c r="D63" s="1319"/>
      <c r="E63" s="1320"/>
      <c r="F63" s="1319"/>
      <c r="G63" s="1319"/>
      <c r="H63" s="1319"/>
      <c r="I63" s="1319"/>
      <c r="J63" s="1319"/>
      <c r="K63" s="1319"/>
      <c r="L63" s="1319"/>
      <c r="M63" s="1319"/>
      <c r="N63" s="1319"/>
      <c r="O63" s="926"/>
      <c r="P63" s="760"/>
      <c r="Q63" s="760"/>
      <c r="R63" s="760"/>
      <c r="S63" s="760"/>
      <c r="T63" s="760"/>
      <c r="U63" s="760"/>
      <c r="V63" s="760"/>
      <c r="W63" s="760"/>
      <c r="X63" s="760"/>
      <c r="Y63" s="760"/>
      <c r="Z63" s="760"/>
      <c r="AA63" s="760"/>
      <c r="AB63" s="760"/>
      <c r="AC63" s="760"/>
      <c r="AD63" s="760"/>
      <c r="AE63" s="760"/>
      <c r="AF63" s="760"/>
      <c r="AG63" s="760"/>
      <c r="AH63" s="760"/>
      <c r="AI63" s="760"/>
      <c r="AJ63" s="760"/>
      <c r="AK63" s="760"/>
      <c r="AL63" s="760"/>
      <c r="AM63" s="760"/>
      <c r="AN63" s="760"/>
      <c r="AO63" s="760"/>
      <c r="AP63" s="760"/>
      <c r="AQ63" s="760"/>
      <c r="AR63" s="760"/>
      <c r="AS63" s="760"/>
      <c r="AT63" s="760"/>
      <c r="AU63" s="760"/>
      <c r="AV63" s="760"/>
      <c r="AW63" s="760"/>
      <c r="AX63" s="760"/>
      <c r="AY63" s="760"/>
      <c r="AZ63" s="760"/>
      <c r="BA63" s="760"/>
      <c r="BB63" s="760"/>
      <c r="BC63" s="760"/>
      <c r="BD63" s="760"/>
      <c r="BE63" s="760"/>
      <c r="BF63" s="760"/>
      <c r="BG63" s="760"/>
      <c r="BH63" s="760"/>
      <c r="BI63" s="760"/>
      <c r="BJ63" s="760"/>
      <c r="BK63" s="760"/>
      <c r="BL63" s="760"/>
      <c r="BM63" s="760"/>
      <c r="BN63" s="760"/>
      <c r="BO63" s="760"/>
      <c r="BP63" s="760"/>
      <c r="BQ63" s="760"/>
      <c r="BR63" s="760"/>
      <c r="BS63" s="760"/>
      <c r="BT63" s="760"/>
      <c r="BU63" s="760"/>
      <c r="BV63" s="760"/>
      <c r="BW63" s="760"/>
      <c r="BX63" s="760"/>
      <c r="BY63" s="760"/>
      <c r="BZ63" s="760"/>
      <c r="CA63" s="760"/>
      <c r="CB63" s="760"/>
      <c r="CC63" s="760"/>
      <c r="CD63" s="760"/>
      <c r="CE63" s="760"/>
      <c r="CF63" s="760"/>
      <c r="CG63" s="760"/>
      <c r="CH63" s="760"/>
      <c r="CI63" s="760"/>
      <c r="CJ63" s="760"/>
      <c r="CK63" s="760"/>
      <c r="CL63" s="760"/>
      <c r="CM63" s="760"/>
      <c r="CN63" s="760"/>
      <c r="CO63" s="760"/>
      <c r="CP63" s="760"/>
      <c r="CQ63" s="760"/>
      <c r="CR63" s="760"/>
      <c r="CS63" s="760"/>
      <c r="CT63" s="760"/>
      <c r="CU63" s="760"/>
      <c r="CV63" s="760"/>
      <c r="CW63" s="760"/>
      <c r="CX63" s="760"/>
      <c r="CY63" s="760"/>
      <c r="CZ63" s="760"/>
      <c r="DA63" s="760"/>
      <c r="DB63" s="760"/>
      <c r="DC63" s="760"/>
      <c r="DD63" s="760"/>
      <c r="DE63" s="760"/>
      <c r="DF63" s="760"/>
      <c r="DG63" s="760"/>
      <c r="DH63" s="760"/>
      <c r="DI63" s="760"/>
      <c r="DJ63" s="760"/>
      <c r="DK63" s="760"/>
      <c r="DL63" s="760"/>
      <c r="DM63" s="760"/>
      <c r="DN63" s="760"/>
      <c r="DO63" s="760"/>
      <c r="DP63" s="760"/>
      <c r="DQ63" s="760"/>
      <c r="DR63" s="760"/>
    </row>
    <row r="64" spans="1:122" s="761" customFormat="1" ht="50.25" customHeight="1">
      <c r="A64" s="789" t="s">
        <v>1443</v>
      </c>
      <c r="B64" s="803" t="s">
        <v>1444</v>
      </c>
      <c r="C64" s="804">
        <v>576.70000000000005</v>
      </c>
      <c r="D64" s="804">
        <v>1225.7</v>
      </c>
      <c r="E64" s="804">
        <v>560.07000000000005</v>
      </c>
      <c r="F64" s="804">
        <v>560.07000000000005</v>
      </c>
      <c r="G64" s="804">
        <v>560.07000000000005</v>
      </c>
      <c r="H64" s="804">
        <f t="shared" ref="H64" si="23">G64*1.04</f>
        <v>582.47280000000012</v>
      </c>
      <c r="I64" s="804">
        <f>H64</f>
        <v>582.47280000000012</v>
      </c>
      <c r="J64" s="804">
        <f>I64*1.04</f>
        <v>605.77171200000009</v>
      </c>
      <c r="K64" s="804">
        <f>J64</f>
        <v>605.77171200000009</v>
      </c>
      <c r="L64" s="804">
        <f>K64*1.04</f>
        <v>630.00258048000012</v>
      </c>
      <c r="M64" s="804">
        <f>L64</f>
        <v>630.00258048000012</v>
      </c>
      <c r="N64" s="804">
        <f>M64*1.04</f>
        <v>655.20268369920018</v>
      </c>
      <c r="O64" s="926"/>
      <c r="P64" s="760"/>
      <c r="Q64" s="760"/>
      <c r="R64" s="760"/>
      <c r="S64" s="760"/>
      <c r="T64" s="760"/>
      <c r="U64" s="760"/>
      <c r="V64" s="760"/>
      <c r="W64" s="760"/>
      <c r="X64" s="760"/>
      <c r="Y64" s="760"/>
      <c r="Z64" s="760"/>
      <c r="AA64" s="760"/>
      <c r="AB64" s="760"/>
      <c r="AC64" s="760"/>
      <c r="AD64" s="760"/>
      <c r="AE64" s="760"/>
      <c r="AF64" s="760"/>
      <c r="AG64" s="760"/>
      <c r="AH64" s="760"/>
      <c r="AI64" s="760"/>
      <c r="AJ64" s="760"/>
      <c r="AK64" s="760"/>
      <c r="AL64" s="760"/>
      <c r="AM64" s="760"/>
      <c r="AN64" s="760"/>
      <c r="AO64" s="760"/>
      <c r="AP64" s="760"/>
      <c r="AQ64" s="760"/>
      <c r="AR64" s="760"/>
      <c r="AS64" s="760"/>
      <c r="AT64" s="760"/>
      <c r="AU64" s="760"/>
      <c r="AV64" s="760"/>
      <c r="AW64" s="760"/>
      <c r="AX64" s="760"/>
      <c r="AY64" s="760"/>
      <c r="AZ64" s="760"/>
      <c r="BA64" s="760"/>
      <c r="BB64" s="760"/>
      <c r="BC64" s="760"/>
      <c r="BD64" s="760"/>
      <c r="BE64" s="760"/>
      <c r="BF64" s="760"/>
      <c r="BG64" s="760"/>
      <c r="BH64" s="760"/>
      <c r="BI64" s="760"/>
      <c r="BJ64" s="760"/>
      <c r="BK64" s="760"/>
      <c r="BL64" s="760"/>
      <c r="BM64" s="760"/>
      <c r="BN64" s="760"/>
      <c r="BO64" s="760"/>
      <c r="BP64" s="760"/>
      <c r="BQ64" s="760"/>
      <c r="BR64" s="760"/>
      <c r="BS64" s="760"/>
      <c r="BT64" s="760"/>
      <c r="BU64" s="760"/>
      <c r="BV64" s="760"/>
      <c r="BW64" s="760"/>
      <c r="BX64" s="760"/>
      <c r="BY64" s="760"/>
      <c r="BZ64" s="760"/>
      <c r="CA64" s="760"/>
      <c r="CB64" s="760"/>
      <c r="CC64" s="760"/>
      <c r="CD64" s="760"/>
      <c r="CE64" s="760"/>
      <c r="CF64" s="760"/>
      <c r="CG64" s="760"/>
      <c r="CH64" s="760"/>
      <c r="CI64" s="760"/>
      <c r="CJ64" s="760"/>
      <c r="CK64" s="760"/>
      <c r="CL64" s="760"/>
      <c r="CM64" s="760"/>
      <c r="CN64" s="760"/>
      <c r="CO64" s="760"/>
      <c r="CP64" s="760"/>
      <c r="CQ64" s="760"/>
      <c r="CR64" s="760"/>
      <c r="CS64" s="760"/>
      <c r="CT64" s="760"/>
      <c r="CU64" s="760"/>
      <c r="CV64" s="760"/>
      <c r="CW64" s="760"/>
      <c r="CX64" s="760"/>
      <c r="CY64" s="760"/>
      <c r="CZ64" s="760"/>
      <c r="DA64" s="760"/>
      <c r="DB64" s="760"/>
      <c r="DC64" s="760"/>
      <c r="DD64" s="760"/>
      <c r="DE64" s="760"/>
      <c r="DF64" s="760"/>
      <c r="DG64" s="760"/>
      <c r="DH64" s="760"/>
      <c r="DI64" s="760"/>
      <c r="DJ64" s="760"/>
      <c r="DK64" s="760"/>
      <c r="DL64" s="760"/>
      <c r="DM64" s="760"/>
      <c r="DN64" s="760"/>
      <c r="DO64" s="760"/>
      <c r="DP64" s="760"/>
      <c r="DQ64" s="760"/>
      <c r="DR64" s="760"/>
    </row>
    <row r="65" spans="1:122" s="761" customFormat="1" ht="28.5" hidden="1">
      <c r="A65" s="789" t="s">
        <v>1445</v>
      </c>
      <c r="B65" s="776" t="s">
        <v>1446</v>
      </c>
      <c r="C65" s="1320">
        <v>385.94</v>
      </c>
      <c r="D65" s="1320">
        <v>398.92</v>
      </c>
      <c r="E65" s="1320">
        <v>710.34</v>
      </c>
      <c r="F65" s="1319">
        <v>406.42</v>
      </c>
      <c r="G65" s="1319">
        <v>706.04990157000009</v>
      </c>
      <c r="H65" s="1319">
        <v>418.45</v>
      </c>
      <c r="I65" s="1319">
        <v>701.78536016451721</v>
      </c>
      <c r="J65" s="1319">
        <v>430.84</v>
      </c>
      <c r="K65" s="1319">
        <v>697.54657658912345</v>
      </c>
      <c r="L65" s="1319">
        <v>443.59</v>
      </c>
      <c r="M65" s="1319">
        <v>693.33339526652514</v>
      </c>
      <c r="N65" s="1319"/>
      <c r="O65" s="926"/>
      <c r="P65" s="760"/>
      <c r="Q65" s="760"/>
      <c r="R65" s="760"/>
      <c r="S65" s="760"/>
      <c r="T65" s="760"/>
      <c r="U65" s="760"/>
      <c r="V65" s="760"/>
      <c r="W65" s="760"/>
      <c r="X65" s="760"/>
      <c r="Y65" s="760"/>
      <c r="Z65" s="760"/>
      <c r="AA65" s="760"/>
      <c r="AB65" s="760"/>
      <c r="AC65" s="760"/>
      <c r="AD65" s="760"/>
      <c r="AE65" s="760"/>
      <c r="AF65" s="760"/>
      <c r="AG65" s="760"/>
      <c r="AH65" s="760"/>
      <c r="AI65" s="760"/>
      <c r="AJ65" s="760"/>
      <c r="AK65" s="760"/>
      <c r="AL65" s="760"/>
      <c r="AM65" s="760"/>
      <c r="AN65" s="760"/>
      <c r="AO65" s="760"/>
      <c r="AP65" s="760"/>
      <c r="AQ65" s="760"/>
      <c r="AR65" s="760"/>
      <c r="AS65" s="760"/>
      <c r="AT65" s="760"/>
      <c r="AU65" s="760"/>
      <c r="AV65" s="760"/>
      <c r="AW65" s="760"/>
      <c r="AX65" s="760"/>
      <c r="AY65" s="760"/>
      <c r="AZ65" s="760"/>
      <c r="BA65" s="760"/>
      <c r="BB65" s="760"/>
      <c r="BC65" s="760"/>
      <c r="BD65" s="760"/>
      <c r="BE65" s="760"/>
      <c r="BF65" s="760"/>
      <c r="BG65" s="760"/>
      <c r="BH65" s="760"/>
      <c r="BI65" s="760"/>
      <c r="BJ65" s="760"/>
      <c r="BK65" s="760"/>
      <c r="BL65" s="760"/>
      <c r="BM65" s="760"/>
      <c r="BN65" s="760"/>
      <c r="BO65" s="760"/>
      <c r="BP65" s="760"/>
      <c r="BQ65" s="760"/>
      <c r="BR65" s="760"/>
      <c r="BS65" s="760"/>
      <c r="BT65" s="760"/>
      <c r="BU65" s="760"/>
      <c r="BV65" s="760"/>
      <c r="BW65" s="760"/>
      <c r="BX65" s="760"/>
      <c r="BY65" s="760"/>
      <c r="BZ65" s="760"/>
      <c r="CA65" s="760"/>
      <c r="CB65" s="760"/>
      <c r="CC65" s="760"/>
      <c r="CD65" s="760"/>
      <c r="CE65" s="760"/>
      <c r="CF65" s="760"/>
      <c r="CG65" s="760"/>
      <c r="CH65" s="760"/>
      <c r="CI65" s="760"/>
      <c r="CJ65" s="760"/>
      <c r="CK65" s="760"/>
      <c r="CL65" s="760"/>
      <c r="CM65" s="760"/>
      <c r="CN65" s="760"/>
      <c r="CO65" s="760"/>
      <c r="CP65" s="760"/>
      <c r="CQ65" s="760"/>
      <c r="CR65" s="760"/>
      <c r="CS65" s="760"/>
      <c r="CT65" s="760"/>
      <c r="CU65" s="760"/>
      <c r="CV65" s="760"/>
      <c r="CW65" s="760"/>
      <c r="CX65" s="760"/>
      <c r="CY65" s="760"/>
      <c r="CZ65" s="760"/>
      <c r="DA65" s="760"/>
      <c r="DB65" s="760"/>
      <c r="DC65" s="760"/>
      <c r="DD65" s="760"/>
      <c r="DE65" s="760"/>
      <c r="DF65" s="760"/>
      <c r="DG65" s="760"/>
      <c r="DH65" s="760"/>
      <c r="DI65" s="760"/>
      <c r="DJ65" s="760"/>
      <c r="DK65" s="760"/>
      <c r="DL65" s="760"/>
      <c r="DM65" s="760"/>
      <c r="DN65" s="760"/>
      <c r="DO65" s="760"/>
      <c r="DP65" s="760"/>
      <c r="DQ65" s="760"/>
      <c r="DR65" s="760"/>
    </row>
    <row r="66" spans="1:122" s="761" customFormat="1" ht="30" hidden="1" customHeight="1">
      <c r="A66" s="789" t="s">
        <v>1447</v>
      </c>
      <c r="B66" s="776" t="s">
        <v>1448</v>
      </c>
      <c r="C66" s="1320">
        <v>119.24</v>
      </c>
      <c r="D66" s="1320">
        <v>123.26</v>
      </c>
      <c r="E66" s="1320">
        <v>210.11</v>
      </c>
      <c r="F66" s="1319">
        <v>125.57</v>
      </c>
      <c r="G66" s="1319">
        <v>208.84104065500003</v>
      </c>
      <c r="H66" s="1319">
        <v>129.29</v>
      </c>
      <c r="I66" s="1319">
        <v>207.57964076944381</v>
      </c>
      <c r="J66" s="1319">
        <v>133.12</v>
      </c>
      <c r="K66" s="1319">
        <v>206.32585973919637</v>
      </c>
      <c r="L66" s="1319">
        <v>137.06</v>
      </c>
      <c r="M66" s="1319">
        <v>205.07965154637162</v>
      </c>
      <c r="N66" s="1319"/>
      <c r="O66" s="924"/>
      <c r="P66" s="760"/>
      <c r="Q66" s="760"/>
      <c r="R66" s="760"/>
      <c r="S66" s="760"/>
      <c r="T66" s="760"/>
      <c r="U66" s="760"/>
      <c r="V66" s="760"/>
      <c r="W66" s="760"/>
      <c r="X66" s="760"/>
      <c r="Y66" s="760"/>
      <c r="Z66" s="760"/>
      <c r="AA66" s="760"/>
      <c r="AB66" s="760"/>
      <c r="AC66" s="760"/>
      <c r="AD66" s="760"/>
      <c r="AE66" s="760"/>
      <c r="AF66" s="760"/>
      <c r="AG66" s="760"/>
      <c r="AH66" s="760"/>
      <c r="AI66" s="760"/>
      <c r="AJ66" s="760"/>
      <c r="AK66" s="760"/>
      <c r="AL66" s="760"/>
      <c r="AM66" s="760"/>
      <c r="AN66" s="760"/>
      <c r="AO66" s="760"/>
      <c r="AP66" s="760"/>
      <c r="AQ66" s="760"/>
      <c r="AR66" s="760"/>
      <c r="AS66" s="760"/>
      <c r="AT66" s="760"/>
      <c r="AU66" s="760"/>
      <c r="AV66" s="760"/>
      <c r="AW66" s="760"/>
      <c r="AX66" s="760"/>
      <c r="AY66" s="760"/>
      <c r="AZ66" s="760"/>
      <c r="BA66" s="760"/>
      <c r="BB66" s="760"/>
      <c r="BC66" s="760"/>
      <c r="BD66" s="760"/>
      <c r="BE66" s="760"/>
      <c r="BF66" s="760"/>
      <c r="BG66" s="760"/>
      <c r="BH66" s="760"/>
      <c r="BI66" s="760"/>
      <c r="BJ66" s="760"/>
      <c r="BK66" s="760"/>
      <c r="BL66" s="760"/>
      <c r="BM66" s="760"/>
      <c r="BN66" s="760"/>
      <c r="BO66" s="760"/>
      <c r="BP66" s="760"/>
      <c r="BQ66" s="760"/>
      <c r="BR66" s="760"/>
      <c r="BS66" s="760"/>
      <c r="BT66" s="760"/>
      <c r="BU66" s="760"/>
      <c r="BV66" s="760"/>
      <c r="BW66" s="760"/>
      <c r="BX66" s="760"/>
      <c r="BY66" s="760"/>
      <c r="BZ66" s="760"/>
      <c r="CA66" s="760"/>
      <c r="CB66" s="760"/>
      <c r="CC66" s="760"/>
      <c r="CD66" s="760"/>
      <c r="CE66" s="760"/>
      <c r="CF66" s="760"/>
      <c r="CG66" s="760"/>
      <c r="CH66" s="760"/>
      <c r="CI66" s="760"/>
      <c r="CJ66" s="760"/>
      <c r="CK66" s="760"/>
      <c r="CL66" s="760"/>
      <c r="CM66" s="760"/>
      <c r="CN66" s="760"/>
      <c r="CO66" s="760"/>
      <c r="CP66" s="760"/>
      <c r="CQ66" s="760"/>
      <c r="CR66" s="760"/>
      <c r="CS66" s="760"/>
      <c r="CT66" s="760"/>
      <c r="CU66" s="760"/>
      <c r="CV66" s="760"/>
      <c r="CW66" s="760"/>
      <c r="CX66" s="760"/>
      <c r="CY66" s="760"/>
      <c r="CZ66" s="760"/>
      <c r="DA66" s="760"/>
      <c r="DB66" s="760"/>
      <c r="DC66" s="760"/>
      <c r="DD66" s="760"/>
      <c r="DE66" s="760"/>
      <c r="DF66" s="760"/>
      <c r="DG66" s="760"/>
      <c r="DH66" s="760"/>
      <c r="DI66" s="760"/>
      <c r="DJ66" s="760"/>
      <c r="DK66" s="760"/>
      <c r="DL66" s="760"/>
      <c r="DM66" s="760"/>
      <c r="DN66" s="760"/>
      <c r="DO66" s="760"/>
      <c r="DP66" s="760"/>
      <c r="DQ66" s="760"/>
      <c r="DR66" s="760"/>
    </row>
    <row r="67" spans="1:122" s="761" customFormat="1" ht="28.5" hidden="1">
      <c r="A67" s="789" t="s">
        <v>1449</v>
      </c>
      <c r="B67" s="776" t="s">
        <v>1450</v>
      </c>
      <c r="C67" s="1320">
        <v>1.33</v>
      </c>
      <c r="D67" s="1320">
        <v>1.46</v>
      </c>
      <c r="E67" s="1320"/>
      <c r="F67" s="1319">
        <v>1.33</v>
      </c>
      <c r="G67" s="1319"/>
      <c r="H67" s="1319">
        <v>1.33</v>
      </c>
      <c r="I67" s="1319"/>
      <c r="J67" s="1319">
        <v>1.33</v>
      </c>
      <c r="K67" s="1319"/>
      <c r="L67" s="1319">
        <v>1.33</v>
      </c>
      <c r="M67" s="1319"/>
      <c r="N67" s="1319"/>
      <c r="O67" s="924"/>
      <c r="P67" s="760"/>
      <c r="Q67" s="760"/>
      <c r="R67" s="760"/>
      <c r="S67" s="760"/>
      <c r="T67" s="760"/>
      <c r="U67" s="760"/>
      <c r="V67" s="760"/>
      <c r="W67" s="760"/>
      <c r="X67" s="760"/>
      <c r="Y67" s="760"/>
      <c r="Z67" s="760"/>
      <c r="AA67" s="760"/>
      <c r="AB67" s="760"/>
      <c r="AC67" s="760"/>
      <c r="AD67" s="760"/>
      <c r="AE67" s="760"/>
      <c r="AF67" s="760"/>
      <c r="AG67" s="760"/>
      <c r="AH67" s="760"/>
      <c r="AI67" s="760"/>
      <c r="AJ67" s="760"/>
      <c r="AK67" s="760"/>
      <c r="AL67" s="760"/>
      <c r="AM67" s="760"/>
      <c r="AN67" s="760"/>
      <c r="AO67" s="760"/>
      <c r="AP67" s="760"/>
      <c r="AQ67" s="760"/>
      <c r="AR67" s="760"/>
      <c r="AS67" s="760"/>
      <c r="AT67" s="760"/>
      <c r="AU67" s="760"/>
      <c r="AV67" s="760"/>
      <c r="AW67" s="760"/>
      <c r="AX67" s="760"/>
      <c r="AY67" s="760"/>
      <c r="AZ67" s="760"/>
      <c r="BA67" s="760"/>
      <c r="BB67" s="760"/>
      <c r="BC67" s="760"/>
      <c r="BD67" s="760"/>
      <c r="BE67" s="760"/>
      <c r="BF67" s="760"/>
      <c r="BG67" s="760"/>
      <c r="BH67" s="760"/>
      <c r="BI67" s="760"/>
      <c r="BJ67" s="760"/>
      <c r="BK67" s="760"/>
      <c r="BL67" s="760"/>
      <c r="BM67" s="760"/>
      <c r="BN67" s="760"/>
      <c r="BO67" s="760"/>
      <c r="BP67" s="760"/>
      <c r="BQ67" s="760"/>
      <c r="BR67" s="760"/>
      <c r="BS67" s="760"/>
      <c r="BT67" s="760"/>
      <c r="BU67" s="760"/>
      <c r="BV67" s="760"/>
      <c r="BW67" s="760"/>
      <c r="BX67" s="760"/>
      <c r="BY67" s="760"/>
      <c r="BZ67" s="760"/>
      <c r="CA67" s="760"/>
      <c r="CB67" s="760"/>
      <c r="CC67" s="760"/>
      <c r="CD67" s="760"/>
      <c r="CE67" s="760"/>
      <c r="CF67" s="760"/>
      <c r="CG67" s="760"/>
      <c r="CH67" s="760"/>
      <c r="CI67" s="760"/>
      <c r="CJ67" s="760"/>
      <c r="CK67" s="760"/>
      <c r="CL67" s="760"/>
      <c r="CM67" s="760"/>
      <c r="CN67" s="760"/>
      <c r="CO67" s="760"/>
      <c r="CP67" s="760"/>
      <c r="CQ67" s="760"/>
      <c r="CR67" s="760"/>
      <c r="CS67" s="760"/>
      <c r="CT67" s="760"/>
      <c r="CU67" s="760"/>
      <c r="CV67" s="760"/>
      <c r="CW67" s="760"/>
      <c r="CX67" s="760"/>
      <c r="CY67" s="760"/>
      <c r="CZ67" s="760"/>
      <c r="DA67" s="760"/>
      <c r="DB67" s="760"/>
      <c r="DC67" s="760"/>
      <c r="DD67" s="760"/>
      <c r="DE67" s="760"/>
      <c r="DF67" s="760"/>
      <c r="DG67" s="760"/>
      <c r="DH67" s="760"/>
      <c r="DI67" s="760"/>
      <c r="DJ67" s="760"/>
      <c r="DK67" s="760"/>
      <c r="DL67" s="760"/>
      <c r="DM67" s="760"/>
      <c r="DN67" s="760"/>
      <c r="DO67" s="760"/>
      <c r="DP67" s="760"/>
      <c r="DQ67" s="760"/>
      <c r="DR67" s="760"/>
    </row>
    <row r="68" spans="1:122" s="761" customFormat="1" ht="57">
      <c r="A68" s="789" t="s">
        <v>1451</v>
      </c>
      <c r="B68" s="803" t="s">
        <v>1452</v>
      </c>
      <c r="C68" s="1320">
        <v>9.9600000000000009</v>
      </c>
      <c r="D68" s="1320">
        <v>21.17</v>
      </c>
      <c r="E68" s="1320"/>
      <c r="F68" s="1319"/>
      <c r="G68" s="1319"/>
      <c r="H68" s="1319"/>
      <c r="I68" s="1319"/>
      <c r="J68" s="1319"/>
      <c r="K68" s="1319"/>
      <c r="L68" s="1319"/>
      <c r="M68" s="1319"/>
      <c r="N68" s="1319"/>
      <c r="O68" s="924"/>
      <c r="P68" s="760"/>
      <c r="Q68" s="760"/>
      <c r="R68" s="760"/>
      <c r="S68" s="760"/>
      <c r="T68" s="760"/>
      <c r="U68" s="760"/>
      <c r="V68" s="760"/>
      <c r="W68" s="760"/>
      <c r="X68" s="760"/>
      <c r="Y68" s="760"/>
      <c r="Z68" s="760"/>
      <c r="AA68" s="760"/>
      <c r="AB68" s="760"/>
      <c r="AC68" s="760"/>
      <c r="AD68" s="760"/>
      <c r="AE68" s="760"/>
      <c r="AF68" s="760"/>
      <c r="AG68" s="760"/>
      <c r="AH68" s="760"/>
      <c r="AI68" s="760"/>
      <c r="AJ68" s="760"/>
      <c r="AK68" s="760"/>
      <c r="AL68" s="760"/>
      <c r="AM68" s="760"/>
      <c r="AN68" s="760"/>
      <c r="AO68" s="760"/>
      <c r="AP68" s="760"/>
      <c r="AQ68" s="760"/>
      <c r="AR68" s="760"/>
      <c r="AS68" s="760"/>
      <c r="AT68" s="760"/>
      <c r="AU68" s="760"/>
      <c r="AV68" s="760"/>
      <c r="AW68" s="760"/>
      <c r="AX68" s="760"/>
      <c r="AY68" s="760"/>
      <c r="AZ68" s="760"/>
      <c r="BA68" s="760"/>
      <c r="BB68" s="760"/>
      <c r="BC68" s="760"/>
      <c r="BD68" s="760"/>
      <c r="BE68" s="760"/>
      <c r="BF68" s="760"/>
      <c r="BG68" s="760"/>
      <c r="BH68" s="760"/>
      <c r="BI68" s="760"/>
      <c r="BJ68" s="760"/>
      <c r="BK68" s="760"/>
      <c r="BL68" s="760"/>
      <c r="BM68" s="760"/>
      <c r="BN68" s="760"/>
      <c r="BO68" s="760"/>
      <c r="BP68" s="760"/>
      <c r="BQ68" s="760"/>
      <c r="BR68" s="760"/>
      <c r="BS68" s="760"/>
      <c r="BT68" s="760"/>
      <c r="BU68" s="760"/>
      <c r="BV68" s="760"/>
      <c r="BW68" s="760"/>
      <c r="BX68" s="760"/>
      <c r="BY68" s="760"/>
      <c r="BZ68" s="760"/>
      <c r="CA68" s="760"/>
      <c r="CB68" s="760"/>
      <c r="CC68" s="760"/>
      <c r="CD68" s="760"/>
      <c r="CE68" s="760"/>
      <c r="CF68" s="760"/>
      <c r="CG68" s="760"/>
      <c r="CH68" s="760"/>
      <c r="CI68" s="760"/>
      <c r="CJ68" s="760"/>
      <c r="CK68" s="760"/>
      <c r="CL68" s="760"/>
      <c r="CM68" s="760"/>
      <c r="CN68" s="760"/>
      <c r="CO68" s="760"/>
      <c r="CP68" s="760"/>
      <c r="CQ68" s="760"/>
      <c r="CR68" s="760"/>
      <c r="CS68" s="760"/>
      <c r="CT68" s="760"/>
      <c r="CU68" s="760"/>
      <c r="CV68" s="760"/>
      <c r="CW68" s="760"/>
      <c r="CX68" s="760"/>
      <c r="CY68" s="760"/>
      <c r="CZ68" s="760"/>
      <c r="DA68" s="760"/>
      <c r="DB68" s="760"/>
      <c r="DC68" s="760"/>
      <c r="DD68" s="760"/>
      <c r="DE68" s="760"/>
      <c r="DF68" s="760"/>
      <c r="DG68" s="760"/>
      <c r="DH68" s="760"/>
      <c r="DI68" s="760"/>
      <c r="DJ68" s="760"/>
      <c r="DK68" s="760"/>
      <c r="DL68" s="760"/>
      <c r="DM68" s="760"/>
      <c r="DN68" s="760"/>
      <c r="DO68" s="760"/>
      <c r="DP68" s="760"/>
      <c r="DQ68" s="760"/>
      <c r="DR68" s="760"/>
    </row>
    <row r="69" spans="1:122" s="761" customFormat="1">
      <c r="A69" s="789" t="s">
        <v>1453</v>
      </c>
      <c r="B69" s="803" t="s">
        <v>1454</v>
      </c>
      <c r="C69" s="1319"/>
      <c r="D69" s="1319"/>
      <c r="E69" s="1320"/>
      <c r="F69" s="1319"/>
      <c r="G69" s="1319"/>
      <c r="H69" s="1319"/>
      <c r="I69" s="1319"/>
      <c r="J69" s="1319"/>
      <c r="K69" s="1319"/>
      <c r="L69" s="1319"/>
      <c r="M69" s="1319"/>
      <c r="N69" s="1319">
        <v>0</v>
      </c>
      <c r="O69" s="924"/>
      <c r="P69" s="760"/>
      <c r="Q69" s="760"/>
      <c r="R69" s="760"/>
      <c r="S69" s="760"/>
      <c r="T69" s="760"/>
      <c r="U69" s="760"/>
      <c r="V69" s="760"/>
      <c r="W69" s="760"/>
      <c r="X69" s="760"/>
      <c r="Y69" s="760"/>
      <c r="Z69" s="760"/>
      <c r="AA69" s="760"/>
      <c r="AB69" s="760"/>
      <c r="AC69" s="760"/>
      <c r="AD69" s="760"/>
      <c r="AE69" s="760"/>
      <c r="AF69" s="760"/>
      <c r="AG69" s="760"/>
      <c r="AH69" s="760"/>
      <c r="AI69" s="760"/>
      <c r="AJ69" s="760"/>
      <c r="AK69" s="760"/>
      <c r="AL69" s="760"/>
      <c r="AM69" s="760"/>
      <c r="AN69" s="760"/>
      <c r="AO69" s="760"/>
      <c r="AP69" s="760"/>
      <c r="AQ69" s="760"/>
      <c r="AR69" s="760"/>
      <c r="AS69" s="760"/>
      <c r="AT69" s="760"/>
      <c r="AU69" s="760"/>
      <c r="AV69" s="760"/>
      <c r="AW69" s="760"/>
      <c r="AX69" s="760"/>
      <c r="AY69" s="760"/>
      <c r="AZ69" s="760"/>
      <c r="BA69" s="760"/>
      <c r="BB69" s="760"/>
      <c r="BC69" s="760"/>
      <c r="BD69" s="760"/>
      <c r="BE69" s="760"/>
      <c r="BF69" s="760"/>
      <c r="BG69" s="760"/>
      <c r="BH69" s="760"/>
      <c r="BI69" s="760"/>
      <c r="BJ69" s="760"/>
      <c r="BK69" s="760"/>
      <c r="BL69" s="760"/>
      <c r="BM69" s="760"/>
      <c r="BN69" s="760"/>
      <c r="BO69" s="760"/>
      <c r="BP69" s="760"/>
      <c r="BQ69" s="760"/>
      <c r="BR69" s="760"/>
      <c r="BS69" s="760"/>
      <c r="BT69" s="760"/>
      <c r="BU69" s="760"/>
      <c r="BV69" s="760"/>
      <c r="BW69" s="760"/>
      <c r="BX69" s="760"/>
      <c r="BY69" s="760"/>
      <c r="BZ69" s="760"/>
      <c r="CA69" s="760"/>
      <c r="CB69" s="760"/>
      <c r="CC69" s="760"/>
      <c r="CD69" s="760"/>
      <c r="CE69" s="760"/>
      <c r="CF69" s="760"/>
      <c r="CG69" s="760"/>
      <c r="CH69" s="760"/>
      <c r="CI69" s="760"/>
      <c r="CJ69" s="760"/>
      <c r="CK69" s="760"/>
      <c r="CL69" s="760"/>
      <c r="CM69" s="760"/>
      <c r="CN69" s="760"/>
      <c r="CO69" s="760"/>
      <c r="CP69" s="760"/>
      <c r="CQ69" s="760"/>
      <c r="CR69" s="760"/>
      <c r="CS69" s="760"/>
      <c r="CT69" s="760"/>
      <c r="CU69" s="760"/>
      <c r="CV69" s="760"/>
      <c r="CW69" s="760"/>
      <c r="CX69" s="760"/>
      <c r="CY69" s="760"/>
      <c r="CZ69" s="760"/>
      <c r="DA69" s="760"/>
      <c r="DB69" s="760"/>
      <c r="DC69" s="760"/>
      <c r="DD69" s="760"/>
      <c r="DE69" s="760"/>
      <c r="DF69" s="760"/>
      <c r="DG69" s="760"/>
      <c r="DH69" s="760"/>
      <c r="DI69" s="760"/>
      <c r="DJ69" s="760"/>
      <c r="DK69" s="760"/>
      <c r="DL69" s="760"/>
      <c r="DM69" s="760"/>
      <c r="DN69" s="760"/>
      <c r="DO69" s="760"/>
      <c r="DP69" s="760"/>
      <c r="DQ69" s="760"/>
      <c r="DR69" s="760"/>
    </row>
    <row r="70" spans="1:122" s="761" customFormat="1">
      <c r="A70" s="789" t="s">
        <v>1455</v>
      </c>
      <c r="B70" s="803" t="s">
        <v>1456</v>
      </c>
      <c r="C70" s="1319"/>
      <c r="D70" s="1319"/>
      <c r="E70" s="1320"/>
      <c r="F70" s="1319"/>
      <c r="G70" s="1319"/>
      <c r="H70" s="1319"/>
      <c r="I70" s="1319"/>
      <c r="J70" s="1319"/>
      <c r="K70" s="1319"/>
      <c r="L70" s="1319"/>
      <c r="M70" s="1319"/>
      <c r="N70" s="1319">
        <v>0</v>
      </c>
      <c r="O70" s="924"/>
      <c r="P70" s="760"/>
      <c r="Q70" s="760"/>
      <c r="R70" s="760"/>
      <c r="S70" s="760"/>
      <c r="T70" s="760"/>
      <c r="U70" s="760"/>
      <c r="V70" s="760"/>
      <c r="W70" s="760"/>
      <c r="X70" s="760"/>
      <c r="Y70" s="760"/>
      <c r="Z70" s="760"/>
      <c r="AA70" s="760"/>
      <c r="AB70" s="760"/>
      <c r="AC70" s="760"/>
      <c r="AD70" s="760"/>
      <c r="AE70" s="760"/>
      <c r="AF70" s="760"/>
      <c r="AG70" s="760"/>
      <c r="AH70" s="760"/>
      <c r="AI70" s="760"/>
      <c r="AJ70" s="760"/>
      <c r="AK70" s="760"/>
      <c r="AL70" s="760"/>
      <c r="AM70" s="760"/>
      <c r="AN70" s="760"/>
      <c r="AO70" s="760"/>
      <c r="AP70" s="760"/>
      <c r="AQ70" s="760"/>
      <c r="AR70" s="760"/>
      <c r="AS70" s="760"/>
      <c r="AT70" s="760"/>
      <c r="AU70" s="760"/>
      <c r="AV70" s="760"/>
      <c r="AW70" s="760"/>
      <c r="AX70" s="760"/>
      <c r="AY70" s="760"/>
      <c r="AZ70" s="760"/>
      <c r="BA70" s="760"/>
      <c r="BB70" s="760"/>
      <c r="BC70" s="760"/>
      <c r="BD70" s="760"/>
      <c r="BE70" s="760"/>
      <c r="BF70" s="760"/>
      <c r="BG70" s="760"/>
      <c r="BH70" s="760"/>
      <c r="BI70" s="760"/>
      <c r="BJ70" s="760"/>
      <c r="BK70" s="760"/>
      <c r="BL70" s="760"/>
      <c r="BM70" s="760"/>
      <c r="BN70" s="760"/>
      <c r="BO70" s="760"/>
      <c r="BP70" s="760"/>
      <c r="BQ70" s="760"/>
      <c r="BR70" s="760"/>
      <c r="BS70" s="760"/>
      <c r="BT70" s="760"/>
      <c r="BU70" s="760"/>
      <c r="BV70" s="760"/>
      <c r="BW70" s="760"/>
      <c r="BX70" s="760"/>
      <c r="BY70" s="760"/>
      <c r="BZ70" s="760"/>
      <c r="CA70" s="760"/>
      <c r="CB70" s="760"/>
      <c r="CC70" s="760"/>
      <c r="CD70" s="760"/>
      <c r="CE70" s="760"/>
      <c r="CF70" s="760"/>
      <c r="CG70" s="760"/>
      <c r="CH70" s="760"/>
      <c r="CI70" s="760"/>
      <c r="CJ70" s="760"/>
      <c r="CK70" s="760"/>
      <c r="CL70" s="760"/>
      <c r="CM70" s="760"/>
      <c r="CN70" s="760"/>
      <c r="CO70" s="760"/>
      <c r="CP70" s="760"/>
      <c r="CQ70" s="760"/>
      <c r="CR70" s="760"/>
      <c r="CS70" s="760"/>
      <c r="CT70" s="760"/>
      <c r="CU70" s="760"/>
      <c r="CV70" s="760"/>
      <c r="CW70" s="760"/>
      <c r="CX70" s="760"/>
      <c r="CY70" s="760"/>
      <c r="CZ70" s="760"/>
      <c r="DA70" s="760"/>
      <c r="DB70" s="760"/>
      <c r="DC70" s="760"/>
      <c r="DD70" s="760"/>
      <c r="DE70" s="760"/>
      <c r="DF70" s="760"/>
      <c r="DG70" s="760"/>
      <c r="DH70" s="760"/>
      <c r="DI70" s="760"/>
      <c r="DJ70" s="760"/>
      <c r="DK70" s="760"/>
      <c r="DL70" s="760"/>
      <c r="DM70" s="760"/>
      <c r="DN70" s="760"/>
      <c r="DO70" s="760"/>
      <c r="DP70" s="760"/>
      <c r="DQ70" s="760"/>
      <c r="DR70" s="760"/>
    </row>
    <row r="71" spans="1:122" s="761" customFormat="1" hidden="1">
      <c r="A71" s="789" t="s">
        <v>1457</v>
      </c>
      <c r="B71" s="803" t="s">
        <v>1458</v>
      </c>
      <c r="C71" s="1319"/>
      <c r="D71" s="1319"/>
      <c r="E71" s="1319"/>
      <c r="F71" s="1319"/>
      <c r="G71" s="1319"/>
      <c r="H71" s="1319"/>
      <c r="I71" s="1319"/>
      <c r="J71" s="1319"/>
      <c r="K71" s="1319"/>
      <c r="L71" s="1319"/>
      <c r="M71" s="1319"/>
      <c r="N71" s="1319">
        <v>0</v>
      </c>
      <c r="O71" s="924"/>
      <c r="P71" s="760"/>
      <c r="Q71" s="760"/>
      <c r="R71" s="760"/>
      <c r="S71" s="760"/>
      <c r="T71" s="760"/>
      <c r="U71" s="760"/>
      <c r="V71" s="760"/>
      <c r="W71" s="760"/>
      <c r="X71" s="760"/>
      <c r="Y71" s="760"/>
      <c r="Z71" s="760"/>
      <c r="AA71" s="760"/>
      <c r="AB71" s="760"/>
      <c r="AC71" s="760"/>
      <c r="AD71" s="760"/>
      <c r="AE71" s="760"/>
      <c r="AF71" s="760"/>
      <c r="AG71" s="760"/>
      <c r="AH71" s="760"/>
      <c r="AI71" s="760"/>
      <c r="AJ71" s="760"/>
      <c r="AK71" s="760"/>
      <c r="AL71" s="760"/>
      <c r="AM71" s="760"/>
      <c r="AN71" s="760"/>
      <c r="AO71" s="760"/>
      <c r="AP71" s="760"/>
      <c r="AQ71" s="760"/>
      <c r="AR71" s="760"/>
      <c r="AS71" s="760"/>
      <c r="AT71" s="760"/>
      <c r="AU71" s="760"/>
      <c r="AV71" s="760"/>
      <c r="AW71" s="760"/>
      <c r="AX71" s="760"/>
      <c r="AY71" s="760"/>
      <c r="AZ71" s="760"/>
      <c r="BA71" s="760"/>
      <c r="BB71" s="760"/>
      <c r="BC71" s="760"/>
      <c r="BD71" s="760"/>
      <c r="BE71" s="760"/>
      <c r="BF71" s="760"/>
      <c r="BG71" s="760"/>
      <c r="BH71" s="760"/>
      <c r="BI71" s="760"/>
      <c r="BJ71" s="760"/>
      <c r="BK71" s="760"/>
      <c r="BL71" s="760"/>
      <c r="BM71" s="760"/>
      <c r="BN71" s="760"/>
      <c r="BO71" s="760"/>
      <c r="BP71" s="760"/>
      <c r="BQ71" s="760"/>
      <c r="BR71" s="760"/>
      <c r="BS71" s="760"/>
      <c r="BT71" s="760"/>
      <c r="BU71" s="760"/>
      <c r="BV71" s="760"/>
      <c r="BW71" s="760"/>
      <c r="BX71" s="760"/>
      <c r="BY71" s="760"/>
      <c r="BZ71" s="760"/>
      <c r="CA71" s="760"/>
      <c r="CB71" s="760"/>
      <c r="CC71" s="760"/>
      <c r="CD71" s="760"/>
      <c r="CE71" s="760"/>
      <c r="CF71" s="760"/>
      <c r="CG71" s="760"/>
      <c r="CH71" s="760"/>
      <c r="CI71" s="760"/>
      <c r="CJ71" s="760"/>
      <c r="CK71" s="760"/>
      <c r="CL71" s="760"/>
      <c r="CM71" s="760"/>
      <c r="CN71" s="760"/>
      <c r="CO71" s="760"/>
      <c r="CP71" s="760"/>
      <c r="CQ71" s="760"/>
      <c r="CR71" s="760"/>
      <c r="CS71" s="760"/>
      <c r="CT71" s="760"/>
      <c r="CU71" s="760"/>
      <c r="CV71" s="760"/>
      <c r="CW71" s="760"/>
      <c r="CX71" s="760"/>
      <c r="CY71" s="760"/>
      <c r="CZ71" s="760"/>
      <c r="DA71" s="760"/>
      <c r="DB71" s="760"/>
      <c r="DC71" s="760"/>
      <c r="DD71" s="760"/>
      <c r="DE71" s="760"/>
      <c r="DF71" s="760"/>
      <c r="DG71" s="760"/>
      <c r="DH71" s="760"/>
      <c r="DI71" s="760"/>
      <c r="DJ71" s="760"/>
      <c r="DK71" s="760"/>
      <c r="DL71" s="760"/>
      <c r="DM71" s="760"/>
      <c r="DN71" s="760"/>
      <c r="DO71" s="760"/>
      <c r="DP71" s="760"/>
      <c r="DQ71" s="760"/>
      <c r="DR71" s="760"/>
    </row>
    <row r="72" spans="1:122" s="761" customFormat="1">
      <c r="A72" s="789" t="s">
        <v>1459</v>
      </c>
      <c r="B72" s="803" t="s">
        <v>1460</v>
      </c>
      <c r="C72" s="804"/>
      <c r="D72" s="804"/>
      <c r="E72" s="804">
        <v>489.45</v>
      </c>
      <c r="F72" s="804">
        <v>489.45</v>
      </c>
      <c r="G72" s="804">
        <v>489.45</v>
      </c>
      <c r="H72" s="804">
        <f t="shared" ref="H72:N72" si="24">G72*1.04</f>
        <v>509.02800000000002</v>
      </c>
      <c r="I72" s="1319">
        <f t="shared" si="24"/>
        <v>529.38912000000005</v>
      </c>
      <c r="J72" s="804">
        <f t="shared" si="24"/>
        <v>550.56468480000012</v>
      </c>
      <c r="K72" s="1319">
        <f t="shared" si="24"/>
        <v>572.58727219200011</v>
      </c>
      <c r="L72" s="804">
        <f t="shared" si="24"/>
        <v>595.49076307968016</v>
      </c>
      <c r="M72" s="1319">
        <f t="shared" si="24"/>
        <v>619.31039360286741</v>
      </c>
      <c r="N72" s="804">
        <f t="shared" si="24"/>
        <v>644.08280934698212</v>
      </c>
      <c r="O72" s="924"/>
      <c r="P72" s="760"/>
      <c r="Q72" s="760"/>
      <c r="R72" s="760"/>
      <c r="S72" s="760"/>
      <c r="T72" s="760"/>
      <c r="U72" s="760"/>
      <c r="V72" s="760"/>
      <c r="W72" s="760"/>
      <c r="X72" s="760"/>
      <c r="Y72" s="760"/>
      <c r="Z72" s="760"/>
      <c r="AA72" s="760"/>
      <c r="AB72" s="760"/>
      <c r="AC72" s="760"/>
      <c r="AD72" s="760"/>
      <c r="AE72" s="760"/>
      <c r="AF72" s="760"/>
      <c r="AG72" s="760"/>
      <c r="AH72" s="760"/>
      <c r="AI72" s="760"/>
      <c r="AJ72" s="760"/>
      <c r="AK72" s="760"/>
      <c r="AL72" s="760"/>
      <c r="AM72" s="760"/>
      <c r="AN72" s="760"/>
      <c r="AO72" s="760"/>
      <c r="AP72" s="760"/>
      <c r="AQ72" s="760"/>
      <c r="AR72" s="760"/>
      <c r="AS72" s="760"/>
      <c r="AT72" s="760"/>
      <c r="AU72" s="760"/>
      <c r="AV72" s="760"/>
      <c r="AW72" s="760"/>
      <c r="AX72" s="760"/>
      <c r="AY72" s="760"/>
      <c r="AZ72" s="760"/>
      <c r="BA72" s="760"/>
      <c r="BB72" s="760"/>
      <c r="BC72" s="760"/>
      <c r="BD72" s="760"/>
      <c r="BE72" s="760"/>
      <c r="BF72" s="760"/>
      <c r="BG72" s="760"/>
      <c r="BH72" s="760"/>
      <c r="BI72" s="760"/>
      <c r="BJ72" s="760"/>
      <c r="BK72" s="760"/>
      <c r="BL72" s="760"/>
      <c r="BM72" s="760"/>
      <c r="BN72" s="760"/>
      <c r="BO72" s="760"/>
      <c r="BP72" s="760"/>
      <c r="BQ72" s="760"/>
      <c r="BR72" s="760"/>
      <c r="BS72" s="760"/>
      <c r="BT72" s="760"/>
      <c r="BU72" s="760"/>
      <c r="BV72" s="760"/>
      <c r="BW72" s="760"/>
      <c r="BX72" s="760"/>
      <c r="BY72" s="760"/>
      <c r="BZ72" s="760"/>
      <c r="CA72" s="760"/>
      <c r="CB72" s="760"/>
      <c r="CC72" s="760"/>
      <c r="CD72" s="760"/>
      <c r="CE72" s="760"/>
      <c r="CF72" s="760"/>
      <c r="CG72" s="760"/>
      <c r="CH72" s="760"/>
      <c r="CI72" s="760"/>
      <c r="CJ72" s="760"/>
      <c r="CK72" s="760"/>
      <c r="CL72" s="760"/>
      <c r="CM72" s="760"/>
      <c r="CN72" s="760"/>
      <c r="CO72" s="760"/>
      <c r="CP72" s="760"/>
      <c r="CQ72" s="760"/>
      <c r="CR72" s="760"/>
      <c r="CS72" s="760"/>
      <c r="CT72" s="760"/>
      <c r="CU72" s="760"/>
      <c r="CV72" s="760"/>
      <c r="CW72" s="760"/>
      <c r="CX72" s="760"/>
      <c r="CY72" s="760"/>
      <c r="CZ72" s="760"/>
      <c r="DA72" s="760"/>
      <c r="DB72" s="760"/>
      <c r="DC72" s="760"/>
      <c r="DD72" s="760"/>
      <c r="DE72" s="760"/>
      <c r="DF72" s="760"/>
      <c r="DG72" s="760"/>
      <c r="DH72" s="760"/>
      <c r="DI72" s="760"/>
      <c r="DJ72" s="760"/>
      <c r="DK72" s="760"/>
      <c r="DL72" s="760"/>
      <c r="DM72" s="760"/>
      <c r="DN72" s="760"/>
      <c r="DO72" s="760"/>
      <c r="DP72" s="760"/>
      <c r="DQ72" s="760"/>
      <c r="DR72" s="760"/>
    </row>
    <row r="73" spans="1:122" s="761" customFormat="1" ht="28.5" hidden="1">
      <c r="A73" s="789" t="s">
        <v>1461</v>
      </c>
      <c r="B73" s="776" t="s">
        <v>1462</v>
      </c>
      <c r="C73" s="1319"/>
      <c r="D73" s="1319"/>
      <c r="E73" s="1320"/>
      <c r="F73" s="1319"/>
      <c r="G73" s="1319"/>
      <c r="H73" s="1319"/>
      <c r="I73" s="1319"/>
      <c r="J73" s="1319"/>
      <c r="K73" s="1319"/>
      <c r="L73" s="1319"/>
      <c r="M73" s="1319"/>
      <c r="N73" s="1319">
        <v>0</v>
      </c>
      <c r="O73" s="924"/>
      <c r="P73" s="760"/>
      <c r="Q73" s="760"/>
      <c r="R73" s="760"/>
      <c r="S73" s="760"/>
      <c r="T73" s="760"/>
      <c r="U73" s="760"/>
      <c r="V73" s="760"/>
      <c r="W73" s="760"/>
      <c r="X73" s="760"/>
      <c r="Y73" s="760"/>
      <c r="Z73" s="760"/>
      <c r="AA73" s="760"/>
      <c r="AB73" s="760"/>
      <c r="AC73" s="760"/>
      <c r="AD73" s="760"/>
      <c r="AE73" s="760"/>
      <c r="AF73" s="760"/>
      <c r="AG73" s="760"/>
      <c r="AH73" s="760"/>
      <c r="AI73" s="760"/>
      <c r="AJ73" s="760"/>
      <c r="AK73" s="760"/>
      <c r="AL73" s="760"/>
      <c r="AM73" s="760"/>
      <c r="AN73" s="760"/>
      <c r="AO73" s="760"/>
      <c r="AP73" s="760"/>
      <c r="AQ73" s="760"/>
      <c r="AR73" s="760"/>
      <c r="AS73" s="760"/>
      <c r="AT73" s="760"/>
      <c r="AU73" s="760"/>
      <c r="AV73" s="760"/>
      <c r="AW73" s="760"/>
      <c r="AX73" s="760"/>
      <c r="AY73" s="760"/>
      <c r="AZ73" s="760"/>
      <c r="BA73" s="760"/>
      <c r="BB73" s="760"/>
      <c r="BC73" s="760"/>
      <c r="BD73" s="760"/>
      <c r="BE73" s="760"/>
      <c r="BF73" s="760"/>
      <c r="BG73" s="760"/>
      <c r="BH73" s="760"/>
      <c r="BI73" s="760"/>
      <c r="BJ73" s="760"/>
      <c r="BK73" s="760"/>
      <c r="BL73" s="760"/>
      <c r="BM73" s="760"/>
      <c r="BN73" s="760"/>
      <c r="BO73" s="760"/>
      <c r="BP73" s="760"/>
      <c r="BQ73" s="760"/>
      <c r="BR73" s="760"/>
      <c r="BS73" s="760"/>
      <c r="BT73" s="760"/>
      <c r="BU73" s="760"/>
      <c r="BV73" s="760"/>
      <c r="BW73" s="760"/>
      <c r="BX73" s="760"/>
      <c r="BY73" s="760"/>
      <c r="BZ73" s="760"/>
      <c r="CA73" s="760"/>
      <c r="CB73" s="760"/>
      <c r="CC73" s="760"/>
      <c r="CD73" s="760"/>
      <c r="CE73" s="760"/>
      <c r="CF73" s="760"/>
      <c r="CG73" s="760"/>
      <c r="CH73" s="760"/>
      <c r="CI73" s="760"/>
      <c r="CJ73" s="760"/>
      <c r="CK73" s="760"/>
      <c r="CL73" s="760"/>
      <c r="CM73" s="760"/>
      <c r="CN73" s="760"/>
      <c r="CO73" s="760"/>
      <c r="CP73" s="760"/>
      <c r="CQ73" s="760"/>
      <c r="CR73" s="760"/>
      <c r="CS73" s="760"/>
      <c r="CT73" s="760"/>
      <c r="CU73" s="760"/>
      <c r="CV73" s="760"/>
      <c r="CW73" s="760"/>
      <c r="CX73" s="760"/>
      <c r="CY73" s="760"/>
      <c r="CZ73" s="760"/>
      <c r="DA73" s="760"/>
      <c r="DB73" s="760"/>
      <c r="DC73" s="760"/>
      <c r="DD73" s="760"/>
      <c r="DE73" s="760"/>
      <c r="DF73" s="760"/>
      <c r="DG73" s="760"/>
      <c r="DH73" s="760"/>
      <c r="DI73" s="760"/>
      <c r="DJ73" s="760"/>
      <c r="DK73" s="760"/>
      <c r="DL73" s="760"/>
      <c r="DM73" s="760"/>
      <c r="DN73" s="760"/>
      <c r="DO73" s="760"/>
      <c r="DP73" s="760"/>
      <c r="DQ73" s="760"/>
      <c r="DR73" s="760"/>
    </row>
    <row r="74" spans="1:122" s="761" customFormat="1" hidden="1">
      <c r="A74" s="789" t="s">
        <v>1463</v>
      </c>
      <c r="B74" s="776" t="s">
        <v>1464</v>
      </c>
      <c r="C74" s="1319"/>
      <c r="D74" s="1319"/>
      <c r="E74" s="1320"/>
      <c r="F74" s="1319"/>
      <c r="G74" s="1319"/>
      <c r="H74" s="1319"/>
      <c r="I74" s="1319"/>
      <c r="J74" s="1319"/>
      <c r="K74" s="1319"/>
      <c r="L74" s="1319"/>
      <c r="M74" s="1319"/>
      <c r="N74" s="1319">
        <v>0</v>
      </c>
      <c r="O74" s="924"/>
      <c r="P74" s="760"/>
      <c r="Q74" s="760"/>
      <c r="R74" s="760"/>
      <c r="S74" s="760"/>
      <c r="T74" s="760"/>
      <c r="U74" s="760"/>
      <c r="V74" s="760"/>
      <c r="W74" s="760"/>
      <c r="X74" s="760"/>
      <c r="Y74" s="760"/>
      <c r="Z74" s="760"/>
      <c r="AA74" s="760"/>
      <c r="AB74" s="760"/>
      <c r="AC74" s="760"/>
      <c r="AD74" s="760"/>
      <c r="AE74" s="760"/>
      <c r="AF74" s="760"/>
      <c r="AG74" s="760"/>
      <c r="AH74" s="760"/>
      <c r="AI74" s="760"/>
      <c r="AJ74" s="760"/>
      <c r="AK74" s="760"/>
      <c r="AL74" s="760"/>
      <c r="AM74" s="760"/>
      <c r="AN74" s="760"/>
      <c r="AO74" s="760"/>
      <c r="AP74" s="760"/>
      <c r="AQ74" s="760"/>
      <c r="AR74" s="760"/>
      <c r="AS74" s="760"/>
      <c r="AT74" s="760"/>
      <c r="AU74" s="760"/>
      <c r="AV74" s="760"/>
      <c r="AW74" s="760"/>
      <c r="AX74" s="760"/>
      <c r="AY74" s="760"/>
      <c r="AZ74" s="760"/>
      <c r="BA74" s="760"/>
      <c r="BB74" s="760"/>
      <c r="BC74" s="760"/>
      <c r="BD74" s="760"/>
      <c r="BE74" s="760"/>
      <c r="BF74" s="760"/>
      <c r="BG74" s="760"/>
      <c r="BH74" s="760"/>
      <c r="BI74" s="760"/>
      <c r="BJ74" s="760"/>
      <c r="BK74" s="760"/>
      <c r="BL74" s="760"/>
      <c r="BM74" s="760"/>
      <c r="BN74" s="760"/>
      <c r="BO74" s="760"/>
      <c r="BP74" s="760"/>
      <c r="BQ74" s="760"/>
      <c r="BR74" s="760"/>
      <c r="BS74" s="760"/>
      <c r="BT74" s="760"/>
      <c r="BU74" s="760"/>
      <c r="BV74" s="760"/>
      <c r="BW74" s="760"/>
      <c r="BX74" s="760"/>
      <c r="BY74" s="760"/>
      <c r="BZ74" s="760"/>
      <c r="CA74" s="760"/>
      <c r="CB74" s="760"/>
      <c r="CC74" s="760"/>
      <c r="CD74" s="760"/>
      <c r="CE74" s="760"/>
      <c r="CF74" s="760"/>
      <c r="CG74" s="760"/>
      <c r="CH74" s="760"/>
      <c r="CI74" s="760"/>
      <c r="CJ74" s="760"/>
      <c r="CK74" s="760"/>
      <c r="CL74" s="760"/>
      <c r="CM74" s="760"/>
      <c r="CN74" s="760"/>
      <c r="CO74" s="760"/>
      <c r="CP74" s="760"/>
      <c r="CQ74" s="760"/>
      <c r="CR74" s="760"/>
      <c r="CS74" s="760"/>
      <c r="CT74" s="760"/>
      <c r="CU74" s="760"/>
      <c r="CV74" s="760"/>
      <c r="CW74" s="760"/>
      <c r="CX74" s="760"/>
      <c r="CY74" s="760"/>
      <c r="CZ74" s="760"/>
      <c r="DA74" s="760"/>
      <c r="DB74" s="760"/>
      <c r="DC74" s="760"/>
      <c r="DD74" s="760"/>
      <c r="DE74" s="760"/>
      <c r="DF74" s="760"/>
      <c r="DG74" s="760"/>
      <c r="DH74" s="760"/>
      <c r="DI74" s="760"/>
      <c r="DJ74" s="760"/>
      <c r="DK74" s="760"/>
      <c r="DL74" s="760"/>
      <c r="DM74" s="760"/>
      <c r="DN74" s="760"/>
      <c r="DO74" s="760"/>
      <c r="DP74" s="760"/>
      <c r="DQ74" s="760"/>
      <c r="DR74" s="760"/>
    </row>
    <row r="75" spans="1:122" s="761" customFormat="1" ht="27" hidden="1" customHeight="1">
      <c r="A75" s="789" t="s">
        <v>1465</v>
      </c>
      <c r="B75" s="800" t="s">
        <v>1466</v>
      </c>
      <c r="C75" s="791"/>
      <c r="D75" s="791"/>
      <c r="E75" s="791"/>
      <c r="F75" s="791"/>
      <c r="G75" s="791"/>
      <c r="H75" s="1319"/>
      <c r="I75" s="791"/>
      <c r="J75" s="1319"/>
      <c r="K75" s="791"/>
      <c r="L75" s="1319"/>
      <c r="M75" s="791"/>
      <c r="N75" s="1319">
        <v>0</v>
      </c>
      <c r="O75" s="924"/>
      <c r="P75" s="760"/>
      <c r="Q75" s="760"/>
      <c r="R75" s="760"/>
      <c r="S75" s="760"/>
      <c r="T75" s="760"/>
      <c r="U75" s="760"/>
      <c r="V75" s="760"/>
      <c r="W75" s="760"/>
      <c r="X75" s="760"/>
      <c r="Y75" s="760"/>
      <c r="Z75" s="760"/>
      <c r="AA75" s="760"/>
      <c r="AB75" s="760"/>
      <c r="AC75" s="760"/>
      <c r="AD75" s="760"/>
      <c r="AE75" s="760"/>
      <c r="AF75" s="760"/>
      <c r="AG75" s="760"/>
      <c r="AH75" s="760"/>
      <c r="AI75" s="760"/>
      <c r="AJ75" s="760"/>
      <c r="AK75" s="760"/>
      <c r="AL75" s="760"/>
      <c r="AM75" s="760"/>
      <c r="AN75" s="760"/>
      <c r="AO75" s="760"/>
      <c r="AP75" s="760"/>
      <c r="AQ75" s="760"/>
      <c r="AR75" s="760"/>
      <c r="AS75" s="760"/>
      <c r="AT75" s="760"/>
      <c r="AU75" s="760"/>
      <c r="AV75" s="760"/>
      <c r="AW75" s="760"/>
      <c r="AX75" s="760"/>
      <c r="AY75" s="760"/>
      <c r="AZ75" s="760"/>
      <c r="BA75" s="760"/>
      <c r="BB75" s="760"/>
      <c r="BC75" s="760"/>
      <c r="BD75" s="760"/>
      <c r="BE75" s="760"/>
      <c r="BF75" s="760"/>
      <c r="BG75" s="760"/>
      <c r="BH75" s="760"/>
      <c r="BI75" s="760"/>
      <c r="BJ75" s="760"/>
      <c r="BK75" s="760"/>
      <c r="BL75" s="760"/>
      <c r="BM75" s="760"/>
      <c r="BN75" s="760"/>
      <c r="BO75" s="760"/>
      <c r="BP75" s="760"/>
      <c r="BQ75" s="760"/>
      <c r="BR75" s="760"/>
      <c r="BS75" s="760"/>
      <c r="BT75" s="760"/>
      <c r="BU75" s="760"/>
      <c r="BV75" s="760"/>
      <c r="BW75" s="760"/>
      <c r="BX75" s="760"/>
      <c r="BY75" s="760"/>
      <c r="BZ75" s="760"/>
      <c r="CA75" s="760"/>
      <c r="CB75" s="760"/>
      <c r="CC75" s="760"/>
      <c r="CD75" s="760"/>
      <c r="CE75" s="760"/>
      <c r="CF75" s="760"/>
      <c r="CG75" s="760"/>
      <c r="CH75" s="760"/>
      <c r="CI75" s="760"/>
      <c r="CJ75" s="760"/>
      <c r="CK75" s="760"/>
      <c r="CL75" s="760"/>
      <c r="CM75" s="760"/>
      <c r="CN75" s="760"/>
      <c r="CO75" s="760"/>
      <c r="CP75" s="760"/>
      <c r="CQ75" s="760"/>
      <c r="CR75" s="760"/>
      <c r="CS75" s="760"/>
      <c r="CT75" s="760"/>
      <c r="CU75" s="760"/>
      <c r="CV75" s="760"/>
      <c r="CW75" s="760"/>
      <c r="CX75" s="760"/>
      <c r="CY75" s="760"/>
      <c r="CZ75" s="760"/>
      <c r="DA75" s="760"/>
      <c r="DB75" s="760"/>
      <c r="DC75" s="760"/>
      <c r="DD75" s="760"/>
      <c r="DE75" s="760"/>
      <c r="DF75" s="760"/>
      <c r="DG75" s="760"/>
      <c r="DH75" s="760"/>
      <c r="DI75" s="760"/>
      <c r="DJ75" s="760"/>
      <c r="DK75" s="760"/>
      <c r="DL75" s="760"/>
      <c r="DM75" s="760"/>
      <c r="DN75" s="760"/>
      <c r="DO75" s="760"/>
      <c r="DP75" s="760"/>
      <c r="DQ75" s="760"/>
      <c r="DR75" s="760"/>
    </row>
    <row r="76" spans="1:122" s="798" customFormat="1">
      <c r="A76" s="795" t="s">
        <v>259</v>
      </c>
      <c r="B76" s="796" t="s">
        <v>1467</v>
      </c>
      <c r="C76" s="797">
        <v>2331.85</v>
      </c>
      <c r="D76" s="797">
        <v>2428.56</v>
      </c>
      <c r="E76" s="797">
        <v>3214.27</v>
      </c>
      <c r="F76" s="797">
        <v>3214.27</v>
      </c>
      <c r="G76" s="797">
        <v>3214.27</v>
      </c>
      <c r="H76" s="797">
        <f t="shared" ref="H76:N76" si="25">G76*1.04</f>
        <v>3342.8407999999999</v>
      </c>
      <c r="I76" s="797">
        <f t="shared" si="25"/>
        <v>3476.5544319999999</v>
      </c>
      <c r="J76" s="797">
        <f t="shared" si="25"/>
        <v>3615.6166092799999</v>
      </c>
      <c r="K76" s="797">
        <f t="shared" si="25"/>
        <v>3760.2412736512001</v>
      </c>
      <c r="L76" s="797">
        <f t="shared" si="25"/>
        <v>3910.6509245972484</v>
      </c>
      <c r="M76" s="797">
        <f t="shared" si="25"/>
        <v>4067.0769615811387</v>
      </c>
      <c r="N76" s="797">
        <f t="shared" si="25"/>
        <v>4229.7600400443844</v>
      </c>
      <c r="O76" s="926"/>
      <c r="P76" s="794"/>
      <c r="Q76" s="794"/>
      <c r="R76" s="794"/>
      <c r="S76" s="794"/>
      <c r="T76" s="794"/>
      <c r="U76" s="794"/>
      <c r="V76" s="794"/>
      <c r="W76" s="794"/>
      <c r="X76" s="794"/>
      <c r="Y76" s="794"/>
      <c r="Z76" s="794"/>
      <c r="AA76" s="794"/>
      <c r="AB76" s="794"/>
      <c r="AC76" s="794"/>
      <c r="AD76" s="794"/>
      <c r="AE76" s="794"/>
      <c r="AF76" s="794"/>
      <c r="AG76" s="794"/>
      <c r="AH76" s="794"/>
      <c r="AI76" s="794"/>
      <c r="AJ76" s="794"/>
      <c r="AK76" s="794"/>
      <c r="AL76" s="794"/>
      <c r="AM76" s="794"/>
      <c r="AN76" s="794"/>
      <c r="AO76" s="794"/>
      <c r="AP76" s="794"/>
      <c r="AQ76" s="794"/>
      <c r="AR76" s="794"/>
      <c r="AS76" s="794"/>
      <c r="AT76" s="794"/>
      <c r="AU76" s="794"/>
      <c r="AV76" s="794"/>
      <c r="AW76" s="794"/>
      <c r="AX76" s="794"/>
      <c r="AY76" s="794"/>
      <c r="AZ76" s="794"/>
      <c r="BA76" s="794"/>
      <c r="BB76" s="794"/>
      <c r="BC76" s="794"/>
      <c r="BD76" s="794"/>
      <c r="BE76" s="794"/>
      <c r="BF76" s="794"/>
      <c r="BG76" s="794"/>
      <c r="BH76" s="794"/>
      <c r="BI76" s="794"/>
      <c r="BJ76" s="794"/>
      <c r="BK76" s="794"/>
      <c r="BL76" s="794"/>
      <c r="BM76" s="794"/>
      <c r="BN76" s="794"/>
      <c r="BO76" s="794"/>
      <c r="BP76" s="794"/>
      <c r="BQ76" s="794"/>
      <c r="BR76" s="794"/>
      <c r="BS76" s="794"/>
      <c r="BT76" s="794"/>
      <c r="BU76" s="794"/>
      <c r="BV76" s="794"/>
      <c r="BW76" s="794"/>
      <c r="BX76" s="794"/>
      <c r="BY76" s="794"/>
      <c r="BZ76" s="794"/>
      <c r="CA76" s="794"/>
      <c r="CB76" s="794"/>
      <c r="CC76" s="794"/>
      <c r="CD76" s="794"/>
      <c r="CE76" s="794"/>
      <c r="CF76" s="794"/>
      <c r="CG76" s="794"/>
      <c r="CH76" s="794"/>
      <c r="CI76" s="794"/>
      <c r="CJ76" s="794"/>
      <c r="CK76" s="794"/>
      <c r="CL76" s="794"/>
      <c r="CM76" s="794"/>
      <c r="CN76" s="794"/>
      <c r="CO76" s="794"/>
      <c r="CP76" s="794"/>
      <c r="CQ76" s="794"/>
      <c r="CR76" s="794"/>
      <c r="CS76" s="794"/>
      <c r="CT76" s="794"/>
      <c r="CU76" s="794"/>
      <c r="CV76" s="794"/>
      <c r="CW76" s="794"/>
      <c r="CX76" s="794"/>
      <c r="CY76" s="794"/>
      <c r="CZ76" s="794"/>
      <c r="DA76" s="794"/>
      <c r="DB76" s="794"/>
      <c r="DC76" s="794"/>
      <c r="DD76" s="794"/>
      <c r="DE76" s="794"/>
      <c r="DF76" s="794"/>
      <c r="DG76" s="794"/>
      <c r="DH76" s="794"/>
      <c r="DI76" s="794"/>
      <c r="DJ76" s="794"/>
      <c r="DK76" s="794"/>
      <c r="DL76" s="794"/>
      <c r="DM76" s="794"/>
      <c r="DN76" s="794"/>
      <c r="DO76" s="794"/>
      <c r="DP76" s="794"/>
      <c r="DQ76" s="794"/>
      <c r="DR76" s="794"/>
    </row>
    <row r="77" spans="1:122" s="761" customFormat="1">
      <c r="A77" s="789" t="s">
        <v>1468</v>
      </c>
      <c r="B77" s="776" t="s">
        <v>1469</v>
      </c>
      <c r="C77" s="1322"/>
      <c r="D77" s="1322"/>
      <c r="E77" s="1322"/>
      <c r="F77" s="1327"/>
      <c r="G77" s="1322"/>
      <c r="H77" s="1327"/>
      <c r="I77" s="1322"/>
      <c r="J77" s="1327"/>
      <c r="K77" s="1322"/>
      <c r="L77" s="1327"/>
      <c r="M77" s="1322"/>
      <c r="N77" s="1327"/>
      <c r="O77" s="924"/>
      <c r="P77" s="760"/>
      <c r="Q77" s="760"/>
      <c r="R77" s="760"/>
      <c r="S77" s="760"/>
      <c r="T77" s="760"/>
      <c r="U77" s="760"/>
      <c r="V77" s="760"/>
      <c r="W77" s="760"/>
      <c r="X77" s="760"/>
      <c r="Y77" s="760"/>
      <c r="Z77" s="760"/>
      <c r="AA77" s="760"/>
      <c r="AB77" s="760"/>
      <c r="AC77" s="760"/>
      <c r="AD77" s="760"/>
      <c r="AE77" s="760"/>
      <c r="AF77" s="760"/>
      <c r="AG77" s="760"/>
      <c r="AH77" s="760"/>
      <c r="AI77" s="760"/>
      <c r="AJ77" s="760"/>
      <c r="AK77" s="760"/>
      <c r="AL77" s="760"/>
      <c r="AM77" s="760"/>
      <c r="AN77" s="760"/>
      <c r="AO77" s="760"/>
      <c r="AP77" s="760"/>
      <c r="AQ77" s="760"/>
      <c r="AR77" s="760"/>
      <c r="AS77" s="760"/>
      <c r="AT77" s="760"/>
      <c r="AU77" s="760"/>
      <c r="AV77" s="760"/>
      <c r="AW77" s="760"/>
      <c r="AX77" s="760"/>
      <c r="AY77" s="760"/>
      <c r="AZ77" s="760"/>
      <c r="BA77" s="760"/>
      <c r="BB77" s="760"/>
      <c r="BC77" s="760"/>
      <c r="BD77" s="760"/>
      <c r="BE77" s="760"/>
      <c r="BF77" s="760"/>
      <c r="BG77" s="760"/>
      <c r="BH77" s="760"/>
      <c r="BI77" s="760"/>
      <c r="BJ77" s="760"/>
      <c r="BK77" s="760"/>
      <c r="BL77" s="760"/>
      <c r="BM77" s="760"/>
      <c r="BN77" s="760"/>
      <c r="BO77" s="760"/>
      <c r="BP77" s="760"/>
      <c r="BQ77" s="760"/>
      <c r="BR77" s="760"/>
      <c r="BS77" s="760"/>
      <c r="BT77" s="760"/>
      <c r="BU77" s="760"/>
      <c r="BV77" s="760"/>
      <c r="BW77" s="760"/>
      <c r="BX77" s="760"/>
      <c r="BY77" s="760"/>
      <c r="BZ77" s="760"/>
      <c r="CA77" s="760"/>
      <c r="CB77" s="760"/>
      <c r="CC77" s="760"/>
      <c r="CD77" s="760"/>
      <c r="CE77" s="760"/>
      <c r="CF77" s="760"/>
      <c r="CG77" s="760"/>
      <c r="CH77" s="760"/>
      <c r="CI77" s="760"/>
      <c r="CJ77" s="760"/>
      <c r="CK77" s="760"/>
      <c r="CL77" s="760"/>
      <c r="CM77" s="760"/>
      <c r="CN77" s="760"/>
      <c r="CO77" s="760"/>
      <c r="CP77" s="760"/>
      <c r="CQ77" s="760"/>
      <c r="CR77" s="760"/>
      <c r="CS77" s="760"/>
      <c r="CT77" s="760"/>
      <c r="CU77" s="760"/>
      <c r="CV77" s="760"/>
      <c r="CW77" s="760"/>
      <c r="CX77" s="760"/>
      <c r="CY77" s="760"/>
      <c r="CZ77" s="760"/>
      <c r="DA77" s="760"/>
      <c r="DB77" s="760"/>
      <c r="DC77" s="760"/>
      <c r="DD77" s="760"/>
      <c r="DE77" s="760"/>
      <c r="DF77" s="760"/>
      <c r="DG77" s="760"/>
      <c r="DH77" s="760"/>
      <c r="DI77" s="760"/>
      <c r="DJ77" s="760"/>
      <c r="DK77" s="760"/>
      <c r="DL77" s="760"/>
      <c r="DM77" s="760"/>
      <c r="DN77" s="760"/>
      <c r="DO77" s="760"/>
      <c r="DP77" s="760"/>
      <c r="DQ77" s="760"/>
      <c r="DR77" s="760"/>
    </row>
    <row r="78" spans="1:122" s="761" customFormat="1">
      <c r="A78" s="789" t="s">
        <v>1470</v>
      </c>
      <c r="B78" s="776" t="s">
        <v>1471</v>
      </c>
      <c r="C78" s="816"/>
      <c r="D78" s="815"/>
      <c r="E78" s="815"/>
      <c r="F78" s="813"/>
      <c r="G78" s="813"/>
      <c r="H78" s="813"/>
      <c r="I78" s="813"/>
      <c r="J78" s="813"/>
      <c r="K78" s="813"/>
      <c r="L78" s="813"/>
      <c r="M78" s="813"/>
      <c r="N78" s="813"/>
      <c r="O78" s="924"/>
      <c r="P78" s="760"/>
      <c r="Q78" s="760"/>
      <c r="R78" s="760"/>
      <c r="S78" s="760"/>
      <c r="T78" s="760"/>
      <c r="U78" s="760"/>
      <c r="V78" s="760"/>
      <c r="W78" s="760"/>
      <c r="X78" s="760"/>
      <c r="Y78" s="760"/>
      <c r="Z78" s="760"/>
      <c r="AA78" s="760"/>
      <c r="AB78" s="760"/>
      <c r="AC78" s="760"/>
      <c r="AD78" s="760"/>
      <c r="AE78" s="760"/>
      <c r="AF78" s="760"/>
      <c r="AG78" s="760"/>
      <c r="AH78" s="760"/>
      <c r="AI78" s="760"/>
      <c r="AJ78" s="760"/>
      <c r="AK78" s="760"/>
      <c r="AL78" s="760"/>
      <c r="AM78" s="760"/>
      <c r="AN78" s="760"/>
      <c r="AO78" s="760"/>
      <c r="AP78" s="760"/>
      <c r="AQ78" s="760"/>
      <c r="AR78" s="760"/>
      <c r="AS78" s="760"/>
      <c r="AT78" s="760"/>
      <c r="AU78" s="760"/>
      <c r="AV78" s="760"/>
      <c r="AW78" s="760"/>
      <c r="AX78" s="760"/>
      <c r="AY78" s="760"/>
      <c r="AZ78" s="760"/>
      <c r="BA78" s="760"/>
      <c r="BB78" s="760"/>
      <c r="BC78" s="760"/>
      <c r="BD78" s="760"/>
      <c r="BE78" s="760"/>
      <c r="BF78" s="760"/>
      <c r="BG78" s="760"/>
      <c r="BH78" s="760"/>
      <c r="BI78" s="760"/>
      <c r="BJ78" s="760"/>
      <c r="BK78" s="760"/>
      <c r="BL78" s="760"/>
      <c r="BM78" s="760"/>
      <c r="BN78" s="760"/>
      <c r="BO78" s="760"/>
      <c r="BP78" s="760"/>
      <c r="BQ78" s="760"/>
      <c r="BR78" s="760"/>
      <c r="BS78" s="760"/>
      <c r="BT78" s="760"/>
      <c r="BU78" s="760"/>
      <c r="BV78" s="760"/>
      <c r="BW78" s="760"/>
      <c r="BX78" s="760"/>
      <c r="BY78" s="760"/>
      <c r="BZ78" s="760"/>
      <c r="CA78" s="760"/>
      <c r="CB78" s="760"/>
      <c r="CC78" s="760"/>
      <c r="CD78" s="760"/>
      <c r="CE78" s="760"/>
      <c r="CF78" s="760"/>
      <c r="CG78" s="760"/>
      <c r="CH78" s="760"/>
      <c r="CI78" s="760"/>
      <c r="CJ78" s="760"/>
      <c r="CK78" s="760"/>
      <c r="CL78" s="760"/>
      <c r="CM78" s="760"/>
      <c r="CN78" s="760"/>
      <c r="CO78" s="760"/>
      <c r="CP78" s="760"/>
      <c r="CQ78" s="760"/>
      <c r="CR78" s="760"/>
      <c r="CS78" s="760"/>
      <c r="CT78" s="760"/>
      <c r="CU78" s="760"/>
      <c r="CV78" s="760"/>
      <c r="CW78" s="760"/>
      <c r="CX78" s="760"/>
      <c r="CY78" s="760"/>
      <c r="CZ78" s="760"/>
      <c r="DA78" s="760"/>
      <c r="DB78" s="760"/>
      <c r="DC78" s="760"/>
      <c r="DD78" s="760"/>
      <c r="DE78" s="760"/>
      <c r="DF78" s="760"/>
      <c r="DG78" s="760"/>
      <c r="DH78" s="760"/>
      <c r="DI78" s="760"/>
      <c r="DJ78" s="760"/>
      <c r="DK78" s="760"/>
      <c r="DL78" s="760"/>
      <c r="DM78" s="760"/>
      <c r="DN78" s="760"/>
      <c r="DO78" s="760"/>
      <c r="DP78" s="760"/>
      <c r="DQ78" s="760"/>
      <c r="DR78" s="760"/>
    </row>
    <row r="79" spans="1:122" s="798" customFormat="1">
      <c r="A79" s="795" t="s">
        <v>261</v>
      </c>
      <c r="B79" s="796" t="s">
        <v>1472</v>
      </c>
      <c r="C79" s="797">
        <f>C90+C94</f>
        <v>130.22</v>
      </c>
      <c r="D79" s="797">
        <f>D90+D94</f>
        <v>135.94999999999999</v>
      </c>
      <c r="E79" s="797">
        <f>E94+E99</f>
        <v>443.62</v>
      </c>
      <c r="F79" s="797">
        <f>F94+F99</f>
        <v>443.62</v>
      </c>
      <c r="G79" s="797">
        <f t="shared" ref="G79:N79" si="26">G94</f>
        <v>269.02999999999997</v>
      </c>
      <c r="H79" s="797">
        <f t="shared" si="26"/>
        <v>279.7912</v>
      </c>
      <c r="I79" s="797">
        <f t="shared" si="26"/>
        <v>290.98284799999999</v>
      </c>
      <c r="J79" s="797">
        <f t="shared" si="26"/>
        <v>302.62216192</v>
      </c>
      <c r="K79" s="797">
        <f t="shared" si="26"/>
        <v>314.7270483968</v>
      </c>
      <c r="L79" s="797">
        <f t="shared" si="26"/>
        <v>327.316130332672</v>
      </c>
      <c r="M79" s="797">
        <f t="shared" si="26"/>
        <v>340.40877554597887</v>
      </c>
      <c r="N79" s="797">
        <f t="shared" si="26"/>
        <v>354.02512656781806</v>
      </c>
      <c r="O79" s="926"/>
      <c r="P79" s="794"/>
      <c r="Q79" s="794"/>
      <c r="R79" s="794"/>
      <c r="S79" s="794"/>
      <c r="T79" s="794"/>
      <c r="U79" s="794"/>
      <c r="V79" s="794"/>
      <c r="W79" s="794"/>
      <c r="X79" s="794"/>
      <c r="Y79" s="794"/>
      <c r="Z79" s="794"/>
      <c r="AA79" s="794"/>
      <c r="AB79" s="794"/>
      <c r="AC79" s="794"/>
      <c r="AD79" s="794"/>
      <c r="AE79" s="794"/>
      <c r="AF79" s="794"/>
      <c r="AG79" s="794"/>
      <c r="AH79" s="794"/>
      <c r="AI79" s="794"/>
      <c r="AJ79" s="794"/>
      <c r="AK79" s="794"/>
      <c r="AL79" s="794"/>
      <c r="AM79" s="794"/>
      <c r="AN79" s="794"/>
      <c r="AO79" s="794"/>
      <c r="AP79" s="794"/>
      <c r="AQ79" s="794"/>
      <c r="AR79" s="794"/>
      <c r="AS79" s="794"/>
      <c r="AT79" s="794"/>
      <c r="AU79" s="794"/>
      <c r="AV79" s="794"/>
      <c r="AW79" s="794"/>
      <c r="AX79" s="794"/>
      <c r="AY79" s="794"/>
      <c r="AZ79" s="794"/>
      <c r="BA79" s="794"/>
      <c r="BB79" s="794"/>
      <c r="BC79" s="794"/>
      <c r="BD79" s="794"/>
      <c r="BE79" s="794"/>
      <c r="BF79" s="794"/>
      <c r="BG79" s="794"/>
      <c r="BH79" s="794"/>
      <c r="BI79" s="794"/>
      <c r="BJ79" s="794"/>
      <c r="BK79" s="794"/>
      <c r="BL79" s="794"/>
      <c r="BM79" s="794"/>
      <c r="BN79" s="794"/>
      <c r="BO79" s="794"/>
      <c r="BP79" s="794"/>
      <c r="BQ79" s="794"/>
      <c r="BR79" s="794"/>
      <c r="BS79" s="794"/>
      <c r="BT79" s="794"/>
      <c r="BU79" s="794"/>
      <c r="BV79" s="794"/>
      <c r="BW79" s="794"/>
      <c r="BX79" s="794"/>
      <c r="BY79" s="794"/>
      <c r="BZ79" s="794"/>
      <c r="CA79" s="794"/>
      <c r="CB79" s="794"/>
      <c r="CC79" s="794"/>
      <c r="CD79" s="794"/>
      <c r="CE79" s="794"/>
      <c r="CF79" s="794"/>
      <c r="CG79" s="794"/>
      <c r="CH79" s="794"/>
      <c r="CI79" s="794"/>
      <c r="CJ79" s="794"/>
      <c r="CK79" s="794"/>
      <c r="CL79" s="794"/>
      <c r="CM79" s="794"/>
      <c r="CN79" s="794"/>
      <c r="CO79" s="794"/>
      <c r="CP79" s="794"/>
      <c r="CQ79" s="794"/>
      <c r="CR79" s="794"/>
      <c r="CS79" s="794"/>
      <c r="CT79" s="794"/>
      <c r="CU79" s="794"/>
      <c r="CV79" s="794"/>
      <c r="CW79" s="794"/>
      <c r="CX79" s="794"/>
      <c r="CY79" s="794"/>
      <c r="CZ79" s="794"/>
      <c r="DA79" s="794"/>
      <c r="DB79" s="794"/>
      <c r="DC79" s="794"/>
      <c r="DD79" s="794"/>
      <c r="DE79" s="794"/>
      <c r="DF79" s="794"/>
      <c r="DG79" s="794"/>
      <c r="DH79" s="794"/>
      <c r="DI79" s="794"/>
      <c r="DJ79" s="794"/>
      <c r="DK79" s="794"/>
      <c r="DL79" s="794"/>
      <c r="DM79" s="794"/>
      <c r="DN79" s="794"/>
      <c r="DO79" s="794"/>
      <c r="DP79" s="794"/>
      <c r="DQ79" s="794"/>
      <c r="DR79" s="794"/>
    </row>
    <row r="80" spans="1:122" s="761" customFormat="1" ht="28.5" hidden="1">
      <c r="A80" s="789" t="s">
        <v>1473</v>
      </c>
      <c r="B80" s="803" t="s">
        <v>1474</v>
      </c>
      <c r="C80" s="804"/>
      <c r="D80" s="804"/>
      <c r="E80" s="804"/>
      <c r="F80" s="804"/>
      <c r="G80" s="804"/>
      <c r="H80" s="804"/>
      <c r="I80" s="804"/>
      <c r="J80" s="804"/>
      <c r="K80" s="804"/>
      <c r="L80" s="804"/>
      <c r="M80" s="804"/>
      <c r="N80" s="804"/>
      <c r="O80" s="924"/>
      <c r="P80" s="760"/>
      <c r="Q80" s="760"/>
      <c r="R80" s="760"/>
      <c r="S80" s="760"/>
      <c r="T80" s="760"/>
      <c r="U80" s="760"/>
      <c r="V80" s="760"/>
      <c r="W80" s="760"/>
      <c r="X80" s="760"/>
      <c r="Y80" s="760"/>
      <c r="Z80" s="760"/>
      <c r="AA80" s="760"/>
      <c r="AB80" s="760"/>
      <c r="AC80" s="760"/>
      <c r="AD80" s="760"/>
      <c r="AE80" s="760"/>
      <c r="AF80" s="760"/>
      <c r="AG80" s="760"/>
      <c r="AH80" s="760"/>
      <c r="AI80" s="760"/>
      <c r="AJ80" s="760"/>
      <c r="AK80" s="760"/>
      <c r="AL80" s="760"/>
      <c r="AM80" s="760"/>
      <c r="AN80" s="760"/>
      <c r="AO80" s="760"/>
      <c r="AP80" s="760"/>
      <c r="AQ80" s="760"/>
      <c r="AR80" s="760"/>
      <c r="AS80" s="760"/>
      <c r="AT80" s="760"/>
      <c r="AU80" s="760"/>
      <c r="AV80" s="760"/>
      <c r="AW80" s="760"/>
      <c r="AX80" s="760"/>
      <c r="AY80" s="760"/>
      <c r="AZ80" s="760"/>
      <c r="BA80" s="760"/>
      <c r="BB80" s="760"/>
      <c r="BC80" s="760"/>
      <c r="BD80" s="760"/>
      <c r="BE80" s="760"/>
      <c r="BF80" s="760"/>
      <c r="BG80" s="760"/>
      <c r="BH80" s="760"/>
      <c r="BI80" s="760"/>
      <c r="BJ80" s="760"/>
      <c r="BK80" s="760"/>
      <c r="BL80" s="760"/>
      <c r="BM80" s="760"/>
      <c r="BN80" s="760"/>
      <c r="BO80" s="760"/>
      <c r="BP80" s="760"/>
      <c r="BQ80" s="760"/>
      <c r="BR80" s="760"/>
      <c r="BS80" s="760"/>
      <c r="BT80" s="760"/>
      <c r="BU80" s="760"/>
      <c r="BV80" s="760"/>
      <c r="BW80" s="760"/>
      <c r="BX80" s="760"/>
      <c r="BY80" s="760"/>
      <c r="BZ80" s="760"/>
      <c r="CA80" s="760"/>
      <c r="CB80" s="760"/>
      <c r="CC80" s="760"/>
      <c r="CD80" s="760"/>
      <c r="CE80" s="760"/>
      <c r="CF80" s="760"/>
      <c r="CG80" s="760"/>
      <c r="CH80" s="760"/>
      <c r="CI80" s="760"/>
      <c r="CJ80" s="760"/>
      <c r="CK80" s="760"/>
      <c r="CL80" s="760"/>
      <c r="CM80" s="760"/>
      <c r="CN80" s="760"/>
      <c r="CO80" s="760"/>
      <c r="CP80" s="760"/>
      <c r="CQ80" s="760"/>
      <c r="CR80" s="760"/>
      <c r="CS80" s="760"/>
      <c r="CT80" s="760"/>
      <c r="CU80" s="760"/>
      <c r="CV80" s="760"/>
      <c r="CW80" s="760"/>
      <c r="CX80" s="760"/>
      <c r="CY80" s="760"/>
      <c r="CZ80" s="760"/>
      <c r="DA80" s="760"/>
      <c r="DB80" s="760"/>
      <c r="DC80" s="760"/>
      <c r="DD80" s="760"/>
      <c r="DE80" s="760"/>
      <c r="DF80" s="760"/>
      <c r="DG80" s="760"/>
      <c r="DH80" s="760"/>
      <c r="DI80" s="760"/>
      <c r="DJ80" s="760"/>
      <c r="DK80" s="760"/>
      <c r="DL80" s="760"/>
      <c r="DM80" s="760"/>
      <c r="DN80" s="760"/>
      <c r="DO80" s="760"/>
      <c r="DP80" s="760"/>
      <c r="DQ80" s="760"/>
      <c r="DR80" s="760"/>
    </row>
    <row r="81" spans="1:122" s="761" customFormat="1" hidden="1">
      <c r="A81" s="789" t="s">
        <v>1475</v>
      </c>
      <c r="B81" s="776" t="s">
        <v>1476</v>
      </c>
      <c r="C81" s="804"/>
      <c r="D81" s="804"/>
      <c r="E81" s="804"/>
      <c r="F81" s="804"/>
      <c r="G81" s="804"/>
      <c r="H81" s="804"/>
      <c r="I81" s="804"/>
      <c r="J81" s="804"/>
      <c r="K81" s="804"/>
      <c r="L81" s="804"/>
      <c r="M81" s="804"/>
      <c r="N81" s="804"/>
      <c r="O81" s="924"/>
      <c r="P81" s="760"/>
      <c r="Q81" s="760"/>
      <c r="R81" s="760"/>
      <c r="S81" s="760"/>
      <c r="T81" s="760"/>
      <c r="U81" s="760"/>
      <c r="V81" s="760"/>
      <c r="W81" s="760"/>
      <c r="X81" s="760"/>
      <c r="Y81" s="760"/>
      <c r="Z81" s="760"/>
      <c r="AA81" s="760"/>
      <c r="AB81" s="760"/>
      <c r="AC81" s="760"/>
      <c r="AD81" s="760"/>
      <c r="AE81" s="760"/>
      <c r="AF81" s="760"/>
      <c r="AG81" s="760"/>
      <c r="AH81" s="760"/>
      <c r="AI81" s="760"/>
      <c r="AJ81" s="760"/>
      <c r="AK81" s="760"/>
      <c r="AL81" s="760"/>
      <c r="AM81" s="760"/>
      <c r="AN81" s="760"/>
      <c r="AO81" s="760"/>
      <c r="AP81" s="760"/>
      <c r="AQ81" s="760"/>
      <c r="AR81" s="760"/>
      <c r="AS81" s="760"/>
      <c r="AT81" s="760"/>
      <c r="AU81" s="760"/>
      <c r="AV81" s="760"/>
      <c r="AW81" s="760"/>
      <c r="AX81" s="760"/>
      <c r="AY81" s="760"/>
      <c r="AZ81" s="760"/>
      <c r="BA81" s="760"/>
      <c r="BB81" s="760"/>
      <c r="BC81" s="760"/>
      <c r="BD81" s="760"/>
      <c r="BE81" s="760"/>
      <c r="BF81" s="760"/>
      <c r="BG81" s="760"/>
      <c r="BH81" s="760"/>
      <c r="BI81" s="760"/>
      <c r="BJ81" s="760"/>
      <c r="BK81" s="760"/>
      <c r="BL81" s="760"/>
      <c r="BM81" s="760"/>
      <c r="BN81" s="760"/>
      <c r="BO81" s="760"/>
      <c r="BP81" s="760"/>
      <c r="BQ81" s="760"/>
      <c r="BR81" s="760"/>
      <c r="BS81" s="760"/>
      <c r="BT81" s="760"/>
      <c r="BU81" s="760"/>
      <c r="BV81" s="760"/>
      <c r="BW81" s="760"/>
      <c r="BX81" s="760"/>
      <c r="BY81" s="760"/>
      <c r="BZ81" s="760"/>
      <c r="CA81" s="760"/>
      <c r="CB81" s="760"/>
      <c r="CC81" s="760"/>
      <c r="CD81" s="760"/>
      <c r="CE81" s="760"/>
      <c r="CF81" s="760"/>
      <c r="CG81" s="760"/>
      <c r="CH81" s="760"/>
      <c r="CI81" s="760"/>
      <c r="CJ81" s="760"/>
      <c r="CK81" s="760"/>
      <c r="CL81" s="760"/>
      <c r="CM81" s="760"/>
      <c r="CN81" s="760"/>
      <c r="CO81" s="760"/>
      <c r="CP81" s="760"/>
      <c r="CQ81" s="760"/>
      <c r="CR81" s="760"/>
      <c r="CS81" s="760"/>
      <c r="CT81" s="760"/>
      <c r="CU81" s="760"/>
      <c r="CV81" s="760"/>
      <c r="CW81" s="760"/>
      <c r="CX81" s="760"/>
      <c r="CY81" s="760"/>
      <c r="CZ81" s="760"/>
      <c r="DA81" s="760"/>
      <c r="DB81" s="760"/>
      <c r="DC81" s="760"/>
      <c r="DD81" s="760"/>
      <c r="DE81" s="760"/>
      <c r="DF81" s="760"/>
      <c r="DG81" s="760"/>
      <c r="DH81" s="760"/>
      <c r="DI81" s="760"/>
      <c r="DJ81" s="760"/>
      <c r="DK81" s="760"/>
      <c r="DL81" s="760"/>
      <c r="DM81" s="760"/>
      <c r="DN81" s="760"/>
      <c r="DO81" s="760"/>
      <c r="DP81" s="760"/>
      <c r="DQ81" s="760"/>
      <c r="DR81" s="760"/>
    </row>
    <row r="82" spans="1:122" s="761" customFormat="1" hidden="1">
      <c r="A82" s="789" t="s">
        <v>1477</v>
      </c>
      <c r="B82" s="776" t="s">
        <v>1478</v>
      </c>
      <c r="C82" s="804"/>
      <c r="D82" s="804"/>
      <c r="E82" s="804"/>
      <c r="F82" s="804"/>
      <c r="G82" s="804"/>
      <c r="H82" s="804"/>
      <c r="I82" s="804"/>
      <c r="J82" s="804"/>
      <c r="K82" s="804"/>
      <c r="L82" s="804"/>
      <c r="M82" s="804"/>
      <c r="N82" s="804"/>
      <c r="O82" s="924"/>
      <c r="P82" s="760"/>
      <c r="Q82" s="760"/>
      <c r="R82" s="760"/>
      <c r="S82" s="760"/>
      <c r="T82" s="760"/>
      <c r="U82" s="760"/>
      <c r="V82" s="760"/>
      <c r="W82" s="760"/>
      <c r="X82" s="760"/>
      <c r="Y82" s="760"/>
      <c r="Z82" s="760"/>
      <c r="AA82" s="760"/>
      <c r="AB82" s="760"/>
      <c r="AC82" s="760"/>
      <c r="AD82" s="760"/>
      <c r="AE82" s="760"/>
      <c r="AF82" s="760"/>
      <c r="AG82" s="760"/>
      <c r="AH82" s="760"/>
      <c r="AI82" s="760"/>
      <c r="AJ82" s="760"/>
      <c r="AK82" s="760"/>
      <c r="AL82" s="760"/>
      <c r="AM82" s="760"/>
      <c r="AN82" s="760"/>
      <c r="AO82" s="760"/>
      <c r="AP82" s="760"/>
      <c r="AQ82" s="760"/>
      <c r="AR82" s="760"/>
      <c r="AS82" s="760"/>
      <c r="AT82" s="760"/>
      <c r="AU82" s="760"/>
      <c r="AV82" s="760"/>
      <c r="AW82" s="760"/>
      <c r="AX82" s="760"/>
      <c r="AY82" s="760"/>
      <c r="AZ82" s="760"/>
      <c r="BA82" s="760"/>
      <c r="BB82" s="760"/>
      <c r="BC82" s="760"/>
      <c r="BD82" s="760"/>
      <c r="BE82" s="760"/>
      <c r="BF82" s="760"/>
      <c r="BG82" s="760"/>
      <c r="BH82" s="760"/>
      <c r="BI82" s="760"/>
      <c r="BJ82" s="760"/>
      <c r="BK82" s="760"/>
      <c r="BL82" s="760"/>
      <c r="BM82" s="760"/>
      <c r="BN82" s="760"/>
      <c r="BO82" s="760"/>
      <c r="BP82" s="760"/>
      <c r="BQ82" s="760"/>
      <c r="BR82" s="760"/>
      <c r="BS82" s="760"/>
      <c r="BT82" s="760"/>
      <c r="BU82" s="760"/>
      <c r="BV82" s="760"/>
      <c r="BW82" s="760"/>
      <c r="BX82" s="760"/>
      <c r="BY82" s="760"/>
      <c r="BZ82" s="760"/>
      <c r="CA82" s="760"/>
      <c r="CB82" s="760"/>
      <c r="CC82" s="760"/>
      <c r="CD82" s="760"/>
      <c r="CE82" s="760"/>
      <c r="CF82" s="760"/>
      <c r="CG82" s="760"/>
      <c r="CH82" s="760"/>
      <c r="CI82" s="760"/>
      <c r="CJ82" s="760"/>
      <c r="CK82" s="760"/>
      <c r="CL82" s="760"/>
      <c r="CM82" s="760"/>
      <c r="CN82" s="760"/>
      <c r="CO82" s="760"/>
      <c r="CP82" s="760"/>
      <c r="CQ82" s="760"/>
      <c r="CR82" s="760"/>
      <c r="CS82" s="760"/>
      <c r="CT82" s="760"/>
      <c r="CU82" s="760"/>
      <c r="CV82" s="760"/>
      <c r="CW82" s="760"/>
      <c r="CX82" s="760"/>
      <c r="CY82" s="760"/>
      <c r="CZ82" s="760"/>
      <c r="DA82" s="760"/>
      <c r="DB82" s="760"/>
      <c r="DC82" s="760"/>
      <c r="DD82" s="760"/>
      <c r="DE82" s="760"/>
      <c r="DF82" s="760"/>
      <c r="DG82" s="760"/>
      <c r="DH82" s="760"/>
      <c r="DI82" s="760"/>
      <c r="DJ82" s="760"/>
      <c r="DK82" s="760"/>
      <c r="DL82" s="760"/>
      <c r="DM82" s="760"/>
      <c r="DN82" s="760"/>
      <c r="DO82" s="760"/>
      <c r="DP82" s="760"/>
      <c r="DQ82" s="760"/>
      <c r="DR82" s="760"/>
    </row>
    <row r="83" spans="1:122" s="761" customFormat="1" hidden="1">
      <c r="A83" s="789" t="s">
        <v>1479</v>
      </c>
      <c r="B83" s="776" t="s">
        <v>1480</v>
      </c>
      <c r="C83" s="804"/>
      <c r="D83" s="804"/>
      <c r="E83" s="804"/>
      <c r="F83" s="804"/>
      <c r="G83" s="804"/>
      <c r="H83" s="804"/>
      <c r="I83" s="804"/>
      <c r="J83" s="804"/>
      <c r="K83" s="804"/>
      <c r="L83" s="804"/>
      <c r="M83" s="804"/>
      <c r="N83" s="804"/>
      <c r="O83" s="924"/>
      <c r="P83" s="760"/>
      <c r="Q83" s="760"/>
      <c r="R83" s="760"/>
      <c r="S83" s="760"/>
      <c r="T83" s="760"/>
      <c r="U83" s="760"/>
      <c r="V83" s="760"/>
      <c r="W83" s="760"/>
      <c r="X83" s="760"/>
      <c r="Y83" s="760"/>
      <c r="Z83" s="760"/>
      <c r="AA83" s="760"/>
      <c r="AB83" s="760"/>
      <c r="AC83" s="760"/>
      <c r="AD83" s="760"/>
      <c r="AE83" s="760"/>
      <c r="AF83" s="760"/>
      <c r="AG83" s="760"/>
      <c r="AH83" s="760"/>
      <c r="AI83" s="760"/>
      <c r="AJ83" s="760"/>
      <c r="AK83" s="760"/>
      <c r="AL83" s="760"/>
      <c r="AM83" s="760"/>
      <c r="AN83" s="760"/>
      <c r="AO83" s="760"/>
      <c r="AP83" s="760"/>
      <c r="AQ83" s="760"/>
      <c r="AR83" s="760"/>
      <c r="AS83" s="760"/>
      <c r="AT83" s="760"/>
      <c r="AU83" s="760"/>
      <c r="AV83" s="760"/>
      <c r="AW83" s="760"/>
      <c r="AX83" s="760"/>
      <c r="AY83" s="760"/>
      <c r="AZ83" s="760"/>
      <c r="BA83" s="760"/>
      <c r="BB83" s="760"/>
      <c r="BC83" s="760"/>
      <c r="BD83" s="760"/>
      <c r="BE83" s="760"/>
      <c r="BF83" s="760"/>
      <c r="BG83" s="760"/>
      <c r="BH83" s="760"/>
      <c r="BI83" s="760"/>
      <c r="BJ83" s="760"/>
      <c r="BK83" s="760"/>
      <c r="BL83" s="760"/>
      <c r="BM83" s="760"/>
      <c r="BN83" s="760"/>
      <c r="BO83" s="760"/>
      <c r="BP83" s="760"/>
      <c r="BQ83" s="760"/>
      <c r="BR83" s="760"/>
      <c r="BS83" s="760"/>
      <c r="BT83" s="760"/>
      <c r="BU83" s="760"/>
      <c r="BV83" s="760"/>
      <c r="BW83" s="760"/>
      <c r="BX83" s="760"/>
      <c r="BY83" s="760"/>
      <c r="BZ83" s="760"/>
      <c r="CA83" s="760"/>
      <c r="CB83" s="760"/>
      <c r="CC83" s="760"/>
      <c r="CD83" s="760"/>
      <c r="CE83" s="760"/>
      <c r="CF83" s="760"/>
      <c r="CG83" s="760"/>
      <c r="CH83" s="760"/>
      <c r="CI83" s="760"/>
      <c r="CJ83" s="760"/>
      <c r="CK83" s="760"/>
      <c r="CL83" s="760"/>
      <c r="CM83" s="760"/>
      <c r="CN83" s="760"/>
      <c r="CO83" s="760"/>
      <c r="CP83" s="760"/>
      <c r="CQ83" s="760"/>
      <c r="CR83" s="760"/>
      <c r="CS83" s="760"/>
      <c r="CT83" s="760"/>
      <c r="CU83" s="760"/>
      <c r="CV83" s="760"/>
      <c r="CW83" s="760"/>
      <c r="CX83" s="760"/>
      <c r="CY83" s="760"/>
      <c r="CZ83" s="760"/>
      <c r="DA83" s="760"/>
      <c r="DB83" s="760"/>
      <c r="DC83" s="760"/>
      <c r="DD83" s="760"/>
      <c r="DE83" s="760"/>
      <c r="DF83" s="760"/>
      <c r="DG83" s="760"/>
      <c r="DH83" s="760"/>
      <c r="DI83" s="760"/>
      <c r="DJ83" s="760"/>
      <c r="DK83" s="760"/>
      <c r="DL83" s="760"/>
      <c r="DM83" s="760"/>
      <c r="DN83" s="760"/>
      <c r="DO83" s="760"/>
      <c r="DP83" s="760"/>
      <c r="DQ83" s="760"/>
      <c r="DR83" s="760"/>
    </row>
    <row r="84" spans="1:122" s="761" customFormat="1" hidden="1">
      <c r="A84" s="789" t="s">
        <v>1481</v>
      </c>
      <c r="B84" s="776" t="s">
        <v>1482</v>
      </c>
      <c r="C84" s="1323"/>
      <c r="D84" s="1323"/>
      <c r="E84" s="804"/>
      <c r="F84" s="1323"/>
      <c r="G84" s="1323"/>
      <c r="H84" s="1323"/>
      <c r="I84" s="1323"/>
      <c r="J84" s="1323"/>
      <c r="K84" s="1323"/>
      <c r="L84" s="1323"/>
      <c r="M84" s="1323"/>
      <c r="N84" s="1323"/>
      <c r="O84" s="924"/>
      <c r="P84" s="760"/>
      <c r="Q84" s="760"/>
      <c r="R84" s="760"/>
      <c r="S84" s="760"/>
      <c r="T84" s="760"/>
      <c r="U84" s="760"/>
      <c r="V84" s="760"/>
      <c r="W84" s="760"/>
      <c r="X84" s="760"/>
      <c r="Y84" s="760"/>
      <c r="Z84" s="760"/>
      <c r="AA84" s="760"/>
      <c r="AB84" s="760"/>
      <c r="AC84" s="760"/>
      <c r="AD84" s="760"/>
      <c r="AE84" s="760"/>
      <c r="AF84" s="760"/>
      <c r="AG84" s="760"/>
      <c r="AH84" s="760"/>
      <c r="AI84" s="760"/>
      <c r="AJ84" s="760"/>
      <c r="AK84" s="760"/>
      <c r="AL84" s="760"/>
      <c r="AM84" s="760"/>
      <c r="AN84" s="760"/>
      <c r="AO84" s="760"/>
      <c r="AP84" s="760"/>
      <c r="AQ84" s="760"/>
      <c r="AR84" s="760"/>
      <c r="AS84" s="760"/>
      <c r="AT84" s="760"/>
      <c r="AU84" s="760"/>
      <c r="AV84" s="760"/>
      <c r="AW84" s="760"/>
      <c r="AX84" s="760"/>
      <c r="AY84" s="760"/>
      <c r="AZ84" s="760"/>
      <c r="BA84" s="760"/>
      <c r="BB84" s="760"/>
      <c r="BC84" s="760"/>
      <c r="BD84" s="760"/>
      <c r="BE84" s="760"/>
      <c r="BF84" s="760"/>
      <c r="BG84" s="760"/>
      <c r="BH84" s="760"/>
      <c r="BI84" s="760"/>
      <c r="BJ84" s="760"/>
      <c r="BK84" s="760"/>
      <c r="BL84" s="760"/>
      <c r="BM84" s="760"/>
      <c r="BN84" s="760"/>
      <c r="BO84" s="760"/>
      <c r="BP84" s="760"/>
      <c r="BQ84" s="760"/>
      <c r="BR84" s="760"/>
      <c r="BS84" s="760"/>
      <c r="BT84" s="760"/>
      <c r="BU84" s="760"/>
      <c r="BV84" s="760"/>
      <c r="BW84" s="760"/>
      <c r="BX84" s="760"/>
      <c r="BY84" s="760"/>
      <c r="BZ84" s="760"/>
      <c r="CA84" s="760"/>
      <c r="CB84" s="760"/>
      <c r="CC84" s="760"/>
      <c r="CD84" s="760"/>
      <c r="CE84" s="760"/>
      <c r="CF84" s="760"/>
      <c r="CG84" s="760"/>
      <c r="CH84" s="760"/>
      <c r="CI84" s="760"/>
      <c r="CJ84" s="760"/>
      <c r="CK84" s="760"/>
      <c r="CL84" s="760"/>
      <c r="CM84" s="760"/>
      <c r="CN84" s="760"/>
      <c r="CO84" s="760"/>
      <c r="CP84" s="760"/>
      <c r="CQ84" s="760"/>
      <c r="CR84" s="760"/>
      <c r="CS84" s="760"/>
      <c r="CT84" s="760"/>
      <c r="CU84" s="760"/>
      <c r="CV84" s="760"/>
      <c r="CW84" s="760"/>
      <c r="CX84" s="760"/>
      <c r="CY84" s="760"/>
      <c r="CZ84" s="760"/>
      <c r="DA84" s="760"/>
      <c r="DB84" s="760"/>
      <c r="DC84" s="760"/>
      <c r="DD84" s="760"/>
      <c r="DE84" s="760"/>
      <c r="DF84" s="760"/>
      <c r="DG84" s="760"/>
      <c r="DH84" s="760"/>
      <c r="DI84" s="760"/>
      <c r="DJ84" s="760"/>
      <c r="DK84" s="760"/>
      <c r="DL84" s="760"/>
      <c r="DM84" s="760"/>
      <c r="DN84" s="760"/>
      <c r="DO84" s="760"/>
      <c r="DP84" s="760"/>
      <c r="DQ84" s="760"/>
      <c r="DR84" s="760"/>
    </row>
    <row r="85" spans="1:122" s="761" customFormat="1" hidden="1">
      <c r="A85" s="789" t="s">
        <v>1483</v>
      </c>
      <c r="B85" s="776" t="s">
        <v>1484</v>
      </c>
      <c r="C85" s="804"/>
      <c r="D85" s="804"/>
      <c r="E85" s="804"/>
      <c r="F85" s="804"/>
      <c r="G85" s="804"/>
      <c r="H85" s="804"/>
      <c r="I85" s="804"/>
      <c r="J85" s="804"/>
      <c r="K85" s="804"/>
      <c r="L85" s="804"/>
      <c r="M85" s="804"/>
      <c r="N85" s="804"/>
      <c r="O85" s="924"/>
      <c r="P85" s="760"/>
      <c r="Q85" s="760"/>
      <c r="R85" s="760"/>
      <c r="S85" s="760"/>
      <c r="T85" s="760"/>
      <c r="U85" s="760"/>
      <c r="V85" s="760"/>
      <c r="W85" s="760"/>
      <c r="X85" s="760"/>
      <c r="Y85" s="760"/>
      <c r="Z85" s="760"/>
      <c r="AA85" s="760"/>
      <c r="AB85" s="760"/>
      <c r="AC85" s="760"/>
      <c r="AD85" s="760"/>
      <c r="AE85" s="760"/>
      <c r="AF85" s="760"/>
      <c r="AG85" s="760"/>
      <c r="AH85" s="760"/>
      <c r="AI85" s="760"/>
      <c r="AJ85" s="760"/>
      <c r="AK85" s="760"/>
      <c r="AL85" s="760"/>
      <c r="AM85" s="760"/>
      <c r="AN85" s="760"/>
      <c r="AO85" s="760"/>
      <c r="AP85" s="760"/>
      <c r="AQ85" s="760"/>
      <c r="AR85" s="760"/>
      <c r="AS85" s="760"/>
      <c r="AT85" s="760"/>
      <c r="AU85" s="760"/>
      <c r="AV85" s="760"/>
      <c r="AW85" s="760"/>
      <c r="AX85" s="760"/>
      <c r="AY85" s="760"/>
      <c r="AZ85" s="760"/>
      <c r="BA85" s="760"/>
      <c r="BB85" s="760"/>
      <c r="BC85" s="760"/>
      <c r="BD85" s="760"/>
      <c r="BE85" s="760"/>
      <c r="BF85" s="760"/>
      <c r="BG85" s="760"/>
      <c r="BH85" s="760"/>
      <c r="BI85" s="760"/>
      <c r="BJ85" s="760"/>
      <c r="BK85" s="760"/>
      <c r="BL85" s="760"/>
      <c r="BM85" s="760"/>
      <c r="BN85" s="760"/>
      <c r="BO85" s="760"/>
      <c r="BP85" s="760"/>
      <c r="BQ85" s="760"/>
      <c r="BR85" s="760"/>
      <c r="BS85" s="760"/>
      <c r="BT85" s="760"/>
      <c r="BU85" s="760"/>
      <c r="BV85" s="760"/>
      <c r="BW85" s="760"/>
      <c r="BX85" s="760"/>
      <c r="BY85" s="760"/>
      <c r="BZ85" s="760"/>
      <c r="CA85" s="760"/>
      <c r="CB85" s="760"/>
      <c r="CC85" s="760"/>
      <c r="CD85" s="760"/>
      <c r="CE85" s="760"/>
      <c r="CF85" s="760"/>
      <c r="CG85" s="760"/>
      <c r="CH85" s="760"/>
      <c r="CI85" s="760"/>
      <c r="CJ85" s="760"/>
      <c r="CK85" s="760"/>
      <c r="CL85" s="760"/>
      <c r="CM85" s="760"/>
      <c r="CN85" s="760"/>
      <c r="CO85" s="760"/>
      <c r="CP85" s="760"/>
      <c r="CQ85" s="760"/>
      <c r="CR85" s="760"/>
      <c r="CS85" s="760"/>
      <c r="CT85" s="760"/>
      <c r="CU85" s="760"/>
      <c r="CV85" s="760"/>
      <c r="CW85" s="760"/>
      <c r="CX85" s="760"/>
      <c r="CY85" s="760"/>
      <c r="CZ85" s="760"/>
      <c r="DA85" s="760"/>
      <c r="DB85" s="760"/>
      <c r="DC85" s="760"/>
      <c r="DD85" s="760"/>
      <c r="DE85" s="760"/>
      <c r="DF85" s="760"/>
      <c r="DG85" s="760"/>
      <c r="DH85" s="760"/>
      <c r="DI85" s="760"/>
      <c r="DJ85" s="760"/>
      <c r="DK85" s="760"/>
      <c r="DL85" s="760"/>
      <c r="DM85" s="760"/>
      <c r="DN85" s="760"/>
      <c r="DO85" s="760"/>
      <c r="DP85" s="760"/>
      <c r="DQ85" s="760"/>
      <c r="DR85" s="760"/>
    </row>
    <row r="86" spans="1:122" s="761" customFormat="1" hidden="1">
      <c r="A86" s="789" t="s">
        <v>1485</v>
      </c>
      <c r="B86" s="776" t="s">
        <v>1486</v>
      </c>
      <c r="C86" s="804"/>
      <c r="D86" s="804"/>
      <c r="E86" s="804"/>
      <c r="F86" s="804"/>
      <c r="G86" s="804"/>
      <c r="H86" s="804"/>
      <c r="I86" s="804"/>
      <c r="J86" s="804"/>
      <c r="K86" s="804"/>
      <c r="L86" s="804"/>
      <c r="M86" s="804"/>
      <c r="N86" s="804"/>
      <c r="O86" s="924"/>
      <c r="P86" s="760"/>
      <c r="Q86" s="760"/>
      <c r="R86" s="760"/>
      <c r="S86" s="760"/>
      <c r="T86" s="760"/>
      <c r="U86" s="760"/>
      <c r="V86" s="760"/>
      <c r="W86" s="760"/>
      <c r="X86" s="760"/>
      <c r="Y86" s="760"/>
      <c r="Z86" s="760"/>
      <c r="AA86" s="760"/>
      <c r="AB86" s="760"/>
      <c r="AC86" s="760"/>
      <c r="AD86" s="760"/>
      <c r="AE86" s="760"/>
      <c r="AF86" s="760"/>
      <c r="AG86" s="760"/>
      <c r="AH86" s="760"/>
      <c r="AI86" s="760"/>
      <c r="AJ86" s="760"/>
      <c r="AK86" s="760"/>
      <c r="AL86" s="760"/>
      <c r="AM86" s="760"/>
      <c r="AN86" s="760"/>
      <c r="AO86" s="760"/>
      <c r="AP86" s="760"/>
      <c r="AQ86" s="760"/>
      <c r="AR86" s="760"/>
      <c r="AS86" s="760"/>
      <c r="AT86" s="760"/>
      <c r="AU86" s="760"/>
      <c r="AV86" s="760"/>
      <c r="AW86" s="760"/>
      <c r="AX86" s="760"/>
      <c r="AY86" s="760"/>
      <c r="AZ86" s="760"/>
      <c r="BA86" s="760"/>
      <c r="BB86" s="760"/>
      <c r="BC86" s="760"/>
      <c r="BD86" s="760"/>
      <c r="BE86" s="760"/>
      <c r="BF86" s="760"/>
      <c r="BG86" s="760"/>
      <c r="BH86" s="760"/>
      <c r="BI86" s="760"/>
      <c r="BJ86" s="760"/>
      <c r="BK86" s="760"/>
      <c r="BL86" s="760"/>
      <c r="BM86" s="760"/>
      <c r="BN86" s="760"/>
      <c r="BO86" s="760"/>
      <c r="BP86" s="760"/>
      <c r="BQ86" s="760"/>
      <c r="BR86" s="760"/>
      <c r="BS86" s="760"/>
      <c r="BT86" s="760"/>
      <c r="BU86" s="760"/>
      <c r="BV86" s="760"/>
      <c r="BW86" s="760"/>
      <c r="BX86" s="760"/>
      <c r="BY86" s="760"/>
      <c r="BZ86" s="760"/>
      <c r="CA86" s="760"/>
      <c r="CB86" s="760"/>
      <c r="CC86" s="760"/>
      <c r="CD86" s="760"/>
      <c r="CE86" s="760"/>
      <c r="CF86" s="760"/>
      <c r="CG86" s="760"/>
      <c r="CH86" s="760"/>
      <c r="CI86" s="760"/>
      <c r="CJ86" s="760"/>
      <c r="CK86" s="760"/>
      <c r="CL86" s="760"/>
      <c r="CM86" s="760"/>
      <c r="CN86" s="760"/>
      <c r="CO86" s="760"/>
      <c r="CP86" s="760"/>
      <c r="CQ86" s="760"/>
      <c r="CR86" s="760"/>
      <c r="CS86" s="760"/>
      <c r="CT86" s="760"/>
      <c r="CU86" s="760"/>
      <c r="CV86" s="760"/>
      <c r="CW86" s="760"/>
      <c r="CX86" s="760"/>
      <c r="CY86" s="760"/>
      <c r="CZ86" s="760"/>
      <c r="DA86" s="760"/>
      <c r="DB86" s="760"/>
      <c r="DC86" s="760"/>
      <c r="DD86" s="760"/>
      <c r="DE86" s="760"/>
      <c r="DF86" s="760"/>
      <c r="DG86" s="760"/>
      <c r="DH86" s="760"/>
      <c r="DI86" s="760"/>
      <c r="DJ86" s="760"/>
      <c r="DK86" s="760"/>
      <c r="DL86" s="760"/>
      <c r="DM86" s="760"/>
      <c r="DN86" s="760"/>
      <c r="DO86" s="760"/>
      <c r="DP86" s="760"/>
      <c r="DQ86" s="760"/>
      <c r="DR86" s="760"/>
    </row>
    <row r="87" spans="1:122" s="761" customFormat="1" hidden="1">
      <c r="A87" s="789" t="s">
        <v>1487</v>
      </c>
      <c r="B87" s="776" t="s">
        <v>1488</v>
      </c>
      <c r="C87" s="804"/>
      <c r="D87" s="804"/>
      <c r="E87" s="804"/>
      <c r="F87" s="804"/>
      <c r="G87" s="804"/>
      <c r="H87" s="804"/>
      <c r="I87" s="804"/>
      <c r="J87" s="804"/>
      <c r="K87" s="804"/>
      <c r="L87" s="804"/>
      <c r="M87" s="804"/>
      <c r="N87" s="804"/>
      <c r="O87" s="924"/>
      <c r="P87" s="760"/>
      <c r="Q87" s="760"/>
      <c r="R87" s="760"/>
      <c r="S87" s="760"/>
      <c r="T87" s="760"/>
      <c r="U87" s="760"/>
      <c r="V87" s="760"/>
      <c r="W87" s="760"/>
      <c r="X87" s="760"/>
      <c r="Y87" s="760"/>
      <c r="Z87" s="760"/>
      <c r="AA87" s="760"/>
      <c r="AB87" s="760"/>
      <c r="AC87" s="760"/>
      <c r="AD87" s="760"/>
      <c r="AE87" s="760"/>
      <c r="AF87" s="760"/>
      <c r="AG87" s="760"/>
      <c r="AH87" s="760"/>
      <c r="AI87" s="760"/>
      <c r="AJ87" s="760"/>
      <c r="AK87" s="760"/>
      <c r="AL87" s="760"/>
      <c r="AM87" s="760"/>
      <c r="AN87" s="760"/>
      <c r="AO87" s="760"/>
      <c r="AP87" s="760"/>
      <c r="AQ87" s="760"/>
      <c r="AR87" s="760"/>
      <c r="AS87" s="760"/>
      <c r="AT87" s="760"/>
      <c r="AU87" s="760"/>
      <c r="AV87" s="760"/>
      <c r="AW87" s="760"/>
      <c r="AX87" s="760"/>
      <c r="AY87" s="760"/>
      <c r="AZ87" s="760"/>
      <c r="BA87" s="760"/>
      <c r="BB87" s="760"/>
      <c r="BC87" s="760"/>
      <c r="BD87" s="760"/>
      <c r="BE87" s="760"/>
      <c r="BF87" s="760"/>
      <c r="BG87" s="760"/>
      <c r="BH87" s="760"/>
      <c r="BI87" s="760"/>
      <c r="BJ87" s="760"/>
      <c r="BK87" s="760"/>
      <c r="BL87" s="760"/>
      <c r="BM87" s="760"/>
      <c r="BN87" s="760"/>
      <c r="BO87" s="760"/>
      <c r="BP87" s="760"/>
      <c r="BQ87" s="760"/>
      <c r="BR87" s="760"/>
      <c r="BS87" s="760"/>
      <c r="BT87" s="760"/>
      <c r="BU87" s="760"/>
      <c r="BV87" s="760"/>
      <c r="BW87" s="760"/>
      <c r="BX87" s="760"/>
      <c r="BY87" s="760"/>
      <c r="BZ87" s="760"/>
      <c r="CA87" s="760"/>
      <c r="CB87" s="760"/>
      <c r="CC87" s="760"/>
      <c r="CD87" s="760"/>
      <c r="CE87" s="760"/>
      <c r="CF87" s="760"/>
      <c r="CG87" s="760"/>
      <c r="CH87" s="760"/>
      <c r="CI87" s="760"/>
      <c r="CJ87" s="760"/>
      <c r="CK87" s="760"/>
      <c r="CL87" s="760"/>
      <c r="CM87" s="760"/>
      <c r="CN87" s="760"/>
      <c r="CO87" s="760"/>
      <c r="CP87" s="760"/>
      <c r="CQ87" s="760"/>
      <c r="CR87" s="760"/>
      <c r="CS87" s="760"/>
      <c r="CT87" s="760"/>
      <c r="CU87" s="760"/>
      <c r="CV87" s="760"/>
      <c r="CW87" s="760"/>
      <c r="CX87" s="760"/>
      <c r="CY87" s="760"/>
      <c r="CZ87" s="760"/>
      <c r="DA87" s="760"/>
      <c r="DB87" s="760"/>
      <c r="DC87" s="760"/>
      <c r="DD87" s="760"/>
      <c r="DE87" s="760"/>
      <c r="DF87" s="760"/>
      <c r="DG87" s="760"/>
      <c r="DH87" s="760"/>
      <c r="DI87" s="760"/>
      <c r="DJ87" s="760"/>
      <c r="DK87" s="760"/>
      <c r="DL87" s="760"/>
      <c r="DM87" s="760"/>
      <c r="DN87" s="760"/>
      <c r="DO87" s="760"/>
      <c r="DP87" s="760"/>
      <c r="DQ87" s="760"/>
      <c r="DR87" s="760"/>
    </row>
    <row r="88" spans="1:122" s="761" customFormat="1" ht="28.5" hidden="1">
      <c r="A88" s="789" t="s">
        <v>1489</v>
      </c>
      <c r="B88" s="776" t="s">
        <v>1490</v>
      </c>
      <c r="C88" s="804"/>
      <c r="D88" s="804"/>
      <c r="E88" s="804"/>
      <c r="F88" s="804"/>
      <c r="G88" s="804"/>
      <c r="H88" s="804"/>
      <c r="I88" s="804"/>
      <c r="J88" s="804"/>
      <c r="K88" s="804"/>
      <c r="L88" s="804"/>
      <c r="M88" s="804"/>
      <c r="N88" s="804"/>
      <c r="O88" s="924"/>
      <c r="P88" s="760"/>
      <c r="Q88" s="760"/>
      <c r="R88" s="760"/>
      <c r="S88" s="760"/>
      <c r="T88" s="760"/>
      <c r="U88" s="760"/>
      <c r="V88" s="760"/>
      <c r="W88" s="760"/>
      <c r="X88" s="760"/>
      <c r="Y88" s="760"/>
      <c r="Z88" s="760"/>
      <c r="AA88" s="760"/>
      <c r="AB88" s="760"/>
      <c r="AC88" s="760"/>
      <c r="AD88" s="760"/>
      <c r="AE88" s="760"/>
      <c r="AF88" s="760"/>
      <c r="AG88" s="760"/>
      <c r="AH88" s="760"/>
      <c r="AI88" s="760"/>
      <c r="AJ88" s="760"/>
      <c r="AK88" s="760"/>
      <c r="AL88" s="760"/>
      <c r="AM88" s="760"/>
      <c r="AN88" s="760"/>
      <c r="AO88" s="760"/>
      <c r="AP88" s="760"/>
      <c r="AQ88" s="760"/>
      <c r="AR88" s="760"/>
      <c r="AS88" s="760"/>
      <c r="AT88" s="760"/>
      <c r="AU88" s="760"/>
      <c r="AV88" s="760"/>
      <c r="AW88" s="760"/>
      <c r="AX88" s="760"/>
      <c r="AY88" s="760"/>
      <c r="AZ88" s="760"/>
      <c r="BA88" s="760"/>
      <c r="BB88" s="760"/>
      <c r="BC88" s="760"/>
      <c r="BD88" s="760"/>
      <c r="BE88" s="760"/>
      <c r="BF88" s="760"/>
      <c r="BG88" s="760"/>
      <c r="BH88" s="760"/>
      <c r="BI88" s="760"/>
      <c r="BJ88" s="760"/>
      <c r="BK88" s="760"/>
      <c r="BL88" s="760"/>
      <c r="BM88" s="760"/>
      <c r="BN88" s="760"/>
      <c r="BO88" s="760"/>
      <c r="BP88" s="760"/>
      <c r="BQ88" s="760"/>
      <c r="BR88" s="760"/>
      <c r="BS88" s="760"/>
      <c r="BT88" s="760"/>
      <c r="BU88" s="760"/>
      <c r="BV88" s="760"/>
      <c r="BW88" s="760"/>
      <c r="BX88" s="760"/>
      <c r="BY88" s="760"/>
      <c r="BZ88" s="760"/>
      <c r="CA88" s="760"/>
      <c r="CB88" s="760"/>
      <c r="CC88" s="760"/>
      <c r="CD88" s="760"/>
      <c r="CE88" s="760"/>
      <c r="CF88" s="760"/>
      <c r="CG88" s="760"/>
      <c r="CH88" s="760"/>
      <c r="CI88" s="760"/>
      <c r="CJ88" s="760"/>
      <c r="CK88" s="760"/>
      <c r="CL88" s="760"/>
      <c r="CM88" s="760"/>
      <c r="CN88" s="760"/>
      <c r="CO88" s="760"/>
      <c r="CP88" s="760"/>
      <c r="CQ88" s="760"/>
      <c r="CR88" s="760"/>
      <c r="CS88" s="760"/>
      <c r="CT88" s="760"/>
      <c r="CU88" s="760"/>
      <c r="CV88" s="760"/>
      <c r="CW88" s="760"/>
      <c r="CX88" s="760"/>
      <c r="CY88" s="760"/>
      <c r="CZ88" s="760"/>
      <c r="DA88" s="760"/>
      <c r="DB88" s="760"/>
      <c r="DC88" s="760"/>
      <c r="DD88" s="760"/>
      <c r="DE88" s="760"/>
      <c r="DF88" s="760"/>
      <c r="DG88" s="760"/>
      <c r="DH88" s="760"/>
      <c r="DI88" s="760"/>
      <c r="DJ88" s="760"/>
      <c r="DK88" s="760"/>
      <c r="DL88" s="760"/>
      <c r="DM88" s="760"/>
      <c r="DN88" s="760"/>
      <c r="DO88" s="760"/>
      <c r="DP88" s="760"/>
      <c r="DQ88" s="760"/>
      <c r="DR88" s="760"/>
    </row>
    <row r="89" spans="1:122" s="761" customFormat="1" hidden="1">
      <c r="A89" s="789" t="s">
        <v>1491</v>
      </c>
      <c r="B89" s="776" t="s">
        <v>1492</v>
      </c>
      <c r="C89" s="804"/>
      <c r="D89" s="804"/>
      <c r="E89" s="804"/>
      <c r="F89" s="804"/>
      <c r="G89" s="804"/>
      <c r="H89" s="804"/>
      <c r="I89" s="804"/>
      <c r="J89" s="804"/>
      <c r="K89" s="804"/>
      <c r="L89" s="804"/>
      <c r="M89" s="804"/>
      <c r="N89" s="804"/>
      <c r="O89" s="924"/>
      <c r="P89" s="760"/>
      <c r="Q89" s="760"/>
      <c r="R89" s="760"/>
      <c r="S89" s="760"/>
      <c r="T89" s="760"/>
      <c r="U89" s="760"/>
      <c r="V89" s="760"/>
      <c r="W89" s="760"/>
      <c r="X89" s="760"/>
      <c r="Y89" s="760"/>
      <c r="Z89" s="760"/>
      <c r="AA89" s="760"/>
      <c r="AB89" s="760"/>
      <c r="AC89" s="760"/>
      <c r="AD89" s="760"/>
      <c r="AE89" s="760"/>
      <c r="AF89" s="760"/>
      <c r="AG89" s="760"/>
      <c r="AH89" s="760"/>
      <c r="AI89" s="760"/>
      <c r="AJ89" s="760"/>
      <c r="AK89" s="760"/>
      <c r="AL89" s="760"/>
      <c r="AM89" s="760"/>
      <c r="AN89" s="760"/>
      <c r="AO89" s="760"/>
      <c r="AP89" s="760"/>
      <c r="AQ89" s="760"/>
      <c r="AR89" s="760"/>
      <c r="AS89" s="760"/>
      <c r="AT89" s="760"/>
      <c r="AU89" s="760"/>
      <c r="AV89" s="760"/>
      <c r="AW89" s="760"/>
      <c r="AX89" s="760"/>
      <c r="AY89" s="760"/>
      <c r="AZ89" s="760"/>
      <c r="BA89" s="760"/>
      <c r="BB89" s="760"/>
      <c r="BC89" s="760"/>
      <c r="BD89" s="760"/>
      <c r="BE89" s="760"/>
      <c r="BF89" s="760"/>
      <c r="BG89" s="760"/>
      <c r="BH89" s="760"/>
      <c r="BI89" s="760"/>
      <c r="BJ89" s="760"/>
      <c r="BK89" s="760"/>
      <c r="BL89" s="760"/>
      <c r="BM89" s="760"/>
      <c r="BN89" s="760"/>
      <c r="BO89" s="760"/>
      <c r="BP89" s="760"/>
      <c r="BQ89" s="760"/>
      <c r="BR89" s="760"/>
      <c r="BS89" s="760"/>
      <c r="BT89" s="760"/>
      <c r="BU89" s="760"/>
      <c r="BV89" s="760"/>
      <c r="BW89" s="760"/>
      <c r="BX89" s="760"/>
      <c r="BY89" s="760"/>
      <c r="BZ89" s="760"/>
      <c r="CA89" s="760"/>
      <c r="CB89" s="760"/>
      <c r="CC89" s="760"/>
      <c r="CD89" s="760"/>
      <c r="CE89" s="760"/>
      <c r="CF89" s="760"/>
      <c r="CG89" s="760"/>
      <c r="CH89" s="760"/>
      <c r="CI89" s="760"/>
      <c r="CJ89" s="760"/>
      <c r="CK89" s="760"/>
      <c r="CL89" s="760"/>
      <c r="CM89" s="760"/>
      <c r="CN89" s="760"/>
      <c r="CO89" s="760"/>
      <c r="CP89" s="760"/>
      <c r="CQ89" s="760"/>
      <c r="CR89" s="760"/>
      <c r="CS89" s="760"/>
      <c r="CT89" s="760"/>
      <c r="CU89" s="760"/>
      <c r="CV89" s="760"/>
      <c r="CW89" s="760"/>
      <c r="CX89" s="760"/>
      <c r="CY89" s="760"/>
      <c r="CZ89" s="760"/>
      <c r="DA89" s="760"/>
      <c r="DB89" s="760"/>
      <c r="DC89" s="760"/>
      <c r="DD89" s="760"/>
      <c r="DE89" s="760"/>
      <c r="DF89" s="760"/>
      <c r="DG89" s="760"/>
      <c r="DH89" s="760"/>
      <c r="DI89" s="760"/>
      <c r="DJ89" s="760"/>
      <c r="DK89" s="760"/>
      <c r="DL89" s="760"/>
      <c r="DM89" s="760"/>
      <c r="DN89" s="760"/>
      <c r="DO89" s="760"/>
      <c r="DP89" s="760"/>
      <c r="DQ89" s="760"/>
      <c r="DR89" s="760"/>
    </row>
    <row r="90" spans="1:122" s="761" customFormat="1">
      <c r="A90" s="789" t="s">
        <v>1493</v>
      </c>
      <c r="B90" s="803" t="s">
        <v>1494</v>
      </c>
      <c r="C90" s="804">
        <v>58.67</v>
      </c>
      <c r="D90" s="804">
        <v>62.18</v>
      </c>
      <c r="E90" s="804"/>
      <c r="F90" s="804"/>
      <c r="G90" s="804"/>
      <c r="H90" s="804"/>
      <c r="I90" s="804"/>
      <c r="J90" s="804"/>
      <c r="K90" s="804"/>
      <c r="L90" s="804"/>
      <c r="M90" s="804"/>
      <c r="N90" s="804"/>
      <c r="O90" s="924"/>
      <c r="P90" s="760"/>
      <c r="Q90" s="760"/>
      <c r="R90" s="760"/>
      <c r="S90" s="760"/>
      <c r="T90" s="760"/>
      <c r="U90" s="760"/>
      <c r="V90" s="760"/>
      <c r="W90" s="760"/>
      <c r="X90" s="760"/>
      <c r="Y90" s="760"/>
      <c r="Z90" s="760"/>
      <c r="AA90" s="760"/>
      <c r="AB90" s="760"/>
      <c r="AC90" s="760"/>
      <c r="AD90" s="760"/>
      <c r="AE90" s="760"/>
      <c r="AF90" s="760"/>
      <c r="AG90" s="760"/>
      <c r="AH90" s="760"/>
      <c r="AI90" s="760"/>
      <c r="AJ90" s="760"/>
      <c r="AK90" s="760"/>
      <c r="AL90" s="760"/>
      <c r="AM90" s="760"/>
      <c r="AN90" s="760"/>
      <c r="AO90" s="760"/>
      <c r="AP90" s="760"/>
      <c r="AQ90" s="760"/>
      <c r="AR90" s="760"/>
      <c r="AS90" s="760"/>
      <c r="AT90" s="760"/>
      <c r="AU90" s="760"/>
      <c r="AV90" s="760"/>
      <c r="AW90" s="760"/>
      <c r="AX90" s="760"/>
      <c r="AY90" s="760"/>
      <c r="AZ90" s="760"/>
      <c r="BA90" s="760"/>
      <c r="BB90" s="760"/>
      <c r="BC90" s="760"/>
      <c r="BD90" s="760"/>
      <c r="BE90" s="760"/>
      <c r="BF90" s="760"/>
      <c r="BG90" s="760"/>
      <c r="BH90" s="760"/>
      <c r="BI90" s="760"/>
      <c r="BJ90" s="760"/>
      <c r="BK90" s="760"/>
      <c r="BL90" s="760"/>
      <c r="BM90" s="760"/>
      <c r="BN90" s="760"/>
      <c r="BO90" s="760"/>
      <c r="BP90" s="760"/>
      <c r="BQ90" s="760"/>
      <c r="BR90" s="760"/>
      <c r="BS90" s="760"/>
      <c r="BT90" s="760"/>
      <c r="BU90" s="760"/>
      <c r="BV90" s="760"/>
      <c r="BW90" s="760"/>
      <c r="BX90" s="760"/>
      <c r="BY90" s="760"/>
      <c r="BZ90" s="760"/>
      <c r="CA90" s="760"/>
      <c r="CB90" s="760"/>
      <c r="CC90" s="760"/>
      <c r="CD90" s="760"/>
      <c r="CE90" s="760"/>
      <c r="CF90" s="760"/>
      <c r="CG90" s="760"/>
      <c r="CH90" s="760"/>
      <c r="CI90" s="760"/>
      <c r="CJ90" s="760"/>
      <c r="CK90" s="760"/>
      <c r="CL90" s="760"/>
      <c r="CM90" s="760"/>
      <c r="CN90" s="760"/>
      <c r="CO90" s="760"/>
      <c r="CP90" s="760"/>
      <c r="CQ90" s="760"/>
      <c r="CR90" s="760"/>
      <c r="CS90" s="760"/>
      <c r="CT90" s="760"/>
      <c r="CU90" s="760"/>
      <c r="CV90" s="760"/>
      <c r="CW90" s="760"/>
      <c r="CX90" s="760"/>
      <c r="CY90" s="760"/>
      <c r="CZ90" s="760"/>
      <c r="DA90" s="760"/>
      <c r="DB90" s="760"/>
      <c r="DC90" s="760"/>
      <c r="DD90" s="760"/>
      <c r="DE90" s="760"/>
      <c r="DF90" s="760"/>
      <c r="DG90" s="760"/>
      <c r="DH90" s="760"/>
      <c r="DI90" s="760"/>
      <c r="DJ90" s="760"/>
      <c r="DK90" s="760"/>
      <c r="DL90" s="760"/>
      <c r="DM90" s="760"/>
      <c r="DN90" s="760"/>
      <c r="DO90" s="760"/>
      <c r="DP90" s="760"/>
      <c r="DQ90" s="760"/>
      <c r="DR90" s="760"/>
    </row>
    <row r="91" spans="1:122" s="761" customFormat="1">
      <c r="A91" s="789" t="s">
        <v>1495</v>
      </c>
      <c r="B91" s="776" t="s">
        <v>1496</v>
      </c>
      <c r="C91" s="804"/>
      <c r="D91" s="804"/>
      <c r="E91" s="804"/>
      <c r="F91" s="804"/>
      <c r="G91" s="804"/>
      <c r="H91" s="804"/>
      <c r="I91" s="804"/>
      <c r="J91" s="804"/>
      <c r="K91" s="804"/>
      <c r="L91" s="804"/>
      <c r="M91" s="804"/>
      <c r="N91" s="804"/>
      <c r="O91" s="924"/>
      <c r="P91" s="760"/>
      <c r="Q91" s="760"/>
      <c r="R91" s="760"/>
      <c r="S91" s="760"/>
      <c r="T91" s="760"/>
      <c r="U91" s="760"/>
      <c r="V91" s="760"/>
      <c r="W91" s="760"/>
      <c r="X91" s="760"/>
      <c r="Y91" s="760"/>
      <c r="Z91" s="760"/>
      <c r="AA91" s="760"/>
      <c r="AB91" s="760"/>
      <c r="AC91" s="760"/>
      <c r="AD91" s="760"/>
      <c r="AE91" s="760"/>
      <c r="AF91" s="760"/>
      <c r="AG91" s="760"/>
      <c r="AH91" s="760"/>
      <c r="AI91" s="760"/>
      <c r="AJ91" s="760"/>
      <c r="AK91" s="760"/>
      <c r="AL91" s="760"/>
      <c r="AM91" s="760"/>
      <c r="AN91" s="760"/>
      <c r="AO91" s="760"/>
      <c r="AP91" s="760"/>
      <c r="AQ91" s="760"/>
      <c r="AR91" s="760"/>
      <c r="AS91" s="760"/>
      <c r="AT91" s="760"/>
      <c r="AU91" s="760"/>
      <c r="AV91" s="760"/>
      <c r="AW91" s="760"/>
      <c r="AX91" s="760"/>
      <c r="AY91" s="760"/>
      <c r="AZ91" s="760"/>
      <c r="BA91" s="760"/>
      <c r="BB91" s="760"/>
      <c r="BC91" s="760"/>
      <c r="BD91" s="760"/>
      <c r="BE91" s="760"/>
      <c r="BF91" s="760"/>
      <c r="BG91" s="760"/>
      <c r="BH91" s="760"/>
      <c r="BI91" s="760"/>
      <c r="BJ91" s="760"/>
      <c r="BK91" s="760"/>
      <c r="BL91" s="760"/>
      <c r="BM91" s="760"/>
      <c r="BN91" s="760"/>
      <c r="BO91" s="760"/>
      <c r="BP91" s="760"/>
      <c r="BQ91" s="760"/>
      <c r="BR91" s="760"/>
      <c r="BS91" s="760"/>
      <c r="BT91" s="760"/>
      <c r="BU91" s="760"/>
      <c r="BV91" s="760"/>
      <c r="BW91" s="760"/>
      <c r="BX91" s="760"/>
      <c r="BY91" s="760"/>
      <c r="BZ91" s="760"/>
      <c r="CA91" s="760"/>
      <c r="CB91" s="760"/>
      <c r="CC91" s="760"/>
      <c r="CD91" s="760"/>
      <c r="CE91" s="760"/>
      <c r="CF91" s="760"/>
      <c r="CG91" s="760"/>
      <c r="CH91" s="760"/>
      <c r="CI91" s="760"/>
      <c r="CJ91" s="760"/>
      <c r="CK91" s="760"/>
      <c r="CL91" s="760"/>
      <c r="CM91" s="760"/>
      <c r="CN91" s="760"/>
      <c r="CO91" s="760"/>
      <c r="CP91" s="760"/>
      <c r="CQ91" s="760"/>
      <c r="CR91" s="760"/>
      <c r="CS91" s="760"/>
      <c r="CT91" s="760"/>
      <c r="CU91" s="760"/>
      <c r="CV91" s="760"/>
      <c r="CW91" s="760"/>
      <c r="CX91" s="760"/>
      <c r="CY91" s="760"/>
      <c r="CZ91" s="760"/>
      <c r="DA91" s="760"/>
      <c r="DB91" s="760"/>
      <c r="DC91" s="760"/>
      <c r="DD91" s="760"/>
      <c r="DE91" s="760"/>
      <c r="DF91" s="760"/>
      <c r="DG91" s="760"/>
      <c r="DH91" s="760"/>
      <c r="DI91" s="760"/>
      <c r="DJ91" s="760"/>
      <c r="DK91" s="760"/>
      <c r="DL91" s="760"/>
      <c r="DM91" s="760"/>
      <c r="DN91" s="760"/>
      <c r="DO91" s="760"/>
      <c r="DP91" s="760"/>
      <c r="DQ91" s="760"/>
      <c r="DR91" s="760"/>
    </row>
    <row r="92" spans="1:122" s="761" customFormat="1">
      <c r="A92" s="789" t="s">
        <v>1497</v>
      </c>
      <c r="B92" s="776" t="s">
        <v>1498</v>
      </c>
      <c r="C92" s="804"/>
      <c r="D92" s="804"/>
      <c r="E92" s="804"/>
      <c r="F92" s="804"/>
      <c r="G92" s="804"/>
      <c r="H92" s="804"/>
      <c r="I92" s="804"/>
      <c r="J92" s="804"/>
      <c r="K92" s="804"/>
      <c r="L92" s="804"/>
      <c r="M92" s="804"/>
      <c r="N92" s="804"/>
      <c r="O92" s="924"/>
      <c r="P92" s="760"/>
      <c r="Q92" s="760"/>
      <c r="R92" s="760"/>
      <c r="S92" s="760"/>
      <c r="T92" s="760"/>
      <c r="U92" s="760"/>
      <c r="V92" s="760"/>
      <c r="W92" s="760"/>
      <c r="X92" s="760"/>
      <c r="Y92" s="760"/>
      <c r="Z92" s="760"/>
      <c r="AA92" s="760"/>
      <c r="AB92" s="760"/>
      <c r="AC92" s="760"/>
      <c r="AD92" s="760"/>
      <c r="AE92" s="760"/>
      <c r="AF92" s="760"/>
      <c r="AG92" s="760"/>
      <c r="AH92" s="760"/>
      <c r="AI92" s="760"/>
      <c r="AJ92" s="760"/>
      <c r="AK92" s="760"/>
      <c r="AL92" s="760"/>
      <c r="AM92" s="760"/>
      <c r="AN92" s="760"/>
      <c r="AO92" s="760"/>
      <c r="AP92" s="760"/>
      <c r="AQ92" s="760"/>
      <c r="AR92" s="760"/>
      <c r="AS92" s="760"/>
      <c r="AT92" s="760"/>
      <c r="AU92" s="760"/>
      <c r="AV92" s="760"/>
      <c r="AW92" s="760"/>
      <c r="AX92" s="760"/>
      <c r="AY92" s="760"/>
      <c r="AZ92" s="760"/>
      <c r="BA92" s="760"/>
      <c r="BB92" s="760"/>
      <c r="BC92" s="760"/>
      <c r="BD92" s="760"/>
      <c r="BE92" s="760"/>
      <c r="BF92" s="760"/>
      <c r="BG92" s="760"/>
      <c r="BH92" s="760"/>
      <c r="BI92" s="760"/>
      <c r="BJ92" s="760"/>
      <c r="BK92" s="760"/>
      <c r="BL92" s="760"/>
      <c r="BM92" s="760"/>
      <c r="BN92" s="760"/>
      <c r="BO92" s="760"/>
      <c r="BP92" s="760"/>
      <c r="BQ92" s="760"/>
      <c r="BR92" s="760"/>
      <c r="BS92" s="760"/>
      <c r="BT92" s="760"/>
      <c r="BU92" s="760"/>
      <c r="BV92" s="760"/>
      <c r="BW92" s="760"/>
      <c r="BX92" s="760"/>
      <c r="BY92" s="760"/>
      <c r="BZ92" s="760"/>
      <c r="CA92" s="760"/>
      <c r="CB92" s="760"/>
      <c r="CC92" s="760"/>
      <c r="CD92" s="760"/>
      <c r="CE92" s="760"/>
      <c r="CF92" s="760"/>
      <c r="CG92" s="760"/>
      <c r="CH92" s="760"/>
      <c r="CI92" s="760"/>
      <c r="CJ92" s="760"/>
      <c r="CK92" s="760"/>
      <c r="CL92" s="760"/>
      <c r="CM92" s="760"/>
      <c r="CN92" s="760"/>
      <c r="CO92" s="760"/>
      <c r="CP92" s="760"/>
      <c r="CQ92" s="760"/>
      <c r="CR92" s="760"/>
      <c r="CS92" s="760"/>
      <c r="CT92" s="760"/>
      <c r="CU92" s="760"/>
      <c r="CV92" s="760"/>
      <c r="CW92" s="760"/>
      <c r="CX92" s="760"/>
      <c r="CY92" s="760"/>
      <c r="CZ92" s="760"/>
      <c r="DA92" s="760"/>
      <c r="DB92" s="760"/>
      <c r="DC92" s="760"/>
      <c r="DD92" s="760"/>
      <c r="DE92" s="760"/>
      <c r="DF92" s="760"/>
      <c r="DG92" s="760"/>
      <c r="DH92" s="760"/>
      <c r="DI92" s="760"/>
      <c r="DJ92" s="760"/>
      <c r="DK92" s="760"/>
      <c r="DL92" s="760"/>
      <c r="DM92" s="760"/>
      <c r="DN92" s="760"/>
      <c r="DO92" s="760"/>
      <c r="DP92" s="760"/>
      <c r="DQ92" s="760"/>
      <c r="DR92" s="760"/>
    </row>
    <row r="93" spans="1:122" s="761" customFormat="1">
      <c r="A93" s="789" t="s">
        <v>1499</v>
      </c>
      <c r="B93" s="776" t="s">
        <v>1500</v>
      </c>
      <c r="C93" s="804"/>
      <c r="D93" s="804"/>
      <c r="E93" s="804"/>
      <c r="F93" s="804"/>
      <c r="G93" s="804"/>
      <c r="H93" s="804"/>
      <c r="I93" s="804"/>
      <c r="J93" s="804"/>
      <c r="K93" s="804"/>
      <c r="L93" s="804"/>
      <c r="M93" s="804"/>
      <c r="N93" s="804"/>
      <c r="O93" s="924"/>
      <c r="P93" s="760"/>
      <c r="Q93" s="760"/>
      <c r="R93" s="760"/>
      <c r="S93" s="760"/>
      <c r="T93" s="760"/>
      <c r="U93" s="760"/>
      <c r="V93" s="760"/>
      <c r="W93" s="760"/>
      <c r="X93" s="760"/>
      <c r="Y93" s="760"/>
      <c r="Z93" s="760"/>
      <c r="AA93" s="760"/>
      <c r="AB93" s="760"/>
      <c r="AC93" s="760"/>
      <c r="AD93" s="760"/>
      <c r="AE93" s="760"/>
      <c r="AF93" s="760"/>
      <c r="AG93" s="760"/>
      <c r="AH93" s="760"/>
      <c r="AI93" s="760"/>
      <c r="AJ93" s="760"/>
      <c r="AK93" s="760"/>
      <c r="AL93" s="760"/>
      <c r="AM93" s="760"/>
      <c r="AN93" s="760"/>
      <c r="AO93" s="760"/>
      <c r="AP93" s="760"/>
      <c r="AQ93" s="760"/>
      <c r="AR93" s="760"/>
      <c r="AS93" s="760"/>
      <c r="AT93" s="760"/>
      <c r="AU93" s="760"/>
      <c r="AV93" s="760"/>
      <c r="AW93" s="760"/>
      <c r="AX93" s="760"/>
      <c r="AY93" s="760"/>
      <c r="AZ93" s="760"/>
      <c r="BA93" s="760"/>
      <c r="BB93" s="760"/>
      <c r="BC93" s="760"/>
      <c r="BD93" s="760"/>
      <c r="BE93" s="760"/>
      <c r="BF93" s="760"/>
      <c r="BG93" s="760"/>
      <c r="BH93" s="760"/>
      <c r="BI93" s="760"/>
      <c r="BJ93" s="760"/>
      <c r="BK93" s="760"/>
      <c r="BL93" s="760"/>
      <c r="BM93" s="760"/>
      <c r="BN93" s="760"/>
      <c r="BO93" s="760"/>
      <c r="BP93" s="760"/>
      <c r="BQ93" s="760"/>
      <c r="BR93" s="760"/>
      <c r="BS93" s="760"/>
      <c r="BT93" s="760"/>
      <c r="BU93" s="760"/>
      <c r="BV93" s="760"/>
      <c r="BW93" s="760"/>
      <c r="BX93" s="760"/>
      <c r="BY93" s="760"/>
      <c r="BZ93" s="760"/>
      <c r="CA93" s="760"/>
      <c r="CB93" s="760"/>
      <c r="CC93" s="760"/>
      <c r="CD93" s="760"/>
      <c r="CE93" s="760"/>
      <c r="CF93" s="760"/>
      <c r="CG93" s="760"/>
      <c r="CH93" s="760"/>
      <c r="CI93" s="760"/>
      <c r="CJ93" s="760"/>
      <c r="CK93" s="760"/>
      <c r="CL93" s="760"/>
      <c r="CM93" s="760"/>
      <c r="CN93" s="760"/>
      <c r="CO93" s="760"/>
      <c r="CP93" s="760"/>
      <c r="CQ93" s="760"/>
      <c r="CR93" s="760"/>
      <c r="CS93" s="760"/>
      <c r="CT93" s="760"/>
      <c r="CU93" s="760"/>
      <c r="CV93" s="760"/>
      <c r="CW93" s="760"/>
      <c r="CX93" s="760"/>
      <c r="CY93" s="760"/>
      <c r="CZ93" s="760"/>
      <c r="DA93" s="760"/>
      <c r="DB93" s="760"/>
      <c r="DC93" s="760"/>
      <c r="DD93" s="760"/>
      <c r="DE93" s="760"/>
      <c r="DF93" s="760"/>
      <c r="DG93" s="760"/>
      <c r="DH93" s="760"/>
      <c r="DI93" s="760"/>
      <c r="DJ93" s="760"/>
      <c r="DK93" s="760"/>
      <c r="DL93" s="760"/>
      <c r="DM93" s="760"/>
      <c r="DN93" s="760"/>
      <c r="DO93" s="760"/>
      <c r="DP93" s="760"/>
      <c r="DQ93" s="760"/>
      <c r="DR93" s="760"/>
    </row>
    <row r="94" spans="1:122" s="761" customFormat="1">
      <c r="A94" s="789" t="s">
        <v>1501</v>
      </c>
      <c r="B94" s="776" t="s">
        <v>1502</v>
      </c>
      <c r="C94" s="804">
        <v>71.55</v>
      </c>
      <c r="D94" s="804">
        <v>73.77</v>
      </c>
      <c r="E94" s="804">
        <v>269.02999999999997</v>
      </c>
      <c r="F94" s="804">
        <v>269.02999999999997</v>
      </c>
      <c r="G94" s="804">
        <v>269.02999999999997</v>
      </c>
      <c r="H94" s="1365">
        <f t="shared" ref="H94:N98" si="27">G94*1.04</f>
        <v>279.7912</v>
      </c>
      <c r="I94" s="1365">
        <f t="shared" si="27"/>
        <v>290.98284799999999</v>
      </c>
      <c r="J94" s="1365">
        <f t="shared" si="27"/>
        <v>302.62216192</v>
      </c>
      <c r="K94" s="1365">
        <f t="shared" si="27"/>
        <v>314.7270483968</v>
      </c>
      <c r="L94" s="1365">
        <f t="shared" si="27"/>
        <v>327.316130332672</v>
      </c>
      <c r="M94" s="1365">
        <f t="shared" si="27"/>
        <v>340.40877554597887</v>
      </c>
      <c r="N94" s="1365">
        <f t="shared" si="27"/>
        <v>354.02512656781806</v>
      </c>
      <c r="O94" s="924"/>
      <c r="P94" s="760"/>
      <c r="Q94" s="760"/>
      <c r="R94" s="760"/>
      <c r="S94" s="760"/>
      <c r="T94" s="760"/>
      <c r="U94" s="760"/>
      <c r="V94" s="760"/>
      <c r="W94" s="760"/>
      <c r="X94" s="760"/>
      <c r="Y94" s="760"/>
      <c r="Z94" s="760"/>
      <c r="AA94" s="760"/>
      <c r="AB94" s="760"/>
      <c r="AC94" s="760"/>
      <c r="AD94" s="760"/>
      <c r="AE94" s="760"/>
      <c r="AF94" s="760"/>
      <c r="AG94" s="760"/>
      <c r="AH94" s="760"/>
      <c r="AI94" s="760"/>
      <c r="AJ94" s="760"/>
      <c r="AK94" s="760"/>
      <c r="AL94" s="760"/>
      <c r="AM94" s="760"/>
      <c r="AN94" s="760"/>
      <c r="AO94" s="760"/>
      <c r="AP94" s="760"/>
      <c r="AQ94" s="760"/>
      <c r="AR94" s="760"/>
      <c r="AS94" s="760"/>
      <c r="AT94" s="760"/>
      <c r="AU94" s="760"/>
      <c r="AV94" s="760"/>
      <c r="AW94" s="760"/>
      <c r="AX94" s="760"/>
      <c r="AY94" s="760"/>
      <c r="AZ94" s="760"/>
      <c r="BA94" s="760"/>
      <c r="BB94" s="760"/>
      <c r="BC94" s="760"/>
      <c r="BD94" s="760"/>
      <c r="BE94" s="760"/>
      <c r="BF94" s="760"/>
      <c r="BG94" s="760"/>
      <c r="BH94" s="760"/>
      <c r="BI94" s="760"/>
      <c r="BJ94" s="760"/>
      <c r="BK94" s="760"/>
      <c r="BL94" s="760"/>
      <c r="BM94" s="760"/>
      <c r="BN94" s="760"/>
      <c r="BO94" s="760"/>
      <c r="BP94" s="760"/>
      <c r="BQ94" s="760"/>
      <c r="BR94" s="760"/>
      <c r="BS94" s="760"/>
      <c r="BT94" s="760"/>
      <c r="BU94" s="760"/>
      <c r="BV94" s="760"/>
      <c r="BW94" s="760"/>
      <c r="BX94" s="760"/>
      <c r="BY94" s="760"/>
      <c r="BZ94" s="760"/>
      <c r="CA94" s="760"/>
      <c r="CB94" s="760"/>
      <c r="CC94" s="760"/>
      <c r="CD94" s="760"/>
      <c r="CE94" s="760"/>
      <c r="CF94" s="760"/>
      <c r="CG94" s="760"/>
      <c r="CH94" s="760"/>
      <c r="CI94" s="760"/>
      <c r="CJ94" s="760"/>
      <c r="CK94" s="760"/>
      <c r="CL94" s="760"/>
      <c r="CM94" s="760"/>
      <c r="CN94" s="760"/>
      <c r="CO94" s="760"/>
      <c r="CP94" s="760"/>
      <c r="CQ94" s="760"/>
      <c r="CR94" s="760"/>
      <c r="CS94" s="760"/>
      <c r="CT94" s="760"/>
      <c r="CU94" s="760"/>
      <c r="CV94" s="760"/>
      <c r="CW94" s="760"/>
      <c r="CX94" s="760"/>
      <c r="CY94" s="760"/>
      <c r="CZ94" s="760"/>
      <c r="DA94" s="760"/>
      <c r="DB94" s="760"/>
      <c r="DC94" s="760"/>
      <c r="DD94" s="760"/>
      <c r="DE94" s="760"/>
      <c r="DF94" s="760"/>
      <c r="DG94" s="760"/>
      <c r="DH94" s="760"/>
      <c r="DI94" s="760"/>
      <c r="DJ94" s="760"/>
      <c r="DK94" s="760"/>
      <c r="DL94" s="760"/>
      <c r="DM94" s="760"/>
      <c r="DN94" s="760"/>
      <c r="DO94" s="760"/>
      <c r="DP94" s="760"/>
      <c r="DQ94" s="760"/>
      <c r="DR94" s="760"/>
    </row>
    <row r="95" spans="1:122" s="761" customFormat="1" hidden="1">
      <c r="A95" s="789" t="s">
        <v>1503</v>
      </c>
      <c r="B95" s="776" t="s">
        <v>1504</v>
      </c>
      <c r="C95" s="804"/>
      <c r="D95" s="804"/>
      <c r="E95" s="804"/>
      <c r="F95" s="804"/>
      <c r="G95" s="804"/>
      <c r="H95" s="1365">
        <f t="shared" si="27"/>
        <v>0</v>
      </c>
      <c r="I95" s="804"/>
      <c r="J95" s="804"/>
      <c r="K95" s="804"/>
      <c r="L95" s="804"/>
      <c r="M95" s="804"/>
      <c r="N95" s="804"/>
      <c r="O95" s="924"/>
      <c r="P95" s="760"/>
      <c r="Q95" s="760"/>
      <c r="R95" s="760"/>
      <c r="S95" s="760"/>
      <c r="T95" s="760"/>
      <c r="U95" s="760"/>
      <c r="V95" s="760"/>
      <c r="W95" s="760"/>
      <c r="X95" s="760"/>
      <c r="Y95" s="760"/>
      <c r="Z95" s="760"/>
      <c r="AA95" s="760"/>
      <c r="AB95" s="760"/>
      <c r="AC95" s="760"/>
      <c r="AD95" s="760"/>
      <c r="AE95" s="760"/>
      <c r="AF95" s="760"/>
      <c r="AG95" s="760"/>
      <c r="AH95" s="760"/>
      <c r="AI95" s="760"/>
      <c r="AJ95" s="760"/>
      <c r="AK95" s="760"/>
      <c r="AL95" s="760"/>
      <c r="AM95" s="760"/>
      <c r="AN95" s="760"/>
      <c r="AO95" s="760"/>
      <c r="AP95" s="760"/>
      <c r="AQ95" s="760"/>
      <c r="AR95" s="760"/>
      <c r="AS95" s="760"/>
      <c r="AT95" s="760"/>
      <c r="AU95" s="760"/>
      <c r="AV95" s="760"/>
      <c r="AW95" s="760"/>
      <c r="AX95" s="760"/>
      <c r="AY95" s="760"/>
      <c r="AZ95" s="760"/>
      <c r="BA95" s="760"/>
      <c r="BB95" s="760"/>
      <c r="BC95" s="760"/>
      <c r="BD95" s="760"/>
      <c r="BE95" s="760"/>
      <c r="BF95" s="760"/>
      <c r="BG95" s="760"/>
      <c r="BH95" s="760"/>
      <c r="BI95" s="760"/>
      <c r="BJ95" s="760"/>
      <c r="BK95" s="760"/>
      <c r="BL95" s="760"/>
      <c r="BM95" s="760"/>
      <c r="BN95" s="760"/>
      <c r="BO95" s="760"/>
      <c r="BP95" s="760"/>
      <c r="BQ95" s="760"/>
      <c r="BR95" s="760"/>
      <c r="BS95" s="760"/>
      <c r="BT95" s="760"/>
      <c r="BU95" s="760"/>
      <c r="BV95" s="760"/>
      <c r="BW95" s="760"/>
      <c r="BX95" s="760"/>
      <c r="BY95" s="760"/>
      <c r="BZ95" s="760"/>
      <c r="CA95" s="760"/>
      <c r="CB95" s="760"/>
      <c r="CC95" s="760"/>
      <c r="CD95" s="760"/>
      <c r="CE95" s="760"/>
      <c r="CF95" s="760"/>
      <c r="CG95" s="760"/>
      <c r="CH95" s="760"/>
      <c r="CI95" s="760"/>
      <c r="CJ95" s="760"/>
      <c r="CK95" s="760"/>
      <c r="CL95" s="760"/>
      <c r="CM95" s="760"/>
      <c r="CN95" s="760"/>
      <c r="CO95" s="760"/>
      <c r="CP95" s="760"/>
      <c r="CQ95" s="760"/>
      <c r="CR95" s="760"/>
      <c r="CS95" s="760"/>
      <c r="CT95" s="760"/>
      <c r="CU95" s="760"/>
      <c r="CV95" s="760"/>
      <c r="CW95" s="760"/>
      <c r="CX95" s="760"/>
      <c r="CY95" s="760"/>
      <c r="CZ95" s="760"/>
      <c r="DA95" s="760"/>
      <c r="DB95" s="760"/>
      <c r="DC95" s="760"/>
      <c r="DD95" s="760"/>
      <c r="DE95" s="760"/>
      <c r="DF95" s="760"/>
      <c r="DG95" s="760"/>
      <c r="DH95" s="760"/>
      <c r="DI95" s="760"/>
      <c r="DJ95" s="760"/>
      <c r="DK95" s="760"/>
      <c r="DL95" s="760"/>
      <c r="DM95" s="760"/>
      <c r="DN95" s="760"/>
      <c r="DO95" s="760"/>
      <c r="DP95" s="760"/>
      <c r="DQ95" s="760"/>
      <c r="DR95" s="760"/>
    </row>
    <row r="96" spans="1:122" s="761" customFormat="1" hidden="1">
      <c r="A96" s="789" t="s">
        <v>1505</v>
      </c>
      <c r="B96" s="776" t="s">
        <v>1506</v>
      </c>
      <c r="C96" s="804"/>
      <c r="D96" s="804"/>
      <c r="E96" s="804"/>
      <c r="F96" s="804"/>
      <c r="G96" s="804"/>
      <c r="H96" s="1365">
        <f t="shared" si="27"/>
        <v>0</v>
      </c>
      <c r="I96" s="804"/>
      <c r="J96" s="804"/>
      <c r="K96" s="804"/>
      <c r="L96" s="804"/>
      <c r="M96" s="804"/>
      <c r="N96" s="804"/>
      <c r="O96" s="924"/>
      <c r="P96" s="760"/>
      <c r="Q96" s="760"/>
      <c r="R96" s="760"/>
      <c r="S96" s="760"/>
      <c r="T96" s="760"/>
      <c r="U96" s="760"/>
      <c r="V96" s="760"/>
      <c r="W96" s="760"/>
      <c r="X96" s="760"/>
      <c r="Y96" s="760"/>
      <c r="Z96" s="760"/>
      <c r="AA96" s="760"/>
      <c r="AB96" s="760"/>
      <c r="AC96" s="760"/>
      <c r="AD96" s="760"/>
      <c r="AE96" s="760"/>
      <c r="AF96" s="760"/>
      <c r="AG96" s="760"/>
      <c r="AH96" s="760"/>
      <c r="AI96" s="760"/>
      <c r="AJ96" s="760"/>
      <c r="AK96" s="760"/>
      <c r="AL96" s="760"/>
      <c r="AM96" s="760"/>
      <c r="AN96" s="760"/>
      <c r="AO96" s="760"/>
      <c r="AP96" s="760"/>
      <c r="AQ96" s="760"/>
      <c r="AR96" s="760"/>
      <c r="AS96" s="760"/>
      <c r="AT96" s="760"/>
      <c r="AU96" s="760"/>
      <c r="AV96" s="760"/>
      <c r="AW96" s="760"/>
      <c r="AX96" s="760"/>
      <c r="AY96" s="760"/>
      <c r="AZ96" s="760"/>
      <c r="BA96" s="760"/>
      <c r="BB96" s="760"/>
      <c r="BC96" s="760"/>
      <c r="BD96" s="760"/>
      <c r="BE96" s="760"/>
      <c r="BF96" s="760"/>
      <c r="BG96" s="760"/>
      <c r="BH96" s="760"/>
      <c r="BI96" s="760"/>
      <c r="BJ96" s="760"/>
      <c r="BK96" s="760"/>
      <c r="BL96" s="760"/>
      <c r="BM96" s="760"/>
      <c r="BN96" s="760"/>
      <c r="BO96" s="760"/>
      <c r="BP96" s="760"/>
      <c r="BQ96" s="760"/>
      <c r="BR96" s="760"/>
      <c r="BS96" s="760"/>
      <c r="BT96" s="760"/>
      <c r="BU96" s="760"/>
      <c r="BV96" s="760"/>
      <c r="BW96" s="760"/>
      <c r="BX96" s="760"/>
      <c r="BY96" s="760"/>
      <c r="BZ96" s="760"/>
      <c r="CA96" s="760"/>
      <c r="CB96" s="760"/>
      <c r="CC96" s="760"/>
      <c r="CD96" s="760"/>
      <c r="CE96" s="760"/>
      <c r="CF96" s="760"/>
      <c r="CG96" s="760"/>
      <c r="CH96" s="760"/>
      <c r="CI96" s="760"/>
      <c r="CJ96" s="760"/>
      <c r="CK96" s="760"/>
      <c r="CL96" s="760"/>
      <c r="CM96" s="760"/>
      <c r="CN96" s="760"/>
      <c r="CO96" s="760"/>
      <c r="CP96" s="760"/>
      <c r="CQ96" s="760"/>
      <c r="CR96" s="760"/>
      <c r="CS96" s="760"/>
      <c r="CT96" s="760"/>
      <c r="CU96" s="760"/>
      <c r="CV96" s="760"/>
      <c r="CW96" s="760"/>
      <c r="CX96" s="760"/>
      <c r="CY96" s="760"/>
      <c r="CZ96" s="760"/>
      <c r="DA96" s="760"/>
      <c r="DB96" s="760"/>
      <c r="DC96" s="760"/>
      <c r="DD96" s="760"/>
      <c r="DE96" s="760"/>
      <c r="DF96" s="760"/>
      <c r="DG96" s="760"/>
      <c r="DH96" s="760"/>
      <c r="DI96" s="760"/>
      <c r="DJ96" s="760"/>
      <c r="DK96" s="760"/>
      <c r="DL96" s="760"/>
      <c r="DM96" s="760"/>
      <c r="DN96" s="760"/>
      <c r="DO96" s="760"/>
      <c r="DP96" s="760"/>
      <c r="DQ96" s="760"/>
      <c r="DR96" s="760"/>
    </row>
    <row r="97" spans="1:122" s="761" customFormat="1" ht="28.5" hidden="1">
      <c r="A97" s="789" t="s">
        <v>1507</v>
      </c>
      <c r="B97" s="776" t="s">
        <v>1508</v>
      </c>
      <c r="C97" s="804"/>
      <c r="D97" s="804"/>
      <c r="E97" s="804"/>
      <c r="F97" s="804"/>
      <c r="G97" s="804"/>
      <c r="H97" s="1365">
        <f t="shared" si="27"/>
        <v>0</v>
      </c>
      <c r="I97" s="804"/>
      <c r="J97" s="804"/>
      <c r="K97" s="804"/>
      <c r="L97" s="804"/>
      <c r="M97" s="804"/>
      <c r="N97" s="804"/>
      <c r="O97" s="924"/>
      <c r="P97" s="760"/>
      <c r="Q97" s="760"/>
      <c r="R97" s="760"/>
      <c r="S97" s="760"/>
      <c r="T97" s="760"/>
      <c r="U97" s="760"/>
      <c r="V97" s="760"/>
      <c r="W97" s="760"/>
      <c r="X97" s="760"/>
      <c r="Y97" s="760"/>
      <c r="Z97" s="760"/>
      <c r="AA97" s="760"/>
      <c r="AB97" s="760"/>
      <c r="AC97" s="760"/>
      <c r="AD97" s="760"/>
      <c r="AE97" s="760"/>
      <c r="AF97" s="760"/>
      <c r="AG97" s="760"/>
      <c r="AH97" s="760"/>
      <c r="AI97" s="760"/>
      <c r="AJ97" s="760"/>
      <c r="AK97" s="760"/>
      <c r="AL97" s="760"/>
      <c r="AM97" s="760"/>
      <c r="AN97" s="760"/>
      <c r="AO97" s="760"/>
      <c r="AP97" s="760"/>
      <c r="AQ97" s="760"/>
      <c r="AR97" s="760"/>
      <c r="AS97" s="760"/>
      <c r="AT97" s="760"/>
      <c r="AU97" s="760"/>
      <c r="AV97" s="760"/>
      <c r="AW97" s="760"/>
      <c r="AX97" s="760"/>
      <c r="AY97" s="760"/>
      <c r="AZ97" s="760"/>
      <c r="BA97" s="760"/>
      <c r="BB97" s="760"/>
      <c r="BC97" s="760"/>
      <c r="BD97" s="760"/>
      <c r="BE97" s="760"/>
      <c r="BF97" s="760"/>
      <c r="BG97" s="760"/>
      <c r="BH97" s="760"/>
      <c r="BI97" s="760"/>
      <c r="BJ97" s="760"/>
      <c r="BK97" s="760"/>
      <c r="BL97" s="760"/>
      <c r="BM97" s="760"/>
      <c r="BN97" s="760"/>
      <c r="BO97" s="760"/>
      <c r="BP97" s="760"/>
      <c r="BQ97" s="760"/>
      <c r="BR97" s="760"/>
      <c r="BS97" s="760"/>
      <c r="BT97" s="760"/>
      <c r="BU97" s="760"/>
      <c r="BV97" s="760"/>
      <c r="BW97" s="760"/>
      <c r="BX97" s="760"/>
      <c r="BY97" s="760"/>
      <c r="BZ97" s="760"/>
      <c r="CA97" s="760"/>
      <c r="CB97" s="760"/>
      <c r="CC97" s="760"/>
      <c r="CD97" s="760"/>
      <c r="CE97" s="760"/>
      <c r="CF97" s="760"/>
      <c r="CG97" s="760"/>
      <c r="CH97" s="760"/>
      <c r="CI97" s="760"/>
      <c r="CJ97" s="760"/>
      <c r="CK97" s="760"/>
      <c r="CL97" s="760"/>
      <c r="CM97" s="760"/>
      <c r="CN97" s="760"/>
      <c r="CO97" s="760"/>
      <c r="CP97" s="760"/>
      <c r="CQ97" s="760"/>
      <c r="CR97" s="760"/>
      <c r="CS97" s="760"/>
      <c r="CT97" s="760"/>
      <c r="CU97" s="760"/>
      <c r="CV97" s="760"/>
      <c r="CW97" s="760"/>
      <c r="CX97" s="760"/>
      <c r="CY97" s="760"/>
      <c r="CZ97" s="760"/>
      <c r="DA97" s="760"/>
      <c r="DB97" s="760"/>
      <c r="DC97" s="760"/>
      <c r="DD97" s="760"/>
      <c r="DE97" s="760"/>
      <c r="DF97" s="760"/>
      <c r="DG97" s="760"/>
      <c r="DH97" s="760"/>
      <c r="DI97" s="760"/>
      <c r="DJ97" s="760"/>
      <c r="DK97" s="760"/>
      <c r="DL97" s="760"/>
      <c r="DM97" s="760"/>
      <c r="DN97" s="760"/>
      <c r="DO97" s="760"/>
      <c r="DP97" s="760"/>
      <c r="DQ97" s="760"/>
      <c r="DR97" s="760"/>
    </row>
    <row r="98" spans="1:122" s="761" customFormat="1" hidden="1">
      <c r="A98" s="789" t="s">
        <v>1509</v>
      </c>
      <c r="B98" s="776" t="s">
        <v>1510</v>
      </c>
      <c r="C98" s="804"/>
      <c r="D98" s="804"/>
      <c r="E98" s="804"/>
      <c r="F98" s="804"/>
      <c r="G98" s="804"/>
      <c r="H98" s="1365">
        <f t="shared" si="27"/>
        <v>0</v>
      </c>
      <c r="I98" s="804"/>
      <c r="J98" s="804"/>
      <c r="K98" s="804"/>
      <c r="L98" s="804"/>
      <c r="M98" s="804"/>
      <c r="N98" s="804"/>
      <c r="O98" s="924"/>
      <c r="P98" s="760"/>
      <c r="Q98" s="760"/>
      <c r="R98" s="760"/>
      <c r="S98" s="760"/>
      <c r="T98" s="760"/>
      <c r="U98" s="760"/>
      <c r="V98" s="760"/>
      <c r="W98" s="760"/>
      <c r="X98" s="760"/>
      <c r="Y98" s="760"/>
      <c r="Z98" s="760"/>
      <c r="AA98" s="760"/>
      <c r="AB98" s="760"/>
      <c r="AC98" s="760"/>
      <c r="AD98" s="760"/>
      <c r="AE98" s="760"/>
      <c r="AF98" s="760"/>
      <c r="AG98" s="760"/>
      <c r="AH98" s="760"/>
      <c r="AI98" s="760"/>
      <c r="AJ98" s="760"/>
      <c r="AK98" s="760"/>
      <c r="AL98" s="760"/>
      <c r="AM98" s="760"/>
      <c r="AN98" s="760"/>
      <c r="AO98" s="760"/>
      <c r="AP98" s="760"/>
      <c r="AQ98" s="760"/>
      <c r="AR98" s="760"/>
      <c r="AS98" s="760"/>
      <c r="AT98" s="760"/>
      <c r="AU98" s="760"/>
      <c r="AV98" s="760"/>
      <c r="AW98" s="760"/>
      <c r="AX98" s="760"/>
      <c r="AY98" s="760"/>
      <c r="AZ98" s="760"/>
      <c r="BA98" s="760"/>
      <c r="BB98" s="760"/>
      <c r="BC98" s="760"/>
      <c r="BD98" s="760"/>
      <c r="BE98" s="760"/>
      <c r="BF98" s="760"/>
      <c r="BG98" s="760"/>
      <c r="BH98" s="760"/>
      <c r="BI98" s="760"/>
      <c r="BJ98" s="760"/>
      <c r="BK98" s="760"/>
      <c r="BL98" s="760"/>
      <c r="BM98" s="760"/>
      <c r="BN98" s="760"/>
      <c r="BO98" s="760"/>
      <c r="BP98" s="760"/>
      <c r="BQ98" s="760"/>
      <c r="BR98" s="760"/>
      <c r="BS98" s="760"/>
      <c r="BT98" s="760"/>
      <c r="BU98" s="760"/>
      <c r="BV98" s="760"/>
      <c r="BW98" s="760"/>
      <c r="BX98" s="760"/>
      <c r="BY98" s="760"/>
      <c r="BZ98" s="760"/>
      <c r="CA98" s="760"/>
      <c r="CB98" s="760"/>
      <c r="CC98" s="760"/>
      <c r="CD98" s="760"/>
      <c r="CE98" s="760"/>
      <c r="CF98" s="760"/>
      <c r="CG98" s="760"/>
      <c r="CH98" s="760"/>
      <c r="CI98" s="760"/>
      <c r="CJ98" s="760"/>
      <c r="CK98" s="760"/>
      <c r="CL98" s="760"/>
      <c r="CM98" s="760"/>
      <c r="CN98" s="760"/>
      <c r="CO98" s="760"/>
      <c r="CP98" s="760"/>
      <c r="CQ98" s="760"/>
      <c r="CR98" s="760"/>
      <c r="CS98" s="760"/>
      <c r="CT98" s="760"/>
      <c r="CU98" s="760"/>
      <c r="CV98" s="760"/>
      <c r="CW98" s="760"/>
      <c r="CX98" s="760"/>
      <c r="CY98" s="760"/>
      <c r="CZ98" s="760"/>
      <c r="DA98" s="760"/>
      <c r="DB98" s="760"/>
      <c r="DC98" s="760"/>
      <c r="DD98" s="760"/>
      <c r="DE98" s="760"/>
      <c r="DF98" s="760"/>
      <c r="DG98" s="760"/>
      <c r="DH98" s="760"/>
      <c r="DI98" s="760"/>
      <c r="DJ98" s="760"/>
      <c r="DK98" s="760"/>
      <c r="DL98" s="760"/>
      <c r="DM98" s="760"/>
      <c r="DN98" s="760"/>
      <c r="DO98" s="760"/>
      <c r="DP98" s="760"/>
      <c r="DQ98" s="760"/>
      <c r="DR98" s="760"/>
    </row>
    <row r="99" spans="1:122" s="761" customFormat="1" ht="28.5">
      <c r="A99" s="789" t="s">
        <v>1511</v>
      </c>
      <c r="B99" s="803" t="s">
        <v>1512</v>
      </c>
      <c r="C99" s="804"/>
      <c r="D99" s="804"/>
      <c r="E99" s="804">
        <v>174.59</v>
      </c>
      <c r="F99" s="804">
        <v>174.59</v>
      </c>
      <c r="G99" s="804">
        <v>174.59</v>
      </c>
      <c r="H99" s="1365">
        <f t="shared" ref="H99:N99" si="28">G99*1.04</f>
        <v>181.5736</v>
      </c>
      <c r="I99" s="804">
        <f t="shared" si="28"/>
        <v>188.836544</v>
      </c>
      <c r="J99" s="1365">
        <f t="shared" si="28"/>
        <v>196.39000576000001</v>
      </c>
      <c r="K99" s="804">
        <f t="shared" si="28"/>
        <v>204.24560599040001</v>
      </c>
      <c r="L99" s="1365">
        <f t="shared" si="28"/>
        <v>212.41543023001603</v>
      </c>
      <c r="M99" s="804">
        <f t="shared" si="28"/>
        <v>220.91204743921668</v>
      </c>
      <c r="N99" s="1365">
        <f t="shared" si="28"/>
        <v>229.74852933678537</v>
      </c>
      <c r="O99" s="924"/>
      <c r="P99" s="760"/>
      <c r="Q99" s="760"/>
      <c r="R99" s="760"/>
      <c r="S99" s="760"/>
      <c r="T99" s="760"/>
      <c r="U99" s="760"/>
      <c r="V99" s="760"/>
      <c r="W99" s="760"/>
      <c r="X99" s="760"/>
      <c r="Y99" s="760"/>
      <c r="Z99" s="760"/>
      <c r="AA99" s="760"/>
      <c r="AB99" s="760"/>
      <c r="AC99" s="760"/>
      <c r="AD99" s="760"/>
      <c r="AE99" s="760"/>
      <c r="AF99" s="760"/>
      <c r="AG99" s="760"/>
      <c r="AH99" s="760"/>
      <c r="AI99" s="760"/>
      <c r="AJ99" s="760"/>
      <c r="AK99" s="760"/>
      <c r="AL99" s="760"/>
      <c r="AM99" s="760"/>
      <c r="AN99" s="760"/>
      <c r="AO99" s="760"/>
      <c r="AP99" s="760"/>
      <c r="AQ99" s="760"/>
      <c r="AR99" s="760"/>
      <c r="AS99" s="760"/>
      <c r="AT99" s="760"/>
      <c r="AU99" s="760"/>
      <c r="AV99" s="760"/>
      <c r="AW99" s="760"/>
      <c r="AX99" s="760"/>
      <c r="AY99" s="760"/>
      <c r="AZ99" s="760"/>
      <c r="BA99" s="760"/>
      <c r="BB99" s="760"/>
      <c r="BC99" s="760"/>
      <c r="BD99" s="760"/>
      <c r="BE99" s="760"/>
      <c r="BF99" s="760"/>
      <c r="BG99" s="760"/>
      <c r="BH99" s="760"/>
      <c r="BI99" s="760"/>
      <c r="BJ99" s="760"/>
      <c r="BK99" s="760"/>
      <c r="BL99" s="760"/>
      <c r="BM99" s="760"/>
      <c r="BN99" s="760"/>
      <c r="BO99" s="760"/>
      <c r="BP99" s="760"/>
      <c r="BQ99" s="760"/>
      <c r="BR99" s="760"/>
      <c r="BS99" s="760"/>
      <c r="BT99" s="760"/>
      <c r="BU99" s="760"/>
      <c r="BV99" s="760"/>
      <c r="BW99" s="760"/>
      <c r="BX99" s="760"/>
      <c r="BY99" s="760"/>
      <c r="BZ99" s="760"/>
      <c r="CA99" s="760"/>
      <c r="CB99" s="760"/>
      <c r="CC99" s="760"/>
      <c r="CD99" s="760"/>
      <c r="CE99" s="760"/>
      <c r="CF99" s="760"/>
      <c r="CG99" s="760"/>
      <c r="CH99" s="760"/>
      <c r="CI99" s="760"/>
      <c r="CJ99" s="760"/>
      <c r="CK99" s="760"/>
      <c r="CL99" s="760"/>
      <c r="CM99" s="760"/>
      <c r="CN99" s="760"/>
      <c r="CO99" s="760"/>
      <c r="CP99" s="760"/>
      <c r="CQ99" s="760"/>
      <c r="CR99" s="760"/>
      <c r="CS99" s="760"/>
      <c r="CT99" s="760"/>
      <c r="CU99" s="760"/>
      <c r="CV99" s="760"/>
      <c r="CW99" s="760"/>
      <c r="CX99" s="760"/>
      <c r="CY99" s="760"/>
      <c r="CZ99" s="760"/>
      <c r="DA99" s="760"/>
      <c r="DB99" s="760"/>
      <c r="DC99" s="760"/>
      <c r="DD99" s="760"/>
      <c r="DE99" s="760"/>
      <c r="DF99" s="760"/>
      <c r="DG99" s="760"/>
      <c r="DH99" s="760"/>
      <c r="DI99" s="760"/>
      <c r="DJ99" s="760"/>
      <c r="DK99" s="760"/>
      <c r="DL99" s="760"/>
      <c r="DM99" s="760"/>
      <c r="DN99" s="760"/>
      <c r="DO99" s="760"/>
      <c r="DP99" s="760"/>
      <c r="DQ99" s="760"/>
      <c r="DR99" s="760"/>
    </row>
    <row r="100" spans="1:122" s="761" customFormat="1" ht="28.5" hidden="1">
      <c r="A100" s="789" t="s">
        <v>1513</v>
      </c>
      <c r="B100" s="803" t="s">
        <v>1514</v>
      </c>
      <c r="C100" s="804"/>
      <c r="D100" s="804"/>
      <c r="E100" s="804"/>
      <c r="F100" s="804"/>
      <c r="G100" s="804"/>
      <c r="H100" s="804"/>
      <c r="I100" s="804"/>
      <c r="J100" s="804"/>
      <c r="K100" s="804"/>
      <c r="L100" s="804"/>
      <c r="M100" s="804"/>
      <c r="N100" s="804"/>
      <c r="O100" s="924"/>
      <c r="P100" s="760"/>
      <c r="Q100" s="760"/>
      <c r="R100" s="760"/>
      <c r="S100" s="760"/>
      <c r="T100" s="760"/>
      <c r="U100" s="760"/>
      <c r="V100" s="760"/>
      <c r="W100" s="760"/>
      <c r="X100" s="760"/>
      <c r="Y100" s="760"/>
      <c r="Z100" s="760"/>
      <c r="AA100" s="760"/>
      <c r="AB100" s="760"/>
      <c r="AC100" s="760"/>
      <c r="AD100" s="760"/>
      <c r="AE100" s="760"/>
      <c r="AF100" s="760"/>
      <c r="AG100" s="760"/>
      <c r="AH100" s="760"/>
      <c r="AI100" s="760"/>
      <c r="AJ100" s="760"/>
      <c r="AK100" s="760"/>
      <c r="AL100" s="760"/>
      <c r="AM100" s="760"/>
      <c r="AN100" s="760"/>
      <c r="AO100" s="760"/>
      <c r="AP100" s="760"/>
      <c r="AQ100" s="760"/>
      <c r="AR100" s="760"/>
      <c r="AS100" s="760"/>
      <c r="AT100" s="760"/>
      <c r="AU100" s="760"/>
      <c r="AV100" s="760"/>
      <c r="AW100" s="760"/>
      <c r="AX100" s="760"/>
      <c r="AY100" s="760"/>
      <c r="AZ100" s="760"/>
      <c r="BA100" s="760"/>
      <c r="BB100" s="760"/>
      <c r="BC100" s="760"/>
      <c r="BD100" s="760"/>
      <c r="BE100" s="760"/>
      <c r="BF100" s="760"/>
      <c r="BG100" s="760"/>
      <c r="BH100" s="760"/>
      <c r="BI100" s="760"/>
      <c r="BJ100" s="760"/>
      <c r="BK100" s="760"/>
      <c r="BL100" s="760"/>
      <c r="BM100" s="760"/>
      <c r="BN100" s="760"/>
      <c r="BO100" s="760"/>
      <c r="BP100" s="760"/>
      <c r="BQ100" s="760"/>
      <c r="BR100" s="760"/>
      <c r="BS100" s="760"/>
      <c r="BT100" s="760"/>
      <c r="BU100" s="760"/>
      <c r="BV100" s="760"/>
      <c r="BW100" s="760"/>
      <c r="BX100" s="760"/>
      <c r="BY100" s="760"/>
      <c r="BZ100" s="760"/>
      <c r="CA100" s="760"/>
      <c r="CB100" s="760"/>
      <c r="CC100" s="760"/>
      <c r="CD100" s="760"/>
      <c r="CE100" s="760"/>
      <c r="CF100" s="760"/>
      <c r="CG100" s="760"/>
      <c r="CH100" s="760"/>
      <c r="CI100" s="760"/>
      <c r="CJ100" s="760"/>
      <c r="CK100" s="760"/>
      <c r="CL100" s="760"/>
      <c r="CM100" s="760"/>
      <c r="CN100" s="760"/>
      <c r="CO100" s="760"/>
      <c r="CP100" s="760"/>
      <c r="CQ100" s="760"/>
      <c r="CR100" s="760"/>
      <c r="CS100" s="760"/>
      <c r="CT100" s="760"/>
      <c r="CU100" s="760"/>
      <c r="CV100" s="760"/>
      <c r="CW100" s="760"/>
      <c r="CX100" s="760"/>
      <c r="CY100" s="760"/>
      <c r="CZ100" s="760"/>
      <c r="DA100" s="760"/>
      <c r="DB100" s="760"/>
      <c r="DC100" s="760"/>
      <c r="DD100" s="760"/>
      <c r="DE100" s="760"/>
      <c r="DF100" s="760"/>
      <c r="DG100" s="760"/>
      <c r="DH100" s="760"/>
      <c r="DI100" s="760"/>
      <c r="DJ100" s="760"/>
      <c r="DK100" s="760"/>
      <c r="DL100" s="760"/>
      <c r="DM100" s="760"/>
      <c r="DN100" s="760"/>
      <c r="DO100" s="760"/>
      <c r="DP100" s="760"/>
      <c r="DQ100" s="760"/>
      <c r="DR100" s="760"/>
    </row>
    <row r="101" spans="1:122" s="761" customFormat="1" hidden="1">
      <c r="A101" s="789" t="s">
        <v>1515</v>
      </c>
      <c r="B101" s="776" t="s">
        <v>1516</v>
      </c>
      <c r="C101" s="804"/>
      <c r="D101" s="804"/>
      <c r="E101" s="804"/>
      <c r="F101" s="804"/>
      <c r="G101" s="804"/>
      <c r="H101" s="804"/>
      <c r="I101" s="804"/>
      <c r="J101" s="804"/>
      <c r="K101" s="804"/>
      <c r="L101" s="804"/>
      <c r="M101" s="804"/>
      <c r="N101" s="804"/>
      <c r="O101" s="924"/>
      <c r="P101" s="760"/>
      <c r="Q101" s="760"/>
      <c r="R101" s="760"/>
      <c r="S101" s="760"/>
      <c r="T101" s="760"/>
      <c r="U101" s="760"/>
      <c r="V101" s="760"/>
      <c r="W101" s="760"/>
      <c r="X101" s="760"/>
      <c r="Y101" s="760"/>
      <c r="Z101" s="760"/>
      <c r="AA101" s="760"/>
      <c r="AB101" s="760"/>
      <c r="AC101" s="760"/>
      <c r="AD101" s="760"/>
      <c r="AE101" s="760"/>
      <c r="AF101" s="760"/>
      <c r="AG101" s="760"/>
      <c r="AH101" s="760"/>
      <c r="AI101" s="760"/>
      <c r="AJ101" s="760"/>
      <c r="AK101" s="760"/>
      <c r="AL101" s="760"/>
      <c r="AM101" s="760"/>
      <c r="AN101" s="760"/>
      <c r="AO101" s="760"/>
      <c r="AP101" s="760"/>
      <c r="AQ101" s="760"/>
      <c r="AR101" s="760"/>
      <c r="AS101" s="760"/>
      <c r="AT101" s="760"/>
      <c r="AU101" s="760"/>
      <c r="AV101" s="760"/>
      <c r="AW101" s="760"/>
      <c r="AX101" s="760"/>
      <c r="AY101" s="760"/>
      <c r="AZ101" s="760"/>
      <c r="BA101" s="760"/>
      <c r="BB101" s="760"/>
      <c r="BC101" s="760"/>
      <c r="BD101" s="760"/>
      <c r="BE101" s="760"/>
      <c r="BF101" s="760"/>
      <c r="BG101" s="760"/>
      <c r="BH101" s="760"/>
      <c r="BI101" s="760"/>
      <c r="BJ101" s="760"/>
      <c r="BK101" s="760"/>
      <c r="BL101" s="760"/>
      <c r="BM101" s="760"/>
      <c r="BN101" s="760"/>
      <c r="BO101" s="760"/>
      <c r="BP101" s="760"/>
      <c r="BQ101" s="760"/>
      <c r="BR101" s="760"/>
      <c r="BS101" s="760"/>
      <c r="BT101" s="760"/>
      <c r="BU101" s="760"/>
      <c r="BV101" s="760"/>
      <c r="BW101" s="760"/>
      <c r="BX101" s="760"/>
      <c r="BY101" s="760"/>
      <c r="BZ101" s="760"/>
      <c r="CA101" s="760"/>
      <c r="CB101" s="760"/>
      <c r="CC101" s="760"/>
      <c r="CD101" s="760"/>
      <c r="CE101" s="760"/>
      <c r="CF101" s="760"/>
      <c r="CG101" s="760"/>
      <c r="CH101" s="760"/>
      <c r="CI101" s="760"/>
      <c r="CJ101" s="760"/>
      <c r="CK101" s="760"/>
      <c r="CL101" s="760"/>
      <c r="CM101" s="760"/>
      <c r="CN101" s="760"/>
      <c r="CO101" s="760"/>
      <c r="CP101" s="760"/>
      <c r="CQ101" s="760"/>
      <c r="CR101" s="760"/>
      <c r="CS101" s="760"/>
      <c r="CT101" s="760"/>
      <c r="CU101" s="760"/>
      <c r="CV101" s="760"/>
      <c r="CW101" s="760"/>
      <c r="CX101" s="760"/>
      <c r="CY101" s="760"/>
      <c r="CZ101" s="760"/>
      <c r="DA101" s="760"/>
      <c r="DB101" s="760"/>
      <c r="DC101" s="760"/>
      <c r="DD101" s="760"/>
      <c r="DE101" s="760"/>
      <c r="DF101" s="760"/>
      <c r="DG101" s="760"/>
      <c r="DH101" s="760"/>
      <c r="DI101" s="760"/>
      <c r="DJ101" s="760"/>
      <c r="DK101" s="760"/>
      <c r="DL101" s="760"/>
      <c r="DM101" s="760"/>
      <c r="DN101" s="760"/>
      <c r="DO101" s="760"/>
      <c r="DP101" s="760"/>
      <c r="DQ101" s="760"/>
      <c r="DR101" s="760"/>
    </row>
    <row r="102" spans="1:122" s="761" customFormat="1" hidden="1">
      <c r="A102" s="789" t="s">
        <v>1517</v>
      </c>
      <c r="B102" s="803" t="s">
        <v>1760</v>
      </c>
      <c r="C102" s="1323"/>
      <c r="D102" s="1323"/>
      <c r="E102" s="804"/>
      <c r="F102" s="1323"/>
      <c r="G102" s="1323"/>
      <c r="H102" s="804"/>
      <c r="I102" s="1323"/>
      <c r="J102" s="804"/>
      <c r="K102" s="1323"/>
      <c r="L102" s="804"/>
      <c r="M102" s="1323"/>
      <c r="N102" s="804"/>
      <c r="O102" s="924"/>
      <c r="P102" s="760"/>
      <c r="Q102" s="760"/>
      <c r="R102" s="760"/>
      <c r="S102" s="760"/>
      <c r="T102" s="760"/>
      <c r="U102" s="760"/>
      <c r="V102" s="760"/>
      <c r="W102" s="760"/>
      <c r="X102" s="760"/>
      <c r="Y102" s="760"/>
      <c r="Z102" s="760"/>
      <c r="AA102" s="760"/>
      <c r="AB102" s="760"/>
      <c r="AC102" s="760"/>
      <c r="AD102" s="760"/>
      <c r="AE102" s="760"/>
      <c r="AF102" s="760"/>
      <c r="AG102" s="760"/>
      <c r="AH102" s="760"/>
      <c r="AI102" s="760"/>
      <c r="AJ102" s="760"/>
      <c r="AK102" s="760"/>
      <c r="AL102" s="760"/>
      <c r="AM102" s="760"/>
      <c r="AN102" s="760"/>
      <c r="AO102" s="760"/>
      <c r="AP102" s="760"/>
      <c r="AQ102" s="760"/>
      <c r="AR102" s="760"/>
      <c r="AS102" s="760"/>
      <c r="AT102" s="760"/>
      <c r="AU102" s="760"/>
      <c r="AV102" s="760"/>
      <c r="AW102" s="760"/>
      <c r="AX102" s="760"/>
      <c r="AY102" s="760"/>
      <c r="AZ102" s="760"/>
      <c r="BA102" s="760"/>
      <c r="BB102" s="760"/>
      <c r="BC102" s="760"/>
      <c r="BD102" s="760"/>
      <c r="BE102" s="760"/>
      <c r="BF102" s="760"/>
      <c r="BG102" s="760"/>
      <c r="BH102" s="760"/>
      <c r="BI102" s="760"/>
      <c r="BJ102" s="760"/>
      <c r="BK102" s="760"/>
      <c r="BL102" s="760"/>
      <c r="BM102" s="760"/>
      <c r="BN102" s="760"/>
      <c r="BO102" s="760"/>
      <c r="BP102" s="760"/>
      <c r="BQ102" s="760"/>
      <c r="BR102" s="760"/>
      <c r="BS102" s="760"/>
      <c r="BT102" s="760"/>
      <c r="BU102" s="760"/>
      <c r="BV102" s="760"/>
      <c r="BW102" s="760"/>
      <c r="BX102" s="760"/>
      <c r="BY102" s="760"/>
      <c r="BZ102" s="760"/>
      <c r="CA102" s="760"/>
      <c r="CB102" s="760"/>
      <c r="CC102" s="760"/>
      <c r="CD102" s="760"/>
      <c r="CE102" s="760"/>
      <c r="CF102" s="760"/>
      <c r="CG102" s="760"/>
      <c r="CH102" s="760"/>
      <c r="CI102" s="760"/>
      <c r="CJ102" s="760"/>
      <c r="CK102" s="760"/>
      <c r="CL102" s="760"/>
      <c r="CM102" s="760"/>
      <c r="CN102" s="760"/>
      <c r="CO102" s="760"/>
      <c r="CP102" s="760"/>
      <c r="CQ102" s="760"/>
      <c r="CR102" s="760"/>
      <c r="CS102" s="760"/>
      <c r="CT102" s="760"/>
      <c r="CU102" s="760"/>
      <c r="CV102" s="760"/>
      <c r="CW102" s="760"/>
      <c r="CX102" s="760"/>
      <c r="CY102" s="760"/>
      <c r="CZ102" s="760"/>
      <c r="DA102" s="760"/>
      <c r="DB102" s="760"/>
      <c r="DC102" s="760"/>
      <c r="DD102" s="760"/>
      <c r="DE102" s="760"/>
      <c r="DF102" s="760"/>
      <c r="DG102" s="760"/>
      <c r="DH102" s="760"/>
      <c r="DI102" s="760"/>
      <c r="DJ102" s="760"/>
      <c r="DK102" s="760"/>
      <c r="DL102" s="760"/>
      <c r="DM102" s="760"/>
      <c r="DN102" s="760"/>
      <c r="DO102" s="760"/>
      <c r="DP102" s="760"/>
      <c r="DQ102" s="760"/>
      <c r="DR102" s="760"/>
    </row>
    <row r="103" spans="1:122" s="761" customFormat="1">
      <c r="A103" s="789" t="s">
        <v>1519</v>
      </c>
      <c r="B103" s="803" t="s">
        <v>1520</v>
      </c>
      <c r="C103" s="1319"/>
      <c r="D103" s="1319"/>
      <c r="E103" s="1320"/>
      <c r="F103" s="1321"/>
      <c r="G103" s="1319"/>
      <c r="H103" s="1321"/>
      <c r="I103" s="1319"/>
      <c r="J103" s="1321"/>
      <c r="K103" s="1319"/>
      <c r="L103" s="1321"/>
      <c r="M103" s="1319"/>
      <c r="N103" s="1321"/>
      <c r="O103" s="924"/>
      <c r="P103" s="760"/>
      <c r="Q103" s="760"/>
      <c r="R103" s="760"/>
      <c r="S103" s="760"/>
      <c r="T103" s="760"/>
      <c r="U103" s="760"/>
      <c r="V103" s="760"/>
      <c r="W103" s="760"/>
      <c r="X103" s="760"/>
      <c r="Y103" s="760"/>
      <c r="Z103" s="760"/>
      <c r="AA103" s="760"/>
      <c r="AB103" s="760"/>
      <c r="AC103" s="760"/>
      <c r="AD103" s="760"/>
      <c r="AE103" s="760"/>
      <c r="AF103" s="760"/>
      <c r="AG103" s="760"/>
      <c r="AH103" s="760"/>
      <c r="AI103" s="760"/>
      <c r="AJ103" s="760"/>
      <c r="AK103" s="760"/>
      <c r="AL103" s="760"/>
      <c r="AM103" s="760"/>
      <c r="AN103" s="760"/>
      <c r="AO103" s="760"/>
      <c r="AP103" s="760"/>
      <c r="AQ103" s="760"/>
      <c r="AR103" s="760"/>
      <c r="AS103" s="760"/>
      <c r="AT103" s="760"/>
      <c r="AU103" s="760"/>
      <c r="AV103" s="760"/>
      <c r="AW103" s="760"/>
      <c r="AX103" s="760"/>
      <c r="AY103" s="760"/>
      <c r="AZ103" s="760"/>
      <c r="BA103" s="760"/>
      <c r="BB103" s="760"/>
      <c r="BC103" s="760"/>
      <c r="BD103" s="760"/>
      <c r="BE103" s="760"/>
      <c r="BF103" s="760"/>
      <c r="BG103" s="760"/>
      <c r="BH103" s="760"/>
      <c r="BI103" s="760"/>
      <c r="BJ103" s="760"/>
      <c r="BK103" s="760"/>
      <c r="BL103" s="760"/>
      <c r="BM103" s="760"/>
      <c r="BN103" s="760"/>
      <c r="BO103" s="760"/>
      <c r="BP103" s="760"/>
      <c r="BQ103" s="760"/>
      <c r="BR103" s="760"/>
      <c r="BS103" s="760"/>
      <c r="BT103" s="760"/>
      <c r="BU103" s="760"/>
      <c r="BV103" s="760"/>
      <c r="BW103" s="760"/>
      <c r="BX103" s="760"/>
      <c r="BY103" s="760"/>
      <c r="BZ103" s="760"/>
      <c r="CA103" s="760"/>
      <c r="CB103" s="760"/>
      <c r="CC103" s="760"/>
      <c r="CD103" s="760"/>
      <c r="CE103" s="760"/>
      <c r="CF103" s="760"/>
      <c r="CG103" s="760"/>
      <c r="CH103" s="760"/>
      <c r="CI103" s="760"/>
      <c r="CJ103" s="760"/>
      <c r="CK103" s="760"/>
      <c r="CL103" s="760"/>
      <c r="CM103" s="760"/>
      <c r="CN103" s="760"/>
      <c r="CO103" s="760"/>
      <c r="CP103" s="760"/>
      <c r="CQ103" s="760"/>
      <c r="CR103" s="760"/>
      <c r="CS103" s="760"/>
      <c r="CT103" s="760"/>
      <c r="CU103" s="760"/>
      <c r="CV103" s="760"/>
      <c r="CW103" s="760"/>
      <c r="CX103" s="760"/>
      <c r="CY103" s="760"/>
      <c r="CZ103" s="760"/>
      <c r="DA103" s="760"/>
      <c r="DB103" s="760"/>
      <c r="DC103" s="760"/>
      <c r="DD103" s="760"/>
      <c r="DE103" s="760"/>
      <c r="DF103" s="760"/>
      <c r="DG103" s="760"/>
      <c r="DH103" s="760"/>
      <c r="DI103" s="760"/>
      <c r="DJ103" s="760"/>
      <c r="DK103" s="760"/>
      <c r="DL103" s="760"/>
      <c r="DM103" s="760"/>
      <c r="DN103" s="760"/>
      <c r="DO103" s="760"/>
      <c r="DP103" s="760"/>
      <c r="DQ103" s="760"/>
      <c r="DR103" s="760"/>
    </row>
    <row r="104" spans="1:122" s="761" customFormat="1" ht="28.5" hidden="1">
      <c r="A104" s="789" t="s">
        <v>1521</v>
      </c>
      <c r="B104" s="803" t="s">
        <v>1522</v>
      </c>
      <c r="C104" s="1319"/>
      <c r="D104" s="1319"/>
      <c r="E104" s="1320"/>
      <c r="F104" s="1319"/>
      <c r="G104" s="1319"/>
      <c r="H104" s="1319"/>
      <c r="I104" s="1319"/>
      <c r="J104" s="1319"/>
      <c r="K104" s="1319"/>
      <c r="L104" s="1319"/>
      <c r="M104" s="1319"/>
      <c r="N104" s="1319"/>
      <c r="O104" s="924"/>
      <c r="P104" s="760"/>
      <c r="Q104" s="760"/>
      <c r="R104" s="760"/>
      <c r="S104" s="760"/>
      <c r="T104" s="760"/>
      <c r="U104" s="760"/>
      <c r="V104" s="760"/>
      <c r="W104" s="760"/>
      <c r="X104" s="760"/>
      <c r="Y104" s="760"/>
      <c r="Z104" s="760"/>
      <c r="AA104" s="760"/>
      <c r="AB104" s="760"/>
      <c r="AC104" s="760"/>
      <c r="AD104" s="760"/>
      <c r="AE104" s="760"/>
      <c r="AF104" s="760"/>
      <c r="AG104" s="760"/>
      <c r="AH104" s="760"/>
      <c r="AI104" s="760"/>
      <c r="AJ104" s="760"/>
      <c r="AK104" s="760"/>
      <c r="AL104" s="760"/>
      <c r="AM104" s="760"/>
      <c r="AN104" s="760"/>
      <c r="AO104" s="760"/>
      <c r="AP104" s="760"/>
      <c r="AQ104" s="760"/>
      <c r="AR104" s="760"/>
      <c r="AS104" s="760"/>
      <c r="AT104" s="760"/>
      <c r="AU104" s="760"/>
      <c r="AV104" s="760"/>
      <c r="AW104" s="760"/>
      <c r="AX104" s="760"/>
      <c r="AY104" s="760"/>
      <c r="AZ104" s="760"/>
      <c r="BA104" s="760"/>
      <c r="BB104" s="760"/>
      <c r="BC104" s="760"/>
      <c r="BD104" s="760"/>
      <c r="BE104" s="760"/>
      <c r="BF104" s="760"/>
      <c r="BG104" s="760"/>
      <c r="BH104" s="760"/>
      <c r="BI104" s="760"/>
      <c r="BJ104" s="760"/>
      <c r="BK104" s="760"/>
      <c r="BL104" s="760"/>
      <c r="BM104" s="760"/>
      <c r="BN104" s="760"/>
      <c r="BO104" s="760"/>
      <c r="BP104" s="760"/>
      <c r="BQ104" s="760"/>
      <c r="BR104" s="760"/>
      <c r="BS104" s="760"/>
      <c r="BT104" s="760"/>
      <c r="BU104" s="760"/>
      <c r="BV104" s="760"/>
      <c r="BW104" s="760"/>
      <c r="BX104" s="760"/>
      <c r="BY104" s="760"/>
      <c r="BZ104" s="760"/>
      <c r="CA104" s="760"/>
      <c r="CB104" s="760"/>
      <c r="CC104" s="760"/>
      <c r="CD104" s="760"/>
      <c r="CE104" s="760"/>
      <c r="CF104" s="760"/>
      <c r="CG104" s="760"/>
      <c r="CH104" s="760"/>
      <c r="CI104" s="760"/>
      <c r="CJ104" s="760"/>
      <c r="CK104" s="760"/>
      <c r="CL104" s="760"/>
      <c r="CM104" s="760"/>
      <c r="CN104" s="760"/>
      <c r="CO104" s="760"/>
      <c r="CP104" s="760"/>
      <c r="CQ104" s="760"/>
      <c r="CR104" s="760"/>
      <c r="CS104" s="760"/>
      <c r="CT104" s="760"/>
      <c r="CU104" s="760"/>
      <c r="CV104" s="760"/>
      <c r="CW104" s="760"/>
      <c r="CX104" s="760"/>
      <c r="CY104" s="760"/>
      <c r="CZ104" s="760"/>
      <c r="DA104" s="760"/>
      <c r="DB104" s="760"/>
      <c r="DC104" s="760"/>
      <c r="DD104" s="760"/>
      <c r="DE104" s="760"/>
      <c r="DF104" s="760"/>
      <c r="DG104" s="760"/>
      <c r="DH104" s="760"/>
      <c r="DI104" s="760"/>
      <c r="DJ104" s="760"/>
      <c r="DK104" s="760"/>
      <c r="DL104" s="760"/>
      <c r="DM104" s="760"/>
      <c r="DN104" s="760"/>
      <c r="DO104" s="760"/>
      <c r="DP104" s="760"/>
      <c r="DQ104" s="760"/>
      <c r="DR104" s="760"/>
    </row>
    <row r="105" spans="1:122" s="761" customFormat="1" hidden="1">
      <c r="A105" s="789" t="s">
        <v>1523</v>
      </c>
      <c r="B105" s="803" t="s">
        <v>1524</v>
      </c>
      <c r="C105" s="1319"/>
      <c r="D105" s="1319"/>
      <c r="E105" s="1320"/>
      <c r="F105" s="1319"/>
      <c r="G105" s="1319"/>
      <c r="H105" s="1319"/>
      <c r="I105" s="1319"/>
      <c r="J105" s="1319"/>
      <c r="K105" s="1319"/>
      <c r="L105" s="1319"/>
      <c r="M105" s="1319"/>
      <c r="N105" s="1319">
        <v>0</v>
      </c>
      <c r="O105" s="924"/>
      <c r="P105" s="760"/>
      <c r="Q105" s="760"/>
      <c r="R105" s="760"/>
      <c r="S105" s="760"/>
      <c r="T105" s="760"/>
      <c r="U105" s="760"/>
      <c r="V105" s="760"/>
      <c r="W105" s="760"/>
      <c r="X105" s="760"/>
      <c r="Y105" s="760"/>
      <c r="Z105" s="760"/>
      <c r="AA105" s="760"/>
      <c r="AB105" s="760"/>
      <c r="AC105" s="760"/>
      <c r="AD105" s="760"/>
      <c r="AE105" s="760"/>
      <c r="AF105" s="760"/>
      <c r="AG105" s="760"/>
      <c r="AH105" s="760"/>
      <c r="AI105" s="760"/>
      <c r="AJ105" s="760"/>
      <c r="AK105" s="760"/>
      <c r="AL105" s="760"/>
      <c r="AM105" s="760"/>
      <c r="AN105" s="760"/>
      <c r="AO105" s="760"/>
      <c r="AP105" s="760"/>
      <c r="AQ105" s="760"/>
      <c r="AR105" s="760"/>
      <c r="AS105" s="760"/>
      <c r="AT105" s="760"/>
      <c r="AU105" s="760"/>
      <c r="AV105" s="760"/>
      <c r="AW105" s="760"/>
      <c r="AX105" s="760"/>
      <c r="AY105" s="760"/>
      <c r="AZ105" s="760"/>
      <c r="BA105" s="760"/>
      <c r="BB105" s="760"/>
      <c r="BC105" s="760"/>
      <c r="BD105" s="760"/>
      <c r="BE105" s="760"/>
      <c r="BF105" s="760"/>
      <c r="BG105" s="760"/>
      <c r="BH105" s="760"/>
      <c r="BI105" s="760"/>
      <c r="BJ105" s="760"/>
      <c r="BK105" s="760"/>
      <c r="BL105" s="760"/>
      <c r="BM105" s="760"/>
      <c r="BN105" s="760"/>
      <c r="BO105" s="760"/>
      <c r="BP105" s="760"/>
      <c r="BQ105" s="760"/>
      <c r="BR105" s="760"/>
      <c r="BS105" s="760"/>
      <c r="BT105" s="760"/>
      <c r="BU105" s="760"/>
      <c r="BV105" s="760"/>
      <c r="BW105" s="760"/>
      <c r="BX105" s="760"/>
      <c r="BY105" s="760"/>
      <c r="BZ105" s="760"/>
      <c r="CA105" s="760"/>
      <c r="CB105" s="760"/>
      <c r="CC105" s="760"/>
      <c r="CD105" s="760"/>
      <c r="CE105" s="760"/>
      <c r="CF105" s="760"/>
      <c r="CG105" s="760"/>
      <c r="CH105" s="760"/>
      <c r="CI105" s="760"/>
      <c r="CJ105" s="760"/>
      <c r="CK105" s="760"/>
      <c r="CL105" s="760"/>
      <c r="CM105" s="760"/>
      <c r="CN105" s="760"/>
      <c r="CO105" s="760"/>
      <c r="CP105" s="760"/>
      <c r="CQ105" s="760"/>
      <c r="CR105" s="760"/>
      <c r="CS105" s="760"/>
      <c r="CT105" s="760"/>
      <c r="CU105" s="760"/>
      <c r="CV105" s="760"/>
      <c r="CW105" s="760"/>
      <c r="CX105" s="760"/>
      <c r="CY105" s="760"/>
      <c r="CZ105" s="760"/>
      <c r="DA105" s="760"/>
      <c r="DB105" s="760"/>
      <c r="DC105" s="760"/>
      <c r="DD105" s="760"/>
      <c r="DE105" s="760"/>
      <c r="DF105" s="760"/>
      <c r="DG105" s="760"/>
      <c r="DH105" s="760"/>
      <c r="DI105" s="760"/>
      <c r="DJ105" s="760"/>
      <c r="DK105" s="760"/>
      <c r="DL105" s="760"/>
      <c r="DM105" s="760"/>
      <c r="DN105" s="760"/>
      <c r="DO105" s="760"/>
      <c r="DP105" s="760"/>
      <c r="DQ105" s="760"/>
      <c r="DR105" s="760"/>
    </row>
    <row r="106" spans="1:122" s="761" customFormat="1" hidden="1">
      <c r="A106" s="789" t="s">
        <v>1525</v>
      </c>
      <c r="B106" s="776" t="s">
        <v>1526</v>
      </c>
      <c r="C106" s="1319"/>
      <c r="D106" s="1319"/>
      <c r="E106" s="1320"/>
      <c r="F106" s="1319"/>
      <c r="G106" s="1319"/>
      <c r="H106" s="1319"/>
      <c r="I106" s="1319"/>
      <c r="J106" s="1319"/>
      <c r="K106" s="1319"/>
      <c r="L106" s="1319"/>
      <c r="M106" s="1319"/>
      <c r="N106" s="1319"/>
      <c r="O106" s="924"/>
      <c r="P106" s="760"/>
      <c r="Q106" s="760"/>
      <c r="R106" s="760"/>
      <c r="S106" s="760"/>
      <c r="T106" s="760"/>
      <c r="U106" s="760"/>
      <c r="V106" s="760"/>
      <c r="W106" s="760"/>
      <c r="X106" s="760"/>
      <c r="Y106" s="760"/>
      <c r="Z106" s="760"/>
      <c r="AA106" s="760"/>
      <c r="AB106" s="760"/>
      <c r="AC106" s="760"/>
      <c r="AD106" s="760"/>
      <c r="AE106" s="760"/>
      <c r="AF106" s="760"/>
      <c r="AG106" s="760"/>
      <c r="AH106" s="760"/>
      <c r="AI106" s="760"/>
      <c r="AJ106" s="760"/>
      <c r="AK106" s="760"/>
      <c r="AL106" s="760"/>
      <c r="AM106" s="760"/>
      <c r="AN106" s="760"/>
      <c r="AO106" s="760"/>
      <c r="AP106" s="760"/>
      <c r="AQ106" s="760"/>
      <c r="AR106" s="760"/>
      <c r="AS106" s="760"/>
      <c r="AT106" s="760"/>
      <c r="AU106" s="760"/>
      <c r="AV106" s="760"/>
      <c r="AW106" s="760"/>
      <c r="AX106" s="760"/>
      <c r="AY106" s="760"/>
      <c r="AZ106" s="760"/>
      <c r="BA106" s="760"/>
      <c r="BB106" s="760"/>
      <c r="BC106" s="760"/>
      <c r="BD106" s="760"/>
      <c r="BE106" s="760"/>
      <c r="BF106" s="760"/>
      <c r="BG106" s="760"/>
      <c r="BH106" s="760"/>
      <c r="BI106" s="760"/>
      <c r="BJ106" s="760"/>
      <c r="BK106" s="760"/>
      <c r="BL106" s="760"/>
      <c r="BM106" s="760"/>
      <c r="BN106" s="760"/>
      <c r="BO106" s="760"/>
      <c r="BP106" s="760"/>
      <c r="BQ106" s="760"/>
      <c r="BR106" s="760"/>
      <c r="BS106" s="760"/>
      <c r="BT106" s="760"/>
      <c r="BU106" s="760"/>
      <c r="BV106" s="760"/>
      <c r="BW106" s="760"/>
      <c r="BX106" s="760"/>
      <c r="BY106" s="760"/>
      <c r="BZ106" s="760"/>
      <c r="CA106" s="760"/>
      <c r="CB106" s="760"/>
      <c r="CC106" s="760"/>
      <c r="CD106" s="760"/>
      <c r="CE106" s="760"/>
      <c r="CF106" s="760"/>
      <c r="CG106" s="760"/>
      <c r="CH106" s="760"/>
      <c r="CI106" s="760"/>
      <c r="CJ106" s="760"/>
      <c r="CK106" s="760"/>
      <c r="CL106" s="760"/>
      <c r="CM106" s="760"/>
      <c r="CN106" s="760"/>
      <c r="CO106" s="760"/>
      <c r="CP106" s="760"/>
      <c r="CQ106" s="760"/>
      <c r="CR106" s="760"/>
      <c r="CS106" s="760"/>
      <c r="CT106" s="760"/>
      <c r="CU106" s="760"/>
      <c r="CV106" s="760"/>
      <c r="CW106" s="760"/>
      <c r="CX106" s="760"/>
      <c r="CY106" s="760"/>
      <c r="CZ106" s="760"/>
      <c r="DA106" s="760"/>
      <c r="DB106" s="760"/>
      <c r="DC106" s="760"/>
      <c r="DD106" s="760"/>
      <c r="DE106" s="760"/>
      <c r="DF106" s="760"/>
      <c r="DG106" s="760"/>
      <c r="DH106" s="760"/>
      <c r="DI106" s="760"/>
      <c r="DJ106" s="760"/>
      <c r="DK106" s="760"/>
      <c r="DL106" s="760"/>
      <c r="DM106" s="760"/>
      <c r="DN106" s="760"/>
      <c r="DO106" s="760"/>
      <c r="DP106" s="760"/>
      <c r="DQ106" s="760"/>
      <c r="DR106" s="760"/>
    </row>
    <row r="107" spans="1:122" s="761" customFormat="1" hidden="1">
      <c r="A107" s="789" t="s">
        <v>1527</v>
      </c>
      <c r="B107" s="776" t="s">
        <v>1528</v>
      </c>
      <c r="C107" s="1319"/>
      <c r="D107" s="1319"/>
      <c r="E107" s="1320"/>
      <c r="F107" s="1319"/>
      <c r="G107" s="1319"/>
      <c r="H107" s="1319"/>
      <c r="I107" s="1319"/>
      <c r="J107" s="1319"/>
      <c r="K107" s="1319"/>
      <c r="L107" s="1319"/>
      <c r="M107" s="1319"/>
      <c r="N107" s="1319"/>
      <c r="O107" s="924"/>
      <c r="P107" s="760"/>
      <c r="Q107" s="760"/>
      <c r="R107" s="760"/>
      <c r="S107" s="760"/>
      <c r="T107" s="760"/>
      <c r="U107" s="760"/>
      <c r="V107" s="760"/>
      <c r="W107" s="760"/>
      <c r="X107" s="760"/>
      <c r="Y107" s="760"/>
      <c r="Z107" s="760"/>
      <c r="AA107" s="760"/>
      <c r="AB107" s="760"/>
      <c r="AC107" s="760"/>
      <c r="AD107" s="760"/>
      <c r="AE107" s="760"/>
      <c r="AF107" s="760"/>
      <c r="AG107" s="760"/>
      <c r="AH107" s="760"/>
      <c r="AI107" s="760"/>
      <c r="AJ107" s="760"/>
      <c r="AK107" s="760"/>
      <c r="AL107" s="760"/>
      <c r="AM107" s="760"/>
      <c r="AN107" s="760"/>
      <c r="AO107" s="760"/>
      <c r="AP107" s="760"/>
      <c r="AQ107" s="760"/>
      <c r="AR107" s="760"/>
      <c r="AS107" s="760"/>
      <c r="AT107" s="760"/>
      <c r="AU107" s="760"/>
      <c r="AV107" s="760"/>
      <c r="AW107" s="760"/>
      <c r="AX107" s="760"/>
      <c r="AY107" s="760"/>
      <c r="AZ107" s="760"/>
      <c r="BA107" s="760"/>
      <c r="BB107" s="760"/>
      <c r="BC107" s="760"/>
      <c r="BD107" s="760"/>
      <c r="BE107" s="760"/>
      <c r="BF107" s="760"/>
      <c r="BG107" s="760"/>
      <c r="BH107" s="760"/>
      <c r="BI107" s="760"/>
      <c r="BJ107" s="760"/>
      <c r="BK107" s="760"/>
      <c r="BL107" s="760"/>
      <c r="BM107" s="760"/>
      <c r="BN107" s="760"/>
      <c r="BO107" s="760"/>
      <c r="BP107" s="760"/>
      <c r="BQ107" s="760"/>
      <c r="BR107" s="760"/>
      <c r="BS107" s="760"/>
      <c r="BT107" s="760"/>
      <c r="BU107" s="760"/>
      <c r="BV107" s="760"/>
      <c r="BW107" s="760"/>
      <c r="BX107" s="760"/>
      <c r="BY107" s="760"/>
      <c r="BZ107" s="760"/>
      <c r="CA107" s="760"/>
      <c r="CB107" s="760"/>
      <c r="CC107" s="760"/>
      <c r="CD107" s="760"/>
      <c r="CE107" s="760"/>
      <c r="CF107" s="760"/>
      <c r="CG107" s="760"/>
      <c r="CH107" s="760"/>
      <c r="CI107" s="760"/>
      <c r="CJ107" s="760"/>
      <c r="CK107" s="760"/>
      <c r="CL107" s="760"/>
      <c r="CM107" s="760"/>
      <c r="CN107" s="760"/>
      <c r="CO107" s="760"/>
      <c r="CP107" s="760"/>
      <c r="CQ107" s="760"/>
      <c r="CR107" s="760"/>
      <c r="CS107" s="760"/>
      <c r="CT107" s="760"/>
      <c r="CU107" s="760"/>
      <c r="CV107" s="760"/>
      <c r="CW107" s="760"/>
      <c r="CX107" s="760"/>
      <c r="CY107" s="760"/>
      <c r="CZ107" s="760"/>
      <c r="DA107" s="760"/>
      <c r="DB107" s="760"/>
      <c r="DC107" s="760"/>
      <c r="DD107" s="760"/>
      <c r="DE107" s="760"/>
      <c r="DF107" s="760"/>
      <c r="DG107" s="760"/>
      <c r="DH107" s="760"/>
      <c r="DI107" s="760"/>
      <c r="DJ107" s="760"/>
      <c r="DK107" s="760"/>
      <c r="DL107" s="760"/>
      <c r="DM107" s="760"/>
      <c r="DN107" s="760"/>
      <c r="DO107" s="760"/>
      <c r="DP107" s="760"/>
      <c r="DQ107" s="760"/>
      <c r="DR107" s="760"/>
    </row>
    <row r="108" spans="1:122" s="761" customFormat="1" ht="57" hidden="1">
      <c r="A108" s="789" t="s">
        <v>1761</v>
      </c>
      <c r="B108" s="776" t="s">
        <v>1762</v>
      </c>
      <c r="C108" s="1319"/>
      <c r="D108" s="1319"/>
      <c r="E108" s="1320"/>
      <c r="F108" s="1319"/>
      <c r="G108" s="1319"/>
      <c r="H108" s="1319"/>
      <c r="I108" s="1319"/>
      <c r="J108" s="1319"/>
      <c r="K108" s="1319"/>
      <c r="L108" s="1319"/>
      <c r="M108" s="1319"/>
      <c r="N108" s="1319"/>
      <c r="O108" s="925"/>
      <c r="P108" s="760"/>
      <c r="Q108" s="760"/>
      <c r="R108" s="760"/>
      <c r="S108" s="760"/>
      <c r="T108" s="760"/>
      <c r="U108" s="760"/>
      <c r="V108" s="760"/>
      <c r="W108" s="760"/>
      <c r="X108" s="760"/>
      <c r="Y108" s="760"/>
      <c r="Z108" s="760"/>
      <c r="AA108" s="760"/>
      <c r="AB108" s="760"/>
      <c r="AC108" s="760"/>
      <c r="AD108" s="760"/>
      <c r="AE108" s="760"/>
      <c r="AF108" s="760"/>
      <c r="AG108" s="760"/>
      <c r="AH108" s="760"/>
      <c r="AI108" s="760"/>
      <c r="AJ108" s="760"/>
      <c r="AK108" s="760"/>
      <c r="AL108" s="760"/>
      <c r="AM108" s="760"/>
      <c r="AN108" s="760"/>
      <c r="AO108" s="760"/>
      <c r="AP108" s="760"/>
      <c r="AQ108" s="760"/>
      <c r="AR108" s="760"/>
      <c r="AS108" s="760"/>
      <c r="AT108" s="760"/>
      <c r="AU108" s="760"/>
      <c r="AV108" s="760"/>
      <c r="AW108" s="760"/>
      <c r="AX108" s="760"/>
      <c r="AY108" s="760"/>
      <c r="AZ108" s="760"/>
      <c r="BA108" s="760"/>
      <c r="BB108" s="760"/>
      <c r="BC108" s="760"/>
      <c r="BD108" s="760"/>
      <c r="BE108" s="760"/>
      <c r="BF108" s="760"/>
      <c r="BG108" s="760"/>
      <c r="BH108" s="760"/>
      <c r="BI108" s="760"/>
      <c r="BJ108" s="760"/>
      <c r="BK108" s="760"/>
      <c r="BL108" s="760"/>
      <c r="BM108" s="760"/>
      <c r="BN108" s="760"/>
      <c r="BO108" s="760"/>
      <c r="BP108" s="760"/>
      <c r="BQ108" s="760"/>
      <c r="BR108" s="760"/>
      <c r="BS108" s="760"/>
      <c r="BT108" s="760"/>
      <c r="BU108" s="760"/>
      <c r="BV108" s="760"/>
      <c r="BW108" s="760"/>
      <c r="BX108" s="760"/>
      <c r="BY108" s="760"/>
      <c r="BZ108" s="760"/>
      <c r="CA108" s="760"/>
      <c r="CB108" s="760"/>
      <c r="CC108" s="760"/>
      <c r="CD108" s="760"/>
      <c r="CE108" s="760"/>
      <c r="CF108" s="760"/>
      <c r="CG108" s="760"/>
      <c r="CH108" s="760"/>
      <c r="CI108" s="760"/>
      <c r="CJ108" s="760"/>
      <c r="CK108" s="760"/>
      <c r="CL108" s="760"/>
      <c r="CM108" s="760"/>
      <c r="CN108" s="760"/>
      <c r="CO108" s="760"/>
      <c r="CP108" s="760"/>
      <c r="CQ108" s="760"/>
      <c r="CR108" s="760"/>
      <c r="CS108" s="760"/>
      <c r="CT108" s="760"/>
      <c r="CU108" s="760"/>
      <c r="CV108" s="760"/>
      <c r="CW108" s="760"/>
      <c r="CX108" s="760"/>
      <c r="CY108" s="760"/>
      <c r="CZ108" s="760"/>
      <c r="DA108" s="760"/>
      <c r="DB108" s="760"/>
      <c r="DC108" s="760"/>
      <c r="DD108" s="760"/>
      <c r="DE108" s="760"/>
      <c r="DF108" s="760"/>
      <c r="DG108" s="760"/>
      <c r="DH108" s="760"/>
      <c r="DI108" s="760"/>
      <c r="DJ108" s="760"/>
      <c r="DK108" s="760"/>
      <c r="DL108" s="760"/>
      <c r="DM108" s="760"/>
      <c r="DN108" s="760"/>
      <c r="DO108" s="760"/>
      <c r="DP108" s="760"/>
      <c r="DQ108" s="760"/>
      <c r="DR108" s="760"/>
    </row>
    <row r="109" spans="1:122" s="761" customFormat="1">
      <c r="A109" s="789" t="s">
        <v>1262</v>
      </c>
      <c r="B109" s="790" t="s">
        <v>1529</v>
      </c>
      <c r="C109" s="1324"/>
      <c r="D109" s="1324"/>
      <c r="E109" s="1326"/>
      <c r="F109" s="1324"/>
      <c r="G109" s="1324"/>
      <c r="H109" s="1324"/>
      <c r="I109" s="1324"/>
      <c r="J109" s="1324"/>
      <c r="K109" s="1324"/>
      <c r="L109" s="1324"/>
      <c r="M109" s="1324"/>
      <c r="N109" s="1324"/>
      <c r="O109" s="924"/>
      <c r="P109" s="760"/>
      <c r="Q109" s="760"/>
      <c r="R109" s="760"/>
      <c r="S109" s="760"/>
      <c r="T109" s="760"/>
      <c r="U109" s="760"/>
      <c r="V109" s="760"/>
      <c r="W109" s="760"/>
      <c r="X109" s="760"/>
      <c r="Y109" s="760"/>
      <c r="Z109" s="760"/>
      <c r="AA109" s="760"/>
      <c r="AB109" s="760"/>
      <c r="AC109" s="760"/>
      <c r="AD109" s="760"/>
      <c r="AE109" s="760"/>
      <c r="AF109" s="760"/>
      <c r="AG109" s="760"/>
      <c r="AH109" s="760"/>
      <c r="AI109" s="760"/>
      <c r="AJ109" s="760"/>
      <c r="AK109" s="760"/>
      <c r="AL109" s="760"/>
      <c r="AM109" s="760"/>
      <c r="AN109" s="760"/>
      <c r="AO109" s="760"/>
      <c r="AP109" s="760"/>
      <c r="AQ109" s="760"/>
      <c r="AR109" s="760"/>
      <c r="AS109" s="760"/>
      <c r="AT109" s="760"/>
      <c r="AU109" s="760"/>
      <c r="AV109" s="760"/>
      <c r="AW109" s="760"/>
      <c r="AX109" s="760"/>
      <c r="AY109" s="760"/>
      <c r="AZ109" s="760"/>
      <c r="BA109" s="760"/>
      <c r="BB109" s="760"/>
      <c r="BC109" s="760"/>
      <c r="BD109" s="760"/>
      <c r="BE109" s="760"/>
      <c r="BF109" s="760"/>
      <c r="BG109" s="760"/>
      <c r="BH109" s="760"/>
      <c r="BI109" s="760"/>
      <c r="BJ109" s="760"/>
      <c r="BK109" s="760"/>
      <c r="BL109" s="760"/>
      <c r="BM109" s="760"/>
      <c r="BN109" s="760"/>
      <c r="BO109" s="760"/>
      <c r="BP109" s="760"/>
      <c r="BQ109" s="760"/>
      <c r="BR109" s="760"/>
      <c r="BS109" s="760"/>
      <c r="BT109" s="760"/>
      <c r="BU109" s="760"/>
      <c r="BV109" s="760"/>
      <c r="BW109" s="760"/>
      <c r="BX109" s="760"/>
      <c r="BY109" s="760"/>
      <c r="BZ109" s="760"/>
      <c r="CA109" s="760"/>
      <c r="CB109" s="760"/>
      <c r="CC109" s="760"/>
      <c r="CD109" s="760"/>
      <c r="CE109" s="760"/>
      <c r="CF109" s="760"/>
      <c r="CG109" s="760"/>
      <c r="CH109" s="760"/>
      <c r="CI109" s="760"/>
      <c r="CJ109" s="760"/>
      <c r="CK109" s="760"/>
      <c r="CL109" s="760"/>
      <c r="CM109" s="760"/>
      <c r="CN109" s="760"/>
      <c r="CO109" s="760"/>
      <c r="CP109" s="760"/>
      <c r="CQ109" s="760"/>
      <c r="CR109" s="760"/>
      <c r="CS109" s="760"/>
      <c r="CT109" s="760"/>
      <c r="CU109" s="760"/>
      <c r="CV109" s="760"/>
      <c r="CW109" s="760"/>
      <c r="CX109" s="760"/>
      <c r="CY109" s="760"/>
      <c r="CZ109" s="760"/>
      <c r="DA109" s="760"/>
      <c r="DB109" s="760"/>
      <c r="DC109" s="760"/>
      <c r="DD109" s="760"/>
      <c r="DE109" s="760"/>
      <c r="DF109" s="760"/>
      <c r="DG109" s="760"/>
      <c r="DH109" s="760"/>
      <c r="DI109" s="760"/>
      <c r="DJ109" s="760"/>
      <c r="DK109" s="760"/>
      <c r="DL109" s="760"/>
      <c r="DM109" s="760"/>
      <c r="DN109" s="760"/>
      <c r="DO109" s="760"/>
      <c r="DP109" s="760"/>
      <c r="DQ109" s="760"/>
      <c r="DR109" s="760"/>
    </row>
    <row r="110" spans="1:122" s="761" customFormat="1">
      <c r="A110" s="1313" t="s">
        <v>266</v>
      </c>
      <c r="B110" s="817" t="s">
        <v>1530</v>
      </c>
      <c r="C110" s="787"/>
      <c r="D110" s="787"/>
      <c r="E110" s="787">
        <f>E113</f>
        <v>529.84</v>
      </c>
      <c r="F110" s="787">
        <f t="shared" ref="F110:G110" si="29">F113</f>
        <v>529.84</v>
      </c>
      <c r="G110" s="787">
        <f t="shared" si="29"/>
        <v>529.84</v>
      </c>
      <c r="H110" s="787">
        <f t="shared" ref="H110:N110" si="30">H113</f>
        <v>551.03360000000009</v>
      </c>
      <c r="I110" s="787">
        <f t="shared" si="30"/>
        <v>551.03360000000009</v>
      </c>
      <c r="J110" s="787">
        <f t="shared" si="30"/>
        <v>573.07494400000007</v>
      </c>
      <c r="K110" s="787">
        <f t="shared" si="30"/>
        <v>573.07494400000007</v>
      </c>
      <c r="L110" s="787">
        <f t="shared" si="30"/>
        <v>595.99794176000012</v>
      </c>
      <c r="M110" s="787">
        <f t="shared" si="30"/>
        <v>595.99794176000012</v>
      </c>
      <c r="N110" s="787">
        <f t="shared" si="30"/>
        <v>619.83785943040016</v>
      </c>
      <c r="O110" s="924"/>
      <c r="P110" s="760"/>
      <c r="Q110" s="760"/>
      <c r="R110" s="760"/>
      <c r="S110" s="760"/>
      <c r="T110" s="760"/>
      <c r="U110" s="760"/>
      <c r="V110" s="760"/>
      <c r="W110" s="760"/>
      <c r="X110" s="760"/>
      <c r="Y110" s="760"/>
      <c r="Z110" s="760"/>
      <c r="AA110" s="760"/>
      <c r="AB110" s="760"/>
      <c r="AC110" s="760"/>
      <c r="AD110" s="760"/>
      <c r="AE110" s="760"/>
      <c r="AF110" s="760"/>
      <c r="AG110" s="760"/>
      <c r="AH110" s="760"/>
      <c r="AI110" s="760"/>
      <c r="AJ110" s="760"/>
      <c r="AK110" s="760"/>
      <c r="AL110" s="760"/>
      <c r="AM110" s="760"/>
      <c r="AN110" s="760"/>
      <c r="AO110" s="760"/>
      <c r="AP110" s="760"/>
      <c r="AQ110" s="760"/>
      <c r="AR110" s="760"/>
      <c r="AS110" s="760"/>
      <c r="AT110" s="760"/>
      <c r="AU110" s="760"/>
      <c r="AV110" s="760"/>
      <c r="AW110" s="760"/>
      <c r="AX110" s="760"/>
      <c r="AY110" s="760"/>
      <c r="AZ110" s="760"/>
      <c r="BA110" s="760"/>
      <c r="BB110" s="760"/>
      <c r="BC110" s="760"/>
      <c r="BD110" s="760"/>
      <c r="BE110" s="760"/>
      <c r="BF110" s="760"/>
      <c r="BG110" s="760"/>
      <c r="BH110" s="760"/>
      <c r="BI110" s="760"/>
      <c r="BJ110" s="760"/>
      <c r="BK110" s="760"/>
      <c r="BL110" s="760"/>
      <c r="BM110" s="760"/>
      <c r="BN110" s="760"/>
      <c r="BO110" s="760"/>
      <c r="BP110" s="760"/>
      <c r="BQ110" s="760"/>
      <c r="BR110" s="760"/>
      <c r="BS110" s="760"/>
      <c r="BT110" s="760"/>
      <c r="BU110" s="760"/>
      <c r="BV110" s="760"/>
      <c r="BW110" s="760"/>
      <c r="BX110" s="760"/>
      <c r="BY110" s="760"/>
      <c r="BZ110" s="760"/>
      <c r="CA110" s="760"/>
      <c r="CB110" s="760"/>
      <c r="CC110" s="760"/>
      <c r="CD110" s="760"/>
      <c r="CE110" s="760"/>
      <c r="CF110" s="760"/>
      <c r="CG110" s="760"/>
      <c r="CH110" s="760"/>
      <c r="CI110" s="760"/>
      <c r="CJ110" s="760"/>
      <c r="CK110" s="760"/>
      <c r="CL110" s="760"/>
      <c r="CM110" s="760"/>
      <c r="CN110" s="760"/>
      <c r="CO110" s="760"/>
      <c r="CP110" s="760"/>
      <c r="CQ110" s="760"/>
      <c r="CR110" s="760"/>
      <c r="CS110" s="760"/>
      <c r="CT110" s="760"/>
      <c r="CU110" s="760"/>
      <c r="CV110" s="760"/>
      <c r="CW110" s="760"/>
      <c r="CX110" s="760"/>
      <c r="CY110" s="760"/>
      <c r="CZ110" s="760"/>
      <c r="DA110" s="760"/>
      <c r="DB110" s="760"/>
      <c r="DC110" s="760"/>
      <c r="DD110" s="760"/>
      <c r="DE110" s="760"/>
      <c r="DF110" s="760"/>
      <c r="DG110" s="760"/>
      <c r="DH110" s="760"/>
      <c r="DI110" s="760"/>
      <c r="DJ110" s="760"/>
      <c r="DK110" s="760"/>
      <c r="DL110" s="760"/>
      <c r="DM110" s="760"/>
      <c r="DN110" s="760"/>
      <c r="DO110" s="760"/>
      <c r="DP110" s="760"/>
      <c r="DQ110" s="760"/>
      <c r="DR110" s="760"/>
    </row>
    <row r="111" spans="1:122" s="761" customFormat="1" hidden="1">
      <c r="A111" s="789" t="s">
        <v>1763</v>
      </c>
      <c r="B111" s="776" t="s">
        <v>1532</v>
      </c>
      <c r="C111" s="1320"/>
      <c r="D111" s="1320"/>
      <c r="E111" s="1320"/>
      <c r="F111" s="1320"/>
      <c r="G111" s="1320"/>
      <c r="H111" s="1320"/>
      <c r="I111" s="1320"/>
      <c r="J111" s="1320"/>
      <c r="K111" s="1320"/>
      <c r="L111" s="1320"/>
      <c r="M111" s="1320"/>
      <c r="N111" s="1320"/>
      <c r="O111" s="924"/>
      <c r="P111" s="760"/>
      <c r="Q111" s="760"/>
      <c r="R111" s="760"/>
      <c r="S111" s="760"/>
      <c r="T111" s="760"/>
      <c r="U111" s="760"/>
      <c r="V111" s="760"/>
      <c r="W111" s="760"/>
      <c r="X111" s="760"/>
      <c r="Y111" s="760"/>
      <c r="Z111" s="760"/>
      <c r="AA111" s="760"/>
      <c r="AB111" s="760"/>
      <c r="AC111" s="760"/>
      <c r="AD111" s="760"/>
      <c r="AE111" s="760"/>
      <c r="AF111" s="760"/>
      <c r="AG111" s="760"/>
      <c r="AH111" s="760"/>
      <c r="AI111" s="760"/>
      <c r="AJ111" s="760"/>
      <c r="AK111" s="760"/>
      <c r="AL111" s="760"/>
      <c r="AM111" s="760"/>
      <c r="AN111" s="760"/>
      <c r="AO111" s="760"/>
      <c r="AP111" s="760"/>
      <c r="AQ111" s="760"/>
      <c r="AR111" s="760"/>
      <c r="AS111" s="760"/>
      <c r="AT111" s="760"/>
      <c r="AU111" s="760"/>
      <c r="AV111" s="760"/>
      <c r="AW111" s="760"/>
      <c r="AX111" s="760"/>
      <c r="AY111" s="760"/>
      <c r="AZ111" s="760"/>
      <c r="BA111" s="760"/>
      <c r="BB111" s="760"/>
      <c r="BC111" s="760"/>
      <c r="BD111" s="760"/>
      <c r="BE111" s="760"/>
      <c r="BF111" s="760"/>
      <c r="BG111" s="760"/>
      <c r="BH111" s="760"/>
      <c r="BI111" s="760"/>
      <c r="BJ111" s="760"/>
      <c r="BK111" s="760"/>
      <c r="BL111" s="760"/>
      <c r="BM111" s="760"/>
      <c r="BN111" s="760"/>
      <c r="BO111" s="760"/>
      <c r="BP111" s="760"/>
      <c r="BQ111" s="760"/>
      <c r="BR111" s="760"/>
      <c r="BS111" s="760"/>
      <c r="BT111" s="760"/>
      <c r="BU111" s="760"/>
      <c r="BV111" s="760"/>
      <c r="BW111" s="760"/>
      <c r="BX111" s="760"/>
      <c r="BY111" s="760"/>
      <c r="BZ111" s="760"/>
      <c r="CA111" s="760"/>
      <c r="CB111" s="760"/>
      <c r="CC111" s="760"/>
      <c r="CD111" s="760"/>
      <c r="CE111" s="760"/>
      <c r="CF111" s="760"/>
      <c r="CG111" s="760"/>
      <c r="CH111" s="760"/>
      <c r="CI111" s="760"/>
      <c r="CJ111" s="760"/>
      <c r="CK111" s="760"/>
      <c r="CL111" s="760"/>
      <c r="CM111" s="760"/>
      <c r="CN111" s="760"/>
      <c r="CO111" s="760"/>
      <c r="CP111" s="760"/>
      <c r="CQ111" s="760"/>
      <c r="CR111" s="760"/>
      <c r="CS111" s="760"/>
      <c r="CT111" s="760"/>
      <c r="CU111" s="760"/>
      <c r="CV111" s="760"/>
      <c r="CW111" s="760"/>
      <c r="CX111" s="760"/>
      <c r="CY111" s="760"/>
      <c r="CZ111" s="760"/>
      <c r="DA111" s="760"/>
      <c r="DB111" s="760"/>
      <c r="DC111" s="760"/>
      <c r="DD111" s="760"/>
      <c r="DE111" s="760"/>
      <c r="DF111" s="760"/>
      <c r="DG111" s="760"/>
      <c r="DH111" s="760"/>
      <c r="DI111" s="760"/>
      <c r="DJ111" s="760"/>
      <c r="DK111" s="760"/>
      <c r="DL111" s="760"/>
      <c r="DM111" s="760"/>
      <c r="DN111" s="760"/>
      <c r="DO111" s="760"/>
      <c r="DP111" s="760"/>
      <c r="DQ111" s="760"/>
      <c r="DR111" s="760"/>
    </row>
    <row r="112" spans="1:122" s="761" customFormat="1" ht="28.5" hidden="1">
      <c r="A112" s="789" t="s">
        <v>1764</v>
      </c>
      <c r="B112" s="776" t="s">
        <v>1534</v>
      </c>
      <c r="C112" s="1320"/>
      <c r="D112" s="1320"/>
      <c r="E112" s="1320"/>
      <c r="F112" s="1320"/>
      <c r="G112" s="1320"/>
      <c r="H112" s="1320"/>
      <c r="I112" s="1320"/>
      <c r="J112" s="1320"/>
      <c r="K112" s="1320"/>
      <c r="L112" s="1320"/>
      <c r="M112" s="1320"/>
      <c r="N112" s="1320"/>
      <c r="O112" s="926"/>
      <c r="P112" s="760"/>
      <c r="Q112" s="760"/>
      <c r="R112" s="760"/>
      <c r="S112" s="760"/>
      <c r="T112" s="760"/>
      <c r="U112" s="760"/>
      <c r="V112" s="760"/>
      <c r="W112" s="760"/>
      <c r="X112" s="760"/>
      <c r="Y112" s="760"/>
      <c r="Z112" s="760"/>
      <c r="AA112" s="760"/>
      <c r="AB112" s="760"/>
      <c r="AC112" s="760"/>
      <c r="AD112" s="760"/>
      <c r="AE112" s="760"/>
      <c r="AF112" s="760"/>
      <c r="AG112" s="760"/>
      <c r="AH112" s="760"/>
      <c r="AI112" s="760"/>
      <c r="AJ112" s="760"/>
      <c r="AK112" s="760"/>
      <c r="AL112" s="760"/>
      <c r="AM112" s="760"/>
      <c r="AN112" s="760"/>
      <c r="AO112" s="760"/>
      <c r="AP112" s="760"/>
      <c r="AQ112" s="760"/>
      <c r="AR112" s="760"/>
      <c r="AS112" s="760"/>
      <c r="AT112" s="760"/>
      <c r="AU112" s="760"/>
      <c r="AV112" s="760"/>
      <c r="AW112" s="760"/>
      <c r="AX112" s="760"/>
      <c r="AY112" s="760"/>
      <c r="AZ112" s="760"/>
      <c r="BA112" s="760"/>
      <c r="BB112" s="760"/>
      <c r="BC112" s="760"/>
      <c r="BD112" s="760"/>
      <c r="BE112" s="760"/>
      <c r="BF112" s="760"/>
      <c r="BG112" s="760"/>
      <c r="BH112" s="760"/>
      <c r="BI112" s="760"/>
      <c r="BJ112" s="760"/>
      <c r="BK112" s="760"/>
      <c r="BL112" s="760"/>
      <c r="BM112" s="760"/>
      <c r="BN112" s="760"/>
      <c r="BO112" s="760"/>
      <c r="BP112" s="760"/>
      <c r="BQ112" s="760"/>
      <c r="BR112" s="760"/>
      <c r="BS112" s="760"/>
      <c r="BT112" s="760"/>
      <c r="BU112" s="760"/>
      <c r="BV112" s="760"/>
      <c r="BW112" s="760"/>
      <c r="BX112" s="760"/>
      <c r="BY112" s="760"/>
      <c r="BZ112" s="760"/>
      <c r="CA112" s="760"/>
      <c r="CB112" s="760"/>
      <c r="CC112" s="760"/>
      <c r="CD112" s="760"/>
      <c r="CE112" s="760"/>
      <c r="CF112" s="760"/>
      <c r="CG112" s="760"/>
      <c r="CH112" s="760"/>
      <c r="CI112" s="760"/>
      <c r="CJ112" s="760"/>
      <c r="CK112" s="760"/>
      <c r="CL112" s="760"/>
      <c r="CM112" s="760"/>
      <c r="CN112" s="760"/>
      <c r="CO112" s="760"/>
      <c r="CP112" s="760"/>
      <c r="CQ112" s="760"/>
      <c r="CR112" s="760"/>
      <c r="CS112" s="760"/>
      <c r="CT112" s="760"/>
      <c r="CU112" s="760"/>
      <c r="CV112" s="760"/>
      <c r="CW112" s="760"/>
      <c r="CX112" s="760"/>
      <c r="CY112" s="760"/>
      <c r="CZ112" s="760"/>
      <c r="DA112" s="760"/>
      <c r="DB112" s="760"/>
      <c r="DC112" s="760"/>
      <c r="DD112" s="760"/>
      <c r="DE112" s="760"/>
      <c r="DF112" s="760"/>
      <c r="DG112" s="760"/>
      <c r="DH112" s="760"/>
      <c r="DI112" s="760"/>
      <c r="DJ112" s="760"/>
      <c r="DK112" s="760"/>
      <c r="DL112" s="760"/>
      <c r="DM112" s="760"/>
      <c r="DN112" s="760"/>
      <c r="DO112" s="760"/>
      <c r="DP112" s="760"/>
      <c r="DQ112" s="760"/>
      <c r="DR112" s="760"/>
    </row>
    <row r="113" spans="1:122" s="761" customFormat="1" ht="28.5">
      <c r="A113" s="789" t="s">
        <v>1765</v>
      </c>
      <c r="B113" s="776" t="s">
        <v>1536</v>
      </c>
      <c r="C113" s="1320"/>
      <c r="D113" s="1320"/>
      <c r="E113" s="1320">
        <v>529.84</v>
      </c>
      <c r="F113" s="1320">
        <v>529.84</v>
      </c>
      <c r="G113" s="1320">
        <v>529.84</v>
      </c>
      <c r="H113" s="1320">
        <f t="shared" ref="H113" si="31">G113*1.04</f>
        <v>551.03360000000009</v>
      </c>
      <c r="I113" s="1320">
        <f>H113</f>
        <v>551.03360000000009</v>
      </c>
      <c r="J113" s="1320">
        <f>I113*1.04</f>
        <v>573.07494400000007</v>
      </c>
      <c r="K113" s="1320">
        <f>J113</f>
        <v>573.07494400000007</v>
      </c>
      <c r="L113" s="1320">
        <f>K113*1.04</f>
        <v>595.99794176000012</v>
      </c>
      <c r="M113" s="1320">
        <f>L113</f>
        <v>595.99794176000012</v>
      </c>
      <c r="N113" s="1320">
        <f>M113*1.04</f>
        <v>619.83785943040016</v>
      </c>
      <c r="O113" s="924"/>
      <c r="P113" s="760"/>
      <c r="Q113" s="760"/>
      <c r="R113" s="760"/>
      <c r="S113" s="760"/>
      <c r="T113" s="760"/>
      <c r="U113" s="760"/>
      <c r="V113" s="760"/>
      <c r="W113" s="760"/>
      <c r="X113" s="760"/>
      <c r="Y113" s="760"/>
      <c r="Z113" s="760"/>
      <c r="AA113" s="760"/>
      <c r="AB113" s="760"/>
      <c r="AC113" s="760"/>
      <c r="AD113" s="760"/>
      <c r="AE113" s="760"/>
      <c r="AF113" s="760"/>
      <c r="AG113" s="760"/>
      <c r="AH113" s="760"/>
      <c r="AI113" s="760"/>
      <c r="AJ113" s="760"/>
      <c r="AK113" s="760"/>
      <c r="AL113" s="760"/>
      <c r="AM113" s="760"/>
      <c r="AN113" s="760"/>
      <c r="AO113" s="760"/>
      <c r="AP113" s="760"/>
      <c r="AQ113" s="760"/>
      <c r="AR113" s="760"/>
      <c r="AS113" s="760"/>
      <c r="AT113" s="760"/>
      <c r="AU113" s="760"/>
      <c r="AV113" s="760"/>
      <c r="AW113" s="760"/>
      <c r="AX113" s="760"/>
      <c r="AY113" s="760"/>
      <c r="AZ113" s="760"/>
      <c r="BA113" s="760"/>
      <c r="BB113" s="760"/>
      <c r="BC113" s="760"/>
      <c r="BD113" s="760"/>
      <c r="BE113" s="760"/>
      <c r="BF113" s="760"/>
      <c r="BG113" s="760"/>
      <c r="BH113" s="760"/>
      <c r="BI113" s="760"/>
      <c r="BJ113" s="760"/>
      <c r="BK113" s="760"/>
      <c r="BL113" s="760"/>
      <c r="BM113" s="760"/>
      <c r="BN113" s="760"/>
      <c r="BO113" s="760"/>
      <c r="BP113" s="760"/>
      <c r="BQ113" s="760"/>
      <c r="BR113" s="760"/>
      <c r="BS113" s="760"/>
      <c r="BT113" s="760"/>
      <c r="BU113" s="760"/>
      <c r="BV113" s="760"/>
      <c r="BW113" s="760"/>
      <c r="BX113" s="760"/>
      <c r="BY113" s="760"/>
      <c r="BZ113" s="760"/>
      <c r="CA113" s="760"/>
      <c r="CB113" s="760"/>
      <c r="CC113" s="760"/>
      <c r="CD113" s="760"/>
      <c r="CE113" s="760"/>
      <c r="CF113" s="760"/>
      <c r="CG113" s="760"/>
      <c r="CH113" s="760"/>
      <c r="CI113" s="760"/>
      <c r="CJ113" s="760"/>
      <c r="CK113" s="760"/>
      <c r="CL113" s="760"/>
      <c r="CM113" s="760"/>
      <c r="CN113" s="760"/>
      <c r="CO113" s="760"/>
      <c r="CP113" s="760"/>
      <c r="CQ113" s="760"/>
      <c r="CR113" s="760"/>
      <c r="CS113" s="760"/>
      <c r="CT113" s="760"/>
      <c r="CU113" s="760"/>
      <c r="CV113" s="760"/>
      <c r="CW113" s="760"/>
      <c r="CX113" s="760"/>
      <c r="CY113" s="760"/>
      <c r="CZ113" s="760"/>
      <c r="DA113" s="760"/>
      <c r="DB113" s="760"/>
      <c r="DC113" s="760"/>
      <c r="DD113" s="760"/>
      <c r="DE113" s="760"/>
      <c r="DF113" s="760"/>
      <c r="DG113" s="760"/>
      <c r="DH113" s="760"/>
      <c r="DI113" s="760"/>
      <c r="DJ113" s="760"/>
      <c r="DK113" s="760"/>
      <c r="DL113" s="760"/>
      <c r="DM113" s="760"/>
      <c r="DN113" s="760"/>
      <c r="DO113" s="760"/>
      <c r="DP113" s="760"/>
      <c r="DQ113" s="760"/>
      <c r="DR113" s="760"/>
    </row>
    <row r="114" spans="1:122" s="761" customFormat="1" hidden="1">
      <c r="A114" s="1314"/>
      <c r="B114" s="1315" t="s">
        <v>1538</v>
      </c>
      <c r="C114" s="1320"/>
      <c r="D114" s="1320"/>
      <c r="E114" s="1320"/>
      <c r="F114" s="1320"/>
      <c r="G114" s="1320"/>
      <c r="H114" s="1320"/>
      <c r="I114" s="1320"/>
      <c r="J114" s="1320"/>
      <c r="K114" s="1320"/>
      <c r="L114" s="1320"/>
      <c r="M114" s="1320"/>
      <c r="N114" s="1320"/>
      <c r="O114" s="791"/>
      <c r="P114" s="760"/>
      <c r="Q114" s="760"/>
      <c r="R114" s="760"/>
      <c r="S114" s="760"/>
      <c r="T114" s="760"/>
      <c r="U114" s="760"/>
      <c r="V114" s="760"/>
      <c r="W114" s="760"/>
      <c r="X114" s="760"/>
      <c r="Y114" s="760"/>
      <c r="Z114" s="760"/>
      <c r="AA114" s="760"/>
      <c r="AB114" s="760"/>
      <c r="AC114" s="760"/>
      <c r="AD114" s="760"/>
      <c r="AE114" s="760"/>
      <c r="AF114" s="760"/>
      <c r="AG114" s="760"/>
      <c r="AH114" s="760"/>
      <c r="AI114" s="760"/>
      <c r="AJ114" s="760"/>
      <c r="AK114" s="760"/>
      <c r="AL114" s="760"/>
      <c r="AM114" s="760"/>
      <c r="AN114" s="760"/>
      <c r="AO114" s="760"/>
      <c r="AP114" s="760"/>
      <c r="AQ114" s="760"/>
      <c r="AR114" s="760"/>
      <c r="AS114" s="760"/>
      <c r="AT114" s="760"/>
      <c r="AU114" s="760"/>
      <c r="AV114" s="760"/>
      <c r="AW114" s="760"/>
      <c r="AX114" s="760"/>
      <c r="AY114" s="760"/>
      <c r="AZ114" s="760"/>
      <c r="BA114" s="760"/>
      <c r="BB114" s="760"/>
      <c r="BC114" s="760"/>
      <c r="BD114" s="760"/>
      <c r="BE114" s="760"/>
      <c r="BF114" s="760"/>
      <c r="BG114" s="760"/>
      <c r="BH114" s="760"/>
      <c r="BI114" s="760"/>
      <c r="BJ114" s="760"/>
      <c r="BK114" s="760"/>
      <c r="BL114" s="760"/>
      <c r="BM114" s="760"/>
      <c r="BN114" s="760"/>
      <c r="BO114" s="760"/>
      <c r="BP114" s="760"/>
      <c r="BQ114" s="760"/>
      <c r="BR114" s="760"/>
      <c r="BS114" s="760"/>
      <c r="BT114" s="760"/>
      <c r="BU114" s="760"/>
      <c r="BV114" s="760"/>
      <c r="BW114" s="760"/>
      <c r="BX114" s="760"/>
      <c r="BY114" s="760"/>
      <c r="BZ114" s="760"/>
      <c r="CA114" s="760"/>
      <c r="CB114" s="760"/>
      <c r="CC114" s="760"/>
      <c r="CD114" s="760"/>
      <c r="CE114" s="760"/>
      <c r="CF114" s="760"/>
      <c r="CG114" s="760"/>
      <c r="CH114" s="760"/>
      <c r="CI114" s="760"/>
      <c r="CJ114" s="760"/>
      <c r="CK114" s="760"/>
      <c r="CL114" s="760"/>
      <c r="CM114" s="760"/>
      <c r="CN114" s="760"/>
      <c r="CO114" s="760"/>
      <c r="CP114" s="760"/>
      <c r="CQ114" s="760"/>
      <c r="CR114" s="760"/>
      <c r="CS114" s="760"/>
      <c r="CT114" s="760"/>
      <c r="CU114" s="760"/>
      <c r="CV114" s="760"/>
      <c r="CW114" s="760"/>
      <c r="CX114" s="760"/>
      <c r="CY114" s="760"/>
      <c r="CZ114" s="760"/>
      <c r="DA114" s="760"/>
      <c r="DB114" s="760"/>
      <c r="DC114" s="760"/>
      <c r="DD114" s="760"/>
      <c r="DE114" s="760"/>
      <c r="DF114" s="760"/>
      <c r="DG114" s="760"/>
      <c r="DH114" s="760"/>
      <c r="DI114" s="760"/>
      <c r="DJ114" s="760"/>
      <c r="DK114" s="760"/>
      <c r="DL114" s="760"/>
      <c r="DM114" s="760"/>
      <c r="DN114" s="760"/>
      <c r="DO114" s="760"/>
      <c r="DP114" s="760"/>
      <c r="DQ114" s="760"/>
      <c r="DR114" s="760"/>
    </row>
    <row r="115" spans="1:122" s="826" customFormat="1" hidden="1">
      <c r="A115" s="789" t="s">
        <v>320</v>
      </c>
      <c r="B115" s="776" t="s">
        <v>1766</v>
      </c>
      <c r="C115" s="1320"/>
      <c r="D115" s="1320"/>
      <c r="E115" s="1320"/>
      <c r="F115" s="1320"/>
      <c r="G115" s="1320"/>
      <c r="H115" s="1320"/>
      <c r="I115" s="1320"/>
      <c r="J115" s="1320"/>
      <c r="K115" s="1320"/>
      <c r="L115" s="1320"/>
      <c r="M115" s="1320"/>
      <c r="N115" s="1320"/>
      <c r="O115" s="804"/>
      <c r="P115" s="819"/>
      <c r="Q115" s="819"/>
      <c r="R115" s="819"/>
      <c r="S115" s="819"/>
      <c r="T115" s="819"/>
      <c r="U115" s="819"/>
      <c r="V115" s="819"/>
      <c r="W115" s="819"/>
      <c r="X115" s="819"/>
      <c r="Y115" s="819"/>
      <c r="Z115" s="819"/>
      <c r="AA115" s="819"/>
      <c r="AB115" s="819"/>
      <c r="AC115" s="819"/>
      <c r="AD115" s="819"/>
      <c r="AE115" s="819"/>
      <c r="AF115" s="819"/>
      <c r="AG115" s="819"/>
      <c r="AH115" s="819"/>
      <c r="AI115" s="819"/>
      <c r="AJ115" s="819"/>
      <c r="AK115" s="819"/>
      <c r="AL115" s="819"/>
      <c r="AM115" s="819"/>
      <c r="AN115" s="819"/>
      <c r="AO115" s="819"/>
      <c r="AP115" s="819"/>
      <c r="AQ115" s="819"/>
      <c r="AR115" s="819"/>
      <c r="AS115" s="819"/>
      <c r="AT115" s="819"/>
      <c r="AU115" s="819"/>
      <c r="AV115" s="819"/>
      <c r="AW115" s="819"/>
      <c r="AX115" s="819"/>
      <c r="AY115" s="819"/>
      <c r="AZ115" s="819"/>
      <c r="BA115" s="819"/>
      <c r="BB115" s="819"/>
      <c r="BC115" s="819"/>
      <c r="BD115" s="819"/>
      <c r="BE115" s="819"/>
      <c r="BF115" s="819"/>
      <c r="BG115" s="819"/>
      <c r="BH115" s="819"/>
      <c r="BI115" s="819"/>
      <c r="BJ115" s="819"/>
      <c r="BK115" s="819"/>
      <c r="BL115" s="819"/>
      <c r="BM115" s="819"/>
      <c r="BN115" s="819"/>
      <c r="BO115" s="819"/>
      <c r="BP115" s="819"/>
      <c r="BQ115" s="819"/>
      <c r="BR115" s="819"/>
      <c r="BS115" s="819"/>
      <c r="BT115" s="819"/>
      <c r="BU115" s="819"/>
      <c r="BV115" s="819"/>
      <c r="BW115" s="819"/>
      <c r="BX115" s="819"/>
      <c r="BY115" s="819"/>
      <c r="BZ115" s="819"/>
      <c r="CA115" s="819"/>
      <c r="CB115" s="819"/>
      <c r="CC115" s="819"/>
      <c r="CD115" s="819"/>
      <c r="CE115" s="819"/>
      <c r="CF115" s="819"/>
      <c r="CG115" s="819"/>
      <c r="CH115" s="819"/>
      <c r="CI115" s="819"/>
      <c r="CJ115" s="819"/>
      <c r="CK115" s="819"/>
      <c r="CL115" s="819"/>
      <c r="CM115" s="819"/>
      <c r="CN115" s="819"/>
      <c r="CO115" s="819"/>
      <c r="CP115" s="819"/>
      <c r="CQ115" s="819"/>
      <c r="CR115" s="819"/>
      <c r="CS115" s="819"/>
      <c r="CT115" s="819"/>
      <c r="CU115" s="819"/>
      <c r="CV115" s="819"/>
      <c r="CW115" s="819"/>
      <c r="CX115" s="819"/>
      <c r="CY115" s="819"/>
      <c r="CZ115" s="819"/>
      <c r="DA115" s="819"/>
      <c r="DB115" s="819"/>
      <c r="DC115" s="819"/>
      <c r="DD115" s="819"/>
      <c r="DE115" s="819"/>
      <c r="DF115" s="819"/>
      <c r="DG115" s="819"/>
      <c r="DH115" s="819"/>
      <c r="DI115" s="819"/>
      <c r="DJ115" s="819"/>
      <c r="DK115" s="819"/>
      <c r="DL115" s="819"/>
      <c r="DM115" s="819"/>
      <c r="DN115" s="819"/>
      <c r="DO115" s="819"/>
      <c r="DP115" s="819"/>
      <c r="DQ115" s="819"/>
      <c r="DR115" s="819"/>
    </row>
    <row r="116" spans="1:122" s="826" customFormat="1" ht="28.5" hidden="1">
      <c r="A116" s="1313" t="s">
        <v>652</v>
      </c>
      <c r="B116" s="1316" t="s">
        <v>1767</v>
      </c>
      <c r="C116" s="1325"/>
      <c r="D116" s="1325"/>
      <c r="E116" s="1325"/>
      <c r="F116" s="1325"/>
      <c r="G116" s="1325"/>
      <c r="H116" s="1325"/>
      <c r="I116" s="1325"/>
      <c r="J116" s="1325"/>
      <c r="K116" s="1325"/>
      <c r="L116" s="1325"/>
      <c r="M116" s="1325"/>
      <c r="N116" s="1325"/>
      <c r="O116" s="926"/>
      <c r="P116" s="819"/>
      <c r="Q116" s="819"/>
      <c r="R116" s="819"/>
      <c r="S116" s="819"/>
      <c r="T116" s="819"/>
      <c r="U116" s="819"/>
      <c r="V116" s="819"/>
      <c r="W116" s="819"/>
      <c r="X116" s="819"/>
      <c r="Y116" s="819"/>
      <c r="Z116" s="819"/>
      <c r="AA116" s="819"/>
      <c r="AB116" s="819"/>
      <c r="AC116" s="819"/>
      <c r="AD116" s="819"/>
      <c r="AE116" s="819"/>
      <c r="AF116" s="819"/>
      <c r="AG116" s="819"/>
      <c r="AH116" s="819"/>
      <c r="AI116" s="819"/>
      <c r="AJ116" s="819"/>
      <c r="AK116" s="819"/>
      <c r="AL116" s="819"/>
      <c r="AM116" s="819"/>
      <c r="AN116" s="819"/>
      <c r="AO116" s="819"/>
      <c r="AP116" s="819"/>
      <c r="AQ116" s="819"/>
      <c r="AR116" s="819"/>
      <c r="AS116" s="819"/>
      <c r="AT116" s="819"/>
      <c r="AU116" s="819"/>
      <c r="AV116" s="819"/>
      <c r="AW116" s="819"/>
      <c r="AX116" s="819"/>
      <c r="AY116" s="819"/>
      <c r="AZ116" s="819"/>
      <c r="BA116" s="819"/>
      <c r="BB116" s="819"/>
      <c r="BC116" s="819"/>
      <c r="BD116" s="819"/>
      <c r="BE116" s="819"/>
      <c r="BF116" s="819"/>
      <c r="BG116" s="819"/>
      <c r="BH116" s="819"/>
      <c r="BI116" s="819"/>
      <c r="BJ116" s="819"/>
      <c r="BK116" s="819"/>
      <c r="BL116" s="819"/>
      <c r="BM116" s="819"/>
      <c r="BN116" s="819"/>
      <c r="BO116" s="819"/>
      <c r="BP116" s="819"/>
      <c r="BQ116" s="819"/>
      <c r="BR116" s="819"/>
      <c r="BS116" s="819"/>
      <c r="BT116" s="819"/>
      <c r="BU116" s="819"/>
      <c r="BV116" s="819"/>
      <c r="BW116" s="819"/>
      <c r="BX116" s="819"/>
      <c r="BY116" s="819"/>
      <c r="BZ116" s="819"/>
      <c r="CA116" s="819"/>
      <c r="CB116" s="819"/>
      <c r="CC116" s="819"/>
      <c r="CD116" s="819"/>
      <c r="CE116" s="819"/>
      <c r="CF116" s="819"/>
      <c r="CG116" s="819"/>
      <c r="CH116" s="819"/>
      <c r="CI116" s="819"/>
      <c r="CJ116" s="819"/>
      <c r="CK116" s="819"/>
      <c r="CL116" s="819"/>
      <c r="CM116" s="819"/>
      <c r="CN116" s="819"/>
      <c r="CO116" s="819"/>
      <c r="CP116" s="819"/>
      <c r="CQ116" s="819"/>
      <c r="CR116" s="819"/>
      <c r="CS116" s="819"/>
      <c r="CT116" s="819"/>
      <c r="CU116" s="819"/>
      <c r="CV116" s="819"/>
      <c r="CW116" s="819"/>
      <c r="CX116" s="819"/>
      <c r="CY116" s="819"/>
      <c r="CZ116" s="819"/>
      <c r="DA116" s="819"/>
      <c r="DB116" s="819"/>
      <c r="DC116" s="819"/>
      <c r="DD116" s="819"/>
      <c r="DE116" s="819"/>
      <c r="DF116" s="819"/>
      <c r="DG116" s="819"/>
      <c r="DH116" s="819"/>
      <c r="DI116" s="819"/>
      <c r="DJ116" s="819"/>
      <c r="DK116" s="819"/>
      <c r="DL116" s="819"/>
      <c r="DM116" s="819"/>
      <c r="DN116" s="819"/>
      <c r="DO116" s="819"/>
      <c r="DP116" s="819"/>
      <c r="DQ116" s="819"/>
      <c r="DR116" s="819"/>
    </row>
    <row r="117" spans="1:122" s="826" customFormat="1">
      <c r="A117" s="789" t="s">
        <v>321</v>
      </c>
      <c r="B117" s="1317" t="s">
        <v>1008</v>
      </c>
      <c r="C117" s="822">
        <f>C17/C11</f>
        <v>20.354833561441772</v>
      </c>
      <c r="D117" s="822">
        <f t="shared" ref="D117:N117" si="32">D17/D11</f>
        <v>37.203741772661829</v>
      </c>
      <c r="E117" s="822">
        <f t="shared" si="32"/>
        <v>53.884205066663959</v>
      </c>
      <c r="F117" s="822">
        <f t="shared" si="32"/>
        <v>53.884205066663959</v>
      </c>
      <c r="G117" s="822">
        <f t="shared" si="32"/>
        <v>52.996420181228338</v>
      </c>
      <c r="H117" s="822">
        <f t="shared" si="32"/>
        <v>55.116276988477466</v>
      </c>
      <c r="I117" s="822">
        <f t="shared" si="32"/>
        <v>57.202453803048961</v>
      </c>
      <c r="J117" s="822">
        <f t="shared" si="32"/>
        <v>59.490551955170915</v>
      </c>
      <c r="K117" s="822">
        <f t="shared" si="32"/>
        <v>61.746960797811447</v>
      </c>
      <c r="L117" s="822">
        <f t="shared" si="32"/>
        <v>64.216839229723902</v>
      </c>
      <c r="M117" s="822">
        <f t="shared" si="32"/>
        <v>66.657371033923894</v>
      </c>
      <c r="N117" s="822">
        <f t="shared" si="32"/>
        <v>69.323665875280852</v>
      </c>
      <c r="O117" s="926"/>
      <c r="P117" s="819"/>
      <c r="Q117" s="819"/>
      <c r="R117" s="819"/>
      <c r="S117" s="819"/>
      <c r="T117" s="819"/>
      <c r="U117" s="819"/>
      <c r="V117" s="819"/>
      <c r="W117" s="819"/>
      <c r="X117" s="819"/>
      <c r="Y117" s="819"/>
      <c r="Z117" s="819"/>
      <c r="AA117" s="819"/>
      <c r="AB117" s="819"/>
      <c r="AC117" s="819"/>
      <c r="AD117" s="819"/>
      <c r="AE117" s="819"/>
      <c r="AF117" s="819"/>
      <c r="AG117" s="819"/>
      <c r="AH117" s="819"/>
      <c r="AI117" s="819"/>
      <c r="AJ117" s="819"/>
      <c r="AK117" s="819"/>
      <c r="AL117" s="819"/>
      <c r="AM117" s="819"/>
      <c r="AN117" s="819"/>
      <c r="AO117" s="819"/>
      <c r="AP117" s="819"/>
      <c r="AQ117" s="819"/>
      <c r="AR117" s="819"/>
      <c r="AS117" s="819"/>
      <c r="AT117" s="819"/>
      <c r="AU117" s="819"/>
      <c r="AV117" s="819"/>
      <c r="AW117" s="819"/>
      <c r="AX117" s="819"/>
      <c r="AY117" s="819"/>
      <c r="AZ117" s="819"/>
      <c r="BA117" s="819"/>
      <c r="BB117" s="819"/>
      <c r="BC117" s="819"/>
      <c r="BD117" s="819"/>
      <c r="BE117" s="819"/>
      <c r="BF117" s="819"/>
      <c r="BG117" s="819"/>
      <c r="BH117" s="819"/>
      <c r="BI117" s="819"/>
      <c r="BJ117" s="819"/>
      <c r="BK117" s="819"/>
      <c r="BL117" s="819"/>
      <c r="BM117" s="819"/>
      <c r="BN117" s="819"/>
      <c r="BO117" s="819"/>
      <c r="BP117" s="819"/>
      <c r="BQ117" s="819"/>
      <c r="BR117" s="819"/>
      <c r="BS117" s="819"/>
      <c r="BT117" s="819"/>
      <c r="BU117" s="819"/>
      <c r="BV117" s="819"/>
      <c r="BW117" s="819"/>
      <c r="BX117" s="819"/>
      <c r="BY117" s="819"/>
      <c r="BZ117" s="819"/>
      <c r="CA117" s="819"/>
      <c r="CB117" s="819"/>
      <c r="CC117" s="819"/>
      <c r="CD117" s="819"/>
      <c r="CE117" s="819"/>
      <c r="CF117" s="819"/>
      <c r="CG117" s="819"/>
      <c r="CH117" s="819"/>
      <c r="CI117" s="819"/>
      <c r="CJ117" s="819"/>
      <c r="CK117" s="819"/>
      <c r="CL117" s="819"/>
      <c r="CM117" s="819"/>
      <c r="CN117" s="819"/>
      <c r="CO117" s="819"/>
      <c r="CP117" s="819"/>
      <c r="CQ117" s="819"/>
      <c r="CR117" s="819"/>
      <c r="CS117" s="819"/>
      <c r="CT117" s="819"/>
      <c r="CU117" s="819"/>
      <c r="CV117" s="819"/>
      <c r="CW117" s="819"/>
      <c r="CX117" s="819"/>
      <c r="CY117" s="819"/>
      <c r="CZ117" s="819"/>
      <c r="DA117" s="819"/>
      <c r="DB117" s="819"/>
      <c r="DC117" s="819"/>
      <c r="DD117" s="819"/>
      <c r="DE117" s="819"/>
      <c r="DF117" s="819"/>
      <c r="DG117" s="819"/>
      <c r="DH117" s="819"/>
      <c r="DI117" s="819"/>
      <c r="DJ117" s="819"/>
      <c r="DK117" s="819"/>
      <c r="DL117" s="819"/>
      <c r="DM117" s="819"/>
      <c r="DN117" s="819"/>
      <c r="DO117" s="819"/>
      <c r="DP117" s="819"/>
      <c r="DQ117" s="819"/>
      <c r="DR117" s="819"/>
    </row>
    <row r="118" spans="1:122" s="826" customFormat="1">
      <c r="A118" s="789" t="s">
        <v>1539</v>
      </c>
      <c r="B118" s="1318" t="s">
        <v>1009</v>
      </c>
      <c r="C118" s="825"/>
      <c r="D118" s="825"/>
      <c r="E118" s="825"/>
      <c r="F118" s="825"/>
      <c r="G118" s="825"/>
      <c r="H118" s="825"/>
      <c r="I118" s="825"/>
      <c r="J118" s="825"/>
      <c r="K118" s="825"/>
      <c r="L118" s="825"/>
      <c r="M118" s="825"/>
      <c r="N118" s="825"/>
      <c r="O118" s="926"/>
      <c r="P118" s="819"/>
      <c r="Q118" s="819"/>
      <c r="R118" s="819"/>
      <c r="S118" s="819"/>
      <c r="T118" s="819"/>
      <c r="U118" s="819"/>
      <c r="V118" s="819"/>
      <c r="W118" s="819"/>
      <c r="X118" s="819"/>
      <c r="Y118" s="819"/>
      <c r="Z118" s="819"/>
      <c r="AA118" s="819"/>
      <c r="AB118" s="819"/>
      <c r="AC118" s="819"/>
      <c r="AD118" s="819"/>
      <c r="AE118" s="819"/>
      <c r="AF118" s="819"/>
      <c r="AG118" s="819"/>
      <c r="AH118" s="819"/>
      <c r="AI118" s="819"/>
      <c r="AJ118" s="819"/>
      <c r="AK118" s="819"/>
      <c r="AL118" s="819"/>
      <c r="AM118" s="819"/>
      <c r="AN118" s="819"/>
      <c r="AO118" s="819"/>
      <c r="AP118" s="819"/>
      <c r="AQ118" s="819"/>
      <c r="AR118" s="819"/>
      <c r="AS118" s="819"/>
      <c r="AT118" s="819"/>
      <c r="AU118" s="819"/>
      <c r="AV118" s="819"/>
      <c r="AW118" s="819"/>
      <c r="AX118" s="819"/>
      <c r="AY118" s="819"/>
      <c r="AZ118" s="819"/>
      <c r="BA118" s="819"/>
      <c r="BB118" s="819"/>
      <c r="BC118" s="819"/>
      <c r="BD118" s="819"/>
      <c r="BE118" s="819"/>
      <c r="BF118" s="819"/>
      <c r="BG118" s="819"/>
      <c r="BH118" s="819"/>
      <c r="BI118" s="819"/>
      <c r="BJ118" s="819"/>
      <c r="BK118" s="819"/>
      <c r="BL118" s="819"/>
      <c r="BM118" s="819"/>
      <c r="BN118" s="819"/>
      <c r="BO118" s="819"/>
      <c r="BP118" s="819"/>
      <c r="BQ118" s="819"/>
      <c r="BR118" s="819"/>
      <c r="BS118" s="819"/>
      <c r="BT118" s="819"/>
      <c r="BU118" s="819"/>
      <c r="BV118" s="819"/>
      <c r="BW118" s="819"/>
      <c r="BX118" s="819"/>
      <c r="BY118" s="819"/>
      <c r="BZ118" s="819"/>
      <c r="CA118" s="819"/>
      <c r="CB118" s="819"/>
      <c r="CC118" s="819"/>
      <c r="CD118" s="819"/>
      <c r="CE118" s="819"/>
      <c r="CF118" s="819"/>
      <c r="CG118" s="819"/>
      <c r="CH118" s="819"/>
      <c r="CI118" s="819"/>
      <c r="CJ118" s="819"/>
      <c r="CK118" s="819"/>
      <c r="CL118" s="819"/>
      <c r="CM118" s="819"/>
      <c r="CN118" s="819"/>
      <c r="CO118" s="819"/>
      <c r="CP118" s="819"/>
      <c r="CQ118" s="819"/>
      <c r="CR118" s="819"/>
      <c r="CS118" s="819"/>
      <c r="CT118" s="819"/>
      <c r="CU118" s="819"/>
      <c r="CV118" s="819"/>
      <c r="CW118" s="819"/>
      <c r="CX118" s="819"/>
      <c r="CY118" s="819"/>
      <c r="CZ118" s="819"/>
      <c r="DA118" s="819"/>
      <c r="DB118" s="819"/>
      <c r="DC118" s="819"/>
      <c r="DD118" s="819"/>
      <c r="DE118" s="819"/>
      <c r="DF118" s="819"/>
      <c r="DG118" s="819"/>
      <c r="DH118" s="819"/>
      <c r="DI118" s="819"/>
      <c r="DJ118" s="819"/>
      <c r="DK118" s="819"/>
      <c r="DL118" s="819"/>
      <c r="DM118" s="819"/>
      <c r="DN118" s="819"/>
      <c r="DO118" s="819"/>
      <c r="DP118" s="819"/>
      <c r="DQ118" s="819"/>
      <c r="DR118" s="819"/>
    </row>
    <row r="119" spans="1:122" ht="14.25" hidden="1" customHeight="1">
      <c r="A119" s="834" t="e">
        <v>#REF!</v>
      </c>
      <c r="B119" s="835"/>
      <c r="C119" s="836"/>
      <c r="D119" s="837"/>
      <c r="E119" s="837"/>
      <c r="F119" s="837"/>
      <c r="G119" s="838"/>
      <c r="H119" s="838"/>
      <c r="I119" s="838"/>
      <c r="J119" s="838"/>
      <c r="K119" s="839"/>
    </row>
  </sheetData>
  <sheetProtection formatColumns="0" formatRows="0"/>
  <mergeCells count="22">
    <mergeCell ref="L7:L8"/>
    <mergeCell ref="G7:G8"/>
    <mergeCell ref="H7:H8"/>
    <mergeCell ref="I7:I8"/>
    <mergeCell ref="J7:J8"/>
    <mergeCell ref="K7:K8"/>
    <mergeCell ref="A1:O1"/>
    <mergeCell ref="A2:O2"/>
    <mergeCell ref="A3:O3"/>
    <mergeCell ref="F7:F8"/>
    <mergeCell ref="A5:B5"/>
    <mergeCell ref="C5:E5"/>
    <mergeCell ref="A6:B6"/>
    <mergeCell ref="C6:E6"/>
    <mergeCell ref="A7:A8"/>
    <mergeCell ref="B7:B8"/>
    <mergeCell ref="C7:C8"/>
    <mergeCell ref="D7:D8"/>
    <mergeCell ref="E7:E8"/>
    <mergeCell ref="M7:M8"/>
    <mergeCell ref="N7:N8"/>
    <mergeCell ref="O7:O8"/>
  </mergeCells>
  <pageMargins left="0.31496062992125984" right="0.19685039370078741" top="0.15748031496062992" bottom="0.15748031496062992" header="0" footer="0"/>
  <pageSetup paperSize="9" scale="41" fitToHeight="0" orientation="landscape" r:id="rId1"/>
  <headerFooter alignWithMargins="0"/>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S121"/>
  <sheetViews>
    <sheetView view="pageBreakPreview" topLeftCell="D4" zoomScale="85" zoomScaleNormal="70" zoomScaleSheetLayoutView="85" workbookViewId="0">
      <selection activeCell="D112" sqref="D112"/>
    </sheetView>
  </sheetViews>
  <sheetFormatPr defaultRowHeight="14.25"/>
  <cols>
    <col min="1" max="1" width="15.140625" style="759" customWidth="1"/>
    <col min="2" max="2" width="56.7109375" style="759" customWidth="1"/>
    <col min="3" max="3" width="19.7109375" style="760" customWidth="1"/>
    <col min="4" max="4" width="20" style="759" customWidth="1"/>
    <col min="5" max="5" width="21.5703125" style="759" customWidth="1"/>
    <col min="6" max="6" width="22.28515625" style="759" customWidth="1"/>
    <col min="7" max="7" width="21.5703125" style="759" customWidth="1"/>
    <col min="8" max="8" width="24" style="759" customWidth="1"/>
    <col min="9" max="10" width="22.85546875" style="759" customWidth="1"/>
    <col min="11" max="11" width="15.140625" style="759" customWidth="1"/>
    <col min="12" max="123" width="9.140625" style="760"/>
    <col min="124" max="16384" width="9.140625" style="759"/>
  </cols>
  <sheetData>
    <row r="1" spans="1:123">
      <c r="A1" s="1795" t="s">
        <v>1078</v>
      </c>
      <c r="B1" s="1843"/>
      <c r="C1" s="1843"/>
      <c r="D1" s="1843"/>
      <c r="E1" s="1843"/>
      <c r="F1" s="1843"/>
      <c r="G1" s="1843"/>
      <c r="H1" s="1843"/>
      <c r="I1" s="1843"/>
      <c r="J1" s="1843"/>
      <c r="K1" s="1843"/>
    </row>
    <row r="2" spans="1:123">
      <c r="A2" s="1795" t="s">
        <v>1552</v>
      </c>
      <c r="B2" s="1843"/>
      <c r="C2" s="1843"/>
      <c r="D2" s="1843"/>
      <c r="E2" s="1843"/>
      <c r="F2" s="1843"/>
      <c r="G2" s="1843"/>
      <c r="H2" s="1843"/>
      <c r="I2" s="1843"/>
      <c r="J2" s="1843"/>
      <c r="K2" s="1843"/>
    </row>
    <row r="3" spans="1:123">
      <c r="A3" s="1795"/>
      <c r="B3" s="1843"/>
      <c r="C3" s="1843"/>
      <c r="D3" s="1843"/>
      <c r="E3" s="1843"/>
      <c r="F3" s="1843"/>
      <c r="G3" s="1843"/>
      <c r="H3" s="1843"/>
      <c r="I3" s="1843"/>
      <c r="J3" s="1843"/>
      <c r="K3" s="1843"/>
    </row>
    <row r="5" spans="1:123" ht="16.5" customHeight="1">
      <c r="A5" s="1841" t="s">
        <v>733</v>
      </c>
      <c r="B5" s="1841"/>
      <c r="C5" s="1835" t="s">
        <v>1346</v>
      </c>
      <c r="D5" s="1835"/>
      <c r="E5" s="1836"/>
    </row>
    <row r="6" spans="1:123" ht="13.5" customHeight="1">
      <c r="A6" s="1834" t="s">
        <v>1258</v>
      </c>
      <c r="B6" s="1834"/>
      <c r="C6" s="1835" t="s">
        <v>1347</v>
      </c>
      <c r="D6" s="1835"/>
      <c r="E6" s="1836"/>
    </row>
    <row r="7" spans="1:123" s="761" customFormat="1" ht="13.5" customHeight="1">
      <c r="A7" s="1837" t="s">
        <v>721</v>
      </c>
      <c r="B7" s="1838" t="s">
        <v>915</v>
      </c>
      <c r="C7" s="1839" t="s">
        <v>1348</v>
      </c>
      <c r="D7" s="1839" t="s">
        <v>1349</v>
      </c>
      <c r="E7" s="1839" t="s">
        <v>1350</v>
      </c>
      <c r="F7" s="1839" t="s">
        <v>1351</v>
      </c>
      <c r="G7" s="1839" t="s">
        <v>1352</v>
      </c>
      <c r="H7" s="1839" t="s">
        <v>1353</v>
      </c>
      <c r="I7" s="1839" t="s">
        <v>1354</v>
      </c>
      <c r="J7" s="1839" t="s">
        <v>1355</v>
      </c>
      <c r="K7" s="1844" t="s">
        <v>916</v>
      </c>
      <c r="L7" s="760"/>
      <c r="M7" s="760"/>
      <c r="N7" s="760"/>
      <c r="O7" s="760"/>
      <c r="P7" s="760"/>
      <c r="Q7" s="760"/>
      <c r="R7" s="760"/>
      <c r="S7" s="760"/>
      <c r="T7" s="760"/>
      <c r="U7" s="760"/>
      <c r="V7" s="760"/>
      <c r="W7" s="760"/>
      <c r="X7" s="760"/>
      <c r="Y7" s="760"/>
      <c r="Z7" s="760"/>
      <c r="AA7" s="760"/>
      <c r="AB7" s="760"/>
      <c r="AC7" s="760"/>
      <c r="AD7" s="760"/>
      <c r="AE7" s="760"/>
      <c r="AF7" s="760"/>
      <c r="AG7" s="760"/>
      <c r="AH7" s="760"/>
      <c r="AI7" s="760"/>
      <c r="AJ7" s="760"/>
      <c r="AK7" s="760"/>
      <c r="AL7" s="760"/>
      <c r="AM7" s="760"/>
      <c r="AN7" s="760"/>
      <c r="AO7" s="760"/>
      <c r="AP7" s="760"/>
      <c r="AQ7" s="760"/>
      <c r="AR7" s="760"/>
      <c r="AS7" s="760"/>
      <c r="AT7" s="760"/>
      <c r="AU7" s="760"/>
      <c r="AV7" s="760"/>
      <c r="AW7" s="760"/>
      <c r="AX7" s="760"/>
      <c r="AY7" s="760"/>
      <c r="AZ7" s="760"/>
      <c r="BA7" s="760"/>
      <c r="BB7" s="760"/>
      <c r="BC7" s="760"/>
      <c r="BD7" s="760"/>
      <c r="BE7" s="760"/>
      <c r="BF7" s="760"/>
      <c r="BG7" s="760"/>
      <c r="BH7" s="760"/>
      <c r="BI7" s="760"/>
      <c r="BJ7" s="760"/>
      <c r="BK7" s="760"/>
      <c r="BL7" s="760"/>
      <c r="BM7" s="760"/>
      <c r="BN7" s="760"/>
      <c r="BO7" s="760"/>
      <c r="BP7" s="760"/>
      <c r="BQ7" s="760"/>
      <c r="BR7" s="760"/>
      <c r="BS7" s="760"/>
      <c r="BT7" s="760"/>
      <c r="BU7" s="760"/>
      <c r="BV7" s="760"/>
      <c r="BW7" s="760"/>
      <c r="BX7" s="760"/>
      <c r="BY7" s="760"/>
      <c r="BZ7" s="760"/>
      <c r="CA7" s="760"/>
      <c r="CB7" s="760"/>
      <c r="CC7" s="760"/>
      <c r="CD7" s="760"/>
      <c r="CE7" s="760"/>
      <c r="CF7" s="760"/>
      <c r="CG7" s="760"/>
      <c r="CH7" s="760"/>
      <c r="CI7" s="760"/>
      <c r="CJ7" s="760"/>
      <c r="CK7" s="760"/>
      <c r="CL7" s="760"/>
      <c r="CM7" s="760"/>
      <c r="CN7" s="760"/>
      <c r="CO7" s="760"/>
      <c r="CP7" s="760"/>
      <c r="CQ7" s="760"/>
      <c r="CR7" s="760"/>
      <c r="CS7" s="760"/>
      <c r="CT7" s="760"/>
      <c r="CU7" s="760"/>
      <c r="CV7" s="760"/>
      <c r="CW7" s="760"/>
      <c r="CX7" s="760"/>
      <c r="CY7" s="760"/>
      <c r="CZ7" s="760"/>
      <c r="DA7" s="760"/>
      <c r="DB7" s="760"/>
      <c r="DC7" s="760"/>
      <c r="DD7" s="760"/>
      <c r="DE7" s="760"/>
      <c r="DF7" s="760"/>
      <c r="DG7" s="760"/>
      <c r="DH7" s="760"/>
      <c r="DI7" s="760"/>
      <c r="DJ7" s="760"/>
      <c r="DK7" s="760"/>
      <c r="DL7" s="760"/>
      <c r="DM7" s="760"/>
      <c r="DN7" s="760"/>
      <c r="DO7" s="760"/>
      <c r="DP7" s="760"/>
      <c r="DQ7" s="760"/>
      <c r="DR7" s="760"/>
      <c r="DS7" s="760"/>
    </row>
    <row r="8" spans="1:123" s="761" customFormat="1" ht="70.5" customHeight="1">
      <c r="A8" s="1837"/>
      <c r="B8" s="1838"/>
      <c r="C8" s="1839"/>
      <c r="D8" s="1839"/>
      <c r="E8" s="1839"/>
      <c r="F8" s="1839"/>
      <c r="G8" s="1839"/>
      <c r="H8" s="1839"/>
      <c r="I8" s="1839"/>
      <c r="J8" s="1839"/>
      <c r="K8" s="1844"/>
      <c r="L8" s="760"/>
      <c r="M8" s="760"/>
      <c r="N8" s="760"/>
      <c r="O8" s="760"/>
      <c r="P8" s="760"/>
      <c r="Q8" s="760"/>
      <c r="R8" s="760"/>
      <c r="S8" s="760"/>
      <c r="T8" s="760"/>
      <c r="U8" s="760"/>
      <c r="V8" s="760"/>
      <c r="W8" s="760"/>
      <c r="X8" s="760"/>
      <c r="Y8" s="760"/>
      <c r="Z8" s="760"/>
      <c r="AA8" s="760"/>
      <c r="AB8" s="760"/>
      <c r="AC8" s="760"/>
      <c r="AD8" s="760"/>
      <c r="AE8" s="760"/>
      <c r="AF8" s="760"/>
      <c r="AG8" s="760"/>
      <c r="AH8" s="760"/>
      <c r="AI8" s="760"/>
      <c r="AJ8" s="760"/>
      <c r="AK8" s="760"/>
      <c r="AL8" s="760"/>
      <c r="AM8" s="760"/>
      <c r="AN8" s="760"/>
      <c r="AO8" s="760"/>
      <c r="AP8" s="760"/>
      <c r="AQ8" s="760"/>
      <c r="AR8" s="760"/>
      <c r="AS8" s="760"/>
      <c r="AT8" s="760"/>
      <c r="AU8" s="760"/>
      <c r="AV8" s="760"/>
      <c r="AW8" s="760"/>
      <c r="AX8" s="760"/>
      <c r="AY8" s="760"/>
      <c r="AZ8" s="760"/>
      <c r="BA8" s="760"/>
      <c r="BB8" s="760"/>
      <c r="BC8" s="760"/>
      <c r="BD8" s="760"/>
      <c r="BE8" s="760"/>
      <c r="BF8" s="760"/>
      <c r="BG8" s="760"/>
      <c r="BH8" s="760"/>
      <c r="BI8" s="760"/>
      <c r="BJ8" s="760"/>
      <c r="BK8" s="760"/>
      <c r="BL8" s="760"/>
      <c r="BM8" s="760"/>
      <c r="BN8" s="760"/>
      <c r="BO8" s="760"/>
      <c r="BP8" s="760"/>
      <c r="BQ8" s="760"/>
      <c r="BR8" s="760"/>
      <c r="BS8" s="760"/>
      <c r="BT8" s="760"/>
      <c r="BU8" s="760"/>
      <c r="BV8" s="760"/>
      <c r="BW8" s="760"/>
      <c r="BX8" s="760"/>
      <c r="BY8" s="760"/>
      <c r="BZ8" s="760"/>
      <c r="CA8" s="760"/>
      <c r="CB8" s="760"/>
      <c r="CC8" s="760"/>
      <c r="CD8" s="760"/>
      <c r="CE8" s="760"/>
      <c r="CF8" s="760"/>
      <c r="CG8" s="760"/>
      <c r="CH8" s="760"/>
      <c r="CI8" s="760"/>
      <c r="CJ8" s="760"/>
      <c r="CK8" s="760"/>
      <c r="CL8" s="760"/>
      <c r="CM8" s="760"/>
      <c r="CN8" s="760"/>
      <c r="CO8" s="760"/>
      <c r="CP8" s="760"/>
      <c r="CQ8" s="760"/>
      <c r="CR8" s="760"/>
      <c r="CS8" s="760"/>
      <c r="CT8" s="760"/>
      <c r="CU8" s="760"/>
      <c r="CV8" s="760"/>
      <c r="CW8" s="760"/>
      <c r="CX8" s="760"/>
      <c r="CY8" s="760"/>
      <c r="CZ8" s="760"/>
      <c r="DA8" s="760"/>
      <c r="DB8" s="760"/>
      <c r="DC8" s="760"/>
      <c r="DD8" s="760"/>
      <c r="DE8" s="760"/>
      <c r="DF8" s="760"/>
      <c r="DG8" s="760"/>
      <c r="DH8" s="760"/>
      <c r="DI8" s="760"/>
      <c r="DJ8" s="760"/>
      <c r="DK8" s="760"/>
      <c r="DL8" s="760"/>
      <c r="DM8" s="760"/>
      <c r="DN8" s="760"/>
      <c r="DO8" s="760"/>
      <c r="DP8" s="760"/>
      <c r="DQ8" s="760"/>
      <c r="DR8" s="760"/>
      <c r="DS8" s="760"/>
    </row>
    <row r="9" spans="1:123" s="761" customFormat="1">
      <c r="A9" s="765" t="s">
        <v>917</v>
      </c>
      <c r="B9" s="766">
        <v>2</v>
      </c>
      <c r="C9" s="766">
        <v>3</v>
      </c>
      <c r="D9" s="766">
        <v>4</v>
      </c>
      <c r="E9" s="766">
        <v>5</v>
      </c>
      <c r="F9" s="766">
        <v>6</v>
      </c>
      <c r="G9" s="766">
        <v>7</v>
      </c>
      <c r="H9" s="766">
        <v>8</v>
      </c>
      <c r="I9" s="766">
        <v>9</v>
      </c>
      <c r="J9" s="766">
        <v>10</v>
      </c>
      <c r="K9" s="766">
        <v>11</v>
      </c>
      <c r="L9" s="760"/>
      <c r="M9" s="760"/>
      <c r="N9" s="760"/>
      <c r="O9" s="760"/>
      <c r="P9" s="760"/>
      <c r="Q9" s="760"/>
      <c r="R9" s="760"/>
      <c r="S9" s="760"/>
      <c r="T9" s="760"/>
      <c r="U9" s="760"/>
      <c r="V9" s="760"/>
      <c r="W9" s="760"/>
      <c r="X9" s="760"/>
      <c r="Y9" s="760"/>
      <c r="Z9" s="760"/>
      <c r="AA9" s="760"/>
      <c r="AB9" s="760"/>
      <c r="AC9" s="760"/>
      <c r="AD9" s="760"/>
      <c r="AE9" s="760"/>
      <c r="AF9" s="760"/>
      <c r="AG9" s="760"/>
      <c r="AH9" s="760"/>
      <c r="AI9" s="760"/>
      <c r="AJ9" s="760"/>
      <c r="AK9" s="760"/>
      <c r="AL9" s="760"/>
      <c r="AM9" s="760"/>
      <c r="AN9" s="760"/>
      <c r="AO9" s="760"/>
      <c r="AP9" s="760"/>
      <c r="AQ9" s="760"/>
      <c r="AR9" s="760"/>
      <c r="AS9" s="760"/>
      <c r="AT9" s="760"/>
      <c r="AU9" s="760"/>
      <c r="AV9" s="760"/>
      <c r="AW9" s="760"/>
      <c r="AX9" s="760"/>
      <c r="AY9" s="760"/>
      <c r="AZ9" s="760"/>
      <c r="BA9" s="760"/>
      <c r="BB9" s="760"/>
      <c r="BC9" s="760"/>
      <c r="BD9" s="760"/>
      <c r="BE9" s="760"/>
      <c r="BF9" s="760"/>
      <c r="BG9" s="760"/>
      <c r="BH9" s="760"/>
      <c r="BI9" s="760"/>
      <c r="BJ9" s="760"/>
      <c r="BK9" s="760"/>
      <c r="BL9" s="760"/>
      <c r="BM9" s="760"/>
      <c r="BN9" s="760"/>
      <c r="BO9" s="760"/>
      <c r="BP9" s="760"/>
      <c r="BQ9" s="760"/>
      <c r="BR9" s="760"/>
      <c r="BS9" s="760"/>
      <c r="BT9" s="760"/>
      <c r="BU9" s="760"/>
      <c r="BV9" s="760"/>
      <c r="BW9" s="760"/>
      <c r="BX9" s="760"/>
      <c r="BY9" s="760"/>
      <c r="BZ9" s="760"/>
      <c r="CA9" s="760"/>
      <c r="CB9" s="760"/>
      <c r="CC9" s="760"/>
      <c r="CD9" s="760"/>
      <c r="CE9" s="760"/>
      <c r="CF9" s="760"/>
      <c r="CG9" s="760"/>
      <c r="CH9" s="760"/>
      <c r="CI9" s="760"/>
      <c r="CJ9" s="760"/>
      <c r="CK9" s="760"/>
      <c r="CL9" s="760"/>
      <c r="CM9" s="760"/>
      <c r="CN9" s="760"/>
      <c r="CO9" s="760"/>
      <c r="CP9" s="760"/>
      <c r="CQ9" s="760"/>
      <c r="CR9" s="760"/>
      <c r="CS9" s="760"/>
      <c r="CT9" s="760"/>
      <c r="CU9" s="760"/>
      <c r="CV9" s="760"/>
      <c r="CW9" s="760"/>
      <c r="CX9" s="760"/>
      <c r="CY9" s="760"/>
      <c r="CZ9" s="760"/>
      <c r="DA9" s="760"/>
      <c r="DB9" s="760"/>
      <c r="DC9" s="760"/>
      <c r="DD9" s="760"/>
      <c r="DE9" s="760"/>
      <c r="DF9" s="760"/>
      <c r="DG9" s="760"/>
      <c r="DH9" s="760"/>
      <c r="DI9" s="760"/>
      <c r="DJ9" s="760"/>
      <c r="DK9" s="760"/>
      <c r="DL9" s="760"/>
      <c r="DM9" s="760"/>
      <c r="DN9" s="760"/>
      <c r="DO9" s="760"/>
      <c r="DP9" s="760"/>
      <c r="DQ9" s="760"/>
      <c r="DR9" s="760"/>
      <c r="DS9" s="760"/>
    </row>
    <row r="10" spans="1:123" s="761" customFormat="1" ht="18" customHeight="1">
      <c r="A10" s="762" t="s">
        <v>917</v>
      </c>
      <c r="B10" s="764" t="s">
        <v>1356</v>
      </c>
      <c r="C10" s="768" t="s">
        <v>1207</v>
      </c>
      <c r="D10" s="768"/>
      <c r="E10" s="768"/>
      <c r="F10" s="768"/>
      <c r="G10" s="768"/>
      <c r="H10" s="768"/>
      <c r="I10" s="768"/>
      <c r="J10" s="768"/>
      <c r="K10" s="763"/>
      <c r="L10" s="760"/>
      <c r="M10" s="760"/>
      <c r="N10" s="760"/>
      <c r="O10" s="760"/>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60"/>
      <c r="AM10" s="760"/>
      <c r="AN10" s="760"/>
      <c r="AO10" s="760"/>
      <c r="AP10" s="760"/>
      <c r="AQ10" s="760"/>
      <c r="AR10" s="760"/>
      <c r="AS10" s="760"/>
      <c r="AT10" s="760"/>
      <c r="AU10" s="760"/>
      <c r="AV10" s="760"/>
      <c r="AW10" s="760"/>
      <c r="AX10" s="760"/>
      <c r="AY10" s="760"/>
      <c r="AZ10" s="760"/>
      <c r="BA10" s="760"/>
      <c r="BB10" s="760"/>
      <c r="BC10" s="760"/>
      <c r="BD10" s="760"/>
      <c r="BE10" s="760"/>
      <c r="BF10" s="760"/>
      <c r="BG10" s="760"/>
      <c r="BH10" s="760"/>
      <c r="BI10" s="760"/>
      <c r="BJ10" s="760"/>
      <c r="BK10" s="760"/>
      <c r="BL10" s="760"/>
      <c r="BM10" s="760"/>
      <c r="BN10" s="760"/>
      <c r="BO10" s="760"/>
      <c r="BP10" s="760"/>
      <c r="BQ10" s="760"/>
      <c r="BR10" s="760"/>
      <c r="BS10" s="760"/>
      <c r="BT10" s="760"/>
      <c r="BU10" s="760"/>
      <c r="BV10" s="760"/>
      <c r="BW10" s="760"/>
      <c r="BX10" s="760"/>
      <c r="BY10" s="760"/>
      <c r="BZ10" s="760"/>
      <c r="CA10" s="760"/>
      <c r="CB10" s="760"/>
      <c r="CC10" s="760"/>
      <c r="CD10" s="760"/>
      <c r="CE10" s="760"/>
      <c r="CF10" s="760"/>
      <c r="CG10" s="760"/>
      <c r="CH10" s="760"/>
      <c r="CI10" s="760"/>
      <c r="CJ10" s="760"/>
      <c r="CK10" s="760"/>
      <c r="CL10" s="760"/>
      <c r="CM10" s="760"/>
      <c r="CN10" s="760"/>
      <c r="CO10" s="760"/>
      <c r="CP10" s="760"/>
      <c r="CQ10" s="760"/>
      <c r="CR10" s="760"/>
      <c r="CS10" s="760"/>
      <c r="CT10" s="760"/>
      <c r="CU10" s="760"/>
      <c r="CV10" s="760"/>
      <c r="CW10" s="760"/>
      <c r="CX10" s="760"/>
      <c r="CY10" s="760"/>
      <c r="CZ10" s="760"/>
      <c r="DA10" s="760"/>
      <c r="DB10" s="760"/>
      <c r="DC10" s="760"/>
      <c r="DD10" s="760"/>
      <c r="DE10" s="760"/>
      <c r="DF10" s="760"/>
      <c r="DG10" s="760"/>
      <c r="DH10" s="760"/>
      <c r="DI10" s="760"/>
      <c r="DJ10" s="760"/>
      <c r="DK10" s="760"/>
      <c r="DL10" s="760"/>
      <c r="DM10" s="760"/>
      <c r="DN10" s="760"/>
      <c r="DO10" s="760"/>
      <c r="DP10" s="760"/>
      <c r="DQ10" s="760"/>
      <c r="DR10" s="760"/>
      <c r="DS10" s="760"/>
    </row>
    <row r="11" spans="1:123" s="774" customFormat="1">
      <c r="A11" s="770" t="s">
        <v>918</v>
      </c>
      <c r="B11" s="771" t="s">
        <v>919</v>
      </c>
      <c r="C11" s="772">
        <v>0</v>
      </c>
      <c r="D11" s="772">
        <v>243.49700000000001</v>
      </c>
      <c r="E11" s="772">
        <v>243.49700000000001</v>
      </c>
      <c r="F11" s="772">
        <v>243.49700000000001</v>
      </c>
      <c r="G11" s="772">
        <v>243.49700000000001</v>
      </c>
      <c r="H11" s="772">
        <v>243.49700000000001</v>
      </c>
      <c r="I11" s="772">
        <v>243.49700000000001</v>
      </c>
      <c r="J11" s="772">
        <v>243.49700000000001</v>
      </c>
      <c r="K11" s="773"/>
      <c r="L11" s="769"/>
      <c r="M11" s="769"/>
      <c r="N11" s="769"/>
      <c r="O11" s="769"/>
      <c r="P11" s="769"/>
      <c r="Q11" s="769"/>
      <c r="R11" s="769"/>
      <c r="S11" s="769"/>
      <c r="T11" s="769"/>
      <c r="U11" s="769"/>
      <c r="V11" s="769"/>
      <c r="W11" s="769"/>
      <c r="X11" s="769"/>
      <c r="Y11" s="769"/>
      <c r="Z11" s="769"/>
      <c r="AA11" s="769"/>
      <c r="AB11" s="769"/>
      <c r="AC11" s="769"/>
      <c r="AD11" s="769"/>
      <c r="AE11" s="769"/>
      <c r="AF11" s="769"/>
      <c r="AG11" s="769"/>
      <c r="AH11" s="769"/>
      <c r="AI11" s="769"/>
      <c r="AJ11" s="769"/>
      <c r="AK11" s="769"/>
      <c r="AL11" s="769"/>
      <c r="AM11" s="769"/>
      <c r="AN11" s="769"/>
      <c r="AO11" s="769"/>
      <c r="AP11" s="769"/>
      <c r="AQ11" s="769"/>
      <c r="AR11" s="769"/>
      <c r="AS11" s="769"/>
      <c r="AT11" s="769"/>
      <c r="AU11" s="769"/>
      <c r="AV11" s="769"/>
      <c r="AW11" s="769"/>
      <c r="AX11" s="769"/>
      <c r="AY11" s="769"/>
      <c r="AZ11" s="769"/>
      <c r="BA11" s="769"/>
      <c r="BB11" s="769"/>
      <c r="BC11" s="769"/>
      <c r="BD11" s="769"/>
      <c r="BE11" s="769"/>
      <c r="BF11" s="769"/>
      <c r="BG11" s="769"/>
      <c r="BH11" s="769"/>
      <c r="BI11" s="769"/>
      <c r="BJ11" s="769"/>
      <c r="BK11" s="769"/>
      <c r="BL11" s="769"/>
      <c r="BM11" s="769"/>
      <c r="BN11" s="769"/>
      <c r="BO11" s="769"/>
      <c r="BP11" s="769"/>
      <c r="BQ11" s="769"/>
      <c r="BR11" s="769"/>
      <c r="BS11" s="769"/>
      <c r="BT11" s="769"/>
      <c r="BU11" s="769"/>
      <c r="BV11" s="769"/>
      <c r="BW11" s="769"/>
      <c r="BX11" s="769"/>
      <c r="BY11" s="769"/>
      <c r="BZ11" s="769"/>
      <c r="CA11" s="769"/>
      <c r="CB11" s="769"/>
      <c r="CC11" s="769"/>
      <c r="CD11" s="769"/>
      <c r="CE11" s="769"/>
      <c r="CF11" s="769"/>
      <c r="CG11" s="769"/>
      <c r="CH11" s="769"/>
      <c r="CI11" s="769"/>
      <c r="CJ11" s="769"/>
      <c r="CK11" s="769"/>
      <c r="CL11" s="769"/>
      <c r="CM11" s="769"/>
      <c r="CN11" s="769"/>
      <c r="CO11" s="769"/>
      <c r="CP11" s="769"/>
      <c r="CQ11" s="769"/>
      <c r="CR11" s="769"/>
      <c r="CS11" s="769"/>
      <c r="CT11" s="769"/>
      <c r="CU11" s="769"/>
      <c r="CV11" s="769"/>
      <c r="CW11" s="769"/>
      <c r="CX11" s="769"/>
      <c r="CY11" s="769"/>
      <c r="CZ11" s="769"/>
      <c r="DA11" s="769"/>
      <c r="DB11" s="769"/>
      <c r="DC11" s="769"/>
      <c r="DD11" s="769"/>
      <c r="DE11" s="769"/>
      <c r="DF11" s="769"/>
      <c r="DG11" s="769"/>
      <c r="DH11" s="769"/>
      <c r="DI11" s="769"/>
      <c r="DJ11" s="769"/>
      <c r="DK11" s="769"/>
      <c r="DL11" s="769"/>
      <c r="DM11" s="769"/>
      <c r="DN11" s="769"/>
      <c r="DO11" s="769"/>
      <c r="DP11" s="769"/>
      <c r="DQ11" s="769"/>
      <c r="DR11" s="769"/>
      <c r="DS11" s="769"/>
    </row>
    <row r="12" spans="1:123" s="761" customFormat="1">
      <c r="A12" s="775" t="s">
        <v>920</v>
      </c>
      <c r="B12" s="776" t="s">
        <v>921</v>
      </c>
      <c r="C12" s="777">
        <v>0</v>
      </c>
      <c r="D12" s="777">
        <v>186.643</v>
      </c>
      <c r="E12" s="777">
        <v>186.643</v>
      </c>
      <c r="F12" s="777">
        <v>186.643</v>
      </c>
      <c r="G12" s="777">
        <v>186.643</v>
      </c>
      <c r="H12" s="777">
        <v>186.643</v>
      </c>
      <c r="I12" s="777">
        <v>186.643</v>
      </c>
      <c r="J12" s="777">
        <v>186.643</v>
      </c>
      <c r="K12" s="763"/>
      <c r="L12" s="760"/>
      <c r="M12" s="760"/>
      <c r="N12" s="760"/>
      <c r="O12" s="760"/>
      <c r="P12" s="760"/>
      <c r="Q12" s="760"/>
      <c r="R12" s="760"/>
      <c r="S12" s="760"/>
      <c r="T12" s="760"/>
      <c r="U12" s="760"/>
      <c r="V12" s="760"/>
      <c r="W12" s="760"/>
      <c r="X12" s="760"/>
      <c r="Y12" s="760"/>
      <c r="Z12" s="760"/>
      <c r="AA12" s="760"/>
      <c r="AB12" s="760"/>
      <c r="AC12" s="760"/>
      <c r="AD12" s="760"/>
      <c r="AE12" s="760"/>
      <c r="AF12" s="760"/>
      <c r="AG12" s="760"/>
      <c r="AH12" s="760"/>
      <c r="AI12" s="760"/>
      <c r="AJ12" s="760"/>
      <c r="AK12" s="760"/>
      <c r="AL12" s="760"/>
      <c r="AM12" s="760"/>
      <c r="AN12" s="760"/>
      <c r="AO12" s="760"/>
      <c r="AP12" s="760"/>
      <c r="AQ12" s="760"/>
      <c r="AR12" s="760"/>
      <c r="AS12" s="760"/>
      <c r="AT12" s="760"/>
      <c r="AU12" s="760"/>
      <c r="AV12" s="760"/>
      <c r="AW12" s="760"/>
      <c r="AX12" s="760"/>
      <c r="AY12" s="760"/>
      <c r="AZ12" s="760"/>
      <c r="BA12" s="760"/>
      <c r="BB12" s="760"/>
      <c r="BC12" s="760"/>
      <c r="BD12" s="760"/>
      <c r="BE12" s="760"/>
      <c r="BF12" s="760"/>
      <c r="BG12" s="760"/>
      <c r="BH12" s="760"/>
      <c r="BI12" s="760"/>
      <c r="BJ12" s="760"/>
      <c r="BK12" s="760"/>
      <c r="BL12" s="760"/>
      <c r="BM12" s="760"/>
      <c r="BN12" s="760"/>
      <c r="BO12" s="760"/>
      <c r="BP12" s="760"/>
      <c r="BQ12" s="760"/>
      <c r="BR12" s="760"/>
      <c r="BS12" s="760"/>
      <c r="BT12" s="760"/>
      <c r="BU12" s="760"/>
      <c r="BV12" s="760"/>
      <c r="BW12" s="760"/>
      <c r="BX12" s="760"/>
      <c r="BY12" s="760"/>
      <c r="BZ12" s="760"/>
      <c r="CA12" s="760"/>
      <c r="CB12" s="760"/>
      <c r="CC12" s="760"/>
      <c r="CD12" s="760"/>
      <c r="CE12" s="760"/>
      <c r="CF12" s="760"/>
      <c r="CG12" s="760"/>
      <c r="CH12" s="760"/>
      <c r="CI12" s="760"/>
      <c r="CJ12" s="760"/>
      <c r="CK12" s="760"/>
      <c r="CL12" s="760"/>
      <c r="CM12" s="760"/>
      <c r="CN12" s="760"/>
      <c r="CO12" s="760"/>
      <c r="CP12" s="760"/>
      <c r="CQ12" s="760"/>
      <c r="CR12" s="760"/>
      <c r="CS12" s="760"/>
      <c r="CT12" s="760"/>
      <c r="CU12" s="760"/>
      <c r="CV12" s="760"/>
      <c r="CW12" s="760"/>
      <c r="CX12" s="760"/>
      <c r="CY12" s="760"/>
      <c r="CZ12" s="760"/>
      <c r="DA12" s="760"/>
      <c r="DB12" s="760"/>
      <c r="DC12" s="760"/>
      <c r="DD12" s="760"/>
      <c r="DE12" s="760"/>
      <c r="DF12" s="760"/>
      <c r="DG12" s="760"/>
      <c r="DH12" s="760"/>
      <c r="DI12" s="760"/>
      <c r="DJ12" s="760"/>
      <c r="DK12" s="760"/>
      <c r="DL12" s="760"/>
      <c r="DM12" s="760"/>
      <c r="DN12" s="760"/>
      <c r="DO12" s="760"/>
      <c r="DP12" s="760"/>
      <c r="DQ12" s="760"/>
      <c r="DR12" s="760"/>
      <c r="DS12" s="760"/>
    </row>
    <row r="13" spans="1:123" s="761" customFormat="1">
      <c r="A13" s="775" t="s">
        <v>922</v>
      </c>
      <c r="B13" s="776" t="s">
        <v>923</v>
      </c>
      <c r="C13" s="777">
        <v>0</v>
      </c>
      <c r="D13" s="777">
        <v>33.496000000000002</v>
      </c>
      <c r="E13" s="777">
        <v>33.496000000000002</v>
      </c>
      <c r="F13" s="777">
        <v>33.496000000000002</v>
      </c>
      <c r="G13" s="777">
        <v>33.496000000000002</v>
      </c>
      <c r="H13" s="777">
        <v>33.496000000000002</v>
      </c>
      <c r="I13" s="777">
        <v>33.496000000000002</v>
      </c>
      <c r="J13" s="777">
        <v>33.496000000000002</v>
      </c>
      <c r="K13" s="763"/>
      <c r="L13" s="760"/>
      <c r="M13" s="760"/>
      <c r="N13" s="760"/>
      <c r="O13" s="760"/>
      <c r="P13" s="760"/>
      <c r="Q13" s="760"/>
      <c r="R13" s="760"/>
      <c r="S13" s="760"/>
      <c r="T13" s="760"/>
      <c r="U13" s="760"/>
      <c r="V13" s="760"/>
      <c r="W13" s="760"/>
      <c r="X13" s="760"/>
      <c r="Y13" s="760"/>
      <c r="Z13" s="760"/>
      <c r="AA13" s="760"/>
      <c r="AB13" s="760"/>
      <c r="AC13" s="760"/>
      <c r="AD13" s="760"/>
      <c r="AE13" s="760"/>
      <c r="AF13" s="760"/>
      <c r="AG13" s="760"/>
      <c r="AH13" s="760"/>
      <c r="AI13" s="760"/>
      <c r="AJ13" s="760"/>
      <c r="AK13" s="760"/>
      <c r="AL13" s="760"/>
      <c r="AM13" s="760"/>
      <c r="AN13" s="760"/>
      <c r="AO13" s="760"/>
      <c r="AP13" s="760"/>
      <c r="AQ13" s="760"/>
      <c r="AR13" s="760"/>
      <c r="AS13" s="760"/>
      <c r="AT13" s="760"/>
      <c r="AU13" s="760"/>
      <c r="AV13" s="760"/>
      <c r="AW13" s="760"/>
      <c r="AX13" s="760"/>
      <c r="AY13" s="760"/>
      <c r="AZ13" s="760"/>
      <c r="BA13" s="760"/>
      <c r="BB13" s="760"/>
      <c r="BC13" s="760"/>
      <c r="BD13" s="760"/>
      <c r="BE13" s="760"/>
      <c r="BF13" s="760"/>
      <c r="BG13" s="760"/>
      <c r="BH13" s="760"/>
      <c r="BI13" s="760"/>
      <c r="BJ13" s="760"/>
      <c r="BK13" s="760"/>
      <c r="BL13" s="760"/>
      <c r="BM13" s="760"/>
      <c r="BN13" s="760"/>
      <c r="BO13" s="760"/>
      <c r="BP13" s="760"/>
      <c r="BQ13" s="760"/>
      <c r="BR13" s="760"/>
      <c r="BS13" s="760"/>
      <c r="BT13" s="760"/>
      <c r="BU13" s="760"/>
      <c r="BV13" s="760"/>
      <c r="BW13" s="760"/>
      <c r="BX13" s="760"/>
      <c r="BY13" s="760"/>
      <c r="BZ13" s="760"/>
      <c r="CA13" s="760"/>
      <c r="CB13" s="760"/>
      <c r="CC13" s="760"/>
      <c r="CD13" s="760"/>
      <c r="CE13" s="760"/>
      <c r="CF13" s="760"/>
      <c r="CG13" s="760"/>
      <c r="CH13" s="760"/>
      <c r="CI13" s="760"/>
      <c r="CJ13" s="760"/>
      <c r="CK13" s="760"/>
      <c r="CL13" s="760"/>
      <c r="CM13" s="760"/>
      <c r="CN13" s="760"/>
      <c r="CO13" s="760"/>
      <c r="CP13" s="760"/>
      <c r="CQ13" s="760"/>
      <c r="CR13" s="760"/>
      <c r="CS13" s="760"/>
      <c r="CT13" s="760"/>
      <c r="CU13" s="760"/>
      <c r="CV13" s="760"/>
      <c r="CW13" s="760"/>
      <c r="CX13" s="760"/>
      <c r="CY13" s="760"/>
      <c r="CZ13" s="760"/>
      <c r="DA13" s="760"/>
      <c r="DB13" s="760"/>
      <c r="DC13" s="760"/>
      <c r="DD13" s="760"/>
      <c r="DE13" s="760"/>
      <c r="DF13" s="760"/>
      <c r="DG13" s="760"/>
      <c r="DH13" s="760"/>
      <c r="DI13" s="760"/>
      <c r="DJ13" s="760"/>
      <c r="DK13" s="760"/>
      <c r="DL13" s="760"/>
      <c r="DM13" s="760"/>
      <c r="DN13" s="760"/>
      <c r="DO13" s="760"/>
      <c r="DP13" s="760"/>
      <c r="DQ13" s="760"/>
      <c r="DR13" s="760"/>
      <c r="DS13" s="760"/>
    </row>
    <row r="14" spans="1:123" s="761" customFormat="1">
      <c r="A14" s="775" t="s">
        <v>924</v>
      </c>
      <c r="B14" s="776" t="s">
        <v>925</v>
      </c>
      <c r="C14" s="777">
        <v>0</v>
      </c>
      <c r="D14" s="777">
        <v>6.1970000000000001</v>
      </c>
      <c r="E14" s="777">
        <v>6.1970000000000001</v>
      </c>
      <c r="F14" s="777">
        <v>6.1970000000000001</v>
      </c>
      <c r="G14" s="777">
        <v>6.1970000000000001</v>
      </c>
      <c r="H14" s="777">
        <v>6.1970000000000001</v>
      </c>
      <c r="I14" s="777">
        <v>6.1970000000000001</v>
      </c>
      <c r="J14" s="777">
        <v>6.1970000000000001</v>
      </c>
      <c r="K14" s="763"/>
      <c r="L14" s="760"/>
      <c r="M14" s="760"/>
      <c r="N14" s="760"/>
      <c r="O14" s="760"/>
      <c r="P14" s="760"/>
      <c r="Q14" s="760"/>
      <c r="R14" s="760"/>
      <c r="S14" s="760"/>
      <c r="T14" s="760"/>
      <c r="U14" s="760"/>
      <c r="V14" s="760"/>
      <c r="W14" s="760"/>
      <c r="X14" s="760"/>
      <c r="Y14" s="760"/>
      <c r="Z14" s="760"/>
      <c r="AA14" s="760"/>
      <c r="AB14" s="760"/>
      <c r="AC14" s="760"/>
      <c r="AD14" s="760"/>
      <c r="AE14" s="760"/>
      <c r="AF14" s="760"/>
      <c r="AG14" s="760"/>
      <c r="AH14" s="760"/>
      <c r="AI14" s="760"/>
      <c r="AJ14" s="760"/>
      <c r="AK14" s="760"/>
      <c r="AL14" s="760"/>
      <c r="AM14" s="760"/>
      <c r="AN14" s="760"/>
      <c r="AO14" s="760"/>
      <c r="AP14" s="760"/>
      <c r="AQ14" s="760"/>
      <c r="AR14" s="760"/>
      <c r="AS14" s="760"/>
      <c r="AT14" s="760"/>
      <c r="AU14" s="760"/>
      <c r="AV14" s="760"/>
      <c r="AW14" s="760"/>
      <c r="AX14" s="760"/>
      <c r="AY14" s="760"/>
      <c r="AZ14" s="760"/>
      <c r="BA14" s="760"/>
      <c r="BB14" s="760"/>
      <c r="BC14" s="760"/>
      <c r="BD14" s="760"/>
      <c r="BE14" s="760"/>
      <c r="BF14" s="760"/>
      <c r="BG14" s="760"/>
      <c r="BH14" s="760"/>
      <c r="BI14" s="760"/>
      <c r="BJ14" s="760"/>
      <c r="BK14" s="760"/>
      <c r="BL14" s="760"/>
      <c r="BM14" s="760"/>
      <c r="BN14" s="760"/>
      <c r="BO14" s="760"/>
      <c r="BP14" s="760"/>
      <c r="BQ14" s="760"/>
      <c r="BR14" s="760"/>
      <c r="BS14" s="760"/>
      <c r="BT14" s="760"/>
      <c r="BU14" s="760"/>
      <c r="BV14" s="760"/>
      <c r="BW14" s="760"/>
      <c r="BX14" s="760"/>
      <c r="BY14" s="760"/>
      <c r="BZ14" s="760"/>
      <c r="CA14" s="760"/>
      <c r="CB14" s="760"/>
      <c r="CC14" s="760"/>
      <c r="CD14" s="760"/>
      <c r="CE14" s="760"/>
      <c r="CF14" s="760"/>
      <c r="CG14" s="760"/>
      <c r="CH14" s="760"/>
      <c r="CI14" s="760"/>
      <c r="CJ14" s="760"/>
      <c r="CK14" s="760"/>
      <c r="CL14" s="760"/>
      <c r="CM14" s="760"/>
      <c r="CN14" s="760"/>
      <c r="CO14" s="760"/>
      <c r="CP14" s="760"/>
      <c r="CQ14" s="760"/>
      <c r="CR14" s="760"/>
      <c r="CS14" s="760"/>
      <c r="CT14" s="760"/>
      <c r="CU14" s="760"/>
      <c r="CV14" s="760"/>
      <c r="CW14" s="760"/>
      <c r="CX14" s="760"/>
      <c r="CY14" s="760"/>
      <c r="CZ14" s="760"/>
      <c r="DA14" s="760"/>
      <c r="DB14" s="760"/>
      <c r="DC14" s="760"/>
      <c r="DD14" s="760"/>
      <c r="DE14" s="760"/>
      <c r="DF14" s="760"/>
      <c r="DG14" s="760"/>
      <c r="DH14" s="760"/>
      <c r="DI14" s="760"/>
      <c r="DJ14" s="760"/>
      <c r="DK14" s="760"/>
      <c r="DL14" s="760"/>
      <c r="DM14" s="760"/>
      <c r="DN14" s="760"/>
      <c r="DO14" s="760"/>
      <c r="DP14" s="760"/>
      <c r="DQ14" s="760"/>
      <c r="DR14" s="760"/>
      <c r="DS14" s="760"/>
    </row>
    <row r="15" spans="1:123" s="761" customFormat="1">
      <c r="A15" s="775" t="s">
        <v>926</v>
      </c>
      <c r="B15" s="776" t="s">
        <v>927</v>
      </c>
      <c r="C15" s="777">
        <v>0</v>
      </c>
      <c r="D15" s="777">
        <v>17.161000000000001</v>
      </c>
      <c r="E15" s="777">
        <v>17.161000000000001</v>
      </c>
      <c r="F15" s="777">
        <v>17.161000000000001</v>
      </c>
      <c r="G15" s="777">
        <v>17.161000000000001</v>
      </c>
      <c r="H15" s="777">
        <v>17.161000000000001</v>
      </c>
      <c r="I15" s="777">
        <v>17.161000000000001</v>
      </c>
      <c r="J15" s="777">
        <v>17.161000000000001</v>
      </c>
      <c r="K15" s="763"/>
      <c r="L15" s="760"/>
      <c r="M15" s="760"/>
      <c r="N15" s="760"/>
      <c r="O15" s="760"/>
      <c r="P15" s="760"/>
      <c r="Q15" s="760"/>
      <c r="R15" s="760"/>
      <c r="S15" s="760"/>
      <c r="T15" s="760"/>
      <c r="U15" s="760"/>
      <c r="V15" s="760"/>
      <c r="W15" s="760"/>
      <c r="X15" s="760"/>
      <c r="Y15" s="760"/>
      <c r="Z15" s="760"/>
      <c r="AA15" s="760"/>
      <c r="AB15" s="760"/>
      <c r="AC15" s="760"/>
      <c r="AD15" s="760"/>
      <c r="AE15" s="760"/>
      <c r="AF15" s="760"/>
      <c r="AG15" s="760"/>
      <c r="AH15" s="760"/>
      <c r="AI15" s="760"/>
      <c r="AJ15" s="760"/>
      <c r="AK15" s="760"/>
      <c r="AL15" s="760"/>
      <c r="AM15" s="760"/>
      <c r="AN15" s="760"/>
      <c r="AO15" s="760"/>
      <c r="AP15" s="760"/>
      <c r="AQ15" s="760"/>
      <c r="AR15" s="760"/>
      <c r="AS15" s="760"/>
      <c r="AT15" s="760"/>
      <c r="AU15" s="760"/>
      <c r="AV15" s="760"/>
      <c r="AW15" s="760"/>
      <c r="AX15" s="760"/>
      <c r="AY15" s="760"/>
      <c r="AZ15" s="760"/>
      <c r="BA15" s="760"/>
      <c r="BB15" s="760"/>
      <c r="BC15" s="760"/>
      <c r="BD15" s="760"/>
      <c r="BE15" s="760"/>
      <c r="BF15" s="760"/>
      <c r="BG15" s="760"/>
      <c r="BH15" s="760"/>
      <c r="BI15" s="760"/>
      <c r="BJ15" s="760"/>
      <c r="BK15" s="760"/>
      <c r="BL15" s="760"/>
      <c r="BM15" s="760"/>
      <c r="BN15" s="760"/>
      <c r="BO15" s="760"/>
      <c r="BP15" s="760"/>
      <c r="BQ15" s="760"/>
      <c r="BR15" s="760"/>
      <c r="BS15" s="760"/>
      <c r="BT15" s="760"/>
      <c r="BU15" s="760"/>
      <c r="BV15" s="760"/>
      <c r="BW15" s="760"/>
      <c r="BX15" s="760"/>
      <c r="BY15" s="760"/>
      <c r="BZ15" s="760"/>
      <c r="CA15" s="760"/>
      <c r="CB15" s="760"/>
      <c r="CC15" s="760"/>
      <c r="CD15" s="760"/>
      <c r="CE15" s="760"/>
      <c r="CF15" s="760"/>
      <c r="CG15" s="760"/>
      <c r="CH15" s="760"/>
      <c r="CI15" s="760"/>
      <c r="CJ15" s="760"/>
      <c r="CK15" s="760"/>
      <c r="CL15" s="760"/>
      <c r="CM15" s="760"/>
      <c r="CN15" s="760"/>
      <c r="CO15" s="760"/>
      <c r="CP15" s="760"/>
      <c r="CQ15" s="760"/>
      <c r="CR15" s="760"/>
      <c r="CS15" s="760"/>
      <c r="CT15" s="760"/>
      <c r="CU15" s="760"/>
      <c r="CV15" s="760"/>
      <c r="CW15" s="760"/>
      <c r="CX15" s="760"/>
      <c r="CY15" s="760"/>
      <c r="CZ15" s="760"/>
      <c r="DA15" s="760"/>
      <c r="DB15" s="760"/>
      <c r="DC15" s="760"/>
      <c r="DD15" s="760"/>
      <c r="DE15" s="760"/>
      <c r="DF15" s="760"/>
      <c r="DG15" s="760"/>
      <c r="DH15" s="760"/>
      <c r="DI15" s="760"/>
      <c r="DJ15" s="760"/>
      <c r="DK15" s="760"/>
      <c r="DL15" s="760"/>
      <c r="DM15" s="760"/>
      <c r="DN15" s="760"/>
      <c r="DO15" s="760"/>
      <c r="DP15" s="760"/>
      <c r="DQ15" s="760"/>
      <c r="DR15" s="760"/>
      <c r="DS15" s="760"/>
    </row>
    <row r="16" spans="1:123" s="774" customFormat="1">
      <c r="A16" s="782" t="s">
        <v>265</v>
      </c>
      <c r="B16" s="771" t="s">
        <v>1357</v>
      </c>
      <c r="C16" s="783"/>
      <c r="D16" s="784"/>
      <c r="E16" s="784">
        <v>0</v>
      </c>
      <c r="F16" s="784"/>
      <c r="G16" s="784">
        <v>0</v>
      </c>
      <c r="H16" s="784">
        <v>0</v>
      </c>
      <c r="I16" s="784">
        <v>0</v>
      </c>
      <c r="J16" s="784">
        <v>0</v>
      </c>
      <c r="K16" s="773"/>
      <c r="L16" s="769"/>
      <c r="M16" s="769"/>
      <c r="N16" s="769"/>
      <c r="O16" s="769"/>
      <c r="P16" s="769"/>
      <c r="Q16" s="769"/>
      <c r="R16" s="769"/>
      <c r="S16" s="769"/>
      <c r="T16" s="769"/>
      <c r="U16" s="769"/>
      <c r="V16" s="769"/>
      <c r="W16" s="769"/>
      <c r="X16" s="769"/>
      <c r="Y16" s="769"/>
      <c r="Z16" s="769"/>
      <c r="AA16" s="769"/>
      <c r="AB16" s="769"/>
      <c r="AC16" s="769"/>
      <c r="AD16" s="769"/>
      <c r="AE16" s="769"/>
      <c r="AF16" s="769"/>
      <c r="AG16" s="769"/>
      <c r="AH16" s="769"/>
      <c r="AI16" s="769"/>
      <c r="AJ16" s="769"/>
      <c r="AK16" s="769"/>
      <c r="AL16" s="769"/>
      <c r="AM16" s="769"/>
      <c r="AN16" s="769"/>
      <c r="AO16" s="769"/>
      <c r="AP16" s="769"/>
      <c r="AQ16" s="769"/>
      <c r="AR16" s="769"/>
      <c r="AS16" s="769"/>
      <c r="AT16" s="769"/>
      <c r="AU16" s="769"/>
      <c r="AV16" s="769"/>
      <c r="AW16" s="769"/>
      <c r="AX16" s="769"/>
      <c r="AY16" s="769"/>
      <c r="AZ16" s="769"/>
      <c r="BA16" s="769"/>
      <c r="BB16" s="769"/>
      <c r="BC16" s="769"/>
      <c r="BD16" s="769"/>
      <c r="BE16" s="769"/>
      <c r="BF16" s="769"/>
      <c r="BG16" s="769"/>
      <c r="BH16" s="769"/>
      <c r="BI16" s="769"/>
      <c r="BJ16" s="769"/>
      <c r="BK16" s="769"/>
      <c r="BL16" s="769"/>
      <c r="BM16" s="769"/>
      <c r="BN16" s="769"/>
      <c r="BO16" s="769"/>
      <c r="BP16" s="769"/>
      <c r="BQ16" s="769"/>
      <c r="BR16" s="769"/>
      <c r="BS16" s="769"/>
      <c r="BT16" s="769"/>
      <c r="BU16" s="769"/>
      <c r="BV16" s="769"/>
      <c r="BW16" s="769"/>
      <c r="BX16" s="769"/>
      <c r="BY16" s="769"/>
      <c r="BZ16" s="769"/>
      <c r="CA16" s="769"/>
      <c r="CB16" s="769"/>
      <c r="CC16" s="769"/>
      <c r="CD16" s="769"/>
      <c r="CE16" s="769"/>
      <c r="CF16" s="769"/>
      <c r="CG16" s="769"/>
      <c r="CH16" s="769"/>
      <c r="CI16" s="769"/>
      <c r="CJ16" s="769"/>
      <c r="CK16" s="769"/>
      <c r="CL16" s="769"/>
      <c r="CM16" s="769"/>
      <c r="CN16" s="769"/>
      <c r="CO16" s="769"/>
      <c r="CP16" s="769"/>
      <c r="CQ16" s="769"/>
      <c r="CR16" s="769"/>
      <c r="CS16" s="769"/>
      <c r="CT16" s="769"/>
      <c r="CU16" s="769"/>
      <c r="CV16" s="769"/>
      <c r="CW16" s="769"/>
      <c r="CX16" s="769"/>
      <c r="CY16" s="769"/>
      <c r="CZ16" s="769"/>
      <c r="DA16" s="769"/>
      <c r="DB16" s="769"/>
      <c r="DC16" s="769"/>
      <c r="DD16" s="769"/>
      <c r="DE16" s="769"/>
      <c r="DF16" s="769"/>
      <c r="DG16" s="769"/>
      <c r="DH16" s="769"/>
      <c r="DI16" s="769"/>
      <c r="DJ16" s="769"/>
      <c r="DK16" s="769"/>
      <c r="DL16" s="769"/>
      <c r="DM16" s="769"/>
      <c r="DN16" s="769"/>
      <c r="DO16" s="769"/>
      <c r="DP16" s="769"/>
      <c r="DQ16" s="769"/>
      <c r="DR16" s="769"/>
      <c r="DS16" s="769"/>
    </row>
    <row r="17" spans="1:123" s="761" customFormat="1">
      <c r="A17" s="785" t="s">
        <v>266</v>
      </c>
      <c r="B17" s="786" t="s">
        <v>929</v>
      </c>
      <c r="C17" s="787">
        <v>0</v>
      </c>
      <c r="D17" s="787">
        <v>6088.28</v>
      </c>
      <c r="E17" s="787">
        <v>6411.3099999999995</v>
      </c>
      <c r="F17" s="787">
        <v>6286.41</v>
      </c>
      <c r="G17" s="787">
        <v>6508.4314999999997</v>
      </c>
      <c r="H17" s="787">
        <v>6602.880000000001</v>
      </c>
      <c r="I17" s="787">
        <v>6610.4469999999992</v>
      </c>
      <c r="J17" s="787">
        <v>6905.094000000001</v>
      </c>
      <c r="K17" s="788"/>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60"/>
      <c r="AM17" s="760"/>
      <c r="AN17" s="760"/>
      <c r="AO17" s="760"/>
      <c r="AP17" s="760"/>
      <c r="AQ17" s="760"/>
      <c r="AR17" s="760"/>
      <c r="AS17" s="760"/>
      <c r="AT17" s="760"/>
      <c r="AU17" s="760"/>
      <c r="AV17" s="760"/>
      <c r="AW17" s="760"/>
      <c r="AX17" s="760"/>
      <c r="AY17" s="760"/>
      <c r="AZ17" s="760"/>
      <c r="BA17" s="760"/>
      <c r="BB17" s="760"/>
      <c r="BC17" s="760"/>
      <c r="BD17" s="760"/>
      <c r="BE17" s="760"/>
      <c r="BF17" s="760"/>
      <c r="BG17" s="760"/>
      <c r="BH17" s="760"/>
      <c r="BI17" s="760"/>
      <c r="BJ17" s="760"/>
      <c r="BK17" s="760"/>
      <c r="BL17" s="760"/>
      <c r="BM17" s="760"/>
      <c r="BN17" s="760"/>
      <c r="BO17" s="760"/>
      <c r="BP17" s="760"/>
      <c r="BQ17" s="760"/>
      <c r="BR17" s="760"/>
      <c r="BS17" s="760"/>
      <c r="BT17" s="760"/>
      <c r="BU17" s="760"/>
      <c r="BV17" s="760"/>
      <c r="BW17" s="760"/>
      <c r="BX17" s="760"/>
      <c r="BY17" s="760"/>
      <c r="BZ17" s="760"/>
      <c r="CA17" s="760"/>
      <c r="CB17" s="760"/>
      <c r="CC17" s="760"/>
      <c r="CD17" s="760"/>
      <c r="CE17" s="760"/>
      <c r="CF17" s="760"/>
      <c r="CG17" s="760"/>
      <c r="CH17" s="760"/>
      <c r="CI17" s="760"/>
      <c r="CJ17" s="760"/>
      <c r="CK17" s="760"/>
      <c r="CL17" s="760"/>
      <c r="CM17" s="760"/>
      <c r="CN17" s="760"/>
      <c r="CO17" s="760"/>
      <c r="CP17" s="760"/>
      <c r="CQ17" s="760"/>
      <c r="CR17" s="760"/>
      <c r="CS17" s="760"/>
      <c r="CT17" s="760"/>
      <c r="CU17" s="760"/>
      <c r="CV17" s="760"/>
      <c r="CW17" s="760"/>
      <c r="CX17" s="760"/>
      <c r="CY17" s="760"/>
      <c r="CZ17" s="760"/>
      <c r="DA17" s="760"/>
      <c r="DB17" s="760"/>
      <c r="DC17" s="760"/>
      <c r="DD17" s="760"/>
      <c r="DE17" s="760"/>
      <c r="DF17" s="760"/>
      <c r="DG17" s="760"/>
      <c r="DH17" s="760"/>
      <c r="DI17" s="760"/>
      <c r="DJ17" s="760"/>
      <c r="DK17" s="760"/>
      <c r="DL17" s="760"/>
      <c r="DM17" s="760"/>
      <c r="DN17" s="760"/>
      <c r="DO17" s="760"/>
      <c r="DP17" s="760"/>
      <c r="DQ17" s="760"/>
      <c r="DR17" s="760"/>
      <c r="DS17" s="760"/>
    </row>
    <row r="18" spans="1:123" s="761" customFormat="1">
      <c r="A18" s="789" t="s">
        <v>897</v>
      </c>
      <c r="B18" s="790" t="s">
        <v>1358</v>
      </c>
      <c r="C18" s="791">
        <v>0</v>
      </c>
      <c r="D18" s="791">
        <v>6088.28</v>
      </c>
      <c r="E18" s="791">
        <v>6411.3099999999995</v>
      </c>
      <c r="F18" s="791">
        <v>6286.41</v>
      </c>
      <c r="G18" s="791">
        <v>6508.4314999999997</v>
      </c>
      <c r="H18" s="791">
        <v>6602.880000000001</v>
      </c>
      <c r="I18" s="791">
        <v>6610.4469999999992</v>
      </c>
      <c r="J18" s="791">
        <v>6905.094000000001</v>
      </c>
      <c r="K18" s="788"/>
      <c r="L18" s="760"/>
      <c r="M18" s="760"/>
      <c r="N18" s="760"/>
      <c r="O18" s="760"/>
      <c r="P18" s="760"/>
      <c r="Q18" s="760"/>
      <c r="R18" s="760"/>
      <c r="S18" s="760"/>
      <c r="T18" s="760"/>
      <c r="U18" s="760"/>
      <c r="V18" s="760"/>
      <c r="W18" s="760"/>
      <c r="X18" s="760"/>
      <c r="Y18" s="760"/>
      <c r="Z18" s="760"/>
      <c r="AA18" s="760"/>
      <c r="AB18" s="760"/>
      <c r="AC18" s="760"/>
      <c r="AD18" s="760"/>
      <c r="AE18" s="760"/>
      <c r="AF18" s="760"/>
      <c r="AG18" s="760"/>
      <c r="AH18" s="760"/>
      <c r="AI18" s="760"/>
      <c r="AJ18" s="760"/>
      <c r="AK18" s="760"/>
      <c r="AL18" s="760"/>
      <c r="AM18" s="760"/>
      <c r="AN18" s="760"/>
      <c r="AO18" s="760"/>
      <c r="AP18" s="760"/>
      <c r="AQ18" s="760"/>
      <c r="AR18" s="760"/>
      <c r="AS18" s="760"/>
      <c r="AT18" s="760"/>
      <c r="AU18" s="760"/>
      <c r="AV18" s="760"/>
      <c r="AW18" s="760"/>
      <c r="AX18" s="760"/>
      <c r="AY18" s="760"/>
      <c r="AZ18" s="760"/>
      <c r="BA18" s="760"/>
      <c r="BB18" s="760"/>
      <c r="BC18" s="760"/>
      <c r="BD18" s="760"/>
      <c r="BE18" s="760"/>
      <c r="BF18" s="760"/>
      <c r="BG18" s="760"/>
      <c r="BH18" s="760"/>
      <c r="BI18" s="760"/>
      <c r="BJ18" s="760"/>
      <c r="BK18" s="760"/>
      <c r="BL18" s="760"/>
      <c r="BM18" s="760"/>
      <c r="BN18" s="760"/>
      <c r="BO18" s="760"/>
      <c r="BP18" s="760"/>
      <c r="BQ18" s="760"/>
      <c r="BR18" s="760"/>
      <c r="BS18" s="760"/>
      <c r="BT18" s="760"/>
      <c r="BU18" s="760"/>
      <c r="BV18" s="760"/>
      <c r="BW18" s="760"/>
      <c r="BX18" s="760"/>
      <c r="BY18" s="760"/>
      <c r="BZ18" s="760"/>
      <c r="CA18" s="760"/>
      <c r="CB18" s="760"/>
      <c r="CC18" s="760"/>
      <c r="CD18" s="760"/>
      <c r="CE18" s="760"/>
      <c r="CF18" s="760"/>
      <c r="CG18" s="760"/>
      <c r="CH18" s="760"/>
      <c r="CI18" s="760"/>
      <c r="CJ18" s="760"/>
      <c r="CK18" s="760"/>
      <c r="CL18" s="760"/>
      <c r="CM18" s="760"/>
      <c r="CN18" s="760"/>
      <c r="CO18" s="760"/>
      <c r="CP18" s="760"/>
      <c r="CQ18" s="760"/>
      <c r="CR18" s="760"/>
      <c r="CS18" s="760"/>
      <c r="CT18" s="760"/>
      <c r="CU18" s="760"/>
      <c r="CV18" s="760"/>
      <c r="CW18" s="760"/>
      <c r="CX18" s="760"/>
      <c r="CY18" s="760"/>
      <c r="CZ18" s="760"/>
      <c r="DA18" s="760"/>
      <c r="DB18" s="760"/>
      <c r="DC18" s="760"/>
      <c r="DD18" s="760"/>
      <c r="DE18" s="760"/>
      <c r="DF18" s="760"/>
      <c r="DG18" s="760"/>
      <c r="DH18" s="760"/>
      <c r="DI18" s="760"/>
      <c r="DJ18" s="760"/>
      <c r="DK18" s="760"/>
      <c r="DL18" s="760"/>
      <c r="DM18" s="760"/>
      <c r="DN18" s="760"/>
      <c r="DO18" s="760"/>
      <c r="DP18" s="760"/>
      <c r="DQ18" s="760"/>
      <c r="DR18" s="760"/>
      <c r="DS18" s="760"/>
    </row>
    <row r="19" spans="1:123" s="798" customFormat="1">
      <c r="A19" s="795" t="s">
        <v>46</v>
      </c>
      <c r="B19" s="796" t="s">
        <v>1359</v>
      </c>
      <c r="C19" s="797">
        <v>0</v>
      </c>
      <c r="D19" s="797">
        <v>3919.2</v>
      </c>
      <c r="E19" s="797">
        <v>4200.28</v>
      </c>
      <c r="F19" s="797">
        <v>4104.08</v>
      </c>
      <c r="G19" s="797">
        <v>4179.9014999999999</v>
      </c>
      <c r="H19" s="797">
        <v>4245.88</v>
      </c>
      <c r="I19" s="797">
        <v>4157.1369999999997</v>
      </c>
      <c r="J19" s="797">
        <v>4371.5640000000003</v>
      </c>
      <c r="K19" s="793"/>
      <c r="L19" s="794"/>
      <c r="M19" s="794"/>
      <c r="N19" s="794"/>
      <c r="O19" s="794"/>
      <c r="P19" s="794"/>
      <c r="Q19" s="794"/>
      <c r="R19" s="794"/>
      <c r="S19" s="794"/>
      <c r="T19" s="794"/>
      <c r="U19" s="794"/>
      <c r="V19" s="794"/>
      <c r="W19" s="794"/>
      <c r="X19" s="794"/>
      <c r="Y19" s="794"/>
      <c r="Z19" s="794"/>
      <c r="AA19" s="794"/>
      <c r="AB19" s="794"/>
      <c r="AC19" s="794"/>
      <c r="AD19" s="794"/>
      <c r="AE19" s="794"/>
      <c r="AF19" s="794"/>
      <c r="AG19" s="794"/>
      <c r="AH19" s="794"/>
      <c r="AI19" s="794"/>
      <c r="AJ19" s="794"/>
      <c r="AK19" s="794"/>
      <c r="AL19" s="794"/>
      <c r="AM19" s="794"/>
      <c r="AN19" s="794"/>
      <c r="AO19" s="794"/>
      <c r="AP19" s="794"/>
      <c r="AQ19" s="794"/>
      <c r="AR19" s="794"/>
      <c r="AS19" s="794"/>
      <c r="AT19" s="794"/>
      <c r="AU19" s="794"/>
      <c r="AV19" s="794"/>
      <c r="AW19" s="794"/>
      <c r="AX19" s="794"/>
      <c r="AY19" s="794"/>
      <c r="AZ19" s="794"/>
      <c r="BA19" s="794"/>
      <c r="BB19" s="794"/>
      <c r="BC19" s="794"/>
      <c r="BD19" s="794"/>
      <c r="BE19" s="794"/>
      <c r="BF19" s="794"/>
      <c r="BG19" s="794"/>
      <c r="BH19" s="794"/>
      <c r="BI19" s="794"/>
      <c r="BJ19" s="794"/>
      <c r="BK19" s="794"/>
      <c r="BL19" s="794"/>
      <c r="BM19" s="794"/>
      <c r="BN19" s="794"/>
      <c r="BO19" s="794"/>
      <c r="BP19" s="794"/>
      <c r="BQ19" s="794"/>
      <c r="BR19" s="794"/>
      <c r="BS19" s="794"/>
      <c r="BT19" s="794"/>
      <c r="BU19" s="794"/>
      <c r="BV19" s="794"/>
      <c r="BW19" s="794"/>
      <c r="BX19" s="794"/>
      <c r="BY19" s="794"/>
      <c r="BZ19" s="794"/>
      <c r="CA19" s="794"/>
      <c r="CB19" s="794"/>
      <c r="CC19" s="794"/>
      <c r="CD19" s="794"/>
      <c r="CE19" s="794"/>
      <c r="CF19" s="794"/>
      <c r="CG19" s="794"/>
      <c r="CH19" s="794"/>
      <c r="CI19" s="794"/>
      <c r="CJ19" s="794"/>
      <c r="CK19" s="794"/>
      <c r="CL19" s="794"/>
      <c r="CM19" s="794"/>
      <c r="CN19" s="794"/>
      <c r="CO19" s="794"/>
      <c r="CP19" s="794"/>
      <c r="CQ19" s="794"/>
      <c r="CR19" s="794"/>
      <c r="CS19" s="794"/>
      <c r="CT19" s="794"/>
      <c r="CU19" s="794"/>
      <c r="CV19" s="794"/>
      <c r="CW19" s="794"/>
      <c r="CX19" s="794"/>
      <c r="CY19" s="794"/>
      <c r="CZ19" s="794"/>
      <c r="DA19" s="794"/>
      <c r="DB19" s="794"/>
      <c r="DC19" s="794"/>
      <c r="DD19" s="794"/>
      <c r="DE19" s="794"/>
      <c r="DF19" s="794"/>
      <c r="DG19" s="794"/>
      <c r="DH19" s="794"/>
      <c r="DI19" s="794"/>
      <c r="DJ19" s="794"/>
      <c r="DK19" s="794"/>
      <c r="DL19" s="794"/>
      <c r="DM19" s="794"/>
      <c r="DN19" s="794"/>
      <c r="DO19" s="794"/>
      <c r="DP19" s="794"/>
      <c r="DQ19" s="794"/>
      <c r="DR19" s="794"/>
      <c r="DS19" s="794"/>
    </row>
    <row r="20" spans="1:123" s="802" customFormat="1">
      <c r="A20" s="789" t="s">
        <v>49</v>
      </c>
      <c r="B20" s="800" t="s">
        <v>1360</v>
      </c>
      <c r="C20" s="791">
        <v>0</v>
      </c>
      <c r="D20" s="791">
        <v>2750.4399999999996</v>
      </c>
      <c r="E20" s="791">
        <v>3029.8</v>
      </c>
      <c r="F20" s="791">
        <v>3090.92</v>
      </c>
      <c r="G20" s="791">
        <v>3015.0794000000001</v>
      </c>
      <c r="H20" s="791">
        <v>3197.7200000000003</v>
      </c>
      <c r="I20" s="791">
        <v>2998.6839999999997</v>
      </c>
      <c r="J20" s="791">
        <v>3292.3739999999998</v>
      </c>
      <c r="K20" s="801"/>
      <c r="L20" s="799"/>
      <c r="M20" s="799"/>
      <c r="N20" s="799"/>
      <c r="O20" s="799"/>
      <c r="P20" s="799"/>
      <c r="Q20" s="799"/>
      <c r="R20" s="799"/>
      <c r="S20" s="799"/>
      <c r="T20" s="799"/>
      <c r="U20" s="799"/>
      <c r="V20" s="799"/>
      <c r="W20" s="799"/>
      <c r="X20" s="799"/>
      <c r="Y20" s="799"/>
      <c r="Z20" s="799"/>
      <c r="AA20" s="799"/>
      <c r="AB20" s="799"/>
      <c r="AC20" s="799"/>
      <c r="AD20" s="799"/>
      <c r="AE20" s="799"/>
      <c r="AF20" s="799"/>
      <c r="AG20" s="799"/>
      <c r="AH20" s="799"/>
      <c r="AI20" s="799"/>
      <c r="AJ20" s="799"/>
      <c r="AK20" s="799"/>
      <c r="AL20" s="799"/>
      <c r="AM20" s="799"/>
      <c r="AN20" s="799"/>
      <c r="AO20" s="799"/>
      <c r="AP20" s="799"/>
      <c r="AQ20" s="799"/>
      <c r="AR20" s="799"/>
      <c r="AS20" s="799"/>
      <c r="AT20" s="799"/>
      <c r="AU20" s="799"/>
      <c r="AV20" s="799"/>
      <c r="AW20" s="799"/>
      <c r="AX20" s="799"/>
      <c r="AY20" s="799"/>
      <c r="AZ20" s="799"/>
      <c r="BA20" s="799"/>
      <c r="BB20" s="799"/>
      <c r="BC20" s="799"/>
      <c r="BD20" s="799"/>
      <c r="BE20" s="799"/>
      <c r="BF20" s="799"/>
      <c r="BG20" s="799"/>
      <c r="BH20" s="799"/>
      <c r="BI20" s="799"/>
      <c r="BJ20" s="799"/>
      <c r="BK20" s="799"/>
      <c r="BL20" s="799"/>
      <c r="BM20" s="799"/>
      <c r="BN20" s="799"/>
      <c r="BO20" s="799"/>
      <c r="BP20" s="799"/>
      <c r="BQ20" s="799"/>
      <c r="BR20" s="799"/>
      <c r="BS20" s="799"/>
      <c r="BT20" s="799"/>
      <c r="BU20" s="799"/>
      <c r="BV20" s="799"/>
      <c r="BW20" s="799"/>
      <c r="BX20" s="799"/>
      <c r="BY20" s="799"/>
      <c r="BZ20" s="799"/>
      <c r="CA20" s="799"/>
      <c r="CB20" s="799"/>
      <c r="CC20" s="799"/>
      <c r="CD20" s="799"/>
      <c r="CE20" s="799"/>
      <c r="CF20" s="799"/>
      <c r="CG20" s="799"/>
      <c r="CH20" s="799"/>
      <c r="CI20" s="799"/>
      <c r="CJ20" s="799"/>
      <c r="CK20" s="799"/>
      <c r="CL20" s="799"/>
      <c r="CM20" s="799"/>
      <c r="CN20" s="799"/>
      <c r="CO20" s="799"/>
      <c r="CP20" s="799"/>
      <c r="CQ20" s="799"/>
      <c r="CR20" s="799"/>
      <c r="CS20" s="799"/>
      <c r="CT20" s="799"/>
      <c r="CU20" s="799"/>
      <c r="CV20" s="799"/>
      <c r="CW20" s="799"/>
      <c r="CX20" s="799"/>
      <c r="CY20" s="799"/>
      <c r="CZ20" s="799"/>
      <c r="DA20" s="799"/>
      <c r="DB20" s="799"/>
      <c r="DC20" s="799"/>
      <c r="DD20" s="799"/>
      <c r="DE20" s="799"/>
      <c r="DF20" s="799"/>
      <c r="DG20" s="799"/>
      <c r="DH20" s="799"/>
      <c r="DI20" s="799"/>
      <c r="DJ20" s="799"/>
      <c r="DK20" s="799"/>
      <c r="DL20" s="799"/>
      <c r="DM20" s="799"/>
      <c r="DN20" s="799"/>
      <c r="DO20" s="799"/>
      <c r="DP20" s="799"/>
      <c r="DQ20" s="799"/>
      <c r="DR20" s="799"/>
      <c r="DS20" s="799"/>
    </row>
    <row r="21" spans="1:123" s="761" customFormat="1" ht="28.5">
      <c r="A21" s="789" t="s">
        <v>1361</v>
      </c>
      <c r="B21" s="803" t="s">
        <v>1362</v>
      </c>
      <c r="C21" s="804">
        <v>0</v>
      </c>
      <c r="D21" s="804">
        <v>0</v>
      </c>
      <c r="E21" s="804">
        <v>0</v>
      </c>
      <c r="F21" s="804">
        <v>0</v>
      </c>
      <c r="G21" s="804">
        <v>0</v>
      </c>
      <c r="H21" s="804">
        <v>0</v>
      </c>
      <c r="I21" s="804">
        <v>0</v>
      </c>
      <c r="J21" s="804">
        <v>0</v>
      </c>
      <c r="K21" s="788"/>
      <c r="L21" s="760"/>
      <c r="M21" s="760"/>
      <c r="N21" s="760"/>
      <c r="O21" s="760"/>
      <c r="P21" s="760"/>
      <c r="Q21" s="760"/>
      <c r="R21" s="760"/>
      <c r="S21" s="760"/>
      <c r="T21" s="760"/>
      <c r="U21" s="760"/>
      <c r="V21" s="760"/>
      <c r="W21" s="760"/>
      <c r="X21" s="760"/>
      <c r="Y21" s="760"/>
      <c r="Z21" s="760"/>
      <c r="AA21" s="760"/>
      <c r="AB21" s="760"/>
      <c r="AC21" s="760"/>
      <c r="AD21" s="760"/>
      <c r="AE21" s="760"/>
      <c r="AF21" s="760"/>
      <c r="AG21" s="760"/>
      <c r="AH21" s="760"/>
      <c r="AI21" s="760"/>
      <c r="AJ21" s="760"/>
      <c r="AK21" s="760"/>
      <c r="AL21" s="760"/>
      <c r="AM21" s="760"/>
      <c r="AN21" s="760"/>
      <c r="AO21" s="760"/>
      <c r="AP21" s="760"/>
      <c r="AQ21" s="760"/>
      <c r="AR21" s="760"/>
      <c r="AS21" s="760"/>
      <c r="AT21" s="760"/>
      <c r="AU21" s="760"/>
      <c r="AV21" s="760"/>
      <c r="AW21" s="760"/>
      <c r="AX21" s="760"/>
      <c r="AY21" s="760"/>
      <c r="AZ21" s="760"/>
      <c r="BA21" s="760"/>
      <c r="BB21" s="760"/>
      <c r="BC21" s="760"/>
      <c r="BD21" s="760"/>
      <c r="BE21" s="760"/>
      <c r="BF21" s="760"/>
      <c r="BG21" s="760"/>
      <c r="BH21" s="760"/>
      <c r="BI21" s="760"/>
      <c r="BJ21" s="760"/>
      <c r="BK21" s="760"/>
      <c r="BL21" s="760"/>
      <c r="BM21" s="760"/>
      <c r="BN21" s="760"/>
      <c r="BO21" s="760"/>
      <c r="BP21" s="760"/>
      <c r="BQ21" s="760"/>
      <c r="BR21" s="760"/>
      <c r="BS21" s="760"/>
      <c r="BT21" s="760"/>
      <c r="BU21" s="760"/>
      <c r="BV21" s="760"/>
      <c r="BW21" s="760"/>
      <c r="BX21" s="760"/>
      <c r="BY21" s="760"/>
      <c r="BZ21" s="760"/>
      <c r="CA21" s="760"/>
      <c r="CB21" s="760"/>
      <c r="CC21" s="760"/>
      <c r="CD21" s="760"/>
      <c r="CE21" s="760"/>
      <c r="CF21" s="760"/>
      <c r="CG21" s="760"/>
      <c r="CH21" s="760"/>
      <c r="CI21" s="760"/>
      <c r="CJ21" s="760"/>
      <c r="CK21" s="760"/>
      <c r="CL21" s="760"/>
      <c r="CM21" s="760"/>
      <c r="CN21" s="760"/>
      <c r="CO21" s="760"/>
      <c r="CP21" s="760"/>
      <c r="CQ21" s="760"/>
      <c r="CR21" s="760"/>
      <c r="CS21" s="760"/>
      <c r="CT21" s="760"/>
      <c r="CU21" s="760"/>
      <c r="CV21" s="760"/>
      <c r="CW21" s="760"/>
      <c r="CX21" s="760"/>
      <c r="CY21" s="760"/>
      <c r="CZ21" s="760"/>
      <c r="DA21" s="760"/>
      <c r="DB21" s="760"/>
      <c r="DC21" s="760"/>
      <c r="DD21" s="760"/>
      <c r="DE21" s="760"/>
      <c r="DF21" s="760"/>
      <c r="DG21" s="760"/>
      <c r="DH21" s="760"/>
      <c r="DI21" s="760"/>
      <c r="DJ21" s="760"/>
      <c r="DK21" s="760"/>
      <c r="DL21" s="760"/>
      <c r="DM21" s="760"/>
      <c r="DN21" s="760"/>
      <c r="DO21" s="760"/>
      <c r="DP21" s="760"/>
      <c r="DQ21" s="760"/>
      <c r="DR21" s="760"/>
      <c r="DS21" s="760"/>
    </row>
    <row r="22" spans="1:123" s="761" customFormat="1">
      <c r="A22" s="789" t="s">
        <v>1363</v>
      </c>
      <c r="B22" s="776" t="s">
        <v>931</v>
      </c>
      <c r="C22" s="778"/>
      <c r="D22" s="778"/>
      <c r="E22" s="778"/>
      <c r="F22" s="780"/>
      <c r="G22" s="780"/>
      <c r="H22" s="780">
        <v>0</v>
      </c>
      <c r="I22" s="780"/>
      <c r="J22" s="780">
        <v>0</v>
      </c>
      <c r="K22" s="788"/>
      <c r="L22" s="759"/>
      <c r="M22" s="760"/>
      <c r="N22" s="760"/>
      <c r="O22" s="760"/>
      <c r="P22" s="760"/>
      <c r="Q22" s="760"/>
      <c r="R22" s="760"/>
      <c r="S22" s="760"/>
      <c r="T22" s="760"/>
      <c r="U22" s="760"/>
      <c r="V22" s="760"/>
      <c r="W22" s="760"/>
      <c r="X22" s="760"/>
      <c r="Y22" s="760"/>
      <c r="Z22" s="760"/>
      <c r="AA22" s="760"/>
      <c r="AB22" s="760"/>
      <c r="AC22" s="760"/>
      <c r="AD22" s="760"/>
      <c r="AE22" s="760"/>
      <c r="AF22" s="760"/>
      <c r="AG22" s="760"/>
      <c r="AH22" s="760"/>
      <c r="AI22" s="760"/>
      <c r="AJ22" s="760"/>
      <c r="AK22" s="760"/>
      <c r="AL22" s="760"/>
      <c r="AM22" s="760"/>
      <c r="AN22" s="760"/>
      <c r="AO22" s="760"/>
      <c r="AP22" s="760"/>
      <c r="AQ22" s="760"/>
      <c r="AR22" s="760"/>
      <c r="AS22" s="760"/>
      <c r="AT22" s="760"/>
      <c r="AU22" s="760"/>
      <c r="AV22" s="760"/>
      <c r="AW22" s="760"/>
      <c r="AX22" s="760"/>
      <c r="AY22" s="760"/>
      <c r="AZ22" s="760"/>
      <c r="BA22" s="760"/>
      <c r="BB22" s="760"/>
      <c r="BC22" s="760"/>
      <c r="BD22" s="760"/>
      <c r="BE22" s="760"/>
      <c r="BF22" s="760"/>
      <c r="BG22" s="760"/>
      <c r="BH22" s="760"/>
      <c r="BI22" s="760"/>
      <c r="BJ22" s="760"/>
      <c r="BK22" s="760"/>
      <c r="BL22" s="760"/>
      <c r="BM22" s="760"/>
      <c r="BN22" s="760"/>
      <c r="BO22" s="760"/>
      <c r="BP22" s="760"/>
      <c r="BQ22" s="760"/>
      <c r="BR22" s="760"/>
      <c r="BS22" s="760"/>
      <c r="BT22" s="760"/>
      <c r="BU22" s="760"/>
      <c r="BV22" s="760"/>
      <c r="BW22" s="760"/>
      <c r="BX22" s="760"/>
      <c r="BY22" s="760"/>
      <c r="BZ22" s="760"/>
      <c r="CA22" s="760"/>
      <c r="CB22" s="760"/>
      <c r="CC22" s="760"/>
      <c r="CD22" s="760"/>
      <c r="CE22" s="760"/>
      <c r="CF22" s="760"/>
      <c r="CG22" s="760"/>
      <c r="CH22" s="760"/>
      <c r="CI22" s="760"/>
      <c r="CJ22" s="760"/>
      <c r="CK22" s="760"/>
      <c r="CL22" s="760"/>
      <c r="CM22" s="760"/>
      <c r="CN22" s="760"/>
      <c r="CO22" s="760"/>
      <c r="CP22" s="760"/>
      <c r="CQ22" s="760"/>
      <c r="CR22" s="760"/>
      <c r="CS22" s="760"/>
      <c r="CT22" s="760"/>
      <c r="CU22" s="760"/>
      <c r="CV22" s="760"/>
      <c r="CW22" s="760"/>
      <c r="CX22" s="760"/>
      <c r="CY22" s="760"/>
      <c r="CZ22" s="760"/>
      <c r="DA22" s="760"/>
      <c r="DB22" s="760"/>
      <c r="DC22" s="760"/>
      <c r="DD22" s="760"/>
      <c r="DE22" s="760"/>
      <c r="DF22" s="760"/>
      <c r="DG22" s="760"/>
      <c r="DH22" s="760"/>
      <c r="DI22" s="760"/>
      <c r="DJ22" s="760"/>
      <c r="DK22" s="760"/>
      <c r="DL22" s="760"/>
      <c r="DM22" s="760"/>
      <c r="DN22" s="760"/>
      <c r="DO22" s="760"/>
      <c r="DP22" s="760"/>
      <c r="DQ22" s="760"/>
      <c r="DR22" s="760"/>
      <c r="DS22" s="760"/>
    </row>
    <row r="23" spans="1:123" s="761" customFormat="1">
      <c r="A23" s="789" t="s">
        <v>1364</v>
      </c>
      <c r="B23" s="776" t="s">
        <v>1365</v>
      </c>
      <c r="C23" s="778"/>
      <c r="D23" s="778"/>
      <c r="E23" s="778"/>
      <c r="F23" s="780"/>
      <c r="G23" s="780"/>
      <c r="H23" s="780">
        <v>0</v>
      </c>
      <c r="I23" s="780"/>
      <c r="J23" s="780">
        <v>0</v>
      </c>
      <c r="K23" s="788"/>
      <c r="L23" s="760"/>
      <c r="M23" s="760"/>
      <c r="N23" s="760"/>
      <c r="O23" s="760"/>
      <c r="P23" s="760"/>
      <c r="Q23" s="760"/>
      <c r="R23" s="760"/>
      <c r="S23" s="760"/>
      <c r="T23" s="760"/>
      <c r="U23" s="760"/>
      <c r="V23" s="760"/>
      <c r="W23" s="760"/>
      <c r="X23" s="760"/>
      <c r="Y23" s="760"/>
      <c r="Z23" s="760"/>
      <c r="AA23" s="760"/>
      <c r="AB23" s="760"/>
      <c r="AC23" s="760"/>
      <c r="AD23" s="760"/>
      <c r="AE23" s="760"/>
      <c r="AF23" s="760"/>
      <c r="AG23" s="760"/>
      <c r="AH23" s="760"/>
      <c r="AI23" s="760"/>
      <c r="AJ23" s="760"/>
      <c r="AK23" s="760"/>
      <c r="AL23" s="760"/>
      <c r="AM23" s="760"/>
      <c r="AN23" s="760"/>
      <c r="AO23" s="760"/>
      <c r="AP23" s="760"/>
      <c r="AQ23" s="760"/>
      <c r="AR23" s="760"/>
      <c r="AS23" s="760"/>
      <c r="AT23" s="760"/>
      <c r="AU23" s="760"/>
      <c r="AV23" s="760"/>
      <c r="AW23" s="760"/>
      <c r="AX23" s="760"/>
      <c r="AY23" s="760"/>
      <c r="AZ23" s="760"/>
      <c r="BA23" s="760"/>
      <c r="BB23" s="760"/>
      <c r="BC23" s="760"/>
      <c r="BD23" s="760"/>
      <c r="BE23" s="760"/>
      <c r="BF23" s="760"/>
      <c r="BG23" s="760"/>
      <c r="BH23" s="760"/>
      <c r="BI23" s="760"/>
      <c r="BJ23" s="760"/>
      <c r="BK23" s="760"/>
      <c r="BL23" s="760"/>
      <c r="BM23" s="760"/>
      <c r="BN23" s="760"/>
      <c r="BO23" s="760"/>
      <c r="BP23" s="760"/>
      <c r="BQ23" s="760"/>
      <c r="BR23" s="760"/>
      <c r="BS23" s="760"/>
      <c r="BT23" s="760"/>
      <c r="BU23" s="760"/>
      <c r="BV23" s="760"/>
      <c r="BW23" s="760"/>
      <c r="BX23" s="760"/>
      <c r="BY23" s="760"/>
      <c r="BZ23" s="760"/>
      <c r="CA23" s="760"/>
      <c r="CB23" s="760"/>
      <c r="CC23" s="760"/>
      <c r="CD23" s="760"/>
      <c r="CE23" s="760"/>
      <c r="CF23" s="760"/>
      <c r="CG23" s="760"/>
      <c r="CH23" s="760"/>
      <c r="CI23" s="760"/>
      <c r="CJ23" s="760"/>
      <c r="CK23" s="760"/>
      <c r="CL23" s="760"/>
      <c r="CM23" s="760"/>
      <c r="CN23" s="760"/>
      <c r="CO23" s="760"/>
      <c r="CP23" s="760"/>
      <c r="CQ23" s="760"/>
      <c r="CR23" s="760"/>
      <c r="CS23" s="760"/>
      <c r="CT23" s="760"/>
      <c r="CU23" s="760"/>
      <c r="CV23" s="760"/>
      <c r="CW23" s="760"/>
      <c r="CX23" s="760"/>
      <c r="CY23" s="760"/>
      <c r="CZ23" s="760"/>
      <c r="DA23" s="760"/>
      <c r="DB23" s="760"/>
      <c r="DC23" s="760"/>
      <c r="DD23" s="760"/>
      <c r="DE23" s="760"/>
      <c r="DF23" s="760"/>
      <c r="DG23" s="760"/>
      <c r="DH23" s="760"/>
      <c r="DI23" s="760"/>
      <c r="DJ23" s="760"/>
      <c r="DK23" s="760"/>
      <c r="DL23" s="760"/>
      <c r="DM23" s="760"/>
      <c r="DN23" s="760"/>
      <c r="DO23" s="760"/>
      <c r="DP23" s="760"/>
      <c r="DQ23" s="760"/>
      <c r="DR23" s="760"/>
      <c r="DS23" s="760"/>
    </row>
    <row r="24" spans="1:123" s="761" customFormat="1">
      <c r="A24" s="789" t="s">
        <v>1366</v>
      </c>
      <c r="B24" s="776" t="s">
        <v>1367</v>
      </c>
      <c r="C24" s="778"/>
      <c r="D24" s="778"/>
      <c r="E24" s="778"/>
      <c r="F24" s="780"/>
      <c r="G24" s="780"/>
      <c r="H24" s="780">
        <v>0</v>
      </c>
      <c r="I24" s="780"/>
      <c r="J24" s="780">
        <v>0</v>
      </c>
      <c r="K24" s="788"/>
      <c r="L24" s="760"/>
      <c r="M24" s="760"/>
      <c r="N24" s="760"/>
      <c r="O24" s="760"/>
      <c r="P24" s="760"/>
      <c r="Q24" s="760"/>
      <c r="R24" s="760"/>
      <c r="S24" s="760"/>
      <c r="T24" s="760"/>
      <c r="U24" s="760"/>
      <c r="V24" s="760"/>
      <c r="W24" s="760"/>
      <c r="X24" s="760"/>
      <c r="Y24" s="760"/>
      <c r="Z24" s="760"/>
      <c r="AA24" s="760"/>
      <c r="AB24" s="760"/>
      <c r="AC24" s="760"/>
      <c r="AD24" s="760"/>
      <c r="AE24" s="760"/>
      <c r="AF24" s="760"/>
      <c r="AG24" s="760"/>
      <c r="AH24" s="760"/>
      <c r="AI24" s="760"/>
      <c r="AJ24" s="760"/>
      <c r="AK24" s="760"/>
      <c r="AL24" s="760"/>
      <c r="AM24" s="760"/>
      <c r="AN24" s="760"/>
      <c r="AO24" s="760"/>
      <c r="AP24" s="760"/>
      <c r="AQ24" s="760"/>
      <c r="AR24" s="760"/>
      <c r="AS24" s="760"/>
      <c r="AT24" s="760"/>
      <c r="AU24" s="760"/>
      <c r="AV24" s="760"/>
      <c r="AW24" s="760"/>
      <c r="AX24" s="760"/>
      <c r="AY24" s="760"/>
      <c r="AZ24" s="760"/>
      <c r="BA24" s="760"/>
      <c r="BB24" s="760"/>
      <c r="BC24" s="760"/>
      <c r="BD24" s="760"/>
      <c r="BE24" s="760"/>
      <c r="BF24" s="760"/>
      <c r="BG24" s="760"/>
      <c r="BH24" s="760"/>
      <c r="BI24" s="760"/>
      <c r="BJ24" s="760"/>
      <c r="BK24" s="760"/>
      <c r="BL24" s="760"/>
      <c r="BM24" s="760"/>
      <c r="BN24" s="760"/>
      <c r="BO24" s="760"/>
      <c r="BP24" s="760"/>
      <c r="BQ24" s="760"/>
      <c r="BR24" s="760"/>
      <c r="BS24" s="760"/>
      <c r="BT24" s="760"/>
      <c r="BU24" s="760"/>
      <c r="BV24" s="760"/>
      <c r="BW24" s="760"/>
      <c r="BX24" s="760"/>
      <c r="BY24" s="760"/>
      <c r="BZ24" s="760"/>
      <c r="CA24" s="760"/>
      <c r="CB24" s="760"/>
      <c r="CC24" s="760"/>
      <c r="CD24" s="760"/>
      <c r="CE24" s="760"/>
      <c r="CF24" s="760"/>
      <c r="CG24" s="760"/>
      <c r="CH24" s="760"/>
      <c r="CI24" s="760"/>
      <c r="CJ24" s="760"/>
      <c r="CK24" s="760"/>
      <c r="CL24" s="760"/>
      <c r="CM24" s="760"/>
      <c r="CN24" s="760"/>
      <c r="CO24" s="760"/>
      <c r="CP24" s="760"/>
      <c r="CQ24" s="760"/>
      <c r="CR24" s="760"/>
      <c r="CS24" s="760"/>
      <c r="CT24" s="760"/>
      <c r="CU24" s="760"/>
      <c r="CV24" s="760"/>
      <c r="CW24" s="760"/>
      <c r="CX24" s="760"/>
      <c r="CY24" s="760"/>
      <c r="CZ24" s="760"/>
      <c r="DA24" s="760"/>
      <c r="DB24" s="760"/>
      <c r="DC24" s="760"/>
      <c r="DD24" s="760"/>
      <c r="DE24" s="760"/>
      <c r="DF24" s="760"/>
      <c r="DG24" s="760"/>
      <c r="DH24" s="760"/>
      <c r="DI24" s="760"/>
      <c r="DJ24" s="760"/>
      <c r="DK24" s="760"/>
      <c r="DL24" s="760"/>
      <c r="DM24" s="760"/>
      <c r="DN24" s="760"/>
      <c r="DO24" s="760"/>
      <c r="DP24" s="760"/>
      <c r="DQ24" s="760"/>
      <c r="DR24" s="760"/>
      <c r="DS24" s="760"/>
    </row>
    <row r="25" spans="1:123" s="761" customFormat="1" ht="42.75">
      <c r="A25" s="789" t="s">
        <v>1368</v>
      </c>
      <c r="B25" s="803" t="s">
        <v>1369</v>
      </c>
      <c r="C25" s="778"/>
      <c r="D25" s="778"/>
      <c r="E25" s="778"/>
      <c r="F25" s="780"/>
      <c r="G25" s="780"/>
      <c r="H25" s="780">
        <v>0</v>
      </c>
      <c r="I25" s="780"/>
      <c r="J25" s="780">
        <v>0</v>
      </c>
      <c r="K25" s="788"/>
      <c r="L25" s="760"/>
      <c r="M25" s="760"/>
      <c r="N25" s="760"/>
      <c r="O25" s="760"/>
      <c r="P25" s="760"/>
      <c r="Q25" s="760"/>
      <c r="R25" s="760"/>
      <c r="S25" s="760"/>
      <c r="T25" s="760"/>
      <c r="U25" s="760"/>
      <c r="V25" s="760"/>
      <c r="W25" s="760"/>
      <c r="X25" s="760"/>
      <c r="Y25" s="760"/>
      <c r="Z25" s="760"/>
      <c r="AA25" s="760"/>
      <c r="AB25" s="760"/>
      <c r="AC25" s="760"/>
      <c r="AD25" s="760"/>
      <c r="AE25" s="760"/>
      <c r="AF25" s="760"/>
      <c r="AG25" s="760"/>
      <c r="AH25" s="760"/>
      <c r="AI25" s="760"/>
      <c r="AJ25" s="760"/>
      <c r="AK25" s="760"/>
      <c r="AL25" s="760"/>
      <c r="AM25" s="760"/>
      <c r="AN25" s="760"/>
      <c r="AO25" s="760"/>
      <c r="AP25" s="760"/>
      <c r="AQ25" s="760"/>
      <c r="AR25" s="760"/>
      <c r="AS25" s="760"/>
      <c r="AT25" s="760"/>
      <c r="AU25" s="760"/>
      <c r="AV25" s="760"/>
      <c r="AW25" s="760"/>
      <c r="AX25" s="760"/>
      <c r="AY25" s="760"/>
      <c r="AZ25" s="760"/>
      <c r="BA25" s="760"/>
      <c r="BB25" s="760"/>
      <c r="BC25" s="760"/>
      <c r="BD25" s="760"/>
      <c r="BE25" s="760"/>
      <c r="BF25" s="760"/>
      <c r="BG25" s="760"/>
      <c r="BH25" s="760"/>
      <c r="BI25" s="760"/>
      <c r="BJ25" s="760"/>
      <c r="BK25" s="760"/>
      <c r="BL25" s="760"/>
      <c r="BM25" s="760"/>
      <c r="BN25" s="760"/>
      <c r="BO25" s="760"/>
      <c r="BP25" s="760"/>
      <c r="BQ25" s="760"/>
      <c r="BR25" s="760"/>
      <c r="BS25" s="760"/>
      <c r="BT25" s="760"/>
      <c r="BU25" s="760"/>
      <c r="BV25" s="760"/>
      <c r="BW25" s="760"/>
      <c r="BX25" s="760"/>
      <c r="BY25" s="760"/>
      <c r="BZ25" s="760"/>
      <c r="CA25" s="760"/>
      <c r="CB25" s="760"/>
      <c r="CC25" s="760"/>
      <c r="CD25" s="760"/>
      <c r="CE25" s="760"/>
      <c r="CF25" s="760"/>
      <c r="CG25" s="760"/>
      <c r="CH25" s="760"/>
      <c r="CI25" s="760"/>
      <c r="CJ25" s="760"/>
      <c r="CK25" s="760"/>
      <c r="CL25" s="760"/>
      <c r="CM25" s="760"/>
      <c r="CN25" s="760"/>
      <c r="CO25" s="760"/>
      <c r="CP25" s="760"/>
      <c r="CQ25" s="760"/>
      <c r="CR25" s="760"/>
      <c r="CS25" s="760"/>
      <c r="CT25" s="760"/>
      <c r="CU25" s="760"/>
      <c r="CV25" s="760"/>
      <c r="CW25" s="760"/>
      <c r="CX25" s="760"/>
      <c r="CY25" s="760"/>
      <c r="CZ25" s="760"/>
      <c r="DA25" s="760"/>
      <c r="DB25" s="760"/>
      <c r="DC25" s="760"/>
      <c r="DD25" s="760"/>
      <c r="DE25" s="760"/>
      <c r="DF25" s="760"/>
      <c r="DG25" s="760"/>
      <c r="DH25" s="760"/>
      <c r="DI25" s="760"/>
      <c r="DJ25" s="760"/>
      <c r="DK25" s="760"/>
      <c r="DL25" s="760"/>
      <c r="DM25" s="760"/>
      <c r="DN25" s="760"/>
      <c r="DO25" s="760"/>
      <c r="DP25" s="760"/>
      <c r="DQ25" s="760"/>
      <c r="DR25" s="760"/>
      <c r="DS25" s="760"/>
    </row>
    <row r="26" spans="1:123" s="761" customFormat="1" ht="49.5" customHeight="1">
      <c r="A26" s="789" t="s">
        <v>1370</v>
      </c>
      <c r="B26" s="803" t="s">
        <v>1371</v>
      </c>
      <c r="C26" s="804">
        <v>0</v>
      </c>
      <c r="D26" s="804">
        <v>2304.31</v>
      </c>
      <c r="E26" s="804">
        <v>2509.9</v>
      </c>
      <c r="F26" s="804">
        <v>2596.2600000000002</v>
      </c>
      <c r="G26" s="804">
        <v>2497.7020000000002</v>
      </c>
      <c r="H26" s="804">
        <v>2685.9700000000003</v>
      </c>
      <c r="I26" s="804">
        <v>2484.1239999999998</v>
      </c>
      <c r="J26" s="804">
        <v>2765.4749999999999</v>
      </c>
      <c r="K26" s="788"/>
      <c r="L26" s="760"/>
      <c r="M26" s="760"/>
      <c r="N26" s="760"/>
      <c r="O26" s="760"/>
      <c r="P26" s="760"/>
      <c r="Q26" s="760"/>
      <c r="R26" s="760"/>
      <c r="S26" s="760"/>
      <c r="T26" s="760"/>
      <c r="U26" s="760"/>
      <c r="V26" s="760"/>
      <c r="W26" s="760"/>
      <c r="X26" s="760"/>
      <c r="Y26" s="760"/>
      <c r="Z26" s="760"/>
      <c r="AA26" s="760"/>
      <c r="AB26" s="760"/>
      <c r="AC26" s="760"/>
      <c r="AD26" s="760"/>
      <c r="AE26" s="760"/>
      <c r="AF26" s="760"/>
      <c r="AG26" s="760"/>
      <c r="AH26" s="760"/>
      <c r="AI26" s="760"/>
      <c r="AJ26" s="760"/>
      <c r="AK26" s="760"/>
      <c r="AL26" s="760"/>
      <c r="AM26" s="760"/>
      <c r="AN26" s="760"/>
      <c r="AO26" s="760"/>
      <c r="AP26" s="760"/>
      <c r="AQ26" s="760"/>
      <c r="AR26" s="760"/>
      <c r="AS26" s="760"/>
      <c r="AT26" s="760"/>
      <c r="AU26" s="760"/>
      <c r="AV26" s="760"/>
      <c r="AW26" s="760"/>
      <c r="AX26" s="760"/>
      <c r="AY26" s="760"/>
      <c r="AZ26" s="760"/>
      <c r="BA26" s="760"/>
      <c r="BB26" s="760"/>
      <c r="BC26" s="760"/>
      <c r="BD26" s="760"/>
      <c r="BE26" s="760"/>
      <c r="BF26" s="760"/>
      <c r="BG26" s="760"/>
      <c r="BH26" s="760"/>
      <c r="BI26" s="760"/>
      <c r="BJ26" s="760"/>
      <c r="BK26" s="760"/>
      <c r="BL26" s="760"/>
      <c r="BM26" s="760"/>
      <c r="BN26" s="760"/>
      <c r="BO26" s="760"/>
      <c r="BP26" s="760"/>
      <c r="BQ26" s="760"/>
      <c r="BR26" s="760"/>
      <c r="BS26" s="760"/>
      <c r="BT26" s="760"/>
      <c r="BU26" s="760"/>
      <c r="BV26" s="760"/>
      <c r="BW26" s="760"/>
      <c r="BX26" s="760"/>
      <c r="BY26" s="760"/>
      <c r="BZ26" s="760"/>
      <c r="CA26" s="760"/>
      <c r="CB26" s="760"/>
      <c r="CC26" s="760"/>
      <c r="CD26" s="760"/>
      <c r="CE26" s="760"/>
      <c r="CF26" s="760"/>
      <c r="CG26" s="760"/>
      <c r="CH26" s="760"/>
      <c r="CI26" s="760"/>
      <c r="CJ26" s="760"/>
      <c r="CK26" s="760"/>
      <c r="CL26" s="760"/>
      <c r="CM26" s="760"/>
      <c r="CN26" s="760"/>
      <c r="CO26" s="760"/>
      <c r="CP26" s="760"/>
      <c r="CQ26" s="760"/>
      <c r="CR26" s="760"/>
      <c r="CS26" s="760"/>
      <c r="CT26" s="760"/>
      <c r="CU26" s="760"/>
      <c r="CV26" s="760"/>
      <c r="CW26" s="760"/>
      <c r="CX26" s="760"/>
      <c r="CY26" s="760"/>
      <c r="CZ26" s="760"/>
      <c r="DA26" s="760"/>
      <c r="DB26" s="760"/>
      <c r="DC26" s="760"/>
      <c r="DD26" s="760"/>
      <c r="DE26" s="760"/>
      <c r="DF26" s="760"/>
      <c r="DG26" s="760"/>
      <c r="DH26" s="760"/>
      <c r="DI26" s="760"/>
      <c r="DJ26" s="760"/>
      <c r="DK26" s="760"/>
      <c r="DL26" s="760"/>
      <c r="DM26" s="760"/>
      <c r="DN26" s="760"/>
      <c r="DO26" s="760"/>
      <c r="DP26" s="760"/>
      <c r="DQ26" s="760"/>
      <c r="DR26" s="760"/>
      <c r="DS26" s="760"/>
    </row>
    <row r="27" spans="1:123" s="761" customFormat="1" ht="28.5">
      <c r="A27" s="789" t="s">
        <v>1372</v>
      </c>
      <c r="B27" s="776" t="s">
        <v>937</v>
      </c>
      <c r="C27" s="778"/>
      <c r="D27" s="778">
        <v>1760.36</v>
      </c>
      <c r="E27" s="778">
        <v>1917.42</v>
      </c>
      <c r="F27" s="780">
        <v>1983.39</v>
      </c>
      <c r="G27" s="806">
        <v>1908.1067</v>
      </c>
      <c r="H27" s="780">
        <v>2051.9300000000003</v>
      </c>
      <c r="I27" s="779">
        <v>1897.7339999999999</v>
      </c>
      <c r="J27" s="779">
        <v>2112.6669999999999</v>
      </c>
      <c r="K27" s="788"/>
      <c r="L27" s="760"/>
      <c r="M27" s="760"/>
      <c r="N27" s="760"/>
      <c r="O27" s="760"/>
      <c r="P27" s="760"/>
      <c r="Q27" s="760"/>
      <c r="R27" s="760"/>
      <c r="S27" s="760"/>
      <c r="T27" s="760"/>
      <c r="U27" s="760"/>
      <c r="V27" s="760"/>
      <c r="W27" s="760"/>
      <c r="X27" s="760"/>
      <c r="Y27" s="760"/>
      <c r="Z27" s="760"/>
      <c r="AA27" s="760"/>
      <c r="AB27" s="760"/>
      <c r="AC27" s="760"/>
      <c r="AD27" s="760"/>
      <c r="AE27" s="760"/>
      <c r="AF27" s="760"/>
      <c r="AG27" s="760"/>
      <c r="AH27" s="760"/>
      <c r="AI27" s="760"/>
      <c r="AJ27" s="760"/>
      <c r="AK27" s="760"/>
      <c r="AL27" s="760"/>
      <c r="AM27" s="760"/>
      <c r="AN27" s="760"/>
      <c r="AO27" s="760"/>
      <c r="AP27" s="760"/>
      <c r="AQ27" s="760"/>
      <c r="AR27" s="760"/>
      <c r="AS27" s="760"/>
      <c r="AT27" s="760"/>
      <c r="AU27" s="760"/>
      <c r="AV27" s="760"/>
      <c r="AW27" s="760"/>
      <c r="AX27" s="760"/>
      <c r="AY27" s="760"/>
      <c r="AZ27" s="760"/>
      <c r="BA27" s="760"/>
      <c r="BB27" s="760"/>
      <c r="BC27" s="760"/>
      <c r="BD27" s="760"/>
      <c r="BE27" s="760"/>
      <c r="BF27" s="760"/>
      <c r="BG27" s="760"/>
      <c r="BH27" s="760"/>
      <c r="BI27" s="760"/>
      <c r="BJ27" s="760"/>
      <c r="BK27" s="760"/>
      <c r="BL27" s="760"/>
      <c r="BM27" s="760"/>
      <c r="BN27" s="760"/>
      <c r="BO27" s="760"/>
      <c r="BP27" s="760"/>
      <c r="BQ27" s="760"/>
      <c r="BR27" s="760"/>
      <c r="BS27" s="760"/>
      <c r="BT27" s="760"/>
      <c r="BU27" s="760"/>
      <c r="BV27" s="760"/>
      <c r="BW27" s="760"/>
      <c r="BX27" s="760"/>
      <c r="BY27" s="760"/>
      <c r="BZ27" s="760"/>
      <c r="CA27" s="760"/>
      <c r="CB27" s="760"/>
      <c r="CC27" s="760"/>
      <c r="CD27" s="760"/>
      <c r="CE27" s="760"/>
      <c r="CF27" s="760"/>
      <c r="CG27" s="760"/>
      <c r="CH27" s="760"/>
      <c r="CI27" s="760"/>
      <c r="CJ27" s="760"/>
      <c r="CK27" s="760"/>
      <c r="CL27" s="760"/>
      <c r="CM27" s="760"/>
      <c r="CN27" s="760"/>
      <c r="CO27" s="760"/>
      <c r="CP27" s="760"/>
      <c r="CQ27" s="760"/>
      <c r="CR27" s="760"/>
      <c r="CS27" s="760"/>
      <c r="CT27" s="760"/>
      <c r="CU27" s="760"/>
      <c r="CV27" s="760"/>
      <c r="CW27" s="760"/>
      <c r="CX27" s="760"/>
      <c r="CY27" s="760"/>
      <c r="CZ27" s="760"/>
      <c r="DA27" s="760"/>
      <c r="DB27" s="760"/>
      <c r="DC27" s="760"/>
      <c r="DD27" s="760"/>
      <c r="DE27" s="760"/>
      <c r="DF27" s="760"/>
      <c r="DG27" s="760"/>
      <c r="DH27" s="760"/>
      <c r="DI27" s="760"/>
      <c r="DJ27" s="760"/>
      <c r="DK27" s="760"/>
      <c r="DL27" s="760"/>
      <c r="DM27" s="760"/>
      <c r="DN27" s="760"/>
      <c r="DO27" s="760"/>
      <c r="DP27" s="760"/>
      <c r="DQ27" s="760"/>
      <c r="DR27" s="760"/>
      <c r="DS27" s="760"/>
    </row>
    <row r="28" spans="1:123" s="761" customFormat="1" ht="33.75" customHeight="1">
      <c r="A28" s="789" t="s">
        <v>1373</v>
      </c>
      <c r="B28" s="776" t="s">
        <v>1374</v>
      </c>
      <c r="C28" s="778"/>
      <c r="D28" s="778">
        <v>543.95000000000005</v>
      </c>
      <c r="E28" s="778">
        <v>592.48</v>
      </c>
      <c r="F28" s="780">
        <v>612.87</v>
      </c>
      <c r="G28" s="806">
        <v>589.59530000000007</v>
      </c>
      <c r="H28" s="780">
        <v>634.04</v>
      </c>
      <c r="I28" s="779">
        <v>586.39</v>
      </c>
      <c r="J28" s="779">
        <v>652.80799999999999</v>
      </c>
      <c r="K28" s="788"/>
      <c r="L28" s="760"/>
      <c r="M28" s="760"/>
      <c r="N28" s="760"/>
      <c r="O28" s="760"/>
      <c r="P28" s="760"/>
      <c r="Q28" s="760"/>
      <c r="R28" s="760"/>
      <c r="S28" s="760"/>
      <c r="T28" s="760"/>
      <c r="U28" s="760"/>
      <c r="V28" s="760"/>
      <c r="W28" s="760"/>
      <c r="X28" s="760"/>
      <c r="Y28" s="760"/>
      <c r="Z28" s="760"/>
      <c r="AA28" s="760"/>
      <c r="AB28" s="760"/>
      <c r="AC28" s="760"/>
      <c r="AD28" s="760"/>
      <c r="AE28" s="760"/>
      <c r="AF28" s="760"/>
      <c r="AG28" s="760"/>
      <c r="AH28" s="760"/>
      <c r="AI28" s="760"/>
      <c r="AJ28" s="760"/>
      <c r="AK28" s="760"/>
      <c r="AL28" s="760"/>
      <c r="AM28" s="760"/>
      <c r="AN28" s="760"/>
      <c r="AO28" s="760"/>
      <c r="AP28" s="760"/>
      <c r="AQ28" s="760"/>
      <c r="AR28" s="760"/>
      <c r="AS28" s="760"/>
      <c r="AT28" s="760"/>
      <c r="AU28" s="760"/>
      <c r="AV28" s="760"/>
      <c r="AW28" s="760"/>
      <c r="AX28" s="760"/>
      <c r="AY28" s="760"/>
      <c r="AZ28" s="760"/>
      <c r="BA28" s="760"/>
      <c r="BB28" s="760"/>
      <c r="BC28" s="760"/>
      <c r="BD28" s="760"/>
      <c r="BE28" s="760"/>
      <c r="BF28" s="760"/>
      <c r="BG28" s="760"/>
      <c r="BH28" s="760"/>
      <c r="BI28" s="760"/>
      <c r="BJ28" s="760"/>
      <c r="BK28" s="760"/>
      <c r="BL28" s="760"/>
      <c r="BM28" s="760"/>
      <c r="BN28" s="760"/>
      <c r="BO28" s="760"/>
      <c r="BP28" s="760"/>
      <c r="BQ28" s="760"/>
      <c r="BR28" s="760"/>
      <c r="BS28" s="760"/>
      <c r="BT28" s="760"/>
      <c r="BU28" s="760"/>
      <c r="BV28" s="760"/>
      <c r="BW28" s="760"/>
      <c r="BX28" s="760"/>
      <c r="BY28" s="760"/>
      <c r="BZ28" s="760"/>
      <c r="CA28" s="760"/>
      <c r="CB28" s="760"/>
      <c r="CC28" s="760"/>
      <c r="CD28" s="760"/>
      <c r="CE28" s="760"/>
      <c r="CF28" s="760"/>
      <c r="CG28" s="760"/>
      <c r="CH28" s="760"/>
      <c r="CI28" s="760"/>
      <c r="CJ28" s="760"/>
      <c r="CK28" s="760"/>
      <c r="CL28" s="760"/>
      <c r="CM28" s="760"/>
      <c r="CN28" s="760"/>
      <c r="CO28" s="760"/>
      <c r="CP28" s="760"/>
      <c r="CQ28" s="760"/>
      <c r="CR28" s="760"/>
      <c r="CS28" s="760"/>
      <c r="CT28" s="760"/>
      <c r="CU28" s="760"/>
      <c r="CV28" s="760"/>
      <c r="CW28" s="760"/>
      <c r="CX28" s="760"/>
      <c r="CY28" s="760"/>
      <c r="CZ28" s="760"/>
      <c r="DA28" s="760"/>
      <c r="DB28" s="760"/>
      <c r="DC28" s="760"/>
      <c r="DD28" s="760"/>
      <c r="DE28" s="760"/>
      <c r="DF28" s="760"/>
      <c r="DG28" s="760"/>
      <c r="DH28" s="760"/>
      <c r="DI28" s="760"/>
      <c r="DJ28" s="760"/>
      <c r="DK28" s="760"/>
      <c r="DL28" s="760"/>
      <c r="DM28" s="760"/>
      <c r="DN28" s="760"/>
      <c r="DO28" s="760"/>
      <c r="DP28" s="760"/>
      <c r="DQ28" s="760"/>
      <c r="DR28" s="760"/>
      <c r="DS28" s="760"/>
    </row>
    <row r="29" spans="1:123" s="761" customFormat="1" ht="21" customHeight="1">
      <c r="A29" s="789" t="s">
        <v>1375</v>
      </c>
      <c r="B29" s="776" t="s">
        <v>1376</v>
      </c>
      <c r="C29" s="778"/>
      <c r="D29" s="778"/>
      <c r="E29" s="778"/>
      <c r="F29" s="780"/>
      <c r="G29" s="780"/>
      <c r="H29" s="780">
        <v>0</v>
      </c>
      <c r="I29" s="780"/>
      <c r="J29" s="780">
        <v>0</v>
      </c>
      <c r="K29" s="788"/>
      <c r="L29" s="760"/>
      <c r="M29" s="760"/>
      <c r="N29" s="760"/>
      <c r="O29" s="760"/>
      <c r="P29" s="760"/>
      <c r="Q29" s="760"/>
      <c r="R29" s="760"/>
      <c r="S29" s="760"/>
      <c r="T29" s="760"/>
      <c r="U29" s="760"/>
      <c r="V29" s="760"/>
      <c r="W29" s="760"/>
      <c r="X29" s="760"/>
      <c r="Y29" s="760"/>
      <c r="Z29" s="760"/>
      <c r="AA29" s="760"/>
      <c r="AB29" s="760"/>
      <c r="AC29" s="760"/>
      <c r="AD29" s="760"/>
      <c r="AE29" s="760"/>
      <c r="AF29" s="760"/>
      <c r="AG29" s="760"/>
      <c r="AH29" s="760"/>
      <c r="AI29" s="760"/>
      <c r="AJ29" s="760"/>
      <c r="AK29" s="760"/>
      <c r="AL29" s="760"/>
      <c r="AM29" s="760"/>
      <c r="AN29" s="760"/>
      <c r="AO29" s="760"/>
      <c r="AP29" s="760"/>
      <c r="AQ29" s="760"/>
      <c r="AR29" s="760"/>
      <c r="AS29" s="760"/>
      <c r="AT29" s="760"/>
      <c r="AU29" s="760"/>
      <c r="AV29" s="760"/>
      <c r="AW29" s="760"/>
      <c r="AX29" s="760"/>
      <c r="AY29" s="760"/>
      <c r="AZ29" s="760"/>
      <c r="BA29" s="760"/>
      <c r="BB29" s="760"/>
      <c r="BC29" s="760"/>
      <c r="BD29" s="760"/>
      <c r="BE29" s="760"/>
      <c r="BF29" s="760"/>
      <c r="BG29" s="760"/>
      <c r="BH29" s="760"/>
      <c r="BI29" s="760"/>
      <c r="BJ29" s="760"/>
      <c r="BK29" s="760"/>
      <c r="BL29" s="760"/>
      <c r="BM29" s="760"/>
      <c r="BN29" s="760"/>
      <c r="BO29" s="760"/>
      <c r="BP29" s="760"/>
      <c r="BQ29" s="760"/>
      <c r="BR29" s="760"/>
      <c r="BS29" s="760"/>
      <c r="BT29" s="760"/>
      <c r="BU29" s="760"/>
      <c r="BV29" s="760"/>
      <c r="BW29" s="760"/>
      <c r="BX29" s="760"/>
      <c r="BY29" s="760"/>
      <c r="BZ29" s="760"/>
      <c r="CA29" s="760"/>
      <c r="CB29" s="760"/>
      <c r="CC29" s="760"/>
      <c r="CD29" s="760"/>
      <c r="CE29" s="760"/>
      <c r="CF29" s="760"/>
      <c r="CG29" s="760"/>
      <c r="CH29" s="760"/>
      <c r="CI29" s="760"/>
      <c r="CJ29" s="760"/>
      <c r="CK29" s="760"/>
      <c r="CL29" s="760"/>
      <c r="CM29" s="760"/>
      <c r="CN29" s="760"/>
      <c r="CO29" s="760"/>
      <c r="CP29" s="760"/>
      <c r="CQ29" s="760"/>
      <c r="CR29" s="760"/>
      <c r="CS29" s="760"/>
      <c r="CT29" s="760"/>
      <c r="CU29" s="760"/>
      <c r="CV29" s="760"/>
      <c r="CW29" s="760"/>
      <c r="CX29" s="760"/>
      <c r="CY29" s="760"/>
      <c r="CZ29" s="760"/>
      <c r="DA29" s="760"/>
      <c r="DB29" s="760"/>
      <c r="DC29" s="760"/>
      <c r="DD29" s="760"/>
      <c r="DE29" s="760"/>
      <c r="DF29" s="760"/>
      <c r="DG29" s="760"/>
      <c r="DH29" s="760"/>
      <c r="DI29" s="760"/>
      <c r="DJ29" s="760"/>
      <c r="DK29" s="760"/>
      <c r="DL29" s="760"/>
      <c r="DM29" s="760"/>
      <c r="DN29" s="760"/>
      <c r="DO29" s="760"/>
      <c r="DP29" s="760"/>
      <c r="DQ29" s="760"/>
      <c r="DR29" s="760"/>
      <c r="DS29" s="760"/>
    </row>
    <row r="30" spans="1:123" s="761" customFormat="1" ht="28.5" customHeight="1">
      <c r="A30" s="789" t="s">
        <v>1377</v>
      </c>
      <c r="B30" s="803" t="s">
        <v>1378</v>
      </c>
      <c r="C30" s="778"/>
      <c r="D30" s="778"/>
      <c r="E30" s="778"/>
      <c r="F30" s="780"/>
      <c r="G30" s="780"/>
      <c r="H30" s="780">
        <v>0</v>
      </c>
      <c r="I30" s="780"/>
      <c r="J30" s="780">
        <v>0</v>
      </c>
      <c r="K30" s="788"/>
      <c r="L30" s="760"/>
      <c r="M30" s="760"/>
      <c r="N30" s="760"/>
      <c r="O30" s="760"/>
      <c r="P30" s="760"/>
      <c r="Q30" s="760"/>
      <c r="R30" s="760"/>
      <c r="S30" s="760"/>
      <c r="T30" s="760"/>
      <c r="U30" s="760"/>
      <c r="V30" s="760"/>
      <c r="W30" s="760"/>
      <c r="X30" s="760"/>
      <c r="Y30" s="760"/>
      <c r="Z30" s="760"/>
      <c r="AA30" s="760"/>
      <c r="AB30" s="760"/>
      <c r="AC30" s="760"/>
      <c r="AD30" s="760"/>
      <c r="AE30" s="760"/>
      <c r="AF30" s="760"/>
      <c r="AG30" s="760"/>
      <c r="AH30" s="760"/>
      <c r="AI30" s="760"/>
      <c r="AJ30" s="760"/>
      <c r="AK30" s="760"/>
      <c r="AL30" s="760"/>
      <c r="AM30" s="760"/>
      <c r="AN30" s="760"/>
      <c r="AO30" s="760"/>
      <c r="AP30" s="760"/>
      <c r="AQ30" s="760"/>
      <c r="AR30" s="760"/>
      <c r="AS30" s="760"/>
      <c r="AT30" s="760"/>
      <c r="AU30" s="760"/>
      <c r="AV30" s="760"/>
      <c r="AW30" s="760"/>
      <c r="AX30" s="760"/>
      <c r="AY30" s="760"/>
      <c r="AZ30" s="760"/>
      <c r="BA30" s="760"/>
      <c r="BB30" s="760"/>
      <c r="BC30" s="760"/>
      <c r="BD30" s="760"/>
      <c r="BE30" s="760"/>
      <c r="BF30" s="760"/>
      <c r="BG30" s="760"/>
      <c r="BH30" s="760"/>
      <c r="BI30" s="760"/>
      <c r="BJ30" s="760"/>
      <c r="BK30" s="760"/>
      <c r="BL30" s="760"/>
      <c r="BM30" s="760"/>
      <c r="BN30" s="760"/>
      <c r="BO30" s="760"/>
      <c r="BP30" s="760"/>
      <c r="BQ30" s="760"/>
      <c r="BR30" s="760"/>
      <c r="BS30" s="760"/>
      <c r="BT30" s="760"/>
      <c r="BU30" s="760"/>
      <c r="BV30" s="760"/>
      <c r="BW30" s="760"/>
      <c r="BX30" s="760"/>
      <c r="BY30" s="760"/>
      <c r="BZ30" s="760"/>
      <c r="CA30" s="760"/>
      <c r="CB30" s="760"/>
      <c r="CC30" s="760"/>
      <c r="CD30" s="760"/>
      <c r="CE30" s="760"/>
      <c r="CF30" s="760"/>
      <c r="CG30" s="760"/>
      <c r="CH30" s="760"/>
      <c r="CI30" s="760"/>
      <c r="CJ30" s="760"/>
      <c r="CK30" s="760"/>
      <c r="CL30" s="760"/>
      <c r="CM30" s="760"/>
      <c r="CN30" s="760"/>
      <c r="CO30" s="760"/>
      <c r="CP30" s="760"/>
      <c r="CQ30" s="760"/>
      <c r="CR30" s="760"/>
      <c r="CS30" s="760"/>
      <c r="CT30" s="760"/>
      <c r="CU30" s="760"/>
      <c r="CV30" s="760"/>
      <c r="CW30" s="760"/>
      <c r="CX30" s="760"/>
      <c r="CY30" s="760"/>
      <c r="CZ30" s="760"/>
      <c r="DA30" s="760"/>
      <c r="DB30" s="760"/>
      <c r="DC30" s="760"/>
      <c r="DD30" s="760"/>
      <c r="DE30" s="760"/>
      <c r="DF30" s="760"/>
      <c r="DG30" s="760"/>
      <c r="DH30" s="760"/>
      <c r="DI30" s="760"/>
      <c r="DJ30" s="760"/>
      <c r="DK30" s="760"/>
      <c r="DL30" s="760"/>
      <c r="DM30" s="760"/>
      <c r="DN30" s="760"/>
      <c r="DO30" s="760"/>
      <c r="DP30" s="760"/>
      <c r="DQ30" s="760"/>
      <c r="DR30" s="760"/>
      <c r="DS30" s="760"/>
    </row>
    <row r="31" spans="1:123" s="761" customFormat="1">
      <c r="A31" s="789" t="s">
        <v>1379</v>
      </c>
      <c r="B31" s="803" t="s">
        <v>1380</v>
      </c>
      <c r="C31" s="778">
        <v>0</v>
      </c>
      <c r="D31" s="778">
        <v>12.72</v>
      </c>
      <c r="E31" s="778">
        <v>0</v>
      </c>
      <c r="F31" s="780">
        <v>0.94</v>
      </c>
      <c r="G31" s="780">
        <v>0</v>
      </c>
      <c r="H31" s="780">
        <v>0.97</v>
      </c>
      <c r="I31" s="780">
        <v>0</v>
      </c>
      <c r="J31" s="780">
        <v>1</v>
      </c>
      <c r="K31" s="788"/>
      <c r="L31" s="760"/>
      <c r="M31" s="760"/>
      <c r="N31" s="760"/>
      <c r="O31" s="760"/>
      <c r="P31" s="760"/>
      <c r="Q31" s="760"/>
      <c r="R31" s="760"/>
      <c r="S31" s="760"/>
      <c r="T31" s="760"/>
      <c r="U31" s="760"/>
      <c r="V31" s="760"/>
      <c r="W31" s="760"/>
      <c r="X31" s="760"/>
      <c r="Y31" s="760"/>
      <c r="Z31" s="760"/>
      <c r="AA31" s="760"/>
      <c r="AB31" s="760"/>
      <c r="AC31" s="760"/>
      <c r="AD31" s="760"/>
      <c r="AE31" s="760"/>
      <c r="AF31" s="760"/>
      <c r="AG31" s="760"/>
      <c r="AH31" s="760"/>
      <c r="AI31" s="760"/>
      <c r="AJ31" s="760"/>
      <c r="AK31" s="760"/>
      <c r="AL31" s="760"/>
      <c r="AM31" s="760"/>
      <c r="AN31" s="760"/>
      <c r="AO31" s="760"/>
      <c r="AP31" s="760"/>
      <c r="AQ31" s="760"/>
      <c r="AR31" s="760"/>
      <c r="AS31" s="760"/>
      <c r="AT31" s="760"/>
      <c r="AU31" s="760"/>
      <c r="AV31" s="760"/>
      <c r="AW31" s="760"/>
      <c r="AX31" s="760"/>
      <c r="AY31" s="760"/>
      <c r="AZ31" s="760"/>
      <c r="BA31" s="760"/>
      <c r="BB31" s="760"/>
      <c r="BC31" s="760"/>
      <c r="BD31" s="760"/>
      <c r="BE31" s="760"/>
      <c r="BF31" s="760"/>
      <c r="BG31" s="760"/>
      <c r="BH31" s="760"/>
      <c r="BI31" s="760"/>
      <c r="BJ31" s="760"/>
      <c r="BK31" s="760"/>
      <c r="BL31" s="760"/>
      <c r="BM31" s="760"/>
      <c r="BN31" s="760"/>
      <c r="BO31" s="760"/>
      <c r="BP31" s="760"/>
      <c r="BQ31" s="760"/>
      <c r="BR31" s="760"/>
      <c r="BS31" s="760"/>
      <c r="BT31" s="760"/>
      <c r="BU31" s="760"/>
      <c r="BV31" s="760"/>
      <c r="BW31" s="760"/>
      <c r="BX31" s="760"/>
      <c r="BY31" s="760"/>
      <c r="BZ31" s="760"/>
      <c r="CA31" s="760"/>
      <c r="CB31" s="760"/>
      <c r="CC31" s="760"/>
      <c r="CD31" s="760"/>
      <c r="CE31" s="760"/>
      <c r="CF31" s="760"/>
      <c r="CG31" s="760"/>
      <c r="CH31" s="760"/>
      <c r="CI31" s="760"/>
      <c r="CJ31" s="760"/>
      <c r="CK31" s="760"/>
      <c r="CL31" s="760"/>
      <c r="CM31" s="760"/>
      <c r="CN31" s="760"/>
      <c r="CO31" s="760"/>
      <c r="CP31" s="760"/>
      <c r="CQ31" s="760"/>
      <c r="CR31" s="760"/>
      <c r="CS31" s="760"/>
      <c r="CT31" s="760"/>
      <c r="CU31" s="760"/>
      <c r="CV31" s="760"/>
      <c r="CW31" s="760"/>
      <c r="CX31" s="760"/>
      <c r="CY31" s="760"/>
      <c r="CZ31" s="760"/>
      <c r="DA31" s="760"/>
      <c r="DB31" s="760"/>
      <c r="DC31" s="760"/>
      <c r="DD31" s="760"/>
      <c r="DE31" s="760"/>
      <c r="DF31" s="760"/>
      <c r="DG31" s="760"/>
      <c r="DH31" s="760"/>
      <c r="DI31" s="760"/>
      <c r="DJ31" s="760"/>
      <c r="DK31" s="760"/>
      <c r="DL31" s="760"/>
      <c r="DM31" s="760"/>
      <c r="DN31" s="760"/>
      <c r="DO31" s="760"/>
      <c r="DP31" s="760"/>
      <c r="DQ31" s="760"/>
      <c r="DR31" s="760"/>
      <c r="DS31" s="760"/>
    </row>
    <row r="32" spans="1:123" s="810" customFormat="1" ht="42.75">
      <c r="A32" s="789" t="s">
        <v>1381</v>
      </c>
      <c r="B32" s="808" t="s">
        <v>1382</v>
      </c>
      <c r="C32" s="804">
        <v>0</v>
      </c>
      <c r="D32" s="804">
        <v>0</v>
      </c>
      <c r="E32" s="804">
        <v>0</v>
      </c>
      <c r="F32" s="804">
        <v>0</v>
      </c>
      <c r="G32" s="804">
        <v>0</v>
      </c>
      <c r="H32" s="804">
        <v>0</v>
      </c>
      <c r="I32" s="804">
        <v>0</v>
      </c>
      <c r="J32" s="804">
        <v>0</v>
      </c>
      <c r="K32" s="809"/>
      <c r="L32" s="807"/>
      <c r="M32" s="807"/>
      <c r="N32" s="807"/>
      <c r="O32" s="807"/>
      <c r="P32" s="807"/>
      <c r="Q32" s="807"/>
      <c r="R32" s="807"/>
      <c r="S32" s="807"/>
      <c r="T32" s="807"/>
      <c r="U32" s="807"/>
      <c r="V32" s="807"/>
      <c r="W32" s="807"/>
      <c r="X32" s="807"/>
      <c r="Y32" s="807"/>
      <c r="Z32" s="807"/>
      <c r="AA32" s="807"/>
      <c r="AB32" s="807"/>
      <c r="AC32" s="807"/>
      <c r="AD32" s="807"/>
      <c r="AE32" s="807"/>
      <c r="AF32" s="807"/>
      <c r="AG32" s="807"/>
      <c r="AH32" s="807"/>
      <c r="AI32" s="807"/>
      <c r="AJ32" s="807"/>
      <c r="AK32" s="807"/>
      <c r="AL32" s="807"/>
      <c r="AM32" s="807"/>
      <c r="AN32" s="807"/>
      <c r="AO32" s="807"/>
      <c r="AP32" s="807"/>
      <c r="AQ32" s="807"/>
      <c r="AR32" s="807"/>
      <c r="AS32" s="807"/>
      <c r="AT32" s="807"/>
      <c r="AU32" s="807"/>
      <c r="AV32" s="807"/>
      <c r="AW32" s="807"/>
      <c r="AX32" s="807"/>
      <c r="AY32" s="807"/>
      <c r="AZ32" s="807"/>
      <c r="BA32" s="807"/>
      <c r="BB32" s="807"/>
      <c r="BC32" s="807"/>
      <c r="BD32" s="807"/>
      <c r="BE32" s="807"/>
      <c r="BF32" s="807"/>
      <c r="BG32" s="807"/>
      <c r="BH32" s="807"/>
      <c r="BI32" s="807"/>
      <c r="BJ32" s="807"/>
      <c r="BK32" s="807"/>
      <c r="BL32" s="807"/>
      <c r="BM32" s="807"/>
      <c r="BN32" s="807"/>
      <c r="BO32" s="807"/>
      <c r="BP32" s="807"/>
      <c r="BQ32" s="807"/>
      <c r="BR32" s="807"/>
      <c r="BS32" s="807"/>
      <c r="BT32" s="807"/>
      <c r="BU32" s="807"/>
      <c r="BV32" s="807"/>
      <c r="BW32" s="807"/>
      <c r="BX32" s="807"/>
      <c r="BY32" s="807"/>
      <c r="BZ32" s="807"/>
      <c r="CA32" s="807"/>
      <c r="CB32" s="807"/>
      <c r="CC32" s="807"/>
      <c r="CD32" s="807"/>
      <c r="CE32" s="807"/>
      <c r="CF32" s="807"/>
      <c r="CG32" s="807"/>
      <c r="CH32" s="807"/>
      <c r="CI32" s="807"/>
      <c r="CJ32" s="807"/>
      <c r="CK32" s="807"/>
      <c r="CL32" s="807"/>
      <c r="CM32" s="807"/>
      <c r="CN32" s="807"/>
      <c r="CO32" s="807"/>
      <c r="CP32" s="807"/>
      <c r="CQ32" s="807"/>
      <c r="CR32" s="807"/>
      <c r="CS32" s="807"/>
      <c r="CT32" s="807"/>
      <c r="CU32" s="807"/>
      <c r="CV32" s="807"/>
      <c r="CW32" s="807"/>
      <c r="CX32" s="807"/>
      <c r="CY32" s="807"/>
      <c r="CZ32" s="807"/>
      <c r="DA32" s="807"/>
      <c r="DB32" s="807"/>
      <c r="DC32" s="807"/>
      <c r="DD32" s="807"/>
      <c r="DE32" s="807"/>
      <c r="DF32" s="807"/>
      <c r="DG32" s="807"/>
      <c r="DH32" s="807"/>
      <c r="DI32" s="807"/>
      <c r="DJ32" s="807"/>
      <c r="DK32" s="807"/>
      <c r="DL32" s="807"/>
      <c r="DM32" s="807"/>
      <c r="DN32" s="807"/>
      <c r="DO32" s="807"/>
      <c r="DP32" s="807"/>
      <c r="DQ32" s="807"/>
      <c r="DR32" s="807"/>
      <c r="DS32" s="807"/>
    </row>
    <row r="33" spans="1:123" s="810" customFormat="1" ht="28.5">
      <c r="A33" s="789" t="s">
        <v>1383</v>
      </c>
      <c r="B33" s="808" t="s">
        <v>1384</v>
      </c>
      <c r="C33" s="780"/>
      <c r="D33" s="780"/>
      <c r="E33" s="780"/>
      <c r="F33" s="780"/>
      <c r="G33" s="780"/>
      <c r="H33" s="780">
        <v>0</v>
      </c>
      <c r="I33" s="780"/>
      <c r="J33" s="780">
        <v>0</v>
      </c>
      <c r="K33" s="809"/>
      <c r="L33" s="807"/>
      <c r="M33" s="807"/>
      <c r="N33" s="807"/>
      <c r="O33" s="807"/>
      <c r="P33" s="807"/>
      <c r="Q33" s="807"/>
      <c r="R33" s="807"/>
      <c r="S33" s="807"/>
      <c r="T33" s="807"/>
      <c r="U33" s="807"/>
      <c r="V33" s="807"/>
      <c r="W33" s="807"/>
      <c r="X33" s="807"/>
      <c r="Y33" s="807"/>
      <c r="Z33" s="807"/>
      <c r="AA33" s="807"/>
      <c r="AB33" s="807"/>
      <c r="AC33" s="807"/>
      <c r="AD33" s="807"/>
      <c r="AE33" s="807"/>
      <c r="AF33" s="807"/>
      <c r="AG33" s="807"/>
      <c r="AH33" s="807"/>
      <c r="AI33" s="807"/>
      <c r="AJ33" s="807"/>
      <c r="AK33" s="807"/>
      <c r="AL33" s="807"/>
      <c r="AM33" s="807"/>
      <c r="AN33" s="807"/>
      <c r="AO33" s="807"/>
      <c r="AP33" s="807"/>
      <c r="AQ33" s="807"/>
      <c r="AR33" s="807"/>
      <c r="AS33" s="807"/>
      <c r="AT33" s="807"/>
      <c r="AU33" s="807"/>
      <c r="AV33" s="807"/>
      <c r="AW33" s="807"/>
      <c r="AX33" s="807"/>
      <c r="AY33" s="807"/>
      <c r="AZ33" s="807"/>
      <c r="BA33" s="807"/>
      <c r="BB33" s="807"/>
      <c r="BC33" s="807"/>
      <c r="BD33" s="807"/>
      <c r="BE33" s="807"/>
      <c r="BF33" s="807"/>
      <c r="BG33" s="807"/>
      <c r="BH33" s="807"/>
      <c r="BI33" s="807"/>
      <c r="BJ33" s="807"/>
      <c r="BK33" s="807"/>
      <c r="BL33" s="807"/>
      <c r="BM33" s="807"/>
      <c r="BN33" s="807"/>
      <c r="BO33" s="807"/>
      <c r="BP33" s="807"/>
      <c r="BQ33" s="807"/>
      <c r="BR33" s="807"/>
      <c r="BS33" s="807"/>
      <c r="BT33" s="807"/>
      <c r="BU33" s="807"/>
      <c r="BV33" s="807"/>
      <c r="BW33" s="807"/>
      <c r="BX33" s="807"/>
      <c r="BY33" s="807"/>
      <c r="BZ33" s="807"/>
      <c r="CA33" s="807"/>
      <c r="CB33" s="807"/>
      <c r="CC33" s="807"/>
      <c r="CD33" s="807"/>
      <c r="CE33" s="807"/>
      <c r="CF33" s="807"/>
      <c r="CG33" s="807"/>
      <c r="CH33" s="807"/>
      <c r="CI33" s="807"/>
      <c r="CJ33" s="807"/>
      <c r="CK33" s="807"/>
      <c r="CL33" s="807"/>
      <c r="CM33" s="807"/>
      <c r="CN33" s="807"/>
      <c r="CO33" s="807"/>
      <c r="CP33" s="807"/>
      <c r="CQ33" s="807"/>
      <c r="CR33" s="807"/>
      <c r="CS33" s="807"/>
      <c r="CT33" s="807"/>
      <c r="CU33" s="807"/>
      <c r="CV33" s="807"/>
      <c r="CW33" s="807"/>
      <c r="CX33" s="807"/>
      <c r="CY33" s="807"/>
      <c r="CZ33" s="807"/>
      <c r="DA33" s="807"/>
      <c r="DB33" s="807"/>
      <c r="DC33" s="807"/>
      <c r="DD33" s="807"/>
      <c r="DE33" s="807"/>
      <c r="DF33" s="807"/>
      <c r="DG33" s="807"/>
      <c r="DH33" s="807"/>
      <c r="DI33" s="807"/>
      <c r="DJ33" s="807"/>
      <c r="DK33" s="807"/>
      <c r="DL33" s="807"/>
      <c r="DM33" s="807"/>
      <c r="DN33" s="807"/>
      <c r="DO33" s="807"/>
      <c r="DP33" s="807"/>
      <c r="DQ33" s="807"/>
      <c r="DR33" s="807"/>
      <c r="DS33" s="807"/>
    </row>
    <row r="34" spans="1:123" s="810" customFormat="1" ht="42.75">
      <c r="A34" s="789" t="s">
        <v>1385</v>
      </c>
      <c r="B34" s="808" t="s">
        <v>1386</v>
      </c>
      <c r="C34" s="780"/>
      <c r="D34" s="780"/>
      <c r="E34" s="780"/>
      <c r="F34" s="780"/>
      <c r="G34" s="780"/>
      <c r="H34" s="780">
        <v>0</v>
      </c>
      <c r="I34" s="780"/>
      <c r="J34" s="780">
        <v>0</v>
      </c>
      <c r="K34" s="809"/>
      <c r="L34" s="807"/>
      <c r="M34" s="807"/>
      <c r="N34" s="807"/>
      <c r="O34" s="807"/>
      <c r="P34" s="807"/>
      <c r="Q34" s="807"/>
      <c r="R34" s="807"/>
      <c r="S34" s="807"/>
      <c r="T34" s="807"/>
      <c r="U34" s="807"/>
      <c r="V34" s="807"/>
      <c r="W34" s="807"/>
      <c r="X34" s="807"/>
      <c r="Y34" s="807"/>
      <c r="Z34" s="807"/>
      <c r="AA34" s="807"/>
      <c r="AB34" s="807"/>
      <c r="AC34" s="807"/>
      <c r="AD34" s="807"/>
      <c r="AE34" s="807"/>
      <c r="AF34" s="807"/>
      <c r="AG34" s="807"/>
      <c r="AH34" s="807"/>
      <c r="AI34" s="807"/>
      <c r="AJ34" s="807"/>
      <c r="AK34" s="807"/>
      <c r="AL34" s="807"/>
      <c r="AM34" s="807"/>
      <c r="AN34" s="807"/>
      <c r="AO34" s="807"/>
      <c r="AP34" s="807"/>
      <c r="AQ34" s="807"/>
      <c r="AR34" s="807"/>
      <c r="AS34" s="807"/>
      <c r="AT34" s="807"/>
      <c r="AU34" s="807"/>
      <c r="AV34" s="807"/>
      <c r="AW34" s="807"/>
      <c r="AX34" s="807"/>
      <c r="AY34" s="807"/>
      <c r="AZ34" s="807"/>
      <c r="BA34" s="807"/>
      <c r="BB34" s="807"/>
      <c r="BC34" s="807"/>
      <c r="BD34" s="807"/>
      <c r="BE34" s="807"/>
      <c r="BF34" s="807"/>
      <c r="BG34" s="807"/>
      <c r="BH34" s="807"/>
      <c r="BI34" s="807"/>
      <c r="BJ34" s="807"/>
      <c r="BK34" s="807"/>
      <c r="BL34" s="807"/>
      <c r="BM34" s="807"/>
      <c r="BN34" s="807"/>
      <c r="BO34" s="807"/>
      <c r="BP34" s="807"/>
      <c r="BQ34" s="807"/>
      <c r="BR34" s="807"/>
      <c r="BS34" s="807"/>
      <c r="BT34" s="807"/>
      <c r="BU34" s="807"/>
      <c r="BV34" s="807"/>
      <c r="BW34" s="807"/>
      <c r="BX34" s="807"/>
      <c r="BY34" s="807"/>
      <c r="BZ34" s="807"/>
      <c r="CA34" s="807"/>
      <c r="CB34" s="807"/>
      <c r="CC34" s="807"/>
      <c r="CD34" s="807"/>
      <c r="CE34" s="807"/>
      <c r="CF34" s="807"/>
      <c r="CG34" s="807"/>
      <c r="CH34" s="807"/>
      <c r="CI34" s="807"/>
      <c r="CJ34" s="807"/>
      <c r="CK34" s="807"/>
      <c r="CL34" s="807"/>
      <c r="CM34" s="807"/>
      <c r="CN34" s="807"/>
      <c r="CO34" s="807"/>
      <c r="CP34" s="807"/>
      <c r="CQ34" s="807"/>
      <c r="CR34" s="807"/>
      <c r="CS34" s="807"/>
      <c r="CT34" s="807"/>
      <c r="CU34" s="807"/>
      <c r="CV34" s="807"/>
      <c r="CW34" s="807"/>
      <c r="CX34" s="807"/>
      <c r="CY34" s="807"/>
      <c r="CZ34" s="807"/>
      <c r="DA34" s="807"/>
      <c r="DB34" s="807"/>
      <c r="DC34" s="807"/>
      <c r="DD34" s="807"/>
      <c r="DE34" s="807"/>
      <c r="DF34" s="807"/>
      <c r="DG34" s="807"/>
      <c r="DH34" s="807"/>
      <c r="DI34" s="807"/>
      <c r="DJ34" s="807"/>
      <c r="DK34" s="807"/>
      <c r="DL34" s="807"/>
      <c r="DM34" s="807"/>
      <c r="DN34" s="807"/>
      <c r="DO34" s="807"/>
      <c r="DP34" s="807"/>
      <c r="DQ34" s="807"/>
      <c r="DR34" s="807"/>
      <c r="DS34" s="807"/>
    </row>
    <row r="35" spans="1:123" s="810" customFormat="1">
      <c r="A35" s="789" t="s">
        <v>1387</v>
      </c>
      <c r="B35" s="808" t="s">
        <v>1388</v>
      </c>
      <c r="C35" s="780"/>
      <c r="D35" s="780"/>
      <c r="E35" s="780"/>
      <c r="F35" s="780"/>
      <c r="G35" s="780"/>
      <c r="H35" s="780">
        <v>0</v>
      </c>
      <c r="I35" s="780"/>
      <c r="J35" s="780">
        <v>0</v>
      </c>
      <c r="K35" s="809"/>
      <c r="L35" s="807"/>
      <c r="M35" s="807"/>
      <c r="N35" s="807"/>
      <c r="O35" s="807"/>
      <c r="P35" s="807"/>
      <c r="Q35" s="807"/>
      <c r="R35" s="807"/>
      <c r="S35" s="807"/>
      <c r="T35" s="807"/>
      <c r="U35" s="807"/>
      <c r="V35" s="807"/>
      <c r="W35" s="807"/>
      <c r="X35" s="807"/>
      <c r="Y35" s="807"/>
      <c r="Z35" s="807"/>
      <c r="AA35" s="807"/>
      <c r="AB35" s="807"/>
      <c r="AC35" s="807"/>
      <c r="AD35" s="807"/>
      <c r="AE35" s="807"/>
      <c r="AF35" s="807"/>
      <c r="AG35" s="807"/>
      <c r="AH35" s="807"/>
      <c r="AI35" s="807"/>
      <c r="AJ35" s="807"/>
      <c r="AK35" s="807"/>
      <c r="AL35" s="807"/>
      <c r="AM35" s="807"/>
      <c r="AN35" s="807"/>
      <c r="AO35" s="807"/>
      <c r="AP35" s="807"/>
      <c r="AQ35" s="807"/>
      <c r="AR35" s="807"/>
      <c r="AS35" s="807"/>
      <c r="AT35" s="807"/>
      <c r="AU35" s="807"/>
      <c r="AV35" s="807"/>
      <c r="AW35" s="807"/>
      <c r="AX35" s="807"/>
      <c r="AY35" s="807"/>
      <c r="AZ35" s="807"/>
      <c r="BA35" s="807"/>
      <c r="BB35" s="807"/>
      <c r="BC35" s="807"/>
      <c r="BD35" s="807"/>
      <c r="BE35" s="807"/>
      <c r="BF35" s="807"/>
      <c r="BG35" s="807"/>
      <c r="BH35" s="807"/>
      <c r="BI35" s="807"/>
      <c r="BJ35" s="807"/>
      <c r="BK35" s="807"/>
      <c r="BL35" s="807"/>
      <c r="BM35" s="807"/>
      <c r="BN35" s="807"/>
      <c r="BO35" s="807"/>
      <c r="BP35" s="807"/>
      <c r="BQ35" s="807"/>
      <c r="BR35" s="807"/>
      <c r="BS35" s="807"/>
      <c r="BT35" s="807"/>
      <c r="BU35" s="807"/>
      <c r="BV35" s="807"/>
      <c r="BW35" s="807"/>
      <c r="BX35" s="807"/>
      <c r="BY35" s="807"/>
      <c r="BZ35" s="807"/>
      <c r="CA35" s="807"/>
      <c r="CB35" s="807"/>
      <c r="CC35" s="807"/>
      <c r="CD35" s="807"/>
      <c r="CE35" s="807"/>
      <c r="CF35" s="807"/>
      <c r="CG35" s="807"/>
      <c r="CH35" s="807"/>
      <c r="CI35" s="807"/>
      <c r="CJ35" s="807"/>
      <c r="CK35" s="807"/>
      <c r="CL35" s="807"/>
      <c r="CM35" s="807"/>
      <c r="CN35" s="807"/>
      <c r="CO35" s="807"/>
      <c r="CP35" s="807"/>
      <c r="CQ35" s="807"/>
      <c r="CR35" s="807"/>
      <c r="CS35" s="807"/>
      <c r="CT35" s="807"/>
      <c r="CU35" s="807"/>
      <c r="CV35" s="807"/>
      <c r="CW35" s="807"/>
      <c r="CX35" s="807"/>
      <c r="CY35" s="807"/>
      <c r="CZ35" s="807"/>
      <c r="DA35" s="807"/>
      <c r="DB35" s="807"/>
      <c r="DC35" s="807"/>
      <c r="DD35" s="807"/>
      <c r="DE35" s="807"/>
      <c r="DF35" s="807"/>
      <c r="DG35" s="807"/>
      <c r="DH35" s="807"/>
      <c r="DI35" s="807"/>
      <c r="DJ35" s="807"/>
      <c r="DK35" s="807"/>
      <c r="DL35" s="807"/>
      <c r="DM35" s="807"/>
      <c r="DN35" s="807"/>
      <c r="DO35" s="807"/>
      <c r="DP35" s="807"/>
      <c r="DQ35" s="807"/>
      <c r="DR35" s="807"/>
      <c r="DS35" s="807"/>
    </row>
    <row r="36" spans="1:123" s="810" customFormat="1">
      <c r="A36" s="789" t="s">
        <v>1389</v>
      </c>
      <c r="B36" s="808" t="s">
        <v>1390</v>
      </c>
      <c r="C36" s="780"/>
      <c r="D36" s="780">
        <v>12.72</v>
      </c>
      <c r="E36" s="780"/>
      <c r="F36" s="804">
        <v>0.94</v>
      </c>
      <c r="G36" s="780">
        <v>0</v>
      </c>
      <c r="H36" s="780">
        <v>0.97</v>
      </c>
      <c r="I36" s="780"/>
      <c r="J36" s="780">
        <v>1</v>
      </c>
      <c r="K36" s="809"/>
      <c r="L36" s="807"/>
      <c r="M36" s="807"/>
      <c r="N36" s="807"/>
      <c r="O36" s="807"/>
      <c r="P36" s="807"/>
      <c r="Q36" s="807"/>
      <c r="R36" s="807"/>
      <c r="S36" s="807"/>
      <c r="T36" s="807"/>
      <c r="U36" s="807"/>
      <c r="V36" s="807"/>
      <c r="W36" s="807"/>
      <c r="X36" s="807"/>
      <c r="Y36" s="807"/>
      <c r="Z36" s="807"/>
      <c r="AA36" s="807"/>
      <c r="AB36" s="807"/>
      <c r="AC36" s="807"/>
      <c r="AD36" s="807"/>
      <c r="AE36" s="807"/>
      <c r="AF36" s="807"/>
      <c r="AG36" s="807"/>
      <c r="AH36" s="807"/>
      <c r="AI36" s="807"/>
      <c r="AJ36" s="807"/>
      <c r="AK36" s="807"/>
      <c r="AL36" s="807"/>
      <c r="AM36" s="807"/>
      <c r="AN36" s="807"/>
      <c r="AO36" s="807"/>
      <c r="AP36" s="807"/>
      <c r="AQ36" s="807"/>
      <c r="AR36" s="807"/>
      <c r="AS36" s="807"/>
      <c r="AT36" s="807"/>
      <c r="AU36" s="807"/>
      <c r="AV36" s="807"/>
      <c r="AW36" s="807"/>
      <c r="AX36" s="807"/>
      <c r="AY36" s="807"/>
      <c r="AZ36" s="807"/>
      <c r="BA36" s="807"/>
      <c r="BB36" s="807"/>
      <c r="BC36" s="807"/>
      <c r="BD36" s="807"/>
      <c r="BE36" s="807"/>
      <c r="BF36" s="807"/>
      <c r="BG36" s="807"/>
      <c r="BH36" s="807"/>
      <c r="BI36" s="807"/>
      <c r="BJ36" s="807"/>
      <c r="BK36" s="807"/>
      <c r="BL36" s="807"/>
      <c r="BM36" s="807"/>
      <c r="BN36" s="807"/>
      <c r="BO36" s="807"/>
      <c r="BP36" s="807"/>
      <c r="BQ36" s="807"/>
      <c r="BR36" s="807"/>
      <c r="BS36" s="807"/>
      <c r="BT36" s="807"/>
      <c r="BU36" s="807"/>
      <c r="BV36" s="807"/>
      <c r="BW36" s="807"/>
      <c r="BX36" s="807"/>
      <c r="BY36" s="807"/>
      <c r="BZ36" s="807"/>
      <c r="CA36" s="807"/>
      <c r="CB36" s="807"/>
      <c r="CC36" s="807"/>
      <c r="CD36" s="807"/>
      <c r="CE36" s="807"/>
      <c r="CF36" s="807"/>
      <c r="CG36" s="807"/>
      <c r="CH36" s="807"/>
      <c r="CI36" s="807"/>
      <c r="CJ36" s="807"/>
      <c r="CK36" s="807"/>
      <c r="CL36" s="807"/>
      <c r="CM36" s="807"/>
      <c r="CN36" s="807"/>
      <c r="CO36" s="807"/>
      <c r="CP36" s="807"/>
      <c r="CQ36" s="807"/>
      <c r="CR36" s="807"/>
      <c r="CS36" s="807"/>
      <c r="CT36" s="807"/>
      <c r="CU36" s="807"/>
      <c r="CV36" s="807"/>
      <c r="CW36" s="807"/>
      <c r="CX36" s="807"/>
      <c r="CY36" s="807"/>
      <c r="CZ36" s="807"/>
      <c r="DA36" s="807"/>
      <c r="DB36" s="807"/>
      <c r="DC36" s="807"/>
      <c r="DD36" s="807"/>
      <c r="DE36" s="807"/>
      <c r="DF36" s="807"/>
      <c r="DG36" s="807"/>
      <c r="DH36" s="807"/>
      <c r="DI36" s="807"/>
      <c r="DJ36" s="807"/>
      <c r="DK36" s="807"/>
      <c r="DL36" s="807"/>
      <c r="DM36" s="807"/>
      <c r="DN36" s="807"/>
      <c r="DO36" s="807"/>
      <c r="DP36" s="807"/>
      <c r="DQ36" s="807"/>
      <c r="DR36" s="807"/>
      <c r="DS36" s="807"/>
    </row>
    <row r="37" spans="1:123" s="810" customFormat="1">
      <c r="A37" s="789" t="s">
        <v>1391</v>
      </c>
      <c r="B37" s="812" t="s">
        <v>1392</v>
      </c>
      <c r="C37" s="804">
        <v>0</v>
      </c>
      <c r="D37" s="804">
        <v>433.40999999999997</v>
      </c>
      <c r="E37" s="804">
        <v>519.9</v>
      </c>
      <c r="F37" s="804">
        <v>493.72</v>
      </c>
      <c r="G37" s="813">
        <v>517.37739999999997</v>
      </c>
      <c r="H37" s="804">
        <v>510.78</v>
      </c>
      <c r="I37" s="804">
        <v>514.55999999999995</v>
      </c>
      <c r="J37" s="804">
        <v>525.899</v>
      </c>
      <c r="K37" s="809"/>
      <c r="L37" s="807"/>
      <c r="M37" s="807"/>
      <c r="N37" s="807"/>
      <c r="O37" s="807"/>
      <c r="P37" s="807"/>
      <c r="Q37" s="807"/>
      <c r="R37" s="807"/>
      <c r="S37" s="807"/>
      <c r="T37" s="807"/>
      <c r="U37" s="807"/>
      <c r="V37" s="807"/>
      <c r="W37" s="807"/>
      <c r="X37" s="807"/>
      <c r="Y37" s="807"/>
      <c r="Z37" s="807"/>
      <c r="AA37" s="807"/>
      <c r="AB37" s="807"/>
      <c r="AC37" s="807"/>
      <c r="AD37" s="807"/>
      <c r="AE37" s="807"/>
      <c r="AF37" s="807"/>
      <c r="AG37" s="807"/>
      <c r="AH37" s="807"/>
      <c r="AI37" s="807"/>
      <c r="AJ37" s="807"/>
      <c r="AK37" s="807"/>
      <c r="AL37" s="807"/>
      <c r="AM37" s="807"/>
      <c r="AN37" s="807"/>
      <c r="AO37" s="807"/>
      <c r="AP37" s="807"/>
      <c r="AQ37" s="807"/>
      <c r="AR37" s="807"/>
      <c r="AS37" s="807"/>
      <c r="AT37" s="807"/>
      <c r="AU37" s="807"/>
      <c r="AV37" s="807"/>
      <c r="AW37" s="807"/>
      <c r="AX37" s="807"/>
      <c r="AY37" s="807"/>
      <c r="AZ37" s="807"/>
      <c r="BA37" s="807"/>
      <c r="BB37" s="807"/>
      <c r="BC37" s="807"/>
      <c r="BD37" s="807"/>
      <c r="BE37" s="807"/>
      <c r="BF37" s="807"/>
      <c r="BG37" s="807"/>
      <c r="BH37" s="807"/>
      <c r="BI37" s="807"/>
      <c r="BJ37" s="807"/>
      <c r="BK37" s="807"/>
      <c r="BL37" s="807"/>
      <c r="BM37" s="807"/>
      <c r="BN37" s="807"/>
      <c r="BO37" s="807"/>
      <c r="BP37" s="807"/>
      <c r="BQ37" s="807"/>
      <c r="BR37" s="807"/>
      <c r="BS37" s="807"/>
      <c r="BT37" s="807"/>
      <c r="BU37" s="807"/>
      <c r="BV37" s="807"/>
      <c r="BW37" s="807"/>
      <c r="BX37" s="807"/>
      <c r="BY37" s="807"/>
      <c r="BZ37" s="807"/>
      <c r="CA37" s="807"/>
      <c r="CB37" s="807"/>
      <c r="CC37" s="807"/>
      <c r="CD37" s="807"/>
      <c r="CE37" s="807"/>
      <c r="CF37" s="807"/>
      <c r="CG37" s="807"/>
      <c r="CH37" s="807"/>
      <c r="CI37" s="807"/>
      <c r="CJ37" s="807"/>
      <c r="CK37" s="807"/>
      <c r="CL37" s="807"/>
      <c r="CM37" s="807"/>
      <c r="CN37" s="807"/>
      <c r="CO37" s="807"/>
      <c r="CP37" s="807"/>
      <c r="CQ37" s="807"/>
      <c r="CR37" s="807"/>
      <c r="CS37" s="807"/>
      <c r="CT37" s="807"/>
      <c r="CU37" s="807"/>
      <c r="CV37" s="807"/>
      <c r="CW37" s="807"/>
      <c r="CX37" s="807"/>
      <c r="CY37" s="807"/>
      <c r="CZ37" s="807"/>
      <c r="DA37" s="807"/>
      <c r="DB37" s="807"/>
      <c r="DC37" s="807"/>
      <c r="DD37" s="807"/>
      <c r="DE37" s="807"/>
      <c r="DF37" s="807"/>
      <c r="DG37" s="807"/>
      <c r="DH37" s="807"/>
      <c r="DI37" s="807"/>
      <c r="DJ37" s="807"/>
      <c r="DK37" s="807"/>
      <c r="DL37" s="807"/>
      <c r="DM37" s="807"/>
      <c r="DN37" s="807"/>
      <c r="DO37" s="807"/>
      <c r="DP37" s="807"/>
      <c r="DQ37" s="807"/>
      <c r="DR37" s="807"/>
      <c r="DS37" s="807"/>
    </row>
    <row r="38" spans="1:123" s="810" customFormat="1">
      <c r="A38" s="789" t="s">
        <v>1393</v>
      </c>
      <c r="B38" s="808" t="s">
        <v>1394</v>
      </c>
      <c r="C38" s="780"/>
      <c r="D38" s="780"/>
      <c r="E38" s="780"/>
      <c r="F38" s="780"/>
      <c r="G38" s="780"/>
      <c r="H38" s="780">
        <v>0</v>
      </c>
      <c r="I38" s="780"/>
      <c r="J38" s="780">
        <v>0</v>
      </c>
      <c r="K38" s="809"/>
      <c r="L38" s="807"/>
      <c r="M38" s="807"/>
      <c r="N38" s="807"/>
      <c r="O38" s="807"/>
      <c r="P38" s="807"/>
      <c r="Q38" s="807"/>
      <c r="R38" s="807"/>
      <c r="S38" s="807"/>
      <c r="T38" s="807"/>
      <c r="U38" s="807"/>
      <c r="V38" s="807"/>
      <c r="W38" s="807"/>
      <c r="X38" s="807"/>
      <c r="Y38" s="807"/>
      <c r="Z38" s="807"/>
      <c r="AA38" s="807"/>
      <c r="AB38" s="807"/>
      <c r="AC38" s="807"/>
      <c r="AD38" s="807"/>
      <c r="AE38" s="807"/>
      <c r="AF38" s="807"/>
      <c r="AG38" s="807"/>
      <c r="AH38" s="807"/>
      <c r="AI38" s="807"/>
      <c r="AJ38" s="807"/>
      <c r="AK38" s="807"/>
      <c r="AL38" s="807"/>
      <c r="AM38" s="807"/>
      <c r="AN38" s="807"/>
      <c r="AO38" s="807"/>
      <c r="AP38" s="807"/>
      <c r="AQ38" s="807"/>
      <c r="AR38" s="807"/>
      <c r="AS38" s="807"/>
      <c r="AT38" s="807"/>
      <c r="AU38" s="807"/>
      <c r="AV38" s="807"/>
      <c r="AW38" s="807"/>
      <c r="AX38" s="807"/>
      <c r="AY38" s="807"/>
      <c r="AZ38" s="807"/>
      <c r="BA38" s="807"/>
      <c r="BB38" s="807"/>
      <c r="BC38" s="807"/>
      <c r="BD38" s="807"/>
      <c r="BE38" s="807"/>
      <c r="BF38" s="807"/>
      <c r="BG38" s="807"/>
      <c r="BH38" s="807"/>
      <c r="BI38" s="807"/>
      <c r="BJ38" s="807"/>
      <c r="BK38" s="807"/>
      <c r="BL38" s="807"/>
      <c r="BM38" s="807"/>
      <c r="BN38" s="807"/>
      <c r="BO38" s="807"/>
      <c r="BP38" s="807"/>
      <c r="BQ38" s="807"/>
      <c r="BR38" s="807"/>
      <c r="BS38" s="807"/>
      <c r="BT38" s="807"/>
      <c r="BU38" s="807"/>
      <c r="BV38" s="807"/>
      <c r="BW38" s="807"/>
      <c r="BX38" s="807"/>
      <c r="BY38" s="807"/>
      <c r="BZ38" s="807"/>
      <c r="CA38" s="807"/>
      <c r="CB38" s="807"/>
      <c r="CC38" s="807"/>
      <c r="CD38" s="807"/>
      <c r="CE38" s="807"/>
      <c r="CF38" s="807"/>
      <c r="CG38" s="807"/>
      <c r="CH38" s="807"/>
      <c r="CI38" s="807"/>
      <c r="CJ38" s="807"/>
      <c r="CK38" s="807"/>
      <c r="CL38" s="807"/>
      <c r="CM38" s="807"/>
      <c r="CN38" s="807"/>
      <c r="CO38" s="807"/>
      <c r="CP38" s="807"/>
      <c r="CQ38" s="807"/>
      <c r="CR38" s="807"/>
      <c r="CS38" s="807"/>
      <c r="CT38" s="807"/>
      <c r="CU38" s="807"/>
      <c r="CV38" s="807"/>
      <c r="CW38" s="807"/>
      <c r="CX38" s="807"/>
      <c r="CY38" s="807"/>
      <c r="CZ38" s="807"/>
      <c r="DA38" s="807"/>
      <c r="DB38" s="807"/>
      <c r="DC38" s="807"/>
      <c r="DD38" s="807"/>
      <c r="DE38" s="807"/>
      <c r="DF38" s="807"/>
      <c r="DG38" s="807"/>
      <c r="DH38" s="807"/>
      <c r="DI38" s="807"/>
      <c r="DJ38" s="807"/>
      <c r="DK38" s="807"/>
      <c r="DL38" s="807"/>
      <c r="DM38" s="807"/>
      <c r="DN38" s="807"/>
      <c r="DO38" s="807"/>
      <c r="DP38" s="807"/>
      <c r="DQ38" s="807"/>
      <c r="DR38" s="807"/>
      <c r="DS38" s="807"/>
    </row>
    <row r="39" spans="1:123" s="810" customFormat="1" ht="28.5">
      <c r="A39" s="789" t="s">
        <v>1395</v>
      </c>
      <c r="B39" s="808" t="s">
        <v>1396</v>
      </c>
      <c r="C39" s="780"/>
      <c r="D39" s="780"/>
      <c r="E39" s="780"/>
      <c r="F39" s="780"/>
      <c r="G39" s="780"/>
      <c r="H39" s="780">
        <v>0</v>
      </c>
      <c r="I39" s="780"/>
      <c r="J39" s="780">
        <v>0</v>
      </c>
      <c r="K39" s="809"/>
      <c r="L39" s="807"/>
      <c r="M39" s="807"/>
      <c r="N39" s="807"/>
      <c r="O39" s="807"/>
      <c r="P39" s="807"/>
      <c r="Q39" s="807"/>
      <c r="R39" s="807"/>
      <c r="S39" s="807"/>
      <c r="T39" s="807"/>
      <c r="U39" s="807"/>
      <c r="V39" s="807"/>
      <c r="W39" s="807"/>
      <c r="X39" s="807"/>
      <c r="Y39" s="807"/>
      <c r="Z39" s="807"/>
      <c r="AA39" s="807"/>
      <c r="AB39" s="807"/>
      <c r="AC39" s="807"/>
      <c r="AD39" s="807"/>
      <c r="AE39" s="807"/>
      <c r="AF39" s="807"/>
      <c r="AG39" s="807"/>
      <c r="AH39" s="807"/>
      <c r="AI39" s="807"/>
      <c r="AJ39" s="807"/>
      <c r="AK39" s="807"/>
      <c r="AL39" s="807"/>
      <c r="AM39" s="807"/>
      <c r="AN39" s="807"/>
      <c r="AO39" s="807"/>
      <c r="AP39" s="807"/>
      <c r="AQ39" s="807"/>
      <c r="AR39" s="807"/>
      <c r="AS39" s="807"/>
      <c r="AT39" s="807"/>
      <c r="AU39" s="807"/>
      <c r="AV39" s="807"/>
      <c r="AW39" s="807"/>
      <c r="AX39" s="807"/>
      <c r="AY39" s="807"/>
      <c r="AZ39" s="807"/>
      <c r="BA39" s="807"/>
      <c r="BB39" s="807"/>
      <c r="BC39" s="807"/>
      <c r="BD39" s="807"/>
      <c r="BE39" s="807"/>
      <c r="BF39" s="807"/>
      <c r="BG39" s="807"/>
      <c r="BH39" s="807"/>
      <c r="BI39" s="807"/>
      <c r="BJ39" s="807"/>
      <c r="BK39" s="807"/>
      <c r="BL39" s="807"/>
      <c r="BM39" s="807"/>
      <c r="BN39" s="807"/>
      <c r="BO39" s="807"/>
      <c r="BP39" s="807"/>
      <c r="BQ39" s="807"/>
      <c r="BR39" s="807"/>
      <c r="BS39" s="807"/>
      <c r="BT39" s="807"/>
      <c r="BU39" s="807"/>
      <c r="BV39" s="807"/>
      <c r="BW39" s="807"/>
      <c r="BX39" s="807"/>
      <c r="BY39" s="807"/>
      <c r="BZ39" s="807"/>
      <c r="CA39" s="807"/>
      <c r="CB39" s="807"/>
      <c r="CC39" s="807"/>
      <c r="CD39" s="807"/>
      <c r="CE39" s="807"/>
      <c r="CF39" s="807"/>
      <c r="CG39" s="807"/>
      <c r="CH39" s="807"/>
      <c r="CI39" s="807"/>
      <c r="CJ39" s="807"/>
      <c r="CK39" s="807"/>
      <c r="CL39" s="807"/>
      <c r="CM39" s="807"/>
      <c r="CN39" s="807"/>
      <c r="CO39" s="807"/>
      <c r="CP39" s="807"/>
      <c r="CQ39" s="807"/>
      <c r="CR39" s="807"/>
      <c r="CS39" s="807"/>
      <c r="CT39" s="807"/>
      <c r="CU39" s="807"/>
      <c r="CV39" s="807"/>
      <c r="CW39" s="807"/>
      <c r="CX39" s="807"/>
      <c r="CY39" s="807"/>
      <c r="CZ39" s="807"/>
      <c r="DA39" s="807"/>
      <c r="DB39" s="807"/>
      <c r="DC39" s="807"/>
      <c r="DD39" s="807"/>
      <c r="DE39" s="807"/>
      <c r="DF39" s="807"/>
      <c r="DG39" s="807"/>
      <c r="DH39" s="807"/>
      <c r="DI39" s="807"/>
      <c r="DJ39" s="807"/>
      <c r="DK39" s="807"/>
      <c r="DL39" s="807"/>
      <c r="DM39" s="807"/>
      <c r="DN39" s="807"/>
      <c r="DO39" s="807"/>
      <c r="DP39" s="807"/>
      <c r="DQ39" s="807"/>
      <c r="DR39" s="807"/>
      <c r="DS39" s="807"/>
    </row>
    <row r="40" spans="1:123" s="810" customFormat="1" ht="28.5">
      <c r="A40" s="789" t="s">
        <v>1397</v>
      </c>
      <c r="B40" s="808" t="s">
        <v>1398</v>
      </c>
      <c r="C40" s="780"/>
      <c r="D40" s="780"/>
      <c r="E40" s="780"/>
      <c r="F40" s="780"/>
      <c r="G40" s="780"/>
      <c r="H40" s="780">
        <v>0</v>
      </c>
      <c r="I40" s="780"/>
      <c r="J40" s="780">
        <v>0</v>
      </c>
      <c r="K40" s="809"/>
      <c r="L40" s="807"/>
      <c r="M40" s="807"/>
      <c r="N40" s="807"/>
      <c r="O40" s="807"/>
      <c r="P40" s="807"/>
      <c r="Q40" s="807"/>
      <c r="R40" s="807"/>
      <c r="S40" s="807"/>
      <c r="T40" s="807"/>
      <c r="U40" s="807"/>
      <c r="V40" s="807"/>
      <c r="W40" s="807"/>
      <c r="X40" s="807"/>
      <c r="Y40" s="807"/>
      <c r="Z40" s="807"/>
      <c r="AA40" s="807"/>
      <c r="AB40" s="807"/>
      <c r="AC40" s="807"/>
      <c r="AD40" s="807"/>
      <c r="AE40" s="807"/>
      <c r="AF40" s="807"/>
      <c r="AG40" s="807"/>
      <c r="AH40" s="807"/>
      <c r="AI40" s="807"/>
      <c r="AJ40" s="807"/>
      <c r="AK40" s="807"/>
      <c r="AL40" s="807"/>
      <c r="AM40" s="807"/>
      <c r="AN40" s="807"/>
      <c r="AO40" s="807"/>
      <c r="AP40" s="807"/>
      <c r="AQ40" s="807"/>
      <c r="AR40" s="807"/>
      <c r="AS40" s="807"/>
      <c r="AT40" s="807"/>
      <c r="AU40" s="807"/>
      <c r="AV40" s="807"/>
      <c r="AW40" s="807"/>
      <c r="AX40" s="807"/>
      <c r="AY40" s="807"/>
      <c r="AZ40" s="807"/>
      <c r="BA40" s="807"/>
      <c r="BB40" s="807"/>
      <c r="BC40" s="807"/>
      <c r="BD40" s="807"/>
      <c r="BE40" s="807"/>
      <c r="BF40" s="807"/>
      <c r="BG40" s="807"/>
      <c r="BH40" s="807"/>
      <c r="BI40" s="807"/>
      <c r="BJ40" s="807"/>
      <c r="BK40" s="807"/>
      <c r="BL40" s="807"/>
      <c r="BM40" s="807"/>
      <c r="BN40" s="807"/>
      <c r="BO40" s="807"/>
      <c r="BP40" s="807"/>
      <c r="BQ40" s="807"/>
      <c r="BR40" s="807"/>
      <c r="BS40" s="807"/>
      <c r="BT40" s="807"/>
      <c r="BU40" s="807"/>
      <c r="BV40" s="807"/>
      <c r="BW40" s="807"/>
      <c r="BX40" s="807"/>
      <c r="BY40" s="807"/>
      <c r="BZ40" s="807"/>
      <c r="CA40" s="807"/>
      <c r="CB40" s="807"/>
      <c r="CC40" s="807"/>
      <c r="CD40" s="807"/>
      <c r="CE40" s="807"/>
      <c r="CF40" s="807"/>
      <c r="CG40" s="807"/>
      <c r="CH40" s="807"/>
      <c r="CI40" s="807"/>
      <c r="CJ40" s="807"/>
      <c r="CK40" s="807"/>
      <c r="CL40" s="807"/>
      <c r="CM40" s="807"/>
      <c r="CN40" s="807"/>
      <c r="CO40" s="807"/>
      <c r="CP40" s="807"/>
      <c r="CQ40" s="807"/>
      <c r="CR40" s="807"/>
      <c r="CS40" s="807"/>
      <c r="CT40" s="807"/>
      <c r="CU40" s="807"/>
      <c r="CV40" s="807"/>
      <c r="CW40" s="807"/>
      <c r="CX40" s="807"/>
      <c r="CY40" s="807"/>
      <c r="CZ40" s="807"/>
      <c r="DA40" s="807"/>
      <c r="DB40" s="807"/>
      <c r="DC40" s="807"/>
      <c r="DD40" s="807"/>
      <c r="DE40" s="807"/>
      <c r="DF40" s="807"/>
      <c r="DG40" s="807"/>
      <c r="DH40" s="807"/>
      <c r="DI40" s="807"/>
      <c r="DJ40" s="807"/>
      <c r="DK40" s="807"/>
      <c r="DL40" s="807"/>
      <c r="DM40" s="807"/>
      <c r="DN40" s="807"/>
      <c r="DO40" s="807"/>
      <c r="DP40" s="807"/>
      <c r="DQ40" s="807"/>
      <c r="DR40" s="807"/>
      <c r="DS40" s="807"/>
    </row>
    <row r="41" spans="1:123" s="810" customFormat="1" ht="28.5">
      <c r="A41" s="789" t="s">
        <v>1399</v>
      </c>
      <c r="B41" s="808" t="s">
        <v>1400</v>
      </c>
      <c r="C41" s="780"/>
      <c r="D41" s="780"/>
      <c r="E41" s="780"/>
      <c r="F41" s="780"/>
      <c r="G41" s="780"/>
      <c r="H41" s="780">
        <v>0</v>
      </c>
      <c r="I41" s="780"/>
      <c r="J41" s="780">
        <v>0</v>
      </c>
      <c r="K41" s="809"/>
      <c r="L41" s="807"/>
      <c r="M41" s="807"/>
      <c r="N41" s="807"/>
      <c r="O41" s="807"/>
      <c r="P41" s="807"/>
      <c r="Q41" s="807"/>
      <c r="R41" s="807"/>
      <c r="S41" s="807"/>
      <c r="T41" s="807"/>
      <c r="U41" s="807"/>
      <c r="V41" s="807"/>
      <c r="W41" s="807"/>
      <c r="X41" s="807"/>
      <c r="Y41" s="807"/>
      <c r="Z41" s="807"/>
      <c r="AA41" s="807"/>
      <c r="AB41" s="807"/>
      <c r="AC41" s="807"/>
      <c r="AD41" s="807"/>
      <c r="AE41" s="807"/>
      <c r="AF41" s="807"/>
      <c r="AG41" s="807"/>
      <c r="AH41" s="807"/>
      <c r="AI41" s="807"/>
      <c r="AJ41" s="807"/>
      <c r="AK41" s="807"/>
      <c r="AL41" s="807"/>
      <c r="AM41" s="807"/>
      <c r="AN41" s="807"/>
      <c r="AO41" s="807"/>
      <c r="AP41" s="807"/>
      <c r="AQ41" s="807"/>
      <c r="AR41" s="807"/>
      <c r="AS41" s="807"/>
      <c r="AT41" s="807"/>
      <c r="AU41" s="807"/>
      <c r="AV41" s="807"/>
      <c r="AW41" s="807"/>
      <c r="AX41" s="807"/>
      <c r="AY41" s="807"/>
      <c r="AZ41" s="807"/>
      <c r="BA41" s="807"/>
      <c r="BB41" s="807"/>
      <c r="BC41" s="807"/>
      <c r="BD41" s="807"/>
      <c r="BE41" s="807"/>
      <c r="BF41" s="807"/>
      <c r="BG41" s="807"/>
      <c r="BH41" s="807"/>
      <c r="BI41" s="807"/>
      <c r="BJ41" s="807"/>
      <c r="BK41" s="807"/>
      <c r="BL41" s="807"/>
      <c r="BM41" s="807"/>
      <c r="BN41" s="807"/>
      <c r="BO41" s="807"/>
      <c r="BP41" s="807"/>
      <c r="BQ41" s="807"/>
      <c r="BR41" s="807"/>
      <c r="BS41" s="807"/>
      <c r="BT41" s="807"/>
      <c r="BU41" s="807"/>
      <c r="BV41" s="807"/>
      <c r="BW41" s="807"/>
      <c r="BX41" s="807"/>
      <c r="BY41" s="807"/>
      <c r="BZ41" s="807"/>
      <c r="CA41" s="807"/>
      <c r="CB41" s="807"/>
      <c r="CC41" s="807"/>
      <c r="CD41" s="807"/>
      <c r="CE41" s="807"/>
      <c r="CF41" s="807"/>
      <c r="CG41" s="807"/>
      <c r="CH41" s="807"/>
      <c r="CI41" s="807"/>
      <c r="CJ41" s="807"/>
      <c r="CK41" s="807"/>
      <c r="CL41" s="807"/>
      <c r="CM41" s="807"/>
      <c r="CN41" s="807"/>
      <c r="CO41" s="807"/>
      <c r="CP41" s="807"/>
      <c r="CQ41" s="807"/>
      <c r="CR41" s="807"/>
      <c r="CS41" s="807"/>
      <c r="CT41" s="807"/>
      <c r="CU41" s="807"/>
      <c r="CV41" s="807"/>
      <c r="CW41" s="807"/>
      <c r="CX41" s="807"/>
      <c r="CY41" s="807"/>
      <c r="CZ41" s="807"/>
      <c r="DA41" s="807"/>
      <c r="DB41" s="807"/>
      <c r="DC41" s="807"/>
      <c r="DD41" s="807"/>
      <c r="DE41" s="807"/>
      <c r="DF41" s="807"/>
      <c r="DG41" s="807"/>
      <c r="DH41" s="807"/>
      <c r="DI41" s="807"/>
      <c r="DJ41" s="807"/>
      <c r="DK41" s="807"/>
      <c r="DL41" s="807"/>
      <c r="DM41" s="807"/>
      <c r="DN41" s="807"/>
      <c r="DO41" s="807"/>
      <c r="DP41" s="807"/>
      <c r="DQ41" s="807"/>
      <c r="DR41" s="807"/>
      <c r="DS41" s="807"/>
    </row>
    <row r="42" spans="1:123" s="810" customFormat="1">
      <c r="A42" s="789" t="s">
        <v>1401</v>
      </c>
      <c r="B42" s="808" t="s">
        <v>1402</v>
      </c>
      <c r="C42" s="780"/>
      <c r="D42" s="780"/>
      <c r="E42" s="780"/>
      <c r="F42" s="780"/>
      <c r="G42" s="780"/>
      <c r="H42" s="780">
        <v>0</v>
      </c>
      <c r="I42" s="780"/>
      <c r="J42" s="780">
        <v>0</v>
      </c>
      <c r="K42" s="809"/>
      <c r="L42" s="807"/>
      <c r="M42" s="807"/>
      <c r="N42" s="807"/>
      <c r="O42" s="807"/>
      <c r="P42" s="807"/>
      <c r="Q42" s="807"/>
      <c r="R42" s="807"/>
      <c r="S42" s="807"/>
      <c r="T42" s="807"/>
      <c r="U42" s="807"/>
      <c r="V42" s="807"/>
      <c r="W42" s="807"/>
      <c r="X42" s="807"/>
      <c r="Y42" s="807"/>
      <c r="Z42" s="807"/>
      <c r="AA42" s="807"/>
      <c r="AB42" s="807"/>
      <c r="AC42" s="807"/>
      <c r="AD42" s="807"/>
      <c r="AE42" s="807"/>
      <c r="AF42" s="807"/>
      <c r="AG42" s="807"/>
      <c r="AH42" s="807"/>
      <c r="AI42" s="807"/>
      <c r="AJ42" s="807"/>
      <c r="AK42" s="807"/>
      <c r="AL42" s="807"/>
      <c r="AM42" s="807"/>
      <c r="AN42" s="807"/>
      <c r="AO42" s="807"/>
      <c r="AP42" s="807"/>
      <c r="AQ42" s="807"/>
      <c r="AR42" s="807"/>
      <c r="AS42" s="807"/>
      <c r="AT42" s="807"/>
      <c r="AU42" s="807"/>
      <c r="AV42" s="807"/>
      <c r="AW42" s="807"/>
      <c r="AX42" s="807"/>
      <c r="AY42" s="807"/>
      <c r="AZ42" s="807"/>
      <c r="BA42" s="807"/>
      <c r="BB42" s="807"/>
      <c r="BC42" s="807"/>
      <c r="BD42" s="807"/>
      <c r="BE42" s="807"/>
      <c r="BF42" s="807"/>
      <c r="BG42" s="807"/>
      <c r="BH42" s="807"/>
      <c r="BI42" s="807"/>
      <c r="BJ42" s="807"/>
      <c r="BK42" s="807"/>
      <c r="BL42" s="807"/>
      <c r="BM42" s="807"/>
      <c r="BN42" s="807"/>
      <c r="BO42" s="807"/>
      <c r="BP42" s="807"/>
      <c r="BQ42" s="807"/>
      <c r="BR42" s="807"/>
      <c r="BS42" s="807"/>
      <c r="BT42" s="807"/>
      <c r="BU42" s="807"/>
      <c r="BV42" s="807"/>
      <c r="BW42" s="807"/>
      <c r="BX42" s="807"/>
      <c r="BY42" s="807"/>
      <c r="BZ42" s="807"/>
      <c r="CA42" s="807"/>
      <c r="CB42" s="807"/>
      <c r="CC42" s="807"/>
      <c r="CD42" s="807"/>
      <c r="CE42" s="807"/>
      <c r="CF42" s="807"/>
      <c r="CG42" s="807"/>
      <c r="CH42" s="807"/>
      <c r="CI42" s="807"/>
      <c r="CJ42" s="807"/>
      <c r="CK42" s="807"/>
      <c r="CL42" s="807"/>
      <c r="CM42" s="807"/>
      <c r="CN42" s="807"/>
      <c r="CO42" s="807"/>
      <c r="CP42" s="807"/>
      <c r="CQ42" s="807"/>
      <c r="CR42" s="807"/>
      <c r="CS42" s="807"/>
      <c r="CT42" s="807"/>
      <c r="CU42" s="807"/>
      <c r="CV42" s="807"/>
      <c r="CW42" s="807"/>
      <c r="CX42" s="807"/>
      <c r="CY42" s="807"/>
      <c r="CZ42" s="807"/>
      <c r="DA42" s="807"/>
      <c r="DB42" s="807"/>
      <c r="DC42" s="807"/>
      <c r="DD42" s="807"/>
      <c r="DE42" s="807"/>
      <c r="DF42" s="807"/>
      <c r="DG42" s="807"/>
      <c r="DH42" s="807"/>
      <c r="DI42" s="807"/>
      <c r="DJ42" s="807"/>
      <c r="DK42" s="807"/>
      <c r="DL42" s="807"/>
      <c r="DM42" s="807"/>
      <c r="DN42" s="807"/>
      <c r="DO42" s="807"/>
      <c r="DP42" s="807"/>
      <c r="DQ42" s="807"/>
      <c r="DR42" s="807"/>
      <c r="DS42" s="807"/>
    </row>
    <row r="43" spans="1:123" s="810" customFormat="1" ht="42.75">
      <c r="A43" s="789" t="s">
        <v>1403</v>
      </c>
      <c r="B43" s="808" t="s">
        <v>1404</v>
      </c>
      <c r="C43" s="804">
        <v>0</v>
      </c>
      <c r="D43" s="804">
        <v>269.58</v>
      </c>
      <c r="E43" s="804">
        <v>0</v>
      </c>
      <c r="F43" s="804">
        <v>0</v>
      </c>
      <c r="G43" s="804">
        <v>0</v>
      </c>
      <c r="H43" s="804">
        <v>0</v>
      </c>
      <c r="I43" s="804">
        <v>0</v>
      </c>
      <c r="J43" s="804">
        <v>0</v>
      </c>
      <c r="K43" s="809"/>
      <c r="L43" s="807"/>
      <c r="M43" s="807"/>
      <c r="N43" s="807"/>
      <c r="O43" s="807"/>
      <c r="P43" s="807"/>
      <c r="Q43" s="807"/>
      <c r="R43" s="807"/>
      <c r="S43" s="807"/>
      <c r="T43" s="807"/>
      <c r="U43" s="807"/>
      <c r="V43" s="807"/>
      <c r="W43" s="807"/>
      <c r="X43" s="807"/>
      <c r="Y43" s="807"/>
      <c r="Z43" s="807"/>
      <c r="AA43" s="807"/>
      <c r="AB43" s="807"/>
      <c r="AC43" s="807"/>
      <c r="AD43" s="807"/>
      <c r="AE43" s="807"/>
      <c r="AF43" s="807"/>
      <c r="AG43" s="807"/>
      <c r="AH43" s="807"/>
      <c r="AI43" s="807"/>
      <c r="AJ43" s="807"/>
      <c r="AK43" s="807"/>
      <c r="AL43" s="807"/>
      <c r="AM43" s="807"/>
      <c r="AN43" s="807"/>
      <c r="AO43" s="807"/>
      <c r="AP43" s="807"/>
      <c r="AQ43" s="807"/>
      <c r="AR43" s="807"/>
      <c r="AS43" s="807"/>
      <c r="AT43" s="807"/>
      <c r="AU43" s="807"/>
      <c r="AV43" s="807"/>
      <c r="AW43" s="807"/>
      <c r="AX43" s="807"/>
      <c r="AY43" s="807"/>
      <c r="AZ43" s="807"/>
      <c r="BA43" s="807"/>
      <c r="BB43" s="807"/>
      <c r="BC43" s="807"/>
      <c r="BD43" s="807"/>
      <c r="BE43" s="807"/>
      <c r="BF43" s="807"/>
      <c r="BG43" s="807"/>
      <c r="BH43" s="807"/>
      <c r="BI43" s="807"/>
      <c r="BJ43" s="807"/>
      <c r="BK43" s="807"/>
      <c r="BL43" s="807"/>
      <c r="BM43" s="807"/>
      <c r="BN43" s="807"/>
      <c r="BO43" s="807"/>
      <c r="BP43" s="807"/>
      <c r="BQ43" s="807"/>
      <c r="BR43" s="807"/>
      <c r="BS43" s="807"/>
      <c r="BT43" s="807"/>
      <c r="BU43" s="807"/>
      <c r="BV43" s="807"/>
      <c r="BW43" s="807"/>
      <c r="BX43" s="807"/>
      <c r="BY43" s="807"/>
      <c r="BZ43" s="807"/>
      <c r="CA43" s="807"/>
      <c r="CB43" s="807"/>
      <c r="CC43" s="807"/>
      <c r="CD43" s="807"/>
      <c r="CE43" s="807"/>
      <c r="CF43" s="807"/>
      <c r="CG43" s="807"/>
      <c r="CH43" s="807"/>
      <c r="CI43" s="807"/>
      <c r="CJ43" s="807"/>
      <c r="CK43" s="807"/>
      <c r="CL43" s="807"/>
      <c r="CM43" s="807"/>
      <c r="CN43" s="807"/>
      <c r="CO43" s="807"/>
      <c r="CP43" s="807"/>
      <c r="CQ43" s="807"/>
      <c r="CR43" s="807"/>
      <c r="CS43" s="807"/>
      <c r="CT43" s="807"/>
      <c r="CU43" s="807"/>
      <c r="CV43" s="807"/>
      <c r="CW43" s="807"/>
      <c r="CX43" s="807"/>
      <c r="CY43" s="807"/>
      <c r="CZ43" s="807"/>
      <c r="DA43" s="807"/>
      <c r="DB43" s="807"/>
      <c r="DC43" s="807"/>
      <c r="DD43" s="807"/>
      <c r="DE43" s="807"/>
      <c r="DF43" s="807"/>
      <c r="DG43" s="807"/>
      <c r="DH43" s="807"/>
      <c r="DI43" s="807"/>
      <c r="DJ43" s="807"/>
      <c r="DK43" s="807"/>
      <c r="DL43" s="807"/>
      <c r="DM43" s="807"/>
      <c r="DN43" s="807"/>
      <c r="DO43" s="807"/>
      <c r="DP43" s="807"/>
      <c r="DQ43" s="807"/>
      <c r="DR43" s="807"/>
      <c r="DS43" s="807"/>
    </row>
    <row r="44" spans="1:123" s="810" customFormat="1">
      <c r="A44" s="789" t="s">
        <v>1405</v>
      </c>
      <c r="B44" s="808" t="s">
        <v>1406</v>
      </c>
      <c r="C44" s="780"/>
      <c r="D44" s="778">
        <v>205.94</v>
      </c>
      <c r="E44" s="780"/>
      <c r="F44" s="780"/>
      <c r="G44" s="780"/>
      <c r="H44" s="780">
        <v>0</v>
      </c>
      <c r="I44" s="780"/>
      <c r="J44" s="780">
        <v>0</v>
      </c>
      <c r="K44" s="809"/>
      <c r="L44" s="807"/>
      <c r="M44" s="807"/>
      <c r="N44" s="807"/>
      <c r="O44" s="807"/>
      <c r="P44" s="807"/>
      <c r="Q44" s="807"/>
      <c r="R44" s="807"/>
      <c r="S44" s="807"/>
      <c r="T44" s="807"/>
      <c r="U44" s="807"/>
      <c r="V44" s="807"/>
      <c r="W44" s="807"/>
      <c r="X44" s="807"/>
      <c r="Y44" s="807"/>
      <c r="Z44" s="807"/>
      <c r="AA44" s="807"/>
      <c r="AB44" s="807"/>
      <c r="AC44" s="807"/>
      <c r="AD44" s="807"/>
      <c r="AE44" s="807"/>
      <c r="AF44" s="807"/>
      <c r="AG44" s="807"/>
      <c r="AH44" s="807"/>
      <c r="AI44" s="807"/>
      <c r="AJ44" s="807"/>
      <c r="AK44" s="807"/>
      <c r="AL44" s="807"/>
      <c r="AM44" s="807"/>
      <c r="AN44" s="807"/>
      <c r="AO44" s="807"/>
      <c r="AP44" s="807"/>
      <c r="AQ44" s="807"/>
      <c r="AR44" s="807"/>
      <c r="AS44" s="807"/>
      <c r="AT44" s="807"/>
      <c r="AU44" s="807"/>
      <c r="AV44" s="807"/>
      <c r="AW44" s="807"/>
      <c r="AX44" s="807"/>
      <c r="AY44" s="807"/>
      <c r="AZ44" s="807"/>
      <c r="BA44" s="807"/>
      <c r="BB44" s="807"/>
      <c r="BC44" s="807"/>
      <c r="BD44" s="807"/>
      <c r="BE44" s="807"/>
      <c r="BF44" s="807"/>
      <c r="BG44" s="807"/>
      <c r="BH44" s="807"/>
      <c r="BI44" s="807"/>
      <c r="BJ44" s="807"/>
      <c r="BK44" s="807"/>
      <c r="BL44" s="807"/>
      <c r="BM44" s="807"/>
      <c r="BN44" s="807"/>
      <c r="BO44" s="807"/>
      <c r="BP44" s="807"/>
      <c r="BQ44" s="807"/>
      <c r="BR44" s="807"/>
      <c r="BS44" s="807"/>
      <c r="BT44" s="807"/>
      <c r="BU44" s="807"/>
      <c r="BV44" s="807"/>
      <c r="BW44" s="807"/>
      <c r="BX44" s="807"/>
      <c r="BY44" s="807"/>
      <c r="BZ44" s="807"/>
      <c r="CA44" s="807"/>
      <c r="CB44" s="807"/>
      <c r="CC44" s="807"/>
      <c r="CD44" s="807"/>
      <c r="CE44" s="807"/>
      <c r="CF44" s="807"/>
      <c r="CG44" s="807"/>
      <c r="CH44" s="807"/>
      <c r="CI44" s="807"/>
      <c r="CJ44" s="807"/>
      <c r="CK44" s="807"/>
      <c r="CL44" s="807"/>
      <c r="CM44" s="807"/>
      <c r="CN44" s="807"/>
      <c r="CO44" s="807"/>
      <c r="CP44" s="807"/>
      <c r="CQ44" s="807"/>
      <c r="CR44" s="807"/>
      <c r="CS44" s="807"/>
      <c r="CT44" s="807"/>
      <c r="CU44" s="807"/>
      <c r="CV44" s="807"/>
      <c r="CW44" s="807"/>
      <c r="CX44" s="807"/>
      <c r="CY44" s="807"/>
      <c r="CZ44" s="807"/>
      <c r="DA44" s="807"/>
      <c r="DB44" s="807"/>
      <c r="DC44" s="807"/>
      <c r="DD44" s="807"/>
      <c r="DE44" s="807"/>
      <c r="DF44" s="807"/>
      <c r="DG44" s="807"/>
      <c r="DH44" s="807"/>
      <c r="DI44" s="807"/>
      <c r="DJ44" s="807"/>
      <c r="DK44" s="807"/>
      <c r="DL44" s="807"/>
      <c r="DM44" s="807"/>
      <c r="DN44" s="807"/>
      <c r="DO44" s="807"/>
      <c r="DP44" s="807"/>
      <c r="DQ44" s="807"/>
      <c r="DR44" s="807"/>
      <c r="DS44" s="807"/>
    </row>
    <row r="45" spans="1:123" s="810" customFormat="1" ht="28.5">
      <c r="A45" s="789" t="s">
        <v>1407</v>
      </c>
      <c r="B45" s="808" t="s">
        <v>1408</v>
      </c>
      <c r="C45" s="780"/>
      <c r="D45" s="778">
        <v>63.64</v>
      </c>
      <c r="E45" s="780"/>
      <c r="F45" s="780"/>
      <c r="G45" s="780"/>
      <c r="H45" s="780">
        <v>0</v>
      </c>
      <c r="I45" s="780"/>
      <c r="J45" s="780">
        <v>0</v>
      </c>
      <c r="K45" s="809"/>
      <c r="L45" s="807"/>
      <c r="M45" s="807"/>
      <c r="N45" s="807"/>
      <c r="O45" s="807"/>
      <c r="P45" s="807"/>
      <c r="Q45" s="807"/>
      <c r="R45" s="807"/>
      <c r="S45" s="807"/>
      <c r="T45" s="807"/>
      <c r="U45" s="807"/>
      <c r="V45" s="807"/>
      <c r="W45" s="807"/>
      <c r="X45" s="807"/>
      <c r="Y45" s="807"/>
      <c r="Z45" s="807"/>
      <c r="AA45" s="807"/>
      <c r="AB45" s="807"/>
      <c r="AC45" s="807"/>
      <c r="AD45" s="807"/>
      <c r="AE45" s="807"/>
      <c r="AF45" s="807"/>
      <c r="AG45" s="807"/>
      <c r="AH45" s="807"/>
      <c r="AI45" s="807"/>
      <c r="AJ45" s="807"/>
      <c r="AK45" s="807"/>
      <c r="AL45" s="807"/>
      <c r="AM45" s="807"/>
      <c r="AN45" s="807"/>
      <c r="AO45" s="807"/>
      <c r="AP45" s="807"/>
      <c r="AQ45" s="807"/>
      <c r="AR45" s="807"/>
      <c r="AS45" s="807"/>
      <c r="AT45" s="807"/>
      <c r="AU45" s="807"/>
      <c r="AV45" s="807"/>
      <c r="AW45" s="807"/>
      <c r="AX45" s="807"/>
      <c r="AY45" s="807"/>
      <c r="AZ45" s="807"/>
      <c r="BA45" s="807"/>
      <c r="BB45" s="807"/>
      <c r="BC45" s="807"/>
      <c r="BD45" s="807"/>
      <c r="BE45" s="807"/>
      <c r="BF45" s="807"/>
      <c r="BG45" s="807"/>
      <c r="BH45" s="807"/>
      <c r="BI45" s="807"/>
      <c r="BJ45" s="807"/>
      <c r="BK45" s="807"/>
      <c r="BL45" s="807"/>
      <c r="BM45" s="807"/>
      <c r="BN45" s="807"/>
      <c r="BO45" s="807"/>
      <c r="BP45" s="807"/>
      <c r="BQ45" s="807"/>
      <c r="BR45" s="807"/>
      <c r="BS45" s="807"/>
      <c r="BT45" s="807"/>
      <c r="BU45" s="807"/>
      <c r="BV45" s="807"/>
      <c r="BW45" s="807"/>
      <c r="BX45" s="807"/>
      <c r="BY45" s="807"/>
      <c r="BZ45" s="807"/>
      <c r="CA45" s="807"/>
      <c r="CB45" s="807"/>
      <c r="CC45" s="807"/>
      <c r="CD45" s="807"/>
      <c r="CE45" s="807"/>
      <c r="CF45" s="807"/>
      <c r="CG45" s="807"/>
      <c r="CH45" s="807"/>
      <c r="CI45" s="807"/>
      <c r="CJ45" s="807"/>
      <c r="CK45" s="807"/>
      <c r="CL45" s="807"/>
      <c r="CM45" s="807"/>
      <c r="CN45" s="807"/>
      <c r="CO45" s="807"/>
      <c r="CP45" s="807"/>
      <c r="CQ45" s="807"/>
      <c r="CR45" s="807"/>
      <c r="CS45" s="807"/>
      <c r="CT45" s="807"/>
      <c r="CU45" s="807"/>
      <c r="CV45" s="807"/>
      <c r="CW45" s="807"/>
      <c r="CX45" s="807"/>
      <c r="CY45" s="807"/>
      <c r="CZ45" s="807"/>
      <c r="DA45" s="807"/>
      <c r="DB45" s="807"/>
      <c r="DC45" s="807"/>
      <c r="DD45" s="807"/>
      <c r="DE45" s="807"/>
      <c r="DF45" s="807"/>
      <c r="DG45" s="807"/>
      <c r="DH45" s="807"/>
      <c r="DI45" s="807"/>
      <c r="DJ45" s="807"/>
      <c r="DK45" s="807"/>
      <c r="DL45" s="807"/>
      <c r="DM45" s="807"/>
      <c r="DN45" s="807"/>
      <c r="DO45" s="807"/>
      <c r="DP45" s="807"/>
      <c r="DQ45" s="807"/>
      <c r="DR45" s="807"/>
      <c r="DS45" s="807"/>
    </row>
    <row r="46" spans="1:123" s="810" customFormat="1">
      <c r="A46" s="789" t="s">
        <v>1409</v>
      </c>
      <c r="B46" s="808" t="s">
        <v>1410</v>
      </c>
      <c r="C46" s="780"/>
      <c r="D46" s="780"/>
      <c r="E46" s="780"/>
      <c r="F46" s="780"/>
      <c r="G46" s="780"/>
      <c r="H46" s="780">
        <v>0</v>
      </c>
      <c r="I46" s="780"/>
      <c r="J46" s="780">
        <v>0</v>
      </c>
      <c r="K46" s="809"/>
      <c r="L46" s="807"/>
      <c r="M46" s="807"/>
      <c r="N46" s="807"/>
      <c r="O46" s="807"/>
      <c r="P46" s="807"/>
      <c r="Q46" s="807"/>
      <c r="R46" s="807"/>
      <c r="S46" s="807"/>
      <c r="T46" s="807"/>
      <c r="U46" s="807"/>
      <c r="V46" s="807"/>
      <c r="W46" s="807"/>
      <c r="X46" s="807"/>
      <c r="Y46" s="807"/>
      <c r="Z46" s="807"/>
      <c r="AA46" s="807"/>
      <c r="AB46" s="807"/>
      <c r="AC46" s="807"/>
      <c r="AD46" s="807"/>
      <c r="AE46" s="807"/>
      <c r="AF46" s="807"/>
      <c r="AG46" s="807"/>
      <c r="AH46" s="807"/>
      <c r="AI46" s="807"/>
      <c r="AJ46" s="807"/>
      <c r="AK46" s="807"/>
      <c r="AL46" s="807"/>
      <c r="AM46" s="807"/>
      <c r="AN46" s="807"/>
      <c r="AO46" s="807"/>
      <c r="AP46" s="807"/>
      <c r="AQ46" s="807"/>
      <c r="AR46" s="807"/>
      <c r="AS46" s="807"/>
      <c r="AT46" s="807"/>
      <c r="AU46" s="807"/>
      <c r="AV46" s="807"/>
      <c r="AW46" s="807"/>
      <c r="AX46" s="807"/>
      <c r="AY46" s="807"/>
      <c r="AZ46" s="807"/>
      <c r="BA46" s="807"/>
      <c r="BB46" s="807"/>
      <c r="BC46" s="807"/>
      <c r="BD46" s="807"/>
      <c r="BE46" s="807"/>
      <c r="BF46" s="807"/>
      <c r="BG46" s="807"/>
      <c r="BH46" s="807"/>
      <c r="BI46" s="807"/>
      <c r="BJ46" s="807"/>
      <c r="BK46" s="807"/>
      <c r="BL46" s="807"/>
      <c r="BM46" s="807"/>
      <c r="BN46" s="807"/>
      <c r="BO46" s="807"/>
      <c r="BP46" s="807"/>
      <c r="BQ46" s="807"/>
      <c r="BR46" s="807"/>
      <c r="BS46" s="807"/>
      <c r="BT46" s="807"/>
      <c r="BU46" s="807"/>
      <c r="BV46" s="807"/>
      <c r="BW46" s="807"/>
      <c r="BX46" s="807"/>
      <c r="BY46" s="807"/>
      <c r="BZ46" s="807"/>
      <c r="CA46" s="807"/>
      <c r="CB46" s="807"/>
      <c r="CC46" s="807"/>
      <c r="CD46" s="807"/>
      <c r="CE46" s="807"/>
      <c r="CF46" s="807"/>
      <c r="CG46" s="807"/>
      <c r="CH46" s="807"/>
      <c r="CI46" s="807"/>
      <c r="CJ46" s="807"/>
      <c r="CK46" s="807"/>
      <c r="CL46" s="807"/>
      <c r="CM46" s="807"/>
      <c r="CN46" s="807"/>
      <c r="CO46" s="807"/>
      <c r="CP46" s="807"/>
      <c r="CQ46" s="807"/>
      <c r="CR46" s="807"/>
      <c r="CS46" s="807"/>
      <c r="CT46" s="807"/>
      <c r="CU46" s="807"/>
      <c r="CV46" s="807"/>
      <c r="CW46" s="807"/>
      <c r="CX46" s="807"/>
      <c r="CY46" s="807"/>
      <c r="CZ46" s="807"/>
      <c r="DA46" s="807"/>
      <c r="DB46" s="807"/>
      <c r="DC46" s="807"/>
      <c r="DD46" s="807"/>
      <c r="DE46" s="807"/>
      <c r="DF46" s="807"/>
      <c r="DG46" s="807"/>
      <c r="DH46" s="807"/>
      <c r="DI46" s="807"/>
      <c r="DJ46" s="807"/>
      <c r="DK46" s="807"/>
      <c r="DL46" s="807"/>
      <c r="DM46" s="807"/>
      <c r="DN46" s="807"/>
      <c r="DO46" s="807"/>
      <c r="DP46" s="807"/>
      <c r="DQ46" s="807"/>
      <c r="DR46" s="807"/>
      <c r="DS46" s="807"/>
    </row>
    <row r="47" spans="1:123" s="810" customFormat="1">
      <c r="A47" s="789" t="s">
        <v>1411</v>
      </c>
      <c r="B47" s="808" t="s">
        <v>1412</v>
      </c>
      <c r="C47" s="780"/>
      <c r="D47" s="780">
        <v>163.83000000000001</v>
      </c>
      <c r="E47" s="780">
        <v>519.9</v>
      </c>
      <c r="F47" s="780">
        <v>493.72</v>
      </c>
      <c r="G47" s="806">
        <v>517.37739999999997</v>
      </c>
      <c r="H47" s="780">
        <v>510.78</v>
      </c>
      <c r="I47" s="779">
        <v>514.55999999999995</v>
      </c>
      <c r="J47" s="779">
        <v>525.899</v>
      </c>
      <c r="K47" s="809"/>
      <c r="L47" s="807"/>
      <c r="M47" s="807"/>
      <c r="N47" s="807"/>
      <c r="O47" s="807"/>
      <c r="P47" s="807"/>
      <c r="Q47" s="807"/>
      <c r="R47" s="807"/>
      <c r="S47" s="807"/>
      <c r="T47" s="807"/>
      <c r="U47" s="807"/>
      <c r="V47" s="807"/>
      <c r="W47" s="807"/>
      <c r="X47" s="807"/>
      <c r="Y47" s="807"/>
      <c r="Z47" s="807"/>
      <c r="AA47" s="807"/>
      <c r="AB47" s="807"/>
      <c r="AC47" s="807"/>
      <c r="AD47" s="807"/>
      <c r="AE47" s="807"/>
      <c r="AF47" s="807"/>
      <c r="AG47" s="807"/>
      <c r="AH47" s="807"/>
      <c r="AI47" s="807"/>
      <c r="AJ47" s="807"/>
      <c r="AK47" s="807"/>
      <c r="AL47" s="807"/>
      <c r="AM47" s="807"/>
      <c r="AN47" s="807"/>
      <c r="AO47" s="807"/>
      <c r="AP47" s="807"/>
      <c r="AQ47" s="807"/>
      <c r="AR47" s="807"/>
      <c r="AS47" s="807"/>
      <c r="AT47" s="807"/>
      <c r="AU47" s="807"/>
      <c r="AV47" s="807"/>
      <c r="AW47" s="807"/>
      <c r="AX47" s="807"/>
      <c r="AY47" s="807"/>
      <c r="AZ47" s="807"/>
      <c r="BA47" s="807"/>
      <c r="BB47" s="807"/>
      <c r="BC47" s="807"/>
      <c r="BD47" s="807"/>
      <c r="BE47" s="807"/>
      <c r="BF47" s="807"/>
      <c r="BG47" s="807"/>
      <c r="BH47" s="807"/>
      <c r="BI47" s="807"/>
      <c r="BJ47" s="807"/>
      <c r="BK47" s="807"/>
      <c r="BL47" s="807"/>
      <c r="BM47" s="807"/>
      <c r="BN47" s="807"/>
      <c r="BO47" s="807"/>
      <c r="BP47" s="807"/>
      <c r="BQ47" s="807"/>
      <c r="BR47" s="807"/>
      <c r="BS47" s="807"/>
      <c r="BT47" s="807"/>
      <c r="BU47" s="807"/>
      <c r="BV47" s="807"/>
      <c r="BW47" s="807"/>
      <c r="BX47" s="807"/>
      <c r="BY47" s="807"/>
      <c r="BZ47" s="807"/>
      <c r="CA47" s="807"/>
      <c r="CB47" s="807"/>
      <c r="CC47" s="807"/>
      <c r="CD47" s="807"/>
      <c r="CE47" s="807"/>
      <c r="CF47" s="807"/>
      <c r="CG47" s="807"/>
      <c r="CH47" s="807"/>
      <c r="CI47" s="807"/>
      <c r="CJ47" s="807"/>
      <c r="CK47" s="807"/>
      <c r="CL47" s="807"/>
      <c r="CM47" s="807"/>
      <c r="CN47" s="807"/>
      <c r="CO47" s="807"/>
      <c r="CP47" s="807"/>
      <c r="CQ47" s="807"/>
      <c r="CR47" s="807"/>
      <c r="CS47" s="807"/>
      <c r="CT47" s="807"/>
      <c r="CU47" s="807"/>
      <c r="CV47" s="807"/>
      <c r="CW47" s="807"/>
      <c r="CX47" s="807"/>
      <c r="CY47" s="807"/>
      <c r="CZ47" s="807"/>
      <c r="DA47" s="807"/>
      <c r="DB47" s="807"/>
      <c r="DC47" s="807"/>
      <c r="DD47" s="807"/>
      <c r="DE47" s="807"/>
      <c r="DF47" s="807"/>
      <c r="DG47" s="807"/>
      <c r="DH47" s="807"/>
      <c r="DI47" s="807"/>
      <c r="DJ47" s="807"/>
      <c r="DK47" s="807"/>
      <c r="DL47" s="807"/>
      <c r="DM47" s="807"/>
      <c r="DN47" s="807"/>
      <c r="DO47" s="807"/>
      <c r="DP47" s="807"/>
      <c r="DQ47" s="807"/>
      <c r="DR47" s="807"/>
      <c r="DS47" s="807"/>
    </row>
    <row r="48" spans="1:123" s="810" customFormat="1">
      <c r="A48" s="789" t="s">
        <v>51</v>
      </c>
      <c r="B48" s="786" t="s">
        <v>1413</v>
      </c>
      <c r="C48" s="848">
        <v>0</v>
      </c>
      <c r="D48" s="851">
        <v>621.82000000000005</v>
      </c>
      <c r="E48" s="851">
        <v>621.82000000000005</v>
      </c>
      <c r="F48" s="851">
        <v>526.97</v>
      </c>
      <c r="G48" s="851">
        <v>618.80290000000002</v>
      </c>
      <c r="H48" s="851">
        <v>545.17999999999995</v>
      </c>
      <c r="I48" s="851">
        <v>615.43299999999999</v>
      </c>
      <c r="J48" s="851">
        <v>561.32000000000005</v>
      </c>
      <c r="K48" s="809"/>
      <c r="L48" s="807"/>
      <c r="M48" s="807"/>
      <c r="N48" s="807"/>
      <c r="O48" s="807"/>
      <c r="P48" s="807"/>
      <c r="Q48" s="807"/>
      <c r="R48" s="807"/>
      <c r="S48" s="807"/>
      <c r="T48" s="807"/>
      <c r="U48" s="807"/>
      <c r="V48" s="807"/>
      <c r="W48" s="807"/>
      <c r="X48" s="807"/>
      <c r="Y48" s="807"/>
      <c r="Z48" s="807"/>
      <c r="AA48" s="807"/>
      <c r="AB48" s="807"/>
      <c r="AC48" s="807"/>
      <c r="AD48" s="807"/>
      <c r="AE48" s="807"/>
      <c r="AF48" s="807"/>
      <c r="AG48" s="807"/>
      <c r="AH48" s="807"/>
      <c r="AI48" s="807"/>
      <c r="AJ48" s="807"/>
      <c r="AK48" s="807"/>
      <c r="AL48" s="807"/>
      <c r="AM48" s="807"/>
      <c r="AN48" s="807"/>
      <c r="AO48" s="807"/>
      <c r="AP48" s="807"/>
      <c r="AQ48" s="807"/>
      <c r="AR48" s="807"/>
      <c r="AS48" s="807"/>
      <c r="AT48" s="807"/>
      <c r="AU48" s="807"/>
      <c r="AV48" s="807"/>
      <c r="AW48" s="807"/>
      <c r="AX48" s="807"/>
      <c r="AY48" s="807"/>
      <c r="AZ48" s="807"/>
      <c r="BA48" s="807"/>
      <c r="BB48" s="807"/>
      <c r="BC48" s="807"/>
      <c r="BD48" s="807"/>
      <c r="BE48" s="807"/>
      <c r="BF48" s="807"/>
      <c r="BG48" s="807"/>
      <c r="BH48" s="807"/>
      <c r="BI48" s="807"/>
      <c r="BJ48" s="807"/>
      <c r="BK48" s="807"/>
      <c r="BL48" s="807"/>
      <c r="BM48" s="807"/>
      <c r="BN48" s="807"/>
      <c r="BO48" s="807"/>
      <c r="BP48" s="807"/>
      <c r="BQ48" s="807"/>
      <c r="BR48" s="807"/>
      <c r="BS48" s="807"/>
      <c r="BT48" s="807"/>
      <c r="BU48" s="807"/>
      <c r="BV48" s="807"/>
      <c r="BW48" s="807"/>
      <c r="BX48" s="807"/>
      <c r="BY48" s="807"/>
      <c r="BZ48" s="807"/>
      <c r="CA48" s="807"/>
      <c r="CB48" s="807"/>
      <c r="CC48" s="807"/>
      <c r="CD48" s="807"/>
      <c r="CE48" s="807"/>
      <c r="CF48" s="807"/>
      <c r="CG48" s="807"/>
      <c r="CH48" s="807"/>
      <c r="CI48" s="807"/>
      <c r="CJ48" s="807"/>
      <c r="CK48" s="807"/>
      <c r="CL48" s="807"/>
      <c r="CM48" s="807"/>
      <c r="CN48" s="807"/>
      <c r="CO48" s="807"/>
      <c r="CP48" s="807"/>
      <c r="CQ48" s="807"/>
      <c r="CR48" s="807"/>
      <c r="CS48" s="807"/>
      <c r="CT48" s="807"/>
      <c r="CU48" s="807"/>
      <c r="CV48" s="807"/>
      <c r="CW48" s="807"/>
      <c r="CX48" s="807"/>
      <c r="CY48" s="807"/>
      <c r="CZ48" s="807"/>
      <c r="DA48" s="807"/>
      <c r="DB48" s="807"/>
      <c r="DC48" s="807"/>
      <c r="DD48" s="807"/>
      <c r="DE48" s="807"/>
      <c r="DF48" s="807"/>
      <c r="DG48" s="807"/>
      <c r="DH48" s="807"/>
      <c r="DI48" s="807"/>
      <c r="DJ48" s="807"/>
      <c r="DK48" s="807"/>
      <c r="DL48" s="807"/>
      <c r="DM48" s="807"/>
      <c r="DN48" s="807"/>
      <c r="DO48" s="807"/>
      <c r="DP48" s="807"/>
      <c r="DQ48" s="807"/>
      <c r="DR48" s="807"/>
      <c r="DS48" s="807"/>
    </row>
    <row r="49" spans="1:123" s="810" customFormat="1" ht="42.75">
      <c r="A49" s="789" t="s">
        <v>1414</v>
      </c>
      <c r="B49" s="808" t="s">
        <v>1415</v>
      </c>
      <c r="C49" s="780"/>
      <c r="D49" s="780">
        <v>621.82000000000005</v>
      </c>
      <c r="E49" s="780">
        <v>621.82000000000005</v>
      </c>
      <c r="F49" s="780">
        <v>526.97</v>
      </c>
      <c r="G49" s="806">
        <v>618.80290000000002</v>
      </c>
      <c r="H49" s="780">
        <v>545.17999999999995</v>
      </c>
      <c r="I49" s="779">
        <v>615.43299999999999</v>
      </c>
      <c r="J49" s="780">
        <v>561.32000000000005</v>
      </c>
      <c r="K49" s="809"/>
      <c r="L49" s="807"/>
      <c r="M49" s="807"/>
      <c r="N49" s="807"/>
      <c r="O49" s="807"/>
      <c r="P49" s="807"/>
      <c r="Q49" s="807"/>
      <c r="R49" s="807"/>
      <c r="S49" s="807"/>
      <c r="T49" s="807"/>
      <c r="U49" s="807"/>
      <c r="V49" s="807"/>
      <c r="W49" s="807"/>
      <c r="X49" s="807"/>
      <c r="Y49" s="807"/>
      <c r="Z49" s="807"/>
      <c r="AA49" s="807"/>
      <c r="AB49" s="807"/>
      <c r="AC49" s="807"/>
      <c r="AD49" s="807"/>
      <c r="AE49" s="807"/>
      <c r="AF49" s="807"/>
      <c r="AG49" s="807"/>
      <c r="AH49" s="807"/>
      <c r="AI49" s="807"/>
      <c r="AJ49" s="807"/>
      <c r="AK49" s="807"/>
      <c r="AL49" s="807"/>
      <c r="AM49" s="807"/>
      <c r="AN49" s="807"/>
      <c r="AO49" s="807"/>
      <c r="AP49" s="807"/>
      <c r="AQ49" s="807"/>
      <c r="AR49" s="807"/>
      <c r="AS49" s="807"/>
      <c r="AT49" s="807"/>
      <c r="AU49" s="807"/>
      <c r="AV49" s="807"/>
      <c r="AW49" s="807"/>
      <c r="AX49" s="807"/>
      <c r="AY49" s="807"/>
      <c r="AZ49" s="807"/>
      <c r="BA49" s="807"/>
      <c r="BB49" s="807"/>
      <c r="BC49" s="807"/>
      <c r="BD49" s="807"/>
      <c r="BE49" s="807"/>
      <c r="BF49" s="807"/>
      <c r="BG49" s="807"/>
      <c r="BH49" s="807"/>
      <c r="BI49" s="807"/>
      <c r="BJ49" s="807"/>
      <c r="BK49" s="807"/>
      <c r="BL49" s="807"/>
      <c r="BM49" s="807"/>
      <c r="BN49" s="807"/>
      <c r="BO49" s="807"/>
      <c r="BP49" s="807"/>
      <c r="BQ49" s="807"/>
      <c r="BR49" s="807"/>
      <c r="BS49" s="807"/>
      <c r="BT49" s="807"/>
      <c r="BU49" s="807"/>
      <c r="BV49" s="807"/>
      <c r="BW49" s="807"/>
      <c r="BX49" s="807"/>
      <c r="BY49" s="807"/>
      <c r="BZ49" s="807"/>
      <c r="CA49" s="807"/>
      <c r="CB49" s="807"/>
      <c r="CC49" s="807"/>
      <c r="CD49" s="807"/>
      <c r="CE49" s="807"/>
      <c r="CF49" s="807"/>
      <c r="CG49" s="807"/>
      <c r="CH49" s="807"/>
      <c r="CI49" s="807"/>
      <c r="CJ49" s="807"/>
      <c r="CK49" s="807"/>
      <c r="CL49" s="807"/>
      <c r="CM49" s="807"/>
      <c r="CN49" s="807"/>
      <c r="CO49" s="807"/>
      <c r="CP49" s="807"/>
      <c r="CQ49" s="807"/>
      <c r="CR49" s="807"/>
      <c r="CS49" s="807"/>
      <c r="CT49" s="807"/>
      <c r="CU49" s="807"/>
      <c r="CV49" s="807"/>
      <c r="CW49" s="807"/>
      <c r="CX49" s="807"/>
      <c r="CY49" s="807"/>
      <c r="CZ49" s="807"/>
      <c r="DA49" s="807"/>
      <c r="DB49" s="807"/>
      <c r="DC49" s="807"/>
      <c r="DD49" s="807"/>
      <c r="DE49" s="807"/>
      <c r="DF49" s="807"/>
      <c r="DG49" s="807"/>
      <c r="DH49" s="807"/>
      <c r="DI49" s="807"/>
      <c r="DJ49" s="807"/>
      <c r="DK49" s="807"/>
      <c r="DL49" s="807"/>
      <c r="DM49" s="807"/>
      <c r="DN49" s="807"/>
      <c r="DO49" s="807"/>
      <c r="DP49" s="807"/>
      <c r="DQ49" s="807"/>
      <c r="DR49" s="807"/>
      <c r="DS49" s="807"/>
    </row>
    <row r="50" spans="1:123" s="761" customFormat="1" ht="48" customHeight="1">
      <c r="A50" s="789" t="s">
        <v>1416</v>
      </c>
      <c r="B50" s="776" t="s">
        <v>1417</v>
      </c>
      <c r="C50" s="778"/>
      <c r="D50" s="778"/>
      <c r="E50" s="778"/>
      <c r="F50" s="780"/>
      <c r="G50" s="780"/>
      <c r="H50" s="780">
        <v>0</v>
      </c>
      <c r="I50" s="780"/>
      <c r="J50" s="780">
        <v>0</v>
      </c>
      <c r="K50" s="788"/>
      <c r="L50" s="760"/>
      <c r="M50" s="760"/>
      <c r="N50" s="760"/>
      <c r="O50" s="760"/>
      <c r="P50" s="760"/>
      <c r="Q50" s="760"/>
      <c r="R50" s="760"/>
      <c r="S50" s="760"/>
      <c r="T50" s="760"/>
      <c r="U50" s="760"/>
      <c r="V50" s="760"/>
      <c r="W50" s="760"/>
      <c r="X50" s="760"/>
      <c r="Y50" s="760"/>
      <c r="Z50" s="760"/>
      <c r="AA50" s="760"/>
      <c r="AB50" s="760"/>
      <c r="AC50" s="760"/>
      <c r="AD50" s="760"/>
      <c r="AE50" s="760"/>
      <c r="AF50" s="760"/>
      <c r="AG50" s="760"/>
      <c r="AH50" s="760"/>
      <c r="AI50" s="760"/>
      <c r="AJ50" s="760"/>
      <c r="AK50" s="760"/>
      <c r="AL50" s="760"/>
      <c r="AM50" s="760"/>
      <c r="AN50" s="760"/>
      <c r="AO50" s="760"/>
      <c r="AP50" s="760"/>
      <c r="AQ50" s="760"/>
      <c r="AR50" s="760"/>
      <c r="AS50" s="760"/>
      <c r="AT50" s="760"/>
      <c r="AU50" s="760"/>
      <c r="AV50" s="760"/>
      <c r="AW50" s="760"/>
      <c r="AX50" s="760"/>
      <c r="AY50" s="760"/>
      <c r="AZ50" s="760"/>
      <c r="BA50" s="760"/>
      <c r="BB50" s="760"/>
      <c r="BC50" s="760"/>
      <c r="BD50" s="760"/>
      <c r="BE50" s="760"/>
      <c r="BF50" s="760"/>
      <c r="BG50" s="760"/>
      <c r="BH50" s="760"/>
      <c r="BI50" s="760"/>
      <c r="BJ50" s="760"/>
      <c r="BK50" s="760"/>
      <c r="BL50" s="760"/>
      <c r="BM50" s="760"/>
      <c r="BN50" s="760"/>
      <c r="BO50" s="760"/>
      <c r="BP50" s="760"/>
      <c r="BQ50" s="760"/>
      <c r="BR50" s="760"/>
      <c r="BS50" s="760"/>
      <c r="BT50" s="760"/>
      <c r="BU50" s="760"/>
      <c r="BV50" s="760"/>
      <c r="BW50" s="760"/>
      <c r="BX50" s="760"/>
      <c r="BY50" s="760"/>
      <c r="BZ50" s="760"/>
      <c r="CA50" s="760"/>
      <c r="CB50" s="760"/>
      <c r="CC50" s="760"/>
      <c r="CD50" s="760"/>
      <c r="CE50" s="760"/>
      <c r="CF50" s="760"/>
      <c r="CG50" s="760"/>
      <c r="CH50" s="760"/>
      <c r="CI50" s="760"/>
      <c r="CJ50" s="760"/>
      <c r="CK50" s="760"/>
      <c r="CL50" s="760"/>
      <c r="CM50" s="760"/>
      <c r="CN50" s="760"/>
      <c r="CO50" s="760"/>
      <c r="CP50" s="760"/>
      <c r="CQ50" s="760"/>
      <c r="CR50" s="760"/>
      <c r="CS50" s="760"/>
      <c r="CT50" s="760"/>
      <c r="CU50" s="760"/>
      <c r="CV50" s="760"/>
      <c r="CW50" s="760"/>
      <c r="CX50" s="760"/>
      <c r="CY50" s="760"/>
      <c r="CZ50" s="760"/>
      <c r="DA50" s="760"/>
      <c r="DB50" s="760"/>
      <c r="DC50" s="760"/>
      <c r="DD50" s="760"/>
      <c r="DE50" s="760"/>
      <c r="DF50" s="760"/>
      <c r="DG50" s="760"/>
      <c r="DH50" s="760"/>
      <c r="DI50" s="760"/>
      <c r="DJ50" s="760"/>
      <c r="DK50" s="760"/>
      <c r="DL50" s="760"/>
      <c r="DM50" s="760"/>
      <c r="DN50" s="760"/>
      <c r="DO50" s="760"/>
      <c r="DP50" s="760"/>
      <c r="DQ50" s="760"/>
      <c r="DR50" s="760"/>
      <c r="DS50" s="760"/>
    </row>
    <row r="51" spans="1:123" s="761" customFormat="1" ht="42" customHeight="1">
      <c r="A51" s="789" t="s">
        <v>1418</v>
      </c>
      <c r="B51" s="803" t="s">
        <v>1419</v>
      </c>
      <c r="C51" s="804">
        <v>0</v>
      </c>
      <c r="D51" s="804">
        <v>0</v>
      </c>
      <c r="E51" s="804">
        <v>0</v>
      </c>
      <c r="F51" s="804">
        <v>0</v>
      </c>
      <c r="G51" s="804">
        <v>0</v>
      </c>
      <c r="H51" s="804">
        <v>0</v>
      </c>
      <c r="I51" s="804">
        <v>0</v>
      </c>
      <c r="J51" s="804">
        <v>0</v>
      </c>
      <c r="K51" s="788"/>
      <c r="L51" s="760"/>
      <c r="M51" s="760"/>
      <c r="N51" s="760"/>
      <c r="O51" s="760"/>
      <c r="P51" s="760"/>
      <c r="Q51" s="760"/>
      <c r="R51" s="760"/>
      <c r="S51" s="760"/>
      <c r="T51" s="760"/>
      <c r="U51" s="760"/>
      <c r="V51" s="760"/>
      <c r="W51" s="760"/>
      <c r="X51" s="760"/>
      <c r="Y51" s="760"/>
      <c r="Z51" s="760"/>
      <c r="AA51" s="760"/>
      <c r="AB51" s="760"/>
      <c r="AC51" s="760"/>
      <c r="AD51" s="760"/>
      <c r="AE51" s="760"/>
      <c r="AF51" s="760"/>
      <c r="AG51" s="760"/>
      <c r="AH51" s="760"/>
      <c r="AI51" s="760"/>
      <c r="AJ51" s="760"/>
      <c r="AK51" s="760"/>
      <c r="AL51" s="760"/>
      <c r="AM51" s="760"/>
      <c r="AN51" s="760"/>
      <c r="AO51" s="760"/>
      <c r="AP51" s="760"/>
      <c r="AQ51" s="760"/>
      <c r="AR51" s="760"/>
      <c r="AS51" s="760"/>
      <c r="AT51" s="760"/>
      <c r="AU51" s="760"/>
      <c r="AV51" s="760"/>
      <c r="AW51" s="760"/>
      <c r="AX51" s="760"/>
      <c r="AY51" s="760"/>
      <c r="AZ51" s="760"/>
      <c r="BA51" s="760"/>
      <c r="BB51" s="760"/>
      <c r="BC51" s="760"/>
      <c r="BD51" s="760"/>
      <c r="BE51" s="760"/>
      <c r="BF51" s="760"/>
      <c r="BG51" s="760"/>
      <c r="BH51" s="760"/>
      <c r="BI51" s="760"/>
      <c r="BJ51" s="760"/>
      <c r="BK51" s="760"/>
      <c r="BL51" s="760"/>
      <c r="BM51" s="760"/>
      <c r="BN51" s="760"/>
      <c r="BO51" s="760"/>
      <c r="BP51" s="760"/>
      <c r="BQ51" s="760"/>
      <c r="BR51" s="760"/>
      <c r="BS51" s="760"/>
      <c r="BT51" s="760"/>
      <c r="BU51" s="760"/>
      <c r="BV51" s="760"/>
      <c r="BW51" s="760"/>
      <c r="BX51" s="760"/>
      <c r="BY51" s="760"/>
      <c r="BZ51" s="760"/>
      <c r="CA51" s="760"/>
      <c r="CB51" s="760"/>
      <c r="CC51" s="760"/>
      <c r="CD51" s="760"/>
      <c r="CE51" s="760"/>
      <c r="CF51" s="760"/>
      <c r="CG51" s="760"/>
      <c r="CH51" s="760"/>
      <c r="CI51" s="760"/>
      <c r="CJ51" s="760"/>
      <c r="CK51" s="760"/>
      <c r="CL51" s="760"/>
      <c r="CM51" s="760"/>
      <c r="CN51" s="760"/>
      <c r="CO51" s="760"/>
      <c r="CP51" s="760"/>
      <c r="CQ51" s="760"/>
      <c r="CR51" s="760"/>
      <c r="CS51" s="760"/>
      <c r="CT51" s="760"/>
      <c r="CU51" s="760"/>
      <c r="CV51" s="760"/>
      <c r="CW51" s="760"/>
      <c r="CX51" s="760"/>
      <c r="CY51" s="760"/>
      <c r="CZ51" s="760"/>
      <c r="DA51" s="760"/>
      <c r="DB51" s="760"/>
      <c r="DC51" s="760"/>
      <c r="DD51" s="760"/>
      <c r="DE51" s="760"/>
      <c r="DF51" s="760"/>
      <c r="DG51" s="760"/>
      <c r="DH51" s="760"/>
      <c r="DI51" s="760"/>
      <c r="DJ51" s="760"/>
      <c r="DK51" s="760"/>
      <c r="DL51" s="760"/>
      <c r="DM51" s="760"/>
      <c r="DN51" s="760"/>
      <c r="DO51" s="760"/>
      <c r="DP51" s="760"/>
      <c r="DQ51" s="760"/>
      <c r="DR51" s="760"/>
      <c r="DS51" s="760"/>
    </row>
    <row r="52" spans="1:123" s="761" customFormat="1">
      <c r="A52" s="789" t="s">
        <v>1420</v>
      </c>
      <c r="B52" s="776" t="s">
        <v>1421</v>
      </c>
      <c r="C52" s="778"/>
      <c r="D52" s="778"/>
      <c r="E52" s="778"/>
      <c r="F52" s="780"/>
      <c r="G52" s="780"/>
      <c r="H52" s="780">
        <v>0</v>
      </c>
      <c r="I52" s="780"/>
      <c r="J52" s="780">
        <v>0</v>
      </c>
      <c r="K52" s="788"/>
      <c r="L52" s="760"/>
      <c r="M52" s="760"/>
      <c r="N52" s="760"/>
      <c r="O52" s="760"/>
      <c r="P52" s="760"/>
      <c r="Q52" s="760"/>
      <c r="R52" s="760"/>
      <c r="S52" s="760"/>
      <c r="T52" s="760"/>
      <c r="U52" s="760"/>
      <c r="V52" s="760"/>
      <c r="W52" s="760"/>
      <c r="X52" s="760"/>
      <c r="Y52" s="760"/>
      <c r="Z52" s="760"/>
      <c r="AA52" s="760"/>
      <c r="AB52" s="760"/>
      <c r="AC52" s="760"/>
      <c r="AD52" s="760"/>
      <c r="AE52" s="760"/>
      <c r="AF52" s="760"/>
      <c r="AG52" s="760"/>
      <c r="AH52" s="760"/>
      <c r="AI52" s="760"/>
      <c r="AJ52" s="760"/>
      <c r="AK52" s="760"/>
      <c r="AL52" s="760"/>
      <c r="AM52" s="760"/>
      <c r="AN52" s="760"/>
      <c r="AO52" s="760"/>
      <c r="AP52" s="760"/>
      <c r="AQ52" s="760"/>
      <c r="AR52" s="760"/>
      <c r="AS52" s="760"/>
      <c r="AT52" s="760"/>
      <c r="AU52" s="760"/>
      <c r="AV52" s="760"/>
      <c r="AW52" s="760"/>
      <c r="AX52" s="760"/>
      <c r="AY52" s="760"/>
      <c r="AZ52" s="760"/>
      <c r="BA52" s="760"/>
      <c r="BB52" s="760"/>
      <c r="BC52" s="760"/>
      <c r="BD52" s="760"/>
      <c r="BE52" s="760"/>
      <c r="BF52" s="760"/>
      <c r="BG52" s="760"/>
      <c r="BH52" s="760"/>
      <c r="BI52" s="760"/>
      <c r="BJ52" s="760"/>
      <c r="BK52" s="760"/>
      <c r="BL52" s="760"/>
      <c r="BM52" s="760"/>
      <c r="BN52" s="760"/>
      <c r="BO52" s="760"/>
      <c r="BP52" s="760"/>
      <c r="BQ52" s="760"/>
      <c r="BR52" s="760"/>
      <c r="BS52" s="760"/>
      <c r="BT52" s="760"/>
      <c r="BU52" s="760"/>
      <c r="BV52" s="760"/>
      <c r="BW52" s="760"/>
      <c r="BX52" s="760"/>
      <c r="BY52" s="760"/>
      <c r="BZ52" s="760"/>
      <c r="CA52" s="760"/>
      <c r="CB52" s="760"/>
      <c r="CC52" s="760"/>
      <c r="CD52" s="760"/>
      <c r="CE52" s="760"/>
      <c r="CF52" s="760"/>
      <c r="CG52" s="760"/>
      <c r="CH52" s="760"/>
      <c r="CI52" s="760"/>
      <c r="CJ52" s="760"/>
      <c r="CK52" s="760"/>
      <c r="CL52" s="760"/>
      <c r="CM52" s="760"/>
      <c r="CN52" s="760"/>
      <c r="CO52" s="760"/>
      <c r="CP52" s="760"/>
      <c r="CQ52" s="760"/>
      <c r="CR52" s="760"/>
      <c r="CS52" s="760"/>
      <c r="CT52" s="760"/>
      <c r="CU52" s="760"/>
      <c r="CV52" s="760"/>
      <c r="CW52" s="760"/>
      <c r="CX52" s="760"/>
      <c r="CY52" s="760"/>
      <c r="CZ52" s="760"/>
      <c r="DA52" s="760"/>
      <c r="DB52" s="760"/>
      <c r="DC52" s="760"/>
      <c r="DD52" s="760"/>
      <c r="DE52" s="760"/>
      <c r="DF52" s="760"/>
      <c r="DG52" s="760"/>
      <c r="DH52" s="760"/>
      <c r="DI52" s="760"/>
      <c r="DJ52" s="760"/>
      <c r="DK52" s="760"/>
      <c r="DL52" s="760"/>
      <c r="DM52" s="760"/>
      <c r="DN52" s="760"/>
      <c r="DO52" s="760"/>
      <c r="DP52" s="760"/>
      <c r="DQ52" s="760"/>
      <c r="DR52" s="760"/>
      <c r="DS52" s="760"/>
    </row>
    <row r="53" spans="1:123" s="761" customFormat="1" ht="28.5">
      <c r="A53" s="789" t="s">
        <v>1422</v>
      </c>
      <c r="B53" s="776" t="s">
        <v>1423</v>
      </c>
      <c r="C53" s="778"/>
      <c r="D53" s="778"/>
      <c r="E53" s="778"/>
      <c r="F53" s="780"/>
      <c r="G53" s="780"/>
      <c r="H53" s="780">
        <v>0</v>
      </c>
      <c r="I53" s="780"/>
      <c r="J53" s="780">
        <v>0</v>
      </c>
      <c r="K53" s="788"/>
      <c r="L53" s="760"/>
      <c r="M53" s="760"/>
      <c r="N53" s="760"/>
      <c r="O53" s="760"/>
      <c r="P53" s="760"/>
      <c r="Q53" s="760"/>
      <c r="R53" s="760"/>
      <c r="S53" s="760"/>
      <c r="T53" s="760"/>
      <c r="U53" s="760"/>
      <c r="V53" s="760"/>
      <c r="W53" s="760"/>
      <c r="X53" s="760"/>
      <c r="Y53" s="760"/>
      <c r="Z53" s="760"/>
      <c r="AA53" s="760"/>
      <c r="AB53" s="760"/>
      <c r="AC53" s="760"/>
      <c r="AD53" s="760"/>
      <c r="AE53" s="760"/>
      <c r="AF53" s="760"/>
      <c r="AG53" s="760"/>
      <c r="AH53" s="760"/>
      <c r="AI53" s="760"/>
      <c r="AJ53" s="760"/>
      <c r="AK53" s="760"/>
      <c r="AL53" s="760"/>
      <c r="AM53" s="760"/>
      <c r="AN53" s="760"/>
      <c r="AO53" s="760"/>
      <c r="AP53" s="760"/>
      <c r="AQ53" s="760"/>
      <c r="AR53" s="760"/>
      <c r="AS53" s="760"/>
      <c r="AT53" s="760"/>
      <c r="AU53" s="760"/>
      <c r="AV53" s="760"/>
      <c r="AW53" s="760"/>
      <c r="AX53" s="760"/>
      <c r="AY53" s="760"/>
      <c r="AZ53" s="760"/>
      <c r="BA53" s="760"/>
      <c r="BB53" s="760"/>
      <c r="BC53" s="760"/>
      <c r="BD53" s="760"/>
      <c r="BE53" s="760"/>
      <c r="BF53" s="760"/>
      <c r="BG53" s="760"/>
      <c r="BH53" s="760"/>
      <c r="BI53" s="760"/>
      <c r="BJ53" s="760"/>
      <c r="BK53" s="760"/>
      <c r="BL53" s="760"/>
      <c r="BM53" s="760"/>
      <c r="BN53" s="760"/>
      <c r="BO53" s="760"/>
      <c r="BP53" s="760"/>
      <c r="BQ53" s="760"/>
      <c r="BR53" s="760"/>
      <c r="BS53" s="760"/>
      <c r="BT53" s="760"/>
      <c r="BU53" s="760"/>
      <c r="BV53" s="760"/>
      <c r="BW53" s="760"/>
      <c r="BX53" s="760"/>
      <c r="BY53" s="760"/>
      <c r="BZ53" s="760"/>
      <c r="CA53" s="760"/>
      <c r="CB53" s="760"/>
      <c r="CC53" s="760"/>
      <c r="CD53" s="760"/>
      <c r="CE53" s="760"/>
      <c r="CF53" s="760"/>
      <c r="CG53" s="760"/>
      <c r="CH53" s="760"/>
      <c r="CI53" s="760"/>
      <c r="CJ53" s="760"/>
      <c r="CK53" s="760"/>
      <c r="CL53" s="760"/>
      <c r="CM53" s="760"/>
      <c r="CN53" s="760"/>
      <c r="CO53" s="760"/>
      <c r="CP53" s="760"/>
      <c r="CQ53" s="760"/>
      <c r="CR53" s="760"/>
      <c r="CS53" s="760"/>
      <c r="CT53" s="760"/>
      <c r="CU53" s="760"/>
      <c r="CV53" s="760"/>
      <c r="CW53" s="760"/>
      <c r="CX53" s="760"/>
      <c r="CY53" s="760"/>
      <c r="CZ53" s="760"/>
      <c r="DA53" s="760"/>
      <c r="DB53" s="760"/>
      <c r="DC53" s="760"/>
      <c r="DD53" s="760"/>
      <c r="DE53" s="760"/>
      <c r="DF53" s="760"/>
      <c r="DG53" s="760"/>
      <c r="DH53" s="760"/>
      <c r="DI53" s="760"/>
      <c r="DJ53" s="760"/>
      <c r="DK53" s="760"/>
      <c r="DL53" s="760"/>
      <c r="DM53" s="760"/>
      <c r="DN53" s="760"/>
      <c r="DO53" s="760"/>
      <c r="DP53" s="760"/>
      <c r="DQ53" s="760"/>
      <c r="DR53" s="760"/>
      <c r="DS53" s="760"/>
    </row>
    <row r="54" spans="1:123" s="761" customFormat="1">
      <c r="A54" s="789" t="s">
        <v>1424</v>
      </c>
      <c r="B54" s="776" t="s">
        <v>1425</v>
      </c>
      <c r="C54" s="778"/>
      <c r="D54" s="778"/>
      <c r="E54" s="778"/>
      <c r="F54" s="780"/>
      <c r="G54" s="780"/>
      <c r="H54" s="780">
        <v>0</v>
      </c>
      <c r="I54" s="780"/>
      <c r="J54" s="780">
        <v>0</v>
      </c>
      <c r="K54" s="788"/>
      <c r="L54" s="760"/>
      <c r="M54" s="760"/>
      <c r="N54" s="760"/>
      <c r="O54" s="760"/>
      <c r="P54" s="760"/>
      <c r="Q54" s="760"/>
      <c r="R54" s="760"/>
      <c r="S54" s="760"/>
      <c r="T54" s="760"/>
      <c r="U54" s="760"/>
      <c r="V54" s="760"/>
      <c r="W54" s="760"/>
      <c r="X54" s="760"/>
      <c r="Y54" s="760"/>
      <c r="Z54" s="760"/>
      <c r="AA54" s="760"/>
      <c r="AB54" s="760"/>
      <c r="AC54" s="760"/>
      <c r="AD54" s="760"/>
      <c r="AE54" s="760"/>
      <c r="AF54" s="760"/>
      <c r="AG54" s="760"/>
      <c r="AH54" s="760"/>
      <c r="AI54" s="760"/>
      <c r="AJ54" s="760"/>
      <c r="AK54" s="760"/>
      <c r="AL54" s="760"/>
      <c r="AM54" s="760"/>
      <c r="AN54" s="760"/>
      <c r="AO54" s="760"/>
      <c r="AP54" s="760"/>
      <c r="AQ54" s="760"/>
      <c r="AR54" s="760"/>
      <c r="AS54" s="760"/>
      <c r="AT54" s="760"/>
      <c r="AU54" s="760"/>
      <c r="AV54" s="760"/>
      <c r="AW54" s="760"/>
      <c r="AX54" s="760"/>
      <c r="AY54" s="760"/>
      <c r="AZ54" s="760"/>
      <c r="BA54" s="760"/>
      <c r="BB54" s="760"/>
      <c r="BC54" s="760"/>
      <c r="BD54" s="760"/>
      <c r="BE54" s="760"/>
      <c r="BF54" s="760"/>
      <c r="BG54" s="760"/>
      <c r="BH54" s="760"/>
      <c r="BI54" s="760"/>
      <c r="BJ54" s="760"/>
      <c r="BK54" s="760"/>
      <c r="BL54" s="760"/>
      <c r="BM54" s="760"/>
      <c r="BN54" s="760"/>
      <c r="BO54" s="760"/>
      <c r="BP54" s="760"/>
      <c r="BQ54" s="760"/>
      <c r="BR54" s="760"/>
      <c r="BS54" s="760"/>
      <c r="BT54" s="760"/>
      <c r="BU54" s="760"/>
      <c r="BV54" s="760"/>
      <c r="BW54" s="760"/>
      <c r="BX54" s="760"/>
      <c r="BY54" s="760"/>
      <c r="BZ54" s="760"/>
      <c r="CA54" s="760"/>
      <c r="CB54" s="760"/>
      <c r="CC54" s="760"/>
      <c r="CD54" s="760"/>
      <c r="CE54" s="760"/>
      <c r="CF54" s="760"/>
      <c r="CG54" s="760"/>
      <c r="CH54" s="760"/>
      <c r="CI54" s="760"/>
      <c r="CJ54" s="760"/>
      <c r="CK54" s="760"/>
      <c r="CL54" s="760"/>
      <c r="CM54" s="760"/>
      <c r="CN54" s="760"/>
      <c r="CO54" s="760"/>
      <c r="CP54" s="760"/>
      <c r="CQ54" s="760"/>
      <c r="CR54" s="760"/>
      <c r="CS54" s="760"/>
      <c r="CT54" s="760"/>
      <c r="CU54" s="760"/>
      <c r="CV54" s="760"/>
      <c r="CW54" s="760"/>
      <c r="CX54" s="760"/>
      <c r="CY54" s="760"/>
      <c r="CZ54" s="760"/>
      <c r="DA54" s="760"/>
      <c r="DB54" s="760"/>
      <c r="DC54" s="760"/>
      <c r="DD54" s="760"/>
      <c r="DE54" s="760"/>
      <c r="DF54" s="760"/>
      <c r="DG54" s="760"/>
      <c r="DH54" s="760"/>
      <c r="DI54" s="760"/>
      <c r="DJ54" s="760"/>
      <c r="DK54" s="760"/>
      <c r="DL54" s="760"/>
      <c r="DM54" s="760"/>
      <c r="DN54" s="760"/>
      <c r="DO54" s="760"/>
      <c r="DP54" s="760"/>
      <c r="DQ54" s="760"/>
      <c r="DR54" s="760"/>
      <c r="DS54" s="760"/>
    </row>
    <row r="55" spans="1:123" s="761" customFormat="1">
      <c r="A55" s="789" t="s">
        <v>257</v>
      </c>
      <c r="B55" s="800" t="s">
        <v>1426</v>
      </c>
      <c r="C55" s="791">
        <v>0</v>
      </c>
      <c r="D55" s="791">
        <v>546.94000000000005</v>
      </c>
      <c r="E55" s="791">
        <v>548.63</v>
      </c>
      <c r="F55" s="791">
        <v>486.19</v>
      </c>
      <c r="G55" s="791">
        <v>545.98919999999998</v>
      </c>
      <c r="H55" s="791">
        <v>502.97999999999996</v>
      </c>
      <c r="I55" s="791">
        <v>543.02</v>
      </c>
      <c r="J55" s="791">
        <v>517.87</v>
      </c>
      <c r="K55" s="801"/>
      <c r="L55" s="760"/>
      <c r="M55" s="760"/>
      <c r="N55" s="760"/>
      <c r="O55" s="760"/>
      <c r="P55" s="760"/>
      <c r="Q55" s="760"/>
      <c r="R55" s="760"/>
      <c r="S55" s="760"/>
      <c r="T55" s="760"/>
      <c r="U55" s="760"/>
      <c r="V55" s="760"/>
      <c r="W55" s="760"/>
      <c r="X55" s="760"/>
      <c r="Y55" s="760"/>
      <c r="Z55" s="760"/>
      <c r="AA55" s="760"/>
      <c r="AB55" s="760"/>
      <c r="AC55" s="760"/>
      <c r="AD55" s="760"/>
      <c r="AE55" s="760"/>
      <c r="AF55" s="760"/>
      <c r="AG55" s="760"/>
      <c r="AH55" s="760"/>
      <c r="AI55" s="760"/>
      <c r="AJ55" s="760"/>
      <c r="AK55" s="760"/>
      <c r="AL55" s="760"/>
      <c r="AM55" s="760"/>
      <c r="AN55" s="760"/>
      <c r="AO55" s="760"/>
      <c r="AP55" s="760"/>
      <c r="AQ55" s="760"/>
      <c r="AR55" s="760"/>
      <c r="AS55" s="760"/>
      <c r="AT55" s="760"/>
      <c r="AU55" s="760"/>
      <c r="AV55" s="760"/>
      <c r="AW55" s="760"/>
      <c r="AX55" s="760"/>
      <c r="AY55" s="760"/>
      <c r="AZ55" s="760"/>
      <c r="BA55" s="760"/>
      <c r="BB55" s="760"/>
      <c r="BC55" s="760"/>
      <c r="BD55" s="760"/>
      <c r="BE55" s="760"/>
      <c r="BF55" s="760"/>
      <c r="BG55" s="760"/>
      <c r="BH55" s="760"/>
      <c r="BI55" s="760"/>
      <c r="BJ55" s="760"/>
      <c r="BK55" s="760"/>
      <c r="BL55" s="760"/>
      <c r="BM55" s="760"/>
      <c r="BN55" s="760"/>
      <c r="BO55" s="760"/>
      <c r="BP55" s="760"/>
      <c r="BQ55" s="760"/>
      <c r="BR55" s="760"/>
      <c r="BS55" s="760"/>
      <c r="BT55" s="760"/>
      <c r="BU55" s="760"/>
      <c r="BV55" s="760"/>
      <c r="BW55" s="760"/>
      <c r="BX55" s="760"/>
      <c r="BY55" s="760"/>
      <c r="BZ55" s="760"/>
      <c r="CA55" s="760"/>
      <c r="CB55" s="760"/>
      <c r="CC55" s="760"/>
      <c r="CD55" s="760"/>
      <c r="CE55" s="760"/>
      <c r="CF55" s="760"/>
      <c r="CG55" s="760"/>
      <c r="CH55" s="760"/>
      <c r="CI55" s="760"/>
      <c r="CJ55" s="760"/>
      <c r="CK55" s="760"/>
      <c r="CL55" s="760"/>
      <c r="CM55" s="760"/>
      <c r="CN55" s="760"/>
      <c r="CO55" s="760"/>
      <c r="CP55" s="760"/>
      <c r="CQ55" s="760"/>
      <c r="CR55" s="760"/>
      <c r="CS55" s="760"/>
      <c r="CT55" s="760"/>
      <c r="CU55" s="760"/>
      <c r="CV55" s="760"/>
      <c r="CW55" s="760"/>
      <c r="CX55" s="760"/>
      <c r="CY55" s="760"/>
      <c r="CZ55" s="760"/>
      <c r="DA55" s="760"/>
      <c r="DB55" s="760"/>
      <c r="DC55" s="760"/>
      <c r="DD55" s="760"/>
      <c r="DE55" s="760"/>
      <c r="DF55" s="760"/>
      <c r="DG55" s="760"/>
      <c r="DH55" s="760"/>
      <c r="DI55" s="760"/>
      <c r="DJ55" s="760"/>
      <c r="DK55" s="760"/>
      <c r="DL55" s="760"/>
      <c r="DM55" s="760"/>
      <c r="DN55" s="760"/>
      <c r="DO55" s="760"/>
      <c r="DP55" s="760"/>
      <c r="DQ55" s="760"/>
      <c r="DR55" s="760"/>
      <c r="DS55" s="760"/>
    </row>
    <row r="56" spans="1:123" s="761" customFormat="1" ht="28.5">
      <c r="A56" s="789" t="s">
        <v>1427</v>
      </c>
      <c r="B56" s="803" t="s">
        <v>1428</v>
      </c>
      <c r="C56" s="804">
        <v>0</v>
      </c>
      <c r="D56" s="804">
        <v>0</v>
      </c>
      <c r="E56" s="804">
        <v>2.1</v>
      </c>
      <c r="F56" s="804">
        <v>2.85</v>
      </c>
      <c r="G56" s="804">
        <v>2.09</v>
      </c>
      <c r="H56" s="804">
        <v>2.95</v>
      </c>
      <c r="I56" s="804">
        <v>2.08</v>
      </c>
      <c r="J56" s="804">
        <v>3.04</v>
      </c>
      <c r="K56" s="788"/>
      <c r="L56" s="760"/>
      <c r="M56" s="760"/>
      <c r="N56" s="760"/>
      <c r="O56" s="760"/>
      <c r="P56" s="760"/>
      <c r="Q56" s="760"/>
      <c r="R56" s="760"/>
      <c r="S56" s="760"/>
      <c r="T56" s="760"/>
      <c r="U56" s="760"/>
      <c r="V56" s="760"/>
      <c r="W56" s="760"/>
      <c r="X56" s="760"/>
      <c r="Y56" s="760"/>
      <c r="Z56" s="760"/>
      <c r="AA56" s="760"/>
      <c r="AB56" s="760"/>
      <c r="AC56" s="760"/>
      <c r="AD56" s="760"/>
      <c r="AE56" s="760"/>
      <c r="AF56" s="760"/>
      <c r="AG56" s="760"/>
      <c r="AH56" s="760"/>
      <c r="AI56" s="760"/>
      <c r="AJ56" s="760"/>
      <c r="AK56" s="760"/>
      <c r="AL56" s="760"/>
      <c r="AM56" s="760"/>
      <c r="AN56" s="760"/>
      <c r="AO56" s="760"/>
      <c r="AP56" s="760"/>
      <c r="AQ56" s="760"/>
      <c r="AR56" s="760"/>
      <c r="AS56" s="760"/>
      <c r="AT56" s="760"/>
      <c r="AU56" s="760"/>
      <c r="AV56" s="760"/>
      <c r="AW56" s="760"/>
      <c r="AX56" s="760"/>
      <c r="AY56" s="760"/>
      <c r="AZ56" s="760"/>
      <c r="BA56" s="760"/>
      <c r="BB56" s="760"/>
      <c r="BC56" s="760"/>
      <c r="BD56" s="760"/>
      <c r="BE56" s="760"/>
      <c r="BF56" s="760"/>
      <c r="BG56" s="760"/>
      <c r="BH56" s="760"/>
      <c r="BI56" s="760"/>
      <c r="BJ56" s="760"/>
      <c r="BK56" s="760"/>
      <c r="BL56" s="760"/>
      <c r="BM56" s="760"/>
      <c r="BN56" s="760"/>
      <c r="BO56" s="760"/>
      <c r="BP56" s="760"/>
      <c r="BQ56" s="760"/>
      <c r="BR56" s="760"/>
      <c r="BS56" s="760"/>
      <c r="BT56" s="760"/>
      <c r="BU56" s="760"/>
      <c r="BV56" s="760"/>
      <c r="BW56" s="760"/>
      <c r="BX56" s="760"/>
      <c r="BY56" s="760"/>
      <c r="BZ56" s="760"/>
      <c r="CA56" s="760"/>
      <c r="CB56" s="760"/>
      <c r="CC56" s="760"/>
      <c r="CD56" s="760"/>
      <c r="CE56" s="760"/>
      <c r="CF56" s="760"/>
      <c r="CG56" s="760"/>
      <c r="CH56" s="760"/>
      <c r="CI56" s="760"/>
      <c r="CJ56" s="760"/>
      <c r="CK56" s="760"/>
      <c r="CL56" s="760"/>
      <c r="CM56" s="760"/>
      <c r="CN56" s="760"/>
      <c r="CO56" s="760"/>
      <c r="CP56" s="760"/>
      <c r="CQ56" s="760"/>
      <c r="CR56" s="760"/>
      <c r="CS56" s="760"/>
      <c r="CT56" s="760"/>
      <c r="CU56" s="760"/>
      <c r="CV56" s="760"/>
      <c r="CW56" s="760"/>
      <c r="CX56" s="760"/>
      <c r="CY56" s="760"/>
      <c r="CZ56" s="760"/>
      <c r="DA56" s="760"/>
      <c r="DB56" s="760"/>
      <c r="DC56" s="760"/>
      <c r="DD56" s="760"/>
      <c r="DE56" s="760"/>
      <c r="DF56" s="760"/>
      <c r="DG56" s="760"/>
      <c r="DH56" s="760"/>
      <c r="DI56" s="760"/>
      <c r="DJ56" s="760"/>
      <c r="DK56" s="760"/>
      <c r="DL56" s="760"/>
      <c r="DM56" s="760"/>
      <c r="DN56" s="760"/>
      <c r="DO56" s="760"/>
      <c r="DP56" s="760"/>
      <c r="DQ56" s="760"/>
      <c r="DR56" s="760"/>
      <c r="DS56" s="760"/>
    </row>
    <row r="57" spans="1:123" s="761" customFormat="1">
      <c r="A57" s="789" t="s">
        <v>1429</v>
      </c>
      <c r="B57" s="776" t="s">
        <v>1430</v>
      </c>
      <c r="C57" s="778"/>
      <c r="D57" s="778"/>
      <c r="E57" s="778">
        <v>2.1</v>
      </c>
      <c r="F57" s="780">
        <v>2.85</v>
      </c>
      <c r="G57" s="780">
        <v>2.09</v>
      </c>
      <c r="H57" s="780">
        <v>2.95</v>
      </c>
      <c r="I57" s="780">
        <v>2.08</v>
      </c>
      <c r="J57" s="780">
        <v>3.04</v>
      </c>
      <c r="K57" s="788"/>
      <c r="L57" s="760"/>
      <c r="M57" s="760"/>
      <c r="N57" s="760"/>
      <c r="O57" s="760"/>
      <c r="P57" s="760"/>
      <c r="Q57" s="760"/>
      <c r="R57" s="760"/>
      <c r="S57" s="760"/>
      <c r="T57" s="760"/>
      <c r="U57" s="760"/>
      <c r="V57" s="760"/>
      <c r="W57" s="760"/>
      <c r="X57" s="760"/>
      <c r="Y57" s="760"/>
      <c r="Z57" s="760"/>
      <c r="AA57" s="760"/>
      <c r="AB57" s="760"/>
      <c r="AC57" s="760"/>
      <c r="AD57" s="760"/>
      <c r="AE57" s="760"/>
      <c r="AF57" s="760"/>
      <c r="AG57" s="760"/>
      <c r="AH57" s="760"/>
      <c r="AI57" s="760"/>
      <c r="AJ57" s="760"/>
      <c r="AK57" s="760"/>
      <c r="AL57" s="760"/>
      <c r="AM57" s="760"/>
      <c r="AN57" s="760"/>
      <c r="AO57" s="760"/>
      <c r="AP57" s="760"/>
      <c r="AQ57" s="760"/>
      <c r="AR57" s="760"/>
      <c r="AS57" s="760"/>
      <c r="AT57" s="760"/>
      <c r="AU57" s="760"/>
      <c r="AV57" s="760"/>
      <c r="AW57" s="760"/>
      <c r="AX57" s="760"/>
      <c r="AY57" s="760"/>
      <c r="AZ57" s="760"/>
      <c r="BA57" s="760"/>
      <c r="BB57" s="760"/>
      <c r="BC57" s="760"/>
      <c r="BD57" s="760"/>
      <c r="BE57" s="760"/>
      <c r="BF57" s="760"/>
      <c r="BG57" s="760"/>
      <c r="BH57" s="760"/>
      <c r="BI57" s="760"/>
      <c r="BJ57" s="760"/>
      <c r="BK57" s="760"/>
      <c r="BL57" s="760"/>
      <c r="BM57" s="760"/>
      <c r="BN57" s="760"/>
      <c r="BO57" s="760"/>
      <c r="BP57" s="760"/>
      <c r="BQ57" s="760"/>
      <c r="BR57" s="760"/>
      <c r="BS57" s="760"/>
      <c r="BT57" s="760"/>
      <c r="BU57" s="760"/>
      <c r="BV57" s="760"/>
      <c r="BW57" s="760"/>
      <c r="BX57" s="760"/>
      <c r="BY57" s="760"/>
      <c r="BZ57" s="760"/>
      <c r="CA57" s="760"/>
      <c r="CB57" s="760"/>
      <c r="CC57" s="760"/>
      <c r="CD57" s="760"/>
      <c r="CE57" s="760"/>
      <c r="CF57" s="760"/>
      <c r="CG57" s="760"/>
      <c r="CH57" s="760"/>
      <c r="CI57" s="760"/>
      <c r="CJ57" s="760"/>
      <c r="CK57" s="760"/>
      <c r="CL57" s="760"/>
      <c r="CM57" s="760"/>
      <c r="CN57" s="760"/>
      <c r="CO57" s="760"/>
      <c r="CP57" s="760"/>
      <c r="CQ57" s="760"/>
      <c r="CR57" s="760"/>
      <c r="CS57" s="760"/>
      <c r="CT57" s="760"/>
      <c r="CU57" s="760"/>
      <c r="CV57" s="760"/>
      <c r="CW57" s="760"/>
      <c r="CX57" s="760"/>
      <c r="CY57" s="760"/>
      <c r="CZ57" s="760"/>
      <c r="DA57" s="760"/>
      <c r="DB57" s="760"/>
      <c r="DC57" s="760"/>
      <c r="DD57" s="760"/>
      <c r="DE57" s="760"/>
      <c r="DF57" s="760"/>
      <c r="DG57" s="760"/>
      <c r="DH57" s="760"/>
      <c r="DI57" s="760"/>
      <c r="DJ57" s="760"/>
      <c r="DK57" s="760"/>
      <c r="DL57" s="760"/>
      <c r="DM57" s="760"/>
      <c r="DN57" s="760"/>
      <c r="DO57" s="760"/>
      <c r="DP57" s="760"/>
      <c r="DQ57" s="760"/>
      <c r="DR57" s="760"/>
      <c r="DS57" s="760"/>
    </row>
    <row r="58" spans="1:123" s="761" customFormat="1">
      <c r="A58" s="789" t="s">
        <v>1431</v>
      </c>
      <c r="B58" s="776" t="s">
        <v>1432</v>
      </c>
      <c r="C58" s="778"/>
      <c r="D58" s="778"/>
      <c r="E58" s="778"/>
      <c r="F58" s="780"/>
      <c r="G58" s="780"/>
      <c r="H58" s="780">
        <v>0</v>
      </c>
      <c r="I58" s="780"/>
      <c r="J58" s="780">
        <v>0</v>
      </c>
      <c r="K58" s="788"/>
      <c r="L58" s="760"/>
      <c r="M58" s="760"/>
      <c r="N58" s="760"/>
      <c r="O58" s="760"/>
      <c r="P58" s="760"/>
      <c r="Q58" s="760"/>
      <c r="R58" s="760"/>
      <c r="S58" s="760"/>
      <c r="T58" s="760"/>
      <c r="U58" s="760"/>
      <c r="V58" s="760"/>
      <c r="W58" s="760"/>
      <c r="X58" s="760"/>
      <c r="Y58" s="760"/>
      <c r="Z58" s="760"/>
      <c r="AA58" s="760"/>
      <c r="AB58" s="760"/>
      <c r="AC58" s="760"/>
      <c r="AD58" s="760"/>
      <c r="AE58" s="760"/>
      <c r="AF58" s="760"/>
      <c r="AG58" s="760"/>
      <c r="AH58" s="760"/>
      <c r="AI58" s="760"/>
      <c r="AJ58" s="760"/>
      <c r="AK58" s="760"/>
      <c r="AL58" s="760"/>
      <c r="AM58" s="760"/>
      <c r="AN58" s="760"/>
      <c r="AO58" s="760"/>
      <c r="AP58" s="760"/>
      <c r="AQ58" s="760"/>
      <c r="AR58" s="760"/>
      <c r="AS58" s="760"/>
      <c r="AT58" s="760"/>
      <c r="AU58" s="760"/>
      <c r="AV58" s="760"/>
      <c r="AW58" s="760"/>
      <c r="AX58" s="760"/>
      <c r="AY58" s="760"/>
      <c r="AZ58" s="760"/>
      <c r="BA58" s="760"/>
      <c r="BB58" s="760"/>
      <c r="BC58" s="760"/>
      <c r="BD58" s="760"/>
      <c r="BE58" s="760"/>
      <c r="BF58" s="760"/>
      <c r="BG58" s="760"/>
      <c r="BH58" s="760"/>
      <c r="BI58" s="760"/>
      <c r="BJ58" s="760"/>
      <c r="BK58" s="760"/>
      <c r="BL58" s="760"/>
      <c r="BM58" s="760"/>
      <c r="BN58" s="760"/>
      <c r="BO58" s="760"/>
      <c r="BP58" s="760"/>
      <c r="BQ58" s="760"/>
      <c r="BR58" s="760"/>
      <c r="BS58" s="760"/>
      <c r="BT58" s="760"/>
      <c r="BU58" s="760"/>
      <c r="BV58" s="760"/>
      <c r="BW58" s="760"/>
      <c r="BX58" s="760"/>
      <c r="BY58" s="760"/>
      <c r="BZ58" s="760"/>
      <c r="CA58" s="760"/>
      <c r="CB58" s="760"/>
      <c r="CC58" s="760"/>
      <c r="CD58" s="760"/>
      <c r="CE58" s="760"/>
      <c r="CF58" s="760"/>
      <c r="CG58" s="760"/>
      <c r="CH58" s="760"/>
      <c r="CI58" s="760"/>
      <c r="CJ58" s="760"/>
      <c r="CK58" s="760"/>
      <c r="CL58" s="760"/>
      <c r="CM58" s="760"/>
      <c r="CN58" s="760"/>
      <c r="CO58" s="760"/>
      <c r="CP58" s="760"/>
      <c r="CQ58" s="760"/>
      <c r="CR58" s="760"/>
      <c r="CS58" s="760"/>
      <c r="CT58" s="760"/>
      <c r="CU58" s="760"/>
      <c r="CV58" s="760"/>
      <c r="CW58" s="760"/>
      <c r="CX58" s="760"/>
      <c r="CY58" s="760"/>
      <c r="CZ58" s="760"/>
      <c r="DA58" s="760"/>
      <c r="DB58" s="760"/>
      <c r="DC58" s="760"/>
      <c r="DD58" s="760"/>
      <c r="DE58" s="760"/>
      <c r="DF58" s="760"/>
      <c r="DG58" s="760"/>
      <c r="DH58" s="760"/>
      <c r="DI58" s="760"/>
      <c r="DJ58" s="760"/>
      <c r="DK58" s="760"/>
      <c r="DL58" s="760"/>
      <c r="DM58" s="760"/>
      <c r="DN58" s="760"/>
      <c r="DO58" s="760"/>
      <c r="DP58" s="760"/>
      <c r="DQ58" s="760"/>
      <c r="DR58" s="760"/>
      <c r="DS58" s="760"/>
    </row>
    <row r="59" spans="1:123" s="761" customFormat="1">
      <c r="A59" s="789" t="s">
        <v>1433</v>
      </c>
      <c r="B59" s="776" t="s">
        <v>1434</v>
      </c>
      <c r="C59" s="778"/>
      <c r="D59" s="778"/>
      <c r="E59" s="778"/>
      <c r="F59" s="780"/>
      <c r="G59" s="780"/>
      <c r="H59" s="780">
        <v>0</v>
      </c>
      <c r="I59" s="780"/>
      <c r="J59" s="780">
        <v>0</v>
      </c>
      <c r="K59" s="788"/>
      <c r="L59" s="760"/>
      <c r="M59" s="760"/>
      <c r="N59" s="760"/>
      <c r="O59" s="760"/>
      <c r="P59" s="760"/>
      <c r="Q59" s="760"/>
      <c r="R59" s="760"/>
      <c r="S59" s="760"/>
      <c r="T59" s="760"/>
      <c r="U59" s="760"/>
      <c r="V59" s="760"/>
      <c r="W59" s="760"/>
      <c r="X59" s="760"/>
      <c r="Y59" s="760"/>
      <c r="Z59" s="760"/>
      <c r="AA59" s="760"/>
      <c r="AB59" s="760"/>
      <c r="AC59" s="760"/>
      <c r="AD59" s="760"/>
      <c r="AE59" s="760"/>
      <c r="AF59" s="760"/>
      <c r="AG59" s="760"/>
      <c r="AH59" s="760"/>
      <c r="AI59" s="760"/>
      <c r="AJ59" s="760"/>
      <c r="AK59" s="760"/>
      <c r="AL59" s="760"/>
      <c r="AM59" s="760"/>
      <c r="AN59" s="760"/>
      <c r="AO59" s="760"/>
      <c r="AP59" s="760"/>
      <c r="AQ59" s="760"/>
      <c r="AR59" s="760"/>
      <c r="AS59" s="760"/>
      <c r="AT59" s="760"/>
      <c r="AU59" s="760"/>
      <c r="AV59" s="760"/>
      <c r="AW59" s="760"/>
      <c r="AX59" s="760"/>
      <c r="AY59" s="760"/>
      <c r="AZ59" s="760"/>
      <c r="BA59" s="760"/>
      <c r="BB59" s="760"/>
      <c r="BC59" s="760"/>
      <c r="BD59" s="760"/>
      <c r="BE59" s="760"/>
      <c r="BF59" s="760"/>
      <c r="BG59" s="760"/>
      <c r="BH59" s="760"/>
      <c r="BI59" s="760"/>
      <c r="BJ59" s="760"/>
      <c r="BK59" s="760"/>
      <c r="BL59" s="760"/>
      <c r="BM59" s="760"/>
      <c r="BN59" s="760"/>
      <c r="BO59" s="760"/>
      <c r="BP59" s="760"/>
      <c r="BQ59" s="760"/>
      <c r="BR59" s="760"/>
      <c r="BS59" s="760"/>
      <c r="BT59" s="760"/>
      <c r="BU59" s="760"/>
      <c r="BV59" s="760"/>
      <c r="BW59" s="760"/>
      <c r="BX59" s="760"/>
      <c r="BY59" s="760"/>
      <c r="BZ59" s="760"/>
      <c r="CA59" s="760"/>
      <c r="CB59" s="760"/>
      <c r="CC59" s="760"/>
      <c r="CD59" s="760"/>
      <c r="CE59" s="760"/>
      <c r="CF59" s="760"/>
      <c r="CG59" s="760"/>
      <c r="CH59" s="760"/>
      <c r="CI59" s="760"/>
      <c r="CJ59" s="760"/>
      <c r="CK59" s="760"/>
      <c r="CL59" s="760"/>
      <c r="CM59" s="760"/>
      <c r="CN59" s="760"/>
      <c r="CO59" s="760"/>
      <c r="CP59" s="760"/>
      <c r="CQ59" s="760"/>
      <c r="CR59" s="760"/>
      <c r="CS59" s="760"/>
      <c r="CT59" s="760"/>
      <c r="CU59" s="760"/>
      <c r="CV59" s="760"/>
      <c r="CW59" s="760"/>
      <c r="CX59" s="760"/>
      <c r="CY59" s="760"/>
      <c r="CZ59" s="760"/>
      <c r="DA59" s="760"/>
      <c r="DB59" s="760"/>
      <c r="DC59" s="760"/>
      <c r="DD59" s="760"/>
      <c r="DE59" s="760"/>
      <c r="DF59" s="760"/>
      <c r="DG59" s="760"/>
      <c r="DH59" s="760"/>
      <c r="DI59" s="760"/>
      <c r="DJ59" s="760"/>
      <c r="DK59" s="760"/>
      <c r="DL59" s="760"/>
      <c r="DM59" s="760"/>
      <c r="DN59" s="760"/>
      <c r="DO59" s="760"/>
      <c r="DP59" s="760"/>
      <c r="DQ59" s="760"/>
      <c r="DR59" s="760"/>
      <c r="DS59" s="760"/>
    </row>
    <row r="60" spans="1:123" s="761" customFormat="1">
      <c r="A60" s="789" t="s">
        <v>1435</v>
      </c>
      <c r="B60" s="776" t="s">
        <v>1436</v>
      </c>
      <c r="C60" s="778"/>
      <c r="D60" s="778"/>
      <c r="E60" s="778"/>
      <c r="F60" s="780"/>
      <c r="G60" s="780"/>
      <c r="H60" s="780">
        <v>0</v>
      </c>
      <c r="I60" s="780"/>
      <c r="J60" s="780">
        <v>0</v>
      </c>
      <c r="K60" s="788"/>
      <c r="L60" s="760"/>
      <c r="M60" s="760"/>
      <c r="N60" s="760"/>
      <c r="O60" s="760"/>
      <c r="P60" s="760"/>
      <c r="Q60" s="760"/>
      <c r="R60" s="760"/>
      <c r="S60" s="760"/>
      <c r="T60" s="760"/>
      <c r="U60" s="760"/>
      <c r="V60" s="760"/>
      <c r="W60" s="760"/>
      <c r="X60" s="760"/>
      <c r="Y60" s="760"/>
      <c r="Z60" s="760"/>
      <c r="AA60" s="760"/>
      <c r="AB60" s="760"/>
      <c r="AC60" s="760"/>
      <c r="AD60" s="760"/>
      <c r="AE60" s="760"/>
      <c r="AF60" s="760"/>
      <c r="AG60" s="760"/>
      <c r="AH60" s="760"/>
      <c r="AI60" s="760"/>
      <c r="AJ60" s="760"/>
      <c r="AK60" s="760"/>
      <c r="AL60" s="760"/>
      <c r="AM60" s="760"/>
      <c r="AN60" s="760"/>
      <c r="AO60" s="760"/>
      <c r="AP60" s="760"/>
      <c r="AQ60" s="760"/>
      <c r="AR60" s="760"/>
      <c r="AS60" s="760"/>
      <c r="AT60" s="760"/>
      <c r="AU60" s="760"/>
      <c r="AV60" s="760"/>
      <c r="AW60" s="760"/>
      <c r="AX60" s="760"/>
      <c r="AY60" s="760"/>
      <c r="AZ60" s="760"/>
      <c r="BA60" s="760"/>
      <c r="BB60" s="760"/>
      <c r="BC60" s="760"/>
      <c r="BD60" s="760"/>
      <c r="BE60" s="760"/>
      <c r="BF60" s="760"/>
      <c r="BG60" s="760"/>
      <c r="BH60" s="760"/>
      <c r="BI60" s="760"/>
      <c r="BJ60" s="760"/>
      <c r="BK60" s="760"/>
      <c r="BL60" s="760"/>
      <c r="BM60" s="760"/>
      <c r="BN60" s="760"/>
      <c r="BO60" s="760"/>
      <c r="BP60" s="760"/>
      <c r="BQ60" s="760"/>
      <c r="BR60" s="760"/>
      <c r="BS60" s="760"/>
      <c r="BT60" s="760"/>
      <c r="BU60" s="760"/>
      <c r="BV60" s="760"/>
      <c r="BW60" s="760"/>
      <c r="BX60" s="760"/>
      <c r="BY60" s="760"/>
      <c r="BZ60" s="760"/>
      <c r="CA60" s="760"/>
      <c r="CB60" s="760"/>
      <c r="CC60" s="760"/>
      <c r="CD60" s="760"/>
      <c r="CE60" s="760"/>
      <c r="CF60" s="760"/>
      <c r="CG60" s="760"/>
      <c r="CH60" s="760"/>
      <c r="CI60" s="760"/>
      <c r="CJ60" s="760"/>
      <c r="CK60" s="760"/>
      <c r="CL60" s="760"/>
      <c r="CM60" s="760"/>
      <c r="CN60" s="760"/>
      <c r="CO60" s="760"/>
      <c r="CP60" s="760"/>
      <c r="CQ60" s="760"/>
      <c r="CR60" s="760"/>
      <c r="CS60" s="760"/>
      <c r="CT60" s="760"/>
      <c r="CU60" s="760"/>
      <c r="CV60" s="760"/>
      <c r="CW60" s="760"/>
      <c r="CX60" s="760"/>
      <c r="CY60" s="760"/>
      <c r="CZ60" s="760"/>
      <c r="DA60" s="760"/>
      <c r="DB60" s="760"/>
      <c r="DC60" s="760"/>
      <c r="DD60" s="760"/>
      <c r="DE60" s="760"/>
      <c r="DF60" s="760"/>
      <c r="DG60" s="760"/>
      <c r="DH60" s="760"/>
      <c r="DI60" s="760"/>
      <c r="DJ60" s="760"/>
      <c r="DK60" s="760"/>
      <c r="DL60" s="760"/>
      <c r="DM60" s="760"/>
      <c r="DN60" s="760"/>
      <c r="DO60" s="760"/>
      <c r="DP60" s="760"/>
      <c r="DQ60" s="760"/>
      <c r="DR60" s="760"/>
      <c r="DS60" s="760"/>
    </row>
    <row r="61" spans="1:123" s="761" customFormat="1" ht="28.5">
      <c r="A61" s="789" t="s">
        <v>1437</v>
      </c>
      <c r="B61" s="776" t="s">
        <v>1438</v>
      </c>
      <c r="C61" s="778"/>
      <c r="D61" s="778"/>
      <c r="E61" s="778"/>
      <c r="F61" s="780"/>
      <c r="G61" s="780"/>
      <c r="H61" s="780">
        <v>0</v>
      </c>
      <c r="I61" s="780"/>
      <c r="J61" s="780">
        <v>0</v>
      </c>
      <c r="K61" s="788"/>
      <c r="L61" s="760"/>
      <c r="M61" s="760"/>
      <c r="N61" s="760"/>
      <c r="O61" s="760"/>
      <c r="P61" s="760"/>
      <c r="Q61" s="760"/>
      <c r="R61" s="760"/>
      <c r="S61" s="760"/>
      <c r="T61" s="760"/>
      <c r="U61" s="760"/>
      <c r="V61" s="760"/>
      <c r="W61" s="760"/>
      <c r="X61" s="760"/>
      <c r="Y61" s="760"/>
      <c r="Z61" s="760"/>
      <c r="AA61" s="760"/>
      <c r="AB61" s="760"/>
      <c r="AC61" s="760"/>
      <c r="AD61" s="760"/>
      <c r="AE61" s="760"/>
      <c r="AF61" s="760"/>
      <c r="AG61" s="760"/>
      <c r="AH61" s="760"/>
      <c r="AI61" s="760"/>
      <c r="AJ61" s="760"/>
      <c r="AK61" s="760"/>
      <c r="AL61" s="760"/>
      <c r="AM61" s="760"/>
      <c r="AN61" s="760"/>
      <c r="AO61" s="760"/>
      <c r="AP61" s="760"/>
      <c r="AQ61" s="760"/>
      <c r="AR61" s="760"/>
      <c r="AS61" s="760"/>
      <c r="AT61" s="760"/>
      <c r="AU61" s="760"/>
      <c r="AV61" s="760"/>
      <c r="AW61" s="760"/>
      <c r="AX61" s="760"/>
      <c r="AY61" s="760"/>
      <c r="AZ61" s="760"/>
      <c r="BA61" s="760"/>
      <c r="BB61" s="760"/>
      <c r="BC61" s="760"/>
      <c r="BD61" s="760"/>
      <c r="BE61" s="760"/>
      <c r="BF61" s="760"/>
      <c r="BG61" s="760"/>
      <c r="BH61" s="760"/>
      <c r="BI61" s="760"/>
      <c r="BJ61" s="760"/>
      <c r="BK61" s="760"/>
      <c r="BL61" s="760"/>
      <c r="BM61" s="760"/>
      <c r="BN61" s="760"/>
      <c r="BO61" s="760"/>
      <c r="BP61" s="760"/>
      <c r="BQ61" s="760"/>
      <c r="BR61" s="760"/>
      <c r="BS61" s="760"/>
      <c r="BT61" s="760"/>
      <c r="BU61" s="760"/>
      <c r="BV61" s="760"/>
      <c r="BW61" s="760"/>
      <c r="BX61" s="760"/>
      <c r="BY61" s="760"/>
      <c r="BZ61" s="760"/>
      <c r="CA61" s="760"/>
      <c r="CB61" s="760"/>
      <c r="CC61" s="760"/>
      <c r="CD61" s="760"/>
      <c r="CE61" s="760"/>
      <c r="CF61" s="760"/>
      <c r="CG61" s="760"/>
      <c r="CH61" s="760"/>
      <c r="CI61" s="760"/>
      <c r="CJ61" s="760"/>
      <c r="CK61" s="760"/>
      <c r="CL61" s="760"/>
      <c r="CM61" s="760"/>
      <c r="CN61" s="760"/>
      <c r="CO61" s="760"/>
      <c r="CP61" s="760"/>
      <c r="CQ61" s="760"/>
      <c r="CR61" s="760"/>
      <c r="CS61" s="760"/>
      <c r="CT61" s="760"/>
      <c r="CU61" s="760"/>
      <c r="CV61" s="760"/>
      <c r="CW61" s="760"/>
      <c r="CX61" s="760"/>
      <c r="CY61" s="760"/>
      <c r="CZ61" s="760"/>
      <c r="DA61" s="760"/>
      <c r="DB61" s="760"/>
      <c r="DC61" s="760"/>
      <c r="DD61" s="760"/>
      <c r="DE61" s="760"/>
      <c r="DF61" s="760"/>
      <c r="DG61" s="760"/>
      <c r="DH61" s="760"/>
      <c r="DI61" s="760"/>
      <c r="DJ61" s="760"/>
      <c r="DK61" s="760"/>
      <c r="DL61" s="760"/>
      <c r="DM61" s="760"/>
      <c r="DN61" s="760"/>
      <c r="DO61" s="760"/>
      <c r="DP61" s="760"/>
      <c r="DQ61" s="760"/>
      <c r="DR61" s="760"/>
      <c r="DS61" s="760"/>
    </row>
    <row r="62" spans="1:123" s="761" customFormat="1">
      <c r="A62" s="789" t="s">
        <v>1439</v>
      </c>
      <c r="B62" s="776" t="s">
        <v>1440</v>
      </c>
      <c r="C62" s="778"/>
      <c r="D62" s="778"/>
      <c r="E62" s="778"/>
      <c r="F62" s="780"/>
      <c r="G62" s="780"/>
      <c r="H62" s="780">
        <v>0</v>
      </c>
      <c r="I62" s="780"/>
      <c r="J62" s="780">
        <v>0</v>
      </c>
      <c r="K62" s="788"/>
      <c r="L62" s="760"/>
      <c r="M62" s="760"/>
      <c r="N62" s="760"/>
      <c r="O62" s="760"/>
      <c r="P62" s="760"/>
      <c r="Q62" s="760"/>
      <c r="R62" s="760"/>
      <c r="S62" s="760"/>
      <c r="T62" s="760"/>
      <c r="U62" s="760"/>
      <c r="V62" s="760"/>
      <c r="W62" s="760"/>
      <c r="X62" s="760"/>
      <c r="Y62" s="760"/>
      <c r="Z62" s="760"/>
      <c r="AA62" s="760"/>
      <c r="AB62" s="760"/>
      <c r="AC62" s="760"/>
      <c r="AD62" s="760"/>
      <c r="AE62" s="760"/>
      <c r="AF62" s="760"/>
      <c r="AG62" s="760"/>
      <c r="AH62" s="760"/>
      <c r="AI62" s="760"/>
      <c r="AJ62" s="760"/>
      <c r="AK62" s="760"/>
      <c r="AL62" s="760"/>
      <c r="AM62" s="760"/>
      <c r="AN62" s="760"/>
      <c r="AO62" s="760"/>
      <c r="AP62" s="760"/>
      <c r="AQ62" s="760"/>
      <c r="AR62" s="760"/>
      <c r="AS62" s="760"/>
      <c r="AT62" s="760"/>
      <c r="AU62" s="760"/>
      <c r="AV62" s="760"/>
      <c r="AW62" s="760"/>
      <c r="AX62" s="760"/>
      <c r="AY62" s="760"/>
      <c r="AZ62" s="760"/>
      <c r="BA62" s="760"/>
      <c r="BB62" s="760"/>
      <c r="BC62" s="760"/>
      <c r="BD62" s="760"/>
      <c r="BE62" s="760"/>
      <c r="BF62" s="760"/>
      <c r="BG62" s="760"/>
      <c r="BH62" s="760"/>
      <c r="BI62" s="760"/>
      <c r="BJ62" s="760"/>
      <c r="BK62" s="760"/>
      <c r="BL62" s="760"/>
      <c r="BM62" s="760"/>
      <c r="BN62" s="760"/>
      <c r="BO62" s="760"/>
      <c r="BP62" s="760"/>
      <c r="BQ62" s="760"/>
      <c r="BR62" s="760"/>
      <c r="BS62" s="760"/>
      <c r="BT62" s="760"/>
      <c r="BU62" s="760"/>
      <c r="BV62" s="760"/>
      <c r="BW62" s="760"/>
      <c r="BX62" s="760"/>
      <c r="BY62" s="760"/>
      <c r="BZ62" s="760"/>
      <c r="CA62" s="760"/>
      <c r="CB62" s="760"/>
      <c r="CC62" s="760"/>
      <c r="CD62" s="760"/>
      <c r="CE62" s="760"/>
      <c r="CF62" s="760"/>
      <c r="CG62" s="760"/>
      <c r="CH62" s="760"/>
      <c r="CI62" s="760"/>
      <c r="CJ62" s="760"/>
      <c r="CK62" s="760"/>
      <c r="CL62" s="760"/>
      <c r="CM62" s="760"/>
      <c r="CN62" s="760"/>
      <c r="CO62" s="760"/>
      <c r="CP62" s="760"/>
      <c r="CQ62" s="760"/>
      <c r="CR62" s="760"/>
      <c r="CS62" s="760"/>
      <c r="CT62" s="760"/>
      <c r="CU62" s="760"/>
      <c r="CV62" s="760"/>
      <c r="CW62" s="760"/>
      <c r="CX62" s="760"/>
      <c r="CY62" s="760"/>
      <c r="CZ62" s="760"/>
      <c r="DA62" s="760"/>
      <c r="DB62" s="760"/>
      <c r="DC62" s="760"/>
      <c r="DD62" s="760"/>
      <c r="DE62" s="760"/>
      <c r="DF62" s="760"/>
      <c r="DG62" s="760"/>
      <c r="DH62" s="760"/>
      <c r="DI62" s="760"/>
      <c r="DJ62" s="760"/>
      <c r="DK62" s="760"/>
      <c r="DL62" s="760"/>
      <c r="DM62" s="760"/>
      <c r="DN62" s="760"/>
      <c r="DO62" s="760"/>
      <c r="DP62" s="760"/>
      <c r="DQ62" s="760"/>
      <c r="DR62" s="760"/>
      <c r="DS62" s="760"/>
    </row>
    <row r="63" spans="1:123" s="761" customFormat="1">
      <c r="A63" s="789" t="s">
        <v>1441</v>
      </c>
      <c r="B63" s="776" t="s">
        <v>1442</v>
      </c>
      <c r="C63" s="778"/>
      <c r="D63" s="778"/>
      <c r="E63" s="778"/>
      <c r="F63" s="780"/>
      <c r="G63" s="780"/>
      <c r="H63" s="780">
        <v>0</v>
      </c>
      <c r="I63" s="780"/>
      <c r="J63" s="780">
        <v>0</v>
      </c>
      <c r="K63" s="788"/>
      <c r="L63" s="760"/>
      <c r="M63" s="760"/>
      <c r="N63" s="760"/>
      <c r="O63" s="760"/>
      <c r="P63" s="760"/>
      <c r="Q63" s="760"/>
      <c r="R63" s="760"/>
      <c r="S63" s="760"/>
      <c r="T63" s="760"/>
      <c r="U63" s="760"/>
      <c r="V63" s="760"/>
      <c r="W63" s="760"/>
      <c r="X63" s="760"/>
      <c r="Y63" s="760"/>
      <c r="Z63" s="760"/>
      <c r="AA63" s="760"/>
      <c r="AB63" s="760"/>
      <c r="AC63" s="760"/>
      <c r="AD63" s="760"/>
      <c r="AE63" s="760"/>
      <c r="AF63" s="760"/>
      <c r="AG63" s="760"/>
      <c r="AH63" s="760"/>
      <c r="AI63" s="760"/>
      <c r="AJ63" s="760"/>
      <c r="AK63" s="760"/>
      <c r="AL63" s="760"/>
      <c r="AM63" s="760"/>
      <c r="AN63" s="760"/>
      <c r="AO63" s="760"/>
      <c r="AP63" s="760"/>
      <c r="AQ63" s="760"/>
      <c r="AR63" s="760"/>
      <c r="AS63" s="760"/>
      <c r="AT63" s="760"/>
      <c r="AU63" s="760"/>
      <c r="AV63" s="760"/>
      <c r="AW63" s="760"/>
      <c r="AX63" s="760"/>
      <c r="AY63" s="760"/>
      <c r="AZ63" s="760"/>
      <c r="BA63" s="760"/>
      <c r="BB63" s="760"/>
      <c r="BC63" s="760"/>
      <c r="BD63" s="760"/>
      <c r="BE63" s="760"/>
      <c r="BF63" s="760"/>
      <c r="BG63" s="760"/>
      <c r="BH63" s="760"/>
      <c r="BI63" s="760"/>
      <c r="BJ63" s="760"/>
      <c r="BK63" s="760"/>
      <c r="BL63" s="760"/>
      <c r="BM63" s="760"/>
      <c r="BN63" s="760"/>
      <c r="BO63" s="760"/>
      <c r="BP63" s="760"/>
      <c r="BQ63" s="760"/>
      <c r="BR63" s="760"/>
      <c r="BS63" s="760"/>
      <c r="BT63" s="760"/>
      <c r="BU63" s="760"/>
      <c r="BV63" s="760"/>
      <c r="BW63" s="760"/>
      <c r="BX63" s="760"/>
      <c r="BY63" s="760"/>
      <c r="BZ63" s="760"/>
      <c r="CA63" s="760"/>
      <c r="CB63" s="760"/>
      <c r="CC63" s="760"/>
      <c r="CD63" s="760"/>
      <c r="CE63" s="760"/>
      <c r="CF63" s="760"/>
      <c r="CG63" s="760"/>
      <c r="CH63" s="760"/>
      <c r="CI63" s="760"/>
      <c r="CJ63" s="760"/>
      <c r="CK63" s="760"/>
      <c r="CL63" s="760"/>
      <c r="CM63" s="760"/>
      <c r="CN63" s="760"/>
      <c r="CO63" s="760"/>
      <c r="CP63" s="760"/>
      <c r="CQ63" s="760"/>
      <c r="CR63" s="760"/>
      <c r="CS63" s="760"/>
      <c r="CT63" s="760"/>
      <c r="CU63" s="760"/>
      <c r="CV63" s="760"/>
      <c r="CW63" s="760"/>
      <c r="CX63" s="760"/>
      <c r="CY63" s="760"/>
      <c r="CZ63" s="760"/>
      <c r="DA63" s="760"/>
      <c r="DB63" s="760"/>
      <c r="DC63" s="760"/>
      <c r="DD63" s="760"/>
      <c r="DE63" s="760"/>
      <c r="DF63" s="760"/>
      <c r="DG63" s="760"/>
      <c r="DH63" s="760"/>
      <c r="DI63" s="760"/>
      <c r="DJ63" s="760"/>
      <c r="DK63" s="760"/>
      <c r="DL63" s="760"/>
      <c r="DM63" s="760"/>
      <c r="DN63" s="760"/>
      <c r="DO63" s="760"/>
      <c r="DP63" s="760"/>
      <c r="DQ63" s="760"/>
      <c r="DR63" s="760"/>
      <c r="DS63" s="760"/>
    </row>
    <row r="64" spans="1:123" s="761" customFormat="1" ht="50.25" customHeight="1">
      <c r="A64" s="789" t="s">
        <v>1443</v>
      </c>
      <c r="B64" s="803" t="s">
        <v>1444</v>
      </c>
      <c r="C64" s="804">
        <v>0</v>
      </c>
      <c r="D64" s="804">
        <v>546.94000000000005</v>
      </c>
      <c r="E64" s="804">
        <v>494.76</v>
      </c>
      <c r="F64" s="804">
        <v>475.13</v>
      </c>
      <c r="G64" s="804">
        <v>492.38920000000002</v>
      </c>
      <c r="H64" s="804">
        <v>491.53999999999996</v>
      </c>
      <c r="I64" s="804">
        <v>489.71000000000004</v>
      </c>
      <c r="J64" s="804">
        <v>506.09</v>
      </c>
      <c r="K64" s="788"/>
      <c r="L64" s="760"/>
      <c r="M64" s="760"/>
      <c r="N64" s="760"/>
      <c r="O64" s="760"/>
      <c r="P64" s="760"/>
      <c r="Q64" s="760"/>
      <c r="R64" s="760"/>
      <c r="S64" s="760"/>
      <c r="T64" s="760"/>
      <c r="U64" s="760"/>
      <c r="V64" s="760"/>
      <c r="W64" s="760"/>
      <c r="X64" s="760"/>
      <c r="Y64" s="760"/>
      <c r="Z64" s="760"/>
      <c r="AA64" s="760"/>
      <c r="AB64" s="760"/>
      <c r="AC64" s="760"/>
      <c r="AD64" s="760"/>
      <c r="AE64" s="760"/>
      <c r="AF64" s="760"/>
      <c r="AG64" s="760"/>
      <c r="AH64" s="760"/>
      <c r="AI64" s="760"/>
      <c r="AJ64" s="760"/>
      <c r="AK64" s="760"/>
      <c r="AL64" s="760"/>
      <c r="AM64" s="760"/>
      <c r="AN64" s="760"/>
      <c r="AO64" s="760"/>
      <c r="AP64" s="760"/>
      <c r="AQ64" s="760"/>
      <c r="AR64" s="760"/>
      <c r="AS64" s="760"/>
      <c r="AT64" s="760"/>
      <c r="AU64" s="760"/>
      <c r="AV64" s="760"/>
      <c r="AW64" s="760"/>
      <c r="AX64" s="760"/>
      <c r="AY64" s="760"/>
      <c r="AZ64" s="760"/>
      <c r="BA64" s="760"/>
      <c r="BB64" s="760"/>
      <c r="BC64" s="760"/>
      <c r="BD64" s="760"/>
      <c r="BE64" s="760"/>
      <c r="BF64" s="760"/>
      <c r="BG64" s="760"/>
      <c r="BH64" s="760"/>
      <c r="BI64" s="760"/>
      <c r="BJ64" s="760"/>
      <c r="BK64" s="760"/>
      <c r="BL64" s="760"/>
      <c r="BM64" s="760"/>
      <c r="BN64" s="760"/>
      <c r="BO64" s="760"/>
      <c r="BP64" s="760"/>
      <c r="BQ64" s="760"/>
      <c r="BR64" s="760"/>
      <c r="BS64" s="760"/>
      <c r="BT64" s="760"/>
      <c r="BU64" s="760"/>
      <c r="BV64" s="760"/>
      <c r="BW64" s="760"/>
      <c r="BX64" s="760"/>
      <c r="BY64" s="760"/>
      <c r="BZ64" s="760"/>
      <c r="CA64" s="760"/>
      <c r="CB64" s="760"/>
      <c r="CC64" s="760"/>
      <c r="CD64" s="760"/>
      <c r="CE64" s="760"/>
      <c r="CF64" s="760"/>
      <c r="CG64" s="760"/>
      <c r="CH64" s="760"/>
      <c r="CI64" s="760"/>
      <c r="CJ64" s="760"/>
      <c r="CK64" s="760"/>
      <c r="CL64" s="760"/>
      <c r="CM64" s="760"/>
      <c r="CN64" s="760"/>
      <c r="CO64" s="760"/>
      <c r="CP64" s="760"/>
      <c r="CQ64" s="760"/>
      <c r="CR64" s="760"/>
      <c r="CS64" s="760"/>
      <c r="CT64" s="760"/>
      <c r="CU64" s="760"/>
      <c r="CV64" s="760"/>
      <c r="CW64" s="760"/>
      <c r="CX64" s="760"/>
      <c r="CY64" s="760"/>
      <c r="CZ64" s="760"/>
      <c r="DA64" s="760"/>
      <c r="DB64" s="760"/>
      <c r="DC64" s="760"/>
      <c r="DD64" s="760"/>
      <c r="DE64" s="760"/>
      <c r="DF64" s="760"/>
      <c r="DG64" s="760"/>
      <c r="DH64" s="760"/>
      <c r="DI64" s="760"/>
      <c r="DJ64" s="760"/>
      <c r="DK64" s="760"/>
      <c r="DL64" s="760"/>
      <c r="DM64" s="760"/>
      <c r="DN64" s="760"/>
      <c r="DO64" s="760"/>
      <c r="DP64" s="760"/>
      <c r="DQ64" s="760"/>
      <c r="DR64" s="760"/>
      <c r="DS64" s="760"/>
    </row>
    <row r="65" spans="1:123" s="761" customFormat="1" ht="28.5">
      <c r="A65" s="789" t="s">
        <v>1445</v>
      </c>
      <c r="B65" s="776" t="s">
        <v>1446</v>
      </c>
      <c r="C65" s="778"/>
      <c r="D65" s="778">
        <v>417.83</v>
      </c>
      <c r="E65" s="778">
        <v>378</v>
      </c>
      <c r="F65" s="780">
        <v>362.98</v>
      </c>
      <c r="G65" s="806">
        <v>376.16590000000002</v>
      </c>
      <c r="H65" s="780">
        <v>375.52</v>
      </c>
      <c r="I65" s="780">
        <v>374.12</v>
      </c>
      <c r="J65" s="780">
        <v>386.64</v>
      </c>
      <c r="K65" s="788"/>
      <c r="L65" s="760"/>
      <c r="M65" s="760"/>
      <c r="N65" s="760"/>
      <c r="O65" s="760"/>
      <c r="P65" s="760"/>
      <c r="Q65" s="760"/>
      <c r="R65" s="760"/>
      <c r="S65" s="760"/>
      <c r="T65" s="760"/>
      <c r="U65" s="760"/>
      <c r="V65" s="760"/>
      <c r="W65" s="760"/>
      <c r="X65" s="760"/>
      <c r="Y65" s="760"/>
      <c r="Z65" s="760"/>
      <c r="AA65" s="760"/>
      <c r="AB65" s="760"/>
      <c r="AC65" s="760"/>
      <c r="AD65" s="760"/>
      <c r="AE65" s="760"/>
      <c r="AF65" s="760"/>
      <c r="AG65" s="760"/>
      <c r="AH65" s="760"/>
      <c r="AI65" s="760"/>
      <c r="AJ65" s="760"/>
      <c r="AK65" s="760"/>
      <c r="AL65" s="760"/>
      <c r="AM65" s="760"/>
      <c r="AN65" s="760"/>
      <c r="AO65" s="760"/>
      <c r="AP65" s="760"/>
      <c r="AQ65" s="760"/>
      <c r="AR65" s="760"/>
      <c r="AS65" s="760"/>
      <c r="AT65" s="760"/>
      <c r="AU65" s="760"/>
      <c r="AV65" s="760"/>
      <c r="AW65" s="760"/>
      <c r="AX65" s="760"/>
      <c r="AY65" s="760"/>
      <c r="AZ65" s="760"/>
      <c r="BA65" s="760"/>
      <c r="BB65" s="760"/>
      <c r="BC65" s="760"/>
      <c r="BD65" s="760"/>
      <c r="BE65" s="760"/>
      <c r="BF65" s="760"/>
      <c r="BG65" s="760"/>
      <c r="BH65" s="760"/>
      <c r="BI65" s="760"/>
      <c r="BJ65" s="760"/>
      <c r="BK65" s="760"/>
      <c r="BL65" s="760"/>
      <c r="BM65" s="760"/>
      <c r="BN65" s="760"/>
      <c r="BO65" s="760"/>
      <c r="BP65" s="760"/>
      <c r="BQ65" s="760"/>
      <c r="BR65" s="760"/>
      <c r="BS65" s="760"/>
      <c r="BT65" s="760"/>
      <c r="BU65" s="760"/>
      <c r="BV65" s="760"/>
      <c r="BW65" s="760"/>
      <c r="BX65" s="760"/>
      <c r="BY65" s="760"/>
      <c r="BZ65" s="760"/>
      <c r="CA65" s="760"/>
      <c r="CB65" s="760"/>
      <c r="CC65" s="760"/>
      <c r="CD65" s="760"/>
      <c r="CE65" s="760"/>
      <c r="CF65" s="760"/>
      <c r="CG65" s="760"/>
      <c r="CH65" s="760"/>
      <c r="CI65" s="760"/>
      <c r="CJ65" s="760"/>
      <c r="CK65" s="760"/>
      <c r="CL65" s="760"/>
      <c r="CM65" s="760"/>
      <c r="CN65" s="760"/>
      <c r="CO65" s="760"/>
      <c r="CP65" s="760"/>
      <c r="CQ65" s="760"/>
      <c r="CR65" s="760"/>
      <c r="CS65" s="760"/>
      <c r="CT65" s="760"/>
      <c r="CU65" s="760"/>
      <c r="CV65" s="760"/>
      <c r="CW65" s="760"/>
      <c r="CX65" s="760"/>
      <c r="CY65" s="760"/>
      <c r="CZ65" s="760"/>
      <c r="DA65" s="760"/>
      <c r="DB65" s="760"/>
      <c r="DC65" s="760"/>
      <c r="DD65" s="760"/>
      <c r="DE65" s="760"/>
      <c r="DF65" s="760"/>
      <c r="DG65" s="760"/>
      <c r="DH65" s="760"/>
      <c r="DI65" s="760"/>
      <c r="DJ65" s="760"/>
      <c r="DK65" s="760"/>
      <c r="DL65" s="760"/>
      <c r="DM65" s="760"/>
      <c r="DN65" s="760"/>
      <c r="DO65" s="760"/>
      <c r="DP65" s="760"/>
      <c r="DQ65" s="760"/>
      <c r="DR65" s="760"/>
      <c r="DS65" s="760"/>
    </row>
    <row r="66" spans="1:123" s="761" customFormat="1" ht="30" customHeight="1">
      <c r="A66" s="789" t="s">
        <v>1447</v>
      </c>
      <c r="B66" s="776" t="s">
        <v>1448</v>
      </c>
      <c r="C66" s="778"/>
      <c r="D66" s="778">
        <v>129.11000000000001</v>
      </c>
      <c r="E66" s="778">
        <v>116.78999999999999</v>
      </c>
      <c r="F66" s="780">
        <v>112.14999999999999</v>
      </c>
      <c r="G66" s="806">
        <v>116.22329999999999</v>
      </c>
      <c r="H66" s="780">
        <v>116.02</v>
      </c>
      <c r="I66" s="780">
        <v>115.59</v>
      </c>
      <c r="J66" s="780">
        <v>119.45</v>
      </c>
      <c r="K66" s="788"/>
      <c r="L66" s="760"/>
      <c r="M66" s="760"/>
      <c r="N66" s="760"/>
      <c r="O66" s="760"/>
      <c r="P66" s="760"/>
      <c r="Q66" s="760"/>
      <c r="R66" s="760"/>
      <c r="S66" s="760"/>
      <c r="T66" s="760"/>
      <c r="U66" s="760"/>
      <c r="V66" s="760"/>
      <c r="W66" s="760"/>
      <c r="X66" s="760"/>
      <c r="Y66" s="760"/>
      <c r="Z66" s="760"/>
      <c r="AA66" s="760"/>
      <c r="AB66" s="760"/>
      <c r="AC66" s="760"/>
      <c r="AD66" s="760"/>
      <c r="AE66" s="760"/>
      <c r="AF66" s="760"/>
      <c r="AG66" s="760"/>
      <c r="AH66" s="760"/>
      <c r="AI66" s="760"/>
      <c r="AJ66" s="760"/>
      <c r="AK66" s="760"/>
      <c r="AL66" s="760"/>
      <c r="AM66" s="760"/>
      <c r="AN66" s="760"/>
      <c r="AO66" s="760"/>
      <c r="AP66" s="760"/>
      <c r="AQ66" s="760"/>
      <c r="AR66" s="760"/>
      <c r="AS66" s="760"/>
      <c r="AT66" s="760"/>
      <c r="AU66" s="760"/>
      <c r="AV66" s="760"/>
      <c r="AW66" s="760"/>
      <c r="AX66" s="760"/>
      <c r="AY66" s="760"/>
      <c r="AZ66" s="760"/>
      <c r="BA66" s="760"/>
      <c r="BB66" s="760"/>
      <c r="BC66" s="760"/>
      <c r="BD66" s="760"/>
      <c r="BE66" s="760"/>
      <c r="BF66" s="760"/>
      <c r="BG66" s="760"/>
      <c r="BH66" s="760"/>
      <c r="BI66" s="760"/>
      <c r="BJ66" s="760"/>
      <c r="BK66" s="760"/>
      <c r="BL66" s="760"/>
      <c r="BM66" s="760"/>
      <c r="BN66" s="760"/>
      <c r="BO66" s="760"/>
      <c r="BP66" s="760"/>
      <c r="BQ66" s="760"/>
      <c r="BR66" s="760"/>
      <c r="BS66" s="760"/>
      <c r="BT66" s="760"/>
      <c r="BU66" s="760"/>
      <c r="BV66" s="760"/>
      <c r="BW66" s="760"/>
      <c r="BX66" s="760"/>
      <c r="BY66" s="760"/>
      <c r="BZ66" s="760"/>
      <c r="CA66" s="760"/>
      <c r="CB66" s="760"/>
      <c r="CC66" s="760"/>
      <c r="CD66" s="760"/>
      <c r="CE66" s="760"/>
      <c r="CF66" s="760"/>
      <c r="CG66" s="760"/>
      <c r="CH66" s="760"/>
      <c r="CI66" s="760"/>
      <c r="CJ66" s="760"/>
      <c r="CK66" s="760"/>
      <c r="CL66" s="760"/>
      <c r="CM66" s="760"/>
      <c r="CN66" s="760"/>
      <c r="CO66" s="760"/>
      <c r="CP66" s="760"/>
      <c r="CQ66" s="760"/>
      <c r="CR66" s="760"/>
      <c r="CS66" s="760"/>
      <c r="CT66" s="760"/>
      <c r="CU66" s="760"/>
      <c r="CV66" s="760"/>
      <c r="CW66" s="760"/>
      <c r="CX66" s="760"/>
      <c r="CY66" s="760"/>
      <c r="CZ66" s="760"/>
      <c r="DA66" s="760"/>
      <c r="DB66" s="760"/>
      <c r="DC66" s="760"/>
      <c r="DD66" s="760"/>
      <c r="DE66" s="760"/>
      <c r="DF66" s="760"/>
      <c r="DG66" s="760"/>
      <c r="DH66" s="760"/>
      <c r="DI66" s="760"/>
      <c r="DJ66" s="760"/>
      <c r="DK66" s="760"/>
      <c r="DL66" s="760"/>
      <c r="DM66" s="760"/>
      <c r="DN66" s="760"/>
      <c r="DO66" s="760"/>
      <c r="DP66" s="760"/>
      <c r="DQ66" s="760"/>
      <c r="DR66" s="760"/>
      <c r="DS66" s="760"/>
    </row>
    <row r="67" spans="1:123" s="761" customFormat="1" ht="28.5">
      <c r="A67" s="789" t="s">
        <v>1449</v>
      </c>
      <c r="B67" s="776" t="s">
        <v>1450</v>
      </c>
      <c r="C67" s="778"/>
      <c r="D67" s="778"/>
      <c r="E67" s="778"/>
      <c r="F67" s="780"/>
      <c r="G67" s="780"/>
      <c r="H67" s="780">
        <v>0</v>
      </c>
      <c r="I67" s="780"/>
      <c r="J67" s="780">
        <v>0</v>
      </c>
      <c r="K67" s="788"/>
      <c r="L67" s="760"/>
      <c r="M67" s="760"/>
      <c r="N67" s="760"/>
      <c r="O67" s="760"/>
      <c r="P67" s="760"/>
      <c r="Q67" s="760"/>
      <c r="R67" s="760"/>
      <c r="S67" s="760"/>
      <c r="T67" s="760"/>
      <c r="U67" s="760"/>
      <c r="V67" s="760"/>
      <c r="W67" s="760"/>
      <c r="X67" s="760"/>
      <c r="Y67" s="760"/>
      <c r="Z67" s="760"/>
      <c r="AA67" s="760"/>
      <c r="AB67" s="760"/>
      <c r="AC67" s="760"/>
      <c r="AD67" s="760"/>
      <c r="AE67" s="760"/>
      <c r="AF67" s="760"/>
      <c r="AG67" s="760"/>
      <c r="AH67" s="760"/>
      <c r="AI67" s="760"/>
      <c r="AJ67" s="760"/>
      <c r="AK67" s="760"/>
      <c r="AL67" s="760"/>
      <c r="AM67" s="760"/>
      <c r="AN67" s="760"/>
      <c r="AO67" s="760"/>
      <c r="AP67" s="760"/>
      <c r="AQ67" s="760"/>
      <c r="AR67" s="760"/>
      <c r="AS67" s="760"/>
      <c r="AT67" s="760"/>
      <c r="AU67" s="760"/>
      <c r="AV67" s="760"/>
      <c r="AW67" s="760"/>
      <c r="AX67" s="760"/>
      <c r="AY67" s="760"/>
      <c r="AZ67" s="760"/>
      <c r="BA67" s="760"/>
      <c r="BB67" s="760"/>
      <c r="BC67" s="760"/>
      <c r="BD67" s="760"/>
      <c r="BE67" s="760"/>
      <c r="BF67" s="760"/>
      <c r="BG67" s="760"/>
      <c r="BH67" s="760"/>
      <c r="BI67" s="760"/>
      <c r="BJ67" s="760"/>
      <c r="BK67" s="760"/>
      <c r="BL67" s="760"/>
      <c r="BM67" s="760"/>
      <c r="BN67" s="760"/>
      <c r="BO67" s="760"/>
      <c r="BP67" s="760"/>
      <c r="BQ67" s="760"/>
      <c r="BR67" s="760"/>
      <c r="BS67" s="760"/>
      <c r="BT67" s="760"/>
      <c r="BU67" s="760"/>
      <c r="BV67" s="760"/>
      <c r="BW67" s="760"/>
      <c r="BX67" s="760"/>
      <c r="BY67" s="760"/>
      <c r="BZ67" s="760"/>
      <c r="CA67" s="760"/>
      <c r="CB67" s="760"/>
      <c r="CC67" s="760"/>
      <c r="CD67" s="760"/>
      <c r="CE67" s="760"/>
      <c r="CF67" s="760"/>
      <c r="CG67" s="760"/>
      <c r="CH67" s="760"/>
      <c r="CI67" s="760"/>
      <c r="CJ67" s="760"/>
      <c r="CK67" s="760"/>
      <c r="CL67" s="760"/>
      <c r="CM67" s="760"/>
      <c r="CN67" s="760"/>
      <c r="CO67" s="760"/>
      <c r="CP67" s="760"/>
      <c r="CQ67" s="760"/>
      <c r="CR67" s="760"/>
      <c r="CS67" s="760"/>
      <c r="CT67" s="760"/>
      <c r="CU67" s="760"/>
      <c r="CV67" s="760"/>
      <c r="CW67" s="760"/>
      <c r="CX67" s="760"/>
      <c r="CY67" s="760"/>
      <c r="CZ67" s="760"/>
      <c r="DA67" s="760"/>
      <c r="DB67" s="760"/>
      <c r="DC67" s="760"/>
      <c r="DD67" s="760"/>
      <c r="DE67" s="760"/>
      <c r="DF67" s="760"/>
      <c r="DG67" s="760"/>
      <c r="DH67" s="760"/>
      <c r="DI67" s="760"/>
      <c r="DJ67" s="760"/>
      <c r="DK67" s="760"/>
      <c r="DL67" s="760"/>
      <c r="DM67" s="760"/>
      <c r="DN67" s="760"/>
      <c r="DO67" s="760"/>
      <c r="DP67" s="760"/>
      <c r="DQ67" s="760"/>
      <c r="DR67" s="760"/>
      <c r="DS67" s="760"/>
    </row>
    <row r="68" spans="1:123" s="761" customFormat="1" ht="57">
      <c r="A68" s="789" t="s">
        <v>1451</v>
      </c>
      <c r="B68" s="803" t="s">
        <v>1452</v>
      </c>
      <c r="C68" s="778"/>
      <c r="D68" s="778"/>
      <c r="E68" s="778"/>
      <c r="F68" s="780">
        <v>8.2100000000000009</v>
      </c>
      <c r="G68" s="780"/>
      <c r="H68" s="780">
        <v>8.49</v>
      </c>
      <c r="I68" s="780"/>
      <c r="J68" s="780">
        <v>8.74</v>
      </c>
      <c r="K68" s="788"/>
      <c r="L68" s="760"/>
      <c r="M68" s="760"/>
      <c r="N68" s="760"/>
      <c r="O68" s="760"/>
      <c r="P68" s="760"/>
      <c r="Q68" s="760"/>
      <c r="R68" s="760"/>
      <c r="S68" s="760"/>
      <c r="T68" s="760"/>
      <c r="U68" s="760"/>
      <c r="V68" s="760"/>
      <c r="W68" s="760"/>
      <c r="X68" s="760"/>
      <c r="Y68" s="760"/>
      <c r="Z68" s="760"/>
      <c r="AA68" s="760"/>
      <c r="AB68" s="760"/>
      <c r="AC68" s="760"/>
      <c r="AD68" s="760"/>
      <c r="AE68" s="760"/>
      <c r="AF68" s="760"/>
      <c r="AG68" s="760"/>
      <c r="AH68" s="760"/>
      <c r="AI68" s="760"/>
      <c r="AJ68" s="760"/>
      <c r="AK68" s="760"/>
      <c r="AL68" s="760"/>
      <c r="AM68" s="760"/>
      <c r="AN68" s="760"/>
      <c r="AO68" s="760"/>
      <c r="AP68" s="760"/>
      <c r="AQ68" s="760"/>
      <c r="AR68" s="760"/>
      <c r="AS68" s="760"/>
      <c r="AT68" s="760"/>
      <c r="AU68" s="760"/>
      <c r="AV68" s="760"/>
      <c r="AW68" s="760"/>
      <c r="AX68" s="760"/>
      <c r="AY68" s="760"/>
      <c r="AZ68" s="760"/>
      <c r="BA68" s="760"/>
      <c r="BB68" s="760"/>
      <c r="BC68" s="760"/>
      <c r="BD68" s="760"/>
      <c r="BE68" s="760"/>
      <c r="BF68" s="760"/>
      <c r="BG68" s="760"/>
      <c r="BH68" s="760"/>
      <c r="BI68" s="760"/>
      <c r="BJ68" s="760"/>
      <c r="BK68" s="760"/>
      <c r="BL68" s="760"/>
      <c r="BM68" s="760"/>
      <c r="BN68" s="760"/>
      <c r="BO68" s="760"/>
      <c r="BP68" s="760"/>
      <c r="BQ68" s="760"/>
      <c r="BR68" s="760"/>
      <c r="BS68" s="760"/>
      <c r="BT68" s="760"/>
      <c r="BU68" s="760"/>
      <c r="BV68" s="760"/>
      <c r="BW68" s="760"/>
      <c r="BX68" s="760"/>
      <c r="BY68" s="760"/>
      <c r="BZ68" s="760"/>
      <c r="CA68" s="760"/>
      <c r="CB68" s="760"/>
      <c r="CC68" s="760"/>
      <c r="CD68" s="760"/>
      <c r="CE68" s="760"/>
      <c r="CF68" s="760"/>
      <c r="CG68" s="760"/>
      <c r="CH68" s="760"/>
      <c r="CI68" s="760"/>
      <c r="CJ68" s="760"/>
      <c r="CK68" s="760"/>
      <c r="CL68" s="760"/>
      <c r="CM68" s="760"/>
      <c r="CN68" s="760"/>
      <c r="CO68" s="760"/>
      <c r="CP68" s="760"/>
      <c r="CQ68" s="760"/>
      <c r="CR68" s="760"/>
      <c r="CS68" s="760"/>
      <c r="CT68" s="760"/>
      <c r="CU68" s="760"/>
      <c r="CV68" s="760"/>
      <c r="CW68" s="760"/>
      <c r="CX68" s="760"/>
      <c r="CY68" s="760"/>
      <c r="CZ68" s="760"/>
      <c r="DA68" s="760"/>
      <c r="DB68" s="760"/>
      <c r="DC68" s="760"/>
      <c r="DD68" s="760"/>
      <c r="DE68" s="760"/>
      <c r="DF68" s="760"/>
      <c r="DG68" s="760"/>
      <c r="DH68" s="760"/>
      <c r="DI68" s="760"/>
      <c r="DJ68" s="760"/>
      <c r="DK68" s="760"/>
      <c r="DL68" s="760"/>
      <c r="DM68" s="760"/>
      <c r="DN68" s="760"/>
      <c r="DO68" s="760"/>
      <c r="DP68" s="760"/>
      <c r="DQ68" s="760"/>
      <c r="DR68" s="760"/>
      <c r="DS68" s="760"/>
    </row>
    <row r="69" spans="1:123" s="761" customFormat="1">
      <c r="A69" s="789" t="s">
        <v>1453</v>
      </c>
      <c r="B69" s="803" t="s">
        <v>1454</v>
      </c>
      <c r="C69" s="778"/>
      <c r="D69" s="778"/>
      <c r="E69" s="778">
        <v>2.09</v>
      </c>
      <c r="F69" s="780">
        <v>0</v>
      </c>
      <c r="G69" s="780">
        <v>2.08</v>
      </c>
      <c r="H69" s="780">
        <v>0</v>
      </c>
      <c r="I69" s="780">
        <v>2.0699999999999998</v>
      </c>
      <c r="J69" s="780">
        <v>0</v>
      </c>
      <c r="K69" s="788"/>
      <c r="L69" s="760"/>
      <c r="M69" s="760"/>
      <c r="N69" s="760"/>
      <c r="O69" s="760"/>
      <c r="P69" s="760"/>
      <c r="Q69" s="760"/>
      <c r="R69" s="760"/>
      <c r="S69" s="760"/>
      <c r="T69" s="760"/>
      <c r="U69" s="760"/>
      <c r="V69" s="760"/>
      <c r="W69" s="760"/>
      <c r="X69" s="760"/>
      <c r="Y69" s="760"/>
      <c r="Z69" s="760"/>
      <c r="AA69" s="760"/>
      <c r="AB69" s="760"/>
      <c r="AC69" s="760"/>
      <c r="AD69" s="760"/>
      <c r="AE69" s="760"/>
      <c r="AF69" s="760"/>
      <c r="AG69" s="760"/>
      <c r="AH69" s="760"/>
      <c r="AI69" s="760"/>
      <c r="AJ69" s="760"/>
      <c r="AK69" s="760"/>
      <c r="AL69" s="760"/>
      <c r="AM69" s="760"/>
      <c r="AN69" s="760"/>
      <c r="AO69" s="760"/>
      <c r="AP69" s="760"/>
      <c r="AQ69" s="760"/>
      <c r="AR69" s="760"/>
      <c r="AS69" s="760"/>
      <c r="AT69" s="760"/>
      <c r="AU69" s="760"/>
      <c r="AV69" s="760"/>
      <c r="AW69" s="760"/>
      <c r="AX69" s="760"/>
      <c r="AY69" s="760"/>
      <c r="AZ69" s="760"/>
      <c r="BA69" s="760"/>
      <c r="BB69" s="760"/>
      <c r="BC69" s="760"/>
      <c r="BD69" s="760"/>
      <c r="BE69" s="760"/>
      <c r="BF69" s="760"/>
      <c r="BG69" s="760"/>
      <c r="BH69" s="760"/>
      <c r="BI69" s="760"/>
      <c r="BJ69" s="760"/>
      <c r="BK69" s="760"/>
      <c r="BL69" s="760"/>
      <c r="BM69" s="760"/>
      <c r="BN69" s="760"/>
      <c r="BO69" s="760"/>
      <c r="BP69" s="760"/>
      <c r="BQ69" s="760"/>
      <c r="BR69" s="760"/>
      <c r="BS69" s="760"/>
      <c r="BT69" s="760"/>
      <c r="BU69" s="760"/>
      <c r="BV69" s="760"/>
      <c r="BW69" s="760"/>
      <c r="BX69" s="760"/>
      <c r="BY69" s="760"/>
      <c r="BZ69" s="760"/>
      <c r="CA69" s="760"/>
      <c r="CB69" s="760"/>
      <c r="CC69" s="760"/>
      <c r="CD69" s="760"/>
      <c r="CE69" s="760"/>
      <c r="CF69" s="760"/>
      <c r="CG69" s="760"/>
      <c r="CH69" s="760"/>
      <c r="CI69" s="760"/>
      <c r="CJ69" s="760"/>
      <c r="CK69" s="760"/>
      <c r="CL69" s="760"/>
      <c r="CM69" s="760"/>
      <c r="CN69" s="760"/>
      <c r="CO69" s="760"/>
      <c r="CP69" s="760"/>
      <c r="CQ69" s="760"/>
      <c r="CR69" s="760"/>
      <c r="CS69" s="760"/>
      <c r="CT69" s="760"/>
      <c r="CU69" s="760"/>
      <c r="CV69" s="760"/>
      <c r="CW69" s="760"/>
      <c r="CX69" s="760"/>
      <c r="CY69" s="760"/>
      <c r="CZ69" s="760"/>
      <c r="DA69" s="760"/>
      <c r="DB69" s="760"/>
      <c r="DC69" s="760"/>
      <c r="DD69" s="760"/>
      <c r="DE69" s="760"/>
      <c r="DF69" s="760"/>
      <c r="DG69" s="760"/>
      <c r="DH69" s="760"/>
      <c r="DI69" s="760"/>
      <c r="DJ69" s="760"/>
      <c r="DK69" s="760"/>
      <c r="DL69" s="760"/>
      <c r="DM69" s="760"/>
      <c r="DN69" s="760"/>
      <c r="DO69" s="760"/>
      <c r="DP69" s="760"/>
      <c r="DQ69" s="760"/>
      <c r="DR69" s="760"/>
      <c r="DS69" s="760"/>
    </row>
    <row r="70" spans="1:123" s="761" customFormat="1">
      <c r="A70" s="789" t="s">
        <v>1455</v>
      </c>
      <c r="B70" s="803" t="s">
        <v>1456</v>
      </c>
      <c r="C70" s="778"/>
      <c r="D70" s="778"/>
      <c r="E70" s="778">
        <v>3.14</v>
      </c>
      <c r="F70" s="780">
        <v>0</v>
      </c>
      <c r="G70" s="780">
        <v>3.12</v>
      </c>
      <c r="H70" s="780">
        <v>0</v>
      </c>
      <c r="I70" s="780">
        <v>3.1</v>
      </c>
      <c r="J70" s="780">
        <v>0</v>
      </c>
      <c r="K70" s="788"/>
      <c r="L70" s="760"/>
      <c r="M70" s="760"/>
      <c r="N70" s="760"/>
      <c r="O70" s="760"/>
      <c r="P70" s="760"/>
      <c r="Q70" s="760"/>
      <c r="R70" s="760"/>
      <c r="S70" s="760"/>
      <c r="T70" s="760"/>
      <c r="U70" s="760"/>
      <c r="V70" s="760"/>
      <c r="W70" s="760"/>
      <c r="X70" s="760"/>
      <c r="Y70" s="760"/>
      <c r="Z70" s="760"/>
      <c r="AA70" s="760"/>
      <c r="AB70" s="760"/>
      <c r="AC70" s="760"/>
      <c r="AD70" s="760"/>
      <c r="AE70" s="760"/>
      <c r="AF70" s="760"/>
      <c r="AG70" s="760"/>
      <c r="AH70" s="760"/>
      <c r="AI70" s="760"/>
      <c r="AJ70" s="760"/>
      <c r="AK70" s="760"/>
      <c r="AL70" s="760"/>
      <c r="AM70" s="760"/>
      <c r="AN70" s="760"/>
      <c r="AO70" s="760"/>
      <c r="AP70" s="760"/>
      <c r="AQ70" s="760"/>
      <c r="AR70" s="760"/>
      <c r="AS70" s="760"/>
      <c r="AT70" s="760"/>
      <c r="AU70" s="760"/>
      <c r="AV70" s="760"/>
      <c r="AW70" s="760"/>
      <c r="AX70" s="760"/>
      <c r="AY70" s="760"/>
      <c r="AZ70" s="760"/>
      <c r="BA70" s="760"/>
      <c r="BB70" s="760"/>
      <c r="BC70" s="760"/>
      <c r="BD70" s="760"/>
      <c r="BE70" s="760"/>
      <c r="BF70" s="760"/>
      <c r="BG70" s="760"/>
      <c r="BH70" s="760"/>
      <c r="BI70" s="760"/>
      <c r="BJ70" s="760"/>
      <c r="BK70" s="760"/>
      <c r="BL70" s="760"/>
      <c r="BM70" s="760"/>
      <c r="BN70" s="760"/>
      <c r="BO70" s="760"/>
      <c r="BP70" s="760"/>
      <c r="BQ70" s="760"/>
      <c r="BR70" s="760"/>
      <c r="BS70" s="760"/>
      <c r="BT70" s="760"/>
      <c r="BU70" s="760"/>
      <c r="BV70" s="760"/>
      <c r="BW70" s="760"/>
      <c r="BX70" s="760"/>
      <c r="BY70" s="760"/>
      <c r="BZ70" s="760"/>
      <c r="CA70" s="760"/>
      <c r="CB70" s="760"/>
      <c r="CC70" s="760"/>
      <c r="CD70" s="760"/>
      <c r="CE70" s="760"/>
      <c r="CF70" s="760"/>
      <c r="CG70" s="760"/>
      <c r="CH70" s="760"/>
      <c r="CI70" s="760"/>
      <c r="CJ70" s="760"/>
      <c r="CK70" s="760"/>
      <c r="CL70" s="760"/>
      <c r="CM70" s="760"/>
      <c r="CN70" s="760"/>
      <c r="CO70" s="760"/>
      <c r="CP70" s="760"/>
      <c r="CQ70" s="760"/>
      <c r="CR70" s="760"/>
      <c r="CS70" s="760"/>
      <c r="CT70" s="760"/>
      <c r="CU70" s="760"/>
      <c r="CV70" s="760"/>
      <c r="CW70" s="760"/>
      <c r="CX70" s="760"/>
      <c r="CY70" s="760"/>
      <c r="CZ70" s="760"/>
      <c r="DA70" s="760"/>
      <c r="DB70" s="760"/>
      <c r="DC70" s="760"/>
      <c r="DD70" s="760"/>
      <c r="DE70" s="760"/>
      <c r="DF70" s="760"/>
      <c r="DG70" s="760"/>
      <c r="DH70" s="760"/>
      <c r="DI70" s="760"/>
      <c r="DJ70" s="760"/>
      <c r="DK70" s="760"/>
      <c r="DL70" s="760"/>
      <c r="DM70" s="760"/>
      <c r="DN70" s="760"/>
      <c r="DO70" s="760"/>
      <c r="DP70" s="760"/>
      <c r="DQ70" s="760"/>
      <c r="DR70" s="760"/>
      <c r="DS70" s="760"/>
    </row>
    <row r="71" spans="1:123" s="761" customFormat="1">
      <c r="A71" s="789" t="s">
        <v>1457</v>
      </c>
      <c r="B71" s="803" t="s">
        <v>1458</v>
      </c>
      <c r="C71" s="778"/>
      <c r="D71" s="778"/>
      <c r="E71" s="778"/>
      <c r="F71" s="780"/>
      <c r="G71" s="780"/>
      <c r="H71" s="780">
        <v>0</v>
      </c>
      <c r="I71" s="780"/>
      <c r="J71" s="780">
        <v>0</v>
      </c>
      <c r="K71" s="788"/>
      <c r="L71" s="760"/>
      <c r="M71" s="760"/>
      <c r="N71" s="760"/>
      <c r="O71" s="760"/>
      <c r="P71" s="760"/>
      <c r="Q71" s="760"/>
      <c r="R71" s="760"/>
      <c r="S71" s="760"/>
      <c r="T71" s="760"/>
      <c r="U71" s="760"/>
      <c r="V71" s="760"/>
      <c r="W71" s="760"/>
      <c r="X71" s="760"/>
      <c r="Y71" s="760"/>
      <c r="Z71" s="760"/>
      <c r="AA71" s="760"/>
      <c r="AB71" s="760"/>
      <c r="AC71" s="760"/>
      <c r="AD71" s="760"/>
      <c r="AE71" s="760"/>
      <c r="AF71" s="760"/>
      <c r="AG71" s="760"/>
      <c r="AH71" s="760"/>
      <c r="AI71" s="760"/>
      <c r="AJ71" s="760"/>
      <c r="AK71" s="760"/>
      <c r="AL71" s="760"/>
      <c r="AM71" s="760"/>
      <c r="AN71" s="760"/>
      <c r="AO71" s="760"/>
      <c r="AP71" s="760"/>
      <c r="AQ71" s="760"/>
      <c r="AR71" s="760"/>
      <c r="AS71" s="760"/>
      <c r="AT71" s="760"/>
      <c r="AU71" s="760"/>
      <c r="AV71" s="760"/>
      <c r="AW71" s="760"/>
      <c r="AX71" s="760"/>
      <c r="AY71" s="760"/>
      <c r="AZ71" s="760"/>
      <c r="BA71" s="760"/>
      <c r="BB71" s="760"/>
      <c r="BC71" s="760"/>
      <c r="BD71" s="760"/>
      <c r="BE71" s="760"/>
      <c r="BF71" s="760"/>
      <c r="BG71" s="760"/>
      <c r="BH71" s="760"/>
      <c r="BI71" s="760"/>
      <c r="BJ71" s="760"/>
      <c r="BK71" s="760"/>
      <c r="BL71" s="760"/>
      <c r="BM71" s="760"/>
      <c r="BN71" s="760"/>
      <c r="BO71" s="760"/>
      <c r="BP71" s="760"/>
      <c r="BQ71" s="760"/>
      <c r="BR71" s="760"/>
      <c r="BS71" s="760"/>
      <c r="BT71" s="760"/>
      <c r="BU71" s="760"/>
      <c r="BV71" s="760"/>
      <c r="BW71" s="760"/>
      <c r="BX71" s="760"/>
      <c r="BY71" s="760"/>
      <c r="BZ71" s="760"/>
      <c r="CA71" s="760"/>
      <c r="CB71" s="760"/>
      <c r="CC71" s="760"/>
      <c r="CD71" s="760"/>
      <c r="CE71" s="760"/>
      <c r="CF71" s="760"/>
      <c r="CG71" s="760"/>
      <c r="CH71" s="760"/>
      <c r="CI71" s="760"/>
      <c r="CJ71" s="760"/>
      <c r="CK71" s="760"/>
      <c r="CL71" s="760"/>
      <c r="CM71" s="760"/>
      <c r="CN71" s="760"/>
      <c r="CO71" s="760"/>
      <c r="CP71" s="760"/>
      <c r="CQ71" s="760"/>
      <c r="CR71" s="760"/>
      <c r="CS71" s="760"/>
      <c r="CT71" s="760"/>
      <c r="CU71" s="760"/>
      <c r="CV71" s="760"/>
      <c r="CW71" s="760"/>
      <c r="CX71" s="760"/>
      <c r="CY71" s="760"/>
      <c r="CZ71" s="760"/>
      <c r="DA71" s="760"/>
      <c r="DB71" s="760"/>
      <c r="DC71" s="760"/>
      <c r="DD71" s="760"/>
      <c r="DE71" s="760"/>
      <c r="DF71" s="760"/>
      <c r="DG71" s="760"/>
      <c r="DH71" s="760"/>
      <c r="DI71" s="760"/>
      <c r="DJ71" s="760"/>
      <c r="DK71" s="760"/>
      <c r="DL71" s="760"/>
      <c r="DM71" s="760"/>
      <c r="DN71" s="760"/>
      <c r="DO71" s="760"/>
      <c r="DP71" s="760"/>
      <c r="DQ71" s="760"/>
      <c r="DR71" s="760"/>
      <c r="DS71" s="760"/>
    </row>
    <row r="72" spans="1:123" s="761" customFormat="1">
      <c r="A72" s="789" t="s">
        <v>1459</v>
      </c>
      <c r="B72" s="803" t="s">
        <v>1460</v>
      </c>
      <c r="C72" s="804">
        <v>0</v>
      </c>
      <c r="D72" s="804">
        <v>0</v>
      </c>
      <c r="E72" s="804">
        <v>46.54</v>
      </c>
      <c r="F72" s="804">
        <v>0</v>
      </c>
      <c r="G72" s="780">
        <v>46.31</v>
      </c>
      <c r="H72" s="804">
        <v>0</v>
      </c>
      <c r="I72" s="780">
        <v>46.06</v>
      </c>
      <c r="J72" s="804">
        <v>0</v>
      </c>
      <c r="K72" s="788"/>
      <c r="L72" s="760"/>
      <c r="M72" s="760"/>
      <c r="N72" s="760"/>
      <c r="O72" s="760"/>
      <c r="P72" s="760"/>
      <c r="Q72" s="760"/>
      <c r="R72" s="760"/>
      <c r="S72" s="760"/>
      <c r="T72" s="760"/>
      <c r="U72" s="760"/>
      <c r="V72" s="760"/>
      <c r="W72" s="760"/>
      <c r="X72" s="760"/>
      <c r="Y72" s="760"/>
      <c r="Z72" s="760"/>
      <c r="AA72" s="760"/>
      <c r="AB72" s="760"/>
      <c r="AC72" s="760"/>
      <c r="AD72" s="760"/>
      <c r="AE72" s="760"/>
      <c r="AF72" s="760"/>
      <c r="AG72" s="760"/>
      <c r="AH72" s="760"/>
      <c r="AI72" s="760"/>
      <c r="AJ72" s="760"/>
      <c r="AK72" s="760"/>
      <c r="AL72" s="760"/>
      <c r="AM72" s="760"/>
      <c r="AN72" s="760"/>
      <c r="AO72" s="760"/>
      <c r="AP72" s="760"/>
      <c r="AQ72" s="760"/>
      <c r="AR72" s="760"/>
      <c r="AS72" s="760"/>
      <c r="AT72" s="760"/>
      <c r="AU72" s="760"/>
      <c r="AV72" s="760"/>
      <c r="AW72" s="760"/>
      <c r="AX72" s="760"/>
      <c r="AY72" s="760"/>
      <c r="AZ72" s="760"/>
      <c r="BA72" s="760"/>
      <c r="BB72" s="760"/>
      <c r="BC72" s="760"/>
      <c r="BD72" s="760"/>
      <c r="BE72" s="760"/>
      <c r="BF72" s="760"/>
      <c r="BG72" s="760"/>
      <c r="BH72" s="760"/>
      <c r="BI72" s="760"/>
      <c r="BJ72" s="760"/>
      <c r="BK72" s="760"/>
      <c r="BL72" s="760"/>
      <c r="BM72" s="760"/>
      <c r="BN72" s="760"/>
      <c r="BO72" s="760"/>
      <c r="BP72" s="760"/>
      <c r="BQ72" s="760"/>
      <c r="BR72" s="760"/>
      <c r="BS72" s="760"/>
      <c r="BT72" s="760"/>
      <c r="BU72" s="760"/>
      <c r="BV72" s="760"/>
      <c r="BW72" s="760"/>
      <c r="BX72" s="760"/>
      <c r="BY72" s="760"/>
      <c r="BZ72" s="760"/>
      <c r="CA72" s="760"/>
      <c r="CB72" s="760"/>
      <c r="CC72" s="760"/>
      <c r="CD72" s="760"/>
      <c r="CE72" s="760"/>
      <c r="CF72" s="760"/>
      <c r="CG72" s="760"/>
      <c r="CH72" s="760"/>
      <c r="CI72" s="760"/>
      <c r="CJ72" s="760"/>
      <c r="CK72" s="760"/>
      <c r="CL72" s="760"/>
      <c r="CM72" s="760"/>
      <c r="CN72" s="760"/>
      <c r="CO72" s="760"/>
      <c r="CP72" s="760"/>
      <c r="CQ72" s="760"/>
      <c r="CR72" s="760"/>
      <c r="CS72" s="760"/>
      <c r="CT72" s="760"/>
      <c r="CU72" s="760"/>
      <c r="CV72" s="760"/>
      <c r="CW72" s="760"/>
      <c r="CX72" s="760"/>
      <c r="CY72" s="760"/>
      <c r="CZ72" s="760"/>
      <c r="DA72" s="760"/>
      <c r="DB72" s="760"/>
      <c r="DC72" s="760"/>
      <c r="DD72" s="760"/>
      <c r="DE72" s="760"/>
      <c r="DF72" s="760"/>
      <c r="DG72" s="760"/>
      <c r="DH72" s="760"/>
      <c r="DI72" s="760"/>
      <c r="DJ72" s="760"/>
      <c r="DK72" s="760"/>
      <c r="DL72" s="760"/>
      <c r="DM72" s="760"/>
      <c r="DN72" s="760"/>
      <c r="DO72" s="760"/>
      <c r="DP72" s="760"/>
      <c r="DQ72" s="760"/>
      <c r="DR72" s="760"/>
      <c r="DS72" s="760"/>
    </row>
    <row r="73" spans="1:123" s="761" customFormat="1" ht="28.5">
      <c r="A73" s="789" t="s">
        <v>1461</v>
      </c>
      <c r="B73" s="776" t="s">
        <v>1462</v>
      </c>
      <c r="C73" s="778"/>
      <c r="D73" s="778"/>
      <c r="E73" s="778"/>
      <c r="F73" s="780"/>
      <c r="G73" s="780"/>
      <c r="H73" s="780">
        <v>0</v>
      </c>
      <c r="I73" s="780"/>
      <c r="J73" s="780">
        <v>0</v>
      </c>
      <c r="K73" s="788"/>
      <c r="L73" s="760"/>
      <c r="M73" s="760"/>
      <c r="N73" s="760"/>
      <c r="O73" s="760"/>
      <c r="P73" s="760"/>
      <c r="Q73" s="760"/>
      <c r="R73" s="760"/>
      <c r="S73" s="760"/>
      <c r="T73" s="760"/>
      <c r="U73" s="760"/>
      <c r="V73" s="760"/>
      <c r="W73" s="760"/>
      <c r="X73" s="760"/>
      <c r="Y73" s="760"/>
      <c r="Z73" s="760"/>
      <c r="AA73" s="760"/>
      <c r="AB73" s="760"/>
      <c r="AC73" s="760"/>
      <c r="AD73" s="760"/>
      <c r="AE73" s="760"/>
      <c r="AF73" s="760"/>
      <c r="AG73" s="760"/>
      <c r="AH73" s="760"/>
      <c r="AI73" s="760"/>
      <c r="AJ73" s="760"/>
      <c r="AK73" s="760"/>
      <c r="AL73" s="760"/>
      <c r="AM73" s="760"/>
      <c r="AN73" s="760"/>
      <c r="AO73" s="760"/>
      <c r="AP73" s="760"/>
      <c r="AQ73" s="760"/>
      <c r="AR73" s="760"/>
      <c r="AS73" s="760"/>
      <c r="AT73" s="760"/>
      <c r="AU73" s="760"/>
      <c r="AV73" s="760"/>
      <c r="AW73" s="760"/>
      <c r="AX73" s="760"/>
      <c r="AY73" s="760"/>
      <c r="AZ73" s="760"/>
      <c r="BA73" s="760"/>
      <c r="BB73" s="760"/>
      <c r="BC73" s="760"/>
      <c r="BD73" s="760"/>
      <c r="BE73" s="760"/>
      <c r="BF73" s="760"/>
      <c r="BG73" s="760"/>
      <c r="BH73" s="760"/>
      <c r="BI73" s="760"/>
      <c r="BJ73" s="760"/>
      <c r="BK73" s="760"/>
      <c r="BL73" s="760"/>
      <c r="BM73" s="760"/>
      <c r="BN73" s="760"/>
      <c r="BO73" s="760"/>
      <c r="BP73" s="760"/>
      <c r="BQ73" s="760"/>
      <c r="BR73" s="760"/>
      <c r="BS73" s="760"/>
      <c r="BT73" s="760"/>
      <c r="BU73" s="760"/>
      <c r="BV73" s="760"/>
      <c r="BW73" s="760"/>
      <c r="BX73" s="760"/>
      <c r="BY73" s="760"/>
      <c r="BZ73" s="760"/>
      <c r="CA73" s="760"/>
      <c r="CB73" s="760"/>
      <c r="CC73" s="760"/>
      <c r="CD73" s="760"/>
      <c r="CE73" s="760"/>
      <c r="CF73" s="760"/>
      <c r="CG73" s="760"/>
      <c r="CH73" s="760"/>
      <c r="CI73" s="760"/>
      <c r="CJ73" s="760"/>
      <c r="CK73" s="760"/>
      <c r="CL73" s="760"/>
      <c r="CM73" s="760"/>
      <c r="CN73" s="760"/>
      <c r="CO73" s="760"/>
      <c r="CP73" s="760"/>
      <c r="CQ73" s="760"/>
      <c r="CR73" s="760"/>
      <c r="CS73" s="760"/>
      <c r="CT73" s="760"/>
      <c r="CU73" s="760"/>
      <c r="CV73" s="760"/>
      <c r="CW73" s="760"/>
      <c r="CX73" s="760"/>
      <c r="CY73" s="760"/>
      <c r="CZ73" s="760"/>
      <c r="DA73" s="760"/>
      <c r="DB73" s="760"/>
      <c r="DC73" s="760"/>
      <c r="DD73" s="760"/>
      <c r="DE73" s="760"/>
      <c r="DF73" s="760"/>
      <c r="DG73" s="760"/>
      <c r="DH73" s="760"/>
      <c r="DI73" s="760"/>
      <c r="DJ73" s="760"/>
      <c r="DK73" s="760"/>
      <c r="DL73" s="760"/>
      <c r="DM73" s="760"/>
      <c r="DN73" s="760"/>
      <c r="DO73" s="760"/>
      <c r="DP73" s="760"/>
      <c r="DQ73" s="760"/>
      <c r="DR73" s="760"/>
      <c r="DS73" s="760"/>
    </row>
    <row r="74" spans="1:123" s="761" customFormat="1">
      <c r="A74" s="789" t="s">
        <v>1463</v>
      </c>
      <c r="B74" s="776" t="s">
        <v>1464</v>
      </c>
      <c r="C74" s="778"/>
      <c r="D74" s="778"/>
      <c r="E74" s="778"/>
      <c r="F74" s="780"/>
      <c r="G74" s="780"/>
      <c r="H74" s="780">
        <v>0</v>
      </c>
      <c r="I74" s="780"/>
      <c r="J74" s="780">
        <v>0</v>
      </c>
      <c r="K74" s="788"/>
      <c r="L74" s="760"/>
      <c r="M74" s="760"/>
      <c r="N74" s="760"/>
      <c r="O74" s="760"/>
      <c r="P74" s="760"/>
      <c r="Q74" s="760"/>
      <c r="R74" s="760"/>
      <c r="S74" s="760"/>
      <c r="T74" s="760"/>
      <c r="U74" s="760"/>
      <c r="V74" s="760"/>
      <c r="W74" s="760"/>
      <c r="X74" s="760"/>
      <c r="Y74" s="760"/>
      <c r="Z74" s="760"/>
      <c r="AA74" s="760"/>
      <c r="AB74" s="760"/>
      <c r="AC74" s="760"/>
      <c r="AD74" s="760"/>
      <c r="AE74" s="760"/>
      <c r="AF74" s="760"/>
      <c r="AG74" s="760"/>
      <c r="AH74" s="760"/>
      <c r="AI74" s="760"/>
      <c r="AJ74" s="760"/>
      <c r="AK74" s="760"/>
      <c r="AL74" s="760"/>
      <c r="AM74" s="760"/>
      <c r="AN74" s="760"/>
      <c r="AO74" s="760"/>
      <c r="AP74" s="760"/>
      <c r="AQ74" s="760"/>
      <c r="AR74" s="760"/>
      <c r="AS74" s="760"/>
      <c r="AT74" s="760"/>
      <c r="AU74" s="760"/>
      <c r="AV74" s="760"/>
      <c r="AW74" s="760"/>
      <c r="AX74" s="760"/>
      <c r="AY74" s="760"/>
      <c r="AZ74" s="760"/>
      <c r="BA74" s="760"/>
      <c r="BB74" s="760"/>
      <c r="BC74" s="760"/>
      <c r="BD74" s="760"/>
      <c r="BE74" s="760"/>
      <c r="BF74" s="760"/>
      <c r="BG74" s="760"/>
      <c r="BH74" s="760"/>
      <c r="BI74" s="760"/>
      <c r="BJ74" s="760"/>
      <c r="BK74" s="760"/>
      <c r="BL74" s="760"/>
      <c r="BM74" s="760"/>
      <c r="BN74" s="760"/>
      <c r="BO74" s="760"/>
      <c r="BP74" s="760"/>
      <c r="BQ74" s="760"/>
      <c r="BR74" s="760"/>
      <c r="BS74" s="760"/>
      <c r="BT74" s="760"/>
      <c r="BU74" s="760"/>
      <c r="BV74" s="760"/>
      <c r="BW74" s="760"/>
      <c r="BX74" s="760"/>
      <c r="BY74" s="760"/>
      <c r="BZ74" s="760"/>
      <c r="CA74" s="760"/>
      <c r="CB74" s="760"/>
      <c r="CC74" s="760"/>
      <c r="CD74" s="760"/>
      <c r="CE74" s="760"/>
      <c r="CF74" s="760"/>
      <c r="CG74" s="760"/>
      <c r="CH74" s="760"/>
      <c r="CI74" s="760"/>
      <c r="CJ74" s="760"/>
      <c r="CK74" s="760"/>
      <c r="CL74" s="760"/>
      <c r="CM74" s="760"/>
      <c r="CN74" s="760"/>
      <c r="CO74" s="760"/>
      <c r="CP74" s="760"/>
      <c r="CQ74" s="760"/>
      <c r="CR74" s="760"/>
      <c r="CS74" s="760"/>
      <c r="CT74" s="760"/>
      <c r="CU74" s="760"/>
      <c r="CV74" s="760"/>
      <c r="CW74" s="760"/>
      <c r="CX74" s="760"/>
      <c r="CY74" s="760"/>
      <c r="CZ74" s="760"/>
      <c r="DA74" s="760"/>
      <c r="DB74" s="760"/>
      <c r="DC74" s="760"/>
      <c r="DD74" s="760"/>
      <c r="DE74" s="760"/>
      <c r="DF74" s="760"/>
      <c r="DG74" s="760"/>
      <c r="DH74" s="760"/>
      <c r="DI74" s="760"/>
      <c r="DJ74" s="760"/>
      <c r="DK74" s="760"/>
      <c r="DL74" s="760"/>
      <c r="DM74" s="760"/>
      <c r="DN74" s="760"/>
      <c r="DO74" s="760"/>
      <c r="DP74" s="760"/>
      <c r="DQ74" s="760"/>
      <c r="DR74" s="760"/>
      <c r="DS74" s="760"/>
    </row>
    <row r="75" spans="1:123" s="761" customFormat="1" ht="27" customHeight="1">
      <c r="A75" s="789" t="s">
        <v>1465</v>
      </c>
      <c r="B75" s="800" t="s">
        <v>1466</v>
      </c>
      <c r="C75" s="791"/>
      <c r="D75" s="791"/>
      <c r="E75" s="791"/>
      <c r="F75" s="791"/>
      <c r="G75" s="791"/>
      <c r="H75" s="780">
        <v>0</v>
      </c>
      <c r="I75" s="791"/>
      <c r="J75" s="780">
        <v>0</v>
      </c>
      <c r="K75" s="788"/>
      <c r="L75" s="760"/>
      <c r="M75" s="760"/>
      <c r="N75" s="760"/>
      <c r="O75" s="760"/>
      <c r="P75" s="760"/>
      <c r="Q75" s="760"/>
      <c r="R75" s="760"/>
      <c r="S75" s="760"/>
      <c r="T75" s="760"/>
      <c r="U75" s="760"/>
      <c r="V75" s="760"/>
      <c r="W75" s="760"/>
      <c r="X75" s="760"/>
      <c r="Y75" s="760"/>
      <c r="Z75" s="760"/>
      <c r="AA75" s="760"/>
      <c r="AB75" s="760"/>
      <c r="AC75" s="760"/>
      <c r="AD75" s="760"/>
      <c r="AE75" s="760"/>
      <c r="AF75" s="760"/>
      <c r="AG75" s="760"/>
      <c r="AH75" s="760"/>
      <c r="AI75" s="760"/>
      <c r="AJ75" s="760"/>
      <c r="AK75" s="760"/>
      <c r="AL75" s="760"/>
      <c r="AM75" s="760"/>
      <c r="AN75" s="760"/>
      <c r="AO75" s="760"/>
      <c r="AP75" s="760"/>
      <c r="AQ75" s="760"/>
      <c r="AR75" s="760"/>
      <c r="AS75" s="760"/>
      <c r="AT75" s="760"/>
      <c r="AU75" s="760"/>
      <c r="AV75" s="760"/>
      <c r="AW75" s="760"/>
      <c r="AX75" s="760"/>
      <c r="AY75" s="760"/>
      <c r="AZ75" s="760"/>
      <c r="BA75" s="760"/>
      <c r="BB75" s="760"/>
      <c r="BC75" s="760"/>
      <c r="BD75" s="760"/>
      <c r="BE75" s="760"/>
      <c r="BF75" s="760"/>
      <c r="BG75" s="760"/>
      <c r="BH75" s="760"/>
      <c r="BI75" s="760"/>
      <c r="BJ75" s="760"/>
      <c r="BK75" s="760"/>
      <c r="BL75" s="760"/>
      <c r="BM75" s="760"/>
      <c r="BN75" s="760"/>
      <c r="BO75" s="760"/>
      <c r="BP75" s="760"/>
      <c r="BQ75" s="760"/>
      <c r="BR75" s="760"/>
      <c r="BS75" s="760"/>
      <c r="BT75" s="760"/>
      <c r="BU75" s="760"/>
      <c r="BV75" s="760"/>
      <c r="BW75" s="760"/>
      <c r="BX75" s="760"/>
      <c r="BY75" s="760"/>
      <c r="BZ75" s="760"/>
      <c r="CA75" s="760"/>
      <c r="CB75" s="760"/>
      <c r="CC75" s="760"/>
      <c r="CD75" s="760"/>
      <c r="CE75" s="760"/>
      <c r="CF75" s="760"/>
      <c r="CG75" s="760"/>
      <c r="CH75" s="760"/>
      <c r="CI75" s="760"/>
      <c r="CJ75" s="760"/>
      <c r="CK75" s="760"/>
      <c r="CL75" s="760"/>
      <c r="CM75" s="760"/>
      <c r="CN75" s="760"/>
      <c r="CO75" s="760"/>
      <c r="CP75" s="760"/>
      <c r="CQ75" s="760"/>
      <c r="CR75" s="760"/>
      <c r="CS75" s="760"/>
      <c r="CT75" s="760"/>
      <c r="CU75" s="760"/>
      <c r="CV75" s="760"/>
      <c r="CW75" s="760"/>
      <c r="CX75" s="760"/>
      <c r="CY75" s="760"/>
      <c r="CZ75" s="760"/>
      <c r="DA75" s="760"/>
      <c r="DB75" s="760"/>
      <c r="DC75" s="760"/>
      <c r="DD75" s="760"/>
      <c r="DE75" s="760"/>
      <c r="DF75" s="760"/>
      <c r="DG75" s="760"/>
      <c r="DH75" s="760"/>
      <c r="DI75" s="760"/>
      <c r="DJ75" s="760"/>
      <c r="DK75" s="760"/>
      <c r="DL75" s="760"/>
      <c r="DM75" s="760"/>
      <c r="DN75" s="760"/>
      <c r="DO75" s="760"/>
      <c r="DP75" s="760"/>
      <c r="DQ75" s="760"/>
      <c r="DR75" s="760"/>
      <c r="DS75" s="760"/>
    </row>
    <row r="76" spans="1:123" s="798" customFormat="1">
      <c r="A76" s="795" t="s">
        <v>259</v>
      </c>
      <c r="B76" s="796" t="s">
        <v>1467</v>
      </c>
      <c r="C76" s="797">
        <v>0</v>
      </c>
      <c r="D76" s="797">
        <v>1853.89</v>
      </c>
      <c r="E76" s="797">
        <v>1895.13</v>
      </c>
      <c r="F76" s="804">
        <v>1831.4</v>
      </c>
      <c r="G76" s="804">
        <v>2012.63</v>
      </c>
      <c r="H76" s="804">
        <v>2006.15</v>
      </c>
      <c r="I76" s="804">
        <v>2137.41</v>
      </c>
      <c r="J76" s="804">
        <v>2182.6799999999998</v>
      </c>
      <c r="K76" s="809"/>
      <c r="L76" s="759"/>
      <c r="M76" s="794"/>
      <c r="N76" s="794"/>
      <c r="O76" s="794"/>
      <c r="P76" s="794"/>
      <c r="Q76" s="794"/>
      <c r="R76" s="794"/>
      <c r="S76" s="794"/>
      <c r="T76" s="794"/>
      <c r="U76" s="794"/>
      <c r="V76" s="794"/>
      <c r="W76" s="794"/>
      <c r="X76" s="794"/>
      <c r="Y76" s="794"/>
      <c r="Z76" s="794"/>
      <c r="AA76" s="794"/>
      <c r="AB76" s="794"/>
      <c r="AC76" s="794"/>
      <c r="AD76" s="794"/>
      <c r="AE76" s="794"/>
      <c r="AF76" s="794"/>
      <c r="AG76" s="794"/>
      <c r="AH76" s="794"/>
      <c r="AI76" s="794"/>
      <c r="AJ76" s="794"/>
      <c r="AK76" s="794"/>
      <c r="AL76" s="794"/>
      <c r="AM76" s="794"/>
      <c r="AN76" s="794"/>
      <c r="AO76" s="794"/>
      <c r="AP76" s="794"/>
      <c r="AQ76" s="794"/>
      <c r="AR76" s="794"/>
      <c r="AS76" s="794"/>
      <c r="AT76" s="794"/>
      <c r="AU76" s="794"/>
      <c r="AV76" s="794"/>
      <c r="AW76" s="794"/>
      <c r="AX76" s="794"/>
      <c r="AY76" s="794"/>
      <c r="AZ76" s="794"/>
      <c r="BA76" s="794"/>
      <c r="BB76" s="794"/>
      <c r="BC76" s="794"/>
      <c r="BD76" s="794"/>
      <c r="BE76" s="794"/>
      <c r="BF76" s="794"/>
      <c r="BG76" s="794"/>
      <c r="BH76" s="794"/>
      <c r="BI76" s="794"/>
      <c r="BJ76" s="794"/>
      <c r="BK76" s="794"/>
      <c r="BL76" s="794"/>
      <c r="BM76" s="794"/>
      <c r="BN76" s="794"/>
      <c r="BO76" s="794"/>
      <c r="BP76" s="794"/>
      <c r="BQ76" s="794"/>
      <c r="BR76" s="794"/>
      <c r="BS76" s="794"/>
      <c r="BT76" s="794"/>
      <c r="BU76" s="794"/>
      <c r="BV76" s="794"/>
      <c r="BW76" s="794"/>
      <c r="BX76" s="794"/>
      <c r="BY76" s="794"/>
      <c r="BZ76" s="794"/>
      <c r="CA76" s="794"/>
      <c r="CB76" s="794"/>
      <c r="CC76" s="794"/>
      <c r="CD76" s="794"/>
      <c r="CE76" s="794"/>
      <c r="CF76" s="794"/>
      <c r="CG76" s="794"/>
      <c r="CH76" s="794"/>
      <c r="CI76" s="794"/>
      <c r="CJ76" s="794"/>
      <c r="CK76" s="794"/>
      <c r="CL76" s="794"/>
      <c r="CM76" s="794"/>
      <c r="CN76" s="794"/>
      <c r="CO76" s="794"/>
      <c r="CP76" s="794"/>
      <c r="CQ76" s="794"/>
      <c r="CR76" s="794"/>
      <c r="CS76" s="794"/>
      <c r="CT76" s="794"/>
      <c r="CU76" s="794"/>
      <c r="CV76" s="794"/>
      <c r="CW76" s="794"/>
      <c r="CX76" s="794"/>
      <c r="CY76" s="794"/>
      <c r="CZ76" s="794"/>
      <c r="DA76" s="794"/>
      <c r="DB76" s="794"/>
      <c r="DC76" s="794"/>
      <c r="DD76" s="794"/>
      <c r="DE76" s="794"/>
      <c r="DF76" s="794"/>
      <c r="DG76" s="794"/>
      <c r="DH76" s="794"/>
      <c r="DI76" s="794"/>
      <c r="DJ76" s="794"/>
      <c r="DK76" s="794"/>
      <c r="DL76" s="794"/>
      <c r="DM76" s="794"/>
      <c r="DN76" s="794"/>
      <c r="DO76" s="794"/>
      <c r="DP76" s="794"/>
      <c r="DQ76" s="794"/>
      <c r="DR76" s="794"/>
      <c r="DS76" s="794"/>
    </row>
    <row r="77" spans="1:123" s="761" customFormat="1">
      <c r="A77" s="789" t="s">
        <v>1468</v>
      </c>
      <c r="B77" s="776" t="s">
        <v>1469</v>
      </c>
      <c r="C77" s="778"/>
      <c r="D77" s="781">
        <v>552.74</v>
      </c>
      <c r="E77" s="778">
        <v>553</v>
      </c>
      <c r="F77" s="779">
        <v>498.38200000000001</v>
      </c>
      <c r="G77" s="780">
        <v>552.74</v>
      </c>
      <c r="H77" s="779">
        <v>498.113</v>
      </c>
      <c r="I77" s="780">
        <v>552.74</v>
      </c>
      <c r="J77" s="779">
        <v>498.113</v>
      </c>
      <c r="K77" s="788"/>
      <c r="L77" s="760"/>
      <c r="M77" s="760"/>
      <c r="N77" s="760"/>
      <c r="O77" s="760"/>
      <c r="P77" s="760"/>
      <c r="Q77" s="760"/>
      <c r="R77" s="760"/>
      <c r="S77" s="760"/>
      <c r="T77" s="760"/>
      <c r="U77" s="760"/>
      <c r="V77" s="760"/>
      <c r="W77" s="760"/>
      <c r="X77" s="760"/>
      <c r="Y77" s="760"/>
      <c r="Z77" s="760"/>
      <c r="AA77" s="760"/>
      <c r="AB77" s="760"/>
      <c r="AC77" s="760"/>
      <c r="AD77" s="760"/>
      <c r="AE77" s="760"/>
      <c r="AF77" s="760"/>
      <c r="AG77" s="760"/>
      <c r="AH77" s="760"/>
      <c r="AI77" s="760"/>
      <c r="AJ77" s="760"/>
      <c r="AK77" s="760"/>
      <c r="AL77" s="760"/>
      <c r="AM77" s="760"/>
      <c r="AN77" s="760"/>
      <c r="AO77" s="760"/>
      <c r="AP77" s="760"/>
      <c r="AQ77" s="760"/>
      <c r="AR77" s="760"/>
      <c r="AS77" s="760"/>
      <c r="AT77" s="760"/>
      <c r="AU77" s="760"/>
      <c r="AV77" s="760"/>
      <c r="AW77" s="760"/>
      <c r="AX77" s="760"/>
      <c r="AY77" s="760"/>
      <c r="AZ77" s="760"/>
      <c r="BA77" s="760"/>
      <c r="BB77" s="760"/>
      <c r="BC77" s="760"/>
      <c r="BD77" s="760"/>
      <c r="BE77" s="760"/>
      <c r="BF77" s="760"/>
      <c r="BG77" s="760"/>
      <c r="BH77" s="760"/>
      <c r="BI77" s="760"/>
      <c r="BJ77" s="760"/>
      <c r="BK77" s="760"/>
      <c r="BL77" s="760"/>
      <c r="BM77" s="760"/>
      <c r="BN77" s="760"/>
      <c r="BO77" s="760"/>
      <c r="BP77" s="760"/>
      <c r="BQ77" s="760"/>
      <c r="BR77" s="760"/>
      <c r="BS77" s="760"/>
      <c r="BT77" s="760"/>
      <c r="BU77" s="760"/>
      <c r="BV77" s="760"/>
      <c r="BW77" s="760"/>
      <c r="BX77" s="760"/>
      <c r="BY77" s="760"/>
      <c r="BZ77" s="760"/>
      <c r="CA77" s="760"/>
      <c r="CB77" s="760"/>
      <c r="CC77" s="760"/>
      <c r="CD77" s="760"/>
      <c r="CE77" s="760"/>
      <c r="CF77" s="760"/>
      <c r="CG77" s="760"/>
      <c r="CH77" s="760"/>
      <c r="CI77" s="760"/>
      <c r="CJ77" s="760"/>
      <c r="CK77" s="760"/>
      <c r="CL77" s="760"/>
      <c r="CM77" s="760"/>
      <c r="CN77" s="760"/>
      <c r="CO77" s="760"/>
      <c r="CP77" s="760"/>
      <c r="CQ77" s="760"/>
      <c r="CR77" s="760"/>
      <c r="CS77" s="760"/>
      <c r="CT77" s="760"/>
      <c r="CU77" s="760"/>
      <c r="CV77" s="760"/>
      <c r="CW77" s="760"/>
      <c r="CX77" s="760"/>
      <c r="CY77" s="760"/>
      <c r="CZ77" s="760"/>
      <c r="DA77" s="760"/>
      <c r="DB77" s="760"/>
      <c r="DC77" s="760"/>
      <c r="DD77" s="760"/>
      <c r="DE77" s="760"/>
      <c r="DF77" s="760"/>
      <c r="DG77" s="760"/>
      <c r="DH77" s="760"/>
      <c r="DI77" s="760"/>
      <c r="DJ77" s="760"/>
      <c r="DK77" s="760"/>
      <c r="DL77" s="760"/>
      <c r="DM77" s="760"/>
      <c r="DN77" s="760"/>
      <c r="DO77" s="760"/>
      <c r="DP77" s="760"/>
      <c r="DQ77" s="760"/>
      <c r="DR77" s="760"/>
      <c r="DS77" s="760"/>
    </row>
    <row r="78" spans="1:123" s="761" customFormat="1">
      <c r="A78" s="789" t="s">
        <v>1470</v>
      </c>
      <c r="B78" s="776" t="s">
        <v>1471</v>
      </c>
      <c r="C78" s="804"/>
      <c r="D78" s="815">
        <v>3.3540000000000001</v>
      </c>
      <c r="E78" s="813">
        <v>3.427</v>
      </c>
      <c r="F78" s="813">
        <v>3.6747000000000001</v>
      </c>
      <c r="G78" s="816">
        <v>3.6411875</v>
      </c>
      <c r="H78" s="813">
        <v>4.0274999999999999</v>
      </c>
      <c r="I78" s="816">
        <v>3.8669410000000002</v>
      </c>
      <c r="J78" s="813">
        <v>4.3818999999999999</v>
      </c>
      <c r="K78" s="788"/>
      <c r="L78" s="760"/>
      <c r="M78" s="760"/>
      <c r="N78" s="760"/>
      <c r="O78" s="760"/>
      <c r="P78" s="760"/>
      <c r="Q78" s="760"/>
      <c r="R78" s="760"/>
      <c r="S78" s="760"/>
      <c r="T78" s="760"/>
      <c r="U78" s="760"/>
      <c r="V78" s="760"/>
      <c r="W78" s="760"/>
      <c r="X78" s="760"/>
      <c r="Y78" s="760"/>
      <c r="Z78" s="760"/>
      <c r="AA78" s="760"/>
      <c r="AB78" s="760"/>
      <c r="AC78" s="760"/>
      <c r="AD78" s="760"/>
      <c r="AE78" s="760"/>
      <c r="AF78" s="760"/>
      <c r="AG78" s="760"/>
      <c r="AH78" s="760"/>
      <c r="AI78" s="760"/>
      <c r="AJ78" s="760"/>
      <c r="AK78" s="760"/>
      <c r="AL78" s="760"/>
      <c r="AM78" s="760"/>
      <c r="AN78" s="760"/>
      <c r="AO78" s="760"/>
      <c r="AP78" s="760"/>
      <c r="AQ78" s="760"/>
      <c r="AR78" s="760"/>
      <c r="AS78" s="760"/>
      <c r="AT78" s="760"/>
      <c r="AU78" s="760"/>
      <c r="AV78" s="760"/>
      <c r="AW78" s="760"/>
      <c r="AX78" s="760"/>
      <c r="AY78" s="760"/>
      <c r="AZ78" s="760"/>
      <c r="BA78" s="760"/>
      <c r="BB78" s="760"/>
      <c r="BC78" s="760"/>
      <c r="BD78" s="760"/>
      <c r="BE78" s="760"/>
      <c r="BF78" s="760"/>
      <c r="BG78" s="760"/>
      <c r="BH78" s="760"/>
      <c r="BI78" s="760"/>
      <c r="BJ78" s="760"/>
      <c r="BK78" s="760"/>
      <c r="BL78" s="760"/>
      <c r="BM78" s="760"/>
      <c r="BN78" s="760"/>
      <c r="BO78" s="760"/>
      <c r="BP78" s="760"/>
      <c r="BQ78" s="760"/>
      <c r="BR78" s="760"/>
      <c r="BS78" s="760"/>
      <c r="BT78" s="760"/>
      <c r="BU78" s="760"/>
      <c r="BV78" s="760"/>
      <c r="BW78" s="760"/>
      <c r="BX78" s="760"/>
      <c r="BY78" s="760"/>
      <c r="BZ78" s="760"/>
      <c r="CA78" s="760"/>
      <c r="CB78" s="760"/>
      <c r="CC78" s="760"/>
      <c r="CD78" s="760"/>
      <c r="CE78" s="760"/>
      <c r="CF78" s="760"/>
      <c r="CG78" s="760"/>
      <c r="CH78" s="760"/>
      <c r="CI78" s="760"/>
      <c r="CJ78" s="760"/>
      <c r="CK78" s="760"/>
      <c r="CL78" s="760"/>
      <c r="CM78" s="760"/>
      <c r="CN78" s="760"/>
      <c r="CO78" s="760"/>
      <c r="CP78" s="760"/>
      <c r="CQ78" s="760"/>
      <c r="CR78" s="760"/>
      <c r="CS78" s="760"/>
      <c r="CT78" s="760"/>
      <c r="CU78" s="760"/>
      <c r="CV78" s="760"/>
      <c r="CW78" s="760"/>
      <c r="CX78" s="760"/>
      <c r="CY78" s="760"/>
      <c r="CZ78" s="760"/>
      <c r="DA78" s="760"/>
      <c r="DB78" s="760"/>
      <c r="DC78" s="760"/>
      <c r="DD78" s="760"/>
      <c r="DE78" s="760"/>
      <c r="DF78" s="760"/>
      <c r="DG78" s="760"/>
      <c r="DH78" s="760"/>
      <c r="DI78" s="760"/>
      <c r="DJ78" s="760"/>
      <c r="DK78" s="760"/>
      <c r="DL78" s="760"/>
      <c r="DM78" s="760"/>
      <c r="DN78" s="760"/>
      <c r="DO78" s="760"/>
      <c r="DP78" s="760"/>
      <c r="DQ78" s="760"/>
      <c r="DR78" s="760"/>
      <c r="DS78" s="760"/>
    </row>
    <row r="79" spans="1:123" s="798" customFormat="1">
      <c r="A79" s="795" t="s">
        <v>261</v>
      </c>
      <c r="B79" s="796" t="s">
        <v>1472</v>
      </c>
      <c r="C79" s="797">
        <v>0</v>
      </c>
      <c r="D79" s="797">
        <v>315.19</v>
      </c>
      <c r="E79" s="797">
        <v>315.89999999999998</v>
      </c>
      <c r="F79" s="804">
        <v>350.93</v>
      </c>
      <c r="G79" s="804">
        <v>315.89999999999998</v>
      </c>
      <c r="H79" s="804">
        <v>350.85</v>
      </c>
      <c r="I79" s="804">
        <v>315.89999999999998</v>
      </c>
      <c r="J79" s="804">
        <v>350.85</v>
      </c>
      <c r="K79" s="809"/>
      <c r="L79" s="794"/>
      <c r="M79" s="794"/>
      <c r="N79" s="794"/>
      <c r="O79" s="794"/>
      <c r="P79" s="794"/>
      <c r="Q79" s="794"/>
      <c r="R79" s="794"/>
      <c r="S79" s="794"/>
      <c r="T79" s="794"/>
      <c r="U79" s="794"/>
      <c r="V79" s="794"/>
      <c r="W79" s="794"/>
      <c r="X79" s="794"/>
      <c r="Y79" s="794"/>
      <c r="Z79" s="794"/>
      <c r="AA79" s="794"/>
      <c r="AB79" s="794"/>
      <c r="AC79" s="794"/>
      <c r="AD79" s="794"/>
      <c r="AE79" s="794"/>
      <c r="AF79" s="794"/>
      <c r="AG79" s="794"/>
      <c r="AH79" s="794"/>
      <c r="AI79" s="794"/>
      <c r="AJ79" s="794"/>
      <c r="AK79" s="794"/>
      <c r="AL79" s="794"/>
      <c r="AM79" s="794"/>
      <c r="AN79" s="794"/>
      <c r="AO79" s="794"/>
      <c r="AP79" s="794"/>
      <c r="AQ79" s="794"/>
      <c r="AR79" s="794"/>
      <c r="AS79" s="794"/>
      <c r="AT79" s="794"/>
      <c r="AU79" s="794"/>
      <c r="AV79" s="794"/>
      <c r="AW79" s="794"/>
      <c r="AX79" s="794"/>
      <c r="AY79" s="794"/>
      <c r="AZ79" s="794"/>
      <c r="BA79" s="794"/>
      <c r="BB79" s="794"/>
      <c r="BC79" s="794"/>
      <c r="BD79" s="794"/>
      <c r="BE79" s="794"/>
      <c r="BF79" s="794"/>
      <c r="BG79" s="794"/>
      <c r="BH79" s="794"/>
      <c r="BI79" s="794"/>
      <c r="BJ79" s="794"/>
      <c r="BK79" s="794"/>
      <c r="BL79" s="794"/>
      <c r="BM79" s="794"/>
      <c r="BN79" s="794"/>
      <c r="BO79" s="794"/>
      <c r="BP79" s="794"/>
      <c r="BQ79" s="794"/>
      <c r="BR79" s="794"/>
      <c r="BS79" s="794"/>
      <c r="BT79" s="794"/>
      <c r="BU79" s="794"/>
      <c r="BV79" s="794"/>
      <c r="BW79" s="794"/>
      <c r="BX79" s="794"/>
      <c r="BY79" s="794"/>
      <c r="BZ79" s="794"/>
      <c r="CA79" s="794"/>
      <c r="CB79" s="794"/>
      <c r="CC79" s="794"/>
      <c r="CD79" s="794"/>
      <c r="CE79" s="794"/>
      <c r="CF79" s="794"/>
      <c r="CG79" s="794"/>
      <c r="CH79" s="794"/>
      <c r="CI79" s="794"/>
      <c r="CJ79" s="794"/>
      <c r="CK79" s="794"/>
      <c r="CL79" s="794"/>
      <c r="CM79" s="794"/>
      <c r="CN79" s="794"/>
      <c r="CO79" s="794"/>
      <c r="CP79" s="794"/>
      <c r="CQ79" s="794"/>
      <c r="CR79" s="794"/>
      <c r="CS79" s="794"/>
      <c r="CT79" s="794"/>
      <c r="CU79" s="794"/>
      <c r="CV79" s="794"/>
      <c r="CW79" s="794"/>
      <c r="CX79" s="794"/>
      <c r="CY79" s="794"/>
      <c r="CZ79" s="794"/>
      <c r="DA79" s="794"/>
      <c r="DB79" s="794"/>
      <c r="DC79" s="794"/>
      <c r="DD79" s="794"/>
      <c r="DE79" s="794"/>
      <c r="DF79" s="794"/>
      <c r="DG79" s="794"/>
      <c r="DH79" s="794"/>
      <c r="DI79" s="794"/>
      <c r="DJ79" s="794"/>
      <c r="DK79" s="794"/>
      <c r="DL79" s="794"/>
      <c r="DM79" s="794"/>
      <c r="DN79" s="794"/>
      <c r="DO79" s="794"/>
      <c r="DP79" s="794"/>
      <c r="DQ79" s="794"/>
      <c r="DR79" s="794"/>
      <c r="DS79" s="794"/>
    </row>
    <row r="80" spans="1:123" s="761" customFormat="1" ht="28.5">
      <c r="A80" s="789" t="s">
        <v>1473</v>
      </c>
      <c r="B80" s="803" t="s">
        <v>1474</v>
      </c>
      <c r="C80" s="804">
        <v>0</v>
      </c>
      <c r="D80" s="804">
        <v>0</v>
      </c>
      <c r="E80" s="804">
        <v>0</v>
      </c>
      <c r="F80" s="804">
        <v>0</v>
      </c>
      <c r="G80" s="804">
        <v>0</v>
      </c>
      <c r="H80" s="804">
        <v>0</v>
      </c>
      <c r="I80" s="804">
        <v>0</v>
      </c>
      <c r="J80" s="804">
        <v>0</v>
      </c>
      <c r="K80" s="788"/>
      <c r="L80" s="760"/>
      <c r="M80" s="760"/>
      <c r="N80" s="760"/>
      <c r="O80" s="760"/>
      <c r="P80" s="760"/>
      <c r="Q80" s="760"/>
      <c r="R80" s="760"/>
      <c r="S80" s="760"/>
      <c r="T80" s="760"/>
      <c r="U80" s="760"/>
      <c r="V80" s="760"/>
      <c r="W80" s="760"/>
      <c r="X80" s="760"/>
      <c r="Y80" s="760"/>
      <c r="Z80" s="760"/>
      <c r="AA80" s="760"/>
      <c r="AB80" s="760"/>
      <c r="AC80" s="760"/>
      <c r="AD80" s="760"/>
      <c r="AE80" s="760"/>
      <c r="AF80" s="760"/>
      <c r="AG80" s="760"/>
      <c r="AH80" s="760"/>
      <c r="AI80" s="760"/>
      <c r="AJ80" s="760"/>
      <c r="AK80" s="760"/>
      <c r="AL80" s="760"/>
      <c r="AM80" s="760"/>
      <c r="AN80" s="760"/>
      <c r="AO80" s="760"/>
      <c r="AP80" s="760"/>
      <c r="AQ80" s="760"/>
      <c r="AR80" s="760"/>
      <c r="AS80" s="760"/>
      <c r="AT80" s="760"/>
      <c r="AU80" s="760"/>
      <c r="AV80" s="760"/>
      <c r="AW80" s="760"/>
      <c r="AX80" s="760"/>
      <c r="AY80" s="760"/>
      <c r="AZ80" s="760"/>
      <c r="BA80" s="760"/>
      <c r="BB80" s="760"/>
      <c r="BC80" s="760"/>
      <c r="BD80" s="760"/>
      <c r="BE80" s="760"/>
      <c r="BF80" s="760"/>
      <c r="BG80" s="760"/>
      <c r="BH80" s="760"/>
      <c r="BI80" s="760"/>
      <c r="BJ80" s="760"/>
      <c r="BK80" s="760"/>
      <c r="BL80" s="760"/>
      <c r="BM80" s="760"/>
      <c r="BN80" s="760"/>
      <c r="BO80" s="760"/>
      <c r="BP80" s="760"/>
      <c r="BQ80" s="760"/>
      <c r="BR80" s="760"/>
      <c r="BS80" s="760"/>
      <c r="BT80" s="760"/>
      <c r="BU80" s="760"/>
      <c r="BV80" s="760"/>
      <c r="BW80" s="760"/>
      <c r="BX80" s="760"/>
      <c r="BY80" s="760"/>
      <c r="BZ80" s="760"/>
      <c r="CA80" s="760"/>
      <c r="CB80" s="760"/>
      <c r="CC80" s="760"/>
      <c r="CD80" s="760"/>
      <c r="CE80" s="760"/>
      <c r="CF80" s="760"/>
      <c r="CG80" s="760"/>
      <c r="CH80" s="760"/>
      <c r="CI80" s="760"/>
      <c r="CJ80" s="760"/>
      <c r="CK80" s="760"/>
      <c r="CL80" s="760"/>
      <c r="CM80" s="760"/>
      <c r="CN80" s="760"/>
      <c r="CO80" s="760"/>
      <c r="CP80" s="760"/>
      <c r="CQ80" s="760"/>
      <c r="CR80" s="760"/>
      <c r="CS80" s="760"/>
      <c r="CT80" s="760"/>
      <c r="CU80" s="760"/>
      <c r="CV80" s="760"/>
      <c r="CW80" s="760"/>
      <c r="CX80" s="760"/>
      <c r="CY80" s="760"/>
      <c r="CZ80" s="760"/>
      <c r="DA80" s="760"/>
      <c r="DB80" s="760"/>
      <c r="DC80" s="760"/>
      <c r="DD80" s="760"/>
      <c r="DE80" s="760"/>
      <c r="DF80" s="760"/>
      <c r="DG80" s="760"/>
      <c r="DH80" s="760"/>
      <c r="DI80" s="760"/>
      <c r="DJ80" s="760"/>
      <c r="DK80" s="760"/>
      <c r="DL80" s="760"/>
      <c r="DM80" s="760"/>
      <c r="DN80" s="760"/>
      <c r="DO80" s="760"/>
      <c r="DP80" s="760"/>
      <c r="DQ80" s="760"/>
      <c r="DR80" s="760"/>
      <c r="DS80" s="760"/>
    </row>
    <row r="81" spans="1:123" s="761" customFormat="1">
      <c r="A81" s="789" t="s">
        <v>1475</v>
      </c>
      <c r="B81" s="776" t="s">
        <v>1476</v>
      </c>
      <c r="C81" s="804"/>
      <c r="D81" s="804"/>
      <c r="E81" s="804"/>
      <c r="F81" s="804"/>
      <c r="G81" s="804"/>
      <c r="H81" s="804"/>
      <c r="I81" s="804"/>
      <c r="J81" s="804"/>
      <c r="K81" s="788"/>
      <c r="L81" s="760"/>
      <c r="M81" s="760"/>
      <c r="N81" s="760"/>
      <c r="O81" s="760"/>
      <c r="P81" s="760"/>
      <c r="Q81" s="760"/>
      <c r="R81" s="760"/>
      <c r="S81" s="760"/>
      <c r="T81" s="760"/>
      <c r="U81" s="760"/>
      <c r="V81" s="760"/>
      <c r="W81" s="760"/>
      <c r="X81" s="760"/>
      <c r="Y81" s="760"/>
      <c r="Z81" s="760"/>
      <c r="AA81" s="760"/>
      <c r="AB81" s="760"/>
      <c r="AC81" s="760"/>
      <c r="AD81" s="760"/>
      <c r="AE81" s="760"/>
      <c r="AF81" s="760"/>
      <c r="AG81" s="760"/>
      <c r="AH81" s="760"/>
      <c r="AI81" s="760"/>
      <c r="AJ81" s="760"/>
      <c r="AK81" s="760"/>
      <c r="AL81" s="760"/>
      <c r="AM81" s="760"/>
      <c r="AN81" s="760"/>
      <c r="AO81" s="760"/>
      <c r="AP81" s="760"/>
      <c r="AQ81" s="760"/>
      <c r="AR81" s="760"/>
      <c r="AS81" s="760"/>
      <c r="AT81" s="760"/>
      <c r="AU81" s="760"/>
      <c r="AV81" s="760"/>
      <c r="AW81" s="760"/>
      <c r="AX81" s="760"/>
      <c r="AY81" s="760"/>
      <c r="AZ81" s="760"/>
      <c r="BA81" s="760"/>
      <c r="BB81" s="760"/>
      <c r="BC81" s="760"/>
      <c r="BD81" s="760"/>
      <c r="BE81" s="760"/>
      <c r="BF81" s="760"/>
      <c r="BG81" s="760"/>
      <c r="BH81" s="760"/>
      <c r="BI81" s="760"/>
      <c r="BJ81" s="760"/>
      <c r="BK81" s="760"/>
      <c r="BL81" s="760"/>
      <c r="BM81" s="760"/>
      <c r="BN81" s="760"/>
      <c r="BO81" s="760"/>
      <c r="BP81" s="760"/>
      <c r="BQ81" s="760"/>
      <c r="BR81" s="760"/>
      <c r="BS81" s="760"/>
      <c r="BT81" s="760"/>
      <c r="BU81" s="760"/>
      <c r="BV81" s="760"/>
      <c r="BW81" s="760"/>
      <c r="BX81" s="760"/>
      <c r="BY81" s="760"/>
      <c r="BZ81" s="760"/>
      <c r="CA81" s="760"/>
      <c r="CB81" s="760"/>
      <c r="CC81" s="760"/>
      <c r="CD81" s="760"/>
      <c r="CE81" s="760"/>
      <c r="CF81" s="760"/>
      <c r="CG81" s="760"/>
      <c r="CH81" s="760"/>
      <c r="CI81" s="760"/>
      <c r="CJ81" s="760"/>
      <c r="CK81" s="760"/>
      <c r="CL81" s="760"/>
      <c r="CM81" s="760"/>
      <c r="CN81" s="760"/>
      <c r="CO81" s="760"/>
      <c r="CP81" s="760"/>
      <c r="CQ81" s="760"/>
      <c r="CR81" s="760"/>
      <c r="CS81" s="760"/>
      <c r="CT81" s="760"/>
      <c r="CU81" s="760"/>
      <c r="CV81" s="760"/>
      <c r="CW81" s="760"/>
      <c r="CX81" s="760"/>
      <c r="CY81" s="760"/>
      <c r="CZ81" s="760"/>
      <c r="DA81" s="760"/>
      <c r="DB81" s="760"/>
      <c r="DC81" s="760"/>
      <c r="DD81" s="760"/>
      <c r="DE81" s="760"/>
      <c r="DF81" s="760"/>
      <c r="DG81" s="760"/>
      <c r="DH81" s="760"/>
      <c r="DI81" s="760"/>
      <c r="DJ81" s="760"/>
      <c r="DK81" s="760"/>
      <c r="DL81" s="760"/>
      <c r="DM81" s="760"/>
      <c r="DN81" s="760"/>
      <c r="DO81" s="760"/>
      <c r="DP81" s="760"/>
      <c r="DQ81" s="760"/>
      <c r="DR81" s="760"/>
      <c r="DS81" s="760"/>
    </row>
    <row r="82" spans="1:123" s="761" customFormat="1">
      <c r="A82" s="789" t="s">
        <v>1477</v>
      </c>
      <c r="B82" s="776" t="s">
        <v>1478</v>
      </c>
      <c r="C82" s="804"/>
      <c r="D82" s="804"/>
      <c r="E82" s="804"/>
      <c r="F82" s="804"/>
      <c r="G82" s="804"/>
      <c r="H82" s="804"/>
      <c r="I82" s="804"/>
      <c r="J82" s="804"/>
      <c r="K82" s="788"/>
      <c r="L82" s="760"/>
      <c r="M82" s="760"/>
      <c r="N82" s="760"/>
      <c r="O82" s="760"/>
      <c r="P82" s="760"/>
      <c r="Q82" s="760"/>
      <c r="R82" s="760"/>
      <c r="S82" s="760"/>
      <c r="T82" s="760"/>
      <c r="U82" s="760"/>
      <c r="V82" s="760"/>
      <c r="W82" s="760"/>
      <c r="X82" s="760"/>
      <c r="Y82" s="760"/>
      <c r="Z82" s="760"/>
      <c r="AA82" s="760"/>
      <c r="AB82" s="760"/>
      <c r="AC82" s="760"/>
      <c r="AD82" s="760"/>
      <c r="AE82" s="760"/>
      <c r="AF82" s="760"/>
      <c r="AG82" s="760"/>
      <c r="AH82" s="760"/>
      <c r="AI82" s="760"/>
      <c r="AJ82" s="760"/>
      <c r="AK82" s="760"/>
      <c r="AL82" s="760"/>
      <c r="AM82" s="760"/>
      <c r="AN82" s="760"/>
      <c r="AO82" s="760"/>
      <c r="AP82" s="760"/>
      <c r="AQ82" s="760"/>
      <c r="AR82" s="760"/>
      <c r="AS82" s="760"/>
      <c r="AT82" s="760"/>
      <c r="AU82" s="760"/>
      <c r="AV82" s="760"/>
      <c r="AW82" s="760"/>
      <c r="AX82" s="760"/>
      <c r="AY82" s="760"/>
      <c r="AZ82" s="760"/>
      <c r="BA82" s="760"/>
      <c r="BB82" s="760"/>
      <c r="BC82" s="760"/>
      <c r="BD82" s="760"/>
      <c r="BE82" s="760"/>
      <c r="BF82" s="760"/>
      <c r="BG82" s="760"/>
      <c r="BH82" s="760"/>
      <c r="BI82" s="760"/>
      <c r="BJ82" s="760"/>
      <c r="BK82" s="760"/>
      <c r="BL82" s="760"/>
      <c r="BM82" s="760"/>
      <c r="BN82" s="760"/>
      <c r="BO82" s="760"/>
      <c r="BP82" s="760"/>
      <c r="BQ82" s="760"/>
      <c r="BR82" s="760"/>
      <c r="BS82" s="760"/>
      <c r="BT82" s="760"/>
      <c r="BU82" s="760"/>
      <c r="BV82" s="760"/>
      <c r="BW82" s="760"/>
      <c r="BX82" s="760"/>
      <c r="BY82" s="760"/>
      <c r="BZ82" s="760"/>
      <c r="CA82" s="760"/>
      <c r="CB82" s="760"/>
      <c r="CC82" s="760"/>
      <c r="CD82" s="760"/>
      <c r="CE82" s="760"/>
      <c r="CF82" s="760"/>
      <c r="CG82" s="760"/>
      <c r="CH82" s="760"/>
      <c r="CI82" s="760"/>
      <c r="CJ82" s="760"/>
      <c r="CK82" s="760"/>
      <c r="CL82" s="760"/>
      <c r="CM82" s="760"/>
      <c r="CN82" s="760"/>
      <c r="CO82" s="760"/>
      <c r="CP82" s="760"/>
      <c r="CQ82" s="760"/>
      <c r="CR82" s="760"/>
      <c r="CS82" s="760"/>
      <c r="CT82" s="760"/>
      <c r="CU82" s="760"/>
      <c r="CV82" s="760"/>
      <c r="CW82" s="760"/>
      <c r="CX82" s="760"/>
      <c r="CY82" s="760"/>
      <c r="CZ82" s="760"/>
      <c r="DA82" s="760"/>
      <c r="DB82" s="760"/>
      <c r="DC82" s="760"/>
      <c r="DD82" s="760"/>
      <c r="DE82" s="760"/>
      <c r="DF82" s="760"/>
      <c r="DG82" s="760"/>
      <c r="DH82" s="760"/>
      <c r="DI82" s="760"/>
      <c r="DJ82" s="760"/>
      <c r="DK82" s="760"/>
      <c r="DL82" s="760"/>
      <c r="DM82" s="760"/>
      <c r="DN82" s="760"/>
      <c r="DO82" s="760"/>
      <c r="DP82" s="760"/>
      <c r="DQ82" s="760"/>
      <c r="DR82" s="760"/>
      <c r="DS82" s="760"/>
    </row>
    <row r="83" spans="1:123" s="761" customFormat="1">
      <c r="A83" s="789" t="s">
        <v>1479</v>
      </c>
      <c r="B83" s="776" t="s">
        <v>1480</v>
      </c>
      <c r="C83" s="804"/>
      <c r="D83" s="804"/>
      <c r="E83" s="804"/>
      <c r="F83" s="804"/>
      <c r="G83" s="804"/>
      <c r="H83" s="804"/>
      <c r="I83" s="804"/>
      <c r="J83" s="804"/>
      <c r="K83" s="788"/>
      <c r="L83" s="760"/>
      <c r="M83" s="760"/>
      <c r="N83" s="760"/>
      <c r="O83" s="760"/>
      <c r="P83" s="760"/>
      <c r="Q83" s="760"/>
      <c r="R83" s="760"/>
      <c r="S83" s="760"/>
      <c r="T83" s="760"/>
      <c r="U83" s="760"/>
      <c r="V83" s="760"/>
      <c r="W83" s="760"/>
      <c r="X83" s="760"/>
      <c r="Y83" s="760"/>
      <c r="Z83" s="760"/>
      <c r="AA83" s="760"/>
      <c r="AB83" s="760"/>
      <c r="AC83" s="760"/>
      <c r="AD83" s="760"/>
      <c r="AE83" s="760"/>
      <c r="AF83" s="760"/>
      <c r="AG83" s="760"/>
      <c r="AH83" s="760"/>
      <c r="AI83" s="760"/>
      <c r="AJ83" s="760"/>
      <c r="AK83" s="760"/>
      <c r="AL83" s="760"/>
      <c r="AM83" s="760"/>
      <c r="AN83" s="760"/>
      <c r="AO83" s="760"/>
      <c r="AP83" s="760"/>
      <c r="AQ83" s="760"/>
      <c r="AR83" s="760"/>
      <c r="AS83" s="760"/>
      <c r="AT83" s="760"/>
      <c r="AU83" s="760"/>
      <c r="AV83" s="760"/>
      <c r="AW83" s="760"/>
      <c r="AX83" s="760"/>
      <c r="AY83" s="760"/>
      <c r="AZ83" s="760"/>
      <c r="BA83" s="760"/>
      <c r="BB83" s="760"/>
      <c r="BC83" s="760"/>
      <c r="BD83" s="760"/>
      <c r="BE83" s="760"/>
      <c r="BF83" s="760"/>
      <c r="BG83" s="760"/>
      <c r="BH83" s="760"/>
      <c r="BI83" s="760"/>
      <c r="BJ83" s="760"/>
      <c r="BK83" s="760"/>
      <c r="BL83" s="760"/>
      <c r="BM83" s="760"/>
      <c r="BN83" s="760"/>
      <c r="BO83" s="760"/>
      <c r="BP83" s="760"/>
      <c r="BQ83" s="760"/>
      <c r="BR83" s="760"/>
      <c r="BS83" s="760"/>
      <c r="BT83" s="760"/>
      <c r="BU83" s="760"/>
      <c r="BV83" s="760"/>
      <c r="BW83" s="760"/>
      <c r="BX83" s="760"/>
      <c r="BY83" s="760"/>
      <c r="BZ83" s="760"/>
      <c r="CA83" s="760"/>
      <c r="CB83" s="760"/>
      <c r="CC83" s="760"/>
      <c r="CD83" s="760"/>
      <c r="CE83" s="760"/>
      <c r="CF83" s="760"/>
      <c r="CG83" s="760"/>
      <c r="CH83" s="760"/>
      <c r="CI83" s="760"/>
      <c r="CJ83" s="760"/>
      <c r="CK83" s="760"/>
      <c r="CL83" s="760"/>
      <c r="CM83" s="760"/>
      <c r="CN83" s="760"/>
      <c r="CO83" s="760"/>
      <c r="CP83" s="760"/>
      <c r="CQ83" s="760"/>
      <c r="CR83" s="760"/>
      <c r="CS83" s="760"/>
      <c r="CT83" s="760"/>
      <c r="CU83" s="760"/>
      <c r="CV83" s="760"/>
      <c r="CW83" s="760"/>
      <c r="CX83" s="760"/>
      <c r="CY83" s="760"/>
      <c r="CZ83" s="760"/>
      <c r="DA83" s="760"/>
      <c r="DB83" s="760"/>
      <c r="DC83" s="760"/>
      <c r="DD83" s="760"/>
      <c r="DE83" s="760"/>
      <c r="DF83" s="760"/>
      <c r="DG83" s="760"/>
      <c r="DH83" s="760"/>
      <c r="DI83" s="760"/>
      <c r="DJ83" s="760"/>
      <c r="DK83" s="760"/>
      <c r="DL83" s="760"/>
      <c r="DM83" s="760"/>
      <c r="DN83" s="760"/>
      <c r="DO83" s="760"/>
      <c r="DP83" s="760"/>
      <c r="DQ83" s="760"/>
      <c r="DR83" s="760"/>
      <c r="DS83" s="760"/>
    </row>
    <row r="84" spans="1:123" s="761" customFormat="1">
      <c r="A84" s="789" t="s">
        <v>1481</v>
      </c>
      <c r="B84" s="776" t="s">
        <v>1482</v>
      </c>
      <c r="C84" s="804"/>
      <c r="D84" s="804"/>
      <c r="E84" s="804"/>
      <c r="F84" s="804"/>
      <c r="G84" s="804"/>
      <c r="H84" s="804"/>
      <c r="I84" s="804"/>
      <c r="J84" s="804"/>
      <c r="K84" s="788"/>
      <c r="L84" s="760"/>
      <c r="M84" s="760"/>
      <c r="N84" s="760"/>
      <c r="O84" s="760"/>
      <c r="P84" s="760"/>
      <c r="Q84" s="760"/>
      <c r="R84" s="760"/>
      <c r="S84" s="760"/>
      <c r="T84" s="760"/>
      <c r="U84" s="760"/>
      <c r="V84" s="760"/>
      <c r="W84" s="760"/>
      <c r="X84" s="760"/>
      <c r="Y84" s="760"/>
      <c r="Z84" s="760"/>
      <c r="AA84" s="760"/>
      <c r="AB84" s="760"/>
      <c r="AC84" s="760"/>
      <c r="AD84" s="760"/>
      <c r="AE84" s="760"/>
      <c r="AF84" s="760"/>
      <c r="AG84" s="760"/>
      <c r="AH84" s="760"/>
      <c r="AI84" s="760"/>
      <c r="AJ84" s="760"/>
      <c r="AK84" s="760"/>
      <c r="AL84" s="760"/>
      <c r="AM84" s="760"/>
      <c r="AN84" s="760"/>
      <c r="AO84" s="760"/>
      <c r="AP84" s="760"/>
      <c r="AQ84" s="760"/>
      <c r="AR84" s="760"/>
      <c r="AS84" s="760"/>
      <c r="AT84" s="760"/>
      <c r="AU84" s="760"/>
      <c r="AV84" s="760"/>
      <c r="AW84" s="760"/>
      <c r="AX84" s="760"/>
      <c r="AY84" s="760"/>
      <c r="AZ84" s="760"/>
      <c r="BA84" s="760"/>
      <c r="BB84" s="760"/>
      <c r="BC84" s="760"/>
      <c r="BD84" s="760"/>
      <c r="BE84" s="760"/>
      <c r="BF84" s="760"/>
      <c r="BG84" s="760"/>
      <c r="BH84" s="760"/>
      <c r="BI84" s="760"/>
      <c r="BJ84" s="760"/>
      <c r="BK84" s="760"/>
      <c r="BL84" s="760"/>
      <c r="BM84" s="760"/>
      <c r="BN84" s="760"/>
      <c r="BO84" s="760"/>
      <c r="BP84" s="760"/>
      <c r="BQ84" s="760"/>
      <c r="BR84" s="760"/>
      <c r="BS84" s="760"/>
      <c r="BT84" s="760"/>
      <c r="BU84" s="760"/>
      <c r="BV84" s="760"/>
      <c r="BW84" s="760"/>
      <c r="BX84" s="760"/>
      <c r="BY84" s="760"/>
      <c r="BZ84" s="760"/>
      <c r="CA84" s="760"/>
      <c r="CB84" s="760"/>
      <c r="CC84" s="760"/>
      <c r="CD84" s="760"/>
      <c r="CE84" s="760"/>
      <c r="CF84" s="760"/>
      <c r="CG84" s="760"/>
      <c r="CH84" s="760"/>
      <c r="CI84" s="760"/>
      <c r="CJ84" s="760"/>
      <c r="CK84" s="760"/>
      <c r="CL84" s="760"/>
      <c r="CM84" s="760"/>
      <c r="CN84" s="760"/>
      <c r="CO84" s="760"/>
      <c r="CP84" s="760"/>
      <c r="CQ84" s="760"/>
      <c r="CR84" s="760"/>
      <c r="CS84" s="760"/>
      <c r="CT84" s="760"/>
      <c r="CU84" s="760"/>
      <c r="CV84" s="760"/>
      <c r="CW84" s="760"/>
      <c r="CX84" s="760"/>
      <c r="CY84" s="760"/>
      <c r="CZ84" s="760"/>
      <c r="DA84" s="760"/>
      <c r="DB84" s="760"/>
      <c r="DC84" s="760"/>
      <c r="DD84" s="760"/>
      <c r="DE84" s="760"/>
      <c r="DF84" s="760"/>
      <c r="DG84" s="760"/>
      <c r="DH84" s="760"/>
      <c r="DI84" s="760"/>
      <c r="DJ84" s="760"/>
      <c r="DK84" s="760"/>
      <c r="DL84" s="760"/>
      <c r="DM84" s="760"/>
      <c r="DN84" s="760"/>
      <c r="DO84" s="760"/>
      <c r="DP84" s="760"/>
      <c r="DQ84" s="760"/>
      <c r="DR84" s="760"/>
      <c r="DS84" s="760"/>
    </row>
    <row r="85" spans="1:123" s="761" customFormat="1">
      <c r="A85" s="789" t="s">
        <v>1483</v>
      </c>
      <c r="B85" s="776" t="s">
        <v>1484</v>
      </c>
      <c r="C85" s="804"/>
      <c r="D85" s="804"/>
      <c r="E85" s="804"/>
      <c r="F85" s="804"/>
      <c r="G85" s="804"/>
      <c r="H85" s="804"/>
      <c r="I85" s="804"/>
      <c r="J85" s="804"/>
      <c r="K85" s="788"/>
      <c r="L85" s="760"/>
      <c r="M85" s="760"/>
      <c r="N85" s="760"/>
      <c r="O85" s="760"/>
      <c r="P85" s="760"/>
      <c r="Q85" s="760"/>
      <c r="R85" s="760"/>
      <c r="S85" s="760"/>
      <c r="T85" s="760"/>
      <c r="U85" s="760"/>
      <c r="V85" s="760"/>
      <c r="W85" s="760"/>
      <c r="X85" s="760"/>
      <c r="Y85" s="760"/>
      <c r="Z85" s="760"/>
      <c r="AA85" s="760"/>
      <c r="AB85" s="760"/>
      <c r="AC85" s="760"/>
      <c r="AD85" s="760"/>
      <c r="AE85" s="760"/>
      <c r="AF85" s="760"/>
      <c r="AG85" s="760"/>
      <c r="AH85" s="760"/>
      <c r="AI85" s="760"/>
      <c r="AJ85" s="760"/>
      <c r="AK85" s="760"/>
      <c r="AL85" s="760"/>
      <c r="AM85" s="760"/>
      <c r="AN85" s="760"/>
      <c r="AO85" s="760"/>
      <c r="AP85" s="760"/>
      <c r="AQ85" s="760"/>
      <c r="AR85" s="760"/>
      <c r="AS85" s="760"/>
      <c r="AT85" s="760"/>
      <c r="AU85" s="760"/>
      <c r="AV85" s="760"/>
      <c r="AW85" s="760"/>
      <c r="AX85" s="760"/>
      <c r="AY85" s="760"/>
      <c r="AZ85" s="760"/>
      <c r="BA85" s="760"/>
      <c r="BB85" s="760"/>
      <c r="BC85" s="760"/>
      <c r="BD85" s="760"/>
      <c r="BE85" s="760"/>
      <c r="BF85" s="760"/>
      <c r="BG85" s="760"/>
      <c r="BH85" s="760"/>
      <c r="BI85" s="760"/>
      <c r="BJ85" s="760"/>
      <c r="BK85" s="760"/>
      <c r="BL85" s="760"/>
      <c r="BM85" s="760"/>
      <c r="BN85" s="760"/>
      <c r="BO85" s="760"/>
      <c r="BP85" s="760"/>
      <c r="BQ85" s="760"/>
      <c r="BR85" s="760"/>
      <c r="BS85" s="760"/>
      <c r="BT85" s="760"/>
      <c r="BU85" s="760"/>
      <c r="BV85" s="760"/>
      <c r="BW85" s="760"/>
      <c r="BX85" s="760"/>
      <c r="BY85" s="760"/>
      <c r="BZ85" s="760"/>
      <c r="CA85" s="760"/>
      <c r="CB85" s="760"/>
      <c r="CC85" s="760"/>
      <c r="CD85" s="760"/>
      <c r="CE85" s="760"/>
      <c r="CF85" s="760"/>
      <c r="CG85" s="760"/>
      <c r="CH85" s="760"/>
      <c r="CI85" s="760"/>
      <c r="CJ85" s="760"/>
      <c r="CK85" s="760"/>
      <c r="CL85" s="760"/>
      <c r="CM85" s="760"/>
      <c r="CN85" s="760"/>
      <c r="CO85" s="760"/>
      <c r="CP85" s="760"/>
      <c r="CQ85" s="760"/>
      <c r="CR85" s="760"/>
      <c r="CS85" s="760"/>
      <c r="CT85" s="760"/>
      <c r="CU85" s="760"/>
      <c r="CV85" s="760"/>
      <c r="CW85" s="760"/>
      <c r="CX85" s="760"/>
      <c r="CY85" s="760"/>
      <c r="CZ85" s="760"/>
      <c r="DA85" s="760"/>
      <c r="DB85" s="760"/>
      <c r="DC85" s="760"/>
      <c r="DD85" s="760"/>
      <c r="DE85" s="760"/>
      <c r="DF85" s="760"/>
      <c r="DG85" s="760"/>
      <c r="DH85" s="760"/>
      <c r="DI85" s="760"/>
      <c r="DJ85" s="760"/>
      <c r="DK85" s="760"/>
      <c r="DL85" s="760"/>
      <c r="DM85" s="760"/>
      <c r="DN85" s="760"/>
      <c r="DO85" s="760"/>
      <c r="DP85" s="760"/>
      <c r="DQ85" s="760"/>
      <c r="DR85" s="760"/>
      <c r="DS85" s="760"/>
    </row>
    <row r="86" spans="1:123" s="761" customFormat="1">
      <c r="A86" s="789" t="s">
        <v>1485</v>
      </c>
      <c r="B86" s="776" t="s">
        <v>1486</v>
      </c>
      <c r="C86" s="804"/>
      <c r="D86" s="804"/>
      <c r="E86" s="804"/>
      <c r="F86" s="804"/>
      <c r="G86" s="804"/>
      <c r="H86" s="804"/>
      <c r="I86" s="804"/>
      <c r="J86" s="804"/>
      <c r="K86" s="788"/>
      <c r="L86" s="760"/>
      <c r="M86" s="760"/>
      <c r="N86" s="760"/>
      <c r="O86" s="760"/>
      <c r="P86" s="760"/>
      <c r="Q86" s="760"/>
      <c r="R86" s="760"/>
      <c r="S86" s="760"/>
      <c r="T86" s="760"/>
      <c r="U86" s="760"/>
      <c r="V86" s="760"/>
      <c r="W86" s="760"/>
      <c r="X86" s="760"/>
      <c r="Y86" s="760"/>
      <c r="Z86" s="760"/>
      <c r="AA86" s="760"/>
      <c r="AB86" s="760"/>
      <c r="AC86" s="760"/>
      <c r="AD86" s="760"/>
      <c r="AE86" s="760"/>
      <c r="AF86" s="760"/>
      <c r="AG86" s="760"/>
      <c r="AH86" s="760"/>
      <c r="AI86" s="760"/>
      <c r="AJ86" s="760"/>
      <c r="AK86" s="760"/>
      <c r="AL86" s="760"/>
      <c r="AM86" s="760"/>
      <c r="AN86" s="760"/>
      <c r="AO86" s="760"/>
      <c r="AP86" s="760"/>
      <c r="AQ86" s="760"/>
      <c r="AR86" s="760"/>
      <c r="AS86" s="760"/>
      <c r="AT86" s="760"/>
      <c r="AU86" s="760"/>
      <c r="AV86" s="760"/>
      <c r="AW86" s="760"/>
      <c r="AX86" s="760"/>
      <c r="AY86" s="760"/>
      <c r="AZ86" s="760"/>
      <c r="BA86" s="760"/>
      <c r="BB86" s="760"/>
      <c r="BC86" s="760"/>
      <c r="BD86" s="760"/>
      <c r="BE86" s="760"/>
      <c r="BF86" s="760"/>
      <c r="BG86" s="760"/>
      <c r="BH86" s="760"/>
      <c r="BI86" s="760"/>
      <c r="BJ86" s="760"/>
      <c r="BK86" s="760"/>
      <c r="BL86" s="760"/>
      <c r="BM86" s="760"/>
      <c r="BN86" s="760"/>
      <c r="BO86" s="760"/>
      <c r="BP86" s="760"/>
      <c r="BQ86" s="760"/>
      <c r="BR86" s="760"/>
      <c r="BS86" s="760"/>
      <c r="BT86" s="760"/>
      <c r="BU86" s="760"/>
      <c r="BV86" s="760"/>
      <c r="BW86" s="760"/>
      <c r="BX86" s="760"/>
      <c r="BY86" s="760"/>
      <c r="BZ86" s="760"/>
      <c r="CA86" s="760"/>
      <c r="CB86" s="760"/>
      <c r="CC86" s="760"/>
      <c r="CD86" s="760"/>
      <c r="CE86" s="760"/>
      <c r="CF86" s="760"/>
      <c r="CG86" s="760"/>
      <c r="CH86" s="760"/>
      <c r="CI86" s="760"/>
      <c r="CJ86" s="760"/>
      <c r="CK86" s="760"/>
      <c r="CL86" s="760"/>
      <c r="CM86" s="760"/>
      <c r="CN86" s="760"/>
      <c r="CO86" s="760"/>
      <c r="CP86" s="760"/>
      <c r="CQ86" s="760"/>
      <c r="CR86" s="760"/>
      <c r="CS86" s="760"/>
      <c r="CT86" s="760"/>
      <c r="CU86" s="760"/>
      <c r="CV86" s="760"/>
      <c r="CW86" s="760"/>
      <c r="CX86" s="760"/>
      <c r="CY86" s="760"/>
      <c r="CZ86" s="760"/>
      <c r="DA86" s="760"/>
      <c r="DB86" s="760"/>
      <c r="DC86" s="760"/>
      <c r="DD86" s="760"/>
      <c r="DE86" s="760"/>
      <c r="DF86" s="760"/>
      <c r="DG86" s="760"/>
      <c r="DH86" s="760"/>
      <c r="DI86" s="760"/>
      <c r="DJ86" s="760"/>
      <c r="DK86" s="760"/>
      <c r="DL86" s="760"/>
      <c r="DM86" s="760"/>
      <c r="DN86" s="760"/>
      <c r="DO86" s="760"/>
      <c r="DP86" s="760"/>
      <c r="DQ86" s="760"/>
      <c r="DR86" s="760"/>
      <c r="DS86" s="760"/>
    </row>
    <row r="87" spans="1:123" s="761" customFormat="1">
      <c r="A87" s="789" t="s">
        <v>1487</v>
      </c>
      <c r="B87" s="776" t="s">
        <v>1488</v>
      </c>
      <c r="C87" s="804"/>
      <c r="D87" s="804"/>
      <c r="E87" s="804"/>
      <c r="F87" s="804"/>
      <c r="G87" s="804"/>
      <c r="H87" s="804"/>
      <c r="I87" s="804"/>
      <c r="J87" s="804"/>
      <c r="K87" s="788"/>
      <c r="L87" s="760"/>
      <c r="M87" s="760"/>
      <c r="N87" s="760"/>
      <c r="O87" s="760"/>
      <c r="P87" s="760"/>
      <c r="Q87" s="760"/>
      <c r="R87" s="760"/>
      <c r="S87" s="760"/>
      <c r="T87" s="760"/>
      <c r="U87" s="760"/>
      <c r="V87" s="760"/>
      <c r="W87" s="760"/>
      <c r="X87" s="760"/>
      <c r="Y87" s="760"/>
      <c r="Z87" s="760"/>
      <c r="AA87" s="760"/>
      <c r="AB87" s="760"/>
      <c r="AC87" s="760"/>
      <c r="AD87" s="760"/>
      <c r="AE87" s="760"/>
      <c r="AF87" s="760"/>
      <c r="AG87" s="760"/>
      <c r="AH87" s="760"/>
      <c r="AI87" s="760"/>
      <c r="AJ87" s="760"/>
      <c r="AK87" s="760"/>
      <c r="AL87" s="760"/>
      <c r="AM87" s="760"/>
      <c r="AN87" s="760"/>
      <c r="AO87" s="760"/>
      <c r="AP87" s="760"/>
      <c r="AQ87" s="760"/>
      <c r="AR87" s="760"/>
      <c r="AS87" s="760"/>
      <c r="AT87" s="760"/>
      <c r="AU87" s="760"/>
      <c r="AV87" s="760"/>
      <c r="AW87" s="760"/>
      <c r="AX87" s="760"/>
      <c r="AY87" s="760"/>
      <c r="AZ87" s="760"/>
      <c r="BA87" s="760"/>
      <c r="BB87" s="760"/>
      <c r="BC87" s="760"/>
      <c r="BD87" s="760"/>
      <c r="BE87" s="760"/>
      <c r="BF87" s="760"/>
      <c r="BG87" s="760"/>
      <c r="BH87" s="760"/>
      <c r="BI87" s="760"/>
      <c r="BJ87" s="760"/>
      <c r="BK87" s="760"/>
      <c r="BL87" s="760"/>
      <c r="BM87" s="760"/>
      <c r="BN87" s="760"/>
      <c r="BO87" s="760"/>
      <c r="BP87" s="760"/>
      <c r="BQ87" s="760"/>
      <c r="BR87" s="760"/>
      <c r="BS87" s="760"/>
      <c r="BT87" s="760"/>
      <c r="BU87" s="760"/>
      <c r="BV87" s="760"/>
      <c r="BW87" s="760"/>
      <c r="BX87" s="760"/>
      <c r="BY87" s="760"/>
      <c r="BZ87" s="760"/>
      <c r="CA87" s="760"/>
      <c r="CB87" s="760"/>
      <c r="CC87" s="760"/>
      <c r="CD87" s="760"/>
      <c r="CE87" s="760"/>
      <c r="CF87" s="760"/>
      <c r="CG87" s="760"/>
      <c r="CH87" s="760"/>
      <c r="CI87" s="760"/>
      <c r="CJ87" s="760"/>
      <c r="CK87" s="760"/>
      <c r="CL87" s="760"/>
      <c r="CM87" s="760"/>
      <c r="CN87" s="760"/>
      <c r="CO87" s="760"/>
      <c r="CP87" s="760"/>
      <c r="CQ87" s="760"/>
      <c r="CR87" s="760"/>
      <c r="CS87" s="760"/>
      <c r="CT87" s="760"/>
      <c r="CU87" s="760"/>
      <c r="CV87" s="760"/>
      <c r="CW87" s="760"/>
      <c r="CX87" s="760"/>
      <c r="CY87" s="760"/>
      <c r="CZ87" s="760"/>
      <c r="DA87" s="760"/>
      <c r="DB87" s="760"/>
      <c r="DC87" s="760"/>
      <c r="DD87" s="760"/>
      <c r="DE87" s="760"/>
      <c r="DF87" s="760"/>
      <c r="DG87" s="760"/>
      <c r="DH87" s="760"/>
      <c r="DI87" s="760"/>
      <c r="DJ87" s="760"/>
      <c r="DK87" s="760"/>
      <c r="DL87" s="760"/>
      <c r="DM87" s="760"/>
      <c r="DN87" s="760"/>
      <c r="DO87" s="760"/>
      <c r="DP87" s="760"/>
      <c r="DQ87" s="760"/>
      <c r="DR87" s="760"/>
      <c r="DS87" s="760"/>
    </row>
    <row r="88" spans="1:123" s="761" customFormat="1" ht="28.5">
      <c r="A88" s="789" t="s">
        <v>1489</v>
      </c>
      <c r="B88" s="776" t="s">
        <v>1490</v>
      </c>
      <c r="C88" s="804"/>
      <c r="D88" s="804"/>
      <c r="E88" s="804"/>
      <c r="F88" s="804"/>
      <c r="G88" s="804"/>
      <c r="H88" s="804"/>
      <c r="I88" s="804"/>
      <c r="J88" s="804"/>
      <c r="K88" s="788"/>
      <c r="L88" s="760"/>
      <c r="M88" s="760"/>
      <c r="N88" s="760"/>
      <c r="O88" s="760"/>
      <c r="P88" s="760"/>
      <c r="Q88" s="760"/>
      <c r="R88" s="760"/>
      <c r="S88" s="760"/>
      <c r="T88" s="760"/>
      <c r="U88" s="760"/>
      <c r="V88" s="760"/>
      <c r="W88" s="760"/>
      <c r="X88" s="760"/>
      <c r="Y88" s="760"/>
      <c r="Z88" s="760"/>
      <c r="AA88" s="760"/>
      <c r="AB88" s="760"/>
      <c r="AC88" s="760"/>
      <c r="AD88" s="760"/>
      <c r="AE88" s="760"/>
      <c r="AF88" s="760"/>
      <c r="AG88" s="760"/>
      <c r="AH88" s="760"/>
      <c r="AI88" s="760"/>
      <c r="AJ88" s="760"/>
      <c r="AK88" s="760"/>
      <c r="AL88" s="760"/>
      <c r="AM88" s="760"/>
      <c r="AN88" s="760"/>
      <c r="AO88" s="760"/>
      <c r="AP88" s="760"/>
      <c r="AQ88" s="760"/>
      <c r="AR88" s="760"/>
      <c r="AS88" s="760"/>
      <c r="AT88" s="760"/>
      <c r="AU88" s="760"/>
      <c r="AV88" s="760"/>
      <c r="AW88" s="760"/>
      <c r="AX88" s="760"/>
      <c r="AY88" s="760"/>
      <c r="AZ88" s="760"/>
      <c r="BA88" s="760"/>
      <c r="BB88" s="760"/>
      <c r="BC88" s="760"/>
      <c r="BD88" s="760"/>
      <c r="BE88" s="760"/>
      <c r="BF88" s="760"/>
      <c r="BG88" s="760"/>
      <c r="BH88" s="760"/>
      <c r="BI88" s="760"/>
      <c r="BJ88" s="760"/>
      <c r="BK88" s="760"/>
      <c r="BL88" s="760"/>
      <c r="BM88" s="760"/>
      <c r="BN88" s="760"/>
      <c r="BO88" s="760"/>
      <c r="BP88" s="760"/>
      <c r="BQ88" s="760"/>
      <c r="BR88" s="760"/>
      <c r="BS88" s="760"/>
      <c r="BT88" s="760"/>
      <c r="BU88" s="760"/>
      <c r="BV88" s="760"/>
      <c r="BW88" s="760"/>
      <c r="BX88" s="760"/>
      <c r="BY88" s="760"/>
      <c r="BZ88" s="760"/>
      <c r="CA88" s="760"/>
      <c r="CB88" s="760"/>
      <c r="CC88" s="760"/>
      <c r="CD88" s="760"/>
      <c r="CE88" s="760"/>
      <c r="CF88" s="760"/>
      <c r="CG88" s="760"/>
      <c r="CH88" s="760"/>
      <c r="CI88" s="760"/>
      <c r="CJ88" s="760"/>
      <c r="CK88" s="760"/>
      <c r="CL88" s="760"/>
      <c r="CM88" s="760"/>
      <c r="CN88" s="760"/>
      <c r="CO88" s="760"/>
      <c r="CP88" s="760"/>
      <c r="CQ88" s="760"/>
      <c r="CR88" s="760"/>
      <c r="CS88" s="760"/>
      <c r="CT88" s="760"/>
      <c r="CU88" s="760"/>
      <c r="CV88" s="760"/>
      <c r="CW88" s="760"/>
      <c r="CX88" s="760"/>
      <c r="CY88" s="760"/>
      <c r="CZ88" s="760"/>
      <c r="DA88" s="760"/>
      <c r="DB88" s="760"/>
      <c r="DC88" s="760"/>
      <c r="DD88" s="760"/>
      <c r="DE88" s="760"/>
      <c r="DF88" s="760"/>
      <c r="DG88" s="760"/>
      <c r="DH88" s="760"/>
      <c r="DI88" s="760"/>
      <c r="DJ88" s="760"/>
      <c r="DK88" s="760"/>
      <c r="DL88" s="760"/>
      <c r="DM88" s="760"/>
      <c r="DN88" s="760"/>
      <c r="DO88" s="760"/>
      <c r="DP88" s="760"/>
      <c r="DQ88" s="760"/>
      <c r="DR88" s="760"/>
      <c r="DS88" s="760"/>
    </row>
    <row r="89" spans="1:123" s="761" customFormat="1">
      <c r="A89" s="789" t="s">
        <v>1491</v>
      </c>
      <c r="B89" s="776" t="s">
        <v>1492</v>
      </c>
      <c r="C89" s="804"/>
      <c r="D89" s="804"/>
      <c r="E89" s="804"/>
      <c r="F89" s="804"/>
      <c r="G89" s="804"/>
      <c r="H89" s="804"/>
      <c r="I89" s="804"/>
      <c r="J89" s="804"/>
      <c r="K89" s="788"/>
      <c r="L89" s="760"/>
      <c r="M89" s="760"/>
      <c r="N89" s="760"/>
      <c r="O89" s="760"/>
      <c r="P89" s="760"/>
      <c r="Q89" s="760"/>
      <c r="R89" s="760"/>
      <c r="S89" s="760"/>
      <c r="T89" s="760"/>
      <c r="U89" s="760"/>
      <c r="V89" s="760"/>
      <c r="W89" s="760"/>
      <c r="X89" s="760"/>
      <c r="Y89" s="760"/>
      <c r="Z89" s="760"/>
      <c r="AA89" s="760"/>
      <c r="AB89" s="760"/>
      <c r="AC89" s="760"/>
      <c r="AD89" s="760"/>
      <c r="AE89" s="760"/>
      <c r="AF89" s="760"/>
      <c r="AG89" s="760"/>
      <c r="AH89" s="760"/>
      <c r="AI89" s="760"/>
      <c r="AJ89" s="760"/>
      <c r="AK89" s="760"/>
      <c r="AL89" s="760"/>
      <c r="AM89" s="760"/>
      <c r="AN89" s="760"/>
      <c r="AO89" s="760"/>
      <c r="AP89" s="760"/>
      <c r="AQ89" s="760"/>
      <c r="AR89" s="760"/>
      <c r="AS89" s="760"/>
      <c r="AT89" s="760"/>
      <c r="AU89" s="760"/>
      <c r="AV89" s="760"/>
      <c r="AW89" s="760"/>
      <c r="AX89" s="760"/>
      <c r="AY89" s="760"/>
      <c r="AZ89" s="760"/>
      <c r="BA89" s="760"/>
      <c r="BB89" s="760"/>
      <c r="BC89" s="760"/>
      <c r="BD89" s="760"/>
      <c r="BE89" s="760"/>
      <c r="BF89" s="760"/>
      <c r="BG89" s="760"/>
      <c r="BH89" s="760"/>
      <c r="BI89" s="760"/>
      <c r="BJ89" s="760"/>
      <c r="BK89" s="760"/>
      <c r="BL89" s="760"/>
      <c r="BM89" s="760"/>
      <c r="BN89" s="760"/>
      <c r="BO89" s="760"/>
      <c r="BP89" s="760"/>
      <c r="BQ89" s="760"/>
      <c r="BR89" s="760"/>
      <c r="BS89" s="760"/>
      <c r="BT89" s="760"/>
      <c r="BU89" s="760"/>
      <c r="BV89" s="760"/>
      <c r="BW89" s="760"/>
      <c r="BX89" s="760"/>
      <c r="BY89" s="760"/>
      <c r="BZ89" s="760"/>
      <c r="CA89" s="760"/>
      <c r="CB89" s="760"/>
      <c r="CC89" s="760"/>
      <c r="CD89" s="760"/>
      <c r="CE89" s="760"/>
      <c r="CF89" s="760"/>
      <c r="CG89" s="760"/>
      <c r="CH89" s="760"/>
      <c r="CI89" s="760"/>
      <c r="CJ89" s="760"/>
      <c r="CK89" s="760"/>
      <c r="CL89" s="760"/>
      <c r="CM89" s="760"/>
      <c r="CN89" s="760"/>
      <c r="CO89" s="760"/>
      <c r="CP89" s="760"/>
      <c r="CQ89" s="760"/>
      <c r="CR89" s="760"/>
      <c r="CS89" s="760"/>
      <c r="CT89" s="760"/>
      <c r="CU89" s="760"/>
      <c r="CV89" s="760"/>
      <c r="CW89" s="760"/>
      <c r="CX89" s="760"/>
      <c r="CY89" s="760"/>
      <c r="CZ89" s="760"/>
      <c r="DA89" s="760"/>
      <c r="DB89" s="760"/>
      <c r="DC89" s="760"/>
      <c r="DD89" s="760"/>
      <c r="DE89" s="760"/>
      <c r="DF89" s="760"/>
      <c r="DG89" s="760"/>
      <c r="DH89" s="760"/>
      <c r="DI89" s="760"/>
      <c r="DJ89" s="760"/>
      <c r="DK89" s="760"/>
      <c r="DL89" s="760"/>
      <c r="DM89" s="760"/>
      <c r="DN89" s="760"/>
      <c r="DO89" s="760"/>
      <c r="DP89" s="760"/>
      <c r="DQ89" s="760"/>
      <c r="DR89" s="760"/>
      <c r="DS89" s="760"/>
    </row>
    <row r="90" spans="1:123" s="761" customFormat="1">
      <c r="A90" s="789" t="s">
        <v>1493</v>
      </c>
      <c r="B90" s="803" t="s">
        <v>1494</v>
      </c>
      <c r="C90" s="804">
        <v>0</v>
      </c>
      <c r="D90" s="804">
        <v>0</v>
      </c>
      <c r="E90" s="804">
        <v>0</v>
      </c>
      <c r="F90" s="804">
        <v>35.74</v>
      </c>
      <c r="G90" s="804">
        <v>0</v>
      </c>
      <c r="H90" s="804">
        <v>35.659999999999997</v>
      </c>
      <c r="I90" s="804">
        <v>0</v>
      </c>
      <c r="J90" s="804">
        <v>35.659999999999997</v>
      </c>
      <c r="K90" s="788"/>
      <c r="L90" s="760"/>
      <c r="M90" s="760"/>
      <c r="N90" s="760"/>
      <c r="O90" s="760"/>
      <c r="P90" s="760"/>
      <c r="Q90" s="760"/>
      <c r="R90" s="760"/>
      <c r="S90" s="760"/>
      <c r="T90" s="760"/>
      <c r="U90" s="760"/>
      <c r="V90" s="760"/>
      <c r="W90" s="760"/>
      <c r="X90" s="760"/>
      <c r="Y90" s="760"/>
      <c r="Z90" s="760"/>
      <c r="AA90" s="760"/>
      <c r="AB90" s="760"/>
      <c r="AC90" s="760"/>
      <c r="AD90" s="760"/>
      <c r="AE90" s="760"/>
      <c r="AF90" s="760"/>
      <c r="AG90" s="760"/>
      <c r="AH90" s="760"/>
      <c r="AI90" s="760"/>
      <c r="AJ90" s="760"/>
      <c r="AK90" s="760"/>
      <c r="AL90" s="760"/>
      <c r="AM90" s="760"/>
      <c r="AN90" s="760"/>
      <c r="AO90" s="760"/>
      <c r="AP90" s="760"/>
      <c r="AQ90" s="760"/>
      <c r="AR90" s="760"/>
      <c r="AS90" s="760"/>
      <c r="AT90" s="760"/>
      <c r="AU90" s="760"/>
      <c r="AV90" s="760"/>
      <c r="AW90" s="760"/>
      <c r="AX90" s="760"/>
      <c r="AY90" s="760"/>
      <c r="AZ90" s="760"/>
      <c r="BA90" s="760"/>
      <c r="BB90" s="760"/>
      <c r="BC90" s="760"/>
      <c r="BD90" s="760"/>
      <c r="BE90" s="760"/>
      <c r="BF90" s="760"/>
      <c r="BG90" s="760"/>
      <c r="BH90" s="760"/>
      <c r="BI90" s="760"/>
      <c r="BJ90" s="760"/>
      <c r="BK90" s="760"/>
      <c r="BL90" s="760"/>
      <c r="BM90" s="760"/>
      <c r="BN90" s="760"/>
      <c r="BO90" s="760"/>
      <c r="BP90" s="760"/>
      <c r="BQ90" s="760"/>
      <c r="BR90" s="760"/>
      <c r="BS90" s="760"/>
      <c r="BT90" s="760"/>
      <c r="BU90" s="760"/>
      <c r="BV90" s="760"/>
      <c r="BW90" s="760"/>
      <c r="BX90" s="760"/>
      <c r="BY90" s="760"/>
      <c r="BZ90" s="760"/>
      <c r="CA90" s="760"/>
      <c r="CB90" s="760"/>
      <c r="CC90" s="760"/>
      <c r="CD90" s="760"/>
      <c r="CE90" s="760"/>
      <c r="CF90" s="760"/>
      <c r="CG90" s="760"/>
      <c r="CH90" s="760"/>
      <c r="CI90" s="760"/>
      <c r="CJ90" s="760"/>
      <c r="CK90" s="760"/>
      <c r="CL90" s="760"/>
      <c r="CM90" s="760"/>
      <c r="CN90" s="760"/>
      <c r="CO90" s="760"/>
      <c r="CP90" s="760"/>
      <c r="CQ90" s="760"/>
      <c r="CR90" s="760"/>
      <c r="CS90" s="760"/>
      <c r="CT90" s="760"/>
      <c r="CU90" s="760"/>
      <c r="CV90" s="760"/>
      <c r="CW90" s="760"/>
      <c r="CX90" s="760"/>
      <c r="CY90" s="760"/>
      <c r="CZ90" s="760"/>
      <c r="DA90" s="760"/>
      <c r="DB90" s="760"/>
      <c r="DC90" s="760"/>
      <c r="DD90" s="760"/>
      <c r="DE90" s="760"/>
      <c r="DF90" s="760"/>
      <c r="DG90" s="760"/>
      <c r="DH90" s="760"/>
      <c r="DI90" s="760"/>
      <c r="DJ90" s="760"/>
      <c r="DK90" s="760"/>
      <c r="DL90" s="760"/>
      <c r="DM90" s="760"/>
      <c r="DN90" s="760"/>
      <c r="DO90" s="760"/>
      <c r="DP90" s="760"/>
      <c r="DQ90" s="760"/>
      <c r="DR90" s="760"/>
      <c r="DS90" s="760"/>
    </row>
    <row r="91" spans="1:123" s="761" customFormat="1">
      <c r="A91" s="789" t="s">
        <v>1495</v>
      </c>
      <c r="B91" s="776" t="s">
        <v>1496</v>
      </c>
      <c r="C91" s="804"/>
      <c r="D91" s="804"/>
      <c r="E91" s="804"/>
      <c r="F91" s="804"/>
      <c r="G91" s="804"/>
      <c r="H91" s="804"/>
      <c r="I91" s="804"/>
      <c r="J91" s="804"/>
      <c r="K91" s="788"/>
      <c r="L91" s="760"/>
      <c r="M91" s="760"/>
      <c r="N91" s="760"/>
      <c r="O91" s="760"/>
      <c r="P91" s="760"/>
      <c r="Q91" s="760"/>
      <c r="R91" s="760"/>
      <c r="S91" s="760"/>
      <c r="T91" s="760"/>
      <c r="U91" s="760"/>
      <c r="V91" s="760"/>
      <c r="W91" s="760"/>
      <c r="X91" s="760"/>
      <c r="Y91" s="760"/>
      <c r="Z91" s="760"/>
      <c r="AA91" s="760"/>
      <c r="AB91" s="760"/>
      <c r="AC91" s="760"/>
      <c r="AD91" s="760"/>
      <c r="AE91" s="760"/>
      <c r="AF91" s="760"/>
      <c r="AG91" s="760"/>
      <c r="AH91" s="760"/>
      <c r="AI91" s="760"/>
      <c r="AJ91" s="760"/>
      <c r="AK91" s="760"/>
      <c r="AL91" s="760"/>
      <c r="AM91" s="760"/>
      <c r="AN91" s="760"/>
      <c r="AO91" s="760"/>
      <c r="AP91" s="760"/>
      <c r="AQ91" s="760"/>
      <c r="AR91" s="760"/>
      <c r="AS91" s="760"/>
      <c r="AT91" s="760"/>
      <c r="AU91" s="760"/>
      <c r="AV91" s="760"/>
      <c r="AW91" s="760"/>
      <c r="AX91" s="760"/>
      <c r="AY91" s="760"/>
      <c r="AZ91" s="760"/>
      <c r="BA91" s="760"/>
      <c r="BB91" s="760"/>
      <c r="BC91" s="760"/>
      <c r="BD91" s="760"/>
      <c r="BE91" s="760"/>
      <c r="BF91" s="760"/>
      <c r="BG91" s="760"/>
      <c r="BH91" s="760"/>
      <c r="BI91" s="760"/>
      <c r="BJ91" s="760"/>
      <c r="BK91" s="760"/>
      <c r="BL91" s="760"/>
      <c r="BM91" s="760"/>
      <c r="BN91" s="760"/>
      <c r="BO91" s="760"/>
      <c r="BP91" s="760"/>
      <c r="BQ91" s="760"/>
      <c r="BR91" s="760"/>
      <c r="BS91" s="760"/>
      <c r="BT91" s="760"/>
      <c r="BU91" s="760"/>
      <c r="BV91" s="760"/>
      <c r="BW91" s="760"/>
      <c r="BX91" s="760"/>
      <c r="BY91" s="760"/>
      <c r="BZ91" s="760"/>
      <c r="CA91" s="760"/>
      <c r="CB91" s="760"/>
      <c r="CC91" s="760"/>
      <c r="CD91" s="760"/>
      <c r="CE91" s="760"/>
      <c r="CF91" s="760"/>
      <c r="CG91" s="760"/>
      <c r="CH91" s="760"/>
      <c r="CI91" s="760"/>
      <c r="CJ91" s="760"/>
      <c r="CK91" s="760"/>
      <c r="CL91" s="760"/>
      <c r="CM91" s="760"/>
      <c r="CN91" s="760"/>
      <c r="CO91" s="760"/>
      <c r="CP91" s="760"/>
      <c r="CQ91" s="760"/>
      <c r="CR91" s="760"/>
      <c r="CS91" s="760"/>
      <c r="CT91" s="760"/>
      <c r="CU91" s="760"/>
      <c r="CV91" s="760"/>
      <c r="CW91" s="760"/>
      <c r="CX91" s="760"/>
      <c r="CY91" s="760"/>
      <c r="CZ91" s="760"/>
      <c r="DA91" s="760"/>
      <c r="DB91" s="760"/>
      <c r="DC91" s="760"/>
      <c r="DD91" s="760"/>
      <c r="DE91" s="760"/>
      <c r="DF91" s="760"/>
      <c r="DG91" s="760"/>
      <c r="DH91" s="760"/>
      <c r="DI91" s="760"/>
      <c r="DJ91" s="760"/>
      <c r="DK91" s="760"/>
      <c r="DL91" s="760"/>
      <c r="DM91" s="760"/>
      <c r="DN91" s="760"/>
      <c r="DO91" s="760"/>
      <c r="DP91" s="760"/>
      <c r="DQ91" s="760"/>
      <c r="DR91" s="760"/>
      <c r="DS91" s="760"/>
    </row>
    <row r="92" spans="1:123" s="761" customFormat="1">
      <c r="A92" s="789" t="s">
        <v>1497</v>
      </c>
      <c r="B92" s="776" t="s">
        <v>1498</v>
      </c>
      <c r="C92" s="804"/>
      <c r="D92" s="804"/>
      <c r="E92" s="804"/>
      <c r="F92" s="804"/>
      <c r="G92" s="804"/>
      <c r="H92" s="804"/>
      <c r="I92" s="804"/>
      <c r="J92" s="804"/>
      <c r="K92" s="788"/>
      <c r="L92" s="760"/>
      <c r="M92" s="760"/>
      <c r="N92" s="760"/>
      <c r="O92" s="760"/>
      <c r="P92" s="760"/>
      <c r="Q92" s="760"/>
      <c r="R92" s="760"/>
      <c r="S92" s="760"/>
      <c r="T92" s="760"/>
      <c r="U92" s="760"/>
      <c r="V92" s="760"/>
      <c r="W92" s="760"/>
      <c r="X92" s="760"/>
      <c r="Y92" s="760"/>
      <c r="Z92" s="760"/>
      <c r="AA92" s="760"/>
      <c r="AB92" s="760"/>
      <c r="AC92" s="760"/>
      <c r="AD92" s="760"/>
      <c r="AE92" s="760"/>
      <c r="AF92" s="760"/>
      <c r="AG92" s="760"/>
      <c r="AH92" s="760"/>
      <c r="AI92" s="760"/>
      <c r="AJ92" s="760"/>
      <c r="AK92" s="760"/>
      <c r="AL92" s="760"/>
      <c r="AM92" s="760"/>
      <c r="AN92" s="760"/>
      <c r="AO92" s="760"/>
      <c r="AP92" s="760"/>
      <c r="AQ92" s="760"/>
      <c r="AR92" s="760"/>
      <c r="AS92" s="760"/>
      <c r="AT92" s="760"/>
      <c r="AU92" s="760"/>
      <c r="AV92" s="760"/>
      <c r="AW92" s="760"/>
      <c r="AX92" s="760"/>
      <c r="AY92" s="760"/>
      <c r="AZ92" s="760"/>
      <c r="BA92" s="760"/>
      <c r="BB92" s="760"/>
      <c r="BC92" s="760"/>
      <c r="BD92" s="760"/>
      <c r="BE92" s="760"/>
      <c r="BF92" s="760"/>
      <c r="BG92" s="760"/>
      <c r="BH92" s="760"/>
      <c r="BI92" s="760"/>
      <c r="BJ92" s="760"/>
      <c r="BK92" s="760"/>
      <c r="BL92" s="760"/>
      <c r="BM92" s="760"/>
      <c r="BN92" s="760"/>
      <c r="BO92" s="760"/>
      <c r="BP92" s="760"/>
      <c r="BQ92" s="760"/>
      <c r="BR92" s="760"/>
      <c r="BS92" s="760"/>
      <c r="BT92" s="760"/>
      <c r="BU92" s="760"/>
      <c r="BV92" s="760"/>
      <c r="BW92" s="760"/>
      <c r="BX92" s="760"/>
      <c r="BY92" s="760"/>
      <c r="BZ92" s="760"/>
      <c r="CA92" s="760"/>
      <c r="CB92" s="760"/>
      <c r="CC92" s="760"/>
      <c r="CD92" s="760"/>
      <c r="CE92" s="760"/>
      <c r="CF92" s="760"/>
      <c r="CG92" s="760"/>
      <c r="CH92" s="760"/>
      <c r="CI92" s="760"/>
      <c r="CJ92" s="760"/>
      <c r="CK92" s="760"/>
      <c r="CL92" s="760"/>
      <c r="CM92" s="760"/>
      <c r="CN92" s="760"/>
      <c r="CO92" s="760"/>
      <c r="CP92" s="760"/>
      <c r="CQ92" s="760"/>
      <c r="CR92" s="760"/>
      <c r="CS92" s="760"/>
      <c r="CT92" s="760"/>
      <c r="CU92" s="760"/>
      <c r="CV92" s="760"/>
      <c r="CW92" s="760"/>
      <c r="CX92" s="760"/>
      <c r="CY92" s="760"/>
      <c r="CZ92" s="760"/>
      <c r="DA92" s="760"/>
      <c r="DB92" s="760"/>
      <c r="DC92" s="760"/>
      <c r="DD92" s="760"/>
      <c r="DE92" s="760"/>
      <c r="DF92" s="760"/>
      <c r="DG92" s="760"/>
      <c r="DH92" s="760"/>
      <c r="DI92" s="760"/>
      <c r="DJ92" s="760"/>
      <c r="DK92" s="760"/>
      <c r="DL92" s="760"/>
      <c r="DM92" s="760"/>
      <c r="DN92" s="760"/>
      <c r="DO92" s="760"/>
      <c r="DP92" s="760"/>
      <c r="DQ92" s="760"/>
      <c r="DR92" s="760"/>
      <c r="DS92" s="760"/>
    </row>
    <row r="93" spans="1:123" s="761" customFormat="1">
      <c r="A93" s="789" t="s">
        <v>1499</v>
      </c>
      <c r="B93" s="776" t="s">
        <v>1500</v>
      </c>
      <c r="C93" s="804"/>
      <c r="D93" s="804"/>
      <c r="E93" s="804"/>
      <c r="F93" s="804"/>
      <c r="G93" s="804"/>
      <c r="H93" s="804"/>
      <c r="I93" s="804"/>
      <c r="J93" s="804"/>
      <c r="K93" s="788"/>
      <c r="L93" s="760"/>
      <c r="M93" s="760"/>
      <c r="N93" s="760"/>
      <c r="O93" s="760"/>
      <c r="P93" s="760"/>
      <c r="Q93" s="760"/>
      <c r="R93" s="760"/>
      <c r="S93" s="760"/>
      <c r="T93" s="760"/>
      <c r="U93" s="760"/>
      <c r="V93" s="760"/>
      <c r="W93" s="760"/>
      <c r="X93" s="760"/>
      <c r="Y93" s="760"/>
      <c r="Z93" s="760"/>
      <c r="AA93" s="760"/>
      <c r="AB93" s="760"/>
      <c r="AC93" s="760"/>
      <c r="AD93" s="760"/>
      <c r="AE93" s="760"/>
      <c r="AF93" s="760"/>
      <c r="AG93" s="760"/>
      <c r="AH93" s="760"/>
      <c r="AI93" s="760"/>
      <c r="AJ93" s="760"/>
      <c r="AK93" s="760"/>
      <c r="AL93" s="760"/>
      <c r="AM93" s="760"/>
      <c r="AN93" s="760"/>
      <c r="AO93" s="760"/>
      <c r="AP93" s="760"/>
      <c r="AQ93" s="760"/>
      <c r="AR93" s="760"/>
      <c r="AS93" s="760"/>
      <c r="AT93" s="760"/>
      <c r="AU93" s="760"/>
      <c r="AV93" s="760"/>
      <c r="AW93" s="760"/>
      <c r="AX93" s="760"/>
      <c r="AY93" s="760"/>
      <c r="AZ93" s="760"/>
      <c r="BA93" s="760"/>
      <c r="BB93" s="760"/>
      <c r="BC93" s="760"/>
      <c r="BD93" s="760"/>
      <c r="BE93" s="760"/>
      <c r="BF93" s="760"/>
      <c r="BG93" s="760"/>
      <c r="BH93" s="760"/>
      <c r="BI93" s="760"/>
      <c r="BJ93" s="760"/>
      <c r="BK93" s="760"/>
      <c r="BL93" s="760"/>
      <c r="BM93" s="760"/>
      <c r="BN93" s="760"/>
      <c r="BO93" s="760"/>
      <c r="BP93" s="760"/>
      <c r="BQ93" s="760"/>
      <c r="BR93" s="760"/>
      <c r="BS93" s="760"/>
      <c r="BT93" s="760"/>
      <c r="BU93" s="760"/>
      <c r="BV93" s="760"/>
      <c r="BW93" s="760"/>
      <c r="BX93" s="760"/>
      <c r="BY93" s="760"/>
      <c r="BZ93" s="760"/>
      <c r="CA93" s="760"/>
      <c r="CB93" s="760"/>
      <c r="CC93" s="760"/>
      <c r="CD93" s="760"/>
      <c r="CE93" s="760"/>
      <c r="CF93" s="760"/>
      <c r="CG93" s="760"/>
      <c r="CH93" s="760"/>
      <c r="CI93" s="760"/>
      <c r="CJ93" s="760"/>
      <c r="CK93" s="760"/>
      <c r="CL93" s="760"/>
      <c r="CM93" s="760"/>
      <c r="CN93" s="760"/>
      <c r="CO93" s="760"/>
      <c r="CP93" s="760"/>
      <c r="CQ93" s="760"/>
      <c r="CR93" s="760"/>
      <c r="CS93" s="760"/>
      <c r="CT93" s="760"/>
      <c r="CU93" s="760"/>
      <c r="CV93" s="760"/>
      <c r="CW93" s="760"/>
      <c r="CX93" s="760"/>
      <c r="CY93" s="760"/>
      <c r="CZ93" s="760"/>
      <c r="DA93" s="760"/>
      <c r="DB93" s="760"/>
      <c r="DC93" s="760"/>
      <c r="DD93" s="760"/>
      <c r="DE93" s="760"/>
      <c r="DF93" s="760"/>
      <c r="DG93" s="760"/>
      <c r="DH93" s="760"/>
      <c r="DI93" s="760"/>
      <c r="DJ93" s="760"/>
      <c r="DK93" s="760"/>
      <c r="DL93" s="760"/>
      <c r="DM93" s="760"/>
      <c r="DN93" s="760"/>
      <c r="DO93" s="760"/>
      <c r="DP93" s="760"/>
      <c r="DQ93" s="760"/>
      <c r="DR93" s="760"/>
      <c r="DS93" s="760"/>
    </row>
    <row r="94" spans="1:123" s="761" customFormat="1">
      <c r="A94" s="789" t="s">
        <v>1501</v>
      </c>
      <c r="B94" s="776" t="s">
        <v>1502</v>
      </c>
      <c r="C94" s="804"/>
      <c r="D94" s="804"/>
      <c r="E94" s="804"/>
      <c r="F94" s="804">
        <v>35.74</v>
      </c>
      <c r="G94" s="804"/>
      <c r="H94" s="804">
        <v>35.659999999999997</v>
      </c>
      <c r="I94" s="804"/>
      <c r="J94" s="804">
        <v>35.659999999999997</v>
      </c>
      <c r="K94" s="788"/>
      <c r="L94" s="760"/>
      <c r="M94" s="760"/>
      <c r="N94" s="760"/>
      <c r="O94" s="760"/>
      <c r="P94" s="760"/>
      <c r="Q94" s="760"/>
      <c r="R94" s="760"/>
      <c r="S94" s="760"/>
      <c r="T94" s="760"/>
      <c r="U94" s="760"/>
      <c r="V94" s="760"/>
      <c r="W94" s="760"/>
      <c r="X94" s="760"/>
      <c r="Y94" s="760"/>
      <c r="Z94" s="760"/>
      <c r="AA94" s="760"/>
      <c r="AB94" s="760"/>
      <c r="AC94" s="760"/>
      <c r="AD94" s="760"/>
      <c r="AE94" s="760"/>
      <c r="AF94" s="760"/>
      <c r="AG94" s="760"/>
      <c r="AH94" s="760"/>
      <c r="AI94" s="760"/>
      <c r="AJ94" s="760"/>
      <c r="AK94" s="760"/>
      <c r="AL94" s="760"/>
      <c r="AM94" s="760"/>
      <c r="AN94" s="760"/>
      <c r="AO94" s="760"/>
      <c r="AP94" s="760"/>
      <c r="AQ94" s="760"/>
      <c r="AR94" s="760"/>
      <c r="AS94" s="760"/>
      <c r="AT94" s="760"/>
      <c r="AU94" s="760"/>
      <c r="AV94" s="760"/>
      <c r="AW94" s="760"/>
      <c r="AX94" s="760"/>
      <c r="AY94" s="760"/>
      <c r="AZ94" s="760"/>
      <c r="BA94" s="760"/>
      <c r="BB94" s="760"/>
      <c r="BC94" s="760"/>
      <c r="BD94" s="760"/>
      <c r="BE94" s="760"/>
      <c r="BF94" s="760"/>
      <c r="BG94" s="760"/>
      <c r="BH94" s="760"/>
      <c r="BI94" s="760"/>
      <c r="BJ94" s="760"/>
      <c r="BK94" s="760"/>
      <c r="BL94" s="760"/>
      <c r="BM94" s="760"/>
      <c r="BN94" s="760"/>
      <c r="BO94" s="760"/>
      <c r="BP94" s="760"/>
      <c r="BQ94" s="760"/>
      <c r="BR94" s="760"/>
      <c r="BS94" s="760"/>
      <c r="BT94" s="760"/>
      <c r="BU94" s="760"/>
      <c r="BV94" s="760"/>
      <c r="BW94" s="760"/>
      <c r="BX94" s="760"/>
      <c r="BY94" s="760"/>
      <c r="BZ94" s="760"/>
      <c r="CA94" s="760"/>
      <c r="CB94" s="760"/>
      <c r="CC94" s="760"/>
      <c r="CD94" s="760"/>
      <c r="CE94" s="760"/>
      <c r="CF94" s="760"/>
      <c r="CG94" s="760"/>
      <c r="CH94" s="760"/>
      <c r="CI94" s="760"/>
      <c r="CJ94" s="760"/>
      <c r="CK94" s="760"/>
      <c r="CL94" s="760"/>
      <c r="CM94" s="760"/>
      <c r="CN94" s="760"/>
      <c r="CO94" s="760"/>
      <c r="CP94" s="760"/>
      <c r="CQ94" s="760"/>
      <c r="CR94" s="760"/>
      <c r="CS94" s="760"/>
      <c r="CT94" s="760"/>
      <c r="CU94" s="760"/>
      <c r="CV94" s="760"/>
      <c r="CW94" s="760"/>
      <c r="CX94" s="760"/>
      <c r="CY94" s="760"/>
      <c r="CZ94" s="760"/>
      <c r="DA94" s="760"/>
      <c r="DB94" s="760"/>
      <c r="DC94" s="760"/>
      <c r="DD94" s="760"/>
      <c r="DE94" s="760"/>
      <c r="DF94" s="760"/>
      <c r="DG94" s="760"/>
      <c r="DH94" s="760"/>
      <c r="DI94" s="760"/>
      <c r="DJ94" s="760"/>
      <c r="DK94" s="760"/>
      <c r="DL94" s="760"/>
      <c r="DM94" s="760"/>
      <c r="DN94" s="760"/>
      <c r="DO94" s="760"/>
      <c r="DP94" s="760"/>
      <c r="DQ94" s="760"/>
      <c r="DR94" s="760"/>
      <c r="DS94" s="760"/>
    </row>
    <row r="95" spans="1:123" s="761" customFormat="1">
      <c r="A95" s="789" t="s">
        <v>1503</v>
      </c>
      <c r="B95" s="776" t="s">
        <v>1504</v>
      </c>
      <c r="C95" s="804"/>
      <c r="D95" s="804"/>
      <c r="E95" s="804"/>
      <c r="F95" s="804"/>
      <c r="G95" s="804"/>
      <c r="H95" s="804"/>
      <c r="I95" s="804"/>
      <c r="J95" s="804"/>
      <c r="K95" s="788"/>
      <c r="L95" s="760"/>
      <c r="M95" s="760"/>
      <c r="N95" s="760"/>
      <c r="O95" s="760"/>
      <c r="P95" s="760"/>
      <c r="Q95" s="760"/>
      <c r="R95" s="760"/>
      <c r="S95" s="760"/>
      <c r="T95" s="760"/>
      <c r="U95" s="760"/>
      <c r="V95" s="760"/>
      <c r="W95" s="760"/>
      <c r="X95" s="760"/>
      <c r="Y95" s="760"/>
      <c r="Z95" s="760"/>
      <c r="AA95" s="760"/>
      <c r="AB95" s="760"/>
      <c r="AC95" s="760"/>
      <c r="AD95" s="760"/>
      <c r="AE95" s="760"/>
      <c r="AF95" s="760"/>
      <c r="AG95" s="760"/>
      <c r="AH95" s="760"/>
      <c r="AI95" s="760"/>
      <c r="AJ95" s="760"/>
      <c r="AK95" s="760"/>
      <c r="AL95" s="760"/>
      <c r="AM95" s="760"/>
      <c r="AN95" s="760"/>
      <c r="AO95" s="760"/>
      <c r="AP95" s="760"/>
      <c r="AQ95" s="760"/>
      <c r="AR95" s="760"/>
      <c r="AS95" s="760"/>
      <c r="AT95" s="760"/>
      <c r="AU95" s="760"/>
      <c r="AV95" s="760"/>
      <c r="AW95" s="760"/>
      <c r="AX95" s="760"/>
      <c r="AY95" s="760"/>
      <c r="AZ95" s="760"/>
      <c r="BA95" s="760"/>
      <c r="BB95" s="760"/>
      <c r="BC95" s="760"/>
      <c r="BD95" s="760"/>
      <c r="BE95" s="760"/>
      <c r="BF95" s="760"/>
      <c r="BG95" s="760"/>
      <c r="BH95" s="760"/>
      <c r="BI95" s="760"/>
      <c r="BJ95" s="760"/>
      <c r="BK95" s="760"/>
      <c r="BL95" s="760"/>
      <c r="BM95" s="760"/>
      <c r="BN95" s="760"/>
      <c r="BO95" s="760"/>
      <c r="BP95" s="760"/>
      <c r="BQ95" s="760"/>
      <c r="BR95" s="760"/>
      <c r="BS95" s="760"/>
      <c r="BT95" s="760"/>
      <c r="BU95" s="760"/>
      <c r="BV95" s="760"/>
      <c r="BW95" s="760"/>
      <c r="BX95" s="760"/>
      <c r="BY95" s="760"/>
      <c r="BZ95" s="760"/>
      <c r="CA95" s="760"/>
      <c r="CB95" s="760"/>
      <c r="CC95" s="760"/>
      <c r="CD95" s="760"/>
      <c r="CE95" s="760"/>
      <c r="CF95" s="760"/>
      <c r="CG95" s="760"/>
      <c r="CH95" s="760"/>
      <c r="CI95" s="760"/>
      <c r="CJ95" s="760"/>
      <c r="CK95" s="760"/>
      <c r="CL95" s="760"/>
      <c r="CM95" s="760"/>
      <c r="CN95" s="760"/>
      <c r="CO95" s="760"/>
      <c r="CP95" s="760"/>
      <c r="CQ95" s="760"/>
      <c r="CR95" s="760"/>
      <c r="CS95" s="760"/>
      <c r="CT95" s="760"/>
      <c r="CU95" s="760"/>
      <c r="CV95" s="760"/>
      <c r="CW95" s="760"/>
      <c r="CX95" s="760"/>
      <c r="CY95" s="760"/>
      <c r="CZ95" s="760"/>
      <c r="DA95" s="760"/>
      <c r="DB95" s="760"/>
      <c r="DC95" s="760"/>
      <c r="DD95" s="760"/>
      <c r="DE95" s="760"/>
      <c r="DF95" s="760"/>
      <c r="DG95" s="760"/>
      <c r="DH95" s="760"/>
      <c r="DI95" s="760"/>
      <c r="DJ95" s="760"/>
      <c r="DK95" s="760"/>
      <c r="DL95" s="760"/>
      <c r="DM95" s="760"/>
      <c r="DN95" s="760"/>
      <c r="DO95" s="760"/>
      <c r="DP95" s="760"/>
      <c r="DQ95" s="760"/>
      <c r="DR95" s="760"/>
      <c r="DS95" s="760"/>
    </row>
    <row r="96" spans="1:123" s="761" customFormat="1">
      <c r="A96" s="789" t="s">
        <v>1505</v>
      </c>
      <c r="B96" s="776" t="s">
        <v>1506</v>
      </c>
      <c r="C96" s="804"/>
      <c r="D96" s="804"/>
      <c r="E96" s="804"/>
      <c r="F96" s="804"/>
      <c r="G96" s="804"/>
      <c r="H96" s="804"/>
      <c r="I96" s="804"/>
      <c r="J96" s="804"/>
      <c r="K96" s="788"/>
      <c r="L96" s="760"/>
      <c r="M96" s="760"/>
      <c r="N96" s="760"/>
      <c r="O96" s="760"/>
      <c r="P96" s="760"/>
      <c r="Q96" s="760"/>
      <c r="R96" s="760"/>
      <c r="S96" s="760"/>
      <c r="T96" s="760"/>
      <c r="U96" s="760"/>
      <c r="V96" s="760"/>
      <c r="W96" s="760"/>
      <c r="X96" s="760"/>
      <c r="Y96" s="760"/>
      <c r="Z96" s="760"/>
      <c r="AA96" s="760"/>
      <c r="AB96" s="760"/>
      <c r="AC96" s="760"/>
      <c r="AD96" s="760"/>
      <c r="AE96" s="760"/>
      <c r="AF96" s="760"/>
      <c r="AG96" s="760"/>
      <c r="AH96" s="760"/>
      <c r="AI96" s="760"/>
      <c r="AJ96" s="760"/>
      <c r="AK96" s="760"/>
      <c r="AL96" s="760"/>
      <c r="AM96" s="760"/>
      <c r="AN96" s="760"/>
      <c r="AO96" s="760"/>
      <c r="AP96" s="760"/>
      <c r="AQ96" s="760"/>
      <c r="AR96" s="760"/>
      <c r="AS96" s="760"/>
      <c r="AT96" s="760"/>
      <c r="AU96" s="760"/>
      <c r="AV96" s="760"/>
      <c r="AW96" s="760"/>
      <c r="AX96" s="760"/>
      <c r="AY96" s="760"/>
      <c r="AZ96" s="760"/>
      <c r="BA96" s="760"/>
      <c r="BB96" s="760"/>
      <c r="BC96" s="760"/>
      <c r="BD96" s="760"/>
      <c r="BE96" s="760"/>
      <c r="BF96" s="760"/>
      <c r="BG96" s="760"/>
      <c r="BH96" s="760"/>
      <c r="BI96" s="760"/>
      <c r="BJ96" s="760"/>
      <c r="BK96" s="760"/>
      <c r="BL96" s="760"/>
      <c r="BM96" s="760"/>
      <c r="BN96" s="760"/>
      <c r="BO96" s="760"/>
      <c r="BP96" s="760"/>
      <c r="BQ96" s="760"/>
      <c r="BR96" s="760"/>
      <c r="BS96" s="760"/>
      <c r="BT96" s="760"/>
      <c r="BU96" s="760"/>
      <c r="BV96" s="760"/>
      <c r="BW96" s="760"/>
      <c r="BX96" s="760"/>
      <c r="BY96" s="760"/>
      <c r="BZ96" s="760"/>
      <c r="CA96" s="760"/>
      <c r="CB96" s="760"/>
      <c r="CC96" s="760"/>
      <c r="CD96" s="760"/>
      <c r="CE96" s="760"/>
      <c r="CF96" s="760"/>
      <c r="CG96" s="760"/>
      <c r="CH96" s="760"/>
      <c r="CI96" s="760"/>
      <c r="CJ96" s="760"/>
      <c r="CK96" s="760"/>
      <c r="CL96" s="760"/>
      <c r="CM96" s="760"/>
      <c r="CN96" s="760"/>
      <c r="CO96" s="760"/>
      <c r="CP96" s="760"/>
      <c r="CQ96" s="760"/>
      <c r="CR96" s="760"/>
      <c r="CS96" s="760"/>
      <c r="CT96" s="760"/>
      <c r="CU96" s="760"/>
      <c r="CV96" s="760"/>
      <c r="CW96" s="760"/>
      <c r="CX96" s="760"/>
      <c r="CY96" s="760"/>
      <c r="CZ96" s="760"/>
      <c r="DA96" s="760"/>
      <c r="DB96" s="760"/>
      <c r="DC96" s="760"/>
      <c r="DD96" s="760"/>
      <c r="DE96" s="760"/>
      <c r="DF96" s="760"/>
      <c r="DG96" s="760"/>
      <c r="DH96" s="760"/>
      <c r="DI96" s="760"/>
      <c r="DJ96" s="760"/>
      <c r="DK96" s="760"/>
      <c r="DL96" s="760"/>
      <c r="DM96" s="760"/>
      <c r="DN96" s="760"/>
      <c r="DO96" s="760"/>
      <c r="DP96" s="760"/>
      <c r="DQ96" s="760"/>
      <c r="DR96" s="760"/>
      <c r="DS96" s="760"/>
    </row>
    <row r="97" spans="1:123" s="761" customFormat="1" ht="28.5">
      <c r="A97" s="789" t="s">
        <v>1507</v>
      </c>
      <c r="B97" s="776" t="s">
        <v>1508</v>
      </c>
      <c r="C97" s="804"/>
      <c r="D97" s="804"/>
      <c r="E97" s="804"/>
      <c r="F97" s="804"/>
      <c r="G97" s="804"/>
      <c r="H97" s="804"/>
      <c r="I97" s="804"/>
      <c r="J97" s="804"/>
      <c r="K97" s="788"/>
      <c r="L97" s="760"/>
      <c r="M97" s="760"/>
      <c r="N97" s="760"/>
      <c r="O97" s="760"/>
      <c r="P97" s="760"/>
      <c r="Q97" s="760"/>
      <c r="R97" s="760"/>
      <c r="S97" s="760"/>
      <c r="T97" s="760"/>
      <c r="U97" s="760"/>
      <c r="V97" s="760"/>
      <c r="W97" s="760"/>
      <c r="X97" s="760"/>
      <c r="Y97" s="760"/>
      <c r="Z97" s="760"/>
      <c r="AA97" s="760"/>
      <c r="AB97" s="760"/>
      <c r="AC97" s="760"/>
      <c r="AD97" s="760"/>
      <c r="AE97" s="760"/>
      <c r="AF97" s="760"/>
      <c r="AG97" s="760"/>
      <c r="AH97" s="760"/>
      <c r="AI97" s="760"/>
      <c r="AJ97" s="760"/>
      <c r="AK97" s="760"/>
      <c r="AL97" s="760"/>
      <c r="AM97" s="760"/>
      <c r="AN97" s="760"/>
      <c r="AO97" s="760"/>
      <c r="AP97" s="760"/>
      <c r="AQ97" s="760"/>
      <c r="AR97" s="760"/>
      <c r="AS97" s="760"/>
      <c r="AT97" s="760"/>
      <c r="AU97" s="760"/>
      <c r="AV97" s="760"/>
      <c r="AW97" s="760"/>
      <c r="AX97" s="760"/>
      <c r="AY97" s="760"/>
      <c r="AZ97" s="760"/>
      <c r="BA97" s="760"/>
      <c r="BB97" s="760"/>
      <c r="BC97" s="760"/>
      <c r="BD97" s="760"/>
      <c r="BE97" s="760"/>
      <c r="BF97" s="760"/>
      <c r="BG97" s="760"/>
      <c r="BH97" s="760"/>
      <c r="BI97" s="760"/>
      <c r="BJ97" s="760"/>
      <c r="BK97" s="760"/>
      <c r="BL97" s="760"/>
      <c r="BM97" s="760"/>
      <c r="BN97" s="760"/>
      <c r="BO97" s="760"/>
      <c r="BP97" s="760"/>
      <c r="BQ97" s="760"/>
      <c r="BR97" s="760"/>
      <c r="BS97" s="760"/>
      <c r="BT97" s="760"/>
      <c r="BU97" s="760"/>
      <c r="BV97" s="760"/>
      <c r="BW97" s="760"/>
      <c r="BX97" s="760"/>
      <c r="BY97" s="760"/>
      <c r="BZ97" s="760"/>
      <c r="CA97" s="760"/>
      <c r="CB97" s="760"/>
      <c r="CC97" s="760"/>
      <c r="CD97" s="760"/>
      <c r="CE97" s="760"/>
      <c r="CF97" s="760"/>
      <c r="CG97" s="760"/>
      <c r="CH97" s="760"/>
      <c r="CI97" s="760"/>
      <c r="CJ97" s="760"/>
      <c r="CK97" s="760"/>
      <c r="CL97" s="760"/>
      <c r="CM97" s="760"/>
      <c r="CN97" s="760"/>
      <c r="CO97" s="760"/>
      <c r="CP97" s="760"/>
      <c r="CQ97" s="760"/>
      <c r="CR97" s="760"/>
      <c r="CS97" s="760"/>
      <c r="CT97" s="760"/>
      <c r="CU97" s="760"/>
      <c r="CV97" s="760"/>
      <c r="CW97" s="760"/>
      <c r="CX97" s="760"/>
      <c r="CY97" s="760"/>
      <c r="CZ97" s="760"/>
      <c r="DA97" s="760"/>
      <c r="DB97" s="760"/>
      <c r="DC97" s="760"/>
      <c r="DD97" s="760"/>
      <c r="DE97" s="760"/>
      <c r="DF97" s="760"/>
      <c r="DG97" s="760"/>
      <c r="DH97" s="760"/>
      <c r="DI97" s="760"/>
      <c r="DJ97" s="760"/>
      <c r="DK97" s="760"/>
      <c r="DL97" s="760"/>
      <c r="DM97" s="760"/>
      <c r="DN97" s="760"/>
      <c r="DO97" s="760"/>
      <c r="DP97" s="760"/>
      <c r="DQ97" s="760"/>
      <c r="DR97" s="760"/>
      <c r="DS97" s="760"/>
    </row>
    <row r="98" spans="1:123" s="761" customFormat="1">
      <c r="A98" s="789" t="s">
        <v>1509</v>
      </c>
      <c r="B98" s="776" t="s">
        <v>1510</v>
      </c>
      <c r="C98" s="804"/>
      <c r="D98" s="804"/>
      <c r="E98" s="804"/>
      <c r="F98" s="804"/>
      <c r="G98" s="804"/>
      <c r="H98" s="804"/>
      <c r="I98" s="804"/>
      <c r="J98" s="804"/>
      <c r="K98" s="788"/>
      <c r="L98" s="760"/>
      <c r="M98" s="760"/>
      <c r="N98" s="760"/>
      <c r="O98" s="760"/>
      <c r="P98" s="760"/>
      <c r="Q98" s="760"/>
      <c r="R98" s="760"/>
      <c r="S98" s="760"/>
      <c r="T98" s="760"/>
      <c r="U98" s="760"/>
      <c r="V98" s="760"/>
      <c r="W98" s="760"/>
      <c r="X98" s="760"/>
      <c r="Y98" s="760"/>
      <c r="Z98" s="760"/>
      <c r="AA98" s="760"/>
      <c r="AB98" s="760"/>
      <c r="AC98" s="760"/>
      <c r="AD98" s="760"/>
      <c r="AE98" s="760"/>
      <c r="AF98" s="760"/>
      <c r="AG98" s="760"/>
      <c r="AH98" s="760"/>
      <c r="AI98" s="760"/>
      <c r="AJ98" s="760"/>
      <c r="AK98" s="760"/>
      <c r="AL98" s="760"/>
      <c r="AM98" s="760"/>
      <c r="AN98" s="760"/>
      <c r="AO98" s="760"/>
      <c r="AP98" s="760"/>
      <c r="AQ98" s="760"/>
      <c r="AR98" s="760"/>
      <c r="AS98" s="760"/>
      <c r="AT98" s="760"/>
      <c r="AU98" s="760"/>
      <c r="AV98" s="760"/>
      <c r="AW98" s="760"/>
      <c r="AX98" s="760"/>
      <c r="AY98" s="760"/>
      <c r="AZ98" s="760"/>
      <c r="BA98" s="760"/>
      <c r="BB98" s="760"/>
      <c r="BC98" s="760"/>
      <c r="BD98" s="760"/>
      <c r="BE98" s="760"/>
      <c r="BF98" s="760"/>
      <c r="BG98" s="760"/>
      <c r="BH98" s="760"/>
      <c r="BI98" s="760"/>
      <c r="BJ98" s="760"/>
      <c r="BK98" s="760"/>
      <c r="BL98" s="760"/>
      <c r="BM98" s="760"/>
      <c r="BN98" s="760"/>
      <c r="BO98" s="760"/>
      <c r="BP98" s="760"/>
      <c r="BQ98" s="760"/>
      <c r="BR98" s="760"/>
      <c r="BS98" s="760"/>
      <c r="BT98" s="760"/>
      <c r="BU98" s="760"/>
      <c r="BV98" s="760"/>
      <c r="BW98" s="760"/>
      <c r="BX98" s="760"/>
      <c r="BY98" s="760"/>
      <c r="BZ98" s="760"/>
      <c r="CA98" s="760"/>
      <c r="CB98" s="760"/>
      <c r="CC98" s="760"/>
      <c r="CD98" s="760"/>
      <c r="CE98" s="760"/>
      <c r="CF98" s="760"/>
      <c r="CG98" s="760"/>
      <c r="CH98" s="760"/>
      <c r="CI98" s="760"/>
      <c r="CJ98" s="760"/>
      <c r="CK98" s="760"/>
      <c r="CL98" s="760"/>
      <c r="CM98" s="760"/>
      <c r="CN98" s="760"/>
      <c r="CO98" s="760"/>
      <c r="CP98" s="760"/>
      <c r="CQ98" s="760"/>
      <c r="CR98" s="760"/>
      <c r="CS98" s="760"/>
      <c r="CT98" s="760"/>
      <c r="CU98" s="760"/>
      <c r="CV98" s="760"/>
      <c r="CW98" s="760"/>
      <c r="CX98" s="760"/>
      <c r="CY98" s="760"/>
      <c r="CZ98" s="760"/>
      <c r="DA98" s="760"/>
      <c r="DB98" s="760"/>
      <c r="DC98" s="760"/>
      <c r="DD98" s="760"/>
      <c r="DE98" s="760"/>
      <c r="DF98" s="760"/>
      <c r="DG98" s="760"/>
      <c r="DH98" s="760"/>
      <c r="DI98" s="760"/>
      <c r="DJ98" s="760"/>
      <c r="DK98" s="760"/>
      <c r="DL98" s="760"/>
      <c r="DM98" s="760"/>
      <c r="DN98" s="760"/>
      <c r="DO98" s="760"/>
      <c r="DP98" s="760"/>
      <c r="DQ98" s="760"/>
      <c r="DR98" s="760"/>
      <c r="DS98" s="760"/>
    </row>
    <row r="99" spans="1:123" s="761" customFormat="1" ht="28.5">
      <c r="A99" s="789" t="s">
        <v>1511</v>
      </c>
      <c r="B99" s="803" t="s">
        <v>1512</v>
      </c>
      <c r="C99" s="804"/>
      <c r="D99" s="804">
        <v>315.19</v>
      </c>
      <c r="E99" s="804">
        <v>315.19</v>
      </c>
      <c r="F99" s="804">
        <v>315.19</v>
      </c>
      <c r="G99" s="804">
        <v>315.89999999999998</v>
      </c>
      <c r="H99" s="804">
        <v>315.19</v>
      </c>
      <c r="I99" s="804">
        <v>315.89999999999998</v>
      </c>
      <c r="J99" s="804">
        <v>315.19</v>
      </c>
      <c r="K99" s="788"/>
      <c r="L99" s="760"/>
      <c r="M99" s="760"/>
      <c r="N99" s="760"/>
      <c r="O99" s="760"/>
      <c r="P99" s="760"/>
      <c r="Q99" s="760"/>
      <c r="R99" s="760"/>
      <c r="S99" s="760"/>
      <c r="T99" s="760"/>
      <c r="U99" s="760"/>
      <c r="V99" s="760"/>
      <c r="W99" s="760"/>
      <c r="X99" s="760"/>
      <c r="Y99" s="760"/>
      <c r="Z99" s="760"/>
      <c r="AA99" s="760"/>
      <c r="AB99" s="760"/>
      <c r="AC99" s="760"/>
      <c r="AD99" s="760"/>
      <c r="AE99" s="760"/>
      <c r="AF99" s="760"/>
      <c r="AG99" s="760"/>
      <c r="AH99" s="760"/>
      <c r="AI99" s="760"/>
      <c r="AJ99" s="760"/>
      <c r="AK99" s="760"/>
      <c r="AL99" s="760"/>
      <c r="AM99" s="760"/>
      <c r="AN99" s="760"/>
      <c r="AO99" s="760"/>
      <c r="AP99" s="760"/>
      <c r="AQ99" s="760"/>
      <c r="AR99" s="760"/>
      <c r="AS99" s="760"/>
      <c r="AT99" s="760"/>
      <c r="AU99" s="760"/>
      <c r="AV99" s="760"/>
      <c r="AW99" s="760"/>
      <c r="AX99" s="760"/>
      <c r="AY99" s="760"/>
      <c r="AZ99" s="760"/>
      <c r="BA99" s="760"/>
      <c r="BB99" s="760"/>
      <c r="BC99" s="760"/>
      <c r="BD99" s="760"/>
      <c r="BE99" s="760"/>
      <c r="BF99" s="760"/>
      <c r="BG99" s="760"/>
      <c r="BH99" s="760"/>
      <c r="BI99" s="760"/>
      <c r="BJ99" s="760"/>
      <c r="BK99" s="760"/>
      <c r="BL99" s="760"/>
      <c r="BM99" s="760"/>
      <c r="BN99" s="760"/>
      <c r="BO99" s="760"/>
      <c r="BP99" s="760"/>
      <c r="BQ99" s="760"/>
      <c r="BR99" s="760"/>
      <c r="BS99" s="760"/>
      <c r="BT99" s="760"/>
      <c r="BU99" s="760"/>
      <c r="BV99" s="760"/>
      <c r="BW99" s="760"/>
      <c r="BX99" s="760"/>
      <c r="BY99" s="760"/>
      <c r="BZ99" s="760"/>
      <c r="CA99" s="760"/>
      <c r="CB99" s="760"/>
      <c r="CC99" s="760"/>
      <c r="CD99" s="760"/>
      <c r="CE99" s="760"/>
      <c r="CF99" s="760"/>
      <c r="CG99" s="760"/>
      <c r="CH99" s="760"/>
      <c r="CI99" s="760"/>
      <c r="CJ99" s="760"/>
      <c r="CK99" s="760"/>
      <c r="CL99" s="760"/>
      <c r="CM99" s="760"/>
      <c r="CN99" s="760"/>
      <c r="CO99" s="760"/>
      <c r="CP99" s="760"/>
      <c r="CQ99" s="760"/>
      <c r="CR99" s="760"/>
      <c r="CS99" s="760"/>
      <c r="CT99" s="760"/>
      <c r="CU99" s="760"/>
      <c r="CV99" s="760"/>
      <c r="CW99" s="760"/>
      <c r="CX99" s="760"/>
      <c r="CY99" s="760"/>
      <c r="CZ99" s="760"/>
      <c r="DA99" s="760"/>
      <c r="DB99" s="760"/>
      <c r="DC99" s="760"/>
      <c r="DD99" s="760"/>
      <c r="DE99" s="760"/>
      <c r="DF99" s="760"/>
      <c r="DG99" s="760"/>
      <c r="DH99" s="760"/>
      <c r="DI99" s="760"/>
      <c r="DJ99" s="760"/>
      <c r="DK99" s="760"/>
      <c r="DL99" s="760"/>
      <c r="DM99" s="760"/>
      <c r="DN99" s="760"/>
      <c r="DO99" s="760"/>
      <c r="DP99" s="760"/>
      <c r="DQ99" s="760"/>
      <c r="DR99" s="760"/>
      <c r="DS99" s="760"/>
    </row>
    <row r="100" spans="1:123" s="761" customFormat="1" ht="28.5">
      <c r="A100" s="789" t="s">
        <v>1513</v>
      </c>
      <c r="B100" s="803" t="s">
        <v>1514</v>
      </c>
      <c r="C100" s="804">
        <v>0</v>
      </c>
      <c r="D100" s="804">
        <v>0</v>
      </c>
      <c r="E100" s="804">
        <v>0</v>
      </c>
      <c r="F100" s="804">
        <v>0</v>
      </c>
      <c r="G100" s="804">
        <v>0</v>
      </c>
      <c r="H100" s="804">
        <v>0</v>
      </c>
      <c r="I100" s="804">
        <v>0</v>
      </c>
      <c r="J100" s="804">
        <v>0</v>
      </c>
      <c r="K100" s="788"/>
      <c r="L100" s="760"/>
      <c r="M100" s="760"/>
      <c r="N100" s="760"/>
      <c r="O100" s="760"/>
      <c r="P100" s="760"/>
      <c r="Q100" s="760"/>
      <c r="R100" s="760"/>
      <c r="S100" s="760"/>
      <c r="T100" s="760"/>
      <c r="U100" s="760"/>
      <c r="V100" s="760"/>
      <c r="W100" s="760"/>
      <c r="X100" s="760"/>
      <c r="Y100" s="760"/>
      <c r="Z100" s="760"/>
      <c r="AA100" s="760"/>
      <c r="AB100" s="760"/>
      <c r="AC100" s="760"/>
      <c r="AD100" s="760"/>
      <c r="AE100" s="760"/>
      <c r="AF100" s="760"/>
      <c r="AG100" s="760"/>
      <c r="AH100" s="760"/>
      <c r="AI100" s="760"/>
      <c r="AJ100" s="760"/>
      <c r="AK100" s="760"/>
      <c r="AL100" s="760"/>
      <c r="AM100" s="760"/>
      <c r="AN100" s="760"/>
      <c r="AO100" s="760"/>
      <c r="AP100" s="760"/>
      <c r="AQ100" s="760"/>
      <c r="AR100" s="760"/>
      <c r="AS100" s="760"/>
      <c r="AT100" s="760"/>
      <c r="AU100" s="760"/>
      <c r="AV100" s="760"/>
      <c r="AW100" s="760"/>
      <c r="AX100" s="760"/>
      <c r="AY100" s="760"/>
      <c r="AZ100" s="760"/>
      <c r="BA100" s="760"/>
      <c r="BB100" s="760"/>
      <c r="BC100" s="760"/>
      <c r="BD100" s="760"/>
      <c r="BE100" s="760"/>
      <c r="BF100" s="760"/>
      <c r="BG100" s="760"/>
      <c r="BH100" s="760"/>
      <c r="BI100" s="760"/>
      <c r="BJ100" s="760"/>
      <c r="BK100" s="760"/>
      <c r="BL100" s="760"/>
      <c r="BM100" s="760"/>
      <c r="BN100" s="760"/>
      <c r="BO100" s="760"/>
      <c r="BP100" s="760"/>
      <c r="BQ100" s="760"/>
      <c r="BR100" s="760"/>
      <c r="BS100" s="760"/>
      <c r="BT100" s="760"/>
      <c r="BU100" s="760"/>
      <c r="BV100" s="760"/>
      <c r="BW100" s="760"/>
      <c r="BX100" s="760"/>
      <c r="BY100" s="760"/>
      <c r="BZ100" s="760"/>
      <c r="CA100" s="760"/>
      <c r="CB100" s="760"/>
      <c r="CC100" s="760"/>
      <c r="CD100" s="760"/>
      <c r="CE100" s="760"/>
      <c r="CF100" s="760"/>
      <c r="CG100" s="760"/>
      <c r="CH100" s="760"/>
      <c r="CI100" s="760"/>
      <c r="CJ100" s="760"/>
      <c r="CK100" s="760"/>
      <c r="CL100" s="760"/>
      <c r="CM100" s="760"/>
      <c r="CN100" s="760"/>
      <c r="CO100" s="760"/>
      <c r="CP100" s="760"/>
      <c r="CQ100" s="760"/>
      <c r="CR100" s="760"/>
      <c r="CS100" s="760"/>
      <c r="CT100" s="760"/>
      <c r="CU100" s="760"/>
      <c r="CV100" s="760"/>
      <c r="CW100" s="760"/>
      <c r="CX100" s="760"/>
      <c r="CY100" s="760"/>
      <c r="CZ100" s="760"/>
      <c r="DA100" s="760"/>
      <c r="DB100" s="760"/>
      <c r="DC100" s="760"/>
      <c r="DD100" s="760"/>
      <c r="DE100" s="760"/>
      <c r="DF100" s="760"/>
      <c r="DG100" s="760"/>
      <c r="DH100" s="760"/>
      <c r="DI100" s="760"/>
      <c r="DJ100" s="760"/>
      <c r="DK100" s="760"/>
      <c r="DL100" s="760"/>
      <c r="DM100" s="760"/>
      <c r="DN100" s="760"/>
      <c r="DO100" s="760"/>
      <c r="DP100" s="760"/>
      <c r="DQ100" s="760"/>
      <c r="DR100" s="760"/>
      <c r="DS100" s="760"/>
    </row>
    <row r="101" spans="1:123" s="761" customFormat="1">
      <c r="A101" s="789" t="s">
        <v>1515</v>
      </c>
      <c r="B101" s="776" t="s">
        <v>1516</v>
      </c>
      <c r="C101" s="804"/>
      <c r="D101" s="804"/>
      <c r="E101" s="804"/>
      <c r="F101" s="804"/>
      <c r="G101" s="804"/>
      <c r="H101" s="804"/>
      <c r="I101" s="804"/>
      <c r="J101" s="804"/>
      <c r="K101" s="788"/>
      <c r="L101" s="760"/>
      <c r="M101" s="760"/>
      <c r="N101" s="760"/>
      <c r="O101" s="760"/>
      <c r="P101" s="760"/>
      <c r="Q101" s="760"/>
      <c r="R101" s="760"/>
      <c r="S101" s="760"/>
      <c r="T101" s="760"/>
      <c r="U101" s="760"/>
      <c r="V101" s="760"/>
      <c r="W101" s="760"/>
      <c r="X101" s="760"/>
      <c r="Y101" s="760"/>
      <c r="Z101" s="760"/>
      <c r="AA101" s="760"/>
      <c r="AB101" s="760"/>
      <c r="AC101" s="760"/>
      <c r="AD101" s="760"/>
      <c r="AE101" s="760"/>
      <c r="AF101" s="760"/>
      <c r="AG101" s="760"/>
      <c r="AH101" s="760"/>
      <c r="AI101" s="760"/>
      <c r="AJ101" s="760"/>
      <c r="AK101" s="760"/>
      <c r="AL101" s="760"/>
      <c r="AM101" s="760"/>
      <c r="AN101" s="760"/>
      <c r="AO101" s="760"/>
      <c r="AP101" s="760"/>
      <c r="AQ101" s="760"/>
      <c r="AR101" s="760"/>
      <c r="AS101" s="760"/>
      <c r="AT101" s="760"/>
      <c r="AU101" s="760"/>
      <c r="AV101" s="760"/>
      <c r="AW101" s="760"/>
      <c r="AX101" s="760"/>
      <c r="AY101" s="760"/>
      <c r="AZ101" s="760"/>
      <c r="BA101" s="760"/>
      <c r="BB101" s="760"/>
      <c r="BC101" s="760"/>
      <c r="BD101" s="760"/>
      <c r="BE101" s="760"/>
      <c r="BF101" s="760"/>
      <c r="BG101" s="760"/>
      <c r="BH101" s="760"/>
      <c r="BI101" s="760"/>
      <c r="BJ101" s="760"/>
      <c r="BK101" s="760"/>
      <c r="BL101" s="760"/>
      <c r="BM101" s="760"/>
      <c r="BN101" s="760"/>
      <c r="BO101" s="760"/>
      <c r="BP101" s="760"/>
      <c r="BQ101" s="760"/>
      <c r="BR101" s="760"/>
      <c r="BS101" s="760"/>
      <c r="BT101" s="760"/>
      <c r="BU101" s="760"/>
      <c r="BV101" s="760"/>
      <c r="BW101" s="760"/>
      <c r="BX101" s="760"/>
      <c r="BY101" s="760"/>
      <c r="BZ101" s="760"/>
      <c r="CA101" s="760"/>
      <c r="CB101" s="760"/>
      <c r="CC101" s="760"/>
      <c r="CD101" s="760"/>
      <c r="CE101" s="760"/>
      <c r="CF101" s="760"/>
      <c r="CG101" s="760"/>
      <c r="CH101" s="760"/>
      <c r="CI101" s="760"/>
      <c r="CJ101" s="760"/>
      <c r="CK101" s="760"/>
      <c r="CL101" s="760"/>
      <c r="CM101" s="760"/>
      <c r="CN101" s="760"/>
      <c r="CO101" s="760"/>
      <c r="CP101" s="760"/>
      <c r="CQ101" s="760"/>
      <c r="CR101" s="760"/>
      <c r="CS101" s="760"/>
      <c r="CT101" s="760"/>
      <c r="CU101" s="760"/>
      <c r="CV101" s="760"/>
      <c r="CW101" s="760"/>
      <c r="CX101" s="760"/>
      <c r="CY101" s="760"/>
      <c r="CZ101" s="760"/>
      <c r="DA101" s="760"/>
      <c r="DB101" s="760"/>
      <c r="DC101" s="760"/>
      <c r="DD101" s="760"/>
      <c r="DE101" s="760"/>
      <c r="DF101" s="760"/>
      <c r="DG101" s="760"/>
      <c r="DH101" s="760"/>
      <c r="DI101" s="760"/>
      <c r="DJ101" s="760"/>
      <c r="DK101" s="760"/>
      <c r="DL101" s="760"/>
      <c r="DM101" s="760"/>
      <c r="DN101" s="760"/>
      <c r="DO101" s="760"/>
      <c r="DP101" s="760"/>
      <c r="DQ101" s="760"/>
      <c r="DR101" s="760"/>
      <c r="DS101" s="760"/>
    </row>
    <row r="102" spans="1:123" s="761" customFormat="1">
      <c r="A102" s="789" t="s">
        <v>1517</v>
      </c>
      <c r="B102" s="803" t="s">
        <v>1518</v>
      </c>
      <c r="C102" s="804"/>
      <c r="D102" s="804"/>
      <c r="E102" s="804"/>
      <c r="F102" s="804"/>
      <c r="G102" s="804"/>
      <c r="H102" s="804"/>
      <c r="I102" s="804"/>
      <c r="J102" s="804"/>
      <c r="K102" s="788"/>
      <c r="L102" s="760"/>
      <c r="M102" s="760"/>
      <c r="N102" s="760"/>
      <c r="O102" s="760"/>
      <c r="P102" s="760"/>
      <c r="Q102" s="760"/>
      <c r="R102" s="760"/>
      <c r="S102" s="760"/>
      <c r="T102" s="760"/>
      <c r="U102" s="760"/>
      <c r="V102" s="760"/>
      <c r="W102" s="760"/>
      <c r="X102" s="760"/>
      <c r="Y102" s="760"/>
      <c r="Z102" s="760"/>
      <c r="AA102" s="760"/>
      <c r="AB102" s="760"/>
      <c r="AC102" s="760"/>
      <c r="AD102" s="760"/>
      <c r="AE102" s="760"/>
      <c r="AF102" s="760"/>
      <c r="AG102" s="760"/>
      <c r="AH102" s="760"/>
      <c r="AI102" s="760"/>
      <c r="AJ102" s="760"/>
      <c r="AK102" s="760"/>
      <c r="AL102" s="760"/>
      <c r="AM102" s="760"/>
      <c r="AN102" s="760"/>
      <c r="AO102" s="760"/>
      <c r="AP102" s="760"/>
      <c r="AQ102" s="760"/>
      <c r="AR102" s="760"/>
      <c r="AS102" s="760"/>
      <c r="AT102" s="760"/>
      <c r="AU102" s="760"/>
      <c r="AV102" s="760"/>
      <c r="AW102" s="760"/>
      <c r="AX102" s="760"/>
      <c r="AY102" s="760"/>
      <c r="AZ102" s="760"/>
      <c r="BA102" s="760"/>
      <c r="BB102" s="760"/>
      <c r="BC102" s="760"/>
      <c r="BD102" s="760"/>
      <c r="BE102" s="760"/>
      <c r="BF102" s="760"/>
      <c r="BG102" s="760"/>
      <c r="BH102" s="760"/>
      <c r="BI102" s="760"/>
      <c r="BJ102" s="760"/>
      <c r="BK102" s="760"/>
      <c r="BL102" s="760"/>
      <c r="BM102" s="760"/>
      <c r="BN102" s="760"/>
      <c r="BO102" s="760"/>
      <c r="BP102" s="760"/>
      <c r="BQ102" s="760"/>
      <c r="BR102" s="760"/>
      <c r="BS102" s="760"/>
      <c r="BT102" s="760"/>
      <c r="BU102" s="760"/>
      <c r="BV102" s="760"/>
      <c r="BW102" s="760"/>
      <c r="BX102" s="760"/>
      <c r="BY102" s="760"/>
      <c r="BZ102" s="760"/>
      <c r="CA102" s="760"/>
      <c r="CB102" s="760"/>
      <c r="CC102" s="760"/>
      <c r="CD102" s="760"/>
      <c r="CE102" s="760"/>
      <c r="CF102" s="760"/>
      <c r="CG102" s="760"/>
      <c r="CH102" s="760"/>
      <c r="CI102" s="760"/>
      <c r="CJ102" s="760"/>
      <c r="CK102" s="760"/>
      <c r="CL102" s="760"/>
      <c r="CM102" s="760"/>
      <c r="CN102" s="760"/>
      <c r="CO102" s="760"/>
      <c r="CP102" s="760"/>
      <c r="CQ102" s="760"/>
      <c r="CR102" s="760"/>
      <c r="CS102" s="760"/>
      <c r="CT102" s="760"/>
      <c r="CU102" s="760"/>
      <c r="CV102" s="760"/>
      <c r="CW102" s="760"/>
      <c r="CX102" s="760"/>
      <c r="CY102" s="760"/>
      <c r="CZ102" s="760"/>
      <c r="DA102" s="760"/>
      <c r="DB102" s="760"/>
      <c r="DC102" s="760"/>
      <c r="DD102" s="760"/>
      <c r="DE102" s="760"/>
      <c r="DF102" s="760"/>
      <c r="DG102" s="760"/>
      <c r="DH102" s="760"/>
      <c r="DI102" s="760"/>
      <c r="DJ102" s="760"/>
      <c r="DK102" s="760"/>
      <c r="DL102" s="760"/>
      <c r="DM102" s="760"/>
      <c r="DN102" s="760"/>
      <c r="DO102" s="760"/>
      <c r="DP102" s="760"/>
      <c r="DQ102" s="760"/>
      <c r="DR102" s="760"/>
      <c r="DS102" s="760"/>
    </row>
    <row r="103" spans="1:123" s="761" customFormat="1">
      <c r="A103" s="789" t="s">
        <v>1519</v>
      </c>
      <c r="B103" s="803" t="s">
        <v>1520</v>
      </c>
      <c r="C103" s="778"/>
      <c r="D103" s="778"/>
      <c r="E103" s="778"/>
      <c r="F103" s="780"/>
      <c r="G103" s="780"/>
      <c r="H103" s="780"/>
      <c r="I103" s="780"/>
      <c r="J103" s="780"/>
      <c r="K103" s="788"/>
      <c r="L103" s="760"/>
      <c r="M103" s="760"/>
      <c r="N103" s="760"/>
      <c r="O103" s="760"/>
      <c r="P103" s="760"/>
      <c r="Q103" s="760"/>
      <c r="R103" s="760"/>
      <c r="S103" s="760"/>
      <c r="T103" s="760"/>
      <c r="U103" s="760"/>
      <c r="V103" s="760"/>
      <c r="W103" s="760"/>
      <c r="X103" s="760"/>
      <c r="Y103" s="760"/>
      <c r="Z103" s="760"/>
      <c r="AA103" s="760"/>
      <c r="AB103" s="760"/>
      <c r="AC103" s="760"/>
      <c r="AD103" s="760"/>
      <c r="AE103" s="760"/>
      <c r="AF103" s="760"/>
      <c r="AG103" s="760"/>
      <c r="AH103" s="760"/>
      <c r="AI103" s="760"/>
      <c r="AJ103" s="760"/>
      <c r="AK103" s="760"/>
      <c r="AL103" s="760"/>
      <c r="AM103" s="760"/>
      <c r="AN103" s="760"/>
      <c r="AO103" s="760"/>
      <c r="AP103" s="760"/>
      <c r="AQ103" s="760"/>
      <c r="AR103" s="760"/>
      <c r="AS103" s="760"/>
      <c r="AT103" s="760"/>
      <c r="AU103" s="760"/>
      <c r="AV103" s="760"/>
      <c r="AW103" s="760"/>
      <c r="AX103" s="760"/>
      <c r="AY103" s="760"/>
      <c r="AZ103" s="760"/>
      <c r="BA103" s="760"/>
      <c r="BB103" s="760"/>
      <c r="BC103" s="760"/>
      <c r="BD103" s="760"/>
      <c r="BE103" s="760"/>
      <c r="BF103" s="760"/>
      <c r="BG103" s="760"/>
      <c r="BH103" s="760"/>
      <c r="BI103" s="760"/>
      <c r="BJ103" s="760"/>
      <c r="BK103" s="760"/>
      <c r="BL103" s="760"/>
      <c r="BM103" s="760"/>
      <c r="BN103" s="760"/>
      <c r="BO103" s="760"/>
      <c r="BP103" s="760"/>
      <c r="BQ103" s="760"/>
      <c r="BR103" s="760"/>
      <c r="BS103" s="760"/>
      <c r="BT103" s="760"/>
      <c r="BU103" s="760"/>
      <c r="BV103" s="760"/>
      <c r="BW103" s="760"/>
      <c r="BX103" s="760"/>
      <c r="BY103" s="760"/>
      <c r="BZ103" s="760"/>
      <c r="CA103" s="760"/>
      <c r="CB103" s="760"/>
      <c r="CC103" s="760"/>
      <c r="CD103" s="760"/>
      <c r="CE103" s="760"/>
      <c r="CF103" s="760"/>
      <c r="CG103" s="760"/>
      <c r="CH103" s="760"/>
      <c r="CI103" s="760"/>
      <c r="CJ103" s="760"/>
      <c r="CK103" s="760"/>
      <c r="CL103" s="760"/>
      <c r="CM103" s="760"/>
      <c r="CN103" s="760"/>
      <c r="CO103" s="760"/>
      <c r="CP103" s="760"/>
      <c r="CQ103" s="760"/>
      <c r="CR103" s="760"/>
      <c r="CS103" s="760"/>
      <c r="CT103" s="760"/>
      <c r="CU103" s="760"/>
      <c r="CV103" s="760"/>
      <c r="CW103" s="760"/>
      <c r="CX103" s="760"/>
      <c r="CY103" s="760"/>
      <c r="CZ103" s="760"/>
      <c r="DA103" s="760"/>
      <c r="DB103" s="760"/>
      <c r="DC103" s="760"/>
      <c r="DD103" s="760"/>
      <c r="DE103" s="760"/>
      <c r="DF103" s="760"/>
      <c r="DG103" s="760"/>
      <c r="DH103" s="760"/>
      <c r="DI103" s="760"/>
      <c r="DJ103" s="760"/>
      <c r="DK103" s="760"/>
      <c r="DL103" s="760"/>
      <c r="DM103" s="760"/>
      <c r="DN103" s="760"/>
      <c r="DO103" s="760"/>
      <c r="DP103" s="760"/>
      <c r="DQ103" s="760"/>
      <c r="DR103" s="760"/>
      <c r="DS103" s="760"/>
    </row>
    <row r="104" spans="1:123" s="761" customFormat="1" ht="28.5">
      <c r="A104" s="789" t="s">
        <v>1521</v>
      </c>
      <c r="B104" s="803" t="s">
        <v>1522</v>
      </c>
      <c r="C104" s="778"/>
      <c r="D104" s="778"/>
      <c r="E104" s="778"/>
      <c r="F104" s="780"/>
      <c r="G104" s="780"/>
      <c r="H104" s="780"/>
      <c r="I104" s="780"/>
      <c r="J104" s="780"/>
      <c r="K104" s="788"/>
      <c r="L104" s="760"/>
      <c r="M104" s="760"/>
      <c r="N104" s="760"/>
      <c r="O104" s="760"/>
      <c r="P104" s="760"/>
      <c r="Q104" s="760"/>
      <c r="R104" s="760"/>
      <c r="S104" s="760"/>
      <c r="T104" s="760"/>
      <c r="U104" s="760"/>
      <c r="V104" s="760"/>
      <c r="W104" s="760"/>
      <c r="X104" s="760"/>
      <c r="Y104" s="760"/>
      <c r="Z104" s="760"/>
      <c r="AA104" s="760"/>
      <c r="AB104" s="760"/>
      <c r="AC104" s="760"/>
      <c r="AD104" s="760"/>
      <c r="AE104" s="760"/>
      <c r="AF104" s="760"/>
      <c r="AG104" s="760"/>
      <c r="AH104" s="760"/>
      <c r="AI104" s="760"/>
      <c r="AJ104" s="760"/>
      <c r="AK104" s="760"/>
      <c r="AL104" s="760"/>
      <c r="AM104" s="760"/>
      <c r="AN104" s="760"/>
      <c r="AO104" s="760"/>
      <c r="AP104" s="760"/>
      <c r="AQ104" s="760"/>
      <c r="AR104" s="760"/>
      <c r="AS104" s="760"/>
      <c r="AT104" s="760"/>
      <c r="AU104" s="760"/>
      <c r="AV104" s="760"/>
      <c r="AW104" s="760"/>
      <c r="AX104" s="760"/>
      <c r="AY104" s="760"/>
      <c r="AZ104" s="760"/>
      <c r="BA104" s="760"/>
      <c r="BB104" s="760"/>
      <c r="BC104" s="760"/>
      <c r="BD104" s="760"/>
      <c r="BE104" s="760"/>
      <c r="BF104" s="760"/>
      <c r="BG104" s="760"/>
      <c r="BH104" s="760"/>
      <c r="BI104" s="760"/>
      <c r="BJ104" s="760"/>
      <c r="BK104" s="760"/>
      <c r="BL104" s="760"/>
      <c r="BM104" s="760"/>
      <c r="BN104" s="760"/>
      <c r="BO104" s="760"/>
      <c r="BP104" s="760"/>
      <c r="BQ104" s="760"/>
      <c r="BR104" s="760"/>
      <c r="BS104" s="760"/>
      <c r="BT104" s="760"/>
      <c r="BU104" s="760"/>
      <c r="BV104" s="760"/>
      <c r="BW104" s="760"/>
      <c r="BX104" s="760"/>
      <c r="BY104" s="760"/>
      <c r="BZ104" s="760"/>
      <c r="CA104" s="760"/>
      <c r="CB104" s="760"/>
      <c r="CC104" s="760"/>
      <c r="CD104" s="760"/>
      <c r="CE104" s="760"/>
      <c r="CF104" s="760"/>
      <c r="CG104" s="760"/>
      <c r="CH104" s="760"/>
      <c r="CI104" s="760"/>
      <c r="CJ104" s="760"/>
      <c r="CK104" s="760"/>
      <c r="CL104" s="760"/>
      <c r="CM104" s="760"/>
      <c r="CN104" s="760"/>
      <c r="CO104" s="760"/>
      <c r="CP104" s="760"/>
      <c r="CQ104" s="760"/>
      <c r="CR104" s="760"/>
      <c r="CS104" s="760"/>
      <c r="CT104" s="760"/>
      <c r="CU104" s="760"/>
      <c r="CV104" s="760"/>
      <c r="CW104" s="760"/>
      <c r="CX104" s="760"/>
      <c r="CY104" s="760"/>
      <c r="CZ104" s="760"/>
      <c r="DA104" s="760"/>
      <c r="DB104" s="760"/>
      <c r="DC104" s="760"/>
      <c r="DD104" s="760"/>
      <c r="DE104" s="760"/>
      <c r="DF104" s="760"/>
      <c r="DG104" s="760"/>
      <c r="DH104" s="760"/>
      <c r="DI104" s="760"/>
      <c r="DJ104" s="760"/>
      <c r="DK104" s="760"/>
      <c r="DL104" s="760"/>
      <c r="DM104" s="760"/>
      <c r="DN104" s="760"/>
      <c r="DO104" s="760"/>
      <c r="DP104" s="760"/>
      <c r="DQ104" s="760"/>
      <c r="DR104" s="760"/>
      <c r="DS104" s="760"/>
    </row>
    <row r="105" spans="1:123" s="761" customFormat="1">
      <c r="A105" s="789" t="s">
        <v>1523</v>
      </c>
      <c r="B105" s="803" t="s">
        <v>1524</v>
      </c>
      <c r="C105" s="778">
        <v>0</v>
      </c>
      <c r="D105" s="778">
        <v>0</v>
      </c>
      <c r="E105" s="778">
        <v>0</v>
      </c>
      <c r="F105" s="780">
        <v>0</v>
      </c>
      <c r="G105" s="780">
        <v>0</v>
      </c>
      <c r="H105" s="780">
        <v>0</v>
      </c>
      <c r="I105" s="780">
        <v>0</v>
      </c>
      <c r="J105" s="780">
        <v>0</v>
      </c>
      <c r="K105" s="788"/>
      <c r="L105" s="760"/>
      <c r="M105" s="760"/>
      <c r="N105" s="760"/>
      <c r="O105" s="760"/>
      <c r="P105" s="760"/>
      <c r="Q105" s="760"/>
      <c r="R105" s="760"/>
      <c r="S105" s="760"/>
      <c r="T105" s="760"/>
      <c r="U105" s="760"/>
      <c r="V105" s="760"/>
      <c r="W105" s="760"/>
      <c r="X105" s="760"/>
      <c r="Y105" s="760"/>
      <c r="Z105" s="760"/>
      <c r="AA105" s="760"/>
      <c r="AB105" s="760"/>
      <c r="AC105" s="760"/>
      <c r="AD105" s="760"/>
      <c r="AE105" s="760"/>
      <c r="AF105" s="760"/>
      <c r="AG105" s="760"/>
      <c r="AH105" s="760"/>
      <c r="AI105" s="760"/>
      <c r="AJ105" s="760"/>
      <c r="AK105" s="760"/>
      <c r="AL105" s="760"/>
      <c r="AM105" s="760"/>
      <c r="AN105" s="760"/>
      <c r="AO105" s="760"/>
      <c r="AP105" s="760"/>
      <c r="AQ105" s="760"/>
      <c r="AR105" s="760"/>
      <c r="AS105" s="760"/>
      <c r="AT105" s="760"/>
      <c r="AU105" s="760"/>
      <c r="AV105" s="760"/>
      <c r="AW105" s="760"/>
      <c r="AX105" s="760"/>
      <c r="AY105" s="760"/>
      <c r="AZ105" s="760"/>
      <c r="BA105" s="760"/>
      <c r="BB105" s="760"/>
      <c r="BC105" s="760"/>
      <c r="BD105" s="760"/>
      <c r="BE105" s="760"/>
      <c r="BF105" s="760"/>
      <c r="BG105" s="760"/>
      <c r="BH105" s="760"/>
      <c r="BI105" s="760"/>
      <c r="BJ105" s="760"/>
      <c r="BK105" s="760"/>
      <c r="BL105" s="760"/>
      <c r="BM105" s="760"/>
      <c r="BN105" s="760"/>
      <c r="BO105" s="760"/>
      <c r="BP105" s="760"/>
      <c r="BQ105" s="760"/>
      <c r="BR105" s="760"/>
      <c r="BS105" s="760"/>
      <c r="BT105" s="760"/>
      <c r="BU105" s="760"/>
      <c r="BV105" s="760"/>
      <c r="BW105" s="760"/>
      <c r="BX105" s="760"/>
      <c r="BY105" s="760"/>
      <c r="BZ105" s="760"/>
      <c r="CA105" s="760"/>
      <c r="CB105" s="760"/>
      <c r="CC105" s="760"/>
      <c r="CD105" s="760"/>
      <c r="CE105" s="760"/>
      <c r="CF105" s="760"/>
      <c r="CG105" s="760"/>
      <c r="CH105" s="760"/>
      <c r="CI105" s="760"/>
      <c r="CJ105" s="760"/>
      <c r="CK105" s="760"/>
      <c r="CL105" s="760"/>
      <c r="CM105" s="760"/>
      <c r="CN105" s="760"/>
      <c r="CO105" s="760"/>
      <c r="CP105" s="760"/>
      <c r="CQ105" s="760"/>
      <c r="CR105" s="760"/>
      <c r="CS105" s="760"/>
      <c r="CT105" s="760"/>
      <c r="CU105" s="760"/>
      <c r="CV105" s="760"/>
      <c r="CW105" s="760"/>
      <c r="CX105" s="760"/>
      <c r="CY105" s="760"/>
      <c r="CZ105" s="760"/>
      <c r="DA105" s="760"/>
      <c r="DB105" s="760"/>
      <c r="DC105" s="760"/>
      <c r="DD105" s="760"/>
      <c r="DE105" s="760"/>
      <c r="DF105" s="760"/>
      <c r="DG105" s="760"/>
      <c r="DH105" s="760"/>
      <c r="DI105" s="760"/>
      <c r="DJ105" s="760"/>
      <c r="DK105" s="760"/>
      <c r="DL105" s="760"/>
      <c r="DM105" s="760"/>
      <c r="DN105" s="760"/>
      <c r="DO105" s="760"/>
      <c r="DP105" s="760"/>
      <c r="DQ105" s="760"/>
      <c r="DR105" s="760"/>
      <c r="DS105" s="760"/>
    </row>
    <row r="106" spans="1:123" s="761" customFormat="1">
      <c r="A106" s="789" t="s">
        <v>1525</v>
      </c>
      <c r="B106" s="776" t="s">
        <v>1526</v>
      </c>
      <c r="C106" s="778"/>
      <c r="D106" s="778"/>
      <c r="E106" s="778"/>
      <c r="F106" s="780"/>
      <c r="G106" s="780"/>
      <c r="H106" s="780"/>
      <c r="I106" s="780"/>
      <c r="J106" s="780"/>
      <c r="K106" s="788"/>
      <c r="L106" s="760"/>
      <c r="M106" s="760"/>
      <c r="N106" s="760"/>
      <c r="O106" s="760"/>
      <c r="P106" s="760"/>
      <c r="Q106" s="760"/>
      <c r="R106" s="760"/>
      <c r="S106" s="760"/>
      <c r="T106" s="760"/>
      <c r="U106" s="760"/>
      <c r="V106" s="760"/>
      <c r="W106" s="760"/>
      <c r="X106" s="760"/>
      <c r="Y106" s="760"/>
      <c r="Z106" s="760"/>
      <c r="AA106" s="760"/>
      <c r="AB106" s="760"/>
      <c r="AC106" s="760"/>
      <c r="AD106" s="760"/>
      <c r="AE106" s="760"/>
      <c r="AF106" s="760"/>
      <c r="AG106" s="760"/>
      <c r="AH106" s="760"/>
      <c r="AI106" s="760"/>
      <c r="AJ106" s="760"/>
      <c r="AK106" s="760"/>
      <c r="AL106" s="760"/>
      <c r="AM106" s="760"/>
      <c r="AN106" s="760"/>
      <c r="AO106" s="760"/>
      <c r="AP106" s="760"/>
      <c r="AQ106" s="760"/>
      <c r="AR106" s="760"/>
      <c r="AS106" s="760"/>
      <c r="AT106" s="760"/>
      <c r="AU106" s="760"/>
      <c r="AV106" s="760"/>
      <c r="AW106" s="760"/>
      <c r="AX106" s="760"/>
      <c r="AY106" s="760"/>
      <c r="AZ106" s="760"/>
      <c r="BA106" s="760"/>
      <c r="BB106" s="760"/>
      <c r="BC106" s="760"/>
      <c r="BD106" s="760"/>
      <c r="BE106" s="760"/>
      <c r="BF106" s="760"/>
      <c r="BG106" s="760"/>
      <c r="BH106" s="760"/>
      <c r="BI106" s="760"/>
      <c r="BJ106" s="760"/>
      <c r="BK106" s="760"/>
      <c r="BL106" s="760"/>
      <c r="BM106" s="760"/>
      <c r="BN106" s="760"/>
      <c r="BO106" s="760"/>
      <c r="BP106" s="760"/>
      <c r="BQ106" s="760"/>
      <c r="BR106" s="760"/>
      <c r="BS106" s="760"/>
      <c r="BT106" s="760"/>
      <c r="BU106" s="760"/>
      <c r="BV106" s="760"/>
      <c r="BW106" s="760"/>
      <c r="BX106" s="760"/>
      <c r="BY106" s="760"/>
      <c r="BZ106" s="760"/>
      <c r="CA106" s="760"/>
      <c r="CB106" s="760"/>
      <c r="CC106" s="760"/>
      <c r="CD106" s="760"/>
      <c r="CE106" s="760"/>
      <c r="CF106" s="760"/>
      <c r="CG106" s="760"/>
      <c r="CH106" s="760"/>
      <c r="CI106" s="760"/>
      <c r="CJ106" s="760"/>
      <c r="CK106" s="760"/>
      <c r="CL106" s="760"/>
      <c r="CM106" s="760"/>
      <c r="CN106" s="760"/>
      <c r="CO106" s="760"/>
      <c r="CP106" s="760"/>
      <c r="CQ106" s="760"/>
      <c r="CR106" s="760"/>
      <c r="CS106" s="760"/>
      <c r="CT106" s="760"/>
      <c r="CU106" s="760"/>
      <c r="CV106" s="760"/>
      <c r="CW106" s="760"/>
      <c r="CX106" s="760"/>
      <c r="CY106" s="760"/>
      <c r="CZ106" s="760"/>
      <c r="DA106" s="760"/>
      <c r="DB106" s="760"/>
      <c r="DC106" s="760"/>
      <c r="DD106" s="760"/>
      <c r="DE106" s="760"/>
      <c r="DF106" s="760"/>
      <c r="DG106" s="760"/>
      <c r="DH106" s="760"/>
      <c r="DI106" s="760"/>
      <c r="DJ106" s="760"/>
      <c r="DK106" s="760"/>
      <c r="DL106" s="760"/>
      <c r="DM106" s="760"/>
      <c r="DN106" s="760"/>
      <c r="DO106" s="760"/>
      <c r="DP106" s="760"/>
      <c r="DQ106" s="760"/>
      <c r="DR106" s="760"/>
      <c r="DS106" s="760"/>
    </row>
    <row r="107" spans="1:123" s="761" customFormat="1">
      <c r="A107" s="789" t="s">
        <v>1527</v>
      </c>
      <c r="B107" s="776" t="s">
        <v>1528</v>
      </c>
      <c r="C107" s="778"/>
      <c r="D107" s="778"/>
      <c r="E107" s="778"/>
      <c r="F107" s="780"/>
      <c r="G107" s="780"/>
      <c r="H107" s="780"/>
      <c r="I107" s="780"/>
      <c r="J107" s="780"/>
      <c r="K107" s="788"/>
      <c r="L107" s="760"/>
      <c r="M107" s="760"/>
      <c r="N107" s="760"/>
      <c r="O107" s="760"/>
      <c r="P107" s="760"/>
      <c r="Q107" s="760"/>
      <c r="R107" s="760"/>
      <c r="S107" s="760"/>
      <c r="T107" s="760"/>
      <c r="U107" s="760"/>
      <c r="V107" s="760"/>
      <c r="W107" s="760"/>
      <c r="X107" s="760"/>
      <c r="Y107" s="760"/>
      <c r="Z107" s="760"/>
      <c r="AA107" s="760"/>
      <c r="AB107" s="760"/>
      <c r="AC107" s="760"/>
      <c r="AD107" s="760"/>
      <c r="AE107" s="760"/>
      <c r="AF107" s="760"/>
      <c r="AG107" s="760"/>
      <c r="AH107" s="760"/>
      <c r="AI107" s="760"/>
      <c r="AJ107" s="760"/>
      <c r="AK107" s="760"/>
      <c r="AL107" s="760"/>
      <c r="AM107" s="760"/>
      <c r="AN107" s="760"/>
      <c r="AO107" s="760"/>
      <c r="AP107" s="760"/>
      <c r="AQ107" s="760"/>
      <c r="AR107" s="760"/>
      <c r="AS107" s="760"/>
      <c r="AT107" s="760"/>
      <c r="AU107" s="760"/>
      <c r="AV107" s="760"/>
      <c r="AW107" s="760"/>
      <c r="AX107" s="760"/>
      <c r="AY107" s="760"/>
      <c r="AZ107" s="760"/>
      <c r="BA107" s="760"/>
      <c r="BB107" s="760"/>
      <c r="BC107" s="760"/>
      <c r="BD107" s="760"/>
      <c r="BE107" s="760"/>
      <c r="BF107" s="760"/>
      <c r="BG107" s="760"/>
      <c r="BH107" s="760"/>
      <c r="BI107" s="760"/>
      <c r="BJ107" s="760"/>
      <c r="BK107" s="760"/>
      <c r="BL107" s="760"/>
      <c r="BM107" s="760"/>
      <c r="BN107" s="760"/>
      <c r="BO107" s="760"/>
      <c r="BP107" s="760"/>
      <c r="BQ107" s="760"/>
      <c r="BR107" s="760"/>
      <c r="BS107" s="760"/>
      <c r="BT107" s="760"/>
      <c r="BU107" s="760"/>
      <c r="BV107" s="760"/>
      <c r="BW107" s="760"/>
      <c r="BX107" s="760"/>
      <c r="BY107" s="760"/>
      <c r="BZ107" s="760"/>
      <c r="CA107" s="760"/>
      <c r="CB107" s="760"/>
      <c r="CC107" s="760"/>
      <c r="CD107" s="760"/>
      <c r="CE107" s="760"/>
      <c r="CF107" s="760"/>
      <c r="CG107" s="760"/>
      <c r="CH107" s="760"/>
      <c r="CI107" s="760"/>
      <c r="CJ107" s="760"/>
      <c r="CK107" s="760"/>
      <c r="CL107" s="760"/>
      <c r="CM107" s="760"/>
      <c r="CN107" s="760"/>
      <c r="CO107" s="760"/>
      <c r="CP107" s="760"/>
      <c r="CQ107" s="760"/>
      <c r="CR107" s="760"/>
      <c r="CS107" s="760"/>
      <c r="CT107" s="760"/>
      <c r="CU107" s="760"/>
      <c r="CV107" s="760"/>
      <c r="CW107" s="760"/>
      <c r="CX107" s="760"/>
      <c r="CY107" s="760"/>
      <c r="CZ107" s="760"/>
      <c r="DA107" s="760"/>
      <c r="DB107" s="760"/>
      <c r="DC107" s="760"/>
      <c r="DD107" s="760"/>
      <c r="DE107" s="760"/>
      <c r="DF107" s="760"/>
      <c r="DG107" s="760"/>
      <c r="DH107" s="760"/>
      <c r="DI107" s="760"/>
      <c r="DJ107" s="760"/>
      <c r="DK107" s="760"/>
      <c r="DL107" s="760"/>
      <c r="DM107" s="760"/>
      <c r="DN107" s="760"/>
      <c r="DO107" s="760"/>
      <c r="DP107" s="760"/>
      <c r="DQ107" s="760"/>
      <c r="DR107" s="760"/>
      <c r="DS107" s="760"/>
    </row>
    <row r="108" spans="1:123" s="761" customFormat="1">
      <c r="A108" s="789" t="s">
        <v>1262</v>
      </c>
      <c r="B108" s="790" t="s">
        <v>1529</v>
      </c>
      <c r="C108" s="792"/>
      <c r="D108" s="792"/>
      <c r="E108" s="792"/>
      <c r="F108" s="814"/>
      <c r="G108" s="814"/>
      <c r="H108" s="814"/>
      <c r="I108" s="814"/>
      <c r="J108" s="814"/>
      <c r="K108" s="801"/>
      <c r="L108" s="760"/>
      <c r="M108" s="760"/>
      <c r="N108" s="760"/>
      <c r="O108" s="760"/>
      <c r="P108" s="760"/>
      <c r="Q108" s="760"/>
      <c r="R108" s="760"/>
      <c r="S108" s="760"/>
      <c r="T108" s="760"/>
      <c r="U108" s="760"/>
      <c r="V108" s="760"/>
      <c r="W108" s="760"/>
      <c r="X108" s="760"/>
      <c r="Y108" s="760"/>
      <c r="Z108" s="760"/>
      <c r="AA108" s="760"/>
      <c r="AB108" s="760"/>
      <c r="AC108" s="760"/>
      <c r="AD108" s="760"/>
      <c r="AE108" s="760"/>
      <c r="AF108" s="760"/>
      <c r="AG108" s="760"/>
      <c r="AH108" s="760"/>
      <c r="AI108" s="760"/>
      <c r="AJ108" s="760"/>
      <c r="AK108" s="760"/>
      <c r="AL108" s="760"/>
      <c r="AM108" s="760"/>
      <c r="AN108" s="760"/>
      <c r="AO108" s="760"/>
      <c r="AP108" s="760"/>
      <c r="AQ108" s="760"/>
      <c r="AR108" s="760"/>
      <c r="AS108" s="760"/>
      <c r="AT108" s="760"/>
      <c r="AU108" s="760"/>
      <c r="AV108" s="760"/>
      <c r="AW108" s="760"/>
      <c r="AX108" s="760"/>
      <c r="AY108" s="760"/>
      <c r="AZ108" s="760"/>
      <c r="BA108" s="760"/>
      <c r="BB108" s="760"/>
      <c r="BC108" s="760"/>
      <c r="BD108" s="760"/>
      <c r="BE108" s="760"/>
      <c r="BF108" s="760"/>
      <c r="BG108" s="760"/>
      <c r="BH108" s="760"/>
      <c r="BI108" s="760"/>
      <c r="BJ108" s="760"/>
      <c r="BK108" s="760"/>
      <c r="BL108" s="760"/>
      <c r="BM108" s="760"/>
      <c r="BN108" s="760"/>
      <c r="BO108" s="760"/>
      <c r="BP108" s="760"/>
      <c r="BQ108" s="760"/>
      <c r="BR108" s="760"/>
      <c r="BS108" s="760"/>
      <c r="BT108" s="760"/>
      <c r="BU108" s="760"/>
      <c r="BV108" s="760"/>
      <c r="BW108" s="760"/>
      <c r="BX108" s="760"/>
      <c r="BY108" s="760"/>
      <c r="BZ108" s="760"/>
      <c r="CA108" s="760"/>
      <c r="CB108" s="760"/>
      <c r="CC108" s="760"/>
      <c r="CD108" s="760"/>
      <c r="CE108" s="760"/>
      <c r="CF108" s="760"/>
      <c r="CG108" s="760"/>
      <c r="CH108" s="760"/>
      <c r="CI108" s="760"/>
      <c r="CJ108" s="760"/>
      <c r="CK108" s="760"/>
      <c r="CL108" s="760"/>
      <c r="CM108" s="760"/>
      <c r="CN108" s="760"/>
      <c r="CO108" s="760"/>
      <c r="CP108" s="760"/>
      <c r="CQ108" s="760"/>
      <c r="CR108" s="760"/>
      <c r="CS108" s="760"/>
      <c r="CT108" s="760"/>
      <c r="CU108" s="760"/>
      <c r="CV108" s="760"/>
      <c r="CW108" s="760"/>
      <c r="CX108" s="760"/>
      <c r="CY108" s="760"/>
      <c r="CZ108" s="760"/>
      <c r="DA108" s="760"/>
      <c r="DB108" s="760"/>
      <c r="DC108" s="760"/>
      <c r="DD108" s="760"/>
      <c r="DE108" s="760"/>
      <c r="DF108" s="760"/>
      <c r="DG108" s="760"/>
      <c r="DH108" s="760"/>
      <c r="DI108" s="760"/>
      <c r="DJ108" s="760"/>
      <c r="DK108" s="760"/>
      <c r="DL108" s="760"/>
      <c r="DM108" s="760"/>
      <c r="DN108" s="760"/>
      <c r="DO108" s="760"/>
      <c r="DP108" s="760"/>
      <c r="DQ108" s="760"/>
      <c r="DR108" s="760"/>
      <c r="DS108" s="760"/>
    </row>
    <row r="109" spans="1:123" s="761" customFormat="1">
      <c r="A109" s="785" t="s">
        <v>320</v>
      </c>
      <c r="B109" s="817" t="s">
        <v>1530</v>
      </c>
      <c r="C109" s="787">
        <v>0</v>
      </c>
      <c r="D109" s="787">
        <v>0</v>
      </c>
      <c r="E109" s="787">
        <v>320.52999999999997</v>
      </c>
      <c r="F109" s="787">
        <v>0</v>
      </c>
      <c r="G109" s="787">
        <v>325.42</v>
      </c>
      <c r="H109" s="787">
        <v>0</v>
      </c>
      <c r="I109" s="818">
        <v>330.52199999999999</v>
      </c>
      <c r="J109" s="787">
        <v>0</v>
      </c>
      <c r="K109" s="788"/>
      <c r="L109" s="760"/>
      <c r="M109" s="760"/>
      <c r="N109" s="760"/>
      <c r="O109" s="760"/>
      <c r="P109" s="760"/>
      <c r="Q109" s="760"/>
      <c r="R109" s="760"/>
      <c r="S109" s="760"/>
      <c r="T109" s="760"/>
      <c r="U109" s="760"/>
      <c r="V109" s="760"/>
      <c r="W109" s="760"/>
      <c r="X109" s="760"/>
      <c r="Y109" s="760"/>
      <c r="Z109" s="760"/>
      <c r="AA109" s="760"/>
      <c r="AB109" s="760"/>
      <c r="AC109" s="760"/>
      <c r="AD109" s="760"/>
      <c r="AE109" s="760"/>
      <c r="AF109" s="760"/>
      <c r="AG109" s="760"/>
      <c r="AH109" s="760"/>
      <c r="AI109" s="760"/>
      <c r="AJ109" s="760"/>
      <c r="AK109" s="760"/>
      <c r="AL109" s="760"/>
      <c r="AM109" s="760"/>
      <c r="AN109" s="760"/>
      <c r="AO109" s="760"/>
      <c r="AP109" s="760"/>
      <c r="AQ109" s="760"/>
      <c r="AR109" s="760"/>
      <c r="AS109" s="760"/>
      <c r="AT109" s="760"/>
      <c r="AU109" s="760"/>
      <c r="AV109" s="760"/>
      <c r="AW109" s="760"/>
      <c r="AX109" s="760"/>
      <c r="AY109" s="760"/>
      <c r="AZ109" s="760"/>
      <c r="BA109" s="760"/>
      <c r="BB109" s="760"/>
      <c r="BC109" s="760"/>
      <c r="BD109" s="760"/>
      <c r="BE109" s="760"/>
      <c r="BF109" s="760"/>
      <c r="BG109" s="760"/>
      <c r="BH109" s="760"/>
      <c r="BI109" s="760"/>
      <c r="BJ109" s="760"/>
      <c r="BK109" s="760"/>
      <c r="BL109" s="760"/>
      <c r="BM109" s="760"/>
      <c r="BN109" s="760"/>
      <c r="BO109" s="760"/>
      <c r="BP109" s="760"/>
      <c r="BQ109" s="760"/>
      <c r="BR109" s="760"/>
      <c r="BS109" s="760"/>
      <c r="BT109" s="760"/>
      <c r="BU109" s="760"/>
      <c r="BV109" s="760"/>
      <c r="BW109" s="760"/>
      <c r="BX109" s="760"/>
      <c r="BY109" s="760"/>
      <c r="BZ109" s="760"/>
      <c r="CA109" s="760"/>
      <c r="CB109" s="760"/>
      <c r="CC109" s="760"/>
      <c r="CD109" s="760"/>
      <c r="CE109" s="760"/>
      <c r="CF109" s="760"/>
      <c r="CG109" s="760"/>
      <c r="CH109" s="760"/>
      <c r="CI109" s="760"/>
      <c r="CJ109" s="760"/>
      <c r="CK109" s="760"/>
      <c r="CL109" s="760"/>
      <c r="CM109" s="760"/>
      <c r="CN109" s="760"/>
      <c r="CO109" s="760"/>
      <c r="CP109" s="760"/>
      <c r="CQ109" s="760"/>
      <c r="CR109" s="760"/>
      <c r="CS109" s="760"/>
      <c r="CT109" s="760"/>
      <c r="CU109" s="760"/>
      <c r="CV109" s="760"/>
      <c r="CW109" s="760"/>
      <c r="CX109" s="760"/>
      <c r="CY109" s="760"/>
      <c r="CZ109" s="760"/>
      <c r="DA109" s="760"/>
      <c r="DB109" s="760"/>
      <c r="DC109" s="760"/>
      <c r="DD109" s="760"/>
      <c r="DE109" s="760"/>
      <c r="DF109" s="760"/>
      <c r="DG109" s="760"/>
      <c r="DH109" s="760"/>
      <c r="DI109" s="760"/>
      <c r="DJ109" s="760"/>
      <c r="DK109" s="760"/>
      <c r="DL109" s="760"/>
      <c r="DM109" s="760"/>
      <c r="DN109" s="760"/>
      <c r="DO109" s="760"/>
      <c r="DP109" s="760"/>
      <c r="DQ109" s="760"/>
      <c r="DR109" s="760"/>
      <c r="DS109" s="760"/>
    </row>
    <row r="110" spans="1:123" s="761" customFormat="1">
      <c r="A110" s="789" t="s">
        <v>1531</v>
      </c>
      <c r="B110" s="776" t="s">
        <v>1532</v>
      </c>
      <c r="C110" s="778"/>
      <c r="D110" s="778"/>
      <c r="E110" s="778"/>
      <c r="F110" s="778"/>
      <c r="G110" s="778"/>
      <c r="H110" s="778"/>
      <c r="I110" s="778"/>
      <c r="J110" s="778"/>
      <c r="K110" s="788"/>
      <c r="L110" s="760"/>
      <c r="M110" s="760"/>
      <c r="N110" s="760"/>
      <c r="O110" s="760"/>
      <c r="P110" s="760"/>
      <c r="Q110" s="760"/>
      <c r="R110" s="760"/>
      <c r="S110" s="760"/>
      <c r="T110" s="760"/>
      <c r="U110" s="760"/>
      <c r="V110" s="760"/>
      <c r="W110" s="760"/>
      <c r="X110" s="760"/>
      <c r="Y110" s="760"/>
      <c r="Z110" s="760"/>
      <c r="AA110" s="760"/>
      <c r="AB110" s="760"/>
      <c r="AC110" s="760"/>
      <c r="AD110" s="760"/>
      <c r="AE110" s="760"/>
      <c r="AF110" s="760"/>
      <c r="AG110" s="760"/>
      <c r="AH110" s="760"/>
      <c r="AI110" s="760"/>
      <c r="AJ110" s="760"/>
      <c r="AK110" s="760"/>
      <c r="AL110" s="760"/>
      <c r="AM110" s="760"/>
      <c r="AN110" s="760"/>
      <c r="AO110" s="760"/>
      <c r="AP110" s="760"/>
      <c r="AQ110" s="760"/>
      <c r="AR110" s="760"/>
      <c r="AS110" s="760"/>
      <c r="AT110" s="760"/>
      <c r="AU110" s="760"/>
      <c r="AV110" s="760"/>
      <c r="AW110" s="760"/>
      <c r="AX110" s="760"/>
      <c r="AY110" s="760"/>
      <c r="AZ110" s="760"/>
      <c r="BA110" s="760"/>
      <c r="BB110" s="760"/>
      <c r="BC110" s="760"/>
      <c r="BD110" s="760"/>
      <c r="BE110" s="760"/>
      <c r="BF110" s="760"/>
      <c r="BG110" s="760"/>
      <c r="BH110" s="760"/>
      <c r="BI110" s="760"/>
      <c r="BJ110" s="760"/>
      <c r="BK110" s="760"/>
      <c r="BL110" s="760"/>
      <c r="BM110" s="760"/>
      <c r="BN110" s="760"/>
      <c r="BO110" s="760"/>
      <c r="BP110" s="760"/>
      <c r="BQ110" s="760"/>
      <c r="BR110" s="760"/>
      <c r="BS110" s="760"/>
      <c r="BT110" s="760"/>
      <c r="BU110" s="760"/>
      <c r="BV110" s="760"/>
      <c r="BW110" s="760"/>
      <c r="BX110" s="760"/>
      <c r="BY110" s="760"/>
      <c r="BZ110" s="760"/>
      <c r="CA110" s="760"/>
      <c r="CB110" s="760"/>
      <c r="CC110" s="760"/>
      <c r="CD110" s="760"/>
      <c r="CE110" s="760"/>
      <c r="CF110" s="760"/>
      <c r="CG110" s="760"/>
      <c r="CH110" s="760"/>
      <c r="CI110" s="760"/>
      <c r="CJ110" s="760"/>
      <c r="CK110" s="760"/>
      <c r="CL110" s="760"/>
      <c r="CM110" s="760"/>
      <c r="CN110" s="760"/>
      <c r="CO110" s="760"/>
      <c r="CP110" s="760"/>
      <c r="CQ110" s="760"/>
      <c r="CR110" s="760"/>
      <c r="CS110" s="760"/>
      <c r="CT110" s="760"/>
      <c r="CU110" s="760"/>
      <c r="CV110" s="760"/>
      <c r="CW110" s="760"/>
      <c r="CX110" s="760"/>
      <c r="CY110" s="760"/>
      <c r="CZ110" s="760"/>
      <c r="DA110" s="760"/>
      <c r="DB110" s="760"/>
      <c r="DC110" s="760"/>
      <c r="DD110" s="760"/>
      <c r="DE110" s="760"/>
      <c r="DF110" s="760"/>
      <c r="DG110" s="760"/>
      <c r="DH110" s="760"/>
      <c r="DI110" s="760"/>
      <c r="DJ110" s="760"/>
      <c r="DK110" s="760"/>
      <c r="DL110" s="760"/>
      <c r="DM110" s="760"/>
      <c r="DN110" s="760"/>
      <c r="DO110" s="760"/>
      <c r="DP110" s="760"/>
      <c r="DQ110" s="760"/>
      <c r="DR110" s="760"/>
      <c r="DS110" s="760"/>
    </row>
    <row r="111" spans="1:123" s="761" customFormat="1" ht="28.5">
      <c r="A111" s="789" t="s">
        <v>1533</v>
      </c>
      <c r="B111" s="776" t="s">
        <v>1534</v>
      </c>
      <c r="C111" s="778"/>
      <c r="D111" s="778"/>
      <c r="E111" s="778"/>
      <c r="F111" s="778"/>
      <c r="G111" s="778"/>
      <c r="H111" s="778"/>
      <c r="I111" s="778"/>
      <c r="J111" s="778"/>
      <c r="K111" s="788"/>
      <c r="L111" s="760"/>
      <c r="M111" s="760"/>
      <c r="N111" s="760"/>
      <c r="O111" s="760"/>
      <c r="P111" s="760"/>
      <c r="Q111" s="760"/>
      <c r="R111" s="760"/>
      <c r="S111" s="760"/>
      <c r="T111" s="760"/>
      <c r="U111" s="760"/>
      <c r="V111" s="760"/>
      <c r="W111" s="760"/>
      <c r="X111" s="760"/>
      <c r="Y111" s="760"/>
      <c r="Z111" s="760"/>
      <c r="AA111" s="760"/>
      <c r="AB111" s="760"/>
      <c r="AC111" s="760"/>
      <c r="AD111" s="760"/>
      <c r="AE111" s="760"/>
      <c r="AF111" s="760"/>
      <c r="AG111" s="760"/>
      <c r="AH111" s="760"/>
      <c r="AI111" s="760"/>
      <c r="AJ111" s="760"/>
      <c r="AK111" s="760"/>
      <c r="AL111" s="760"/>
      <c r="AM111" s="760"/>
      <c r="AN111" s="760"/>
      <c r="AO111" s="760"/>
      <c r="AP111" s="760"/>
      <c r="AQ111" s="760"/>
      <c r="AR111" s="760"/>
      <c r="AS111" s="760"/>
      <c r="AT111" s="760"/>
      <c r="AU111" s="760"/>
      <c r="AV111" s="760"/>
      <c r="AW111" s="760"/>
      <c r="AX111" s="760"/>
      <c r="AY111" s="760"/>
      <c r="AZ111" s="760"/>
      <c r="BA111" s="760"/>
      <c r="BB111" s="760"/>
      <c r="BC111" s="760"/>
      <c r="BD111" s="760"/>
      <c r="BE111" s="760"/>
      <c r="BF111" s="760"/>
      <c r="BG111" s="760"/>
      <c r="BH111" s="760"/>
      <c r="BI111" s="760"/>
      <c r="BJ111" s="760"/>
      <c r="BK111" s="760"/>
      <c r="BL111" s="760"/>
      <c r="BM111" s="760"/>
      <c r="BN111" s="760"/>
      <c r="BO111" s="760"/>
      <c r="BP111" s="760"/>
      <c r="BQ111" s="760"/>
      <c r="BR111" s="760"/>
      <c r="BS111" s="760"/>
      <c r="BT111" s="760"/>
      <c r="BU111" s="760"/>
      <c r="BV111" s="760"/>
      <c r="BW111" s="760"/>
      <c r="BX111" s="760"/>
      <c r="BY111" s="760"/>
      <c r="BZ111" s="760"/>
      <c r="CA111" s="760"/>
      <c r="CB111" s="760"/>
      <c r="CC111" s="760"/>
      <c r="CD111" s="760"/>
      <c r="CE111" s="760"/>
      <c r="CF111" s="760"/>
      <c r="CG111" s="760"/>
      <c r="CH111" s="760"/>
      <c r="CI111" s="760"/>
      <c r="CJ111" s="760"/>
      <c r="CK111" s="760"/>
      <c r="CL111" s="760"/>
      <c r="CM111" s="760"/>
      <c r="CN111" s="760"/>
      <c r="CO111" s="760"/>
      <c r="CP111" s="760"/>
      <c r="CQ111" s="760"/>
      <c r="CR111" s="760"/>
      <c r="CS111" s="760"/>
      <c r="CT111" s="760"/>
      <c r="CU111" s="760"/>
      <c r="CV111" s="760"/>
      <c r="CW111" s="760"/>
      <c r="CX111" s="760"/>
      <c r="CY111" s="760"/>
      <c r="CZ111" s="760"/>
      <c r="DA111" s="760"/>
      <c r="DB111" s="760"/>
      <c r="DC111" s="760"/>
      <c r="DD111" s="760"/>
      <c r="DE111" s="760"/>
      <c r="DF111" s="760"/>
      <c r="DG111" s="760"/>
      <c r="DH111" s="760"/>
      <c r="DI111" s="760"/>
      <c r="DJ111" s="760"/>
      <c r="DK111" s="760"/>
      <c r="DL111" s="760"/>
      <c r="DM111" s="760"/>
      <c r="DN111" s="760"/>
      <c r="DO111" s="760"/>
      <c r="DP111" s="760"/>
      <c r="DQ111" s="760"/>
      <c r="DR111" s="760"/>
      <c r="DS111" s="760"/>
    </row>
    <row r="112" spans="1:123" s="761" customFormat="1" ht="28.5">
      <c r="A112" s="789" t="s">
        <v>1535</v>
      </c>
      <c r="B112" s="776" t="s">
        <v>1536</v>
      </c>
      <c r="C112" s="778"/>
      <c r="D112" s="778"/>
      <c r="E112" s="778"/>
      <c r="F112" s="778"/>
      <c r="G112" s="778"/>
      <c r="H112" s="778"/>
      <c r="I112" s="778"/>
      <c r="J112" s="778"/>
      <c r="K112" s="788"/>
      <c r="L112" s="760"/>
      <c r="M112" s="760"/>
      <c r="N112" s="760"/>
      <c r="O112" s="760"/>
      <c r="P112" s="760"/>
      <c r="Q112" s="760"/>
      <c r="R112" s="760"/>
      <c r="S112" s="760"/>
      <c r="T112" s="760"/>
      <c r="U112" s="760"/>
      <c r="V112" s="760"/>
      <c r="W112" s="760"/>
      <c r="X112" s="760"/>
      <c r="Y112" s="760"/>
      <c r="Z112" s="760"/>
      <c r="AA112" s="760"/>
      <c r="AB112" s="760"/>
      <c r="AC112" s="760"/>
      <c r="AD112" s="760"/>
      <c r="AE112" s="760"/>
      <c r="AF112" s="760"/>
      <c r="AG112" s="760"/>
      <c r="AH112" s="760"/>
      <c r="AI112" s="760"/>
      <c r="AJ112" s="760"/>
      <c r="AK112" s="760"/>
      <c r="AL112" s="760"/>
      <c r="AM112" s="760"/>
      <c r="AN112" s="760"/>
      <c r="AO112" s="760"/>
      <c r="AP112" s="760"/>
      <c r="AQ112" s="760"/>
      <c r="AR112" s="760"/>
      <c r="AS112" s="760"/>
      <c r="AT112" s="760"/>
      <c r="AU112" s="760"/>
      <c r="AV112" s="760"/>
      <c r="AW112" s="760"/>
      <c r="AX112" s="760"/>
      <c r="AY112" s="760"/>
      <c r="AZ112" s="760"/>
      <c r="BA112" s="760"/>
      <c r="BB112" s="760"/>
      <c r="BC112" s="760"/>
      <c r="BD112" s="760"/>
      <c r="BE112" s="760"/>
      <c r="BF112" s="760"/>
      <c r="BG112" s="760"/>
      <c r="BH112" s="760"/>
      <c r="BI112" s="760"/>
      <c r="BJ112" s="760"/>
      <c r="BK112" s="760"/>
      <c r="BL112" s="760"/>
      <c r="BM112" s="760"/>
      <c r="BN112" s="760"/>
      <c r="BO112" s="760"/>
      <c r="BP112" s="760"/>
      <c r="BQ112" s="760"/>
      <c r="BR112" s="760"/>
      <c r="BS112" s="760"/>
      <c r="BT112" s="760"/>
      <c r="BU112" s="760"/>
      <c r="BV112" s="760"/>
      <c r="BW112" s="760"/>
      <c r="BX112" s="760"/>
      <c r="BY112" s="760"/>
      <c r="BZ112" s="760"/>
      <c r="CA112" s="760"/>
      <c r="CB112" s="760"/>
      <c r="CC112" s="760"/>
      <c r="CD112" s="760"/>
      <c r="CE112" s="760"/>
      <c r="CF112" s="760"/>
      <c r="CG112" s="760"/>
      <c r="CH112" s="760"/>
      <c r="CI112" s="760"/>
      <c r="CJ112" s="760"/>
      <c r="CK112" s="760"/>
      <c r="CL112" s="760"/>
      <c r="CM112" s="760"/>
      <c r="CN112" s="760"/>
      <c r="CO112" s="760"/>
      <c r="CP112" s="760"/>
      <c r="CQ112" s="760"/>
      <c r="CR112" s="760"/>
      <c r="CS112" s="760"/>
      <c r="CT112" s="760"/>
      <c r="CU112" s="760"/>
      <c r="CV112" s="760"/>
      <c r="CW112" s="760"/>
      <c r="CX112" s="760"/>
      <c r="CY112" s="760"/>
      <c r="CZ112" s="760"/>
      <c r="DA112" s="760"/>
      <c r="DB112" s="760"/>
      <c r="DC112" s="760"/>
      <c r="DD112" s="760"/>
      <c r="DE112" s="760"/>
      <c r="DF112" s="760"/>
      <c r="DG112" s="760"/>
      <c r="DH112" s="760"/>
      <c r="DI112" s="760"/>
      <c r="DJ112" s="760"/>
      <c r="DK112" s="760"/>
      <c r="DL112" s="760"/>
      <c r="DM112" s="760"/>
      <c r="DN112" s="760"/>
      <c r="DO112" s="760"/>
      <c r="DP112" s="760"/>
      <c r="DQ112" s="760"/>
      <c r="DR112" s="760"/>
      <c r="DS112" s="760"/>
    </row>
    <row r="113" spans="1:123" s="761" customFormat="1">
      <c r="A113" s="789" t="s">
        <v>1537</v>
      </c>
      <c r="B113" s="776" t="s">
        <v>1538</v>
      </c>
      <c r="C113" s="778"/>
      <c r="D113" s="778"/>
      <c r="E113" s="778">
        <v>320.52999999999997</v>
      </c>
      <c r="F113" s="778"/>
      <c r="G113" s="778">
        <v>325.42</v>
      </c>
      <c r="H113" s="778"/>
      <c r="I113" s="781">
        <v>330.52199999999999</v>
      </c>
      <c r="J113" s="778"/>
      <c r="K113" s="788"/>
      <c r="L113" s="760"/>
      <c r="M113" s="760"/>
      <c r="N113" s="760"/>
      <c r="O113" s="760"/>
      <c r="P113" s="760"/>
      <c r="Q113" s="760"/>
      <c r="R113" s="760"/>
      <c r="S113" s="760"/>
      <c r="T113" s="760"/>
      <c r="U113" s="760"/>
      <c r="V113" s="760"/>
      <c r="W113" s="760"/>
      <c r="X113" s="760"/>
      <c r="Y113" s="760"/>
      <c r="Z113" s="760"/>
      <c r="AA113" s="760"/>
      <c r="AB113" s="760"/>
      <c r="AC113" s="760"/>
      <c r="AD113" s="760"/>
      <c r="AE113" s="760"/>
      <c r="AF113" s="760"/>
      <c r="AG113" s="760"/>
      <c r="AH113" s="760"/>
      <c r="AI113" s="760"/>
      <c r="AJ113" s="760"/>
      <c r="AK113" s="760"/>
      <c r="AL113" s="760"/>
      <c r="AM113" s="760"/>
      <c r="AN113" s="760"/>
      <c r="AO113" s="760"/>
      <c r="AP113" s="760"/>
      <c r="AQ113" s="760"/>
      <c r="AR113" s="760"/>
      <c r="AS113" s="760"/>
      <c r="AT113" s="760"/>
      <c r="AU113" s="760"/>
      <c r="AV113" s="760"/>
      <c r="AW113" s="760"/>
      <c r="AX113" s="760"/>
      <c r="AY113" s="760"/>
      <c r="AZ113" s="760"/>
      <c r="BA113" s="760"/>
      <c r="BB113" s="760"/>
      <c r="BC113" s="760"/>
      <c r="BD113" s="760"/>
      <c r="BE113" s="760"/>
      <c r="BF113" s="760"/>
      <c r="BG113" s="760"/>
      <c r="BH113" s="760"/>
      <c r="BI113" s="760"/>
      <c r="BJ113" s="760"/>
      <c r="BK113" s="760"/>
      <c r="BL113" s="760"/>
      <c r="BM113" s="760"/>
      <c r="BN113" s="760"/>
      <c r="BO113" s="760"/>
      <c r="BP113" s="760"/>
      <c r="BQ113" s="760"/>
      <c r="BR113" s="760"/>
      <c r="BS113" s="760"/>
      <c r="BT113" s="760"/>
      <c r="BU113" s="760"/>
      <c r="BV113" s="760"/>
      <c r="BW113" s="760"/>
      <c r="BX113" s="760"/>
      <c r="BY113" s="760"/>
      <c r="BZ113" s="760"/>
      <c r="CA113" s="760"/>
      <c r="CB113" s="760"/>
      <c r="CC113" s="760"/>
      <c r="CD113" s="760"/>
      <c r="CE113" s="760"/>
      <c r="CF113" s="760"/>
      <c r="CG113" s="760"/>
      <c r="CH113" s="760"/>
      <c r="CI113" s="760"/>
      <c r="CJ113" s="760"/>
      <c r="CK113" s="760"/>
      <c r="CL113" s="760"/>
      <c r="CM113" s="760"/>
      <c r="CN113" s="760"/>
      <c r="CO113" s="760"/>
      <c r="CP113" s="760"/>
      <c r="CQ113" s="760"/>
      <c r="CR113" s="760"/>
      <c r="CS113" s="760"/>
      <c r="CT113" s="760"/>
      <c r="CU113" s="760"/>
      <c r="CV113" s="760"/>
      <c r="CW113" s="760"/>
      <c r="CX113" s="760"/>
      <c r="CY113" s="760"/>
      <c r="CZ113" s="760"/>
      <c r="DA113" s="760"/>
      <c r="DB113" s="760"/>
      <c r="DC113" s="760"/>
      <c r="DD113" s="760"/>
      <c r="DE113" s="760"/>
      <c r="DF113" s="760"/>
      <c r="DG113" s="760"/>
      <c r="DH113" s="760"/>
      <c r="DI113" s="760"/>
      <c r="DJ113" s="760"/>
      <c r="DK113" s="760"/>
      <c r="DL113" s="760"/>
      <c r="DM113" s="760"/>
      <c r="DN113" s="760"/>
      <c r="DO113" s="760"/>
      <c r="DP113" s="760"/>
      <c r="DQ113" s="760"/>
      <c r="DR113" s="760"/>
      <c r="DS113" s="760"/>
    </row>
    <row r="114" spans="1:123" s="761" customFormat="1">
      <c r="A114" s="820" t="s">
        <v>652</v>
      </c>
      <c r="B114" s="821" t="s">
        <v>1008</v>
      </c>
      <c r="C114" s="822">
        <v>0</v>
      </c>
      <c r="D114" s="822">
        <v>25</v>
      </c>
      <c r="E114" s="822">
        <v>27.65</v>
      </c>
      <c r="F114" s="822">
        <v>25.82</v>
      </c>
      <c r="G114" s="822">
        <v>28.07</v>
      </c>
      <c r="H114" s="822">
        <v>27.12</v>
      </c>
      <c r="I114" s="822">
        <v>28.51</v>
      </c>
      <c r="J114" s="822">
        <v>28.36</v>
      </c>
      <c r="K114" s="793"/>
      <c r="L114" s="760"/>
      <c r="M114" s="760"/>
      <c r="N114" s="760"/>
      <c r="O114" s="760"/>
      <c r="P114" s="760"/>
      <c r="Q114" s="760"/>
      <c r="R114" s="760"/>
      <c r="S114" s="760"/>
      <c r="T114" s="760"/>
      <c r="U114" s="760"/>
      <c r="V114" s="760"/>
      <c r="W114" s="760"/>
      <c r="X114" s="760"/>
      <c r="Y114" s="760"/>
      <c r="Z114" s="760"/>
      <c r="AA114" s="760"/>
      <c r="AB114" s="760"/>
      <c r="AC114" s="760"/>
      <c r="AD114" s="760"/>
      <c r="AE114" s="760"/>
      <c r="AF114" s="760"/>
      <c r="AG114" s="760"/>
      <c r="AH114" s="760"/>
      <c r="AI114" s="760"/>
      <c r="AJ114" s="760"/>
      <c r="AK114" s="760"/>
      <c r="AL114" s="760"/>
      <c r="AM114" s="760"/>
      <c r="AN114" s="760"/>
      <c r="AO114" s="760"/>
      <c r="AP114" s="760"/>
      <c r="AQ114" s="760"/>
      <c r="AR114" s="760"/>
      <c r="AS114" s="760"/>
      <c r="AT114" s="760"/>
      <c r="AU114" s="760"/>
      <c r="AV114" s="760"/>
      <c r="AW114" s="760"/>
      <c r="AX114" s="760"/>
      <c r="AY114" s="760"/>
      <c r="AZ114" s="760"/>
      <c r="BA114" s="760"/>
      <c r="BB114" s="760"/>
      <c r="BC114" s="760"/>
      <c r="BD114" s="760"/>
      <c r="BE114" s="760"/>
      <c r="BF114" s="760"/>
      <c r="BG114" s="760"/>
      <c r="BH114" s="760"/>
      <c r="BI114" s="760"/>
      <c r="BJ114" s="760"/>
      <c r="BK114" s="760"/>
      <c r="BL114" s="760"/>
      <c r="BM114" s="760"/>
      <c r="BN114" s="760"/>
      <c r="BO114" s="760"/>
      <c r="BP114" s="760"/>
      <c r="BQ114" s="760"/>
      <c r="BR114" s="760"/>
      <c r="BS114" s="760"/>
      <c r="BT114" s="760"/>
      <c r="BU114" s="760"/>
      <c r="BV114" s="760"/>
      <c r="BW114" s="760"/>
      <c r="BX114" s="760"/>
      <c r="BY114" s="760"/>
      <c r="BZ114" s="760"/>
      <c r="CA114" s="760"/>
      <c r="CB114" s="760"/>
      <c r="CC114" s="760"/>
      <c r="CD114" s="760"/>
      <c r="CE114" s="760"/>
      <c r="CF114" s="760"/>
      <c r="CG114" s="760"/>
      <c r="CH114" s="760"/>
      <c r="CI114" s="760"/>
      <c r="CJ114" s="760"/>
      <c r="CK114" s="760"/>
      <c r="CL114" s="760"/>
      <c r="CM114" s="760"/>
      <c r="CN114" s="760"/>
      <c r="CO114" s="760"/>
      <c r="CP114" s="760"/>
      <c r="CQ114" s="760"/>
      <c r="CR114" s="760"/>
      <c r="CS114" s="760"/>
      <c r="CT114" s="760"/>
      <c r="CU114" s="760"/>
      <c r="CV114" s="760"/>
      <c r="CW114" s="760"/>
      <c r="CX114" s="760"/>
      <c r="CY114" s="760"/>
      <c r="CZ114" s="760"/>
      <c r="DA114" s="760"/>
      <c r="DB114" s="760"/>
      <c r="DC114" s="760"/>
      <c r="DD114" s="760"/>
      <c r="DE114" s="760"/>
      <c r="DF114" s="760"/>
      <c r="DG114" s="760"/>
      <c r="DH114" s="760"/>
      <c r="DI114" s="760"/>
      <c r="DJ114" s="760"/>
      <c r="DK114" s="760"/>
      <c r="DL114" s="760"/>
      <c r="DM114" s="760"/>
      <c r="DN114" s="760"/>
      <c r="DO114" s="760"/>
      <c r="DP114" s="760"/>
      <c r="DQ114" s="760"/>
      <c r="DR114" s="760"/>
      <c r="DS114" s="760"/>
    </row>
    <row r="115" spans="1:123" s="826" customFormat="1">
      <c r="A115" s="823" t="s">
        <v>321</v>
      </c>
      <c r="B115" s="824" t="s">
        <v>1009</v>
      </c>
      <c r="C115" s="825">
        <v>0</v>
      </c>
      <c r="D115" s="825">
        <v>6088.28</v>
      </c>
      <c r="E115" s="825">
        <v>6731.8799999999992</v>
      </c>
      <c r="F115" s="825">
        <v>6286.41</v>
      </c>
      <c r="G115" s="825">
        <v>6833.8514999999998</v>
      </c>
      <c r="H115" s="825">
        <v>6602.880000000001</v>
      </c>
      <c r="I115" s="825">
        <v>6940.9689999999991</v>
      </c>
      <c r="J115" s="825">
        <v>6905.094000000001</v>
      </c>
      <c r="K115" s="805"/>
      <c r="L115" s="819"/>
      <c r="M115" s="819"/>
      <c r="N115" s="819"/>
      <c r="O115" s="819"/>
      <c r="P115" s="819"/>
      <c r="Q115" s="819"/>
      <c r="R115" s="819"/>
      <c r="S115" s="819"/>
      <c r="T115" s="819"/>
      <c r="U115" s="819"/>
      <c r="V115" s="819"/>
      <c r="W115" s="819"/>
      <c r="X115" s="819"/>
      <c r="Y115" s="819"/>
      <c r="Z115" s="819"/>
      <c r="AA115" s="819"/>
      <c r="AB115" s="819"/>
      <c r="AC115" s="819"/>
      <c r="AD115" s="819"/>
      <c r="AE115" s="819"/>
      <c r="AF115" s="819"/>
      <c r="AG115" s="819"/>
      <c r="AH115" s="819"/>
      <c r="AI115" s="819"/>
      <c r="AJ115" s="819"/>
      <c r="AK115" s="819"/>
      <c r="AL115" s="819"/>
      <c r="AM115" s="819"/>
      <c r="AN115" s="819"/>
      <c r="AO115" s="819"/>
      <c r="AP115" s="819"/>
      <c r="AQ115" s="819"/>
      <c r="AR115" s="819"/>
      <c r="AS115" s="819"/>
      <c r="AT115" s="819"/>
      <c r="AU115" s="819"/>
      <c r="AV115" s="819"/>
      <c r="AW115" s="819"/>
      <c r="AX115" s="819"/>
      <c r="AY115" s="819"/>
      <c r="AZ115" s="819"/>
      <c r="BA115" s="819"/>
      <c r="BB115" s="819"/>
      <c r="BC115" s="819"/>
      <c r="BD115" s="819"/>
      <c r="BE115" s="819"/>
      <c r="BF115" s="819"/>
      <c r="BG115" s="819"/>
      <c r="BH115" s="819"/>
      <c r="BI115" s="819"/>
      <c r="BJ115" s="819"/>
      <c r="BK115" s="819"/>
      <c r="BL115" s="819"/>
      <c r="BM115" s="819"/>
      <c r="BN115" s="819"/>
      <c r="BO115" s="819"/>
      <c r="BP115" s="819"/>
      <c r="BQ115" s="819"/>
      <c r="BR115" s="819"/>
      <c r="BS115" s="819"/>
      <c r="BT115" s="819"/>
      <c r="BU115" s="819"/>
      <c r="BV115" s="819"/>
      <c r="BW115" s="819"/>
      <c r="BX115" s="819"/>
      <c r="BY115" s="819"/>
      <c r="BZ115" s="819"/>
      <c r="CA115" s="819"/>
      <c r="CB115" s="819"/>
      <c r="CC115" s="819"/>
      <c r="CD115" s="819"/>
      <c r="CE115" s="819"/>
      <c r="CF115" s="819"/>
      <c r="CG115" s="819"/>
      <c r="CH115" s="819"/>
      <c r="CI115" s="819"/>
      <c r="CJ115" s="819"/>
      <c r="CK115" s="819"/>
      <c r="CL115" s="819"/>
      <c r="CM115" s="819"/>
      <c r="CN115" s="819"/>
      <c r="CO115" s="819"/>
      <c r="CP115" s="819"/>
      <c r="CQ115" s="819"/>
      <c r="CR115" s="819"/>
      <c r="CS115" s="819"/>
      <c r="CT115" s="819"/>
      <c r="CU115" s="819"/>
      <c r="CV115" s="819"/>
      <c r="CW115" s="819"/>
      <c r="CX115" s="819"/>
      <c r="CY115" s="819"/>
      <c r="CZ115" s="819"/>
      <c r="DA115" s="819"/>
      <c r="DB115" s="819"/>
      <c r="DC115" s="819"/>
      <c r="DD115" s="819"/>
      <c r="DE115" s="819"/>
      <c r="DF115" s="819"/>
      <c r="DG115" s="819"/>
      <c r="DH115" s="819"/>
      <c r="DI115" s="819"/>
      <c r="DJ115" s="819"/>
      <c r="DK115" s="819"/>
      <c r="DL115" s="819"/>
      <c r="DM115" s="819"/>
      <c r="DN115" s="819"/>
      <c r="DO115" s="819"/>
      <c r="DP115" s="819"/>
      <c r="DQ115" s="819"/>
      <c r="DR115" s="819"/>
      <c r="DS115" s="819"/>
    </row>
    <row r="116" spans="1:123" s="826" customFormat="1">
      <c r="A116" s="827" t="s">
        <v>1539</v>
      </c>
      <c r="B116" s="828" t="s">
        <v>1540</v>
      </c>
      <c r="C116" s="791"/>
      <c r="D116" s="792"/>
      <c r="E116" s="791"/>
      <c r="F116" s="791"/>
      <c r="G116" s="778"/>
      <c r="H116" s="778"/>
      <c r="I116" s="778"/>
      <c r="J116" s="778"/>
      <c r="K116" s="809"/>
      <c r="L116" s="819"/>
      <c r="M116" s="819"/>
      <c r="N116" s="819"/>
      <c r="O116" s="819"/>
      <c r="P116" s="819"/>
      <c r="Q116" s="819"/>
      <c r="R116" s="819"/>
      <c r="S116" s="819"/>
      <c r="T116" s="819"/>
      <c r="U116" s="819"/>
      <c r="V116" s="819"/>
      <c r="W116" s="819"/>
      <c r="X116" s="819"/>
      <c r="Y116" s="819"/>
      <c r="Z116" s="819"/>
      <c r="AA116" s="819"/>
      <c r="AB116" s="819"/>
      <c r="AC116" s="819"/>
      <c r="AD116" s="819"/>
      <c r="AE116" s="819"/>
      <c r="AF116" s="819"/>
      <c r="AG116" s="819"/>
      <c r="AH116" s="819"/>
      <c r="AI116" s="819"/>
      <c r="AJ116" s="819"/>
      <c r="AK116" s="819"/>
      <c r="AL116" s="819"/>
      <c r="AM116" s="819"/>
      <c r="AN116" s="819"/>
      <c r="AO116" s="819"/>
      <c r="AP116" s="819"/>
      <c r="AQ116" s="819"/>
      <c r="AR116" s="819"/>
      <c r="AS116" s="819"/>
      <c r="AT116" s="819"/>
      <c r="AU116" s="819"/>
      <c r="AV116" s="819"/>
      <c r="AW116" s="819"/>
      <c r="AX116" s="819"/>
      <c r="AY116" s="819"/>
      <c r="AZ116" s="819"/>
      <c r="BA116" s="819"/>
      <c r="BB116" s="819"/>
      <c r="BC116" s="819"/>
      <c r="BD116" s="819"/>
      <c r="BE116" s="819"/>
      <c r="BF116" s="819"/>
      <c r="BG116" s="819"/>
      <c r="BH116" s="819"/>
      <c r="BI116" s="819"/>
      <c r="BJ116" s="819"/>
      <c r="BK116" s="819"/>
      <c r="BL116" s="819"/>
      <c r="BM116" s="819"/>
      <c r="BN116" s="819"/>
      <c r="BO116" s="819"/>
      <c r="BP116" s="819"/>
      <c r="BQ116" s="819"/>
      <c r="BR116" s="819"/>
      <c r="BS116" s="819"/>
      <c r="BT116" s="819"/>
      <c r="BU116" s="819"/>
      <c r="BV116" s="819"/>
      <c r="BW116" s="819"/>
      <c r="BX116" s="819"/>
      <c r="BY116" s="819"/>
      <c r="BZ116" s="819"/>
      <c r="CA116" s="819"/>
      <c r="CB116" s="819"/>
      <c r="CC116" s="819"/>
      <c r="CD116" s="819"/>
      <c r="CE116" s="819"/>
      <c r="CF116" s="819"/>
      <c r="CG116" s="819"/>
      <c r="CH116" s="819"/>
      <c r="CI116" s="819"/>
      <c r="CJ116" s="819"/>
      <c r="CK116" s="819"/>
      <c r="CL116" s="819"/>
      <c r="CM116" s="819"/>
      <c r="CN116" s="819"/>
      <c r="CO116" s="819"/>
      <c r="CP116" s="819"/>
      <c r="CQ116" s="819"/>
      <c r="CR116" s="819"/>
      <c r="CS116" s="819"/>
      <c r="CT116" s="819"/>
      <c r="CU116" s="819"/>
      <c r="CV116" s="819"/>
      <c r="CW116" s="819"/>
      <c r="CX116" s="819"/>
      <c r="CY116" s="819"/>
      <c r="CZ116" s="819"/>
      <c r="DA116" s="819"/>
      <c r="DB116" s="819"/>
      <c r="DC116" s="819"/>
      <c r="DD116" s="819"/>
      <c r="DE116" s="819"/>
      <c r="DF116" s="819"/>
      <c r="DG116" s="819"/>
      <c r="DH116" s="819"/>
      <c r="DI116" s="819"/>
      <c r="DJ116" s="819"/>
      <c r="DK116" s="819"/>
      <c r="DL116" s="819"/>
      <c r="DM116" s="819"/>
      <c r="DN116" s="819"/>
      <c r="DO116" s="819"/>
      <c r="DP116" s="819"/>
      <c r="DQ116" s="819"/>
      <c r="DR116" s="819"/>
      <c r="DS116" s="819"/>
    </row>
    <row r="117" spans="1:123" s="826" customFormat="1">
      <c r="A117" s="827" t="s">
        <v>1541</v>
      </c>
      <c r="B117" s="828" t="s">
        <v>1542</v>
      </c>
      <c r="C117" s="829">
        <v>0</v>
      </c>
      <c r="D117" s="778">
        <v>0</v>
      </c>
      <c r="E117" s="829">
        <v>0</v>
      </c>
      <c r="F117" s="829">
        <v>0</v>
      </c>
      <c r="G117" s="778">
        <v>0</v>
      </c>
      <c r="H117" s="778">
        <v>0</v>
      </c>
      <c r="I117" s="778">
        <v>0</v>
      </c>
      <c r="J117" s="778">
        <v>0</v>
      </c>
      <c r="K117" s="809"/>
      <c r="L117" s="819"/>
      <c r="M117" s="819"/>
      <c r="N117" s="819"/>
      <c r="O117" s="819"/>
      <c r="P117" s="819"/>
      <c r="Q117" s="819"/>
      <c r="R117" s="819"/>
      <c r="S117" s="819"/>
      <c r="T117" s="819"/>
      <c r="U117" s="819"/>
      <c r="V117" s="819"/>
      <c r="W117" s="819"/>
      <c r="X117" s="819"/>
      <c r="Y117" s="819"/>
      <c r="Z117" s="819"/>
      <c r="AA117" s="819"/>
      <c r="AB117" s="819"/>
      <c r="AC117" s="819"/>
      <c r="AD117" s="819"/>
      <c r="AE117" s="819"/>
      <c r="AF117" s="819"/>
      <c r="AG117" s="819"/>
      <c r="AH117" s="819"/>
      <c r="AI117" s="819"/>
      <c r="AJ117" s="819"/>
      <c r="AK117" s="819"/>
      <c r="AL117" s="819"/>
      <c r="AM117" s="819"/>
      <c r="AN117" s="819"/>
      <c r="AO117" s="819"/>
      <c r="AP117" s="819"/>
      <c r="AQ117" s="819"/>
      <c r="AR117" s="819"/>
      <c r="AS117" s="819"/>
      <c r="AT117" s="819"/>
      <c r="AU117" s="819"/>
      <c r="AV117" s="819"/>
      <c r="AW117" s="819"/>
      <c r="AX117" s="819"/>
      <c r="AY117" s="819"/>
      <c r="AZ117" s="819"/>
      <c r="BA117" s="819"/>
      <c r="BB117" s="819"/>
      <c r="BC117" s="819"/>
      <c r="BD117" s="819"/>
      <c r="BE117" s="819"/>
      <c r="BF117" s="819"/>
      <c r="BG117" s="819"/>
      <c r="BH117" s="819"/>
      <c r="BI117" s="819"/>
      <c r="BJ117" s="819"/>
      <c r="BK117" s="819"/>
      <c r="BL117" s="819"/>
      <c r="BM117" s="819"/>
      <c r="BN117" s="819"/>
      <c r="BO117" s="819"/>
      <c r="BP117" s="819"/>
      <c r="BQ117" s="819"/>
      <c r="BR117" s="819"/>
      <c r="BS117" s="819"/>
      <c r="BT117" s="819"/>
      <c r="BU117" s="819"/>
      <c r="BV117" s="819"/>
      <c r="BW117" s="819"/>
      <c r="BX117" s="819"/>
      <c r="BY117" s="819"/>
      <c r="BZ117" s="819"/>
      <c r="CA117" s="819"/>
      <c r="CB117" s="819"/>
      <c r="CC117" s="819"/>
      <c r="CD117" s="819"/>
      <c r="CE117" s="819"/>
      <c r="CF117" s="819"/>
      <c r="CG117" s="819"/>
      <c r="CH117" s="819"/>
      <c r="CI117" s="819"/>
      <c r="CJ117" s="819"/>
      <c r="CK117" s="819"/>
      <c r="CL117" s="819"/>
      <c r="CM117" s="819"/>
      <c r="CN117" s="819"/>
      <c r="CO117" s="819"/>
      <c r="CP117" s="819"/>
      <c r="CQ117" s="819"/>
      <c r="CR117" s="819"/>
      <c r="CS117" s="819"/>
      <c r="CT117" s="819"/>
      <c r="CU117" s="819"/>
      <c r="CV117" s="819"/>
      <c r="CW117" s="819"/>
      <c r="CX117" s="819"/>
      <c r="CY117" s="819"/>
      <c r="CZ117" s="819"/>
      <c r="DA117" s="819"/>
      <c r="DB117" s="819"/>
      <c r="DC117" s="819"/>
      <c r="DD117" s="819"/>
      <c r="DE117" s="819"/>
      <c r="DF117" s="819"/>
      <c r="DG117" s="819"/>
      <c r="DH117" s="819"/>
      <c r="DI117" s="819"/>
      <c r="DJ117" s="819"/>
      <c r="DK117" s="819"/>
      <c r="DL117" s="819"/>
      <c r="DM117" s="819"/>
      <c r="DN117" s="819"/>
      <c r="DO117" s="819"/>
      <c r="DP117" s="819"/>
      <c r="DQ117" s="819"/>
      <c r="DR117" s="819"/>
      <c r="DS117" s="819"/>
    </row>
    <row r="118" spans="1:123" s="826" customFormat="1">
      <c r="A118" s="827" t="s">
        <v>1543</v>
      </c>
      <c r="B118" s="828" t="s">
        <v>1544</v>
      </c>
      <c r="C118" s="829">
        <v>0</v>
      </c>
      <c r="D118" s="829">
        <v>25</v>
      </c>
      <c r="E118" s="829">
        <v>27.65</v>
      </c>
      <c r="F118" s="829">
        <v>25.82</v>
      </c>
      <c r="G118" s="778">
        <v>28.07</v>
      </c>
      <c r="H118" s="778">
        <v>27.12</v>
      </c>
      <c r="I118" s="778">
        <v>28.51</v>
      </c>
      <c r="J118" s="778">
        <v>28.36</v>
      </c>
      <c r="K118" s="809"/>
      <c r="L118" s="819"/>
      <c r="M118" s="819"/>
      <c r="N118" s="819"/>
      <c r="O118" s="819"/>
      <c r="P118" s="819"/>
      <c r="Q118" s="819"/>
      <c r="R118" s="819"/>
      <c r="S118" s="819"/>
      <c r="T118" s="819"/>
      <c r="U118" s="819"/>
      <c r="V118" s="819"/>
      <c r="W118" s="819"/>
      <c r="X118" s="819"/>
      <c r="Y118" s="819"/>
      <c r="Z118" s="819"/>
      <c r="AA118" s="819"/>
      <c r="AB118" s="819"/>
      <c r="AC118" s="819"/>
      <c r="AD118" s="819"/>
      <c r="AE118" s="819"/>
      <c r="AF118" s="819"/>
      <c r="AG118" s="819"/>
      <c r="AH118" s="819"/>
      <c r="AI118" s="819"/>
      <c r="AJ118" s="819"/>
      <c r="AK118" s="819"/>
      <c r="AL118" s="819"/>
      <c r="AM118" s="819"/>
      <c r="AN118" s="819"/>
      <c r="AO118" s="819"/>
      <c r="AP118" s="819"/>
      <c r="AQ118" s="819"/>
      <c r="AR118" s="819"/>
      <c r="AS118" s="819"/>
      <c r="AT118" s="819"/>
      <c r="AU118" s="819"/>
      <c r="AV118" s="819"/>
      <c r="AW118" s="819"/>
      <c r="AX118" s="819"/>
      <c r="AY118" s="819"/>
      <c r="AZ118" s="819"/>
      <c r="BA118" s="819"/>
      <c r="BB118" s="819"/>
      <c r="BC118" s="819"/>
      <c r="BD118" s="819"/>
      <c r="BE118" s="819"/>
      <c r="BF118" s="819"/>
      <c r="BG118" s="819"/>
      <c r="BH118" s="819"/>
      <c r="BI118" s="819"/>
      <c r="BJ118" s="819"/>
      <c r="BK118" s="819"/>
      <c r="BL118" s="819"/>
      <c r="BM118" s="819"/>
      <c r="BN118" s="819"/>
      <c r="BO118" s="819"/>
      <c r="BP118" s="819"/>
      <c r="BQ118" s="819"/>
      <c r="BR118" s="819"/>
      <c r="BS118" s="819"/>
      <c r="BT118" s="819"/>
      <c r="BU118" s="819"/>
      <c r="BV118" s="819"/>
      <c r="BW118" s="819"/>
      <c r="BX118" s="819"/>
      <c r="BY118" s="819"/>
      <c r="BZ118" s="819"/>
      <c r="CA118" s="819"/>
      <c r="CB118" s="819"/>
      <c r="CC118" s="819"/>
      <c r="CD118" s="819"/>
      <c r="CE118" s="819"/>
      <c r="CF118" s="819"/>
      <c r="CG118" s="819"/>
      <c r="CH118" s="819"/>
      <c r="CI118" s="819"/>
      <c r="CJ118" s="819"/>
      <c r="CK118" s="819"/>
      <c r="CL118" s="819"/>
      <c r="CM118" s="819"/>
      <c r="CN118" s="819"/>
      <c r="CO118" s="819"/>
      <c r="CP118" s="819"/>
      <c r="CQ118" s="819"/>
      <c r="CR118" s="819"/>
      <c r="CS118" s="819"/>
      <c r="CT118" s="819"/>
      <c r="CU118" s="819"/>
      <c r="CV118" s="819"/>
      <c r="CW118" s="819"/>
      <c r="CX118" s="819"/>
      <c r="CY118" s="819"/>
      <c r="CZ118" s="819"/>
      <c r="DA118" s="819"/>
      <c r="DB118" s="819"/>
      <c r="DC118" s="819"/>
      <c r="DD118" s="819"/>
      <c r="DE118" s="819"/>
      <c r="DF118" s="819"/>
      <c r="DG118" s="819"/>
      <c r="DH118" s="819"/>
      <c r="DI118" s="819"/>
      <c r="DJ118" s="819"/>
      <c r="DK118" s="819"/>
      <c r="DL118" s="819"/>
      <c r="DM118" s="819"/>
      <c r="DN118" s="819"/>
      <c r="DO118" s="819"/>
      <c r="DP118" s="819"/>
      <c r="DQ118" s="819"/>
      <c r="DR118" s="819"/>
      <c r="DS118" s="819"/>
    </row>
    <row r="119" spans="1:123" s="826" customFormat="1">
      <c r="A119" s="827" t="s">
        <v>1545</v>
      </c>
      <c r="B119" s="828" t="s">
        <v>1546</v>
      </c>
      <c r="C119" s="830"/>
      <c r="D119" s="792"/>
      <c r="E119" s="830"/>
      <c r="F119" s="830"/>
      <c r="G119" s="778"/>
      <c r="H119" s="778"/>
      <c r="I119" s="778"/>
      <c r="J119" s="778"/>
      <c r="K119" s="809"/>
      <c r="L119" s="819"/>
      <c r="M119" s="819"/>
      <c r="N119" s="819"/>
      <c r="O119" s="819"/>
      <c r="P119" s="819"/>
      <c r="Q119" s="819"/>
      <c r="R119" s="819"/>
      <c r="S119" s="819"/>
      <c r="T119" s="819"/>
      <c r="U119" s="819"/>
      <c r="V119" s="819"/>
      <c r="W119" s="819"/>
      <c r="X119" s="819"/>
      <c r="Y119" s="819"/>
      <c r="Z119" s="819"/>
      <c r="AA119" s="819"/>
      <c r="AB119" s="819"/>
      <c r="AC119" s="819"/>
      <c r="AD119" s="819"/>
      <c r="AE119" s="819"/>
      <c r="AF119" s="819"/>
      <c r="AG119" s="819"/>
      <c r="AH119" s="819"/>
      <c r="AI119" s="819"/>
      <c r="AJ119" s="819"/>
      <c r="AK119" s="819"/>
      <c r="AL119" s="819"/>
      <c r="AM119" s="819"/>
      <c r="AN119" s="819"/>
      <c r="AO119" s="819"/>
      <c r="AP119" s="819"/>
      <c r="AQ119" s="819"/>
      <c r="AR119" s="819"/>
      <c r="AS119" s="819"/>
      <c r="AT119" s="819"/>
      <c r="AU119" s="819"/>
      <c r="AV119" s="819"/>
      <c r="AW119" s="819"/>
      <c r="AX119" s="819"/>
      <c r="AY119" s="819"/>
      <c r="AZ119" s="819"/>
      <c r="BA119" s="819"/>
      <c r="BB119" s="819"/>
      <c r="BC119" s="819"/>
      <c r="BD119" s="819"/>
      <c r="BE119" s="819"/>
      <c r="BF119" s="819"/>
      <c r="BG119" s="819"/>
      <c r="BH119" s="819"/>
      <c r="BI119" s="819"/>
      <c r="BJ119" s="819"/>
      <c r="BK119" s="819"/>
      <c r="BL119" s="819"/>
      <c r="BM119" s="819"/>
      <c r="BN119" s="819"/>
      <c r="BO119" s="819"/>
      <c r="BP119" s="819"/>
      <c r="BQ119" s="819"/>
      <c r="BR119" s="819"/>
      <c r="BS119" s="819"/>
      <c r="BT119" s="819"/>
      <c r="BU119" s="819"/>
      <c r="BV119" s="819"/>
      <c r="BW119" s="819"/>
      <c r="BX119" s="819"/>
      <c r="BY119" s="819"/>
      <c r="BZ119" s="819"/>
      <c r="CA119" s="819"/>
      <c r="CB119" s="819"/>
      <c r="CC119" s="819"/>
      <c r="CD119" s="819"/>
      <c r="CE119" s="819"/>
      <c r="CF119" s="819"/>
      <c r="CG119" s="819"/>
      <c r="CH119" s="819"/>
      <c r="CI119" s="819"/>
      <c r="CJ119" s="819"/>
      <c r="CK119" s="819"/>
      <c r="CL119" s="819"/>
      <c r="CM119" s="819"/>
      <c r="CN119" s="819"/>
      <c r="CO119" s="819"/>
      <c r="CP119" s="819"/>
      <c r="CQ119" s="819"/>
      <c r="CR119" s="819"/>
      <c r="CS119" s="819"/>
      <c r="CT119" s="819"/>
      <c r="CU119" s="819"/>
      <c r="CV119" s="819"/>
      <c r="CW119" s="819"/>
      <c r="CX119" s="819"/>
      <c r="CY119" s="819"/>
      <c r="CZ119" s="819"/>
      <c r="DA119" s="819"/>
      <c r="DB119" s="819"/>
      <c r="DC119" s="819"/>
      <c r="DD119" s="819"/>
      <c r="DE119" s="819"/>
      <c r="DF119" s="819"/>
      <c r="DG119" s="819"/>
      <c r="DH119" s="819"/>
      <c r="DI119" s="819"/>
      <c r="DJ119" s="819"/>
      <c r="DK119" s="819"/>
      <c r="DL119" s="819"/>
      <c r="DM119" s="819"/>
      <c r="DN119" s="819"/>
      <c r="DO119" s="819"/>
      <c r="DP119" s="819"/>
      <c r="DQ119" s="819"/>
      <c r="DR119" s="819"/>
      <c r="DS119" s="819"/>
    </row>
    <row r="120" spans="1:123" s="826" customFormat="1">
      <c r="A120" s="831" t="s">
        <v>1547</v>
      </c>
      <c r="B120" s="832" t="s">
        <v>1548</v>
      </c>
      <c r="C120" s="833">
        <v>0</v>
      </c>
      <c r="D120" s="833">
        <v>6088.28</v>
      </c>
      <c r="E120" s="833">
        <v>6731.8799999999992</v>
      </c>
      <c r="F120" s="833">
        <v>6286.41</v>
      </c>
      <c r="G120" s="833">
        <v>6833.8514999999998</v>
      </c>
      <c r="H120" s="833">
        <v>6602.880000000001</v>
      </c>
      <c r="I120" s="833">
        <v>6940.9689999999991</v>
      </c>
      <c r="J120" s="833">
        <v>6905.094000000001</v>
      </c>
      <c r="K120" s="811"/>
      <c r="L120" s="819"/>
      <c r="M120" s="819"/>
      <c r="N120" s="819"/>
      <c r="O120" s="819"/>
      <c r="P120" s="819"/>
      <c r="Q120" s="819"/>
      <c r="R120" s="819"/>
      <c r="S120" s="819"/>
      <c r="T120" s="819"/>
      <c r="U120" s="819"/>
      <c r="V120" s="819"/>
      <c r="W120" s="819"/>
      <c r="X120" s="819"/>
      <c r="Y120" s="819"/>
      <c r="Z120" s="819"/>
      <c r="AA120" s="819"/>
      <c r="AB120" s="819"/>
      <c r="AC120" s="819"/>
      <c r="AD120" s="819"/>
      <c r="AE120" s="819"/>
      <c r="AF120" s="819"/>
      <c r="AG120" s="819"/>
      <c r="AH120" s="819"/>
      <c r="AI120" s="819"/>
      <c r="AJ120" s="819"/>
      <c r="AK120" s="819"/>
      <c r="AL120" s="819"/>
      <c r="AM120" s="819"/>
      <c r="AN120" s="819"/>
      <c r="AO120" s="819"/>
      <c r="AP120" s="819"/>
      <c r="AQ120" s="819"/>
      <c r="AR120" s="819"/>
      <c r="AS120" s="819"/>
      <c r="AT120" s="819"/>
      <c r="AU120" s="819"/>
      <c r="AV120" s="819"/>
      <c r="AW120" s="819"/>
      <c r="AX120" s="819"/>
      <c r="AY120" s="819"/>
      <c r="AZ120" s="819"/>
      <c r="BA120" s="819"/>
      <c r="BB120" s="819"/>
      <c r="BC120" s="819"/>
      <c r="BD120" s="819"/>
      <c r="BE120" s="819"/>
      <c r="BF120" s="819"/>
      <c r="BG120" s="819"/>
      <c r="BH120" s="819"/>
      <c r="BI120" s="819"/>
      <c r="BJ120" s="819"/>
      <c r="BK120" s="819"/>
      <c r="BL120" s="819"/>
      <c r="BM120" s="819"/>
      <c r="BN120" s="819"/>
      <c r="BO120" s="819"/>
      <c r="BP120" s="819"/>
      <c r="BQ120" s="819"/>
      <c r="BR120" s="819"/>
      <c r="BS120" s="819"/>
      <c r="BT120" s="819"/>
      <c r="BU120" s="819"/>
      <c r="BV120" s="819"/>
      <c r="BW120" s="819"/>
      <c r="BX120" s="819"/>
      <c r="BY120" s="819"/>
      <c r="BZ120" s="819"/>
      <c r="CA120" s="819"/>
      <c r="CB120" s="819"/>
      <c r="CC120" s="819"/>
      <c r="CD120" s="819"/>
      <c r="CE120" s="819"/>
      <c r="CF120" s="819"/>
      <c r="CG120" s="819"/>
      <c r="CH120" s="819"/>
      <c r="CI120" s="819"/>
      <c r="CJ120" s="819"/>
      <c r="CK120" s="819"/>
      <c r="CL120" s="819"/>
      <c r="CM120" s="819"/>
      <c r="CN120" s="819"/>
      <c r="CO120" s="819"/>
      <c r="CP120" s="819"/>
      <c r="CQ120" s="819"/>
      <c r="CR120" s="819"/>
      <c r="CS120" s="819"/>
      <c r="CT120" s="819"/>
      <c r="CU120" s="819"/>
      <c r="CV120" s="819"/>
      <c r="CW120" s="819"/>
      <c r="CX120" s="819"/>
      <c r="CY120" s="819"/>
      <c r="CZ120" s="819"/>
      <c r="DA120" s="819"/>
      <c r="DB120" s="819"/>
      <c r="DC120" s="819"/>
      <c r="DD120" s="819"/>
      <c r="DE120" s="819"/>
      <c r="DF120" s="819"/>
      <c r="DG120" s="819"/>
      <c r="DH120" s="819"/>
      <c r="DI120" s="819"/>
      <c r="DJ120" s="819"/>
      <c r="DK120" s="819"/>
      <c r="DL120" s="819"/>
      <c r="DM120" s="819"/>
      <c r="DN120" s="819"/>
      <c r="DO120" s="819"/>
      <c r="DP120" s="819"/>
      <c r="DQ120" s="819"/>
      <c r="DR120" s="819"/>
      <c r="DS120" s="819"/>
    </row>
    <row r="121" spans="1:123" ht="14.25" hidden="1" customHeight="1">
      <c r="A121" s="834" t="e">
        <v>#REF!</v>
      </c>
      <c r="B121" s="835"/>
      <c r="C121" s="836"/>
      <c r="D121" s="837"/>
      <c r="E121" s="837"/>
      <c r="F121" s="837"/>
      <c r="G121" s="838"/>
      <c r="H121" s="838"/>
      <c r="I121" s="838"/>
      <c r="J121" s="838"/>
      <c r="K121" s="839"/>
    </row>
  </sheetData>
  <sheetProtection formatColumns="0" formatRows="0"/>
  <mergeCells count="18">
    <mergeCell ref="D7:D8"/>
    <mergeCell ref="E7:E8"/>
    <mergeCell ref="A1:K1"/>
    <mergeCell ref="A2:K2"/>
    <mergeCell ref="A3:K3"/>
    <mergeCell ref="I7:I8"/>
    <mergeCell ref="J7:J8"/>
    <mergeCell ref="K7:K8"/>
    <mergeCell ref="G7:G8"/>
    <mergeCell ref="H7:H8"/>
    <mergeCell ref="F7:F8"/>
    <mergeCell ref="A5:B5"/>
    <mergeCell ref="C5:E5"/>
    <mergeCell ref="A6:B6"/>
    <mergeCell ref="C6:E6"/>
    <mergeCell ref="A7:A8"/>
    <mergeCell ref="B7:B8"/>
    <mergeCell ref="C7:C8"/>
  </mergeCells>
  <pageMargins left="0.31496062992125984" right="0.19685039370078741" top="0.15748031496062992" bottom="0.15748031496062992" header="0" footer="0"/>
  <pageSetup paperSize="9" scale="37" fitToHeight="2"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pageSetUpPr fitToPage="1"/>
  </sheetPr>
  <dimension ref="A1:K60"/>
  <sheetViews>
    <sheetView view="pageBreakPreview" zoomScale="80" zoomScaleNormal="90" zoomScaleSheetLayoutView="80" workbookViewId="0">
      <selection activeCell="C21" sqref="C21"/>
    </sheetView>
  </sheetViews>
  <sheetFormatPr defaultRowHeight="12.75"/>
  <cols>
    <col min="1" max="1" width="9.85546875" style="30" customWidth="1"/>
    <col min="2" max="2" width="54.140625" style="30" customWidth="1"/>
    <col min="3" max="10" width="19.85546875" style="30" customWidth="1"/>
    <col min="11" max="11" width="23.85546875" style="30" customWidth="1"/>
    <col min="12" max="16384" width="9.140625" style="30"/>
  </cols>
  <sheetData>
    <row r="1" spans="1:11" s="145" customFormat="1">
      <c r="A1" s="150"/>
      <c r="B1" s="150"/>
      <c r="C1" s="270"/>
      <c r="D1" s="271"/>
      <c r="E1" s="271"/>
      <c r="F1" s="271"/>
      <c r="G1" s="271"/>
      <c r="H1" s="271"/>
      <c r="I1" s="271"/>
      <c r="J1" s="271"/>
    </row>
    <row r="2" spans="1:11" s="145" customFormat="1" ht="12.75" customHeight="1">
      <c r="A2" s="1676" t="s">
        <v>1078</v>
      </c>
      <c r="B2" s="1536"/>
      <c r="C2" s="1536"/>
      <c r="D2" s="1536"/>
      <c r="E2" s="1536"/>
      <c r="F2" s="1536"/>
      <c r="G2" s="1536"/>
      <c r="H2" s="1536"/>
      <c r="I2" s="1536"/>
      <c r="J2" s="1536"/>
      <c r="K2" s="1536"/>
    </row>
    <row r="3" spans="1:11" s="145" customFormat="1" ht="20.25" customHeight="1">
      <c r="A3" s="1676" t="str">
        <f>ПАС!A2</f>
        <v>по оказанию услуг холодного водоснабжения на  2023 -2027  годы</v>
      </c>
      <c r="B3" s="1676"/>
      <c r="C3" s="1676"/>
      <c r="D3" s="1676"/>
      <c r="E3" s="1676"/>
      <c r="F3" s="1676"/>
      <c r="G3" s="1676"/>
      <c r="H3" s="1676"/>
      <c r="I3" s="1676"/>
      <c r="J3" s="1676"/>
      <c r="K3" s="1676"/>
    </row>
    <row r="4" spans="1:11" s="145" customFormat="1" ht="20.25" customHeight="1">
      <c r="A4" s="1816" t="str">
        <f>CONCATENATE("(",C7,")")</f>
        <v>(Холодное водоснабжение)</v>
      </c>
      <c r="B4" s="1676"/>
      <c r="C4" s="1676"/>
      <c r="D4" s="1676"/>
      <c r="E4" s="1676"/>
      <c r="F4" s="1676"/>
      <c r="G4" s="1676"/>
      <c r="H4" s="1676"/>
      <c r="I4" s="1676"/>
      <c r="J4" s="1676"/>
      <c r="K4" s="1676"/>
    </row>
    <row r="5" spans="1:11" s="145" customFormat="1">
      <c r="A5" s="150"/>
      <c r="B5" s="272" t="s">
        <v>1206</v>
      </c>
      <c r="C5" s="273" t="s">
        <v>1207</v>
      </c>
      <c r="D5" s="271"/>
      <c r="E5" s="271"/>
      <c r="F5" s="271"/>
      <c r="G5" s="271"/>
      <c r="H5" s="271"/>
      <c r="I5" s="271"/>
      <c r="J5" s="271"/>
      <c r="K5" s="274"/>
    </row>
    <row r="6" spans="1:11" s="145" customFormat="1" ht="12.75" customHeight="1">
      <c r="A6" s="1817" t="str">
        <f>CONCATENATE([130]ПАС!B56,"  (",[130]ПАС!C52,"  ",[130]ПАС!C51,")")</f>
        <v>ООО "Ромист"  (Омутинское  Омутинский муниципальный район)</v>
      </c>
      <c r="B6" s="1817"/>
      <c r="C6" s="1817"/>
      <c r="D6" s="1817"/>
      <c r="E6" s="1817"/>
      <c r="F6" s="1817"/>
      <c r="G6" s="1817"/>
      <c r="H6" s="1817"/>
      <c r="I6" s="1817"/>
      <c r="J6" s="1817"/>
      <c r="K6" s="1817"/>
    </row>
    <row r="7" spans="1:11" ht="13.5" thickBot="1">
      <c r="A7" s="1818" t="s">
        <v>1258</v>
      </c>
      <c r="B7" s="1818"/>
      <c r="C7" s="1819" t="s">
        <v>884</v>
      </c>
      <c r="D7" s="1819"/>
      <c r="E7" s="1819"/>
      <c r="F7" s="1819"/>
      <c r="G7" s="1819"/>
      <c r="H7" s="1819"/>
      <c r="I7" s="1819"/>
      <c r="J7" s="1819"/>
      <c r="K7" s="1820"/>
    </row>
    <row r="8" spans="1:11" ht="12.75" customHeight="1" thickBot="1">
      <c r="A8" s="1821" t="s">
        <v>721</v>
      </c>
      <c r="B8" s="1823" t="s">
        <v>428</v>
      </c>
      <c r="C8" s="1825" t="s">
        <v>12</v>
      </c>
      <c r="D8" s="1825" t="s">
        <v>11</v>
      </c>
      <c r="E8" s="1827" t="s">
        <v>1074</v>
      </c>
      <c r="F8" s="1828"/>
      <c r="G8" s="1828"/>
      <c r="H8" s="1828"/>
      <c r="I8" s="1828"/>
      <c r="J8" s="1829"/>
      <c r="K8" s="1814" t="s">
        <v>916</v>
      </c>
    </row>
    <row r="9" spans="1:11" ht="45.75" customHeight="1">
      <c r="A9" s="1822"/>
      <c r="B9" s="1824"/>
      <c r="C9" s="1825"/>
      <c r="D9" s="1826"/>
      <c r="E9" s="518" t="s">
        <v>1276</v>
      </c>
      <c r="F9" s="519" t="s">
        <v>1275</v>
      </c>
      <c r="G9" s="518" t="s">
        <v>457</v>
      </c>
      <c r="H9" s="519" t="s">
        <v>458</v>
      </c>
      <c r="I9" s="518" t="s">
        <v>459</v>
      </c>
      <c r="J9" s="519" t="s">
        <v>460</v>
      </c>
      <c r="K9" s="1815"/>
    </row>
    <row r="10" spans="1:11">
      <c r="A10" s="151" t="s">
        <v>917</v>
      </c>
      <c r="B10" s="152">
        <v>2</v>
      </c>
      <c r="C10" s="151" t="s">
        <v>928</v>
      </c>
      <c r="D10" s="507">
        <v>4</v>
      </c>
      <c r="E10" s="151" t="s">
        <v>1259</v>
      </c>
      <c r="F10" s="520">
        <v>6</v>
      </c>
      <c r="G10" s="151" t="s">
        <v>1260</v>
      </c>
      <c r="H10" s="520">
        <v>8</v>
      </c>
      <c r="I10" s="151" t="s">
        <v>1265</v>
      </c>
      <c r="J10" s="520">
        <v>10</v>
      </c>
      <c r="K10" s="516" t="s">
        <v>1267</v>
      </c>
    </row>
    <row r="11" spans="1:11">
      <c r="A11" s="191" t="s">
        <v>917</v>
      </c>
      <c r="B11" s="153" t="s">
        <v>649</v>
      </c>
      <c r="C11" s="275"/>
      <c r="D11" s="508"/>
      <c r="E11" s="521"/>
      <c r="F11" s="522"/>
      <c r="G11" s="521"/>
      <c r="H11" s="522"/>
      <c r="I11" s="521"/>
      <c r="J11" s="522"/>
      <c r="K11" s="517"/>
    </row>
    <row r="12" spans="1:11">
      <c r="A12" s="191"/>
      <c r="B12" s="153" t="s">
        <v>1261</v>
      </c>
      <c r="C12" s="276"/>
      <c r="D12" s="509"/>
      <c r="E12" s="523"/>
      <c r="F12" s="524"/>
      <c r="G12" s="523"/>
      <c r="H12" s="524"/>
      <c r="I12" s="523"/>
      <c r="J12" s="524"/>
      <c r="K12" s="517"/>
    </row>
    <row r="13" spans="1:11">
      <c r="A13" s="277" t="s">
        <v>918</v>
      </c>
      <c r="B13" s="278" t="s">
        <v>919</v>
      </c>
      <c r="C13" s="132">
        <v>5.6280000000000001</v>
      </c>
      <c r="D13" s="510">
        <v>5.0350000000000001</v>
      </c>
      <c r="E13" s="510">
        <v>5.0350000000000001</v>
      </c>
      <c r="F13" s="526">
        <f>SUM(F14:F17)</f>
        <v>0</v>
      </c>
      <c r="G13" s="510">
        <v>5.0350000000000001</v>
      </c>
      <c r="H13" s="526">
        <f>SUM(H14:H17)</f>
        <v>0</v>
      </c>
      <c r="I13" s="510">
        <v>5.0350000000000001</v>
      </c>
      <c r="J13" s="526">
        <f>SUM(J14:J17)</f>
        <v>0</v>
      </c>
      <c r="K13" s="517"/>
    </row>
    <row r="14" spans="1:11">
      <c r="A14" s="155" t="s">
        <v>920</v>
      </c>
      <c r="B14" s="156" t="s">
        <v>921</v>
      </c>
      <c r="C14" s="279">
        <v>1.7050000000000001</v>
      </c>
      <c r="D14" s="511">
        <v>1.1339999999999999</v>
      </c>
      <c r="E14" s="511">
        <v>1.1339999999999999</v>
      </c>
      <c r="F14" s="528"/>
      <c r="G14" s="511">
        <v>1.1339999999999999</v>
      </c>
      <c r="H14" s="528"/>
      <c r="I14" s="511">
        <v>1.1339999999999999</v>
      </c>
      <c r="J14" s="528"/>
      <c r="K14" s="517"/>
    </row>
    <row r="15" spans="1:11">
      <c r="A15" s="155" t="s">
        <v>922</v>
      </c>
      <c r="B15" s="156" t="s">
        <v>923</v>
      </c>
      <c r="C15" s="279">
        <v>3.8</v>
      </c>
      <c r="D15" s="511">
        <v>3.778</v>
      </c>
      <c r="E15" s="511">
        <v>3.778</v>
      </c>
      <c r="F15" s="528"/>
      <c r="G15" s="511">
        <v>3.778</v>
      </c>
      <c r="H15" s="528"/>
      <c r="I15" s="511">
        <v>3.778</v>
      </c>
      <c r="J15" s="528"/>
      <c r="K15" s="517"/>
    </row>
    <row r="16" spans="1:11">
      <c r="A16" s="155" t="s">
        <v>924</v>
      </c>
      <c r="B16" s="156" t="s">
        <v>925</v>
      </c>
      <c r="C16" s="279">
        <v>0</v>
      </c>
      <c r="D16" s="511">
        <v>0</v>
      </c>
      <c r="E16" s="511">
        <v>0</v>
      </c>
      <c r="F16" s="528"/>
      <c r="G16" s="511">
        <v>0</v>
      </c>
      <c r="H16" s="528"/>
      <c r="I16" s="511">
        <v>0</v>
      </c>
      <c r="J16" s="528"/>
      <c r="K16" s="517"/>
    </row>
    <row r="17" spans="1:11">
      <c r="A17" s="155" t="s">
        <v>926</v>
      </c>
      <c r="B17" s="156" t="s">
        <v>927</v>
      </c>
      <c r="C17" s="281">
        <v>0.123</v>
      </c>
      <c r="D17" s="665">
        <v>0.123</v>
      </c>
      <c r="E17" s="511">
        <v>0.123</v>
      </c>
      <c r="F17" s="528"/>
      <c r="G17" s="511">
        <v>0.123</v>
      </c>
      <c r="H17" s="528"/>
      <c r="I17" s="511">
        <v>0.123</v>
      </c>
      <c r="J17" s="528"/>
      <c r="K17" s="517"/>
    </row>
    <row r="18" spans="1:11">
      <c r="A18" s="277" t="s">
        <v>928</v>
      </c>
      <c r="B18" s="278" t="s">
        <v>929</v>
      </c>
      <c r="C18" s="157">
        <v>68.260000000000005</v>
      </c>
      <c r="D18" s="512">
        <v>74.319999999999993</v>
      </c>
      <c r="E18" s="512">
        <v>151.07</v>
      </c>
      <c r="F18" s="531">
        <f>F19+F20+F21+F22+F23+F25+F26+F27+F28+F29+F30+F31+F32+F33+F34+F38+F39+F42+F43+F44+F45</f>
        <v>0</v>
      </c>
      <c r="G18" s="512">
        <v>157.34</v>
      </c>
      <c r="H18" s="531">
        <f>H19+H20+H21+H22+H23+H25+H26+H27+H28+H29+H30+H31+H32+H33+H34+H38+H39+H42+H43+H44+H45</f>
        <v>0</v>
      </c>
      <c r="I18" s="512">
        <v>163.92</v>
      </c>
      <c r="J18" s="531">
        <f>J19+J20+J21+J22+J23+J25+J26+J27+J28+J29+J30+J31+J32+J33+J34+J38+J39+J42+J43+J44+J45</f>
        <v>0</v>
      </c>
      <c r="K18" s="517"/>
    </row>
    <row r="19" spans="1:11">
      <c r="A19" s="158" t="s">
        <v>930</v>
      </c>
      <c r="B19" s="156" t="s">
        <v>931</v>
      </c>
      <c r="C19" s="280"/>
      <c r="D19" s="511"/>
      <c r="E19" s="532"/>
      <c r="F19" s="528"/>
      <c r="G19" s="532"/>
      <c r="H19" s="528"/>
      <c r="I19" s="532"/>
      <c r="J19" s="528"/>
      <c r="K19" s="517"/>
    </row>
    <row r="20" spans="1:11">
      <c r="A20" s="159" t="s">
        <v>932</v>
      </c>
      <c r="B20" s="156" t="s">
        <v>933</v>
      </c>
      <c r="C20" s="279">
        <v>10.8</v>
      </c>
      <c r="D20" s="513">
        <v>10.06</v>
      </c>
      <c r="E20" s="527">
        <v>10.28</v>
      </c>
      <c r="F20" s="533"/>
      <c r="G20" s="527">
        <v>10.92</v>
      </c>
      <c r="H20" s="533"/>
      <c r="I20" s="527">
        <v>11.6</v>
      </c>
      <c r="J20" s="533"/>
      <c r="K20" s="517"/>
    </row>
    <row r="21" spans="1:11">
      <c r="A21" s="160" t="s">
        <v>934</v>
      </c>
      <c r="B21" s="156" t="s">
        <v>935</v>
      </c>
      <c r="C21" s="279"/>
      <c r="D21" s="513"/>
      <c r="E21" s="527"/>
      <c r="F21" s="533"/>
      <c r="G21" s="527"/>
      <c r="H21" s="533"/>
      <c r="I21" s="527"/>
      <c r="J21" s="533"/>
      <c r="K21" s="517"/>
    </row>
    <row r="22" spans="1:11" ht="25.5">
      <c r="A22" s="160" t="s">
        <v>936</v>
      </c>
      <c r="B22" s="156" t="s">
        <v>937</v>
      </c>
      <c r="C22" s="279">
        <v>27.64</v>
      </c>
      <c r="D22" s="513">
        <v>29.84</v>
      </c>
      <c r="E22" s="527">
        <v>31.24</v>
      </c>
      <c r="F22" s="533"/>
      <c r="G22" s="527">
        <v>32.71</v>
      </c>
      <c r="H22" s="533"/>
      <c r="I22" s="527">
        <v>34.25</v>
      </c>
      <c r="J22" s="533"/>
      <c r="K22" s="517"/>
    </row>
    <row r="23" spans="1:11" ht="25.5">
      <c r="A23" s="160" t="s">
        <v>938</v>
      </c>
      <c r="B23" s="156" t="s">
        <v>939</v>
      </c>
      <c r="C23" s="279">
        <v>8.5399999999999991</v>
      </c>
      <c r="D23" s="513">
        <v>9.2200000000000006</v>
      </c>
      <c r="E23" s="527">
        <v>2.85</v>
      </c>
      <c r="F23" s="533"/>
      <c r="G23" s="527">
        <v>10.11</v>
      </c>
      <c r="H23" s="533"/>
      <c r="I23" s="527">
        <v>10.58</v>
      </c>
      <c r="J23" s="533"/>
      <c r="K23" s="542"/>
    </row>
    <row r="24" spans="1:11">
      <c r="A24" s="160" t="s">
        <v>940</v>
      </c>
      <c r="B24" s="156" t="s">
        <v>941</v>
      </c>
      <c r="C24" s="279"/>
      <c r="D24" s="513"/>
      <c r="E24" s="527"/>
      <c r="F24" s="533"/>
      <c r="G24" s="527"/>
      <c r="H24" s="533"/>
      <c r="I24" s="527"/>
      <c r="J24" s="533"/>
      <c r="K24" s="542"/>
    </row>
    <row r="25" spans="1:11">
      <c r="A25" s="160" t="s">
        <v>942</v>
      </c>
      <c r="B25" s="156" t="s">
        <v>943</v>
      </c>
      <c r="C25" s="279"/>
      <c r="D25" s="513"/>
      <c r="E25" s="527"/>
      <c r="F25" s="533"/>
      <c r="G25" s="527"/>
      <c r="H25" s="533"/>
      <c r="I25" s="527"/>
      <c r="J25" s="533"/>
      <c r="K25" s="517"/>
    </row>
    <row r="26" spans="1:11">
      <c r="A26" s="160" t="s">
        <v>944</v>
      </c>
      <c r="B26" s="156" t="s">
        <v>945</v>
      </c>
      <c r="C26" s="279"/>
      <c r="D26" s="513">
        <v>0</v>
      </c>
      <c r="E26" s="527">
        <v>21</v>
      </c>
      <c r="F26" s="533"/>
      <c r="G26" s="527">
        <v>21</v>
      </c>
      <c r="H26" s="533"/>
      <c r="I26" s="527">
        <v>21</v>
      </c>
      <c r="J26" s="533"/>
      <c r="K26" s="517"/>
    </row>
    <row r="27" spans="1:11">
      <c r="A27" s="160" t="s">
        <v>946</v>
      </c>
      <c r="B27" s="156" t="s">
        <v>947</v>
      </c>
      <c r="C27" s="279">
        <v>21.28</v>
      </c>
      <c r="D27" s="513"/>
      <c r="E27" s="527">
        <v>61</v>
      </c>
      <c r="F27" s="533"/>
      <c r="G27" s="527">
        <v>61</v>
      </c>
      <c r="H27" s="533"/>
      <c r="I27" s="527">
        <v>61</v>
      </c>
      <c r="J27" s="533"/>
      <c r="K27" s="517"/>
    </row>
    <row r="28" spans="1:11" ht="25.5">
      <c r="A28" s="160" t="s">
        <v>948</v>
      </c>
      <c r="B28" s="156" t="s">
        <v>949</v>
      </c>
      <c r="C28" s="279"/>
      <c r="D28" s="513"/>
      <c r="E28" s="527"/>
      <c r="F28" s="533"/>
      <c r="G28" s="527"/>
      <c r="H28" s="533"/>
      <c r="I28" s="527"/>
      <c r="J28" s="533"/>
      <c r="K28" s="517"/>
    </row>
    <row r="29" spans="1:11" ht="25.5">
      <c r="A29" s="160" t="s">
        <v>950</v>
      </c>
      <c r="B29" s="156" t="s">
        <v>951</v>
      </c>
      <c r="C29" s="279"/>
      <c r="D29" s="513"/>
      <c r="E29" s="527"/>
      <c r="F29" s="533"/>
      <c r="G29" s="527"/>
      <c r="H29" s="533"/>
      <c r="I29" s="527"/>
      <c r="J29" s="533"/>
      <c r="K29" s="517"/>
    </row>
    <row r="30" spans="1:11" ht="25.5">
      <c r="A30" s="160" t="s">
        <v>952</v>
      </c>
      <c r="B30" s="156" t="s">
        <v>953</v>
      </c>
      <c r="C30" s="279"/>
      <c r="D30" s="513"/>
      <c r="E30" s="527"/>
      <c r="F30" s="533"/>
      <c r="G30" s="527"/>
      <c r="H30" s="533"/>
      <c r="I30" s="527"/>
      <c r="J30" s="533"/>
      <c r="K30" s="517"/>
    </row>
    <row r="31" spans="1:11">
      <c r="A31" s="160" t="s">
        <v>954</v>
      </c>
      <c r="B31" s="156" t="s">
        <v>955</v>
      </c>
      <c r="C31" s="279"/>
      <c r="D31" s="513"/>
      <c r="E31" s="527"/>
      <c r="F31" s="533"/>
      <c r="G31" s="527"/>
      <c r="H31" s="533"/>
      <c r="I31" s="527"/>
      <c r="J31" s="533"/>
      <c r="K31" s="517"/>
    </row>
    <row r="32" spans="1:11">
      <c r="A32" s="160" t="s">
        <v>956</v>
      </c>
      <c r="B32" s="156" t="s">
        <v>957</v>
      </c>
      <c r="C32" s="279"/>
      <c r="D32" s="513"/>
      <c r="E32" s="527"/>
      <c r="F32" s="533"/>
      <c r="G32" s="527"/>
      <c r="H32" s="533"/>
      <c r="I32" s="527"/>
      <c r="J32" s="533"/>
      <c r="K32" s="517"/>
    </row>
    <row r="33" spans="1:11">
      <c r="A33" s="160" t="s">
        <v>958</v>
      </c>
      <c r="B33" s="156" t="s">
        <v>959</v>
      </c>
      <c r="C33" s="279"/>
      <c r="D33" s="513"/>
      <c r="E33" s="527"/>
      <c r="F33" s="533"/>
      <c r="G33" s="527"/>
      <c r="H33" s="533"/>
      <c r="I33" s="527"/>
      <c r="J33" s="533"/>
      <c r="K33" s="517"/>
    </row>
    <row r="34" spans="1:11">
      <c r="A34" s="160" t="s">
        <v>960</v>
      </c>
      <c r="B34" s="156" t="s">
        <v>961</v>
      </c>
      <c r="C34" s="279"/>
      <c r="D34" s="513">
        <v>25.2</v>
      </c>
      <c r="E34" s="527">
        <v>24.7</v>
      </c>
      <c r="F34" s="533"/>
      <c r="G34" s="527">
        <v>21.6</v>
      </c>
      <c r="H34" s="533"/>
      <c r="I34" s="527">
        <v>25.49</v>
      </c>
      <c r="J34" s="533"/>
      <c r="K34" s="517"/>
    </row>
    <row r="35" spans="1:11">
      <c r="A35" s="160" t="s">
        <v>962</v>
      </c>
      <c r="B35" s="156" t="s">
        <v>963</v>
      </c>
      <c r="C35" s="279"/>
      <c r="D35" s="513"/>
      <c r="E35" s="527"/>
      <c r="F35" s="533"/>
      <c r="G35" s="527"/>
      <c r="H35" s="533"/>
      <c r="I35" s="527"/>
      <c r="J35" s="533"/>
      <c r="K35" s="517"/>
    </row>
    <row r="36" spans="1:11">
      <c r="A36" s="160" t="s">
        <v>964</v>
      </c>
      <c r="B36" s="156" t="s">
        <v>965</v>
      </c>
      <c r="C36" s="279"/>
      <c r="D36" s="513"/>
      <c r="E36" s="527"/>
      <c r="F36" s="533"/>
      <c r="G36" s="527"/>
      <c r="H36" s="533"/>
      <c r="I36" s="527"/>
      <c r="J36" s="533"/>
      <c r="K36" s="517"/>
    </row>
    <row r="37" spans="1:11">
      <c r="A37" s="160" t="s">
        <v>966</v>
      </c>
      <c r="B37" s="156" t="s">
        <v>967</v>
      </c>
      <c r="C37" s="279"/>
      <c r="D37" s="513"/>
      <c r="E37" s="534" t="s">
        <v>10</v>
      </c>
      <c r="F37" s="535" t="s">
        <v>10</v>
      </c>
      <c r="G37" s="534" t="s">
        <v>10</v>
      </c>
      <c r="H37" s="535" t="s">
        <v>10</v>
      </c>
      <c r="I37" s="534" t="s">
        <v>10</v>
      </c>
      <c r="J37" s="535" t="s">
        <v>10</v>
      </c>
      <c r="K37" s="517"/>
    </row>
    <row r="38" spans="1:11">
      <c r="A38" s="160" t="s">
        <v>968</v>
      </c>
      <c r="B38" s="156" t="s">
        <v>969</v>
      </c>
      <c r="C38" s="279"/>
      <c r="D38" s="513"/>
      <c r="E38" s="527"/>
      <c r="F38" s="533"/>
      <c r="G38" s="527"/>
      <c r="H38" s="533"/>
      <c r="I38" s="527"/>
      <c r="J38" s="533"/>
      <c r="K38" s="517"/>
    </row>
    <row r="39" spans="1:11">
      <c r="A39" s="160" t="s">
        <v>970</v>
      </c>
      <c r="B39" s="156" t="s">
        <v>971</v>
      </c>
      <c r="C39" s="279"/>
      <c r="D39" s="513"/>
      <c r="E39" s="527"/>
      <c r="F39" s="533"/>
      <c r="G39" s="527"/>
      <c r="H39" s="533"/>
      <c r="I39" s="527"/>
      <c r="J39" s="533"/>
      <c r="K39" s="517"/>
    </row>
    <row r="40" spans="1:11" ht="25.5">
      <c r="A40" s="160" t="s">
        <v>972</v>
      </c>
      <c r="B40" s="156" t="s">
        <v>973</v>
      </c>
      <c r="C40" s="279"/>
      <c r="D40" s="513"/>
      <c r="E40" s="527"/>
      <c r="F40" s="533"/>
      <c r="G40" s="527"/>
      <c r="H40" s="533"/>
      <c r="I40" s="527"/>
      <c r="J40" s="533"/>
      <c r="K40" s="517"/>
    </row>
    <row r="41" spans="1:11">
      <c r="A41" s="160" t="s">
        <v>974</v>
      </c>
      <c r="B41" s="156" t="s">
        <v>975</v>
      </c>
      <c r="C41" s="279"/>
      <c r="D41" s="513"/>
      <c r="E41" s="527"/>
      <c r="F41" s="533"/>
      <c r="G41" s="527"/>
      <c r="H41" s="533"/>
      <c r="I41" s="527"/>
      <c r="J41" s="533"/>
      <c r="K41" s="517"/>
    </row>
    <row r="42" spans="1:11" ht="25.5">
      <c r="A42" s="161" t="s">
        <v>976</v>
      </c>
      <c r="B42" s="162" t="s">
        <v>977</v>
      </c>
      <c r="C42" s="276"/>
      <c r="D42" s="509"/>
      <c r="E42" s="523"/>
      <c r="F42" s="524"/>
      <c r="G42" s="523"/>
      <c r="H42" s="524"/>
      <c r="I42" s="523"/>
      <c r="J42" s="524"/>
      <c r="K42" s="517"/>
    </row>
    <row r="43" spans="1:11">
      <c r="A43" s="154" t="s">
        <v>978</v>
      </c>
      <c r="B43" s="162" t="s">
        <v>979</v>
      </c>
      <c r="C43" s="276"/>
      <c r="D43" s="509"/>
      <c r="E43" s="523"/>
      <c r="F43" s="524"/>
      <c r="G43" s="523"/>
      <c r="H43" s="524"/>
      <c r="I43" s="523"/>
      <c r="J43" s="524"/>
      <c r="K43" s="517"/>
    </row>
    <row r="44" spans="1:11">
      <c r="A44" s="154" t="s">
        <v>980</v>
      </c>
      <c r="B44" s="162" t="s">
        <v>981</v>
      </c>
      <c r="C44" s="276"/>
      <c r="D44" s="509"/>
      <c r="E44" s="523"/>
      <c r="F44" s="524"/>
      <c r="G44" s="523"/>
      <c r="H44" s="524"/>
      <c r="I44" s="523"/>
      <c r="J44" s="524"/>
      <c r="K44" s="517"/>
    </row>
    <row r="45" spans="1:11">
      <c r="A45" s="154" t="s">
        <v>982</v>
      </c>
      <c r="B45" s="162" t="s">
        <v>983</v>
      </c>
      <c r="C45" s="276"/>
      <c r="D45" s="509"/>
      <c r="E45" s="523"/>
      <c r="F45" s="524"/>
      <c r="G45" s="523"/>
      <c r="H45" s="524"/>
      <c r="I45" s="523"/>
      <c r="J45" s="524"/>
      <c r="K45" s="517"/>
    </row>
    <row r="46" spans="1:11">
      <c r="A46" s="282" t="s">
        <v>984</v>
      </c>
      <c r="B46" s="283" t="s">
        <v>985</v>
      </c>
      <c r="C46" s="157">
        <v>0</v>
      </c>
      <c r="D46" s="512">
        <f t="shared" ref="D46:J46" si="0">SUM(D47:D51)</f>
        <v>0</v>
      </c>
      <c r="E46" s="530">
        <v>7.55</v>
      </c>
      <c r="F46" s="531">
        <f t="shared" si="0"/>
        <v>0</v>
      </c>
      <c r="G46" s="530">
        <v>7.87</v>
      </c>
      <c r="H46" s="531">
        <f t="shared" si="0"/>
        <v>0</v>
      </c>
      <c r="I46" s="530">
        <v>8.1999999999999993</v>
      </c>
      <c r="J46" s="531">
        <f t="shared" si="0"/>
        <v>0</v>
      </c>
      <c r="K46" s="517"/>
    </row>
    <row r="47" spans="1:11" ht="25.5">
      <c r="A47" s="154" t="s">
        <v>986</v>
      </c>
      <c r="B47" s="153" t="s">
        <v>987</v>
      </c>
      <c r="C47" s="284"/>
      <c r="D47" s="514"/>
      <c r="E47" s="536"/>
      <c r="F47" s="537"/>
      <c r="G47" s="536"/>
      <c r="H47" s="537"/>
      <c r="I47" s="536"/>
      <c r="J47" s="537"/>
      <c r="K47" s="517"/>
    </row>
    <row r="48" spans="1:11">
      <c r="A48" s="154" t="s">
        <v>988</v>
      </c>
      <c r="B48" s="153" t="s">
        <v>989</v>
      </c>
      <c r="C48" s="284"/>
      <c r="D48" s="514"/>
      <c r="E48" s="536"/>
      <c r="F48" s="537"/>
      <c r="G48" s="536"/>
      <c r="H48" s="537"/>
      <c r="I48" s="536"/>
      <c r="J48" s="537"/>
      <c r="K48" s="517"/>
    </row>
    <row r="49" spans="1:11">
      <c r="A49" s="154" t="s">
        <v>990</v>
      </c>
      <c r="B49" s="153" t="s">
        <v>991</v>
      </c>
      <c r="C49" s="284"/>
      <c r="D49" s="514"/>
      <c r="E49" s="536"/>
      <c r="F49" s="537"/>
      <c r="G49" s="536"/>
      <c r="H49" s="537"/>
      <c r="I49" s="536"/>
      <c r="J49" s="537"/>
      <c r="K49" s="517"/>
    </row>
    <row r="50" spans="1:11">
      <c r="A50" s="154" t="s">
        <v>992</v>
      </c>
      <c r="B50" s="153" t="s">
        <v>993</v>
      </c>
      <c r="C50" s="284"/>
      <c r="D50" s="514"/>
      <c r="E50" s="536"/>
      <c r="F50" s="537"/>
      <c r="G50" s="536"/>
      <c r="H50" s="537"/>
      <c r="I50" s="536"/>
      <c r="J50" s="537"/>
      <c r="K50" s="517"/>
    </row>
    <row r="51" spans="1:11">
      <c r="A51" s="154" t="s">
        <v>994</v>
      </c>
      <c r="B51" s="153" t="s">
        <v>995</v>
      </c>
      <c r="C51" s="284"/>
      <c r="D51" s="514"/>
      <c r="E51" s="536"/>
      <c r="F51" s="537"/>
      <c r="G51" s="536"/>
      <c r="H51" s="537"/>
      <c r="I51" s="536"/>
      <c r="J51" s="537"/>
      <c r="K51" s="517"/>
    </row>
    <row r="52" spans="1:11">
      <c r="A52" s="154" t="s">
        <v>996</v>
      </c>
      <c r="B52" s="153" t="s">
        <v>997</v>
      </c>
      <c r="C52" s="284"/>
      <c r="D52" s="514"/>
      <c r="E52" s="536"/>
      <c r="F52" s="537"/>
      <c r="G52" s="536"/>
      <c r="H52" s="537"/>
      <c r="I52" s="536"/>
      <c r="J52" s="537"/>
      <c r="K52" s="543"/>
    </row>
    <row r="53" spans="1:11">
      <c r="A53" s="154" t="s">
        <v>998</v>
      </c>
      <c r="B53" s="153" t="s">
        <v>999</v>
      </c>
      <c r="C53" s="284"/>
      <c r="D53" s="514"/>
      <c r="E53" s="536"/>
      <c r="F53" s="537"/>
      <c r="G53" s="536"/>
      <c r="H53" s="537"/>
      <c r="I53" s="536"/>
      <c r="J53" s="537"/>
      <c r="K53" s="517"/>
    </row>
    <row r="54" spans="1:11">
      <c r="A54" s="282">
        <v>5</v>
      </c>
      <c r="B54" s="283" t="s">
        <v>1000</v>
      </c>
      <c r="C54" s="157">
        <f t="shared" ref="C54:J54" si="1">SUM(C55:C57)</f>
        <v>0</v>
      </c>
      <c r="D54" s="512">
        <f t="shared" si="1"/>
        <v>0</v>
      </c>
      <c r="E54" s="530">
        <f t="shared" si="1"/>
        <v>0</v>
      </c>
      <c r="F54" s="531">
        <f t="shared" si="1"/>
        <v>0</v>
      </c>
      <c r="G54" s="530">
        <f t="shared" si="1"/>
        <v>0</v>
      </c>
      <c r="H54" s="531">
        <f t="shared" si="1"/>
        <v>0</v>
      </c>
      <c r="I54" s="530">
        <f t="shared" si="1"/>
        <v>0</v>
      </c>
      <c r="J54" s="531">
        <f t="shared" si="1"/>
        <v>0</v>
      </c>
      <c r="K54" s="517"/>
    </row>
    <row r="55" spans="1:11">
      <c r="A55" s="163" t="s">
        <v>1001</v>
      </c>
      <c r="B55" s="164" t="s">
        <v>1002</v>
      </c>
      <c r="C55" s="284"/>
      <c r="D55" s="514"/>
      <c r="E55" s="536"/>
      <c r="F55" s="537"/>
      <c r="G55" s="536"/>
      <c r="H55" s="537"/>
      <c r="I55" s="536"/>
      <c r="J55" s="537"/>
      <c r="K55" s="543"/>
    </row>
    <row r="56" spans="1:11" ht="25.5">
      <c r="A56" s="163" t="s">
        <v>1003</v>
      </c>
      <c r="B56" s="164" t="s">
        <v>1004</v>
      </c>
      <c r="C56" s="284"/>
      <c r="D56" s="514"/>
      <c r="E56" s="536"/>
      <c r="F56" s="537"/>
      <c r="G56" s="536"/>
      <c r="H56" s="537"/>
      <c r="I56" s="536"/>
      <c r="J56" s="537"/>
      <c r="K56" s="543"/>
    </row>
    <row r="57" spans="1:11" ht="38.25">
      <c r="A57" s="163" t="s">
        <v>1005</v>
      </c>
      <c r="B57" s="164" t="s">
        <v>1006</v>
      </c>
      <c r="C57" s="284"/>
      <c r="D57" s="514"/>
      <c r="E57" s="536"/>
      <c r="F57" s="537"/>
      <c r="G57" s="536"/>
      <c r="H57" s="537"/>
      <c r="I57" s="536"/>
      <c r="J57" s="537"/>
      <c r="K57" s="543"/>
    </row>
    <row r="58" spans="1:11" ht="25.5">
      <c r="A58" s="282">
        <v>6</v>
      </c>
      <c r="B58" s="283" t="s">
        <v>1007</v>
      </c>
      <c r="C58" s="285"/>
      <c r="D58" s="515"/>
      <c r="E58" s="538"/>
      <c r="F58" s="539"/>
      <c r="G58" s="538"/>
      <c r="H58" s="539"/>
      <c r="I58" s="538"/>
      <c r="J58" s="539"/>
      <c r="K58" s="543"/>
    </row>
    <row r="59" spans="1:11">
      <c r="A59" s="282">
        <v>7</v>
      </c>
      <c r="B59" s="286" t="s">
        <v>1008</v>
      </c>
      <c r="C59" s="157">
        <f t="shared" ref="C59:J59" si="2">ROUND(IF(C13&gt;0,C60/C13,0),2)</f>
        <v>12.13</v>
      </c>
      <c r="D59" s="512">
        <f t="shared" si="2"/>
        <v>14.76</v>
      </c>
      <c r="E59" s="530">
        <f t="shared" si="2"/>
        <v>31.5</v>
      </c>
      <c r="F59" s="531">
        <f t="shared" si="2"/>
        <v>0</v>
      </c>
      <c r="G59" s="530">
        <f t="shared" si="2"/>
        <v>32.81</v>
      </c>
      <c r="H59" s="531">
        <f t="shared" si="2"/>
        <v>0</v>
      </c>
      <c r="I59" s="530">
        <f t="shared" si="2"/>
        <v>34.18</v>
      </c>
      <c r="J59" s="531">
        <f t="shared" si="2"/>
        <v>0</v>
      </c>
      <c r="K59" s="543"/>
    </row>
    <row r="60" spans="1:11" ht="13.5" thickBot="1">
      <c r="A60" s="282">
        <v>8</v>
      </c>
      <c r="B60" s="283" t="s">
        <v>1009</v>
      </c>
      <c r="C60" s="287">
        <f t="shared" ref="C60:J60" si="3">C46+C18+C54-C58</f>
        <v>68.260000000000005</v>
      </c>
      <c r="D60" s="288">
        <f t="shared" si="3"/>
        <v>74.319999999999993</v>
      </c>
      <c r="E60" s="540">
        <f t="shared" si="3"/>
        <v>158.62</v>
      </c>
      <c r="F60" s="541">
        <f t="shared" si="3"/>
        <v>0</v>
      </c>
      <c r="G60" s="540">
        <f t="shared" si="3"/>
        <v>165.21</v>
      </c>
      <c r="H60" s="541">
        <f t="shared" si="3"/>
        <v>0</v>
      </c>
      <c r="I60" s="540">
        <f t="shared" si="3"/>
        <v>172.11999999999998</v>
      </c>
      <c r="J60" s="541">
        <f t="shared" si="3"/>
        <v>0</v>
      </c>
      <c r="K60" s="517"/>
    </row>
  </sheetData>
  <mergeCells count="12">
    <mergeCell ref="K8:K9"/>
    <mergeCell ref="A2:K2"/>
    <mergeCell ref="A3:K3"/>
    <mergeCell ref="A4:K4"/>
    <mergeCell ref="A6:K6"/>
    <mergeCell ref="A7:B7"/>
    <mergeCell ref="C7:K7"/>
    <mergeCell ref="A8:A9"/>
    <mergeCell ref="B8:B9"/>
    <mergeCell ref="C8:C9"/>
    <mergeCell ref="D8:D9"/>
    <mergeCell ref="E8:J8"/>
  </mergeCells>
  <phoneticPr fontId="101" type="noConversion"/>
  <dataValidations count="1">
    <dataValidation type="list" allowBlank="1" showInputMessage="1" showErrorMessage="1" sqref="C11:J11">
      <formula1>налог</formula1>
    </dataValidation>
  </dataValidations>
  <pageMargins left="0.23622047244094491" right="0.23622047244094491" top="0.55118110236220474" bottom="0.19685039370078741" header="0.31496062992125984" footer="0.31496062992125984"/>
  <pageSetup paperSize="9" scale="58"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P31"/>
  <sheetViews>
    <sheetView topLeftCell="A4" zoomScaleNormal="100" zoomScaleSheetLayoutView="100" workbookViewId="0">
      <selection activeCell="A18" sqref="A18"/>
    </sheetView>
  </sheetViews>
  <sheetFormatPr defaultRowHeight="15" outlineLevelRow="1"/>
  <cols>
    <col min="1" max="1" width="47.5703125" style="29" customWidth="1"/>
    <col min="2" max="3" width="17" style="29" customWidth="1"/>
    <col min="4" max="4" width="17" style="131" customWidth="1"/>
    <col min="5" max="6" width="17" style="29" customWidth="1"/>
    <col min="7" max="7" width="17" style="131" customWidth="1"/>
    <col min="8" max="9" width="17" style="29" customWidth="1"/>
    <col min="10" max="10" width="17" style="131" customWidth="1"/>
    <col min="11" max="16" width="17" style="29" customWidth="1"/>
    <col min="17" max="16384" width="9.140625" style="29"/>
  </cols>
  <sheetData>
    <row r="1" spans="1:16" ht="24" customHeight="1">
      <c r="A1" s="1536" t="s">
        <v>1104</v>
      </c>
      <c r="B1" s="1536"/>
      <c r="C1" s="1536"/>
      <c r="D1" s="1536"/>
      <c r="E1" s="1536"/>
      <c r="F1" s="1536"/>
      <c r="G1" s="1536"/>
      <c r="H1" s="1536"/>
      <c r="I1" s="1536"/>
      <c r="J1" s="1536"/>
      <c r="K1" s="1536"/>
      <c r="L1" s="1536"/>
      <c r="M1" s="1536"/>
      <c r="N1" s="1536"/>
      <c r="O1" s="1536"/>
      <c r="P1" s="1536"/>
    </row>
    <row r="2" spans="1:16">
      <c r="A2" s="21"/>
      <c r="B2" s="21"/>
      <c r="C2" s="21"/>
      <c r="D2" s="21"/>
      <c r="E2" s="21"/>
      <c r="F2" s="21"/>
      <c r="G2" s="21"/>
      <c r="H2" s="21"/>
      <c r="I2" s="21"/>
      <c r="J2" s="21"/>
    </row>
    <row r="3" spans="1:16">
      <c r="A3" s="1539" t="str">
        <f>CONCATENATE(ПАС!B56,"  (",ПАС!C52,"  ",ПАС!C51,")")</f>
        <v>ООО "Ромист"   (Омутинское   Омутинский муниципальный район)</v>
      </c>
      <c r="B3" s="1539"/>
      <c r="C3" s="1539"/>
      <c r="D3" s="1539"/>
      <c r="E3" s="20"/>
      <c r="F3" s="20"/>
      <c r="G3" s="20"/>
      <c r="H3" s="20"/>
      <c r="J3" s="29"/>
    </row>
    <row r="4" spans="1:16" ht="15" customHeight="1">
      <c r="A4" s="1535" t="s">
        <v>1102</v>
      </c>
      <c r="B4" s="1537" t="s">
        <v>1791</v>
      </c>
      <c r="C4" s="1537"/>
      <c r="D4" s="1537"/>
      <c r="E4" s="1537" t="s">
        <v>1787</v>
      </c>
      <c r="F4" s="1537"/>
      <c r="G4" s="1537"/>
      <c r="H4" s="1537" t="s">
        <v>1788</v>
      </c>
      <c r="I4" s="1537"/>
      <c r="J4" s="1537"/>
      <c r="K4" s="1537" t="s">
        <v>1789</v>
      </c>
      <c r="L4" s="1537"/>
      <c r="M4" s="1537"/>
      <c r="N4" s="1537" t="s">
        <v>1790</v>
      </c>
      <c r="O4" s="1537"/>
      <c r="P4" s="1537"/>
    </row>
    <row r="5" spans="1:16" ht="15.75" customHeight="1">
      <c r="A5" s="1535"/>
      <c r="B5" s="1538" t="s">
        <v>1101</v>
      </c>
      <c r="C5" s="1538"/>
      <c r="D5" s="1535" t="s">
        <v>450</v>
      </c>
      <c r="E5" s="1538" t="s">
        <v>1101</v>
      </c>
      <c r="F5" s="1538"/>
      <c r="G5" s="1535" t="s">
        <v>1100</v>
      </c>
      <c r="H5" s="1538" t="s">
        <v>1101</v>
      </c>
      <c r="I5" s="1538"/>
      <c r="J5" s="1535" t="s">
        <v>1100</v>
      </c>
      <c r="K5" s="1538" t="s">
        <v>1101</v>
      </c>
      <c r="L5" s="1538"/>
      <c r="M5" s="1535" t="s">
        <v>1100</v>
      </c>
      <c r="N5" s="1538" t="s">
        <v>1101</v>
      </c>
      <c r="O5" s="1538"/>
      <c r="P5" s="1535" t="s">
        <v>1100</v>
      </c>
    </row>
    <row r="6" spans="1:16" ht="51">
      <c r="A6" s="1535"/>
      <c r="B6" s="32" t="s">
        <v>644</v>
      </c>
      <c r="C6" s="32" t="s">
        <v>1099</v>
      </c>
      <c r="D6" s="1535"/>
      <c r="E6" s="32" t="s">
        <v>644</v>
      </c>
      <c r="F6" s="32" t="s">
        <v>1099</v>
      </c>
      <c r="G6" s="1535"/>
      <c r="H6" s="32" t="s">
        <v>644</v>
      </c>
      <c r="I6" s="32" t="s">
        <v>1099</v>
      </c>
      <c r="J6" s="1535"/>
      <c r="K6" s="861" t="s">
        <v>644</v>
      </c>
      <c r="L6" s="861" t="s">
        <v>1099</v>
      </c>
      <c r="M6" s="1535"/>
      <c r="N6" s="861" t="s">
        <v>644</v>
      </c>
      <c r="O6" s="861" t="s">
        <v>1099</v>
      </c>
      <c r="P6" s="1535"/>
    </row>
    <row r="7" spans="1:16" ht="12.75" customHeight="1">
      <c r="A7" s="353">
        <v>1</v>
      </c>
      <c r="B7" s="353">
        <v>2</v>
      </c>
      <c r="C7" s="353">
        <v>3</v>
      </c>
      <c r="D7" s="353">
        <v>4</v>
      </c>
      <c r="E7" s="353">
        <v>5</v>
      </c>
      <c r="F7" s="353">
        <v>6</v>
      </c>
      <c r="G7" s="353">
        <v>7</v>
      </c>
      <c r="H7" s="353">
        <v>8</v>
      </c>
      <c r="I7" s="353">
        <v>9</v>
      </c>
      <c r="J7" s="353">
        <v>10</v>
      </c>
      <c r="K7" s="353">
        <f>J7+1</f>
        <v>11</v>
      </c>
      <c r="L7" s="353">
        <f t="shared" ref="L7:P7" si="0">K7+1</f>
        <v>12</v>
      </c>
      <c r="M7" s="353">
        <f t="shared" si="0"/>
        <v>13</v>
      </c>
      <c r="N7" s="353">
        <f t="shared" si="0"/>
        <v>14</v>
      </c>
      <c r="O7" s="353">
        <f t="shared" si="0"/>
        <v>15</v>
      </c>
      <c r="P7" s="353">
        <f t="shared" si="0"/>
        <v>16</v>
      </c>
    </row>
    <row r="8" spans="1:16">
      <c r="A8" s="212" t="s">
        <v>884</v>
      </c>
      <c r="B8" s="352"/>
      <c r="C8" s="352"/>
      <c r="D8" s="352"/>
      <c r="E8" s="352"/>
      <c r="F8" s="352"/>
      <c r="G8" s="352"/>
      <c r="H8" s="352"/>
      <c r="I8" s="352"/>
      <c r="J8" s="352"/>
      <c r="K8" s="352"/>
      <c r="L8" s="352"/>
      <c r="M8" s="352"/>
      <c r="N8" s="352"/>
      <c r="O8" s="352"/>
      <c r="P8" s="352"/>
    </row>
    <row r="9" spans="1:16" outlineLevel="1">
      <c r="A9" s="211" t="s">
        <v>445</v>
      </c>
      <c r="B9" s="180">
        <f>20.071+0.197333</f>
        <v>20.268333000000002</v>
      </c>
      <c r="C9" s="207">
        <f>IF(B9&gt;0,B9/B$12*100,0)</f>
        <v>83.271728960645135</v>
      </c>
      <c r="D9" s="257" t="s">
        <v>30</v>
      </c>
      <c r="E9" s="180">
        <v>20.268333000000002</v>
      </c>
      <c r="F9" s="207">
        <f>IF(E9&gt;0,E9/E$12*100,0)</f>
        <v>83.271728960645135</v>
      </c>
      <c r="G9" s="257" t="s">
        <v>30</v>
      </c>
      <c r="H9" s="180">
        <v>20.268333000000002</v>
      </c>
      <c r="I9" s="207">
        <f>IF(H9&gt;0,H9/H$12*100,0)</f>
        <v>83.271728960645135</v>
      </c>
      <c r="J9" s="257" t="s">
        <v>30</v>
      </c>
      <c r="K9" s="180">
        <v>20.268333000000002</v>
      </c>
      <c r="L9" s="207">
        <f>IF(K9&gt;0,K9/K$12*100,0)</f>
        <v>83.271728960645135</v>
      </c>
      <c r="M9" s="257" t="s">
        <v>30</v>
      </c>
      <c r="N9" s="180">
        <v>20.268333000000002</v>
      </c>
      <c r="O9" s="207">
        <f>IF(N9&gt;0,N9/N$12*100,0)</f>
        <v>83.271728960645135</v>
      </c>
      <c r="P9" s="257" t="s">
        <v>30</v>
      </c>
    </row>
    <row r="10" spans="1:16" outlineLevel="1">
      <c r="A10" s="211" t="s">
        <v>446</v>
      </c>
      <c r="B10" s="180">
        <f>2.313+0.19733</f>
        <v>2.5103300000000002</v>
      </c>
      <c r="C10" s="207">
        <f>IF(B10&gt;0,B10/B$12*100,0)</f>
        <v>10.313601980082739</v>
      </c>
      <c r="D10" s="257" t="s">
        <v>30</v>
      </c>
      <c r="E10" s="180">
        <v>2.5103300000000002</v>
      </c>
      <c r="F10" s="207">
        <f>IF(E10&gt;0,E10/E$12*100,0)</f>
        <v>10.313601980082739</v>
      </c>
      <c r="G10" s="257" t="s">
        <v>30</v>
      </c>
      <c r="H10" s="180">
        <v>2.5103300000000002</v>
      </c>
      <c r="I10" s="207">
        <f>IF(H10&gt;0,H10/H$12*100,0)</f>
        <v>10.313601980082739</v>
      </c>
      <c r="J10" s="257" t="s">
        <v>30</v>
      </c>
      <c r="K10" s="180">
        <v>2.5103300000000002</v>
      </c>
      <c r="L10" s="207">
        <f>IF(K10&gt;0,K10/K$12*100,0)</f>
        <v>10.313601980082739</v>
      </c>
      <c r="M10" s="257" t="s">
        <v>30</v>
      </c>
      <c r="N10" s="180">
        <v>2.5103300000000002</v>
      </c>
      <c r="O10" s="207">
        <f>IF(N10&gt;0,N10/N$12*100,0)</f>
        <v>10.313601980082739</v>
      </c>
      <c r="P10" s="257" t="s">
        <v>30</v>
      </c>
    </row>
    <row r="11" spans="1:16" outlineLevel="1">
      <c r="A11" s="211" t="s">
        <v>447</v>
      </c>
      <c r="B11" s="180">
        <f>1.364+0.19733</f>
        <v>1.5613300000000001</v>
      </c>
      <c r="C11" s="207">
        <f>IF(B11&gt;0,B11/B$12*100,0)</f>
        <v>6.4146690592721196</v>
      </c>
      <c r="D11" s="257" t="s">
        <v>30</v>
      </c>
      <c r="E11" s="180">
        <v>1.5613300000000001</v>
      </c>
      <c r="F11" s="207">
        <f>IF(E11&gt;0,E11/E$12*100,0)</f>
        <v>6.4146690592721196</v>
      </c>
      <c r="G11" s="257" t="s">
        <v>30</v>
      </c>
      <c r="H11" s="180">
        <v>1.5613300000000001</v>
      </c>
      <c r="I11" s="207">
        <f>IF(H11&gt;0,H11/H$12*100,0)</f>
        <v>6.4146690592721196</v>
      </c>
      <c r="J11" s="257" t="s">
        <v>30</v>
      </c>
      <c r="K11" s="180">
        <v>1.5613300000000001</v>
      </c>
      <c r="L11" s="207">
        <f>IF(K11&gt;0,K11/K$12*100,0)</f>
        <v>6.4146690592721196</v>
      </c>
      <c r="M11" s="257" t="s">
        <v>30</v>
      </c>
      <c r="N11" s="180">
        <v>1.5613300000000001</v>
      </c>
      <c r="O11" s="207">
        <f>IF(N11&gt;0,N11/N$12*100,0)</f>
        <v>6.4146690592721196</v>
      </c>
      <c r="P11" s="257" t="s">
        <v>30</v>
      </c>
    </row>
    <row r="12" spans="1:16">
      <c r="A12" s="209" t="s">
        <v>1098</v>
      </c>
      <c r="B12" s="208">
        <f>SUM(B9:B11)</f>
        <v>24.339993000000003</v>
      </c>
      <c r="C12" s="258">
        <f>SUM(C9:C11)</f>
        <v>99.999999999999986</v>
      </c>
      <c r="D12" s="257" t="s">
        <v>30</v>
      </c>
      <c r="E12" s="208">
        <f>E9+E10+E11</f>
        <v>24.339993000000003</v>
      </c>
      <c r="F12" s="258">
        <f>SUM(F9:F11)</f>
        <v>99.999999999999986</v>
      </c>
      <c r="G12" s="257" t="s">
        <v>30</v>
      </c>
      <c r="H12" s="208">
        <f>H9+H10+H11</f>
        <v>24.339993000000003</v>
      </c>
      <c r="I12" s="258">
        <f>SUM(I9:I11)</f>
        <v>99.999999999999986</v>
      </c>
      <c r="J12" s="257" t="s">
        <v>30</v>
      </c>
      <c r="K12" s="208">
        <f>K9+K10+K11</f>
        <v>24.339993000000003</v>
      </c>
      <c r="L12" s="258">
        <f>SUM(L9:L11)</f>
        <v>99.999999999999986</v>
      </c>
      <c r="M12" s="257" t="s">
        <v>30</v>
      </c>
      <c r="N12" s="208">
        <f>N9+N10+N11</f>
        <v>24.339993000000003</v>
      </c>
      <c r="O12" s="258">
        <f>SUM(O9:O11)</f>
        <v>99.999999999999986</v>
      </c>
      <c r="P12" s="257" t="s">
        <v>30</v>
      </c>
    </row>
    <row r="13" spans="1:16">
      <c r="A13" s="212" t="s">
        <v>884</v>
      </c>
      <c r="B13" s="352"/>
      <c r="C13" s="352"/>
      <c r="D13" s="352"/>
      <c r="E13" s="352"/>
      <c r="F13" s="352"/>
      <c r="G13" s="352"/>
      <c r="H13" s="352"/>
      <c r="I13" s="352"/>
      <c r="J13" s="352"/>
      <c r="K13" s="352"/>
      <c r="L13" s="352"/>
      <c r="M13" s="352"/>
      <c r="N13" s="352"/>
      <c r="O13" s="352"/>
      <c r="P13" s="352"/>
    </row>
    <row r="14" spans="1:16">
      <c r="A14" s="211" t="s">
        <v>102</v>
      </c>
      <c r="B14" s="180">
        <f>'ПП-М(Омут)'!N112</f>
        <v>199.39312203224102</v>
      </c>
      <c r="C14" s="207">
        <f>IF(B14&gt;0,B14/B$15*100,0)</f>
        <v>100</v>
      </c>
      <c r="D14" s="257" t="s">
        <v>30</v>
      </c>
      <c r="E14" s="180">
        <f>B14</f>
        <v>199.39312203224102</v>
      </c>
      <c r="F14" s="207">
        <f>E14/E15*100</f>
        <v>100</v>
      </c>
      <c r="G14" s="257" t="s">
        <v>30</v>
      </c>
      <c r="H14" s="180">
        <f>B14</f>
        <v>199.39312203224102</v>
      </c>
      <c r="I14" s="207">
        <v>100</v>
      </c>
      <c r="J14" s="257" t="s">
        <v>30</v>
      </c>
      <c r="K14" s="180">
        <f>B14</f>
        <v>199.39312203224102</v>
      </c>
      <c r="L14" s="207">
        <v>100</v>
      </c>
      <c r="M14" s="257" t="s">
        <v>30</v>
      </c>
      <c r="N14" s="180">
        <f>B14</f>
        <v>199.39312203224102</v>
      </c>
      <c r="O14" s="207">
        <v>100</v>
      </c>
      <c r="P14" s="257" t="s">
        <v>30</v>
      </c>
    </row>
    <row r="15" spans="1:16">
      <c r="A15" s="209" t="s">
        <v>1098</v>
      </c>
      <c r="B15" s="208">
        <f>SUM(B14:B14)</f>
        <v>199.39312203224102</v>
      </c>
      <c r="C15" s="258">
        <f>SUM(C14:C14)</f>
        <v>100</v>
      </c>
      <c r="D15" s="257" t="s">
        <v>30</v>
      </c>
      <c r="E15" s="208">
        <f>SUM(E14:E14)</f>
        <v>199.39312203224102</v>
      </c>
      <c r="F15" s="258">
        <f>SUM(F14:F14)</f>
        <v>100</v>
      </c>
      <c r="G15" s="257" t="s">
        <v>30</v>
      </c>
      <c r="H15" s="208">
        <f>SUM(H14:H14)</f>
        <v>199.39312203224102</v>
      </c>
      <c r="I15" s="258">
        <f>SUM(I14:I14)</f>
        <v>100</v>
      </c>
      <c r="J15" s="257" t="s">
        <v>30</v>
      </c>
      <c r="K15" s="208">
        <f>SUM(K14:K14)</f>
        <v>199.39312203224102</v>
      </c>
      <c r="L15" s="258">
        <f>SUM(L14:L14)</f>
        <v>100</v>
      </c>
      <c r="M15" s="257" t="s">
        <v>30</v>
      </c>
      <c r="N15" s="208">
        <f>SUM(N14:N14)</f>
        <v>199.39312203224102</v>
      </c>
      <c r="O15" s="258">
        <f>SUM(O14:O14)</f>
        <v>100</v>
      </c>
      <c r="P15" s="257" t="s">
        <v>30</v>
      </c>
    </row>
    <row r="16" spans="1:16">
      <c r="A16" s="212" t="s">
        <v>884</v>
      </c>
      <c r="B16" s="352"/>
      <c r="C16" s="352"/>
      <c r="D16" s="352"/>
      <c r="E16" s="352"/>
      <c r="F16" s="352"/>
      <c r="G16" s="352"/>
      <c r="H16" s="352"/>
      <c r="I16" s="352"/>
      <c r="J16" s="352"/>
      <c r="K16" s="352"/>
      <c r="L16" s="352"/>
      <c r="M16" s="352"/>
      <c r="N16" s="352"/>
      <c r="O16" s="352"/>
      <c r="P16" s="352"/>
    </row>
    <row r="17" spans="1:16">
      <c r="A17" s="211" t="s">
        <v>103</v>
      </c>
      <c r="B17" s="180">
        <v>3.1019999999999999</v>
      </c>
      <c r="C17" s="207">
        <f>B17/B19*100</f>
        <v>89.451121718520724</v>
      </c>
      <c r="D17" s="257" t="s">
        <v>30</v>
      </c>
      <c r="E17" s="180">
        <v>3.1019999999999999</v>
      </c>
      <c r="F17" s="207">
        <v>95</v>
      </c>
      <c r="G17" s="257" t="s">
        <v>30</v>
      </c>
      <c r="H17" s="180">
        <v>3.1019999999999999</v>
      </c>
      <c r="I17" s="207">
        <v>95</v>
      </c>
      <c r="J17" s="257" t="s">
        <v>30</v>
      </c>
      <c r="K17" s="180">
        <v>3.1019999999999999</v>
      </c>
      <c r="L17" s="207">
        <v>95</v>
      </c>
      <c r="M17" s="257" t="s">
        <v>30</v>
      </c>
      <c r="N17" s="180">
        <v>3.1019999999999999</v>
      </c>
      <c r="O17" s="207">
        <v>95</v>
      </c>
      <c r="P17" s="257" t="s">
        <v>30</v>
      </c>
    </row>
    <row r="18" spans="1:16">
      <c r="A18" s="211" t="s">
        <v>104</v>
      </c>
      <c r="B18" s="180">
        <v>0.36581565217391304</v>
      </c>
      <c r="C18" s="207">
        <f>B18/B19*100</f>
        <v>10.548878281479283</v>
      </c>
      <c r="D18" s="257" t="s">
        <v>30</v>
      </c>
      <c r="E18" s="180">
        <v>0.36581565217391304</v>
      </c>
      <c r="F18" s="207">
        <v>5</v>
      </c>
      <c r="G18" s="257" t="s">
        <v>30</v>
      </c>
      <c r="H18" s="180">
        <v>0.36581565217391304</v>
      </c>
      <c r="I18" s="207">
        <v>5</v>
      </c>
      <c r="J18" s="257" t="s">
        <v>30</v>
      </c>
      <c r="K18" s="180">
        <v>0.36581565217391304</v>
      </c>
      <c r="L18" s="207">
        <v>5</v>
      </c>
      <c r="M18" s="257" t="s">
        <v>30</v>
      </c>
      <c r="N18" s="180">
        <v>0.36581565217391304</v>
      </c>
      <c r="O18" s="207">
        <v>5</v>
      </c>
      <c r="P18" s="257" t="s">
        <v>30</v>
      </c>
    </row>
    <row r="19" spans="1:16">
      <c r="A19" s="209" t="s">
        <v>1098</v>
      </c>
      <c r="B19" s="208">
        <f>B17+B18</f>
        <v>3.467815652173913</v>
      </c>
      <c r="C19" s="258">
        <f>SUM(C17:C18)</f>
        <v>100</v>
      </c>
      <c r="D19" s="257" t="s">
        <v>30</v>
      </c>
      <c r="E19" s="208">
        <f>E17+E18</f>
        <v>3.467815652173913</v>
      </c>
      <c r="F19" s="258">
        <f>SUM(F17:F18)</f>
        <v>100</v>
      </c>
      <c r="G19" s="257" t="s">
        <v>30</v>
      </c>
      <c r="H19" s="208">
        <f>H17+H18</f>
        <v>3.467815652173913</v>
      </c>
      <c r="I19" s="258">
        <f>SUM(I17:I18)</f>
        <v>100</v>
      </c>
      <c r="J19" s="257" t="s">
        <v>30</v>
      </c>
      <c r="K19" s="208">
        <v>3.467815652173913</v>
      </c>
      <c r="L19" s="258">
        <f>SUM(L17:L18)</f>
        <v>100</v>
      </c>
      <c r="M19" s="257" t="s">
        <v>30</v>
      </c>
      <c r="N19" s="208">
        <f>N17+N18</f>
        <v>3.467815652173913</v>
      </c>
      <c r="O19" s="258">
        <f>SUM(O17:O18)</f>
        <v>100</v>
      </c>
      <c r="P19" s="257" t="s">
        <v>30</v>
      </c>
    </row>
    <row r="20" spans="1:16">
      <c r="A20" s="212" t="s">
        <v>884</v>
      </c>
      <c r="B20" s="352"/>
      <c r="C20" s="352"/>
      <c r="D20" s="352"/>
      <c r="E20" s="352"/>
      <c r="F20" s="352"/>
      <c r="G20" s="352"/>
      <c r="H20" s="352"/>
      <c r="I20" s="352"/>
      <c r="J20" s="352"/>
      <c r="K20" s="352"/>
      <c r="L20" s="352"/>
      <c r="M20" s="352"/>
      <c r="N20" s="352"/>
      <c r="O20" s="352"/>
      <c r="P20" s="352"/>
    </row>
    <row r="21" spans="1:16">
      <c r="A21" s="211" t="s">
        <v>105</v>
      </c>
      <c r="B21" s="180">
        <v>10.006589234219801</v>
      </c>
      <c r="C21" s="207">
        <f>B21/B23*100</f>
        <v>99.124212325109482</v>
      </c>
      <c r="D21" s="257" t="s">
        <v>30</v>
      </c>
      <c r="E21" s="180">
        <v>10.006589234219801</v>
      </c>
      <c r="F21" s="207">
        <f>E21/E23*100</f>
        <v>99.124212325109482</v>
      </c>
      <c r="G21" s="257" t="s">
        <v>30</v>
      </c>
      <c r="H21" s="180">
        <v>10.006589234219801</v>
      </c>
      <c r="I21" s="207">
        <f>H21/H23*100</f>
        <v>99.124212325109482</v>
      </c>
      <c r="J21" s="257" t="s">
        <v>30</v>
      </c>
      <c r="K21" s="180">
        <v>10.006589234219801</v>
      </c>
      <c r="L21" s="207">
        <f>K21/K23*100</f>
        <v>99.124212325109482</v>
      </c>
      <c r="M21" s="257" t="s">
        <v>30</v>
      </c>
      <c r="N21" s="180">
        <v>10.006589234219801</v>
      </c>
      <c r="O21" s="207">
        <f>N21/N23*100</f>
        <v>99.124212325109482</v>
      </c>
      <c r="P21" s="257" t="s">
        <v>30</v>
      </c>
    </row>
    <row r="22" spans="1:16">
      <c r="A22" s="211" t="s">
        <v>106</v>
      </c>
      <c r="B22" s="180">
        <v>8.8410765780198658E-2</v>
      </c>
      <c r="C22" s="207">
        <f>B22/B23*100</f>
        <v>0.87578767489052667</v>
      </c>
      <c r="D22" s="257" t="s">
        <v>30</v>
      </c>
      <c r="E22" s="180">
        <v>8.8410765780198658E-2</v>
      </c>
      <c r="F22" s="207">
        <f>E22/E23*100</f>
        <v>0.87578767489052667</v>
      </c>
      <c r="G22" s="257" t="s">
        <v>30</v>
      </c>
      <c r="H22" s="180">
        <v>8.8410765780198658E-2</v>
      </c>
      <c r="I22" s="207">
        <f>H22/H23*100</f>
        <v>0.87578767489052667</v>
      </c>
      <c r="J22" s="257" t="s">
        <v>30</v>
      </c>
      <c r="K22" s="180">
        <v>8.8410765780198658E-2</v>
      </c>
      <c r="L22" s="207">
        <f>K22/K23*100</f>
        <v>0.87578767489052667</v>
      </c>
      <c r="M22" s="257" t="s">
        <v>30</v>
      </c>
      <c r="N22" s="180">
        <v>8.8410765780198658E-2</v>
      </c>
      <c r="O22" s="207">
        <f>N22/N23*100</f>
        <v>0.87578767489052667</v>
      </c>
      <c r="P22" s="257" t="s">
        <v>30</v>
      </c>
    </row>
    <row r="23" spans="1:16">
      <c r="A23" s="209" t="s">
        <v>1098</v>
      </c>
      <c r="B23" s="208">
        <f>B21+B22</f>
        <v>10.094999999999999</v>
      </c>
      <c r="C23" s="258">
        <f>SUM(C21:C22)</f>
        <v>100.00000000000001</v>
      </c>
      <c r="D23" s="257" t="s">
        <v>30</v>
      </c>
      <c r="E23" s="208">
        <f>E21+E22</f>
        <v>10.094999999999999</v>
      </c>
      <c r="F23" s="258">
        <f>SUM(F21:F22)</f>
        <v>100.00000000000001</v>
      </c>
      <c r="G23" s="257" t="s">
        <v>30</v>
      </c>
      <c r="H23" s="208">
        <f>H21+H22</f>
        <v>10.094999999999999</v>
      </c>
      <c r="I23" s="258">
        <f>SUM(I21:I22)</f>
        <v>100.00000000000001</v>
      </c>
      <c r="J23" s="257" t="s">
        <v>30</v>
      </c>
      <c r="K23" s="208">
        <f>K21+K22</f>
        <v>10.094999999999999</v>
      </c>
      <c r="L23" s="258">
        <f>SUM(L21:L22)</f>
        <v>100.00000000000001</v>
      </c>
      <c r="M23" s="257" t="s">
        <v>30</v>
      </c>
      <c r="N23" s="208">
        <f>N21+N22</f>
        <v>10.094999999999999</v>
      </c>
      <c r="O23" s="258">
        <f>SUM(O21:O22)</f>
        <v>100.00000000000001</v>
      </c>
      <c r="P23" s="257" t="s">
        <v>30</v>
      </c>
    </row>
    <row r="26" spans="1:16">
      <c r="B26" s="1077"/>
    </row>
    <row r="27" spans="1:16">
      <c r="B27" s="1077"/>
    </row>
    <row r="28" spans="1:16">
      <c r="C28" s="180"/>
      <c r="D28" s="1214"/>
      <c r="E28" s="1077"/>
    </row>
    <row r="29" spans="1:16">
      <c r="C29" s="180"/>
      <c r="D29" s="1214"/>
      <c r="E29" s="1077"/>
    </row>
    <row r="30" spans="1:16">
      <c r="C30" s="180"/>
      <c r="D30" s="1214"/>
      <c r="E30" s="1077"/>
    </row>
    <row r="31" spans="1:16">
      <c r="C31" s="1077"/>
      <c r="D31" s="1077"/>
      <c r="E31" s="1077"/>
    </row>
  </sheetData>
  <mergeCells count="18">
    <mergeCell ref="E4:G4"/>
    <mergeCell ref="E5:F5"/>
    <mergeCell ref="G5:G6"/>
    <mergeCell ref="D5:D6"/>
    <mergeCell ref="A1:P1"/>
    <mergeCell ref="K4:M4"/>
    <mergeCell ref="K5:L5"/>
    <mergeCell ref="M5:M6"/>
    <mergeCell ref="N4:P4"/>
    <mergeCell ref="N5:O5"/>
    <mergeCell ref="P5:P6"/>
    <mergeCell ref="B5:C5"/>
    <mergeCell ref="H4:J4"/>
    <mergeCell ref="H5:I5"/>
    <mergeCell ref="J5:J6"/>
    <mergeCell ref="A3:D3"/>
    <mergeCell ref="A4:A6"/>
    <mergeCell ref="B4:D4"/>
  </mergeCells>
  <phoneticPr fontId="0" type="noConversion"/>
  <dataValidations disablePrompts="1" count="1">
    <dataValidation type="list" allowBlank="1" showInputMessage="1" showErrorMessage="1" sqref="G9:G12 D9:D12 J9:J12 D14:D15 G14:G15 J14:J15 D17:D19 G17:G19 J17:J19 D21:D23 G21:G23 J21:J23 M9:M12 M14:M15 M17:M19 M21:M23 P9:P12 P14:P15 P17:P19 P21:P23">
      <formula1>пит.тех</formula1>
    </dataValidation>
  </dataValidations>
  <pageMargins left="0.70866141732283472" right="0.70866141732283472" top="1.1417322834645669" bottom="0.74803149606299213" header="0.31496062992125984" footer="0.31496062992125984"/>
  <pageSetup paperSize="9" scale="43" orientation="landscape"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S119"/>
  <sheetViews>
    <sheetView view="pageBreakPreview" zoomScale="85" zoomScaleSheetLayoutView="85" workbookViewId="0">
      <pane xSplit="3" ySplit="16" topLeftCell="D17" activePane="bottomRight" state="frozen"/>
      <selection activeCell="U27" sqref="U27"/>
      <selection pane="topRight" activeCell="U27" sqref="U27"/>
      <selection pane="bottomLeft" activeCell="U27" sqref="U27"/>
      <selection pane="bottomRight" activeCell="C12" sqref="C12"/>
    </sheetView>
  </sheetViews>
  <sheetFormatPr defaultRowHeight="14.25"/>
  <cols>
    <col min="1" max="1" width="15.140625" style="759" customWidth="1"/>
    <col min="2" max="2" width="56.7109375" style="759" customWidth="1"/>
    <col min="3" max="3" width="19.85546875" style="760" customWidth="1"/>
    <col min="4" max="4" width="19.85546875" style="759" customWidth="1"/>
    <col min="5" max="5" width="22" style="759" customWidth="1"/>
    <col min="6" max="11" width="21.85546875" style="759" customWidth="1"/>
    <col min="12" max="14" width="21.85546875" style="760" customWidth="1"/>
    <col min="15" max="15" width="14.7109375" style="760" customWidth="1"/>
    <col min="16" max="123" width="9.140625" style="760"/>
    <col min="124" max="16384" width="9.140625" style="759"/>
  </cols>
  <sheetData>
    <row r="1" spans="1:122" ht="14.25" customHeight="1">
      <c r="A1" s="1795" t="s">
        <v>1078</v>
      </c>
      <c r="B1" s="1795"/>
      <c r="C1" s="1795"/>
      <c r="D1" s="1795"/>
      <c r="E1" s="1795"/>
      <c r="F1" s="1795"/>
      <c r="G1" s="1795"/>
      <c r="H1" s="1795"/>
      <c r="I1" s="1795"/>
      <c r="J1" s="1795"/>
      <c r="K1" s="1795"/>
      <c r="L1" s="1795"/>
      <c r="M1" s="1795"/>
      <c r="N1" s="1795"/>
      <c r="O1" s="1795"/>
    </row>
    <row r="2" spans="1:122" ht="14.25" customHeight="1">
      <c r="A2" s="1795" t="s">
        <v>1578</v>
      </c>
      <c r="B2" s="1795"/>
      <c r="C2" s="1795"/>
      <c r="D2" s="1795"/>
      <c r="E2" s="1795"/>
      <c r="F2" s="1795"/>
      <c r="G2" s="1795"/>
      <c r="H2" s="1795"/>
      <c r="I2" s="1795"/>
      <c r="J2" s="1795"/>
      <c r="K2" s="1795"/>
      <c r="L2" s="1795"/>
      <c r="M2" s="1795"/>
      <c r="N2" s="1795"/>
      <c r="O2" s="1795"/>
    </row>
    <row r="3" spans="1:122">
      <c r="A3" s="1795"/>
      <c r="B3" s="1795"/>
      <c r="C3" s="1795"/>
      <c r="D3" s="1795"/>
      <c r="E3" s="1795"/>
      <c r="F3" s="1795"/>
      <c r="G3" s="1795"/>
      <c r="H3" s="1795"/>
      <c r="I3" s="1795"/>
      <c r="J3" s="1795"/>
      <c r="K3" s="1795"/>
      <c r="L3" s="1795"/>
      <c r="M3" s="1795"/>
      <c r="N3" s="1795"/>
      <c r="O3" s="1795"/>
    </row>
    <row r="5" spans="1:122" ht="15.75" customHeight="1">
      <c r="A5" s="1841" t="s">
        <v>733</v>
      </c>
      <c r="B5" s="1841"/>
      <c r="C5" s="1835" t="s">
        <v>1768</v>
      </c>
      <c r="D5" s="1835"/>
      <c r="E5" s="1836"/>
    </row>
    <row r="6" spans="1:122" ht="13.5" customHeight="1">
      <c r="A6" s="1834" t="s">
        <v>1258</v>
      </c>
      <c r="B6" s="1834"/>
      <c r="C6" s="1835" t="s">
        <v>1347</v>
      </c>
      <c r="D6" s="1835"/>
      <c r="E6" s="1836"/>
    </row>
    <row r="7" spans="1:122" s="761" customFormat="1" ht="13.5" customHeight="1">
      <c r="A7" s="1837" t="s">
        <v>721</v>
      </c>
      <c r="B7" s="1838" t="s">
        <v>915</v>
      </c>
      <c r="C7" s="1839" t="s">
        <v>1993</v>
      </c>
      <c r="D7" s="1839" t="s">
        <v>1994</v>
      </c>
      <c r="E7" s="1839" t="s">
        <v>1992</v>
      </c>
      <c r="F7" s="1839" t="s">
        <v>1995</v>
      </c>
      <c r="G7" s="1839" t="s">
        <v>1992</v>
      </c>
      <c r="H7" s="1839" t="s">
        <v>1996</v>
      </c>
      <c r="I7" s="1839" t="s">
        <v>1997</v>
      </c>
      <c r="J7" s="1839" t="s">
        <v>1998</v>
      </c>
      <c r="K7" s="1839" t="s">
        <v>1999</v>
      </c>
      <c r="L7" s="1839" t="s">
        <v>2000</v>
      </c>
      <c r="M7" s="1839" t="s">
        <v>2001</v>
      </c>
      <c r="N7" s="1839" t="s">
        <v>2002</v>
      </c>
      <c r="O7" s="1842" t="s">
        <v>916</v>
      </c>
      <c r="P7" s="760"/>
      <c r="Q7" s="760"/>
      <c r="R7" s="760"/>
      <c r="S7" s="760"/>
      <c r="T7" s="760"/>
      <c r="U7" s="760"/>
      <c r="V7" s="760"/>
      <c r="W7" s="760"/>
      <c r="X7" s="760"/>
      <c r="Y7" s="760"/>
      <c r="Z7" s="760"/>
      <c r="AA7" s="760"/>
      <c r="AB7" s="760"/>
      <c r="AC7" s="760"/>
      <c r="AD7" s="760"/>
      <c r="AE7" s="760"/>
      <c r="AF7" s="760"/>
      <c r="AG7" s="760"/>
      <c r="AH7" s="760"/>
      <c r="AI7" s="760"/>
      <c r="AJ7" s="760"/>
      <c r="AK7" s="760"/>
      <c r="AL7" s="760"/>
      <c r="AM7" s="760"/>
      <c r="AN7" s="760"/>
      <c r="AO7" s="760"/>
      <c r="AP7" s="760"/>
      <c r="AQ7" s="760"/>
      <c r="AR7" s="760"/>
      <c r="AS7" s="760"/>
      <c r="AT7" s="760"/>
      <c r="AU7" s="760"/>
      <c r="AV7" s="760"/>
      <c r="AW7" s="760"/>
      <c r="AX7" s="760"/>
      <c r="AY7" s="760"/>
      <c r="AZ7" s="760"/>
      <c r="BA7" s="760"/>
      <c r="BB7" s="760"/>
      <c r="BC7" s="760"/>
      <c r="BD7" s="760"/>
      <c r="BE7" s="760"/>
      <c r="BF7" s="760"/>
      <c r="BG7" s="760"/>
      <c r="BH7" s="760"/>
      <c r="BI7" s="760"/>
      <c r="BJ7" s="760"/>
      <c r="BK7" s="760"/>
      <c r="BL7" s="760"/>
      <c r="BM7" s="760"/>
      <c r="BN7" s="760"/>
      <c r="BO7" s="760"/>
      <c r="BP7" s="760"/>
      <c r="BQ7" s="760"/>
      <c r="BR7" s="760"/>
      <c r="BS7" s="760"/>
      <c r="BT7" s="760"/>
      <c r="BU7" s="760"/>
      <c r="BV7" s="760"/>
      <c r="BW7" s="760"/>
      <c r="BX7" s="760"/>
      <c r="BY7" s="760"/>
      <c r="BZ7" s="760"/>
      <c r="CA7" s="760"/>
      <c r="CB7" s="760"/>
      <c r="CC7" s="760"/>
      <c r="CD7" s="760"/>
      <c r="CE7" s="760"/>
      <c r="CF7" s="760"/>
      <c r="CG7" s="760"/>
      <c r="CH7" s="760"/>
      <c r="CI7" s="760"/>
      <c r="CJ7" s="760"/>
      <c r="CK7" s="760"/>
      <c r="CL7" s="760"/>
      <c r="CM7" s="760"/>
      <c r="CN7" s="760"/>
      <c r="CO7" s="760"/>
      <c r="CP7" s="760"/>
      <c r="CQ7" s="760"/>
      <c r="CR7" s="760"/>
      <c r="CS7" s="760"/>
      <c r="CT7" s="760"/>
      <c r="CU7" s="760"/>
      <c r="CV7" s="760"/>
      <c r="CW7" s="760"/>
      <c r="CX7" s="760"/>
      <c r="CY7" s="760"/>
      <c r="CZ7" s="760"/>
      <c r="DA7" s="760"/>
      <c r="DB7" s="760"/>
      <c r="DC7" s="760"/>
      <c r="DD7" s="760"/>
      <c r="DE7" s="760"/>
      <c r="DF7" s="760"/>
      <c r="DG7" s="760"/>
      <c r="DH7" s="760"/>
      <c r="DI7" s="760"/>
      <c r="DJ7" s="760"/>
      <c r="DK7" s="760"/>
      <c r="DL7" s="760"/>
      <c r="DM7" s="760"/>
      <c r="DN7" s="760"/>
      <c r="DO7" s="760"/>
      <c r="DP7" s="760"/>
      <c r="DQ7" s="760"/>
      <c r="DR7" s="760"/>
    </row>
    <row r="8" spans="1:122" s="761" customFormat="1" ht="70.5" customHeight="1">
      <c r="A8" s="1837"/>
      <c r="B8" s="1838"/>
      <c r="C8" s="1839"/>
      <c r="D8" s="1839"/>
      <c r="E8" s="1839"/>
      <c r="F8" s="1839"/>
      <c r="G8" s="1839"/>
      <c r="H8" s="1839"/>
      <c r="I8" s="1839"/>
      <c r="J8" s="1839"/>
      <c r="K8" s="1839"/>
      <c r="L8" s="1839"/>
      <c r="M8" s="1839"/>
      <c r="N8" s="1839"/>
      <c r="O8" s="1842"/>
      <c r="P8" s="760"/>
      <c r="Q8" s="760"/>
      <c r="R8" s="760"/>
      <c r="S8" s="760"/>
      <c r="T8" s="760"/>
      <c r="U8" s="760"/>
      <c r="V8" s="760"/>
      <c r="W8" s="760"/>
      <c r="X8" s="760"/>
      <c r="Y8" s="760"/>
      <c r="Z8" s="760"/>
      <c r="AA8" s="760"/>
      <c r="AB8" s="760"/>
      <c r="AC8" s="760"/>
      <c r="AD8" s="760"/>
      <c r="AE8" s="760"/>
      <c r="AF8" s="760"/>
      <c r="AG8" s="760"/>
      <c r="AH8" s="760"/>
      <c r="AI8" s="760"/>
      <c r="AJ8" s="760"/>
      <c r="AK8" s="760"/>
      <c r="AL8" s="760"/>
      <c r="AM8" s="760"/>
      <c r="AN8" s="760"/>
      <c r="AO8" s="760"/>
      <c r="AP8" s="760"/>
      <c r="AQ8" s="760"/>
      <c r="AR8" s="760"/>
      <c r="AS8" s="760"/>
      <c r="AT8" s="760"/>
      <c r="AU8" s="760"/>
      <c r="AV8" s="760"/>
      <c r="AW8" s="760"/>
      <c r="AX8" s="760"/>
      <c r="AY8" s="760"/>
      <c r="AZ8" s="760"/>
      <c r="BA8" s="760"/>
      <c r="BB8" s="760"/>
      <c r="BC8" s="760"/>
      <c r="BD8" s="760"/>
      <c r="BE8" s="760"/>
      <c r="BF8" s="760"/>
      <c r="BG8" s="760"/>
      <c r="BH8" s="760"/>
      <c r="BI8" s="760"/>
      <c r="BJ8" s="760"/>
      <c r="BK8" s="760"/>
      <c r="BL8" s="760"/>
      <c r="BM8" s="760"/>
      <c r="BN8" s="760"/>
      <c r="BO8" s="760"/>
      <c r="BP8" s="760"/>
      <c r="BQ8" s="760"/>
      <c r="BR8" s="760"/>
      <c r="BS8" s="760"/>
      <c r="BT8" s="760"/>
      <c r="BU8" s="760"/>
      <c r="BV8" s="760"/>
      <c r="BW8" s="760"/>
      <c r="BX8" s="760"/>
      <c r="BY8" s="760"/>
      <c r="BZ8" s="760"/>
      <c r="CA8" s="760"/>
      <c r="CB8" s="760"/>
      <c r="CC8" s="760"/>
      <c r="CD8" s="760"/>
      <c r="CE8" s="760"/>
      <c r="CF8" s="760"/>
      <c r="CG8" s="760"/>
      <c r="CH8" s="760"/>
      <c r="CI8" s="760"/>
      <c r="CJ8" s="760"/>
      <c r="CK8" s="760"/>
      <c r="CL8" s="760"/>
      <c r="CM8" s="760"/>
      <c r="CN8" s="760"/>
      <c r="CO8" s="760"/>
      <c r="CP8" s="760"/>
      <c r="CQ8" s="760"/>
      <c r="CR8" s="760"/>
      <c r="CS8" s="760"/>
      <c r="CT8" s="760"/>
      <c r="CU8" s="760"/>
      <c r="CV8" s="760"/>
      <c r="CW8" s="760"/>
      <c r="CX8" s="760"/>
      <c r="CY8" s="760"/>
      <c r="CZ8" s="760"/>
      <c r="DA8" s="760"/>
      <c r="DB8" s="760"/>
      <c r="DC8" s="760"/>
      <c r="DD8" s="760"/>
      <c r="DE8" s="760"/>
      <c r="DF8" s="760"/>
      <c r="DG8" s="760"/>
      <c r="DH8" s="760"/>
      <c r="DI8" s="760"/>
      <c r="DJ8" s="760"/>
      <c r="DK8" s="760"/>
      <c r="DL8" s="760"/>
      <c r="DM8" s="760"/>
      <c r="DN8" s="760"/>
      <c r="DO8" s="760"/>
      <c r="DP8" s="760"/>
      <c r="DQ8" s="760"/>
      <c r="DR8" s="760"/>
    </row>
    <row r="9" spans="1:122" s="761" customFormat="1">
      <c r="A9" s="765" t="s">
        <v>917</v>
      </c>
      <c r="B9" s="766">
        <v>2</v>
      </c>
      <c r="C9" s="766">
        <v>3</v>
      </c>
      <c r="D9" s="766">
        <v>4</v>
      </c>
      <c r="E9" s="766">
        <v>5</v>
      </c>
      <c r="F9" s="766">
        <v>6</v>
      </c>
      <c r="G9" s="766">
        <v>7</v>
      </c>
      <c r="H9" s="766">
        <v>8</v>
      </c>
      <c r="I9" s="766">
        <v>9</v>
      </c>
      <c r="J9" s="766">
        <v>10</v>
      </c>
      <c r="K9" s="766">
        <f>J9+1</f>
        <v>11</v>
      </c>
      <c r="L9" s="766">
        <f t="shared" ref="L9:O9" si="0">K9+1</f>
        <v>12</v>
      </c>
      <c r="M9" s="766">
        <f t="shared" si="0"/>
        <v>13</v>
      </c>
      <c r="N9" s="766">
        <f t="shared" si="0"/>
        <v>14</v>
      </c>
      <c r="O9" s="766">
        <f t="shared" si="0"/>
        <v>15</v>
      </c>
      <c r="P9" s="760"/>
      <c r="Q9" s="760"/>
      <c r="R9" s="760"/>
      <c r="S9" s="760"/>
      <c r="T9" s="760"/>
      <c r="U9" s="760"/>
      <c r="V9" s="760"/>
      <c r="W9" s="760"/>
      <c r="X9" s="760"/>
      <c r="Y9" s="760"/>
      <c r="Z9" s="760"/>
      <c r="AA9" s="760"/>
      <c r="AB9" s="760"/>
      <c r="AC9" s="760"/>
      <c r="AD9" s="760"/>
      <c r="AE9" s="760"/>
      <c r="AF9" s="760"/>
      <c r="AG9" s="760"/>
      <c r="AH9" s="760"/>
      <c r="AI9" s="760"/>
      <c r="AJ9" s="760"/>
      <c r="AK9" s="760"/>
      <c r="AL9" s="760"/>
      <c r="AM9" s="760"/>
      <c r="AN9" s="760"/>
      <c r="AO9" s="760"/>
      <c r="AP9" s="760"/>
      <c r="AQ9" s="760"/>
      <c r="AR9" s="760"/>
      <c r="AS9" s="760"/>
      <c r="AT9" s="760"/>
      <c r="AU9" s="760"/>
      <c r="AV9" s="760"/>
      <c r="AW9" s="760"/>
      <c r="AX9" s="760"/>
      <c r="AY9" s="760"/>
      <c r="AZ9" s="760"/>
      <c r="BA9" s="760"/>
      <c r="BB9" s="760"/>
      <c r="BC9" s="760"/>
      <c r="BD9" s="760"/>
      <c r="BE9" s="760"/>
      <c r="BF9" s="760"/>
      <c r="BG9" s="760"/>
      <c r="BH9" s="760"/>
      <c r="BI9" s="760"/>
      <c r="BJ9" s="760"/>
      <c r="BK9" s="760"/>
      <c r="BL9" s="760"/>
      <c r="BM9" s="760"/>
      <c r="BN9" s="760"/>
      <c r="BO9" s="760"/>
      <c r="BP9" s="760"/>
      <c r="BQ9" s="760"/>
      <c r="BR9" s="760"/>
      <c r="BS9" s="760"/>
      <c r="BT9" s="760"/>
      <c r="BU9" s="760"/>
      <c r="BV9" s="760"/>
      <c r="BW9" s="760"/>
      <c r="BX9" s="760"/>
      <c r="BY9" s="760"/>
      <c r="BZ9" s="760"/>
      <c r="CA9" s="760"/>
      <c r="CB9" s="760"/>
      <c r="CC9" s="760"/>
      <c r="CD9" s="760"/>
      <c r="CE9" s="760"/>
      <c r="CF9" s="760"/>
      <c r="CG9" s="760"/>
      <c r="CH9" s="760"/>
      <c r="CI9" s="760"/>
      <c r="CJ9" s="760"/>
      <c r="CK9" s="760"/>
      <c r="CL9" s="760"/>
      <c r="CM9" s="760"/>
      <c r="CN9" s="760"/>
      <c r="CO9" s="760"/>
      <c r="CP9" s="760"/>
      <c r="CQ9" s="760"/>
      <c r="CR9" s="760"/>
      <c r="CS9" s="760"/>
      <c r="CT9" s="760"/>
      <c r="CU9" s="760"/>
      <c r="CV9" s="760"/>
      <c r="CW9" s="760"/>
      <c r="CX9" s="760"/>
      <c r="CY9" s="760"/>
      <c r="CZ9" s="760"/>
      <c r="DA9" s="760"/>
      <c r="DB9" s="760"/>
      <c r="DC9" s="760"/>
      <c r="DD9" s="760"/>
      <c r="DE9" s="760"/>
      <c r="DF9" s="760"/>
      <c r="DG9" s="760"/>
      <c r="DH9" s="760"/>
      <c r="DI9" s="760"/>
      <c r="DJ9" s="760"/>
      <c r="DK9" s="760"/>
      <c r="DL9" s="760"/>
      <c r="DM9" s="760"/>
      <c r="DN9" s="760"/>
      <c r="DO9" s="760"/>
      <c r="DP9" s="760"/>
      <c r="DQ9" s="760"/>
      <c r="DR9" s="760"/>
    </row>
    <row r="10" spans="1:122" s="761" customFormat="1" ht="18" customHeight="1">
      <c r="A10" s="920" t="s">
        <v>917</v>
      </c>
      <c r="B10" s="764" t="s">
        <v>1356</v>
      </c>
      <c r="C10" s="768" t="s">
        <v>1206</v>
      </c>
      <c r="D10" s="768"/>
      <c r="E10" s="768"/>
      <c r="F10" s="768"/>
      <c r="G10" s="768"/>
      <c r="H10" s="768"/>
      <c r="I10" s="768"/>
      <c r="J10" s="768"/>
      <c r="K10" s="768"/>
      <c r="L10" s="768"/>
      <c r="M10" s="768"/>
      <c r="N10" s="768"/>
      <c r="O10" s="922"/>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60"/>
      <c r="AM10" s="760"/>
      <c r="AN10" s="760"/>
      <c r="AO10" s="760"/>
      <c r="AP10" s="760"/>
      <c r="AQ10" s="760"/>
      <c r="AR10" s="760"/>
      <c r="AS10" s="760"/>
      <c r="AT10" s="760"/>
      <c r="AU10" s="760"/>
      <c r="AV10" s="760"/>
      <c r="AW10" s="760"/>
      <c r="AX10" s="760"/>
      <c r="AY10" s="760"/>
      <c r="AZ10" s="760"/>
      <c r="BA10" s="760"/>
      <c r="BB10" s="760"/>
      <c r="BC10" s="760"/>
      <c r="BD10" s="760"/>
      <c r="BE10" s="760"/>
      <c r="BF10" s="760"/>
      <c r="BG10" s="760"/>
      <c r="BH10" s="760"/>
      <c r="BI10" s="760"/>
      <c r="BJ10" s="760"/>
      <c r="BK10" s="760"/>
      <c r="BL10" s="760"/>
      <c r="BM10" s="760"/>
      <c r="BN10" s="760"/>
      <c r="BO10" s="760"/>
      <c r="BP10" s="760"/>
      <c r="BQ10" s="760"/>
      <c r="BR10" s="760"/>
      <c r="BS10" s="760"/>
      <c r="BT10" s="760"/>
      <c r="BU10" s="760"/>
      <c r="BV10" s="760"/>
      <c r="BW10" s="760"/>
      <c r="BX10" s="760"/>
      <c r="BY10" s="760"/>
      <c r="BZ10" s="760"/>
      <c r="CA10" s="760"/>
      <c r="CB10" s="760"/>
      <c r="CC10" s="760"/>
      <c r="CD10" s="760"/>
      <c r="CE10" s="760"/>
      <c r="CF10" s="760"/>
      <c r="CG10" s="760"/>
      <c r="CH10" s="760"/>
      <c r="CI10" s="760"/>
      <c r="CJ10" s="760"/>
      <c r="CK10" s="760"/>
      <c r="CL10" s="760"/>
      <c r="CM10" s="760"/>
      <c r="CN10" s="760"/>
      <c r="CO10" s="760"/>
      <c r="CP10" s="760"/>
      <c r="CQ10" s="760"/>
      <c r="CR10" s="760"/>
      <c r="CS10" s="760"/>
      <c r="CT10" s="760"/>
      <c r="CU10" s="760"/>
      <c r="CV10" s="760"/>
      <c r="CW10" s="760"/>
      <c r="CX10" s="760"/>
      <c r="CY10" s="760"/>
      <c r="CZ10" s="760"/>
      <c r="DA10" s="760"/>
      <c r="DB10" s="760"/>
      <c r="DC10" s="760"/>
      <c r="DD10" s="760"/>
      <c r="DE10" s="760"/>
      <c r="DF10" s="760"/>
      <c r="DG10" s="760"/>
      <c r="DH10" s="760"/>
      <c r="DI10" s="760"/>
      <c r="DJ10" s="760"/>
      <c r="DK10" s="760"/>
      <c r="DL10" s="760"/>
      <c r="DM10" s="760"/>
      <c r="DN10" s="760"/>
      <c r="DO10" s="760"/>
      <c r="DP10" s="760"/>
      <c r="DQ10" s="760"/>
      <c r="DR10" s="760"/>
    </row>
    <row r="11" spans="1:122" s="774" customFormat="1">
      <c r="A11" s="770" t="s">
        <v>918</v>
      </c>
      <c r="B11" s="771" t="s">
        <v>919</v>
      </c>
      <c r="C11" s="772">
        <f>C12+C13+C14+C15</f>
        <v>3.6779999999999999</v>
      </c>
      <c r="D11" s="772">
        <f>D12+D13+D14+D15</f>
        <v>3.6310000000000002</v>
      </c>
      <c r="E11" s="772">
        <f t="shared" ref="E11:N11" si="1">E12+E13+E14+E15</f>
        <v>3.3200000000000003</v>
      </c>
      <c r="F11" s="772">
        <f>F12+F13+F14+F15</f>
        <v>3.3200000000000003</v>
      </c>
      <c r="G11" s="772">
        <f t="shared" si="1"/>
        <v>3.3200000000000003</v>
      </c>
      <c r="H11" s="772">
        <f t="shared" si="1"/>
        <v>3.3200000000000003</v>
      </c>
      <c r="I11" s="772">
        <f t="shared" si="1"/>
        <v>3.3200000000000003</v>
      </c>
      <c r="J11" s="772">
        <f t="shared" si="1"/>
        <v>3.3200000000000003</v>
      </c>
      <c r="K11" s="772">
        <f t="shared" si="1"/>
        <v>3.3200000000000003</v>
      </c>
      <c r="L11" s="772">
        <f t="shared" si="1"/>
        <v>3.3200000000000003</v>
      </c>
      <c r="M11" s="772">
        <f t="shared" si="1"/>
        <v>3.3200000000000003</v>
      </c>
      <c r="N11" s="772">
        <f t="shared" si="1"/>
        <v>3.3200000000000003</v>
      </c>
      <c r="O11" s="923"/>
      <c r="P11" s="769"/>
      <c r="Q11" s="769"/>
      <c r="R11" s="769"/>
      <c r="S11" s="769"/>
      <c r="T11" s="769"/>
      <c r="U11" s="769"/>
      <c r="V11" s="769"/>
      <c r="W11" s="769"/>
      <c r="X11" s="769"/>
      <c r="Y11" s="769"/>
      <c r="Z11" s="769"/>
      <c r="AA11" s="769"/>
      <c r="AB11" s="769"/>
      <c r="AC11" s="769"/>
      <c r="AD11" s="769"/>
      <c r="AE11" s="769"/>
      <c r="AF11" s="769"/>
      <c r="AG11" s="769"/>
      <c r="AH11" s="769"/>
      <c r="AI11" s="769"/>
      <c r="AJ11" s="769"/>
      <c r="AK11" s="769"/>
      <c r="AL11" s="769"/>
      <c r="AM11" s="769"/>
      <c r="AN11" s="769"/>
      <c r="AO11" s="769"/>
      <c r="AP11" s="769"/>
      <c r="AQ11" s="769"/>
      <c r="AR11" s="769"/>
      <c r="AS11" s="769"/>
      <c r="AT11" s="769"/>
      <c r="AU11" s="769"/>
      <c r="AV11" s="769"/>
      <c r="AW11" s="769"/>
      <c r="AX11" s="769"/>
      <c r="AY11" s="769"/>
      <c r="AZ11" s="769"/>
      <c r="BA11" s="769"/>
      <c r="BB11" s="769"/>
      <c r="BC11" s="769"/>
      <c r="BD11" s="769"/>
      <c r="BE11" s="769"/>
      <c r="BF11" s="769"/>
      <c r="BG11" s="769"/>
      <c r="BH11" s="769"/>
      <c r="BI11" s="769"/>
      <c r="BJ11" s="769"/>
      <c r="BK11" s="769"/>
      <c r="BL11" s="769"/>
      <c r="BM11" s="769"/>
      <c r="BN11" s="769"/>
      <c r="BO11" s="769"/>
      <c r="BP11" s="769"/>
      <c r="BQ11" s="769"/>
      <c r="BR11" s="769"/>
      <c r="BS11" s="769"/>
      <c r="BT11" s="769"/>
      <c r="BU11" s="769"/>
      <c r="BV11" s="769"/>
      <c r="BW11" s="769"/>
      <c r="BX11" s="769"/>
      <c r="BY11" s="769"/>
      <c r="BZ11" s="769"/>
      <c r="CA11" s="769"/>
      <c r="CB11" s="769"/>
      <c r="CC11" s="769"/>
      <c r="CD11" s="769"/>
      <c r="CE11" s="769"/>
      <c r="CF11" s="769"/>
      <c r="CG11" s="769"/>
      <c r="CH11" s="769"/>
      <c r="CI11" s="769"/>
      <c r="CJ11" s="769"/>
      <c r="CK11" s="769"/>
      <c r="CL11" s="769"/>
      <c r="CM11" s="769"/>
      <c r="CN11" s="769"/>
      <c r="CO11" s="769"/>
      <c r="CP11" s="769"/>
      <c r="CQ11" s="769"/>
      <c r="CR11" s="769"/>
      <c r="CS11" s="769"/>
      <c r="CT11" s="769"/>
      <c r="CU11" s="769"/>
      <c r="CV11" s="769"/>
      <c r="CW11" s="769"/>
      <c r="CX11" s="769"/>
      <c r="CY11" s="769"/>
      <c r="CZ11" s="769"/>
      <c r="DA11" s="769"/>
      <c r="DB11" s="769"/>
      <c r="DC11" s="769"/>
      <c r="DD11" s="769"/>
      <c r="DE11" s="769"/>
      <c r="DF11" s="769"/>
      <c r="DG11" s="769"/>
      <c r="DH11" s="769"/>
      <c r="DI11" s="769"/>
      <c r="DJ11" s="769"/>
      <c r="DK11" s="769"/>
      <c r="DL11" s="769"/>
      <c r="DM11" s="769"/>
      <c r="DN11" s="769"/>
      <c r="DO11" s="769"/>
      <c r="DP11" s="769"/>
      <c r="DQ11" s="769"/>
      <c r="DR11" s="769"/>
    </row>
    <row r="12" spans="1:122" s="761" customFormat="1">
      <c r="A12" s="775" t="s">
        <v>920</v>
      </c>
      <c r="B12" s="776" t="s">
        <v>921</v>
      </c>
      <c r="C12" s="777">
        <v>0.88200000000000001</v>
      </c>
      <c r="D12" s="777">
        <v>0.9</v>
      </c>
      <c r="E12" s="777">
        <v>0.61399999999999999</v>
      </c>
      <c r="F12" s="777">
        <v>0.61399999999999999</v>
      </c>
      <c r="G12" s="777">
        <v>0.61399999999999999</v>
      </c>
      <c r="H12" s="777">
        <v>0.61399999999999999</v>
      </c>
      <c r="I12" s="777">
        <v>0.61399999999999999</v>
      </c>
      <c r="J12" s="777">
        <v>0.61399999999999999</v>
      </c>
      <c r="K12" s="777">
        <v>0.61399999999999999</v>
      </c>
      <c r="L12" s="777">
        <v>0.61399999999999999</v>
      </c>
      <c r="M12" s="777">
        <v>0.61399999999999999</v>
      </c>
      <c r="N12" s="777">
        <v>0.61399999999999999</v>
      </c>
      <c r="O12" s="922"/>
      <c r="P12" s="760"/>
      <c r="Q12" s="760"/>
      <c r="R12" s="760"/>
      <c r="S12" s="760"/>
      <c r="T12" s="760"/>
      <c r="U12" s="760"/>
      <c r="V12" s="760"/>
      <c r="W12" s="760"/>
      <c r="X12" s="760"/>
      <c r="Y12" s="760"/>
      <c r="Z12" s="760"/>
      <c r="AA12" s="760"/>
      <c r="AB12" s="760"/>
      <c r="AC12" s="760"/>
      <c r="AD12" s="760"/>
      <c r="AE12" s="760"/>
      <c r="AF12" s="760"/>
      <c r="AG12" s="760"/>
      <c r="AH12" s="760"/>
      <c r="AI12" s="760"/>
      <c r="AJ12" s="760"/>
      <c r="AK12" s="760"/>
      <c r="AL12" s="760"/>
      <c r="AM12" s="760"/>
      <c r="AN12" s="760"/>
      <c r="AO12" s="760"/>
      <c r="AP12" s="760"/>
      <c r="AQ12" s="760"/>
      <c r="AR12" s="760"/>
      <c r="AS12" s="760"/>
      <c r="AT12" s="760"/>
      <c r="AU12" s="760"/>
      <c r="AV12" s="760"/>
      <c r="AW12" s="760"/>
      <c r="AX12" s="760"/>
      <c r="AY12" s="760"/>
      <c r="AZ12" s="760"/>
      <c r="BA12" s="760"/>
      <c r="BB12" s="760"/>
      <c r="BC12" s="760"/>
      <c r="BD12" s="760"/>
      <c r="BE12" s="760"/>
      <c r="BF12" s="760"/>
      <c r="BG12" s="760"/>
      <c r="BH12" s="760"/>
      <c r="BI12" s="760"/>
      <c r="BJ12" s="760"/>
      <c r="BK12" s="760"/>
      <c r="BL12" s="760"/>
      <c r="BM12" s="760"/>
      <c r="BN12" s="760"/>
      <c r="BO12" s="760"/>
      <c r="BP12" s="760"/>
      <c r="BQ12" s="760"/>
      <c r="BR12" s="760"/>
      <c r="BS12" s="760"/>
      <c r="BT12" s="760"/>
      <c r="BU12" s="760"/>
      <c r="BV12" s="760"/>
      <c r="BW12" s="760"/>
      <c r="BX12" s="760"/>
      <c r="BY12" s="760"/>
      <c r="BZ12" s="760"/>
      <c r="CA12" s="760"/>
      <c r="CB12" s="760"/>
      <c r="CC12" s="760"/>
      <c r="CD12" s="760"/>
      <c r="CE12" s="760"/>
      <c r="CF12" s="760"/>
      <c r="CG12" s="760"/>
      <c r="CH12" s="760"/>
      <c r="CI12" s="760"/>
      <c r="CJ12" s="760"/>
      <c r="CK12" s="760"/>
      <c r="CL12" s="760"/>
      <c r="CM12" s="760"/>
      <c r="CN12" s="760"/>
      <c r="CO12" s="760"/>
      <c r="CP12" s="760"/>
      <c r="CQ12" s="760"/>
      <c r="CR12" s="760"/>
      <c r="CS12" s="760"/>
      <c r="CT12" s="760"/>
      <c r="CU12" s="760"/>
      <c r="CV12" s="760"/>
      <c r="CW12" s="760"/>
      <c r="CX12" s="760"/>
      <c r="CY12" s="760"/>
      <c r="CZ12" s="760"/>
      <c r="DA12" s="760"/>
      <c r="DB12" s="760"/>
      <c r="DC12" s="760"/>
      <c r="DD12" s="760"/>
      <c r="DE12" s="760"/>
      <c r="DF12" s="760"/>
      <c r="DG12" s="760"/>
      <c r="DH12" s="760"/>
      <c r="DI12" s="760"/>
      <c r="DJ12" s="760"/>
      <c r="DK12" s="760"/>
      <c r="DL12" s="760"/>
      <c r="DM12" s="760"/>
      <c r="DN12" s="760"/>
      <c r="DO12" s="760"/>
      <c r="DP12" s="760"/>
      <c r="DQ12" s="760"/>
      <c r="DR12" s="760"/>
    </row>
    <row r="13" spans="1:122" s="761" customFormat="1">
      <c r="A13" s="775" t="s">
        <v>922</v>
      </c>
      <c r="B13" s="776" t="s">
        <v>923</v>
      </c>
      <c r="C13" s="777">
        <v>1.2010000000000001</v>
      </c>
      <c r="D13" s="777">
        <v>1.1359999999999999</v>
      </c>
      <c r="E13" s="777">
        <v>1.111</v>
      </c>
      <c r="F13" s="777">
        <v>1.111</v>
      </c>
      <c r="G13" s="777">
        <v>1.111</v>
      </c>
      <c r="H13" s="777">
        <v>1.111</v>
      </c>
      <c r="I13" s="777">
        <v>1.111</v>
      </c>
      <c r="J13" s="777">
        <v>1.111</v>
      </c>
      <c r="K13" s="777">
        <v>1.111</v>
      </c>
      <c r="L13" s="777">
        <v>1.111</v>
      </c>
      <c r="M13" s="777">
        <v>1.111</v>
      </c>
      <c r="N13" s="777">
        <v>1.111</v>
      </c>
      <c r="O13" s="922"/>
      <c r="P13" s="760"/>
      <c r="Q13" s="760"/>
      <c r="R13" s="760"/>
      <c r="S13" s="760"/>
      <c r="T13" s="760"/>
      <c r="U13" s="760"/>
      <c r="V13" s="760"/>
      <c r="W13" s="760"/>
      <c r="X13" s="760"/>
      <c r="Y13" s="760"/>
      <c r="Z13" s="760"/>
      <c r="AA13" s="760"/>
      <c r="AB13" s="760"/>
      <c r="AC13" s="760"/>
      <c r="AD13" s="760"/>
      <c r="AE13" s="760"/>
      <c r="AF13" s="760"/>
      <c r="AG13" s="760"/>
      <c r="AH13" s="760"/>
      <c r="AI13" s="760"/>
      <c r="AJ13" s="760"/>
      <c r="AK13" s="760"/>
      <c r="AL13" s="760"/>
      <c r="AM13" s="760"/>
      <c r="AN13" s="760"/>
      <c r="AO13" s="760"/>
      <c r="AP13" s="760"/>
      <c r="AQ13" s="760"/>
      <c r="AR13" s="760"/>
      <c r="AS13" s="760"/>
      <c r="AT13" s="760"/>
      <c r="AU13" s="760"/>
      <c r="AV13" s="760"/>
      <c r="AW13" s="760"/>
      <c r="AX13" s="760"/>
      <c r="AY13" s="760"/>
      <c r="AZ13" s="760"/>
      <c r="BA13" s="760"/>
      <c r="BB13" s="760"/>
      <c r="BC13" s="760"/>
      <c r="BD13" s="760"/>
      <c r="BE13" s="760"/>
      <c r="BF13" s="760"/>
      <c r="BG13" s="760"/>
      <c r="BH13" s="760"/>
      <c r="BI13" s="760"/>
      <c r="BJ13" s="760"/>
      <c r="BK13" s="760"/>
      <c r="BL13" s="760"/>
      <c r="BM13" s="760"/>
      <c r="BN13" s="760"/>
      <c r="BO13" s="760"/>
      <c r="BP13" s="760"/>
      <c r="BQ13" s="760"/>
      <c r="BR13" s="760"/>
      <c r="BS13" s="760"/>
      <c r="BT13" s="760"/>
      <c r="BU13" s="760"/>
      <c r="BV13" s="760"/>
      <c r="BW13" s="760"/>
      <c r="BX13" s="760"/>
      <c r="BY13" s="760"/>
      <c r="BZ13" s="760"/>
      <c r="CA13" s="760"/>
      <c r="CB13" s="760"/>
      <c r="CC13" s="760"/>
      <c r="CD13" s="760"/>
      <c r="CE13" s="760"/>
      <c r="CF13" s="760"/>
      <c r="CG13" s="760"/>
      <c r="CH13" s="760"/>
      <c r="CI13" s="760"/>
      <c r="CJ13" s="760"/>
      <c r="CK13" s="760"/>
      <c r="CL13" s="760"/>
      <c r="CM13" s="760"/>
      <c r="CN13" s="760"/>
      <c r="CO13" s="760"/>
      <c r="CP13" s="760"/>
      <c r="CQ13" s="760"/>
      <c r="CR13" s="760"/>
      <c r="CS13" s="760"/>
      <c r="CT13" s="760"/>
      <c r="CU13" s="760"/>
      <c r="CV13" s="760"/>
      <c r="CW13" s="760"/>
      <c r="CX13" s="760"/>
      <c r="CY13" s="760"/>
      <c r="CZ13" s="760"/>
      <c r="DA13" s="760"/>
      <c r="DB13" s="760"/>
      <c r="DC13" s="760"/>
      <c r="DD13" s="760"/>
      <c r="DE13" s="760"/>
      <c r="DF13" s="760"/>
      <c r="DG13" s="760"/>
      <c r="DH13" s="760"/>
      <c r="DI13" s="760"/>
      <c r="DJ13" s="760"/>
      <c r="DK13" s="760"/>
      <c r="DL13" s="760"/>
      <c r="DM13" s="760"/>
      <c r="DN13" s="760"/>
      <c r="DO13" s="760"/>
      <c r="DP13" s="760"/>
      <c r="DQ13" s="760"/>
      <c r="DR13" s="760"/>
    </row>
    <row r="14" spans="1:122" s="761" customFormat="1">
      <c r="A14" s="775" t="s">
        <v>924</v>
      </c>
      <c r="B14" s="776" t="s">
        <v>925</v>
      </c>
      <c r="C14" s="777"/>
      <c r="D14" s="777"/>
      <c r="E14" s="777"/>
      <c r="F14" s="777"/>
      <c r="G14" s="777"/>
      <c r="H14" s="777"/>
      <c r="I14" s="777"/>
      <c r="J14" s="777"/>
      <c r="K14" s="777"/>
      <c r="L14" s="777"/>
      <c r="M14" s="777"/>
      <c r="N14" s="777"/>
      <c r="O14" s="922"/>
      <c r="P14" s="760"/>
      <c r="Q14" s="760"/>
      <c r="R14" s="760"/>
      <c r="S14" s="760"/>
      <c r="T14" s="760"/>
      <c r="U14" s="760"/>
      <c r="V14" s="760"/>
      <c r="W14" s="760"/>
      <c r="X14" s="760"/>
      <c r="Y14" s="760"/>
      <c r="Z14" s="760"/>
      <c r="AA14" s="760"/>
      <c r="AB14" s="760"/>
      <c r="AC14" s="760"/>
      <c r="AD14" s="760"/>
      <c r="AE14" s="760"/>
      <c r="AF14" s="760"/>
      <c r="AG14" s="760"/>
      <c r="AH14" s="760"/>
      <c r="AI14" s="760"/>
      <c r="AJ14" s="760"/>
      <c r="AK14" s="760"/>
      <c r="AL14" s="760"/>
      <c r="AM14" s="760"/>
      <c r="AN14" s="760"/>
      <c r="AO14" s="760"/>
      <c r="AP14" s="760"/>
      <c r="AQ14" s="760"/>
      <c r="AR14" s="760"/>
      <c r="AS14" s="760"/>
      <c r="AT14" s="760"/>
      <c r="AU14" s="760"/>
      <c r="AV14" s="760"/>
      <c r="AW14" s="760"/>
      <c r="AX14" s="760"/>
      <c r="AY14" s="760"/>
      <c r="AZ14" s="760"/>
      <c r="BA14" s="760"/>
      <c r="BB14" s="760"/>
      <c r="BC14" s="760"/>
      <c r="BD14" s="760"/>
      <c r="BE14" s="760"/>
      <c r="BF14" s="760"/>
      <c r="BG14" s="760"/>
      <c r="BH14" s="760"/>
      <c r="BI14" s="760"/>
      <c r="BJ14" s="760"/>
      <c r="BK14" s="760"/>
      <c r="BL14" s="760"/>
      <c r="BM14" s="760"/>
      <c r="BN14" s="760"/>
      <c r="BO14" s="760"/>
      <c r="BP14" s="760"/>
      <c r="BQ14" s="760"/>
      <c r="BR14" s="760"/>
      <c r="BS14" s="760"/>
      <c r="BT14" s="760"/>
      <c r="BU14" s="760"/>
      <c r="BV14" s="760"/>
      <c r="BW14" s="760"/>
      <c r="BX14" s="760"/>
      <c r="BY14" s="760"/>
      <c r="BZ14" s="760"/>
      <c r="CA14" s="760"/>
      <c r="CB14" s="760"/>
      <c r="CC14" s="760"/>
      <c r="CD14" s="760"/>
      <c r="CE14" s="760"/>
      <c r="CF14" s="760"/>
      <c r="CG14" s="760"/>
      <c r="CH14" s="760"/>
      <c r="CI14" s="760"/>
      <c r="CJ14" s="760"/>
      <c r="CK14" s="760"/>
      <c r="CL14" s="760"/>
      <c r="CM14" s="760"/>
      <c r="CN14" s="760"/>
      <c r="CO14" s="760"/>
      <c r="CP14" s="760"/>
      <c r="CQ14" s="760"/>
      <c r="CR14" s="760"/>
      <c r="CS14" s="760"/>
      <c r="CT14" s="760"/>
      <c r="CU14" s="760"/>
      <c r="CV14" s="760"/>
      <c r="CW14" s="760"/>
      <c r="CX14" s="760"/>
      <c r="CY14" s="760"/>
      <c r="CZ14" s="760"/>
      <c r="DA14" s="760"/>
      <c r="DB14" s="760"/>
      <c r="DC14" s="760"/>
      <c r="DD14" s="760"/>
      <c r="DE14" s="760"/>
      <c r="DF14" s="760"/>
      <c r="DG14" s="760"/>
      <c r="DH14" s="760"/>
      <c r="DI14" s="760"/>
      <c r="DJ14" s="760"/>
      <c r="DK14" s="760"/>
      <c r="DL14" s="760"/>
      <c r="DM14" s="760"/>
      <c r="DN14" s="760"/>
      <c r="DO14" s="760"/>
      <c r="DP14" s="760"/>
      <c r="DQ14" s="760"/>
      <c r="DR14" s="760"/>
    </row>
    <row r="15" spans="1:122" s="761" customFormat="1">
      <c r="A15" s="775" t="s">
        <v>926</v>
      </c>
      <c r="B15" s="776" t="s">
        <v>927</v>
      </c>
      <c r="C15" s="777">
        <v>1.595</v>
      </c>
      <c r="D15" s="777">
        <v>1.595</v>
      </c>
      <c r="E15" s="777">
        <v>1.595</v>
      </c>
      <c r="F15" s="777">
        <v>1.595</v>
      </c>
      <c r="G15" s="777">
        <v>1.595</v>
      </c>
      <c r="H15" s="777">
        <v>1.595</v>
      </c>
      <c r="I15" s="777">
        <v>1.595</v>
      </c>
      <c r="J15" s="777">
        <v>1.595</v>
      </c>
      <c r="K15" s="777">
        <v>1.595</v>
      </c>
      <c r="L15" s="777">
        <v>1.595</v>
      </c>
      <c r="M15" s="777">
        <v>1.595</v>
      </c>
      <c r="N15" s="777">
        <v>1.595</v>
      </c>
      <c r="O15" s="922"/>
      <c r="P15" s="760"/>
      <c r="Q15" s="760"/>
      <c r="R15" s="760"/>
      <c r="S15" s="760"/>
      <c r="T15" s="760"/>
      <c r="U15" s="760"/>
      <c r="V15" s="760"/>
      <c r="W15" s="760"/>
      <c r="X15" s="760"/>
      <c r="Y15" s="760"/>
      <c r="Z15" s="760"/>
      <c r="AA15" s="760"/>
      <c r="AB15" s="760"/>
      <c r="AC15" s="760"/>
      <c r="AD15" s="760"/>
      <c r="AE15" s="760"/>
      <c r="AF15" s="760"/>
      <c r="AG15" s="760"/>
      <c r="AH15" s="760"/>
      <c r="AI15" s="760"/>
      <c r="AJ15" s="760"/>
      <c r="AK15" s="760"/>
      <c r="AL15" s="760"/>
      <c r="AM15" s="760"/>
      <c r="AN15" s="760"/>
      <c r="AO15" s="760"/>
      <c r="AP15" s="760"/>
      <c r="AQ15" s="760"/>
      <c r="AR15" s="760"/>
      <c r="AS15" s="760"/>
      <c r="AT15" s="760"/>
      <c r="AU15" s="760"/>
      <c r="AV15" s="760"/>
      <c r="AW15" s="760"/>
      <c r="AX15" s="760"/>
      <c r="AY15" s="760"/>
      <c r="AZ15" s="760"/>
      <c r="BA15" s="760"/>
      <c r="BB15" s="760"/>
      <c r="BC15" s="760"/>
      <c r="BD15" s="760"/>
      <c r="BE15" s="760"/>
      <c r="BF15" s="760"/>
      <c r="BG15" s="760"/>
      <c r="BH15" s="760"/>
      <c r="BI15" s="760"/>
      <c r="BJ15" s="760"/>
      <c r="BK15" s="760"/>
      <c r="BL15" s="760"/>
      <c r="BM15" s="760"/>
      <c r="BN15" s="760"/>
      <c r="BO15" s="760"/>
      <c r="BP15" s="760"/>
      <c r="BQ15" s="760"/>
      <c r="BR15" s="760"/>
      <c r="BS15" s="760"/>
      <c r="BT15" s="760"/>
      <c r="BU15" s="760"/>
      <c r="BV15" s="760"/>
      <c r="BW15" s="760"/>
      <c r="BX15" s="760"/>
      <c r="BY15" s="760"/>
      <c r="BZ15" s="760"/>
      <c r="CA15" s="760"/>
      <c r="CB15" s="760"/>
      <c r="CC15" s="760"/>
      <c r="CD15" s="760"/>
      <c r="CE15" s="760"/>
      <c r="CF15" s="760"/>
      <c r="CG15" s="760"/>
      <c r="CH15" s="760"/>
      <c r="CI15" s="760"/>
      <c r="CJ15" s="760"/>
      <c r="CK15" s="760"/>
      <c r="CL15" s="760"/>
      <c r="CM15" s="760"/>
      <c r="CN15" s="760"/>
      <c r="CO15" s="760"/>
      <c r="CP15" s="760"/>
      <c r="CQ15" s="760"/>
      <c r="CR15" s="760"/>
      <c r="CS15" s="760"/>
      <c r="CT15" s="760"/>
      <c r="CU15" s="760"/>
      <c r="CV15" s="760"/>
      <c r="CW15" s="760"/>
      <c r="CX15" s="760"/>
      <c r="CY15" s="760"/>
      <c r="CZ15" s="760"/>
      <c r="DA15" s="760"/>
      <c r="DB15" s="760"/>
      <c r="DC15" s="760"/>
      <c r="DD15" s="760"/>
      <c r="DE15" s="760"/>
      <c r="DF15" s="760"/>
      <c r="DG15" s="760"/>
      <c r="DH15" s="760"/>
      <c r="DI15" s="760"/>
      <c r="DJ15" s="760"/>
      <c r="DK15" s="760"/>
      <c r="DL15" s="760"/>
      <c r="DM15" s="760"/>
      <c r="DN15" s="760"/>
      <c r="DO15" s="760"/>
      <c r="DP15" s="760"/>
      <c r="DQ15" s="760"/>
      <c r="DR15" s="760"/>
    </row>
    <row r="16" spans="1:122" s="774" customFormat="1">
      <c r="A16" s="782" t="s">
        <v>265</v>
      </c>
      <c r="B16" s="771" t="s">
        <v>1357</v>
      </c>
      <c r="C16" s="783">
        <v>0</v>
      </c>
      <c r="D16" s="784">
        <v>0</v>
      </c>
      <c r="E16" s="784">
        <v>0</v>
      </c>
      <c r="F16" s="784"/>
      <c r="G16" s="784">
        <v>0</v>
      </c>
      <c r="H16" s="784">
        <v>0</v>
      </c>
      <c r="I16" s="784">
        <v>0</v>
      </c>
      <c r="J16" s="784">
        <v>0</v>
      </c>
      <c r="K16" s="784">
        <v>0</v>
      </c>
      <c r="L16" s="784">
        <v>0</v>
      </c>
      <c r="M16" s="784">
        <v>0</v>
      </c>
      <c r="N16" s="784">
        <v>0</v>
      </c>
      <c r="O16" s="923"/>
      <c r="P16" s="769"/>
      <c r="Q16" s="769"/>
      <c r="R16" s="769"/>
      <c r="S16" s="769"/>
      <c r="T16" s="769"/>
      <c r="U16" s="769"/>
      <c r="V16" s="769"/>
      <c r="W16" s="769"/>
      <c r="X16" s="769"/>
      <c r="Y16" s="769"/>
      <c r="Z16" s="769"/>
      <c r="AA16" s="769"/>
      <c r="AB16" s="769"/>
      <c r="AC16" s="769"/>
      <c r="AD16" s="769"/>
      <c r="AE16" s="769"/>
      <c r="AF16" s="769"/>
      <c r="AG16" s="769"/>
      <c r="AH16" s="769"/>
      <c r="AI16" s="769"/>
      <c r="AJ16" s="769"/>
      <c r="AK16" s="769"/>
      <c r="AL16" s="769"/>
      <c r="AM16" s="769"/>
      <c r="AN16" s="769"/>
      <c r="AO16" s="769"/>
      <c r="AP16" s="769"/>
      <c r="AQ16" s="769"/>
      <c r="AR16" s="769"/>
      <c r="AS16" s="769"/>
      <c r="AT16" s="769"/>
      <c r="AU16" s="769"/>
      <c r="AV16" s="769"/>
      <c r="AW16" s="769"/>
      <c r="AX16" s="769"/>
      <c r="AY16" s="769"/>
      <c r="AZ16" s="769"/>
      <c r="BA16" s="769"/>
      <c r="BB16" s="769"/>
      <c r="BC16" s="769"/>
      <c r="BD16" s="769"/>
      <c r="BE16" s="769"/>
      <c r="BF16" s="769"/>
      <c r="BG16" s="769"/>
      <c r="BH16" s="769"/>
      <c r="BI16" s="769"/>
      <c r="BJ16" s="769"/>
      <c r="BK16" s="769"/>
      <c r="BL16" s="769"/>
      <c r="BM16" s="769"/>
      <c r="BN16" s="769"/>
      <c r="BO16" s="769"/>
      <c r="BP16" s="769"/>
      <c r="BQ16" s="769"/>
      <c r="BR16" s="769"/>
      <c r="BS16" s="769"/>
      <c r="BT16" s="769"/>
      <c r="BU16" s="769"/>
      <c r="BV16" s="769"/>
      <c r="BW16" s="769"/>
      <c r="BX16" s="769"/>
      <c r="BY16" s="769"/>
      <c r="BZ16" s="769"/>
      <c r="CA16" s="769"/>
      <c r="CB16" s="769"/>
      <c r="CC16" s="769"/>
      <c r="CD16" s="769"/>
      <c r="CE16" s="769"/>
      <c r="CF16" s="769"/>
      <c r="CG16" s="769"/>
      <c r="CH16" s="769"/>
      <c r="CI16" s="769"/>
      <c r="CJ16" s="769"/>
      <c r="CK16" s="769"/>
      <c r="CL16" s="769"/>
      <c r="CM16" s="769"/>
      <c r="CN16" s="769"/>
      <c r="CO16" s="769"/>
      <c r="CP16" s="769"/>
      <c r="CQ16" s="769"/>
      <c r="CR16" s="769"/>
      <c r="CS16" s="769"/>
      <c r="CT16" s="769"/>
      <c r="CU16" s="769"/>
      <c r="CV16" s="769"/>
      <c r="CW16" s="769"/>
      <c r="CX16" s="769"/>
      <c r="CY16" s="769"/>
      <c r="CZ16" s="769"/>
      <c r="DA16" s="769"/>
      <c r="DB16" s="769"/>
      <c r="DC16" s="769"/>
      <c r="DD16" s="769"/>
      <c r="DE16" s="769"/>
      <c r="DF16" s="769"/>
      <c r="DG16" s="769"/>
      <c r="DH16" s="769"/>
      <c r="DI16" s="769"/>
      <c r="DJ16" s="769"/>
      <c r="DK16" s="769"/>
      <c r="DL16" s="769"/>
      <c r="DM16" s="769"/>
      <c r="DN16" s="769"/>
      <c r="DO16" s="769"/>
      <c r="DP16" s="769"/>
      <c r="DQ16" s="769"/>
      <c r="DR16" s="769"/>
    </row>
    <row r="17" spans="1:122" s="761" customFormat="1">
      <c r="A17" s="785" t="s">
        <v>265</v>
      </c>
      <c r="B17" s="786" t="s">
        <v>929</v>
      </c>
      <c r="C17" s="787">
        <f>C20+C76+C79</f>
        <v>122.83</v>
      </c>
      <c r="D17" s="787">
        <f t="shared" ref="D17" si="2">D20+D76+D79</f>
        <v>128.31</v>
      </c>
      <c r="E17" s="787">
        <f>E19+E76+E113+E79</f>
        <v>314.67520000000002</v>
      </c>
      <c r="F17" s="787">
        <f t="shared" ref="F17:N17" si="3">F19+F76+F113+F79</f>
        <v>314.68</v>
      </c>
      <c r="G17" s="787">
        <f t="shared" si="3"/>
        <v>314.68</v>
      </c>
      <c r="H17" s="787">
        <f t="shared" si="3"/>
        <v>312.59280000000001</v>
      </c>
      <c r="I17" s="787">
        <f t="shared" si="3"/>
        <v>312.59280000000001</v>
      </c>
      <c r="J17" s="787">
        <f t="shared" si="3"/>
        <v>325.09651200000002</v>
      </c>
      <c r="K17" s="787">
        <f t="shared" si="3"/>
        <v>325.09651200000002</v>
      </c>
      <c r="L17" s="787">
        <f t="shared" si="3"/>
        <v>338.10037247999998</v>
      </c>
      <c r="M17" s="787">
        <f t="shared" si="3"/>
        <v>338.10037247999998</v>
      </c>
      <c r="N17" s="787">
        <f t="shared" si="3"/>
        <v>351.62438737920002</v>
      </c>
      <c r="O17" s="924"/>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60"/>
      <c r="AM17" s="760"/>
      <c r="AN17" s="760"/>
      <c r="AO17" s="760"/>
      <c r="AP17" s="760"/>
      <c r="AQ17" s="760"/>
      <c r="AR17" s="760"/>
      <c r="AS17" s="760"/>
      <c r="AT17" s="760"/>
      <c r="AU17" s="760"/>
      <c r="AV17" s="760"/>
      <c r="AW17" s="760"/>
      <c r="AX17" s="760"/>
      <c r="AY17" s="760"/>
      <c r="AZ17" s="760"/>
      <c r="BA17" s="760"/>
      <c r="BB17" s="760"/>
      <c r="BC17" s="760"/>
      <c r="BD17" s="760"/>
      <c r="BE17" s="760"/>
      <c r="BF17" s="760"/>
      <c r="BG17" s="760"/>
      <c r="BH17" s="760"/>
      <c r="BI17" s="760"/>
      <c r="BJ17" s="760"/>
      <c r="BK17" s="760"/>
      <c r="BL17" s="760"/>
      <c r="BM17" s="760"/>
      <c r="BN17" s="760"/>
      <c r="BO17" s="760"/>
      <c r="BP17" s="760"/>
      <c r="BQ17" s="760"/>
      <c r="BR17" s="760"/>
      <c r="BS17" s="760"/>
      <c r="BT17" s="760"/>
      <c r="BU17" s="760"/>
      <c r="BV17" s="760"/>
      <c r="BW17" s="760"/>
      <c r="BX17" s="760"/>
      <c r="BY17" s="760"/>
      <c r="BZ17" s="760"/>
      <c r="CA17" s="760"/>
      <c r="CB17" s="760"/>
      <c r="CC17" s="760"/>
      <c r="CD17" s="760"/>
      <c r="CE17" s="760"/>
      <c r="CF17" s="760"/>
      <c r="CG17" s="760"/>
      <c r="CH17" s="760"/>
      <c r="CI17" s="760"/>
      <c r="CJ17" s="760"/>
      <c r="CK17" s="760"/>
      <c r="CL17" s="760"/>
      <c r="CM17" s="760"/>
      <c r="CN17" s="760"/>
      <c r="CO17" s="760"/>
      <c r="CP17" s="760"/>
      <c r="CQ17" s="760"/>
      <c r="CR17" s="760"/>
      <c r="CS17" s="760"/>
      <c r="CT17" s="760"/>
      <c r="CU17" s="760"/>
      <c r="CV17" s="760"/>
      <c r="CW17" s="760"/>
      <c r="CX17" s="760"/>
      <c r="CY17" s="760"/>
      <c r="CZ17" s="760"/>
      <c r="DA17" s="760"/>
      <c r="DB17" s="760"/>
      <c r="DC17" s="760"/>
      <c r="DD17" s="760"/>
      <c r="DE17" s="760"/>
      <c r="DF17" s="760"/>
      <c r="DG17" s="760"/>
      <c r="DH17" s="760"/>
      <c r="DI17" s="760"/>
      <c r="DJ17" s="760"/>
      <c r="DK17" s="760"/>
      <c r="DL17" s="760"/>
      <c r="DM17" s="760"/>
      <c r="DN17" s="760"/>
      <c r="DO17" s="760"/>
      <c r="DP17" s="760"/>
      <c r="DQ17" s="760"/>
      <c r="DR17" s="760"/>
    </row>
    <row r="18" spans="1:122" s="761" customFormat="1">
      <c r="A18" s="789" t="s">
        <v>897</v>
      </c>
      <c r="B18" s="790" t="s">
        <v>1358</v>
      </c>
      <c r="C18" s="791"/>
      <c r="D18" s="791"/>
      <c r="E18" s="791"/>
      <c r="F18" s="791"/>
      <c r="G18" s="791"/>
      <c r="H18" s="791"/>
      <c r="I18" s="791"/>
      <c r="J18" s="791"/>
      <c r="K18" s="791"/>
      <c r="L18" s="791"/>
      <c r="M18" s="791"/>
      <c r="N18" s="791"/>
      <c r="O18" s="924"/>
      <c r="P18" s="760"/>
      <c r="Q18" s="760"/>
      <c r="R18" s="760"/>
      <c r="S18" s="760"/>
      <c r="T18" s="760"/>
      <c r="U18" s="760"/>
      <c r="V18" s="760"/>
      <c r="W18" s="760"/>
      <c r="X18" s="760"/>
      <c r="Y18" s="760"/>
      <c r="Z18" s="760"/>
      <c r="AA18" s="760"/>
      <c r="AB18" s="760"/>
      <c r="AC18" s="760"/>
      <c r="AD18" s="760"/>
      <c r="AE18" s="760"/>
      <c r="AF18" s="760"/>
      <c r="AG18" s="760"/>
      <c r="AH18" s="760"/>
      <c r="AI18" s="760"/>
      <c r="AJ18" s="760"/>
      <c r="AK18" s="760"/>
      <c r="AL18" s="760"/>
      <c r="AM18" s="760"/>
      <c r="AN18" s="760"/>
      <c r="AO18" s="760"/>
      <c r="AP18" s="760"/>
      <c r="AQ18" s="760"/>
      <c r="AR18" s="760"/>
      <c r="AS18" s="760"/>
      <c r="AT18" s="760"/>
      <c r="AU18" s="760"/>
      <c r="AV18" s="760"/>
      <c r="AW18" s="760"/>
      <c r="AX18" s="760"/>
      <c r="AY18" s="760"/>
      <c r="AZ18" s="760"/>
      <c r="BA18" s="760"/>
      <c r="BB18" s="760"/>
      <c r="BC18" s="760"/>
      <c r="BD18" s="760"/>
      <c r="BE18" s="760"/>
      <c r="BF18" s="760"/>
      <c r="BG18" s="760"/>
      <c r="BH18" s="760"/>
      <c r="BI18" s="760"/>
      <c r="BJ18" s="760"/>
      <c r="BK18" s="760"/>
      <c r="BL18" s="760"/>
      <c r="BM18" s="760"/>
      <c r="BN18" s="760"/>
      <c r="BO18" s="760"/>
      <c r="BP18" s="760"/>
      <c r="BQ18" s="760"/>
      <c r="BR18" s="760"/>
      <c r="BS18" s="760"/>
      <c r="BT18" s="760"/>
      <c r="BU18" s="760"/>
      <c r="BV18" s="760"/>
      <c r="BW18" s="760"/>
      <c r="BX18" s="760"/>
      <c r="BY18" s="760"/>
      <c r="BZ18" s="760"/>
      <c r="CA18" s="760"/>
      <c r="CB18" s="760"/>
      <c r="CC18" s="760"/>
      <c r="CD18" s="760"/>
      <c r="CE18" s="760"/>
      <c r="CF18" s="760"/>
      <c r="CG18" s="760"/>
      <c r="CH18" s="760"/>
      <c r="CI18" s="760"/>
      <c r="CJ18" s="760"/>
      <c r="CK18" s="760"/>
      <c r="CL18" s="760"/>
      <c r="CM18" s="760"/>
      <c r="CN18" s="760"/>
      <c r="CO18" s="760"/>
      <c r="CP18" s="760"/>
      <c r="CQ18" s="760"/>
      <c r="CR18" s="760"/>
      <c r="CS18" s="760"/>
      <c r="CT18" s="760"/>
      <c r="CU18" s="760"/>
      <c r="CV18" s="760"/>
      <c r="CW18" s="760"/>
      <c r="CX18" s="760"/>
      <c r="CY18" s="760"/>
      <c r="CZ18" s="760"/>
      <c r="DA18" s="760"/>
      <c r="DB18" s="760"/>
      <c r="DC18" s="760"/>
      <c r="DD18" s="760"/>
      <c r="DE18" s="760"/>
      <c r="DF18" s="760"/>
      <c r="DG18" s="760"/>
      <c r="DH18" s="760"/>
      <c r="DI18" s="760"/>
      <c r="DJ18" s="760"/>
      <c r="DK18" s="760"/>
      <c r="DL18" s="760"/>
      <c r="DM18" s="760"/>
      <c r="DN18" s="760"/>
      <c r="DO18" s="760"/>
      <c r="DP18" s="760"/>
      <c r="DQ18" s="760"/>
      <c r="DR18" s="760"/>
    </row>
    <row r="19" spans="1:122" s="798" customFormat="1">
      <c r="A19" s="795" t="s">
        <v>46</v>
      </c>
      <c r="B19" s="796" t="s">
        <v>1359</v>
      </c>
      <c r="C19" s="797">
        <f>C20</f>
        <v>95.929999999999993</v>
      </c>
      <c r="D19" s="797">
        <f t="shared" ref="D19:N19" si="4">D20</f>
        <v>101.33999999999999</v>
      </c>
      <c r="E19" s="797">
        <f t="shared" si="4"/>
        <v>86.505200000000002</v>
      </c>
      <c r="F19" s="797">
        <f t="shared" si="4"/>
        <v>86.51</v>
      </c>
      <c r="G19" s="797">
        <f t="shared" si="4"/>
        <v>86.51</v>
      </c>
      <c r="H19" s="797">
        <f t="shared" si="4"/>
        <v>89.970400000000012</v>
      </c>
      <c r="I19" s="797">
        <f t="shared" si="4"/>
        <v>89.970400000000012</v>
      </c>
      <c r="J19" s="797">
        <f t="shared" si="4"/>
        <v>93.569216000000011</v>
      </c>
      <c r="K19" s="797">
        <f t="shared" si="4"/>
        <v>93.569216000000011</v>
      </c>
      <c r="L19" s="797">
        <f t="shared" si="4"/>
        <v>97.31198464000002</v>
      </c>
      <c r="M19" s="797">
        <f t="shared" si="4"/>
        <v>97.31198464000002</v>
      </c>
      <c r="N19" s="797">
        <f t="shared" si="4"/>
        <v>101.20446402560003</v>
      </c>
      <c r="O19" s="791"/>
      <c r="P19" s="794"/>
      <c r="Q19" s="794"/>
      <c r="R19" s="794"/>
      <c r="S19" s="794"/>
      <c r="T19" s="794"/>
      <c r="U19" s="794"/>
      <c r="V19" s="794"/>
      <c r="W19" s="794"/>
      <c r="X19" s="794"/>
      <c r="Y19" s="794"/>
      <c r="Z19" s="794"/>
      <c r="AA19" s="794"/>
      <c r="AB19" s="794"/>
      <c r="AC19" s="794"/>
      <c r="AD19" s="794"/>
      <c r="AE19" s="794"/>
      <c r="AF19" s="794"/>
      <c r="AG19" s="794"/>
      <c r="AH19" s="794"/>
      <c r="AI19" s="794"/>
      <c r="AJ19" s="794"/>
      <c r="AK19" s="794"/>
      <c r="AL19" s="794"/>
      <c r="AM19" s="794"/>
      <c r="AN19" s="794"/>
      <c r="AO19" s="794"/>
      <c r="AP19" s="794"/>
      <c r="AQ19" s="794"/>
      <c r="AR19" s="794"/>
      <c r="AS19" s="794"/>
      <c r="AT19" s="794"/>
      <c r="AU19" s="794"/>
      <c r="AV19" s="794"/>
      <c r="AW19" s="794"/>
      <c r="AX19" s="794"/>
      <c r="AY19" s="794"/>
      <c r="AZ19" s="794"/>
      <c r="BA19" s="794"/>
      <c r="BB19" s="794"/>
      <c r="BC19" s="794"/>
      <c r="BD19" s="794"/>
      <c r="BE19" s="794"/>
      <c r="BF19" s="794"/>
      <c r="BG19" s="794"/>
      <c r="BH19" s="794"/>
      <c r="BI19" s="794"/>
      <c r="BJ19" s="794"/>
      <c r="BK19" s="794"/>
      <c r="BL19" s="794"/>
      <c r="BM19" s="794"/>
      <c r="BN19" s="794"/>
      <c r="BO19" s="794"/>
      <c r="BP19" s="794"/>
      <c r="BQ19" s="794"/>
      <c r="BR19" s="794"/>
      <c r="BS19" s="794"/>
      <c r="BT19" s="794"/>
      <c r="BU19" s="794"/>
      <c r="BV19" s="794"/>
      <c r="BW19" s="794"/>
      <c r="BX19" s="794"/>
      <c r="BY19" s="794"/>
      <c r="BZ19" s="794"/>
      <c r="CA19" s="794"/>
      <c r="CB19" s="794"/>
      <c r="CC19" s="794"/>
      <c r="CD19" s="794"/>
      <c r="CE19" s="794"/>
      <c r="CF19" s="794"/>
      <c r="CG19" s="794"/>
      <c r="CH19" s="794"/>
      <c r="CI19" s="794"/>
      <c r="CJ19" s="794"/>
      <c r="CK19" s="794"/>
      <c r="CL19" s="794"/>
      <c r="CM19" s="794"/>
      <c r="CN19" s="794"/>
      <c r="CO19" s="794"/>
      <c r="CP19" s="794"/>
      <c r="CQ19" s="794"/>
      <c r="CR19" s="794"/>
      <c r="CS19" s="794"/>
      <c r="CT19" s="794"/>
      <c r="CU19" s="794"/>
      <c r="CV19" s="794"/>
      <c r="CW19" s="794"/>
      <c r="CX19" s="794"/>
      <c r="CY19" s="794"/>
      <c r="CZ19" s="794"/>
      <c r="DA19" s="794"/>
      <c r="DB19" s="794"/>
      <c r="DC19" s="794"/>
      <c r="DD19" s="794"/>
      <c r="DE19" s="794"/>
      <c r="DF19" s="794"/>
      <c r="DG19" s="794"/>
      <c r="DH19" s="794"/>
      <c r="DI19" s="794"/>
      <c r="DJ19" s="794"/>
      <c r="DK19" s="794"/>
      <c r="DL19" s="794"/>
      <c r="DM19" s="794"/>
      <c r="DN19" s="794"/>
      <c r="DO19" s="794"/>
      <c r="DP19" s="794"/>
      <c r="DQ19" s="794"/>
      <c r="DR19" s="794"/>
    </row>
    <row r="20" spans="1:122" s="802" customFormat="1">
      <c r="A20" s="789" t="s">
        <v>49</v>
      </c>
      <c r="B20" s="800" t="s">
        <v>1360</v>
      </c>
      <c r="C20" s="791">
        <f>C26+C48+C55</f>
        <v>95.929999999999993</v>
      </c>
      <c r="D20" s="791">
        <f t="shared" ref="D20:N20" si="5">D26+D48+D55</f>
        <v>101.33999999999999</v>
      </c>
      <c r="E20" s="791">
        <f t="shared" si="5"/>
        <v>86.505200000000002</v>
      </c>
      <c r="F20" s="791">
        <f t="shared" si="5"/>
        <v>86.51</v>
      </c>
      <c r="G20" s="791">
        <f t="shared" si="5"/>
        <v>86.51</v>
      </c>
      <c r="H20" s="791">
        <f t="shared" si="5"/>
        <v>89.970400000000012</v>
      </c>
      <c r="I20" s="791">
        <f t="shared" si="5"/>
        <v>89.970400000000012</v>
      </c>
      <c r="J20" s="791">
        <f t="shared" si="5"/>
        <v>93.569216000000011</v>
      </c>
      <c r="K20" s="791">
        <f t="shared" si="5"/>
        <v>93.569216000000011</v>
      </c>
      <c r="L20" s="791">
        <f t="shared" si="5"/>
        <v>97.31198464000002</v>
      </c>
      <c r="M20" s="791">
        <f t="shared" si="5"/>
        <v>97.31198464000002</v>
      </c>
      <c r="N20" s="791">
        <f t="shared" si="5"/>
        <v>101.20446402560003</v>
      </c>
      <c r="O20" s="925"/>
      <c r="P20" s="799"/>
      <c r="Q20" s="799"/>
      <c r="R20" s="799"/>
      <c r="S20" s="799"/>
      <c r="T20" s="799"/>
      <c r="U20" s="799"/>
      <c r="V20" s="799"/>
      <c r="W20" s="799"/>
      <c r="X20" s="799"/>
      <c r="Y20" s="799"/>
      <c r="Z20" s="799"/>
      <c r="AA20" s="799"/>
      <c r="AB20" s="799"/>
      <c r="AC20" s="799"/>
      <c r="AD20" s="799"/>
      <c r="AE20" s="799"/>
      <c r="AF20" s="799"/>
      <c r="AG20" s="799"/>
      <c r="AH20" s="799"/>
      <c r="AI20" s="799"/>
      <c r="AJ20" s="799"/>
      <c r="AK20" s="799"/>
      <c r="AL20" s="799"/>
      <c r="AM20" s="799"/>
      <c r="AN20" s="799"/>
      <c r="AO20" s="799"/>
      <c r="AP20" s="799"/>
      <c r="AQ20" s="799"/>
      <c r="AR20" s="799"/>
      <c r="AS20" s="799"/>
      <c r="AT20" s="799"/>
      <c r="AU20" s="799"/>
      <c r="AV20" s="799"/>
      <c r="AW20" s="799"/>
      <c r="AX20" s="799"/>
      <c r="AY20" s="799"/>
      <c r="AZ20" s="799"/>
      <c r="BA20" s="799"/>
      <c r="BB20" s="799"/>
      <c r="BC20" s="799"/>
      <c r="BD20" s="799"/>
      <c r="BE20" s="799"/>
      <c r="BF20" s="799"/>
      <c r="BG20" s="799"/>
      <c r="BH20" s="799"/>
      <c r="BI20" s="799"/>
      <c r="BJ20" s="799"/>
      <c r="BK20" s="799"/>
      <c r="BL20" s="799"/>
      <c r="BM20" s="799"/>
      <c r="BN20" s="799"/>
      <c r="BO20" s="799"/>
      <c r="BP20" s="799"/>
      <c r="BQ20" s="799"/>
      <c r="BR20" s="799"/>
      <c r="BS20" s="799"/>
      <c r="BT20" s="799"/>
      <c r="BU20" s="799"/>
      <c r="BV20" s="799"/>
      <c r="BW20" s="799"/>
      <c r="BX20" s="799"/>
      <c r="BY20" s="799"/>
      <c r="BZ20" s="799"/>
      <c r="CA20" s="799"/>
      <c r="CB20" s="799"/>
      <c r="CC20" s="799"/>
      <c r="CD20" s="799"/>
      <c r="CE20" s="799"/>
      <c r="CF20" s="799"/>
      <c r="CG20" s="799"/>
      <c r="CH20" s="799"/>
      <c r="CI20" s="799"/>
      <c r="CJ20" s="799"/>
      <c r="CK20" s="799"/>
      <c r="CL20" s="799"/>
      <c r="CM20" s="799"/>
      <c r="CN20" s="799"/>
      <c r="CO20" s="799"/>
      <c r="CP20" s="799"/>
      <c r="CQ20" s="799"/>
      <c r="CR20" s="799"/>
      <c r="CS20" s="799"/>
      <c r="CT20" s="799"/>
      <c r="CU20" s="799"/>
      <c r="CV20" s="799"/>
      <c r="CW20" s="799"/>
      <c r="CX20" s="799"/>
      <c r="CY20" s="799"/>
      <c r="CZ20" s="799"/>
      <c r="DA20" s="799"/>
      <c r="DB20" s="799"/>
      <c r="DC20" s="799"/>
      <c r="DD20" s="799"/>
      <c r="DE20" s="799"/>
      <c r="DF20" s="799"/>
      <c r="DG20" s="799"/>
      <c r="DH20" s="799"/>
      <c r="DI20" s="799"/>
      <c r="DJ20" s="799"/>
      <c r="DK20" s="799"/>
      <c r="DL20" s="799"/>
      <c r="DM20" s="799"/>
      <c r="DN20" s="799"/>
      <c r="DO20" s="799"/>
      <c r="DP20" s="799"/>
      <c r="DQ20" s="799"/>
      <c r="DR20" s="799"/>
    </row>
    <row r="21" spans="1:122" s="761" customFormat="1" ht="28.5" hidden="1">
      <c r="A21" s="789" t="s">
        <v>1361</v>
      </c>
      <c r="B21" s="803" t="s">
        <v>1362</v>
      </c>
      <c r="C21" s="804">
        <v>0</v>
      </c>
      <c r="D21" s="804">
        <v>0</v>
      </c>
      <c r="E21" s="804">
        <v>0</v>
      </c>
      <c r="F21" s="804">
        <v>0</v>
      </c>
      <c r="G21" s="804">
        <v>0</v>
      </c>
      <c r="H21" s="804">
        <v>0</v>
      </c>
      <c r="I21" s="804">
        <v>0</v>
      </c>
      <c r="J21" s="804">
        <v>0</v>
      </c>
      <c r="K21" s="804">
        <v>0</v>
      </c>
      <c r="L21" s="804">
        <v>0</v>
      </c>
      <c r="M21" s="804">
        <v>0</v>
      </c>
      <c r="N21" s="804">
        <v>0</v>
      </c>
      <c r="O21" s="924"/>
      <c r="P21" s="760"/>
      <c r="Q21" s="760"/>
      <c r="R21" s="760"/>
      <c r="S21" s="760"/>
      <c r="T21" s="760"/>
      <c r="U21" s="760"/>
      <c r="V21" s="760"/>
      <c r="W21" s="760"/>
      <c r="X21" s="760"/>
      <c r="Y21" s="760"/>
      <c r="Z21" s="760"/>
      <c r="AA21" s="760"/>
      <c r="AB21" s="760"/>
      <c r="AC21" s="760"/>
      <c r="AD21" s="760"/>
      <c r="AE21" s="760"/>
      <c r="AF21" s="760"/>
      <c r="AG21" s="760"/>
      <c r="AH21" s="760"/>
      <c r="AI21" s="760"/>
      <c r="AJ21" s="760"/>
      <c r="AK21" s="760"/>
      <c r="AL21" s="760"/>
      <c r="AM21" s="760"/>
      <c r="AN21" s="760"/>
      <c r="AO21" s="760"/>
      <c r="AP21" s="760"/>
      <c r="AQ21" s="760"/>
      <c r="AR21" s="760"/>
      <c r="AS21" s="760"/>
      <c r="AT21" s="760"/>
      <c r="AU21" s="760"/>
      <c r="AV21" s="760"/>
      <c r="AW21" s="760"/>
      <c r="AX21" s="760"/>
      <c r="AY21" s="760"/>
      <c r="AZ21" s="760"/>
      <c r="BA21" s="760"/>
      <c r="BB21" s="760"/>
      <c r="BC21" s="760"/>
      <c r="BD21" s="760"/>
      <c r="BE21" s="760"/>
      <c r="BF21" s="760"/>
      <c r="BG21" s="760"/>
      <c r="BH21" s="760"/>
      <c r="BI21" s="760"/>
      <c r="BJ21" s="760"/>
      <c r="BK21" s="760"/>
      <c r="BL21" s="760"/>
      <c r="BM21" s="760"/>
      <c r="BN21" s="760"/>
      <c r="BO21" s="760"/>
      <c r="BP21" s="760"/>
      <c r="BQ21" s="760"/>
      <c r="BR21" s="760"/>
      <c r="BS21" s="760"/>
      <c r="BT21" s="760"/>
      <c r="BU21" s="760"/>
      <c r="BV21" s="760"/>
      <c r="BW21" s="760"/>
      <c r="BX21" s="760"/>
      <c r="BY21" s="760"/>
      <c r="BZ21" s="760"/>
      <c r="CA21" s="760"/>
      <c r="CB21" s="760"/>
      <c r="CC21" s="760"/>
      <c r="CD21" s="760"/>
      <c r="CE21" s="760"/>
      <c r="CF21" s="760"/>
      <c r="CG21" s="760"/>
      <c r="CH21" s="760"/>
      <c r="CI21" s="760"/>
      <c r="CJ21" s="760"/>
      <c r="CK21" s="760"/>
      <c r="CL21" s="760"/>
      <c r="CM21" s="760"/>
      <c r="CN21" s="760"/>
      <c r="CO21" s="760"/>
      <c r="CP21" s="760"/>
      <c r="CQ21" s="760"/>
      <c r="CR21" s="760"/>
      <c r="CS21" s="760"/>
      <c r="CT21" s="760"/>
      <c r="CU21" s="760"/>
      <c r="CV21" s="760"/>
      <c r="CW21" s="760"/>
      <c r="CX21" s="760"/>
      <c r="CY21" s="760"/>
      <c r="CZ21" s="760"/>
      <c r="DA21" s="760"/>
      <c r="DB21" s="760"/>
      <c r="DC21" s="760"/>
      <c r="DD21" s="760"/>
      <c r="DE21" s="760"/>
      <c r="DF21" s="760"/>
      <c r="DG21" s="760"/>
      <c r="DH21" s="760"/>
      <c r="DI21" s="760"/>
      <c r="DJ21" s="760"/>
      <c r="DK21" s="760"/>
      <c r="DL21" s="760"/>
      <c r="DM21" s="760"/>
      <c r="DN21" s="760"/>
      <c r="DO21" s="760"/>
      <c r="DP21" s="760"/>
      <c r="DQ21" s="760"/>
      <c r="DR21" s="760"/>
    </row>
    <row r="22" spans="1:122" s="761" customFormat="1" hidden="1">
      <c r="A22" s="789" t="s">
        <v>1363</v>
      </c>
      <c r="B22" s="776" t="s">
        <v>931</v>
      </c>
      <c r="C22" s="1319"/>
      <c r="D22" s="1319"/>
      <c r="E22" s="1320"/>
      <c r="F22" s="1319"/>
      <c r="G22" s="1319"/>
      <c r="H22" s="1319">
        <v>0</v>
      </c>
      <c r="I22" s="1319"/>
      <c r="J22" s="1319">
        <v>0</v>
      </c>
      <c r="K22" s="1319"/>
      <c r="L22" s="1319">
        <v>0</v>
      </c>
      <c r="M22" s="1319"/>
      <c r="N22" s="1319">
        <v>0</v>
      </c>
      <c r="O22" s="924"/>
      <c r="P22" s="760"/>
      <c r="Q22" s="760"/>
      <c r="R22" s="760"/>
      <c r="S22" s="760"/>
      <c r="T22" s="760"/>
      <c r="U22" s="760"/>
      <c r="V22" s="760"/>
      <c r="W22" s="760"/>
      <c r="X22" s="760"/>
      <c r="Y22" s="760"/>
      <c r="Z22" s="760"/>
      <c r="AA22" s="760"/>
      <c r="AB22" s="760"/>
      <c r="AC22" s="760"/>
      <c r="AD22" s="760"/>
      <c r="AE22" s="760"/>
      <c r="AF22" s="760"/>
      <c r="AG22" s="760"/>
      <c r="AH22" s="760"/>
      <c r="AI22" s="760"/>
      <c r="AJ22" s="760"/>
      <c r="AK22" s="760"/>
      <c r="AL22" s="760"/>
      <c r="AM22" s="760"/>
      <c r="AN22" s="760"/>
      <c r="AO22" s="760"/>
      <c r="AP22" s="760"/>
      <c r="AQ22" s="760"/>
      <c r="AR22" s="760"/>
      <c r="AS22" s="760"/>
      <c r="AT22" s="760"/>
      <c r="AU22" s="760"/>
      <c r="AV22" s="760"/>
      <c r="AW22" s="760"/>
      <c r="AX22" s="760"/>
      <c r="AY22" s="760"/>
      <c r="AZ22" s="760"/>
      <c r="BA22" s="760"/>
      <c r="BB22" s="760"/>
      <c r="BC22" s="760"/>
      <c r="BD22" s="760"/>
      <c r="BE22" s="760"/>
      <c r="BF22" s="760"/>
      <c r="BG22" s="760"/>
      <c r="BH22" s="760"/>
      <c r="BI22" s="760"/>
      <c r="BJ22" s="760"/>
      <c r="BK22" s="760"/>
      <c r="BL22" s="760"/>
      <c r="BM22" s="760"/>
      <c r="BN22" s="760"/>
      <c r="BO22" s="760"/>
      <c r="BP22" s="760"/>
      <c r="BQ22" s="760"/>
      <c r="BR22" s="760"/>
      <c r="BS22" s="760"/>
      <c r="BT22" s="760"/>
      <c r="BU22" s="760"/>
      <c r="BV22" s="760"/>
      <c r="BW22" s="760"/>
      <c r="BX22" s="760"/>
      <c r="BY22" s="760"/>
      <c r="BZ22" s="760"/>
      <c r="CA22" s="760"/>
      <c r="CB22" s="760"/>
      <c r="CC22" s="760"/>
      <c r="CD22" s="760"/>
      <c r="CE22" s="760"/>
      <c r="CF22" s="760"/>
      <c r="CG22" s="760"/>
      <c r="CH22" s="760"/>
      <c r="CI22" s="760"/>
      <c r="CJ22" s="760"/>
      <c r="CK22" s="760"/>
      <c r="CL22" s="760"/>
      <c r="CM22" s="760"/>
      <c r="CN22" s="760"/>
      <c r="CO22" s="760"/>
      <c r="CP22" s="760"/>
      <c r="CQ22" s="760"/>
      <c r="CR22" s="760"/>
      <c r="CS22" s="760"/>
      <c r="CT22" s="760"/>
      <c r="CU22" s="760"/>
      <c r="CV22" s="760"/>
      <c r="CW22" s="760"/>
      <c r="CX22" s="760"/>
      <c r="CY22" s="760"/>
      <c r="CZ22" s="760"/>
      <c r="DA22" s="760"/>
      <c r="DB22" s="760"/>
      <c r="DC22" s="760"/>
      <c r="DD22" s="760"/>
      <c r="DE22" s="760"/>
      <c r="DF22" s="760"/>
      <c r="DG22" s="760"/>
      <c r="DH22" s="760"/>
      <c r="DI22" s="760"/>
      <c r="DJ22" s="760"/>
      <c r="DK22" s="760"/>
      <c r="DL22" s="760"/>
      <c r="DM22" s="760"/>
      <c r="DN22" s="760"/>
      <c r="DO22" s="760"/>
      <c r="DP22" s="760"/>
      <c r="DQ22" s="760"/>
      <c r="DR22" s="760"/>
    </row>
    <row r="23" spans="1:122" s="761" customFormat="1" hidden="1">
      <c r="A23" s="789" t="s">
        <v>1364</v>
      </c>
      <c r="B23" s="776" t="s">
        <v>1365</v>
      </c>
      <c r="C23" s="1319"/>
      <c r="D23" s="1319"/>
      <c r="E23" s="1320"/>
      <c r="F23" s="1319"/>
      <c r="G23" s="1319"/>
      <c r="H23" s="1319">
        <v>0</v>
      </c>
      <c r="I23" s="1319"/>
      <c r="J23" s="1319">
        <v>0</v>
      </c>
      <c r="K23" s="1319"/>
      <c r="L23" s="1319">
        <v>0</v>
      </c>
      <c r="M23" s="1319"/>
      <c r="N23" s="1319">
        <v>0</v>
      </c>
      <c r="O23" s="924"/>
      <c r="P23" s="760"/>
      <c r="Q23" s="760"/>
      <c r="R23" s="760"/>
      <c r="S23" s="760"/>
      <c r="T23" s="760"/>
      <c r="U23" s="760"/>
      <c r="V23" s="760"/>
      <c r="W23" s="760"/>
      <c r="X23" s="760"/>
      <c r="Y23" s="760"/>
      <c r="Z23" s="760"/>
      <c r="AA23" s="760"/>
      <c r="AB23" s="760"/>
      <c r="AC23" s="760"/>
      <c r="AD23" s="760"/>
      <c r="AE23" s="760"/>
      <c r="AF23" s="760"/>
      <c r="AG23" s="760"/>
      <c r="AH23" s="760"/>
      <c r="AI23" s="760"/>
      <c r="AJ23" s="760"/>
      <c r="AK23" s="760"/>
      <c r="AL23" s="760"/>
      <c r="AM23" s="760"/>
      <c r="AN23" s="760"/>
      <c r="AO23" s="760"/>
      <c r="AP23" s="760"/>
      <c r="AQ23" s="760"/>
      <c r="AR23" s="760"/>
      <c r="AS23" s="760"/>
      <c r="AT23" s="760"/>
      <c r="AU23" s="760"/>
      <c r="AV23" s="760"/>
      <c r="AW23" s="760"/>
      <c r="AX23" s="760"/>
      <c r="AY23" s="760"/>
      <c r="AZ23" s="760"/>
      <c r="BA23" s="760"/>
      <c r="BB23" s="760"/>
      <c r="BC23" s="760"/>
      <c r="BD23" s="760"/>
      <c r="BE23" s="760"/>
      <c r="BF23" s="760"/>
      <c r="BG23" s="760"/>
      <c r="BH23" s="760"/>
      <c r="BI23" s="760"/>
      <c r="BJ23" s="760"/>
      <c r="BK23" s="760"/>
      <c r="BL23" s="760"/>
      <c r="BM23" s="760"/>
      <c r="BN23" s="760"/>
      <c r="BO23" s="760"/>
      <c r="BP23" s="760"/>
      <c r="BQ23" s="760"/>
      <c r="BR23" s="760"/>
      <c r="BS23" s="760"/>
      <c r="BT23" s="760"/>
      <c r="BU23" s="760"/>
      <c r="BV23" s="760"/>
      <c r="BW23" s="760"/>
      <c r="BX23" s="760"/>
      <c r="BY23" s="760"/>
      <c r="BZ23" s="760"/>
      <c r="CA23" s="760"/>
      <c r="CB23" s="760"/>
      <c r="CC23" s="760"/>
      <c r="CD23" s="760"/>
      <c r="CE23" s="760"/>
      <c r="CF23" s="760"/>
      <c r="CG23" s="760"/>
      <c r="CH23" s="760"/>
      <c r="CI23" s="760"/>
      <c r="CJ23" s="760"/>
      <c r="CK23" s="760"/>
      <c r="CL23" s="760"/>
      <c r="CM23" s="760"/>
      <c r="CN23" s="760"/>
      <c r="CO23" s="760"/>
      <c r="CP23" s="760"/>
      <c r="CQ23" s="760"/>
      <c r="CR23" s="760"/>
      <c r="CS23" s="760"/>
      <c r="CT23" s="760"/>
      <c r="CU23" s="760"/>
      <c r="CV23" s="760"/>
      <c r="CW23" s="760"/>
      <c r="CX23" s="760"/>
      <c r="CY23" s="760"/>
      <c r="CZ23" s="760"/>
      <c r="DA23" s="760"/>
      <c r="DB23" s="760"/>
      <c r="DC23" s="760"/>
      <c r="DD23" s="760"/>
      <c r="DE23" s="760"/>
      <c r="DF23" s="760"/>
      <c r="DG23" s="760"/>
      <c r="DH23" s="760"/>
      <c r="DI23" s="760"/>
      <c r="DJ23" s="760"/>
      <c r="DK23" s="760"/>
      <c r="DL23" s="760"/>
      <c r="DM23" s="760"/>
      <c r="DN23" s="760"/>
      <c r="DO23" s="760"/>
      <c r="DP23" s="760"/>
      <c r="DQ23" s="760"/>
      <c r="DR23" s="760"/>
    </row>
    <row r="24" spans="1:122" s="761" customFormat="1" hidden="1">
      <c r="A24" s="789" t="s">
        <v>1366</v>
      </c>
      <c r="B24" s="776" t="s">
        <v>1367</v>
      </c>
      <c r="C24" s="1319"/>
      <c r="D24" s="1319"/>
      <c r="E24" s="1320"/>
      <c r="F24" s="1319"/>
      <c r="G24" s="1319"/>
      <c r="H24" s="1319">
        <v>0</v>
      </c>
      <c r="I24" s="1319"/>
      <c r="J24" s="1319">
        <v>0</v>
      </c>
      <c r="K24" s="1319"/>
      <c r="L24" s="1319">
        <v>0</v>
      </c>
      <c r="M24" s="1319"/>
      <c r="N24" s="1319">
        <v>0</v>
      </c>
      <c r="O24" s="924"/>
      <c r="P24" s="760"/>
      <c r="Q24" s="760"/>
      <c r="R24" s="760"/>
      <c r="S24" s="760"/>
      <c r="T24" s="760"/>
      <c r="U24" s="760"/>
      <c r="V24" s="760"/>
      <c r="W24" s="760"/>
      <c r="X24" s="760"/>
      <c r="Y24" s="760"/>
      <c r="Z24" s="760"/>
      <c r="AA24" s="760"/>
      <c r="AB24" s="760"/>
      <c r="AC24" s="760"/>
      <c r="AD24" s="760"/>
      <c r="AE24" s="760"/>
      <c r="AF24" s="760"/>
      <c r="AG24" s="760"/>
      <c r="AH24" s="760"/>
      <c r="AI24" s="760"/>
      <c r="AJ24" s="760"/>
      <c r="AK24" s="760"/>
      <c r="AL24" s="760"/>
      <c r="AM24" s="760"/>
      <c r="AN24" s="760"/>
      <c r="AO24" s="760"/>
      <c r="AP24" s="760"/>
      <c r="AQ24" s="760"/>
      <c r="AR24" s="760"/>
      <c r="AS24" s="760"/>
      <c r="AT24" s="760"/>
      <c r="AU24" s="760"/>
      <c r="AV24" s="760"/>
      <c r="AW24" s="760"/>
      <c r="AX24" s="760"/>
      <c r="AY24" s="760"/>
      <c r="AZ24" s="760"/>
      <c r="BA24" s="760"/>
      <c r="BB24" s="760"/>
      <c r="BC24" s="760"/>
      <c r="BD24" s="760"/>
      <c r="BE24" s="760"/>
      <c r="BF24" s="760"/>
      <c r="BG24" s="760"/>
      <c r="BH24" s="760"/>
      <c r="BI24" s="760"/>
      <c r="BJ24" s="760"/>
      <c r="BK24" s="760"/>
      <c r="BL24" s="760"/>
      <c r="BM24" s="760"/>
      <c r="BN24" s="760"/>
      <c r="BO24" s="760"/>
      <c r="BP24" s="760"/>
      <c r="BQ24" s="760"/>
      <c r="BR24" s="760"/>
      <c r="BS24" s="760"/>
      <c r="BT24" s="760"/>
      <c r="BU24" s="760"/>
      <c r="BV24" s="760"/>
      <c r="BW24" s="760"/>
      <c r="BX24" s="760"/>
      <c r="BY24" s="760"/>
      <c r="BZ24" s="760"/>
      <c r="CA24" s="760"/>
      <c r="CB24" s="760"/>
      <c r="CC24" s="760"/>
      <c r="CD24" s="760"/>
      <c r="CE24" s="760"/>
      <c r="CF24" s="760"/>
      <c r="CG24" s="760"/>
      <c r="CH24" s="760"/>
      <c r="CI24" s="760"/>
      <c r="CJ24" s="760"/>
      <c r="CK24" s="760"/>
      <c r="CL24" s="760"/>
      <c r="CM24" s="760"/>
      <c r="CN24" s="760"/>
      <c r="CO24" s="760"/>
      <c r="CP24" s="760"/>
      <c r="CQ24" s="760"/>
      <c r="CR24" s="760"/>
      <c r="CS24" s="760"/>
      <c r="CT24" s="760"/>
      <c r="CU24" s="760"/>
      <c r="CV24" s="760"/>
      <c r="CW24" s="760"/>
      <c r="CX24" s="760"/>
      <c r="CY24" s="760"/>
      <c r="CZ24" s="760"/>
      <c r="DA24" s="760"/>
      <c r="DB24" s="760"/>
      <c r="DC24" s="760"/>
      <c r="DD24" s="760"/>
      <c r="DE24" s="760"/>
      <c r="DF24" s="760"/>
      <c r="DG24" s="760"/>
      <c r="DH24" s="760"/>
      <c r="DI24" s="760"/>
      <c r="DJ24" s="760"/>
      <c r="DK24" s="760"/>
      <c r="DL24" s="760"/>
      <c r="DM24" s="760"/>
      <c r="DN24" s="760"/>
      <c r="DO24" s="760"/>
      <c r="DP24" s="760"/>
      <c r="DQ24" s="760"/>
      <c r="DR24" s="760"/>
    </row>
    <row r="25" spans="1:122" s="761" customFormat="1" ht="42.75" hidden="1">
      <c r="A25" s="789" t="s">
        <v>1368</v>
      </c>
      <c r="B25" s="803" t="s">
        <v>1369</v>
      </c>
      <c r="C25" s="1319"/>
      <c r="D25" s="1319"/>
      <c r="E25" s="1320"/>
      <c r="F25" s="1319"/>
      <c r="G25" s="1319"/>
      <c r="H25" s="1319">
        <v>0</v>
      </c>
      <c r="I25" s="1319"/>
      <c r="J25" s="1319">
        <v>0</v>
      </c>
      <c r="K25" s="1319"/>
      <c r="L25" s="1319">
        <v>0</v>
      </c>
      <c r="M25" s="1319"/>
      <c r="N25" s="1319">
        <v>0</v>
      </c>
      <c r="O25" s="924"/>
      <c r="P25" s="760"/>
      <c r="Q25" s="760"/>
      <c r="R25" s="760"/>
      <c r="S25" s="760"/>
      <c r="T25" s="760"/>
      <c r="U25" s="760"/>
      <c r="V25" s="760"/>
      <c r="W25" s="760"/>
      <c r="X25" s="760"/>
      <c r="Y25" s="760"/>
      <c r="Z25" s="760"/>
      <c r="AA25" s="760"/>
      <c r="AB25" s="760"/>
      <c r="AC25" s="760"/>
      <c r="AD25" s="760"/>
      <c r="AE25" s="760"/>
      <c r="AF25" s="760"/>
      <c r="AG25" s="760"/>
      <c r="AH25" s="760"/>
      <c r="AI25" s="760"/>
      <c r="AJ25" s="760"/>
      <c r="AK25" s="760"/>
      <c r="AL25" s="760"/>
      <c r="AM25" s="760"/>
      <c r="AN25" s="760"/>
      <c r="AO25" s="760"/>
      <c r="AP25" s="760"/>
      <c r="AQ25" s="760"/>
      <c r="AR25" s="760"/>
      <c r="AS25" s="760"/>
      <c r="AT25" s="760"/>
      <c r="AU25" s="760"/>
      <c r="AV25" s="760"/>
      <c r="AW25" s="760"/>
      <c r="AX25" s="760"/>
      <c r="AY25" s="760"/>
      <c r="AZ25" s="760"/>
      <c r="BA25" s="760"/>
      <c r="BB25" s="760"/>
      <c r="BC25" s="760"/>
      <c r="BD25" s="760"/>
      <c r="BE25" s="760"/>
      <c r="BF25" s="760"/>
      <c r="BG25" s="760"/>
      <c r="BH25" s="760"/>
      <c r="BI25" s="760"/>
      <c r="BJ25" s="760"/>
      <c r="BK25" s="760"/>
      <c r="BL25" s="760"/>
      <c r="BM25" s="760"/>
      <c r="BN25" s="760"/>
      <c r="BO25" s="760"/>
      <c r="BP25" s="760"/>
      <c r="BQ25" s="760"/>
      <c r="BR25" s="760"/>
      <c r="BS25" s="760"/>
      <c r="BT25" s="760"/>
      <c r="BU25" s="760"/>
      <c r="BV25" s="760"/>
      <c r="BW25" s="760"/>
      <c r="BX25" s="760"/>
      <c r="BY25" s="760"/>
      <c r="BZ25" s="760"/>
      <c r="CA25" s="760"/>
      <c r="CB25" s="760"/>
      <c r="CC25" s="760"/>
      <c r="CD25" s="760"/>
      <c r="CE25" s="760"/>
      <c r="CF25" s="760"/>
      <c r="CG25" s="760"/>
      <c r="CH25" s="760"/>
      <c r="CI25" s="760"/>
      <c r="CJ25" s="760"/>
      <c r="CK25" s="760"/>
      <c r="CL25" s="760"/>
      <c r="CM25" s="760"/>
      <c r="CN25" s="760"/>
      <c r="CO25" s="760"/>
      <c r="CP25" s="760"/>
      <c r="CQ25" s="760"/>
      <c r="CR25" s="760"/>
      <c r="CS25" s="760"/>
      <c r="CT25" s="760"/>
      <c r="CU25" s="760"/>
      <c r="CV25" s="760"/>
      <c r="CW25" s="760"/>
      <c r="CX25" s="760"/>
      <c r="CY25" s="760"/>
      <c r="CZ25" s="760"/>
      <c r="DA25" s="760"/>
      <c r="DB25" s="760"/>
      <c r="DC25" s="760"/>
      <c r="DD25" s="760"/>
      <c r="DE25" s="760"/>
      <c r="DF25" s="760"/>
      <c r="DG25" s="760"/>
      <c r="DH25" s="760"/>
      <c r="DI25" s="760"/>
      <c r="DJ25" s="760"/>
      <c r="DK25" s="760"/>
      <c r="DL25" s="760"/>
      <c r="DM25" s="760"/>
      <c r="DN25" s="760"/>
      <c r="DO25" s="760"/>
      <c r="DP25" s="760"/>
      <c r="DQ25" s="760"/>
      <c r="DR25" s="760"/>
    </row>
    <row r="26" spans="1:122" s="761" customFormat="1" ht="49.5" customHeight="1">
      <c r="A26" s="789" t="s">
        <v>1370</v>
      </c>
      <c r="B26" s="803" t="s">
        <v>1371</v>
      </c>
      <c r="C26" s="804">
        <v>84.46</v>
      </c>
      <c r="D26" s="804">
        <v>89.24</v>
      </c>
      <c r="E26" s="804">
        <v>66.175200000000004</v>
      </c>
      <c r="F26" s="804">
        <v>66.180000000000007</v>
      </c>
      <c r="G26" s="804">
        <v>66.180000000000007</v>
      </c>
      <c r="H26" s="804">
        <f>G26*1.04</f>
        <v>68.827200000000005</v>
      </c>
      <c r="I26" s="804">
        <f>H26</f>
        <v>68.827200000000005</v>
      </c>
      <c r="J26" s="804">
        <f>I26*1.04</f>
        <v>71.58028800000001</v>
      </c>
      <c r="K26" s="804">
        <f>J26</f>
        <v>71.58028800000001</v>
      </c>
      <c r="L26" s="804">
        <f>K26*1.04</f>
        <v>74.443499520000017</v>
      </c>
      <c r="M26" s="804">
        <f>L26</f>
        <v>74.443499520000017</v>
      </c>
      <c r="N26" s="804">
        <f>M26*1.04</f>
        <v>77.421239500800027</v>
      </c>
      <c r="O26" s="924"/>
      <c r="P26" s="760"/>
      <c r="Q26" s="760"/>
      <c r="R26" s="760"/>
      <c r="S26" s="760"/>
      <c r="T26" s="760"/>
      <c r="U26" s="760"/>
      <c r="V26" s="760"/>
      <c r="W26" s="760"/>
      <c r="X26" s="760"/>
      <c r="Y26" s="760"/>
      <c r="Z26" s="760"/>
      <c r="AA26" s="760"/>
      <c r="AB26" s="760"/>
      <c r="AC26" s="760"/>
      <c r="AD26" s="760"/>
      <c r="AE26" s="760"/>
      <c r="AF26" s="760"/>
      <c r="AG26" s="760"/>
      <c r="AH26" s="760"/>
      <c r="AI26" s="760"/>
      <c r="AJ26" s="760"/>
      <c r="AK26" s="760"/>
      <c r="AL26" s="760"/>
      <c r="AM26" s="760"/>
      <c r="AN26" s="760"/>
      <c r="AO26" s="760"/>
      <c r="AP26" s="760"/>
      <c r="AQ26" s="760"/>
      <c r="AR26" s="760"/>
      <c r="AS26" s="760"/>
      <c r="AT26" s="760"/>
      <c r="AU26" s="760"/>
      <c r="AV26" s="760"/>
      <c r="AW26" s="760"/>
      <c r="AX26" s="760"/>
      <c r="AY26" s="760"/>
      <c r="AZ26" s="760"/>
      <c r="BA26" s="760"/>
      <c r="BB26" s="760"/>
      <c r="BC26" s="760"/>
      <c r="BD26" s="760"/>
      <c r="BE26" s="760"/>
      <c r="BF26" s="760"/>
      <c r="BG26" s="760"/>
      <c r="BH26" s="760"/>
      <c r="BI26" s="760"/>
      <c r="BJ26" s="760"/>
      <c r="BK26" s="760"/>
      <c r="BL26" s="760"/>
      <c r="BM26" s="760"/>
      <c r="BN26" s="760"/>
      <c r="BO26" s="760"/>
      <c r="BP26" s="760"/>
      <c r="BQ26" s="760"/>
      <c r="BR26" s="760"/>
      <c r="BS26" s="760"/>
      <c r="BT26" s="760"/>
      <c r="BU26" s="760"/>
      <c r="BV26" s="760"/>
      <c r="BW26" s="760"/>
      <c r="BX26" s="760"/>
      <c r="BY26" s="760"/>
      <c r="BZ26" s="760"/>
      <c r="CA26" s="760"/>
      <c r="CB26" s="760"/>
      <c r="CC26" s="760"/>
      <c r="CD26" s="760"/>
      <c r="CE26" s="760"/>
      <c r="CF26" s="760"/>
      <c r="CG26" s="760"/>
      <c r="CH26" s="760"/>
      <c r="CI26" s="760"/>
      <c r="CJ26" s="760"/>
      <c r="CK26" s="760"/>
      <c r="CL26" s="760"/>
      <c r="CM26" s="760"/>
      <c r="CN26" s="760"/>
      <c r="CO26" s="760"/>
      <c r="CP26" s="760"/>
      <c r="CQ26" s="760"/>
      <c r="CR26" s="760"/>
      <c r="CS26" s="760"/>
      <c r="CT26" s="760"/>
      <c r="CU26" s="760"/>
      <c r="CV26" s="760"/>
      <c r="CW26" s="760"/>
      <c r="CX26" s="760"/>
      <c r="CY26" s="760"/>
      <c r="CZ26" s="760"/>
      <c r="DA26" s="760"/>
      <c r="DB26" s="760"/>
      <c r="DC26" s="760"/>
      <c r="DD26" s="760"/>
      <c r="DE26" s="760"/>
      <c r="DF26" s="760"/>
      <c r="DG26" s="760"/>
      <c r="DH26" s="760"/>
      <c r="DI26" s="760"/>
      <c r="DJ26" s="760"/>
      <c r="DK26" s="760"/>
      <c r="DL26" s="760"/>
      <c r="DM26" s="760"/>
      <c r="DN26" s="760"/>
      <c r="DO26" s="760"/>
      <c r="DP26" s="760"/>
      <c r="DQ26" s="760"/>
      <c r="DR26" s="760"/>
    </row>
    <row r="27" spans="1:122" s="761" customFormat="1" ht="28.5" hidden="1">
      <c r="A27" s="789" t="s">
        <v>1372</v>
      </c>
      <c r="B27" s="776" t="s">
        <v>937</v>
      </c>
      <c r="C27" s="1319"/>
      <c r="D27" s="1320"/>
      <c r="E27" s="1320"/>
      <c r="F27" s="1319"/>
      <c r="G27" s="1319"/>
      <c r="H27" s="1319"/>
      <c r="I27" s="1319"/>
      <c r="J27" s="1319"/>
      <c r="K27" s="1319"/>
      <c r="L27" s="1319"/>
      <c r="M27" s="1319"/>
      <c r="N27" s="1319">
        <v>67.239999999999995</v>
      </c>
      <c r="O27" s="924"/>
      <c r="P27" s="760"/>
      <c r="Q27" s="760"/>
      <c r="R27" s="760"/>
      <c r="S27" s="760"/>
      <c r="T27" s="760"/>
      <c r="U27" s="760"/>
      <c r="V27" s="760"/>
      <c r="W27" s="760"/>
      <c r="X27" s="760"/>
      <c r="Y27" s="760"/>
      <c r="Z27" s="760"/>
      <c r="AA27" s="760"/>
      <c r="AB27" s="760"/>
      <c r="AC27" s="760"/>
      <c r="AD27" s="760"/>
      <c r="AE27" s="760"/>
      <c r="AF27" s="760"/>
      <c r="AG27" s="760"/>
      <c r="AH27" s="760"/>
      <c r="AI27" s="760"/>
      <c r="AJ27" s="760"/>
      <c r="AK27" s="760"/>
      <c r="AL27" s="760"/>
      <c r="AM27" s="760"/>
      <c r="AN27" s="760"/>
      <c r="AO27" s="760"/>
      <c r="AP27" s="760"/>
      <c r="AQ27" s="760"/>
      <c r="AR27" s="760"/>
      <c r="AS27" s="760"/>
      <c r="AT27" s="760"/>
      <c r="AU27" s="760"/>
      <c r="AV27" s="760"/>
      <c r="AW27" s="760"/>
      <c r="AX27" s="760"/>
      <c r="AY27" s="760"/>
      <c r="AZ27" s="760"/>
      <c r="BA27" s="760"/>
      <c r="BB27" s="760"/>
      <c r="BC27" s="760"/>
      <c r="BD27" s="760"/>
      <c r="BE27" s="760"/>
      <c r="BF27" s="760"/>
      <c r="BG27" s="760"/>
      <c r="BH27" s="760"/>
      <c r="BI27" s="760"/>
      <c r="BJ27" s="760"/>
      <c r="BK27" s="760"/>
      <c r="BL27" s="760"/>
      <c r="BM27" s="760"/>
      <c r="BN27" s="760"/>
      <c r="BO27" s="760"/>
      <c r="BP27" s="760"/>
      <c r="BQ27" s="760"/>
      <c r="BR27" s="760"/>
      <c r="BS27" s="760"/>
      <c r="BT27" s="760"/>
      <c r="BU27" s="760"/>
      <c r="BV27" s="760"/>
      <c r="BW27" s="760"/>
      <c r="BX27" s="760"/>
      <c r="BY27" s="760"/>
      <c r="BZ27" s="760"/>
      <c r="CA27" s="760"/>
      <c r="CB27" s="760"/>
      <c r="CC27" s="760"/>
      <c r="CD27" s="760"/>
      <c r="CE27" s="760"/>
      <c r="CF27" s="760"/>
      <c r="CG27" s="760"/>
      <c r="CH27" s="760"/>
      <c r="CI27" s="760"/>
      <c r="CJ27" s="760"/>
      <c r="CK27" s="760"/>
      <c r="CL27" s="760"/>
      <c r="CM27" s="760"/>
      <c r="CN27" s="760"/>
      <c r="CO27" s="760"/>
      <c r="CP27" s="760"/>
      <c r="CQ27" s="760"/>
      <c r="CR27" s="760"/>
      <c r="CS27" s="760"/>
      <c r="CT27" s="760"/>
      <c r="CU27" s="760"/>
      <c r="CV27" s="760"/>
      <c r="CW27" s="760"/>
      <c r="CX27" s="760"/>
      <c r="CY27" s="760"/>
      <c r="CZ27" s="760"/>
      <c r="DA27" s="760"/>
      <c r="DB27" s="760"/>
      <c r="DC27" s="760"/>
      <c r="DD27" s="760"/>
      <c r="DE27" s="760"/>
      <c r="DF27" s="760"/>
      <c r="DG27" s="760"/>
      <c r="DH27" s="760"/>
      <c r="DI27" s="760"/>
      <c r="DJ27" s="760"/>
      <c r="DK27" s="760"/>
      <c r="DL27" s="760"/>
      <c r="DM27" s="760"/>
      <c r="DN27" s="760"/>
      <c r="DO27" s="760"/>
      <c r="DP27" s="760"/>
      <c r="DQ27" s="760"/>
      <c r="DR27" s="760"/>
    </row>
    <row r="28" spans="1:122" s="761" customFormat="1" ht="33.75" hidden="1" customHeight="1">
      <c r="A28" s="789" t="s">
        <v>1373</v>
      </c>
      <c r="B28" s="776" t="s">
        <v>1374</v>
      </c>
      <c r="C28" s="1319"/>
      <c r="D28" s="1320"/>
      <c r="E28" s="1320"/>
      <c r="F28" s="1319"/>
      <c r="G28" s="1319"/>
      <c r="H28" s="1319"/>
      <c r="I28" s="1319"/>
      <c r="J28" s="1319"/>
      <c r="K28" s="1319"/>
      <c r="L28" s="1319"/>
      <c r="M28" s="1319"/>
      <c r="N28" s="1319">
        <v>20.3</v>
      </c>
      <c r="O28" s="924"/>
      <c r="P28" s="760"/>
      <c r="Q28" s="760"/>
      <c r="R28" s="760"/>
      <c r="S28" s="760"/>
      <c r="T28" s="760"/>
      <c r="U28" s="760"/>
      <c r="V28" s="760"/>
      <c r="W28" s="760"/>
      <c r="X28" s="760"/>
      <c r="Y28" s="760"/>
      <c r="Z28" s="760"/>
      <c r="AA28" s="760"/>
      <c r="AB28" s="760"/>
      <c r="AC28" s="760"/>
      <c r="AD28" s="760"/>
      <c r="AE28" s="760"/>
      <c r="AF28" s="760"/>
      <c r="AG28" s="760"/>
      <c r="AH28" s="760"/>
      <c r="AI28" s="760"/>
      <c r="AJ28" s="760"/>
      <c r="AK28" s="760"/>
      <c r="AL28" s="760"/>
      <c r="AM28" s="760"/>
      <c r="AN28" s="760"/>
      <c r="AO28" s="760"/>
      <c r="AP28" s="760"/>
      <c r="AQ28" s="760"/>
      <c r="AR28" s="760"/>
      <c r="AS28" s="760"/>
      <c r="AT28" s="760"/>
      <c r="AU28" s="760"/>
      <c r="AV28" s="760"/>
      <c r="AW28" s="760"/>
      <c r="AX28" s="760"/>
      <c r="AY28" s="760"/>
      <c r="AZ28" s="760"/>
      <c r="BA28" s="760"/>
      <c r="BB28" s="760"/>
      <c r="BC28" s="760"/>
      <c r="BD28" s="760"/>
      <c r="BE28" s="760"/>
      <c r="BF28" s="760"/>
      <c r="BG28" s="760"/>
      <c r="BH28" s="760"/>
      <c r="BI28" s="760"/>
      <c r="BJ28" s="760"/>
      <c r="BK28" s="760"/>
      <c r="BL28" s="760"/>
      <c r="BM28" s="760"/>
      <c r="BN28" s="760"/>
      <c r="BO28" s="760"/>
      <c r="BP28" s="760"/>
      <c r="BQ28" s="760"/>
      <c r="BR28" s="760"/>
      <c r="BS28" s="760"/>
      <c r="BT28" s="760"/>
      <c r="BU28" s="760"/>
      <c r="BV28" s="760"/>
      <c r="BW28" s="760"/>
      <c r="BX28" s="760"/>
      <c r="BY28" s="760"/>
      <c r="BZ28" s="760"/>
      <c r="CA28" s="760"/>
      <c r="CB28" s="760"/>
      <c r="CC28" s="760"/>
      <c r="CD28" s="760"/>
      <c r="CE28" s="760"/>
      <c r="CF28" s="760"/>
      <c r="CG28" s="760"/>
      <c r="CH28" s="760"/>
      <c r="CI28" s="760"/>
      <c r="CJ28" s="760"/>
      <c r="CK28" s="760"/>
      <c r="CL28" s="760"/>
      <c r="CM28" s="760"/>
      <c r="CN28" s="760"/>
      <c r="CO28" s="760"/>
      <c r="CP28" s="760"/>
      <c r="CQ28" s="760"/>
      <c r="CR28" s="760"/>
      <c r="CS28" s="760"/>
      <c r="CT28" s="760"/>
      <c r="CU28" s="760"/>
      <c r="CV28" s="760"/>
      <c r="CW28" s="760"/>
      <c r="CX28" s="760"/>
      <c r="CY28" s="760"/>
      <c r="CZ28" s="760"/>
      <c r="DA28" s="760"/>
      <c r="DB28" s="760"/>
      <c r="DC28" s="760"/>
      <c r="DD28" s="760"/>
      <c r="DE28" s="760"/>
      <c r="DF28" s="760"/>
      <c r="DG28" s="760"/>
      <c r="DH28" s="760"/>
      <c r="DI28" s="760"/>
      <c r="DJ28" s="760"/>
      <c r="DK28" s="760"/>
      <c r="DL28" s="760"/>
      <c r="DM28" s="760"/>
      <c r="DN28" s="760"/>
      <c r="DO28" s="760"/>
      <c r="DP28" s="760"/>
      <c r="DQ28" s="760"/>
      <c r="DR28" s="760"/>
    </row>
    <row r="29" spans="1:122" s="761" customFormat="1" ht="21" hidden="1" customHeight="1">
      <c r="A29" s="789" t="s">
        <v>1375</v>
      </c>
      <c r="B29" s="776" t="s">
        <v>1376</v>
      </c>
      <c r="C29" s="1320"/>
      <c r="D29" s="1320"/>
      <c r="E29" s="1319"/>
      <c r="F29" s="1319"/>
      <c r="G29" s="1319"/>
      <c r="H29" s="1319"/>
      <c r="I29" s="1319"/>
      <c r="J29" s="1319"/>
      <c r="K29" s="1319"/>
      <c r="L29" s="1319"/>
      <c r="M29" s="1319"/>
      <c r="N29" s="1319">
        <v>0.33</v>
      </c>
      <c r="O29" s="924"/>
      <c r="P29" s="760"/>
      <c r="Q29" s="760"/>
      <c r="R29" s="760"/>
      <c r="S29" s="760"/>
      <c r="T29" s="760"/>
      <c r="U29" s="760"/>
      <c r="V29" s="760"/>
      <c r="W29" s="760"/>
      <c r="X29" s="760"/>
      <c r="Y29" s="760"/>
      <c r="Z29" s="760"/>
      <c r="AA29" s="760"/>
      <c r="AB29" s="760"/>
      <c r="AC29" s="760"/>
      <c r="AD29" s="760"/>
      <c r="AE29" s="760"/>
      <c r="AF29" s="760"/>
      <c r="AG29" s="760"/>
      <c r="AH29" s="760"/>
      <c r="AI29" s="760"/>
      <c r="AJ29" s="760"/>
      <c r="AK29" s="760"/>
      <c r="AL29" s="760"/>
      <c r="AM29" s="760"/>
      <c r="AN29" s="760"/>
      <c r="AO29" s="760"/>
      <c r="AP29" s="760"/>
      <c r="AQ29" s="760"/>
      <c r="AR29" s="760"/>
      <c r="AS29" s="760"/>
      <c r="AT29" s="760"/>
      <c r="AU29" s="760"/>
      <c r="AV29" s="760"/>
      <c r="AW29" s="760"/>
      <c r="AX29" s="760"/>
      <c r="AY29" s="760"/>
      <c r="AZ29" s="760"/>
      <c r="BA29" s="760"/>
      <c r="BB29" s="760"/>
      <c r="BC29" s="760"/>
      <c r="BD29" s="760"/>
      <c r="BE29" s="760"/>
      <c r="BF29" s="760"/>
      <c r="BG29" s="760"/>
      <c r="BH29" s="760"/>
      <c r="BI29" s="760"/>
      <c r="BJ29" s="760"/>
      <c r="BK29" s="760"/>
      <c r="BL29" s="760"/>
      <c r="BM29" s="760"/>
      <c r="BN29" s="760"/>
      <c r="BO29" s="760"/>
      <c r="BP29" s="760"/>
      <c r="BQ29" s="760"/>
      <c r="BR29" s="760"/>
      <c r="BS29" s="760"/>
      <c r="BT29" s="760"/>
      <c r="BU29" s="760"/>
      <c r="BV29" s="760"/>
      <c r="BW29" s="760"/>
      <c r="BX29" s="760"/>
      <c r="BY29" s="760"/>
      <c r="BZ29" s="760"/>
      <c r="CA29" s="760"/>
      <c r="CB29" s="760"/>
      <c r="CC29" s="760"/>
      <c r="CD29" s="760"/>
      <c r="CE29" s="760"/>
      <c r="CF29" s="760"/>
      <c r="CG29" s="760"/>
      <c r="CH29" s="760"/>
      <c r="CI29" s="760"/>
      <c r="CJ29" s="760"/>
      <c r="CK29" s="760"/>
      <c r="CL29" s="760"/>
      <c r="CM29" s="760"/>
      <c r="CN29" s="760"/>
      <c r="CO29" s="760"/>
      <c r="CP29" s="760"/>
      <c r="CQ29" s="760"/>
      <c r="CR29" s="760"/>
      <c r="CS29" s="760"/>
      <c r="CT29" s="760"/>
      <c r="CU29" s="760"/>
      <c r="CV29" s="760"/>
      <c r="CW29" s="760"/>
      <c r="CX29" s="760"/>
      <c r="CY29" s="760"/>
      <c r="CZ29" s="760"/>
      <c r="DA29" s="760"/>
      <c r="DB29" s="760"/>
      <c r="DC29" s="760"/>
      <c r="DD29" s="760"/>
      <c r="DE29" s="760"/>
      <c r="DF29" s="760"/>
      <c r="DG29" s="760"/>
      <c r="DH29" s="760"/>
      <c r="DI29" s="760"/>
      <c r="DJ29" s="760"/>
      <c r="DK29" s="760"/>
      <c r="DL29" s="760"/>
      <c r="DM29" s="760"/>
      <c r="DN29" s="760"/>
      <c r="DO29" s="760"/>
      <c r="DP29" s="760"/>
      <c r="DQ29" s="760"/>
      <c r="DR29" s="760"/>
    </row>
    <row r="30" spans="1:122" s="761" customFormat="1" ht="14.25" hidden="1" customHeight="1">
      <c r="A30" s="789" t="s">
        <v>1377</v>
      </c>
      <c r="B30" s="803" t="s">
        <v>1378</v>
      </c>
      <c r="C30" s="1319"/>
      <c r="D30" s="1319"/>
      <c r="E30" s="1320"/>
      <c r="F30" s="1319"/>
      <c r="G30" s="1319"/>
      <c r="H30" s="1319"/>
      <c r="I30" s="1319"/>
      <c r="J30" s="1319"/>
      <c r="K30" s="1319"/>
      <c r="L30" s="1319"/>
      <c r="M30" s="1319"/>
      <c r="N30" s="1319">
        <v>0</v>
      </c>
      <c r="O30" s="924"/>
      <c r="P30" s="760"/>
      <c r="Q30" s="760"/>
      <c r="R30" s="760"/>
      <c r="S30" s="760"/>
      <c r="T30" s="760"/>
      <c r="U30" s="760"/>
      <c r="V30" s="760"/>
      <c r="W30" s="760"/>
      <c r="X30" s="760"/>
      <c r="Y30" s="760"/>
      <c r="Z30" s="760"/>
      <c r="AA30" s="760"/>
      <c r="AB30" s="760"/>
      <c r="AC30" s="760"/>
      <c r="AD30" s="760"/>
      <c r="AE30" s="760"/>
      <c r="AF30" s="760"/>
      <c r="AG30" s="760"/>
      <c r="AH30" s="760"/>
      <c r="AI30" s="760"/>
      <c r="AJ30" s="760"/>
      <c r="AK30" s="760"/>
      <c r="AL30" s="760"/>
      <c r="AM30" s="760"/>
      <c r="AN30" s="760"/>
      <c r="AO30" s="760"/>
      <c r="AP30" s="760"/>
      <c r="AQ30" s="760"/>
      <c r="AR30" s="760"/>
      <c r="AS30" s="760"/>
      <c r="AT30" s="760"/>
      <c r="AU30" s="760"/>
      <c r="AV30" s="760"/>
      <c r="AW30" s="760"/>
      <c r="AX30" s="760"/>
      <c r="AY30" s="760"/>
      <c r="AZ30" s="760"/>
      <c r="BA30" s="760"/>
      <c r="BB30" s="760"/>
      <c r="BC30" s="760"/>
      <c r="BD30" s="760"/>
      <c r="BE30" s="760"/>
      <c r="BF30" s="760"/>
      <c r="BG30" s="760"/>
      <c r="BH30" s="760"/>
      <c r="BI30" s="760"/>
      <c r="BJ30" s="760"/>
      <c r="BK30" s="760"/>
      <c r="BL30" s="760"/>
      <c r="BM30" s="760"/>
      <c r="BN30" s="760"/>
      <c r="BO30" s="760"/>
      <c r="BP30" s="760"/>
      <c r="BQ30" s="760"/>
      <c r="BR30" s="760"/>
      <c r="BS30" s="760"/>
      <c r="BT30" s="760"/>
      <c r="BU30" s="760"/>
      <c r="BV30" s="760"/>
      <c r="BW30" s="760"/>
      <c r="BX30" s="760"/>
      <c r="BY30" s="760"/>
      <c r="BZ30" s="760"/>
      <c r="CA30" s="760"/>
      <c r="CB30" s="760"/>
      <c r="CC30" s="760"/>
      <c r="CD30" s="760"/>
      <c r="CE30" s="760"/>
      <c r="CF30" s="760"/>
      <c r="CG30" s="760"/>
      <c r="CH30" s="760"/>
      <c r="CI30" s="760"/>
      <c r="CJ30" s="760"/>
      <c r="CK30" s="760"/>
      <c r="CL30" s="760"/>
      <c r="CM30" s="760"/>
      <c r="CN30" s="760"/>
      <c r="CO30" s="760"/>
      <c r="CP30" s="760"/>
      <c r="CQ30" s="760"/>
      <c r="CR30" s="760"/>
      <c r="CS30" s="760"/>
      <c r="CT30" s="760"/>
      <c r="CU30" s="760"/>
      <c r="CV30" s="760"/>
      <c r="CW30" s="760"/>
      <c r="CX30" s="760"/>
      <c r="CY30" s="760"/>
      <c r="CZ30" s="760"/>
      <c r="DA30" s="760"/>
      <c r="DB30" s="760"/>
      <c r="DC30" s="760"/>
      <c r="DD30" s="760"/>
      <c r="DE30" s="760"/>
      <c r="DF30" s="760"/>
      <c r="DG30" s="760"/>
      <c r="DH30" s="760"/>
      <c r="DI30" s="760"/>
      <c r="DJ30" s="760"/>
      <c r="DK30" s="760"/>
      <c r="DL30" s="760"/>
      <c r="DM30" s="760"/>
      <c r="DN30" s="760"/>
      <c r="DO30" s="760"/>
      <c r="DP30" s="760"/>
      <c r="DQ30" s="760"/>
      <c r="DR30" s="760"/>
    </row>
    <row r="31" spans="1:122" s="761" customFormat="1">
      <c r="A31" s="789" t="s">
        <v>1379</v>
      </c>
      <c r="B31" s="803" t="s">
        <v>1380</v>
      </c>
      <c r="C31" s="1319"/>
      <c r="D31" s="1319"/>
      <c r="E31" s="1320"/>
      <c r="F31" s="1319"/>
      <c r="G31" s="1319"/>
      <c r="H31" s="1319"/>
      <c r="I31" s="1319"/>
      <c r="J31" s="1319"/>
      <c r="K31" s="1319"/>
      <c r="L31" s="1319"/>
      <c r="M31" s="1319"/>
      <c r="N31" s="1319">
        <v>0</v>
      </c>
      <c r="O31" s="924"/>
      <c r="P31" s="760"/>
      <c r="Q31" s="760"/>
      <c r="R31" s="760"/>
      <c r="S31" s="760"/>
      <c r="T31" s="760"/>
      <c r="U31" s="760"/>
      <c r="V31" s="760"/>
      <c r="W31" s="760"/>
      <c r="X31" s="760"/>
      <c r="Y31" s="760"/>
      <c r="Z31" s="760"/>
      <c r="AA31" s="760"/>
      <c r="AB31" s="760"/>
      <c r="AC31" s="760"/>
      <c r="AD31" s="760"/>
      <c r="AE31" s="760"/>
      <c r="AF31" s="760"/>
      <c r="AG31" s="760"/>
      <c r="AH31" s="760"/>
      <c r="AI31" s="760"/>
      <c r="AJ31" s="760"/>
      <c r="AK31" s="760"/>
      <c r="AL31" s="760"/>
      <c r="AM31" s="760"/>
      <c r="AN31" s="760"/>
      <c r="AO31" s="760"/>
      <c r="AP31" s="760"/>
      <c r="AQ31" s="760"/>
      <c r="AR31" s="760"/>
      <c r="AS31" s="760"/>
      <c r="AT31" s="760"/>
      <c r="AU31" s="760"/>
      <c r="AV31" s="760"/>
      <c r="AW31" s="760"/>
      <c r="AX31" s="760"/>
      <c r="AY31" s="760"/>
      <c r="AZ31" s="760"/>
      <c r="BA31" s="760"/>
      <c r="BB31" s="760"/>
      <c r="BC31" s="760"/>
      <c r="BD31" s="760"/>
      <c r="BE31" s="760"/>
      <c r="BF31" s="760"/>
      <c r="BG31" s="760"/>
      <c r="BH31" s="760"/>
      <c r="BI31" s="760"/>
      <c r="BJ31" s="760"/>
      <c r="BK31" s="760"/>
      <c r="BL31" s="760"/>
      <c r="BM31" s="760"/>
      <c r="BN31" s="760"/>
      <c r="BO31" s="760"/>
      <c r="BP31" s="760"/>
      <c r="BQ31" s="760"/>
      <c r="BR31" s="760"/>
      <c r="BS31" s="760"/>
      <c r="BT31" s="760"/>
      <c r="BU31" s="760"/>
      <c r="BV31" s="760"/>
      <c r="BW31" s="760"/>
      <c r="BX31" s="760"/>
      <c r="BY31" s="760"/>
      <c r="BZ31" s="760"/>
      <c r="CA31" s="760"/>
      <c r="CB31" s="760"/>
      <c r="CC31" s="760"/>
      <c r="CD31" s="760"/>
      <c r="CE31" s="760"/>
      <c r="CF31" s="760"/>
      <c r="CG31" s="760"/>
      <c r="CH31" s="760"/>
      <c r="CI31" s="760"/>
      <c r="CJ31" s="760"/>
      <c r="CK31" s="760"/>
      <c r="CL31" s="760"/>
      <c r="CM31" s="760"/>
      <c r="CN31" s="760"/>
      <c r="CO31" s="760"/>
      <c r="CP31" s="760"/>
      <c r="CQ31" s="760"/>
      <c r="CR31" s="760"/>
      <c r="CS31" s="760"/>
      <c r="CT31" s="760"/>
      <c r="CU31" s="760"/>
      <c r="CV31" s="760"/>
      <c r="CW31" s="760"/>
      <c r="CX31" s="760"/>
      <c r="CY31" s="760"/>
      <c r="CZ31" s="760"/>
      <c r="DA31" s="760"/>
      <c r="DB31" s="760"/>
      <c r="DC31" s="760"/>
      <c r="DD31" s="760"/>
      <c r="DE31" s="760"/>
      <c r="DF31" s="760"/>
      <c r="DG31" s="760"/>
      <c r="DH31" s="760"/>
      <c r="DI31" s="760"/>
      <c r="DJ31" s="760"/>
      <c r="DK31" s="760"/>
      <c r="DL31" s="760"/>
      <c r="DM31" s="760"/>
      <c r="DN31" s="760"/>
      <c r="DO31" s="760"/>
      <c r="DP31" s="760"/>
      <c r="DQ31" s="760"/>
      <c r="DR31" s="760"/>
    </row>
    <row r="32" spans="1:122" s="810" customFormat="1" ht="42.75" hidden="1">
      <c r="A32" s="789" t="s">
        <v>1381</v>
      </c>
      <c r="B32" s="808" t="s">
        <v>1382</v>
      </c>
      <c r="C32" s="804"/>
      <c r="D32" s="804"/>
      <c r="E32" s="804"/>
      <c r="F32" s="804"/>
      <c r="G32" s="804"/>
      <c r="H32" s="804"/>
      <c r="I32" s="804"/>
      <c r="J32" s="804"/>
      <c r="K32" s="804"/>
      <c r="L32" s="804"/>
      <c r="M32" s="804"/>
      <c r="N32" s="804">
        <v>0</v>
      </c>
      <c r="O32" s="926"/>
      <c r="P32" s="807"/>
      <c r="Q32" s="807"/>
      <c r="R32" s="807"/>
      <c r="S32" s="807"/>
      <c r="T32" s="807"/>
      <c r="U32" s="807"/>
      <c r="V32" s="807"/>
      <c r="W32" s="807"/>
      <c r="X32" s="807"/>
      <c r="Y32" s="807"/>
      <c r="Z32" s="807"/>
      <c r="AA32" s="807"/>
      <c r="AB32" s="807"/>
      <c r="AC32" s="807"/>
      <c r="AD32" s="807"/>
      <c r="AE32" s="807"/>
      <c r="AF32" s="807"/>
      <c r="AG32" s="807"/>
      <c r="AH32" s="807"/>
      <c r="AI32" s="807"/>
      <c r="AJ32" s="807"/>
      <c r="AK32" s="807"/>
      <c r="AL32" s="807"/>
      <c r="AM32" s="807"/>
      <c r="AN32" s="807"/>
      <c r="AO32" s="807"/>
      <c r="AP32" s="807"/>
      <c r="AQ32" s="807"/>
      <c r="AR32" s="807"/>
      <c r="AS32" s="807"/>
      <c r="AT32" s="807"/>
      <c r="AU32" s="807"/>
      <c r="AV32" s="807"/>
      <c r="AW32" s="807"/>
      <c r="AX32" s="807"/>
      <c r="AY32" s="807"/>
      <c r="AZ32" s="807"/>
      <c r="BA32" s="807"/>
      <c r="BB32" s="807"/>
      <c r="BC32" s="807"/>
      <c r="BD32" s="807"/>
      <c r="BE32" s="807"/>
      <c r="BF32" s="807"/>
      <c r="BG32" s="807"/>
      <c r="BH32" s="807"/>
      <c r="BI32" s="807"/>
      <c r="BJ32" s="807"/>
      <c r="BK32" s="807"/>
      <c r="BL32" s="807"/>
      <c r="BM32" s="807"/>
      <c r="BN32" s="807"/>
      <c r="BO32" s="807"/>
      <c r="BP32" s="807"/>
      <c r="BQ32" s="807"/>
      <c r="BR32" s="807"/>
      <c r="BS32" s="807"/>
      <c r="BT32" s="807"/>
      <c r="BU32" s="807"/>
      <c r="BV32" s="807"/>
      <c r="BW32" s="807"/>
      <c r="BX32" s="807"/>
      <c r="BY32" s="807"/>
      <c r="BZ32" s="807"/>
      <c r="CA32" s="807"/>
      <c r="CB32" s="807"/>
      <c r="CC32" s="807"/>
      <c r="CD32" s="807"/>
      <c r="CE32" s="807"/>
      <c r="CF32" s="807"/>
      <c r="CG32" s="807"/>
      <c r="CH32" s="807"/>
      <c r="CI32" s="807"/>
      <c r="CJ32" s="807"/>
      <c r="CK32" s="807"/>
      <c r="CL32" s="807"/>
      <c r="CM32" s="807"/>
      <c r="CN32" s="807"/>
      <c r="CO32" s="807"/>
      <c r="CP32" s="807"/>
      <c r="CQ32" s="807"/>
      <c r="CR32" s="807"/>
      <c r="CS32" s="807"/>
      <c r="CT32" s="807"/>
      <c r="CU32" s="807"/>
      <c r="CV32" s="807"/>
      <c r="CW32" s="807"/>
      <c r="CX32" s="807"/>
      <c r="CY32" s="807"/>
      <c r="CZ32" s="807"/>
      <c r="DA32" s="807"/>
      <c r="DB32" s="807"/>
      <c r="DC32" s="807"/>
      <c r="DD32" s="807"/>
      <c r="DE32" s="807"/>
      <c r="DF32" s="807"/>
      <c r="DG32" s="807"/>
      <c r="DH32" s="807"/>
      <c r="DI32" s="807"/>
      <c r="DJ32" s="807"/>
      <c r="DK32" s="807"/>
      <c r="DL32" s="807"/>
      <c r="DM32" s="807"/>
      <c r="DN32" s="807"/>
      <c r="DO32" s="807"/>
      <c r="DP32" s="807"/>
      <c r="DQ32" s="807"/>
      <c r="DR32" s="807"/>
    </row>
    <row r="33" spans="1:122" s="810" customFormat="1" ht="28.5" hidden="1">
      <c r="A33" s="789" t="s">
        <v>1383</v>
      </c>
      <c r="B33" s="808" t="s">
        <v>1384</v>
      </c>
      <c r="C33" s="1319"/>
      <c r="D33" s="1319"/>
      <c r="E33" s="1319"/>
      <c r="F33" s="1319"/>
      <c r="G33" s="1319"/>
      <c r="H33" s="1319"/>
      <c r="I33" s="1319"/>
      <c r="J33" s="1319"/>
      <c r="K33" s="1319"/>
      <c r="L33" s="1319"/>
      <c r="M33" s="1319"/>
      <c r="N33" s="1319">
        <v>0</v>
      </c>
      <c r="O33" s="926"/>
      <c r="P33" s="807"/>
      <c r="Q33" s="807"/>
      <c r="R33" s="807"/>
      <c r="S33" s="807"/>
      <c r="T33" s="807"/>
      <c r="U33" s="807"/>
      <c r="V33" s="807"/>
      <c r="W33" s="807"/>
      <c r="X33" s="807"/>
      <c r="Y33" s="807"/>
      <c r="Z33" s="807"/>
      <c r="AA33" s="807"/>
      <c r="AB33" s="807"/>
      <c r="AC33" s="807"/>
      <c r="AD33" s="807"/>
      <c r="AE33" s="807"/>
      <c r="AF33" s="807"/>
      <c r="AG33" s="807"/>
      <c r="AH33" s="807"/>
      <c r="AI33" s="807"/>
      <c r="AJ33" s="807"/>
      <c r="AK33" s="807"/>
      <c r="AL33" s="807"/>
      <c r="AM33" s="807"/>
      <c r="AN33" s="807"/>
      <c r="AO33" s="807"/>
      <c r="AP33" s="807"/>
      <c r="AQ33" s="807"/>
      <c r="AR33" s="807"/>
      <c r="AS33" s="807"/>
      <c r="AT33" s="807"/>
      <c r="AU33" s="807"/>
      <c r="AV33" s="807"/>
      <c r="AW33" s="807"/>
      <c r="AX33" s="807"/>
      <c r="AY33" s="807"/>
      <c r="AZ33" s="807"/>
      <c r="BA33" s="807"/>
      <c r="BB33" s="807"/>
      <c r="BC33" s="807"/>
      <c r="BD33" s="807"/>
      <c r="BE33" s="807"/>
      <c r="BF33" s="807"/>
      <c r="BG33" s="807"/>
      <c r="BH33" s="807"/>
      <c r="BI33" s="807"/>
      <c r="BJ33" s="807"/>
      <c r="BK33" s="807"/>
      <c r="BL33" s="807"/>
      <c r="BM33" s="807"/>
      <c r="BN33" s="807"/>
      <c r="BO33" s="807"/>
      <c r="BP33" s="807"/>
      <c r="BQ33" s="807"/>
      <c r="BR33" s="807"/>
      <c r="BS33" s="807"/>
      <c r="BT33" s="807"/>
      <c r="BU33" s="807"/>
      <c r="BV33" s="807"/>
      <c r="BW33" s="807"/>
      <c r="BX33" s="807"/>
      <c r="BY33" s="807"/>
      <c r="BZ33" s="807"/>
      <c r="CA33" s="807"/>
      <c r="CB33" s="807"/>
      <c r="CC33" s="807"/>
      <c r="CD33" s="807"/>
      <c r="CE33" s="807"/>
      <c r="CF33" s="807"/>
      <c r="CG33" s="807"/>
      <c r="CH33" s="807"/>
      <c r="CI33" s="807"/>
      <c r="CJ33" s="807"/>
      <c r="CK33" s="807"/>
      <c r="CL33" s="807"/>
      <c r="CM33" s="807"/>
      <c r="CN33" s="807"/>
      <c r="CO33" s="807"/>
      <c r="CP33" s="807"/>
      <c r="CQ33" s="807"/>
      <c r="CR33" s="807"/>
      <c r="CS33" s="807"/>
      <c r="CT33" s="807"/>
      <c r="CU33" s="807"/>
      <c r="CV33" s="807"/>
      <c r="CW33" s="807"/>
      <c r="CX33" s="807"/>
      <c r="CY33" s="807"/>
      <c r="CZ33" s="807"/>
      <c r="DA33" s="807"/>
      <c r="DB33" s="807"/>
      <c r="DC33" s="807"/>
      <c r="DD33" s="807"/>
      <c r="DE33" s="807"/>
      <c r="DF33" s="807"/>
      <c r="DG33" s="807"/>
      <c r="DH33" s="807"/>
      <c r="DI33" s="807"/>
      <c r="DJ33" s="807"/>
      <c r="DK33" s="807"/>
      <c r="DL33" s="807"/>
      <c r="DM33" s="807"/>
      <c r="DN33" s="807"/>
      <c r="DO33" s="807"/>
      <c r="DP33" s="807"/>
      <c r="DQ33" s="807"/>
      <c r="DR33" s="807"/>
    </row>
    <row r="34" spans="1:122" s="810" customFormat="1" ht="42.75" hidden="1">
      <c r="A34" s="789" t="s">
        <v>1385</v>
      </c>
      <c r="B34" s="808" t="s">
        <v>1386</v>
      </c>
      <c r="C34" s="1321"/>
      <c r="D34" s="1321"/>
      <c r="E34" s="1321"/>
      <c r="F34" s="1321"/>
      <c r="G34" s="1321"/>
      <c r="H34" s="1319"/>
      <c r="I34" s="1321"/>
      <c r="J34" s="1319"/>
      <c r="K34" s="1321"/>
      <c r="L34" s="1319"/>
      <c r="M34" s="1321"/>
      <c r="N34" s="1319">
        <v>0</v>
      </c>
      <c r="O34" s="926"/>
      <c r="P34" s="807"/>
      <c r="Q34" s="807"/>
      <c r="R34" s="807"/>
      <c r="S34" s="807"/>
      <c r="T34" s="807"/>
      <c r="U34" s="807"/>
      <c r="V34" s="807"/>
      <c r="W34" s="807"/>
      <c r="X34" s="807"/>
      <c r="Y34" s="807"/>
      <c r="Z34" s="807"/>
      <c r="AA34" s="807"/>
      <c r="AB34" s="807"/>
      <c r="AC34" s="807"/>
      <c r="AD34" s="807"/>
      <c r="AE34" s="807"/>
      <c r="AF34" s="807"/>
      <c r="AG34" s="807"/>
      <c r="AH34" s="807"/>
      <c r="AI34" s="807"/>
      <c r="AJ34" s="807"/>
      <c r="AK34" s="807"/>
      <c r="AL34" s="807"/>
      <c r="AM34" s="807"/>
      <c r="AN34" s="807"/>
      <c r="AO34" s="807"/>
      <c r="AP34" s="807"/>
      <c r="AQ34" s="807"/>
      <c r="AR34" s="807"/>
      <c r="AS34" s="807"/>
      <c r="AT34" s="807"/>
      <c r="AU34" s="807"/>
      <c r="AV34" s="807"/>
      <c r="AW34" s="807"/>
      <c r="AX34" s="807"/>
      <c r="AY34" s="807"/>
      <c r="AZ34" s="807"/>
      <c r="BA34" s="807"/>
      <c r="BB34" s="807"/>
      <c r="BC34" s="807"/>
      <c r="BD34" s="807"/>
      <c r="BE34" s="807"/>
      <c r="BF34" s="807"/>
      <c r="BG34" s="807"/>
      <c r="BH34" s="807"/>
      <c r="BI34" s="807"/>
      <c r="BJ34" s="807"/>
      <c r="BK34" s="807"/>
      <c r="BL34" s="807"/>
      <c r="BM34" s="807"/>
      <c r="BN34" s="807"/>
      <c r="BO34" s="807"/>
      <c r="BP34" s="807"/>
      <c r="BQ34" s="807"/>
      <c r="BR34" s="807"/>
      <c r="BS34" s="807"/>
      <c r="BT34" s="807"/>
      <c r="BU34" s="807"/>
      <c r="BV34" s="807"/>
      <c r="BW34" s="807"/>
      <c r="BX34" s="807"/>
      <c r="BY34" s="807"/>
      <c r="BZ34" s="807"/>
      <c r="CA34" s="807"/>
      <c r="CB34" s="807"/>
      <c r="CC34" s="807"/>
      <c r="CD34" s="807"/>
      <c r="CE34" s="807"/>
      <c r="CF34" s="807"/>
      <c r="CG34" s="807"/>
      <c r="CH34" s="807"/>
      <c r="CI34" s="807"/>
      <c r="CJ34" s="807"/>
      <c r="CK34" s="807"/>
      <c r="CL34" s="807"/>
      <c r="CM34" s="807"/>
      <c r="CN34" s="807"/>
      <c r="CO34" s="807"/>
      <c r="CP34" s="807"/>
      <c r="CQ34" s="807"/>
      <c r="CR34" s="807"/>
      <c r="CS34" s="807"/>
      <c r="CT34" s="807"/>
      <c r="CU34" s="807"/>
      <c r="CV34" s="807"/>
      <c r="CW34" s="807"/>
      <c r="CX34" s="807"/>
      <c r="CY34" s="807"/>
      <c r="CZ34" s="807"/>
      <c r="DA34" s="807"/>
      <c r="DB34" s="807"/>
      <c r="DC34" s="807"/>
      <c r="DD34" s="807"/>
      <c r="DE34" s="807"/>
      <c r="DF34" s="807"/>
      <c r="DG34" s="807"/>
      <c r="DH34" s="807"/>
      <c r="DI34" s="807"/>
      <c r="DJ34" s="807"/>
      <c r="DK34" s="807"/>
      <c r="DL34" s="807"/>
      <c r="DM34" s="807"/>
      <c r="DN34" s="807"/>
      <c r="DO34" s="807"/>
      <c r="DP34" s="807"/>
      <c r="DQ34" s="807"/>
      <c r="DR34" s="807"/>
    </row>
    <row r="35" spans="1:122" s="810" customFormat="1" hidden="1">
      <c r="A35" s="789" t="s">
        <v>1387</v>
      </c>
      <c r="B35" s="808" t="s">
        <v>1388</v>
      </c>
      <c r="C35" s="1319"/>
      <c r="D35" s="1319"/>
      <c r="E35" s="1319"/>
      <c r="F35" s="1319"/>
      <c r="G35" s="1319"/>
      <c r="H35" s="1319"/>
      <c r="I35" s="1319"/>
      <c r="J35" s="1319"/>
      <c r="K35" s="1319"/>
      <c r="L35" s="1319"/>
      <c r="M35" s="1319"/>
      <c r="N35" s="1319">
        <v>0</v>
      </c>
      <c r="O35" s="926"/>
      <c r="P35" s="807"/>
      <c r="Q35" s="807"/>
      <c r="R35" s="807"/>
      <c r="S35" s="807"/>
      <c r="T35" s="807"/>
      <c r="U35" s="807"/>
      <c r="V35" s="807"/>
      <c r="W35" s="807"/>
      <c r="X35" s="807"/>
      <c r="Y35" s="807"/>
      <c r="Z35" s="807"/>
      <c r="AA35" s="807"/>
      <c r="AB35" s="807"/>
      <c r="AC35" s="807"/>
      <c r="AD35" s="807"/>
      <c r="AE35" s="807"/>
      <c r="AF35" s="807"/>
      <c r="AG35" s="807"/>
      <c r="AH35" s="807"/>
      <c r="AI35" s="807"/>
      <c r="AJ35" s="807"/>
      <c r="AK35" s="807"/>
      <c r="AL35" s="807"/>
      <c r="AM35" s="807"/>
      <c r="AN35" s="807"/>
      <c r="AO35" s="807"/>
      <c r="AP35" s="807"/>
      <c r="AQ35" s="807"/>
      <c r="AR35" s="807"/>
      <c r="AS35" s="807"/>
      <c r="AT35" s="807"/>
      <c r="AU35" s="807"/>
      <c r="AV35" s="807"/>
      <c r="AW35" s="807"/>
      <c r="AX35" s="807"/>
      <c r="AY35" s="807"/>
      <c r="AZ35" s="807"/>
      <c r="BA35" s="807"/>
      <c r="BB35" s="807"/>
      <c r="BC35" s="807"/>
      <c r="BD35" s="807"/>
      <c r="BE35" s="807"/>
      <c r="BF35" s="807"/>
      <c r="BG35" s="807"/>
      <c r="BH35" s="807"/>
      <c r="BI35" s="807"/>
      <c r="BJ35" s="807"/>
      <c r="BK35" s="807"/>
      <c r="BL35" s="807"/>
      <c r="BM35" s="807"/>
      <c r="BN35" s="807"/>
      <c r="BO35" s="807"/>
      <c r="BP35" s="807"/>
      <c r="BQ35" s="807"/>
      <c r="BR35" s="807"/>
      <c r="BS35" s="807"/>
      <c r="BT35" s="807"/>
      <c r="BU35" s="807"/>
      <c r="BV35" s="807"/>
      <c r="BW35" s="807"/>
      <c r="BX35" s="807"/>
      <c r="BY35" s="807"/>
      <c r="BZ35" s="807"/>
      <c r="CA35" s="807"/>
      <c r="CB35" s="807"/>
      <c r="CC35" s="807"/>
      <c r="CD35" s="807"/>
      <c r="CE35" s="807"/>
      <c r="CF35" s="807"/>
      <c r="CG35" s="807"/>
      <c r="CH35" s="807"/>
      <c r="CI35" s="807"/>
      <c r="CJ35" s="807"/>
      <c r="CK35" s="807"/>
      <c r="CL35" s="807"/>
      <c r="CM35" s="807"/>
      <c r="CN35" s="807"/>
      <c r="CO35" s="807"/>
      <c r="CP35" s="807"/>
      <c r="CQ35" s="807"/>
      <c r="CR35" s="807"/>
      <c r="CS35" s="807"/>
      <c r="CT35" s="807"/>
      <c r="CU35" s="807"/>
      <c r="CV35" s="807"/>
      <c r="CW35" s="807"/>
      <c r="CX35" s="807"/>
      <c r="CY35" s="807"/>
      <c r="CZ35" s="807"/>
      <c r="DA35" s="807"/>
      <c r="DB35" s="807"/>
      <c r="DC35" s="807"/>
      <c r="DD35" s="807"/>
      <c r="DE35" s="807"/>
      <c r="DF35" s="807"/>
      <c r="DG35" s="807"/>
      <c r="DH35" s="807"/>
      <c r="DI35" s="807"/>
      <c r="DJ35" s="807"/>
      <c r="DK35" s="807"/>
      <c r="DL35" s="807"/>
      <c r="DM35" s="807"/>
      <c r="DN35" s="807"/>
      <c r="DO35" s="807"/>
      <c r="DP35" s="807"/>
      <c r="DQ35" s="807"/>
      <c r="DR35" s="807"/>
    </row>
    <row r="36" spans="1:122" s="810" customFormat="1" hidden="1">
      <c r="A36" s="789" t="s">
        <v>1389</v>
      </c>
      <c r="B36" s="808" t="s">
        <v>1390</v>
      </c>
      <c r="C36" s="1320"/>
      <c r="D36" s="1319"/>
      <c r="E36" s="1319"/>
      <c r="F36" s="1319"/>
      <c r="G36" s="1319"/>
      <c r="H36" s="1319"/>
      <c r="I36" s="1319"/>
      <c r="J36" s="1319"/>
      <c r="K36" s="1319"/>
      <c r="L36" s="1319"/>
      <c r="M36" s="1319"/>
      <c r="N36" s="1319">
        <v>0</v>
      </c>
      <c r="O36" s="926"/>
      <c r="P36" s="807"/>
      <c r="Q36" s="807"/>
      <c r="R36" s="807"/>
      <c r="S36" s="807"/>
      <c r="T36" s="807"/>
      <c r="U36" s="807"/>
      <c r="V36" s="807"/>
      <c r="W36" s="807"/>
      <c r="X36" s="807"/>
      <c r="Y36" s="807"/>
      <c r="Z36" s="807"/>
      <c r="AA36" s="807"/>
      <c r="AB36" s="807"/>
      <c r="AC36" s="807"/>
      <c r="AD36" s="807"/>
      <c r="AE36" s="807"/>
      <c r="AF36" s="807"/>
      <c r="AG36" s="807"/>
      <c r="AH36" s="807"/>
      <c r="AI36" s="807"/>
      <c r="AJ36" s="807"/>
      <c r="AK36" s="807"/>
      <c r="AL36" s="807"/>
      <c r="AM36" s="807"/>
      <c r="AN36" s="807"/>
      <c r="AO36" s="807"/>
      <c r="AP36" s="807"/>
      <c r="AQ36" s="807"/>
      <c r="AR36" s="807"/>
      <c r="AS36" s="807"/>
      <c r="AT36" s="807"/>
      <c r="AU36" s="807"/>
      <c r="AV36" s="807"/>
      <c r="AW36" s="807"/>
      <c r="AX36" s="807"/>
      <c r="AY36" s="807"/>
      <c r="AZ36" s="807"/>
      <c r="BA36" s="807"/>
      <c r="BB36" s="807"/>
      <c r="BC36" s="807"/>
      <c r="BD36" s="807"/>
      <c r="BE36" s="807"/>
      <c r="BF36" s="807"/>
      <c r="BG36" s="807"/>
      <c r="BH36" s="807"/>
      <c r="BI36" s="807"/>
      <c r="BJ36" s="807"/>
      <c r="BK36" s="807"/>
      <c r="BL36" s="807"/>
      <c r="BM36" s="807"/>
      <c r="BN36" s="807"/>
      <c r="BO36" s="807"/>
      <c r="BP36" s="807"/>
      <c r="BQ36" s="807"/>
      <c r="BR36" s="807"/>
      <c r="BS36" s="807"/>
      <c r="BT36" s="807"/>
      <c r="BU36" s="807"/>
      <c r="BV36" s="807"/>
      <c r="BW36" s="807"/>
      <c r="BX36" s="807"/>
      <c r="BY36" s="807"/>
      <c r="BZ36" s="807"/>
      <c r="CA36" s="807"/>
      <c r="CB36" s="807"/>
      <c r="CC36" s="807"/>
      <c r="CD36" s="807"/>
      <c r="CE36" s="807"/>
      <c r="CF36" s="807"/>
      <c r="CG36" s="807"/>
      <c r="CH36" s="807"/>
      <c r="CI36" s="807"/>
      <c r="CJ36" s="807"/>
      <c r="CK36" s="807"/>
      <c r="CL36" s="807"/>
      <c r="CM36" s="807"/>
      <c r="CN36" s="807"/>
      <c r="CO36" s="807"/>
      <c r="CP36" s="807"/>
      <c r="CQ36" s="807"/>
      <c r="CR36" s="807"/>
      <c r="CS36" s="807"/>
      <c r="CT36" s="807"/>
      <c r="CU36" s="807"/>
      <c r="CV36" s="807"/>
      <c r="CW36" s="807"/>
      <c r="CX36" s="807"/>
      <c r="CY36" s="807"/>
      <c r="CZ36" s="807"/>
      <c r="DA36" s="807"/>
      <c r="DB36" s="807"/>
      <c r="DC36" s="807"/>
      <c r="DD36" s="807"/>
      <c r="DE36" s="807"/>
      <c r="DF36" s="807"/>
      <c r="DG36" s="807"/>
      <c r="DH36" s="807"/>
      <c r="DI36" s="807"/>
      <c r="DJ36" s="807"/>
      <c r="DK36" s="807"/>
      <c r="DL36" s="807"/>
      <c r="DM36" s="807"/>
      <c r="DN36" s="807"/>
      <c r="DO36" s="807"/>
      <c r="DP36" s="807"/>
      <c r="DQ36" s="807"/>
      <c r="DR36" s="807"/>
    </row>
    <row r="37" spans="1:122" s="810" customFormat="1">
      <c r="A37" s="789" t="s">
        <v>1391</v>
      </c>
      <c r="B37" s="812" t="s">
        <v>1392</v>
      </c>
      <c r="C37" s="804"/>
      <c r="D37" s="804"/>
      <c r="E37" s="804"/>
      <c r="F37" s="804"/>
      <c r="G37" s="804"/>
      <c r="H37" s="804"/>
      <c r="I37" s="804"/>
      <c r="J37" s="804"/>
      <c r="K37" s="804"/>
      <c r="L37" s="804"/>
      <c r="M37" s="804"/>
      <c r="N37" s="804">
        <v>0</v>
      </c>
      <c r="O37" s="926"/>
      <c r="P37" s="807"/>
      <c r="Q37" s="807"/>
      <c r="R37" s="807"/>
      <c r="S37" s="807"/>
      <c r="T37" s="807"/>
      <c r="U37" s="807"/>
      <c r="V37" s="807"/>
      <c r="W37" s="807"/>
      <c r="X37" s="807"/>
      <c r="Y37" s="807"/>
      <c r="Z37" s="807"/>
      <c r="AA37" s="807"/>
      <c r="AB37" s="807"/>
      <c r="AC37" s="807"/>
      <c r="AD37" s="807"/>
      <c r="AE37" s="807"/>
      <c r="AF37" s="807"/>
      <c r="AG37" s="807"/>
      <c r="AH37" s="807"/>
      <c r="AI37" s="807"/>
      <c r="AJ37" s="807"/>
      <c r="AK37" s="807"/>
      <c r="AL37" s="807"/>
      <c r="AM37" s="807"/>
      <c r="AN37" s="807"/>
      <c r="AO37" s="807"/>
      <c r="AP37" s="807"/>
      <c r="AQ37" s="807"/>
      <c r="AR37" s="807"/>
      <c r="AS37" s="807"/>
      <c r="AT37" s="807"/>
      <c r="AU37" s="807"/>
      <c r="AV37" s="807"/>
      <c r="AW37" s="807"/>
      <c r="AX37" s="807"/>
      <c r="AY37" s="807"/>
      <c r="AZ37" s="807"/>
      <c r="BA37" s="807"/>
      <c r="BB37" s="807"/>
      <c r="BC37" s="807"/>
      <c r="BD37" s="807"/>
      <c r="BE37" s="807"/>
      <c r="BF37" s="807"/>
      <c r="BG37" s="807"/>
      <c r="BH37" s="807"/>
      <c r="BI37" s="807"/>
      <c r="BJ37" s="807"/>
      <c r="BK37" s="807"/>
      <c r="BL37" s="807"/>
      <c r="BM37" s="807"/>
      <c r="BN37" s="807"/>
      <c r="BO37" s="807"/>
      <c r="BP37" s="807"/>
      <c r="BQ37" s="807"/>
      <c r="BR37" s="807"/>
      <c r="BS37" s="807"/>
      <c r="BT37" s="807"/>
      <c r="BU37" s="807"/>
      <c r="BV37" s="807"/>
      <c r="BW37" s="807"/>
      <c r="BX37" s="807"/>
      <c r="BY37" s="807"/>
      <c r="BZ37" s="807"/>
      <c r="CA37" s="807"/>
      <c r="CB37" s="807"/>
      <c r="CC37" s="807"/>
      <c r="CD37" s="807"/>
      <c r="CE37" s="807"/>
      <c r="CF37" s="807"/>
      <c r="CG37" s="807"/>
      <c r="CH37" s="807"/>
      <c r="CI37" s="807"/>
      <c r="CJ37" s="807"/>
      <c r="CK37" s="807"/>
      <c r="CL37" s="807"/>
      <c r="CM37" s="807"/>
      <c r="CN37" s="807"/>
      <c r="CO37" s="807"/>
      <c r="CP37" s="807"/>
      <c r="CQ37" s="807"/>
      <c r="CR37" s="807"/>
      <c r="CS37" s="807"/>
      <c r="CT37" s="807"/>
      <c r="CU37" s="807"/>
      <c r="CV37" s="807"/>
      <c r="CW37" s="807"/>
      <c r="CX37" s="807"/>
      <c r="CY37" s="807"/>
      <c r="CZ37" s="807"/>
      <c r="DA37" s="807"/>
      <c r="DB37" s="807"/>
      <c r="DC37" s="807"/>
      <c r="DD37" s="807"/>
      <c r="DE37" s="807"/>
      <c r="DF37" s="807"/>
      <c r="DG37" s="807"/>
      <c r="DH37" s="807"/>
      <c r="DI37" s="807"/>
      <c r="DJ37" s="807"/>
      <c r="DK37" s="807"/>
      <c r="DL37" s="807"/>
      <c r="DM37" s="807"/>
      <c r="DN37" s="807"/>
      <c r="DO37" s="807"/>
      <c r="DP37" s="807"/>
      <c r="DQ37" s="807"/>
      <c r="DR37" s="807"/>
    </row>
    <row r="38" spans="1:122" s="810" customFormat="1" hidden="1">
      <c r="A38" s="789" t="s">
        <v>1393</v>
      </c>
      <c r="B38" s="808" t="s">
        <v>1394</v>
      </c>
      <c r="C38" s="1319"/>
      <c r="D38" s="1319"/>
      <c r="E38" s="1319"/>
      <c r="F38" s="1319"/>
      <c r="G38" s="1319"/>
      <c r="H38" s="1319"/>
      <c r="I38" s="1319"/>
      <c r="J38" s="1319"/>
      <c r="K38" s="1319"/>
      <c r="L38" s="1319"/>
      <c r="M38" s="1319"/>
      <c r="N38" s="1319">
        <v>0</v>
      </c>
      <c r="O38" s="926"/>
      <c r="P38" s="807"/>
      <c r="Q38" s="807"/>
      <c r="R38" s="807"/>
      <c r="S38" s="807"/>
      <c r="T38" s="807"/>
      <c r="U38" s="807"/>
      <c r="V38" s="807"/>
      <c r="W38" s="807"/>
      <c r="X38" s="807"/>
      <c r="Y38" s="807"/>
      <c r="Z38" s="807"/>
      <c r="AA38" s="807"/>
      <c r="AB38" s="807"/>
      <c r="AC38" s="807"/>
      <c r="AD38" s="807"/>
      <c r="AE38" s="807"/>
      <c r="AF38" s="807"/>
      <c r="AG38" s="807"/>
      <c r="AH38" s="807"/>
      <c r="AI38" s="807"/>
      <c r="AJ38" s="807"/>
      <c r="AK38" s="807"/>
      <c r="AL38" s="807"/>
      <c r="AM38" s="807"/>
      <c r="AN38" s="807"/>
      <c r="AO38" s="807"/>
      <c r="AP38" s="807"/>
      <c r="AQ38" s="807"/>
      <c r="AR38" s="807"/>
      <c r="AS38" s="807"/>
      <c r="AT38" s="807"/>
      <c r="AU38" s="807"/>
      <c r="AV38" s="807"/>
      <c r="AW38" s="807"/>
      <c r="AX38" s="807"/>
      <c r="AY38" s="807"/>
      <c r="AZ38" s="807"/>
      <c r="BA38" s="807"/>
      <c r="BB38" s="807"/>
      <c r="BC38" s="807"/>
      <c r="BD38" s="807"/>
      <c r="BE38" s="807"/>
      <c r="BF38" s="807"/>
      <c r="BG38" s="807"/>
      <c r="BH38" s="807"/>
      <c r="BI38" s="807"/>
      <c r="BJ38" s="807"/>
      <c r="BK38" s="807"/>
      <c r="BL38" s="807"/>
      <c r="BM38" s="807"/>
      <c r="BN38" s="807"/>
      <c r="BO38" s="807"/>
      <c r="BP38" s="807"/>
      <c r="BQ38" s="807"/>
      <c r="BR38" s="807"/>
      <c r="BS38" s="807"/>
      <c r="BT38" s="807"/>
      <c r="BU38" s="807"/>
      <c r="BV38" s="807"/>
      <c r="BW38" s="807"/>
      <c r="BX38" s="807"/>
      <c r="BY38" s="807"/>
      <c r="BZ38" s="807"/>
      <c r="CA38" s="807"/>
      <c r="CB38" s="807"/>
      <c r="CC38" s="807"/>
      <c r="CD38" s="807"/>
      <c r="CE38" s="807"/>
      <c r="CF38" s="807"/>
      <c r="CG38" s="807"/>
      <c r="CH38" s="807"/>
      <c r="CI38" s="807"/>
      <c r="CJ38" s="807"/>
      <c r="CK38" s="807"/>
      <c r="CL38" s="807"/>
      <c r="CM38" s="807"/>
      <c r="CN38" s="807"/>
      <c r="CO38" s="807"/>
      <c r="CP38" s="807"/>
      <c r="CQ38" s="807"/>
      <c r="CR38" s="807"/>
      <c r="CS38" s="807"/>
      <c r="CT38" s="807"/>
      <c r="CU38" s="807"/>
      <c r="CV38" s="807"/>
      <c r="CW38" s="807"/>
      <c r="CX38" s="807"/>
      <c r="CY38" s="807"/>
      <c r="CZ38" s="807"/>
      <c r="DA38" s="807"/>
      <c r="DB38" s="807"/>
      <c r="DC38" s="807"/>
      <c r="DD38" s="807"/>
      <c r="DE38" s="807"/>
      <c r="DF38" s="807"/>
      <c r="DG38" s="807"/>
      <c r="DH38" s="807"/>
      <c r="DI38" s="807"/>
      <c r="DJ38" s="807"/>
      <c r="DK38" s="807"/>
      <c r="DL38" s="807"/>
      <c r="DM38" s="807"/>
      <c r="DN38" s="807"/>
      <c r="DO38" s="807"/>
      <c r="DP38" s="807"/>
      <c r="DQ38" s="807"/>
      <c r="DR38" s="807"/>
    </row>
    <row r="39" spans="1:122" s="810" customFormat="1" ht="28.5" hidden="1">
      <c r="A39" s="789" t="s">
        <v>1395</v>
      </c>
      <c r="B39" s="808" t="s">
        <v>1396</v>
      </c>
      <c r="C39" s="1319"/>
      <c r="D39" s="1319"/>
      <c r="E39" s="1319"/>
      <c r="F39" s="1319"/>
      <c r="G39" s="1319"/>
      <c r="H39" s="1319"/>
      <c r="I39" s="1319"/>
      <c r="J39" s="1319"/>
      <c r="K39" s="1319"/>
      <c r="L39" s="1319"/>
      <c r="M39" s="1319"/>
      <c r="N39" s="1319">
        <v>0</v>
      </c>
      <c r="O39" s="926"/>
      <c r="P39" s="807"/>
      <c r="Q39" s="807"/>
      <c r="R39" s="807"/>
      <c r="S39" s="807"/>
      <c r="T39" s="807"/>
      <c r="U39" s="807"/>
      <c r="V39" s="807"/>
      <c r="W39" s="807"/>
      <c r="X39" s="807"/>
      <c r="Y39" s="807"/>
      <c r="Z39" s="807"/>
      <c r="AA39" s="807"/>
      <c r="AB39" s="807"/>
      <c r="AC39" s="807"/>
      <c r="AD39" s="807"/>
      <c r="AE39" s="807"/>
      <c r="AF39" s="807"/>
      <c r="AG39" s="807"/>
      <c r="AH39" s="807"/>
      <c r="AI39" s="807"/>
      <c r="AJ39" s="807"/>
      <c r="AK39" s="807"/>
      <c r="AL39" s="807"/>
      <c r="AM39" s="807"/>
      <c r="AN39" s="807"/>
      <c r="AO39" s="807"/>
      <c r="AP39" s="807"/>
      <c r="AQ39" s="807"/>
      <c r="AR39" s="807"/>
      <c r="AS39" s="807"/>
      <c r="AT39" s="807"/>
      <c r="AU39" s="807"/>
      <c r="AV39" s="807"/>
      <c r="AW39" s="807"/>
      <c r="AX39" s="807"/>
      <c r="AY39" s="807"/>
      <c r="AZ39" s="807"/>
      <c r="BA39" s="807"/>
      <c r="BB39" s="807"/>
      <c r="BC39" s="807"/>
      <c r="BD39" s="807"/>
      <c r="BE39" s="807"/>
      <c r="BF39" s="807"/>
      <c r="BG39" s="807"/>
      <c r="BH39" s="807"/>
      <c r="BI39" s="807"/>
      <c r="BJ39" s="807"/>
      <c r="BK39" s="807"/>
      <c r="BL39" s="807"/>
      <c r="BM39" s="807"/>
      <c r="BN39" s="807"/>
      <c r="BO39" s="807"/>
      <c r="BP39" s="807"/>
      <c r="BQ39" s="807"/>
      <c r="BR39" s="807"/>
      <c r="BS39" s="807"/>
      <c r="BT39" s="807"/>
      <c r="BU39" s="807"/>
      <c r="BV39" s="807"/>
      <c r="BW39" s="807"/>
      <c r="BX39" s="807"/>
      <c r="BY39" s="807"/>
      <c r="BZ39" s="807"/>
      <c r="CA39" s="807"/>
      <c r="CB39" s="807"/>
      <c r="CC39" s="807"/>
      <c r="CD39" s="807"/>
      <c r="CE39" s="807"/>
      <c r="CF39" s="807"/>
      <c r="CG39" s="807"/>
      <c r="CH39" s="807"/>
      <c r="CI39" s="807"/>
      <c r="CJ39" s="807"/>
      <c r="CK39" s="807"/>
      <c r="CL39" s="807"/>
      <c r="CM39" s="807"/>
      <c r="CN39" s="807"/>
      <c r="CO39" s="807"/>
      <c r="CP39" s="807"/>
      <c r="CQ39" s="807"/>
      <c r="CR39" s="807"/>
      <c r="CS39" s="807"/>
      <c r="CT39" s="807"/>
      <c r="CU39" s="807"/>
      <c r="CV39" s="807"/>
      <c r="CW39" s="807"/>
      <c r="CX39" s="807"/>
      <c r="CY39" s="807"/>
      <c r="CZ39" s="807"/>
      <c r="DA39" s="807"/>
      <c r="DB39" s="807"/>
      <c r="DC39" s="807"/>
      <c r="DD39" s="807"/>
      <c r="DE39" s="807"/>
      <c r="DF39" s="807"/>
      <c r="DG39" s="807"/>
      <c r="DH39" s="807"/>
      <c r="DI39" s="807"/>
      <c r="DJ39" s="807"/>
      <c r="DK39" s="807"/>
      <c r="DL39" s="807"/>
      <c r="DM39" s="807"/>
      <c r="DN39" s="807"/>
      <c r="DO39" s="807"/>
      <c r="DP39" s="807"/>
      <c r="DQ39" s="807"/>
      <c r="DR39" s="807"/>
    </row>
    <row r="40" spans="1:122" s="810" customFormat="1" ht="28.5" hidden="1">
      <c r="A40" s="789" t="s">
        <v>1397</v>
      </c>
      <c r="B40" s="808" t="s">
        <v>1398</v>
      </c>
      <c r="C40" s="1319"/>
      <c r="D40" s="1319"/>
      <c r="E40" s="1319"/>
      <c r="F40" s="1319"/>
      <c r="G40" s="1319"/>
      <c r="H40" s="1319"/>
      <c r="I40" s="1319"/>
      <c r="J40" s="1319"/>
      <c r="K40" s="1319"/>
      <c r="L40" s="1319"/>
      <c r="M40" s="1319"/>
      <c r="N40" s="1319">
        <v>0</v>
      </c>
      <c r="O40" s="926"/>
      <c r="P40" s="807"/>
      <c r="Q40" s="807"/>
      <c r="R40" s="807"/>
      <c r="S40" s="807"/>
      <c r="T40" s="807"/>
      <c r="U40" s="807"/>
      <c r="V40" s="807"/>
      <c r="W40" s="807"/>
      <c r="X40" s="807"/>
      <c r="Y40" s="807"/>
      <c r="Z40" s="807"/>
      <c r="AA40" s="807"/>
      <c r="AB40" s="807"/>
      <c r="AC40" s="807"/>
      <c r="AD40" s="807"/>
      <c r="AE40" s="807"/>
      <c r="AF40" s="807"/>
      <c r="AG40" s="807"/>
      <c r="AH40" s="807"/>
      <c r="AI40" s="807"/>
      <c r="AJ40" s="807"/>
      <c r="AK40" s="807"/>
      <c r="AL40" s="807"/>
      <c r="AM40" s="807"/>
      <c r="AN40" s="807"/>
      <c r="AO40" s="807"/>
      <c r="AP40" s="807"/>
      <c r="AQ40" s="807"/>
      <c r="AR40" s="807"/>
      <c r="AS40" s="807"/>
      <c r="AT40" s="807"/>
      <c r="AU40" s="807"/>
      <c r="AV40" s="807"/>
      <c r="AW40" s="807"/>
      <c r="AX40" s="807"/>
      <c r="AY40" s="807"/>
      <c r="AZ40" s="807"/>
      <c r="BA40" s="807"/>
      <c r="BB40" s="807"/>
      <c r="BC40" s="807"/>
      <c r="BD40" s="807"/>
      <c r="BE40" s="807"/>
      <c r="BF40" s="807"/>
      <c r="BG40" s="807"/>
      <c r="BH40" s="807"/>
      <c r="BI40" s="807"/>
      <c r="BJ40" s="807"/>
      <c r="BK40" s="807"/>
      <c r="BL40" s="807"/>
      <c r="BM40" s="807"/>
      <c r="BN40" s="807"/>
      <c r="BO40" s="807"/>
      <c r="BP40" s="807"/>
      <c r="BQ40" s="807"/>
      <c r="BR40" s="807"/>
      <c r="BS40" s="807"/>
      <c r="BT40" s="807"/>
      <c r="BU40" s="807"/>
      <c r="BV40" s="807"/>
      <c r="BW40" s="807"/>
      <c r="BX40" s="807"/>
      <c r="BY40" s="807"/>
      <c r="BZ40" s="807"/>
      <c r="CA40" s="807"/>
      <c r="CB40" s="807"/>
      <c r="CC40" s="807"/>
      <c r="CD40" s="807"/>
      <c r="CE40" s="807"/>
      <c r="CF40" s="807"/>
      <c r="CG40" s="807"/>
      <c r="CH40" s="807"/>
      <c r="CI40" s="807"/>
      <c r="CJ40" s="807"/>
      <c r="CK40" s="807"/>
      <c r="CL40" s="807"/>
      <c r="CM40" s="807"/>
      <c r="CN40" s="807"/>
      <c r="CO40" s="807"/>
      <c r="CP40" s="807"/>
      <c r="CQ40" s="807"/>
      <c r="CR40" s="807"/>
      <c r="CS40" s="807"/>
      <c r="CT40" s="807"/>
      <c r="CU40" s="807"/>
      <c r="CV40" s="807"/>
      <c r="CW40" s="807"/>
      <c r="CX40" s="807"/>
      <c r="CY40" s="807"/>
      <c r="CZ40" s="807"/>
      <c r="DA40" s="807"/>
      <c r="DB40" s="807"/>
      <c r="DC40" s="807"/>
      <c r="DD40" s="807"/>
      <c r="DE40" s="807"/>
      <c r="DF40" s="807"/>
      <c r="DG40" s="807"/>
      <c r="DH40" s="807"/>
      <c r="DI40" s="807"/>
      <c r="DJ40" s="807"/>
      <c r="DK40" s="807"/>
      <c r="DL40" s="807"/>
      <c r="DM40" s="807"/>
      <c r="DN40" s="807"/>
      <c r="DO40" s="807"/>
      <c r="DP40" s="807"/>
      <c r="DQ40" s="807"/>
      <c r="DR40" s="807"/>
    </row>
    <row r="41" spans="1:122" s="810" customFormat="1" ht="28.5" hidden="1">
      <c r="A41" s="789" t="s">
        <v>1399</v>
      </c>
      <c r="B41" s="808" t="s">
        <v>1400</v>
      </c>
      <c r="C41" s="1319"/>
      <c r="D41" s="1319"/>
      <c r="E41" s="1319"/>
      <c r="F41" s="1319"/>
      <c r="G41" s="1319"/>
      <c r="H41" s="1319"/>
      <c r="I41" s="1319"/>
      <c r="J41" s="1319"/>
      <c r="K41" s="1319"/>
      <c r="L41" s="1319"/>
      <c r="M41" s="1319"/>
      <c r="N41" s="1319">
        <v>0</v>
      </c>
      <c r="O41" s="926"/>
      <c r="P41" s="807"/>
      <c r="Q41" s="807"/>
      <c r="R41" s="807"/>
      <c r="S41" s="807"/>
      <c r="T41" s="807"/>
      <c r="U41" s="807"/>
      <c r="V41" s="807"/>
      <c r="W41" s="807"/>
      <c r="X41" s="807"/>
      <c r="Y41" s="807"/>
      <c r="Z41" s="807"/>
      <c r="AA41" s="807"/>
      <c r="AB41" s="807"/>
      <c r="AC41" s="807"/>
      <c r="AD41" s="807"/>
      <c r="AE41" s="807"/>
      <c r="AF41" s="807"/>
      <c r="AG41" s="807"/>
      <c r="AH41" s="807"/>
      <c r="AI41" s="807"/>
      <c r="AJ41" s="807"/>
      <c r="AK41" s="807"/>
      <c r="AL41" s="807"/>
      <c r="AM41" s="807"/>
      <c r="AN41" s="807"/>
      <c r="AO41" s="807"/>
      <c r="AP41" s="807"/>
      <c r="AQ41" s="807"/>
      <c r="AR41" s="807"/>
      <c r="AS41" s="807"/>
      <c r="AT41" s="807"/>
      <c r="AU41" s="807"/>
      <c r="AV41" s="807"/>
      <c r="AW41" s="807"/>
      <c r="AX41" s="807"/>
      <c r="AY41" s="807"/>
      <c r="AZ41" s="807"/>
      <c r="BA41" s="807"/>
      <c r="BB41" s="807"/>
      <c r="BC41" s="807"/>
      <c r="BD41" s="807"/>
      <c r="BE41" s="807"/>
      <c r="BF41" s="807"/>
      <c r="BG41" s="807"/>
      <c r="BH41" s="807"/>
      <c r="BI41" s="807"/>
      <c r="BJ41" s="807"/>
      <c r="BK41" s="807"/>
      <c r="BL41" s="807"/>
      <c r="BM41" s="807"/>
      <c r="BN41" s="807"/>
      <c r="BO41" s="807"/>
      <c r="BP41" s="807"/>
      <c r="BQ41" s="807"/>
      <c r="BR41" s="807"/>
      <c r="BS41" s="807"/>
      <c r="BT41" s="807"/>
      <c r="BU41" s="807"/>
      <c r="BV41" s="807"/>
      <c r="BW41" s="807"/>
      <c r="BX41" s="807"/>
      <c r="BY41" s="807"/>
      <c r="BZ41" s="807"/>
      <c r="CA41" s="807"/>
      <c r="CB41" s="807"/>
      <c r="CC41" s="807"/>
      <c r="CD41" s="807"/>
      <c r="CE41" s="807"/>
      <c r="CF41" s="807"/>
      <c r="CG41" s="807"/>
      <c r="CH41" s="807"/>
      <c r="CI41" s="807"/>
      <c r="CJ41" s="807"/>
      <c r="CK41" s="807"/>
      <c r="CL41" s="807"/>
      <c r="CM41" s="807"/>
      <c r="CN41" s="807"/>
      <c r="CO41" s="807"/>
      <c r="CP41" s="807"/>
      <c r="CQ41" s="807"/>
      <c r="CR41" s="807"/>
      <c r="CS41" s="807"/>
      <c r="CT41" s="807"/>
      <c r="CU41" s="807"/>
      <c r="CV41" s="807"/>
      <c r="CW41" s="807"/>
      <c r="CX41" s="807"/>
      <c r="CY41" s="807"/>
      <c r="CZ41" s="807"/>
      <c r="DA41" s="807"/>
      <c r="DB41" s="807"/>
      <c r="DC41" s="807"/>
      <c r="DD41" s="807"/>
      <c r="DE41" s="807"/>
      <c r="DF41" s="807"/>
      <c r="DG41" s="807"/>
      <c r="DH41" s="807"/>
      <c r="DI41" s="807"/>
      <c r="DJ41" s="807"/>
      <c r="DK41" s="807"/>
      <c r="DL41" s="807"/>
      <c r="DM41" s="807"/>
      <c r="DN41" s="807"/>
      <c r="DO41" s="807"/>
      <c r="DP41" s="807"/>
      <c r="DQ41" s="807"/>
      <c r="DR41" s="807"/>
    </row>
    <row r="42" spans="1:122" s="810" customFormat="1" hidden="1">
      <c r="A42" s="789" t="s">
        <v>1401</v>
      </c>
      <c r="B42" s="808" t="s">
        <v>1402</v>
      </c>
      <c r="C42" s="1319"/>
      <c r="D42" s="1319"/>
      <c r="E42" s="1319"/>
      <c r="F42" s="1319"/>
      <c r="G42" s="1319"/>
      <c r="H42" s="1319"/>
      <c r="I42" s="1319"/>
      <c r="J42" s="1319"/>
      <c r="K42" s="1319"/>
      <c r="L42" s="1319"/>
      <c r="M42" s="1319"/>
      <c r="N42" s="1319">
        <v>0</v>
      </c>
      <c r="O42" s="926"/>
      <c r="P42" s="807"/>
      <c r="Q42" s="807"/>
      <c r="R42" s="807"/>
      <c r="S42" s="807"/>
      <c r="T42" s="807"/>
      <c r="U42" s="807"/>
      <c r="V42" s="807"/>
      <c r="W42" s="807"/>
      <c r="X42" s="807"/>
      <c r="Y42" s="807"/>
      <c r="Z42" s="807"/>
      <c r="AA42" s="807"/>
      <c r="AB42" s="807"/>
      <c r="AC42" s="807"/>
      <c r="AD42" s="807"/>
      <c r="AE42" s="807"/>
      <c r="AF42" s="807"/>
      <c r="AG42" s="807"/>
      <c r="AH42" s="807"/>
      <c r="AI42" s="807"/>
      <c r="AJ42" s="807"/>
      <c r="AK42" s="807"/>
      <c r="AL42" s="807"/>
      <c r="AM42" s="807"/>
      <c r="AN42" s="807"/>
      <c r="AO42" s="807"/>
      <c r="AP42" s="807"/>
      <c r="AQ42" s="807"/>
      <c r="AR42" s="807"/>
      <c r="AS42" s="807"/>
      <c r="AT42" s="807"/>
      <c r="AU42" s="807"/>
      <c r="AV42" s="807"/>
      <c r="AW42" s="807"/>
      <c r="AX42" s="807"/>
      <c r="AY42" s="807"/>
      <c r="AZ42" s="807"/>
      <c r="BA42" s="807"/>
      <c r="BB42" s="807"/>
      <c r="BC42" s="807"/>
      <c r="BD42" s="807"/>
      <c r="BE42" s="807"/>
      <c r="BF42" s="807"/>
      <c r="BG42" s="807"/>
      <c r="BH42" s="807"/>
      <c r="BI42" s="807"/>
      <c r="BJ42" s="807"/>
      <c r="BK42" s="807"/>
      <c r="BL42" s="807"/>
      <c r="BM42" s="807"/>
      <c r="BN42" s="807"/>
      <c r="BO42" s="807"/>
      <c r="BP42" s="807"/>
      <c r="BQ42" s="807"/>
      <c r="BR42" s="807"/>
      <c r="BS42" s="807"/>
      <c r="BT42" s="807"/>
      <c r="BU42" s="807"/>
      <c r="BV42" s="807"/>
      <c r="BW42" s="807"/>
      <c r="BX42" s="807"/>
      <c r="BY42" s="807"/>
      <c r="BZ42" s="807"/>
      <c r="CA42" s="807"/>
      <c r="CB42" s="807"/>
      <c r="CC42" s="807"/>
      <c r="CD42" s="807"/>
      <c r="CE42" s="807"/>
      <c r="CF42" s="807"/>
      <c r="CG42" s="807"/>
      <c r="CH42" s="807"/>
      <c r="CI42" s="807"/>
      <c r="CJ42" s="807"/>
      <c r="CK42" s="807"/>
      <c r="CL42" s="807"/>
      <c r="CM42" s="807"/>
      <c r="CN42" s="807"/>
      <c r="CO42" s="807"/>
      <c r="CP42" s="807"/>
      <c r="CQ42" s="807"/>
      <c r="CR42" s="807"/>
      <c r="CS42" s="807"/>
      <c r="CT42" s="807"/>
      <c r="CU42" s="807"/>
      <c r="CV42" s="807"/>
      <c r="CW42" s="807"/>
      <c r="CX42" s="807"/>
      <c r="CY42" s="807"/>
      <c r="CZ42" s="807"/>
      <c r="DA42" s="807"/>
      <c r="DB42" s="807"/>
      <c r="DC42" s="807"/>
      <c r="DD42" s="807"/>
      <c r="DE42" s="807"/>
      <c r="DF42" s="807"/>
      <c r="DG42" s="807"/>
      <c r="DH42" s="807"/>
      <c r="DI42" s="807"/>
      <c r="DJ42" s="807"/>
      <c r="DK42" s="807"/>
      <c r="DL42" s="807"/>
      <c r="DM42" s="807"/>
      <c r="DN42" s="807"/>
      <c r="DO42" s="807"/>
      <c r="DP42" s="807"/>
      <c r="DQ42" s="807"/>
      <c r="DR42" s="807"/>
    </row>
    <row r="43" spans="1:122" s="810" customFormat="1" ht="42.75" hidden="1">
      <c r="A43" s="789" t="s">
        <v>1403</v>
      </c>
      <c r="B43" s="808" t="s">
        <v>1404</v>
      </c>
      <c r="C43" s="804"/>
      <c r="D43" s="804"/>
      <c r="E43" s="804"/>
      <c r="F43" s="804"/>
      <c r="G43" s="804"/>
      <c r="H43" s="804"/>
      <c r="I43" s="804"/>
      <c r="J43" s="804"/>
      <c r="K43" s="804"/>
      <c r="L43" s="804"/>
      <c r="M43" s="804"/>
      <c r="N43" s="804">
        <v>0</v>
      </c>
      <c r="O43" s="926"/>
      <c r="P43" s="807"/>
      <c r="Q43" s="807"/>
      <c r="R43" s="807"/>
      <c r="S43" s="807"/>
      <c r="T43" s="807"/>
      <c r="U43" s="807"/>
      <c r="V43" s="807"/>
      <c r="W43" s="807"/>
      <c r="X43" s="807"/>
      <c r="Y43" s="807"/>
      <c r="Z43" s="807"/>
      <c r="AA43" s="807"/>
      <c r="AB43" s="807"/>
      <c r="AC43" s="807"/>
      <c r="AD43" s="807"/>
      <c r="AE43" s="807"/>
      <c r="AF43" s="807"/>
      <c r="AG43" s="807"/>
      <c r="AH43" s="807"/>
      <c r="AI43" s="807"/>
      <c r="AJ43" s="807"/>
      <c r="AK43" s="807"/>
      <c r="AL43" s="807"/>
      <c r="AM43" s="807"/>
      <c r="AN43" s="807"/>
      <c r="AO43" s="807"/>
      <c r="AP43" s="807"/>
      <c r="AQ43" s="807"/>
      <c r="AR43" s="807"/>
      <c r="AS43" s="807"/>
      <c r="AT43" s="807"/>
      <c r="AU43" s="807"/>
      <c r="AV43" s="807"/>
      <c r="AW43" s="807"/>
      <c r="AX43" s="807"/>
      <c r="AY43" s="807"/>
      <c r="AZ43" s="807"/>
      <c r="BA43" s="807"/>
      <c r="BB43" s="807"/>
      <c r="BC43" s="807"/>
      <c r="BD43" s="807"/>
      <c r="BE43" s="807"/>
      <c r="BF43" s="807"/>
      <c r="BG43" s="807"/>
      <c r="BH43" s="807"/>
      <c r="BI43" s="807"/>
      <c r="BJ43" s="807"/>
      <c r="BK43" s="807"/>
      <c r="BL43" s="807"/>
      <c r="BM43" s="807"/>
      <c r="BN43" s="807"/>
      <c r="BO43" s="807"/>
      <c r="BP43" s="807"/>
      <c r="BQ43" s="807"/>
      <c r="BR43" s="807"/>
      <c r="BS43" s="807"/>
      <c r="BT43" s="807"/>
      <c r="BU43" s="807"/>
      <c r="BV43" s="807"/>
      <c r="BW43" s="807"/>
      <c r="BX43" s="807"/>
      <c r="BY43" s="807"/>
      <c r="BZ43" s="807"/>
      <c r="CA43" s="807"/>
      <c r="CB43" s="807"/>
      <c r="CC43" s="807"/>
      <c r="CD43" s="807"/>
      <c r="CE43" s="807"/>
      <c r="CF43" s="807"/>
      <c r="CG43" s="807"/>
      <c r="CH43" s="807"/>
      <c r="CI43" s="807"/>
      <c r="CJ43" s="807"/>
      <c r="CK43" s="807"/>
      <c r="CL43" s="807"/>
      <c r="CM43" s="807"/>
      <c r="CN43" s="807"/>
      <c r="CO43" s="807"/>
      <c r="CP43" s="807"/>
      <c r="CQ43" s="807"/>
      <c r="CR43" s="807"/>
      <c r="CS43" s="807"/>
      <c r="CT43" s="807"/>
      <c r="CU43" s="807"/>
      <c r="CV43" s="807"/>
      <c r="CW43" s="807"/>
      <c r="CX43" s="807"/>
      <c r="CY43" s="807"/>
      <c r="CZ43" s="807"/>
      <c r="DA43" s="807"/>
      <c r="DB43" s="807"/>
      <c r="DC43" s="807"/>
      <c r="DD43" s="807"/>
      <c r="DE43" s="807"/>
      <c r="DF43" s="807"/>
      <c r="DG43" s="807"/>
      <c r="DH43" s="807"/>
      <c r="DI43" s="807"/>
      <c r="DJ43" s="807"/>
      <c r="DK43" s="807"/>
      <c r="DL43" s="807"/>
      <c r="DM43" s="807"/>
      <c r="DN43" s="807"/>
      <c r="DO43" s="807"/>
      <c r="DP43" s="807"/>
      <c r="DQ43" s="807"/>
      <c r="DR43" s="807"/>
    </row>
    <row r="44" spans="1:122" s="810" customFormat="1" hidden="1">
      <c r="A44" s="789" t="s">
        <v>1405</v>
      </c>
      <c r="B44" s="808" t="s">
        <v>1406</v>
      </c>
      <c r="C44" s="1319"/>
      <c r="D44" s="1319"/>
      <c r="E44" s="1319"/>
      <c r="F44" s="1319"/>
      <c r="G44" s="1319"/>
      <c r="H44" s="1319"/>
      <c r="I44" s="1319"/>
      <c r="J44" s="1319"/>
      <c r="K44" s="1319"/>
      <c r="L44" s="1319"/>
      <c r="M44" s="1319"/>
      <c r="N44" s="1319">
        <v>0</v>
      </c>
      <c r="O44" s="926"/>
      <c r="P44" s="807"/>
      <c r="Q44" s="807"/>
      <c r="R44" s="807"/>
      <c r="S44" s="807"/>
      <c r="T44" s="807"/>
      <c r="U44" s="807"/>
      <c r="V44" s="807"/>
      <c r="W44" s="807"/>
      <c r="X44" s="807"/>
      <c r="Y44" s="807"/>
      <c r="Z44" s="807"/>
      <c r="AA44" s="807"/>
      <c r="AB44" s="807"/>
      <c r="AC44" s="807"/>
      <c r="AD44" s="807"/>
      <c r="AE44" s="807"/>
      <c r="AF44" s="807"/>
      <c r="AG44" s="807"/>
      <c r="AH44" s="807"/>
      <c r="AI44" s="807"/>
      <c r="AJ44" s="807"/>
      <c r="AK44" s="807"/>
      <c r="AL44" s="807"/>
      <c r="AM44" s="807"/>
      <c r="AN44" s="807"/>
      <c r="AO44" s="807"/>
      <c r="AP44" s="807"/>
      <c r="AQ44" s="807"/>
      <c r="AR44" s="807"/>
      <c r="AS44" s="807"/>
      <c r="AT44" s="807"/>
      <c r="AU44" s="807"/>
      <c r="AV44" s="807"/>
      <c r="AW44" s="807"/>
      <c r="AX44" s="807"/>
      <c r="AY44" s="807"/>
      <c r="AZ44" s="807"/>
      <c r="BA44" s="807"/>
      <c r="BB44" s="807"/>
      <c r="BC44" s="807"/>
      <c r="BD44" s="807"/>
      <c r="BE44" s="807"/>
      <c r="BF44" s="807"/>
      <c r="BG44" s="807"/>
      <c r="BH44" s="807"/>
      <c r="BI44" s="807"/>
      <c r="BJ44" s="807"/>
      <c r="BK44" s="807"/>
      <c r="BL44" s="807"/>
      <c r="BM44" s="807"/>
      <c r="BN44" s="807"/>
      <c r="BO44" s="807"/>
      <c r="BP44" s="807"/>
      <c r="BQ44" s="807"/>
      <c r="BR44" s="807"/>
      <c r="BS44" s="807"/>
      <c r="BT44" s="807"/>
      <c r="BU44" s="807"/>
      <c r="BV44" s="807"/>
      <c r="BW44" s="807"/>
      <c r="BX44" s="807"/>
      <c r="BY44" s="807"/>
      <c r="BZ44" s="807"/>
      <c r="CA44" s="807"/>
      <c r="CB44" s="807"/>
      <c r="CC44" s="807"/>
      <c r="CD44" s="807"/>
      <c r="CE44" s="807"/>
      <c r="CF44" s="807"/>
      <c r="CG44" s="807"/>
      <c r="CH44" s="807"/>
      <c r="CI44" s="807"/>
      <c r="CJ44" s="807"/>
      <c r="CK44" s="807"/>
      <c r="CL44" s="807"/>
      <c r="CM44" s="807"/>
      <c r="CN44" s="807"/>
      <c r="CO44" s="807"/>
      <c r="CP44" s="807"/>
      <c r="CQ44" s="807"/>
      <c r="CR44" s="807"/>
      <c r="CS44" s="807"/>
      <c r="CT44" s="807"/>
      <c r="CU44" s="807"/>
      <c r="CV44" s="807"/>
      <c r="CW44" s="807"/>
      <c r="CX44" s="807"/>
      <c r="CY44" s="807"/>
      <c r="CZ44" s="807"/>
      <c r="DA44" s="807"/>
      <c r="DB44" s="807"/>
      <c r="DC44" s="807"/>
      <c r="DD44" s="807"/>
      <c r="DE44" s="807"/>
      <c r="DF44" s="807"/>
      <c r="DG44" s="807"/>
      <c r="DH44" s="807"/>
      <c r="DI44" s="807"/>
      <c r="DJ44" s="807"/>
      <c r="DK44" s="807"/>
      <c r="DL44" s="807"/>
      <c r="DM44" s="807"/>
      <c r="DN44" s="807"/>
      <c r="DO44" s="807"/>
      <c r="DP44" s="807"/>
      <c r="DQ44" s="807"/>
      <c r="DR44" s="807"/>
    </row>
    <row r="45" spans="1:122" s="810" customFormat="1" ht="28.5" hidden="1">
      <c r="A45" s="789" t="s">
        <v>1407</v>
      </c>
      <c r="B45" s="808" t="s">
        <v>1408</v>
      </c>
      <c r="C45" s="1321"/>
      <c r="D45" s="1321"/>
      <c r="E45" s="1321"/>
      <c r="F45" s="1321"/>
      <c r="G45" s="1321"/>
      <c r="H45" s="1319"/>
      <c r="I45" s="1321"/>
      <c r="J45" s="1319"/>
      <c r="K45" s="1321"/>
      <c r="L45" s="1319"/>
      <c r="M45" s="1321"/>
      <c r="N45" s="1319">
        <v>0</v>
      </c>
      <c r="O45" s="926"/>
      <c r="P45" s="807"/>
      <c r="Q45" s="807"/>
      <c r="R45" s="807"/>
      <c r="S45" s="807"/>
      <c r="T45" s="807"/>
      <c r="U45" s="807"/>
      <c r="V45" s="807"/>
      <c r="W45" s="807"/>
      <c r="X45" s="807"/>
      <c r="Y45" s="807"/>
      <c r="Z45" s="807"/>
      <c r="AA45" s="807"/>
      <c r="AB45" s="807"/>
      <c r="AC45" s="807"/>
      <c r="AD45" s="807"/>
      <c r="AE45" s="807"/>
      <c r="AF45" s="807"/>
      <c r="AG45" s="807"/>
      <c r="AH45" s="807"/>
      <c r="AI45" s="807"/>
      <c r="AJ45" s="807"/>
      <c r="AK45" s="807"/>
      <c r="AL45" s="807"/>
      <c r="AM45" s="807"/>
      <c r="AN45" s="807"/>
      <c r="AO45" s="807"/>
      <c r="AP45" s="807"/>
      <c r="AQ45" s="807"/>
      <c r="AR45" s="807"/>
      <c r="AS45" s="807"/>
      <c r="AT45" s="807"/>
      <c r="AU45" s="807"/>
      <c r="AV45" s="807"/>
      <c r="AW45" s="807"/>
      <c r="AX45" s="807"/>
      <c r="AY45" s="807"/>
      <c r="AZ45" s="807"/>
      <c r="BA45" s="807"/>
      <c r="BB45" s="807"/>
      <c r="BC45" s="807"/>
      <c r="BD45" s="807"/>
      <c r="BE45" s="807"/>
      <c r="BF45" s="807"/>
      <c r="BG45" s="807"/>
      <c r="BH45" s="807"/>
      <c r="BI45" s="807"/>
      <c r="BJ45" s="807"/>
      <c r="BK45" s="807"/>
      <c r="BL45" s="807"/>
      <c r="BM45" s="807"/>
      <c r="BN45" s="807"/>
      <c r="BO45" s="807"/>
      <c r="BP45" s="807"/>
      <c r="BQ45" s="807"/>
      <c r="BR45" s="807"/>
      <c r="BS45" s="807"/>
      <c r="BT45" s="807"/>
      <c r="BU45" s="807"/>
      <c r="BV45" s="807"/>
      <c r="BW45" s="807"/>
      <c r="BX45" s="807"/>
      <c r="BY45" s="807"/>
      <c r="BZ45" s="807"/>
      <c r="CA45" s="807"/>
      <c r="CB45" s="807"/>
      <c r="CC45" s="807"/>
      <c r="CD45" s="807"/>
      <c r="CE45" s="807"/>
      <c r="CF45" s="807"/>
      <c r="CG45" s="807"/>
      <c r="CH45" s="807"/>
      <c r="CI45" s="807"/>
      <c r="CJ45" s="807"/>
      <c r="CK45" s="807"/>
      <c r="CL45" s="807"/>
      <c r="CM45" s="807"/>
      <c r="CN45" s="807"/>
      <c r="CO45" s="807"/>
      <c r="CP45" s="807"/>
      <c r="CQ45" s="807"/>
      <c r="CR45" s="807"/>
      <c r="CS45" s="807"/>
      <c r="CT45" s="807"/>
      <c r="CU45" s="807"/>
      <c r="CV45" s="807"/>
      <c r="CW45" s="807"/>
      <c r="CX45" s="807"/>
      <c r="CY45" s="807"/>
      <c r="CZ45" s="807"/>
      <c r="DA45" s="807"/>
      <c r="DB45" s="807"/>
      <c r="DC45" s="807"/>
      <c r="DD45" s="807"/>
      <c r="DE45" s="807"/>
      <c r="DF45" s="807"/>
      <c r="DG45" s="807"/>
      <c r="DH45" s="807"/>
      <c r="DI45" s="807"/>
      <c r="DJ45" s="807"/>
      <c r="DK45" s="807"/>
      <c r="DL45" s="807"/>
      <c r="DM45" s="807"/>
      <c r="DN45" s="807"/>
      <c r="DO45" s="807"/>
      <c r="DP45" s="807"/>
      <c r="DQ45" s="807"/>
      <c r="DR45" s="807"/>
    </row>
    <row r="46" spans="1:122" s="810" customFormat="1" hidden="1">
      <c r="A46" s="789" t="s">
        <v>1409</v>
      </c>
      <c r="B46" s="808" t="s">
        <v>1410</v>
      </c>
      <c r="C46" s="1319"/>
      <c r="D46" s="1319"/>
      <c r="E46" s="1321"/>
      <c r="F46" s="1319"/>
      <c r="G46" s="1319"/>
      <c r="H46" s="1319"/>
      <c r="I46" s="1319"/>
      <c r="J46" s="1319"/>
      <c r="K46" s="1319"/>
      <c r="L46" s="1319"/>
      <c r="M46" s="1319"/>
      <c r="N46" s="1319">
        <v>0</v>
      </c>
      <c r="O46" s="926"/>
      <c r="P46" s="807"/>
      <c r="Q46" s="807"/>
      <c r="R46" s="807"/>
      <c r="S46" s="807"/>
      <c r="T46" s="807"/>
      <c r="U46" s="807"/>
      <c r="V46" s="807"/>
      <c r="W46" s="807"/>
      <c r="X46" s="807"/>
      <c r="Y46" s="807"/>
      <c r="Z46" s="807"/>
      <c r="AA46" s="807"/>
      <c r="AB46" s="807"/>
      <c r="AC46" s="807"/>
      <c r="AD46" s="807"/>
      <c r="AE46" s="807"/>
      <c r="AF46" s="807"/>
      <c r="AG46" s="807"/>
      <c r="AH46" s="807"/>
      <c r="AI46" s="807"/>
      <c r="AJ46" s="807"/>
      <c r="AK46" s="807"/>
      <c r="AL46" s="807"/>
      <c r="AM46" s="807"/>
      <c r="AN46" s="807"/>
      <c r="AO46" s="807"/>
      <c r="AP46" s="807"/>
      <c r="AQ46" s="807"/>
      <c r="AR46" s="807"/>
      <c r="AS46" s="807"/>
      <c r="AT46" s="807"/>
      <c r="AU46" s="807"/>
      <c r="AV46" s="807"/>
      <c r="AW46" s="807"/>
      <c r="AX46" s="807"/>
      <c r="AY46" s="807"/>
      <c r="AZ46" s="807"/>
      <c r="BA46" s="807"/>
      <c r="BB46" s="807"/>
      <c r="BC46" s="807"/>
      <c r="BD46" s="807"/>
      <c r="BE46" s="807"/>
      <c r="BF46" s="807"/>
      <c r="BG46" s="807"/>
      <c r="BH46" s="807"/>
      <c r="BI46" s="807"/>
      <c r="BJ46" s="807"/>
      <c r="BK46" s="807"/>
      <c r="BL46" s="807"/>
      <c r="BM46" s="807"/>
      <c r="BN46" s="807"/>
      <c r="BO46" s="807"/>
      <c r="BP46" s="807"/>
      <c r="BQ46" s="807"/>
      <c r="BR46" s="807"/>
      <c r="BS46" s="807"/>
      <c r="BT46" s="807"/>
      <c r="BU46" s="807"/>
      <c r="BV46" s="807"/>
      <c r="BW46" s="807"/>
      <c r="BX46" s="807"/>
      <c r="BY46" s="807"/>
      <c r="BZ46" s="807"/>
      <c r="CA46" s="807"/>
      <c r="CB46" s="807"/>
      <c r="CC46" s="807"/>
      <c r="CD46" s="807"/>
      <c r="CE46" s="807"/>
      <c r="CF46" s="807"/>
      <c r="CG46" s="807"/>
      <c r="CH46" s="807"/>
      <c r="CI46" s="807"/>
      <c r="CJ46" s="807"/>
      <c r="CK46" s="807"/>
      <c r="CL46" s="807"/>
      <c r="CM46" s="807"/>
      <c r="CN46" s="807"/>
      <c r="CO46" s="807"/>
      <c r="CP46" s="807"/>
      <c r="CQ46" s="807"/>
      <c r="CR46" s="807"/>
      <c r="CS46" s="807"/>
      <c r="CT46" s="807"/>
      <c r="CU46" s="807"/>
      <c r="CV46" s="807"/>
      <c r="CW46" s="807"/>
      <c r="CX46" s="807"/>
      <c r="CY46" s="807"/>
      <c r="CZ46" s="807"/>
      <c r="DA46" s="807"/>
      <c r="DB46" s="807"/>
      <c r="DC46" s="807"/>
      <c r="DD46" s="807"/>
      <c r="DE46" s="807"/>
      <c r="DF46" s="807"/>
      <c r="DG46" s="807"/>
      <c r="DH46" s="807"/>
      <c r="DI46" s="807"/>
      <c r="DJ46" s="807"/>
      <c r="DK46" s="807"/>
      <c r="DL46" s="807"/>
      <c r="DM46" s="807"/>
      <c r="DN46" s="807"/>
      <c r="DO46" s="807"/>
      <c r="DP46" s="807"/>
      <c r="DQ46" s="807"/>
      <c r="DR46" s="807"/>
    </row>
    <row r="47" spans="1:122" s="810" customFormat="1">
      <c r="A47" s="789" t="s">
        <v>1411</v>
      </c>
      <c r="B47" s="808" t="s">
        <v>1412</v>
      </c>
      <c r="C47" s="1319"/>
      <c r="D47" s="1319"/>
      <c r="E47" s="1319"/>
      <c r="F47" s="1319"/>
      <c r="G47" s="1319"/>
      <c r="H47" s="1319"/>
      <c r="I47" s="1319"/>
      <c r="J47" s="1319"/>
      <c r="K47" s="1319"/>
      <c r="L47" s="1319"/>
      <c r="M47" s="1319"/>
      <c r="N47" s="1319">
        <v>0</v>
      </c>
      <c r="O47" s="926"/>
      <c r="P47" s="807"/>
      <c r="Q47" s="807"/>
      <c r="R47" s="807"/>
      <c r="S47" s="807"/>
      <c r="T47" s="807"/>
      <c r="U47" s="807"/>
      <c r="V47" s="807"/>
      <c r="W47" s="807"/>
      <c r="X47" s="807"/>
      <c r="Y47" s="807"/>
      <c r="Z47" s="807"/>
      <c r="AA47" s="807"/>
      <c r="AB47" s="807"/>
      <c r="AC47" s="807"/>
      <c r="AD47" s="807"/>
      <c r="AE47" s="807"/>
      <c r="AF47" s="807"/>
      <c r="AG47" s="807"/>
      <c r="AH47" s="807"/>
      <c r="AI47" s="807"/>
      <c r="AJ47" s="807"/>
      <c r="AK47" s="807"/>
      <c r="AL47" s="807"/>
      <c r="AM47" s="807"/>
      <c r="AN47" s="807"/>
      <c r="AO47" s="807"/>
      <c r="AP47" s="807"/>
      <c r="AQ47" s="807"/>
      <c r="AR47" s="807"/>
      <c r="AS47" s="807"/>
      <c r="AT47" s="807"/>
      <c r="AU47" s="807"/>
      <c r="AV47" s="807"/>
      <c r="AW47" s="807"/>
      <c r="AX47" s="807"/>
      <c r="AY47" s="807"/>
      <c r="AZ47" s="807"/>
      <c r="BA47" s="807"/>
      <c r="BB47" s="807"/>
      <c r="BC47" s="807"/>
      <c r="BD47" s="807"/>
      <c r="BE47" s="807"/>
      <c r="BF47" s="807"/>
      <c r="BG47" s="807"/>
      <c r="BH47" s="807"/>
      <c r="BI47" s="807"/>
      <c r="BJ47" s="807"/>
      <c r="BK47" s="807"/>
      <c r="BL47" s="807"/>
      <c r="BM47" s="807"/>
      <c r="BN47" s="807"/>
      <c r="BO47" s="807"/>
      <c r="BP47" s="807"/>
      <c r="BQ47" s="807"/>
      <c r="BR47" s="807"/>
      <c r="BS47" s="807"/>
      <c r="BT47" s="807"/>
      <c r="BU47" s="807"/>
      <c r="BV47" s="807"/>
      <c r="BW47" s="807"/>
      <c r="BX47" s="807"/>
      <c r="BY47" s="807"/>
      <c r="BZ47" s="807"/>
      <c r="CA47" s="807"/>
      <c r="CB47" s="807"/>
      <c r="CC47" s="807"/>
      <c r="CD47" s="807"/>
      <c r="CE47" s="807"/>
      <c r="CF47" s="807"/>
      <c r="CG47" s="807"/>
      <c r="CH47" s="807"/>
      <c r="CI47" s="807"/>
      <c r="CJ47" s="807"/>
      <c r="CK47" s="807"/>
      <c r="CL47" s="807"/>
      <c r="CM47" s="807"/>
      <c r="CN47" s="807"/>
      <c r="CO47" s="807"/>
      <c r="CP47" s="807"/>
      <c r="CQ47" s="807"/>
      <c r="CR47" s="807"/>
      <c r="CS47" s="807"/>
      <c r="CT47" s="807"/>
      <c r="CU47" s="807"/>
      <c r="CV47" s="807"/>
      <c r="CW47" s="807"/>
      <c r="CX47" s="807"/>
      <c r="CY47" s="807"/>
      <c r="CZ47" s="807"/>
      <c r="DA47" s="807"/>
      <c r="DB47" s="807"/>
      <c r="DC47" s="807"/>
      <c r="DD47" s="807"/>
      <c r="DE47" s="807"/>
      <c r="DF47" s="807"/>
      <c r="DG47" s="807"/>
      <c r="DH47" s="807"/>
      <c r="DI47" s="807"/>
      <c r="DJ47" s="807"/>
      <c r="DK47" s="807"/>
      <c r="DL47" s="807"/>
      <c r="DM47" s="807"/>
      <c r="DN47" s="807"/>
      <c r="DO47" s="807"/>
      <c r="DP47" s="807"/>
      <c r="DQ47" s="807"/>
      <c r="DR47" s="807"/>
    </row>
    <row r="48" spans="1:122" s="810" customFormat="1">
      <c r="A48" s="789" t="s">
        <v>51</v>
      </c>
      <c r="B48" s="1310" t="s">
        <v>1413</v>
      </c>
      <c r="C48" s="791">
        <v>6.76</v>
      </c>
      <c r="D48" s="791">
        <v>7.14</v>
      </c>
      <c r="E48" s="791">
        <v>10</v>
      </c>
      <c r="F48" s="791">
        <v>10</v>
      </c>
      <c r="G48" s="791">
        <v>10</v>
      </c>
      <c r="H48" s="791">
        <f>G48*1.04</f>
        <v>10.4</v>
      </c>
      <c r="I48" s="791">
        <f>H48</f>
        <v>10.4</v>
      </c>
      <c r="J48" s="791">
        <f>I48*1.04</f>
        <v>10.816000000000001</v>
      </c>
      <c r="K48" s="791">
        <f>J48</f>
        <v>10.816000000000001</v>
      </c>
      <c r="L48" s="791">
        <f>K48*1.04</f>
        <v>11.248640000000002</v>
      </c>
      <c r="M48" s="791">
        <f>L48</f>
        <v>11.248640000000002</v>
      </c>
      <c r="N48" s="791">
        <f>M48*1.04</f>
        <v>11.698585600000003</v>
      </c>
      <c r="O48" s="926"/>
      <c r="P48" s="807"/>
      <c r="Q48" s="807"/>
      <c r="R48" s="807"/>
      <c r="S48" s="807"/>
      <c r="T48" s="807"/>
      <c r="U48" s="807"/>
      <c r="V48" s="807"/>
      <c r="W48" s="807"/>
      <c r="X48" s="807"/>
      <c r="Y48" s="807"/>
      <c r="Z48" s="807"/>
      <c r="AA48" s="807"/>
      <c r="AB48" s="807"/>
      <c r="AC48" s="807"/>
      <c r="AD48" s="807"/>
      <c r="AE48" s="807"/>
      <c r="AF48" s="807"/>
      <c r="AG48" s="807"/>
      <c r="AH48" s="807"/>
      <c r="AI48" s="807"/>
      <c r="AJ48" s="807"/>
      <c r="AK48" s="807"/>
      <c r="AL48" s="807"/>
      <c r="AM48" s="807"/>
      <c r="AN48" s="807"/>
      <c r="AO48" s="807"/>
      <c r="AP48" s="807"/>
      <c r="AQ48" s="807"/>
      <c r="AR48" s="807"/>
      <c r="AS48" s="807"/>
      <c r="AT48" s="807"/>
      <c r="AU48" s="807"/>
      <c r="AV48" s="807"/>
      <c r="AW48" s="807"/>
      <c r="AX48" s="807"/>
      <c r="AY48" s="807"/>
      <c r="AZ48" s="807"/>
      <c r="BA48" s="807"/>
      <c r="BB48" s="807"/>
      <c r="BC48" s="807"/>
      <c r="BD48" s="807"/>
      <c r="BE48" s="807"/>
      <c r="BF48" s="807"/>
      <c r="BG48" s="807"/>
      <c r="BH48" s="807"/>
      <c r="BI48" s="807"/>
      <c r="BJ48" s="807"/>
      <c r="BK48" s="807"/>
      <c r="BL48" s="807"/>
      <c r="BM48" s="807"/>
      <c r="BN48" s="807"/>
      <c r="BO48" s="807"/>
      <c r="BP48" s="807"/>
      <c r="BQ48" s="807"/>
      <c r="BR48" s="807"/>
      <c r="BS48" s="807"/>
      <c r="BT48" s="807"/>
      <c r="BU48" s="807"/>
      <c r="BV48" s="807"/>
      <c r="BW48" s="807"/>
      <c r="BX48" s="807"/>
      <c r="BY48" s="807"/>
      <c r="BZ48" s="807"/>
      <c r="CA48" s="807"/>
      <c r="CB48" s="807"/>
      <c r="CC48" s="807"/>
      <c r="CD48" s="807"/>
      <c r="CE48" s="807"/>
      <c r="CF48" s="807"/>
      <c r="CG48" s="807"/>
      <c r="CH48" s="807"/>
      <c r="CI48" s="807"/>
      <c r="CJ48" s="807"/>
      <c r="CK48" s="807"/>
      <c r="CL48" s="807"/>
      <c r="CM48" s="807"/>
      <c r="CN48" s="807"/>
      <c r="CO48" s="807"/>
      <c r="CP48" s="807"/>
      <c r="CQ48" s="807"/>
      <c r="CR48" s="807"/>
      <c r="CS48" s="807"/>
      <c r="CT48" s="807"/>
      <c r="CU48" s="807"/>
      <c r="CV48" s="807"/>
      <c r="CW48" s="807"/>
      <c r="CX48" s="807"/>
      <c r="CY48" s="807"/>
      <c r="CZ48" s="807"/>
      <c r="DA48" s="807"/>
      <c r="DB48" s="807"/>
      <c r="DC48" s="807"/>
      <c r="DD48" s="807"/>
      <c r="DE48" s="807"/>
      <c r="DF48" s="807"/>
      <c r="DG48" s="807"/>
      <c r="DH48" s="807"/>
      <c r="DI48" s="807"/>
      <c r="DJ48" s="807"/>
      <c r="DK48" s="807"/>
      <c r="DL48" s="807"/>
      <c r="DM48" s="807"/>
      <c r="DN48" s="807"/>
      <c r="DO48" s="807"/>
      <c r="DP48" s="807"/>
      <c r="DQ48" s="807"/>
      <c r="DR48" s="807"/>
    </row>
    <row r="49" spans="1:122" s="810" customFormat="1" ht="42.75">
      <c r="A49" s="789" t="s">
        <v>1414</v>
      </c>
      <c r="B49" s="808" t="s">
        <v>1415</v>
      </c>
      <c r="C49" s="1320"/>
      <c r="D49" s="1319"/>
      <c r="E49" s="1319"/>
      <c r="F49" s="1319"/>
      <c r="G49" s="1319"/>
      <c r="H49" s="1319"/>
      <c r="I49" s="1319"/>
      <c r="J49" s="1319"/>
      <c r="K49" s="1319"/>
      <c r="L49" s="1319"/>
      <c r="M49" s="1319"/>
      <c r="N49" s="1319"/>
      <c r="O49" s="926"/>
      <c r="P49" s="807"/>
      <c r="Q49" s="807"/>
      <c r="R49" s="807"/>
      <c r="S49" s="807"/>
      <c r="T49" s="807"/>
      <c r="U49" s="807"/>
      <c r="V49" s="807"/>
      <c r="W49" s="807"/>
      <c r="X49" s="807"/>
      <c r="Y49" s="807"/>
      <c r="Z49" s="807"/>
      <c r="AA49" s="807"/>
      <c r="AB49" s="807"/>
      <c r="AC49" s="807"/>
      <c r="AD49" s="807"/>
      <c r="AE49" s="807"/>
      <c r="AF49" s="807"/>
      <c r="AG49" s="807"/>
      <c r="AH49" s="807"/>
      <c r="AI49" s="807"/>
      <c r="AJ49" s="807"/>
      <c r="AK49" s="807"/>
      <c r="AL49" s="807"/>
      <c r="AM49" s="807"/>
      <c r="AN49" s="807"/>
      <c r="AO49" s="807"/>
      <c r="AP49" s="807"/>
      <c r="AQ49" s="807"/>
      <c r="AR49" s="807"/>
      <c r="AS49" s="807"/>
      <c r="AT49" s="807"/>
      <c r="AU49" s="807"/>
      <c r="AV49" s="807"/>
      <c r="AW49" s="807"/>
      <c r="AX49" s="807"/>
      <c r="AY49" s="807"/>
      <c r="AZ49" s="807"/>
      <c r="BA49" s="807"/>
      <c r="BB49" s="807"/>
      <c r="BC49" s="807"/>
      <c r="BD49" s="807"/>
      <c r="BE49" s="807"/>
      <c r="BF49" s="807"/>
      <c r="BG49" s="807"/>
      <c r="BH49" s="807"/>
      <c r="BI49" s="807"/>
      <c r="BJ49" s="807"/>
      <c r="BK49" s="807"/>
      <c r="BL49" s="807"/>
      <c r="BM49" s="807"/>
      <c r="BN49" s="807"/>
      <c r="BO49" s="807"/>
      <c r="BP49" s="807"/>
      <c r="BQ49" s="807"/>
      <c r="BR49" s="807"/>
      <c r="BS49" s="807"/>
      <c r="BT49" s="807"/>
      <c r="BU49" s="807"/>
      <c r="BV49" s="807"/>
      <c r="BW49" s="807"/>
      <c r="BX49" s="807"/>
      <c r="BY49" s="807"/>
      <c r="BZ49" s="807"/>
      <c r="CA49" s="807"/>
      <c r="CB49" s="807"/>
      <c r="CC49" s="807"/>
      <c r="CD49" s="807"/>
      <c r="CE49" s="807"/>
      <c r="CF49" s="807"/>
      <c r="CG49" s="807"/>
      <c r="CH49" s="807"/>
      <c r="CI49" s="807"/>
      <c r="CJ49" s="807"/>
      <c r="CK49" s="807"/>
      <c r="CL49" s="807"/>
      <c r="CM49" s="807"/>
      <c r="CN49" s="807"/>
      <c r="CO49" s="807"/>
      <c r="CP49" s="807"/>
      <c r="CQ49" s="807"/>
      <c r="CR49" s="807"/>
      <c r="CS49" s="807"/>
      <c r="CT49" s="807"/>
      <c r="CU49" s="807"/>
      <c r="CV49" s="807"/>
      <c r="CW49" s="807"/>
      <c r="CX49" s="807"/>
      <c r="CY49" s="807"/>
      <c r="CZ49" s="807"/>
      <c r="DA49" s="807"/>
      <c r="DB49" s="807"/>
      <c r="DC49" s="807"/>
      <c r="DD49" s="807"/>
      <c r="DE49" s="807"/>
      <c r="DF49" s="807"/>
      <c r="DG49" s="807"/>
      <c r="DH49" s="807"/>
      <c r="DI49" s="807"/>
      <c r="DJ49" s="807"/>
      <c r="DK49" s="807"/>
      <c r="DL49" s="807"/>
      <c r="DM49" s="807"/>
      <c r="DN49" s="807"/>
      <c r="DO49" s="807"/>
      <c r="DP49" s="807"/>
      <c r="DQ49" s="807"/>
      <c r="DR49" s="807"/>
    </row>
    <row r="50" spans="1:122" s="761" customFormat="1" ht="48" hidden="1" customHeight="1">
      <c r="A50" s="789" t="s">
        <v>1416</v>
      </c>
      <c r="B50" s="776" t="s">
        <v>1417</v>
      </c>
      <c r="C50" s="1319"/>
      <c r="D50" s="1319"/>
      <c r="E50" s="1320"/>
      <c r="F50" s="1319"/>
      <c r="G50" s="1319"/>
      <c r="H50" s="1319">
        <v>0</v>
      </c>
      <c r="I50" s="1319"/>
      <c r="J50" s="1319">
        <v>0</v>
      </c>
      <c r="K50" s="1319"/>
      <c r="L50" s="1319">
        <v>0</v>
      </c>
      <c r="M50" s="1319"/>
      <c r="N50" s="1319">
        <v>0</v>
      </c>
      <c r="O50" s="924"/>
      <c r="P50" s="760"/>
      <c r="Q50" s="760"/>
      <c r="R50" s="760"/>
      <c r="S50" s="760"/>
      <c r="T50" s="760"/>
      <c r="U50" s="760"/>
      <c r="V50" s="760"/>
      <c r="W50" s="760"/>
      <c r="X50" s="760"/>
      <c r="Y50" s="760"/>
      <c r="Z50" s="760"/>
      <c r="AA50" s="760"/>
      <c r="AB50" s="760"/>
      <c r="AC50" s="760"/>
      <c r="AD50" s="760"/>
      <c r="AE50" s="760"/>
      <c r="AF50" s="760"/>
      <c r="AG50" s="760"/>
      <c r="AH50" s="760"/>
      <c r="AI50" s="760"/>
      <c r="AJ50" s="760"/>
      <c r="AK50" s="760"/>
      <c r="AL50" s="760"/>
      <c r="AM50" s="760"/>
      <c r="AN50" s="760"/>
      <c r="AO50" s="760"/>
      <c r="AP50" s="760"/>
      <c r="AQ50" s="760"/>
      <c r="AR50" s="760"/>
      <c r="AS50" s="760"/>
      <c r="AT50" s="760"/>
      <c r="AU50" s="760"/>
      <c r="AV50" s="760"/>
      <c r="AW50" s="760"/>
      <c r="AX50" s="760"/>
      <c r="AY50" s="760"/>
      <c r="AZ50" s="760"/>
      <c r="BA50" s="760"/>
      <c r="BB50" s="760"/>
      <c r="BC50" s="760"/>
      <c r="BD50" s="760"/>
      <c r="BE50" s="760"/>
      <c r="BF50" s="760"/>
      <c r="BG50" s="760"/>
      <c r="BH50" s="760"/>
      <c r="BI50" s="760"/>
      <c r="BJ50" s="760"/>
      <c r="BK50" s="760"/>
      <c r="BL50" s="760"/>
      <c r="BM50" s="760"/>
      <c r="BN50" s="760"/>
      <c r="BO50" s="760"/>
      <c r="BP50" s="760"/>
      <c r="BQ50" s="760"/>
      <c r="BR50" s="760"/>
      <c r="BS50" s="760"/>
      <c r="BT50" s="760"/>
      <c r="BU50" s="760"/>
      <c r="BV50" s="760"/>
      <c r="BW50" s="760"/>
      <c r="BX50" s="760"/>
      <c r="BY50" s="760"/>
      <c r="BZ50" s="760"/>
      <c r="CA50" s="760"/>
      <c r="CB50" s="760"/>
      <c r="CC50" s="760"/>
      <c r="CD50" s="760"/>
      <c r="CE50" s="760"/>
      <c r="CF50" s="760"/>
      <c r="CG50" s="760"/>
      <c r="CH50" s="760"/>
      <c r="CI50" s="760"/>
      <c r="CJ50" s="760"/>
      <c r="CK50" s="760"/>
      <c r="CL50" s="760"/>
      <c r="CM50" s="760"/>
      <c r="CN50" s="760"/>
      <c r="CO50" s="760"/>
      <c r="CP50" s="760"/>
      <c r="CQ50" s="760"/>
      <c r="CR50" s="760"/>
      <c r="CS50" s="760"/>
      <c r="CT50" s="760"/>
      <c r="CU50" s="760"/>
      <c r="CV50" s="760"/>
      <c r="CW50" s="760"/>
      <c r="CX50" s="760"/>
      <c r="CY50" s="760"/>
      <c r="CZ50" s="760"/>
      <c r="DA50" s="760"/>
      <c r="DB50" s="760"/>
      <c r="DC50" s="760"/>
      <c r="DD50" s="760"/>
      <c r="DE50" s="760"/>
      <c r="DF50" s="760"/>
      <c r="DG50" s="760"/>
      <c r="DH50" s="760"/>
      <c r="DI50" s="760"/>
      <c r="DJ50" s="760"/>
      <c r="DK50" s="760"/>
      <c r="DL50" s="760"/>
      <c r="DM50" s="760"/>
      <c r="DN50" s="760"/>
      <c r="DO50" s="760"/>
      <c r="DP50" s="760"/>
      <c r="DQ50" s="760"/>
      <c r="DR50" s="760"/>
    </row>
    <row r="51" spans="1:122" s="761" customFormat="1" ht="42" hidden="1" customHeight="1">
      <c r="A51" s="789" t="s">
        <v>1418</v>
      </c>
      <c r="B51" s="803" t="s">
        <v>1419</v>
      </c>
      <c r="C51" s="804">
        <v>0</v>
      </c>
      <c r="D51" s="804">
        <v>0</v>
      </c>
      <c r="E51" s="804">
        <v>0</v>
      </c>
      <c r="F51" s="804">
        <v>0</v>
      </c>
      <c r="G51" s="804">
        <v>0</v>
      </c>
      <c r="H51" s="804">
        <v>0</v>
      </c>
      <c r="I51" s="804">
        <v>0</v>
      </c>
      <c r="J51" s="804">
        <v>0</v>
      </c>
      <c r="K51" s="804">
        <v>0</v>
      </c>
      <c r="L51" s="804">
        <v>0</v>
      </c>
      <c r="M51" s="804">
        <v>0</v>
      </c>
      <c r="N51" s="804">
        <v>0</v>
      </c>
      <c r="O51" s="924"/>
      <c r="P51" s="760"/>
      <c r="Q51" s="760"/>
      <c r="R51" s="760"/>
      <c r="S51" s="760"/>
      <c r="T51" s="760"/>
      <c r="U51" s="760"/>
      <c r="V51" s="760"/>
      <c r="W51" s="760"/>
      <c r="X51" s="760"/>
      <c r="Y51" s="760"/>
      <c r="Z51" s="760"/>
      <c r="AA51" s="760"/>
      <c r="AB51" s="760"/>
      <c r="AC51" s="760"/>
      <c r="AD51" s="760"/>
      <c r="AE51" s="760"/>
      <c r="AF51" s="760"/>
      <c r="AG51" s="760"/>
      <c r="AH51" s="760"/>
      <c r="AI51" s="760"/>
      <c r="AJ51" s="760"/>
      <c r="AK51" s="760"/>
      <c r="AL51" s="760"/>
      <c r="AM51" s="760"/>
      <c r="AN51" s="760"/>
      <c r="AO51" s="760"/>
      <c r="AP51" s="760"/>
      <c r="AQ51" s="760"/>
      <c r="AR51" s="760"/>
      <c r="AS51" s="760"/>
      <c r="AT51" s="760"/>
      <c r="AU51" s="760"/>
      <c r="AV51" s="760"/>
      <c r="AW51" s="760"/>
      <c r="AX51" s="760"/>
      <c r="AY51" s="760"/>
      <c r="AZ51" s="760"/>
      <c r="BA51" s="760"/>
      <c r="BB51" s="760"/>
      <c r="BC51" s="760"/>
      <c r="BD51" s="760"/>
      <c r="BE51" s="760"/>
      <c r="BF51" s="760"/>
      <c r="BG51" s="760"/>
      <c r="BH51" s="760"/>
      <c r="BI51" s="760"/>
      <c r="BJ51" s="760"/>
      <c r="BK51" s="760"/>
      <c r="BL51" s="760"/>
      <c r="BM51" s="760"/>
      <c r="BN51" s="760"/>
      <c r="BO51" s="760"/>
      <c r="BP51" s="760"/>
      <c r="BQ51" s="760"/>
      <c r="BR51" s="760"/>
      <c r="BS51" s="760"/>
      <c r="BT51" s="760"/>
      <c r="BU51" s="760"/>
      <c r="BV51" s="760"/>
      <c r="BW51" s="760"/>
      <c r="BX51" s="760"/>
      <c r="BY51" s="760"/>
      <c r="BZ51" s="760"/>
      <c r="CA51" s="760"/>
      <c r="CB51" s="760"/>
      <c r="CC51" s="760"/>
      <c r="CD51" s="760"/>
      <c r="CE51" s="760"/>
      <c r="CF51" s="760"/>
      <c r="CG51" s="760"/>
      <c r="CH51" s="760"/>
      <c r="CI51" s="760"/>
      <c r="CJ51" s="760"/>
      <c r="CK51" s="760"/>
      <c r="CL51" s="760"/>
      <c r="CM51" s="760"/>
      <c r="CN51" s="760"/>
      <c r="CO51" s="760"/>
      <c r="CP51" s="760"/>
      <c r="CQ51" s="760"/>
      <c r="CR51" s="760"/>
      <c r="CS51" s="760"/>
      <c r="CT51" s="760"/>
      <c r="CU51" s="760"/>
      <c r="CV51" s="760"/>
      <c r="CW51" s="760"/>
      <c r="CX51" s="760"/>
      <c r="CY51" s="760"/>
      <c r="CZ51" s="760"/>
      <c r="DA51" s="760"/>
      <c r="DB51" s="760"/>
      <c r="DC51" s="760"/>
      <c r="DD51" s="760"/>
      <c r="DE51" s="760"/>
      <c r="DF51" s="760"/>
      <c r="DG51" s="760"/>
      <c r="DH51" s="760"/>
      <c r="DI51" s="760"/>
      <c r="DJ51" s="760"/>
      <c r="DK51" s="760"/>
      <c r="DL51" s="760"/>
      <c r="DM51" s="760"/>
      <c r="DN51" s="760"/>
      <c r="DO51" s="760"/>
      <c r="DP51" s="760"/>
      <c r="DQ51" s="760"/>
      <c r="DR51" s="760"/>
    </row>
    <row r="52" spans="1:122" s="761" customFormat="1" hidden="1">
      <c r="A52" s="789" t="s">
        <v>1420</v>
      </c>
      <c r="B52" s="776" t="s">
        <v>1421</v>
      </c>
      <c r="C52" s="1319"/>
      <c r="D52" s="1319"/>
      <c r="E52" s="1320"/>
      <c r="F52" s="1319"/>
      <c r="G52" s="1319"/>
      <c r="H52" s="1319">
        <v>0</v>
      </c>
      <c r="I52" s="1319"/>
      <c r="J52" s="1319">
        <v>0</v>
      </c>
      <c r="K52" s="1319"/>
      <c r="L52" s="1319">
        <v>0</v>
      </c>
      <c r="M52" s="1319"/>
      <c r="N52" s="1319">
        <v>0</v>
      </c>
      <c r="O52" s="924"/>
      <c r="P52" s="760"/>
      <c r="Q52" s="760"/>
      <c r="R52" s="760"/>
      <c r="S52" s="760"/>
      <c r="T52" s="760"/>
      <c r="U52" s="760"/>
      <c r="V52" s="760"/>
      <c r="W52" s="760"/>
      <c r="X52" s="760"/>
      <c r="Y52" s="760"/>
      <c r="Z52" s="760"/>
      <c r="AA52" s="760"/>
      <c r="AB52" s="760"/>
      <c r="AC52" s="760"/>
      <c r="AD52" s="760"/>
      <c r="AE52" s="760"/>
      <c r="AF52" s="760"/>
      <c r="AG52" s="760"/>
      <c r="AH52" s="760"/>
      <c r="AI52" s="760"/>
      <c r="AJ52" s="760"/>
      <c r="AK52" s="760"/>
      <c r="AL52" s="760"/>
      <c r="AM52" s="760"/>
      <c r="AN52" s="760"/>
      <c r="AO52" s="760"/>
      <c r="AP52" s="760"/>
      <c r="AQ52" s="760"/>
      <c r="AR52" s="760"/>
      <c r="AS52" s="760"/>
      <c r="AT52" s="760"/>
      <c r="AU52" s="760"/>
      <c r="AV52" s="760"/>
      <c r="AW52" s="760"/>
      <c r="AX52" s="760"/>
      <c r="AY52" s="760"/>
      <c r="AZ52" s="760"/>
      <c r="BA52" s="760"/>
      <c r="BB52" s="760"/>
      <c r="BC52" s="760"/>
      <c r="BD52" s="760"/>
      <c r="BE52" s="760"/>
      <c r="BF52" s="760"/>
      <c r="BG52" s="760"/>
      <c r="BH52" s="760"/>
      <c r="BI52" s="760"/>
      <c r="BJ52" s="760"/>
      <c r="BK52" s="760"/>
      <c r="BL52" s="760"/>
      <c r="BM52" s="760"/>
      <c r="BN52" s="760"/>
      <c r="BO52" s="760"/>
      <c r="BP52" s="760"/>
      <c r="BQ52" s="760"/>
      <c r="BR52" s="760"/>
      <c r="BS52" s="760"/>
      <c r="BT52" s="760"/>
      <c r="BU52" s="760"/>
      <c r="BV52" s="760"/>
      <c r="BW52" s="760"/>
      <c r="BX52" s="760"/>
      <c r="BY52" s="760"/>
      <c r="BZ52" s="760"/>
      <c r="CA52" s="760"/>
      <c r="CB52" s="760"/>
      <c r="CC52" s="760"/>
      <c r="CD52" s="760"/>
      <c r="CE52" s="760"/>
      <c r="CF52" s="760"/>
      <c r="CG52" s="760"/>
      <c r="CH52" s="760"/>
      <c r="CI52" s="760"/>
      <c r="CJ52" s="760"/>
      <c r="CK52" s="760"/>
      <c r="CL52" s="760"/>
      <c r="CM52" s="760"/>
      <c r="CN52" s="760"/>
      <c r="CO52" s="760"/>
      <c r="CP52" s="760"/>
      <c r="CQ52" s="760"/>
      <c r="CR52" s="760"/>
      <c r="CS52" s="760"/>
      <c r="CT52" s="760"/>
      <c r="CU52" s="760"/>
      <c r="CV52" s="760"/>
      <c r="CW52" s="760"/>
      <c r="CX52" s="760"/>
      <c r="CY52" s="760"/>
      <c r="CZ52" s="760"/>
      <c r="DA52" s="760"/>
      <c r="DB52" s="760"/>
      <c r="DC52" s="760"/>
      <c r="DD52" s="760"/>
      <c r="DE52" s="760"/>
      <c r="DF52" s="760"/>
      <c r="DG52" s="760"/>
      <c r="DH52" s="760"/>
      <c r="DI52" s="760"/>
      <c r="DJ52" s="760"/>
      <c r="DK52" s="760"/>
      <c r="DL52" s="760"/>
      <c r="DM52" s="760"/>
      <c r="DN52" s="760"/>
      <c r="DO52" s="760"/>
      <c r="DP52" s="760"/>
      <c r="DQ52" s="760"/>
      <c r="DR52" s="760"/>
    </row>
    <row r="53" spans="1:122" s="761" customFormat="1" ht="28.5" hidden="1">
      <c r="A53" s="789" t="s">
        <v>1422</v>
      </c>
      <c r="B53" s="776" t="s">
        <v>1423</v>
      </c>
      <c r="C53" s="1319"/>
      <c r="D53" s="1319"/>
      <c r="E53" s="1320"/>
      <c r="F53" s="1319"/>
      <c r="G53" s="1319"/>
      <c r="H53" s="1319">
        <v>0</v>
      </c>
      <c r="I53" s="1319"/>
      <c r="J53" s="1319">
        <v>0</v>
      </c>
      <c r="K53" s="1319"/>
      <c r="L53" s="1319">
        <v>0</v>
      </c>
      <c r="M53" s="1319"/>
      <c r="N53" s="1319">
        <v>0</v>
      </c>
      <c r="O53" s="924"/>
      <c r="P53" s="760"/>
      <c r="Q53" s="760"/>
      <c r="R53" s="760"/>
      <c r="S53" s="760"/>
      <c r="T53" s="760"/>
      <c r="U53" s="760"/>
      <c r="V53" s="760"/>
      <c r="W53" s="760"/>
      <c r="X53" s="760"/>
      <c r="Y53" s="760"/>
      <c r="Z53" s="760"/>
      <c r="AA53" s="760"/>
      <c r="AB53" s="760"/>
      <c r="AC53" s="760"/>
      <c r="AD53" s="760"/>
      <c r="AE53" s="760"/>
      <c r="AF53" s="760"/>
      <c r="AG53" s="760"/>
      <c r="AH53" s="760"/>
      <c r="AI53" s="760"/>
      <c r="AJ53" s="760"/>
      <c r="AK53" s="760"/>
      <c r="AL53" s="760"/>
      <c r="AM53" s="760"/>
      <c r="AN53" s="760"/>
      <c r="AO53" s="760"/>
      <c r="AP53" s="760"/>
      <c r="AQ53" s="760"/>
      <c r="AR53" s="760"/>
      <c r="AS53" s="760"/>
      <c r="AT53" s="760"/>
      <c r="AU53" s="760"/>
      <c r="AV53" s="760"/>
      <c r="AW53" s="760"/>
      <c r="AX53" s="760"/>
      <c r="AY53" s="760"/>
      <c r="AZ53" s="760"/>
      <c r="BA53" s="760"/>
      <c r="BB53" s="760"/>
      <c r="BC53" s="760"/>
      <c r="BD53" s="760"/>
      <c r="BE53" s="760"/>
      <c r="BF53" s="760"/>
      <c r="BG53" s="760"/>
      <c r="BH53" s="760"/>
      <c r="BI53" s="760"/>
      <c r="BJ53" s="760"/>
      <c r="BK53" s="760"/>
      <c r="BL53" s="760"/>
      <c r="BM53" s="760"/>
      <c r="BN53" s="760"/>
      <c r="BO53" s="760"/>
      <c r="BP53" s="760"/>
      <c r="BQ53" s="760"/>
      <c r="BR53" s="760"/>
      <c r="BS53" s="760"/>
      <c r="BT53" s="760"/>
      <c r="BU53" s="760"/>
      <c r="BV53" s="760"/>
      <c r="BW53" s="760"/>
      <c r="BX53" s="760"/>
      <c r="BY53" s="760"/>
      <c r="BZ53" s="760"/>
      <c r="CA53" s="760"/>
      <c r="CB53" s="760"/>
      <c r="CC53" s="760"/>
      <c r="CD53" s="760"/>
      <c r="CE53" s="760"/>
      <c r="CF53" s="760"/>
      <c r="CG53" s="760"/>
      <c r="CH53" s="760"/>
      <c r="CI53" s="760"/>
      <c r="CJ53" s="760"/>
      <c r="CK53" s="760"/>
      <c r="CL53" s="760"/>
      <c r="CM53" s="760"/>
      <c r="CN53" s="760"/>
      <c r="CO53" s="760"/>
      <c r="CP53" s="760"/>
      <c r="CQ53" s="760"/>
      <c r="CR53" s="760"/>
      <c r="CS53" s="760"/>
      <c r="CT53" s="760"/>
      <c r="CU53" s="760"/>
      <c r="CV53" s="760"/>
      <c r="CW53" s="760"/>
      <c r="CX53" s="760"/>
      <c r="CY53" s="760"/>
      <c r="CZ53" s="760"/>
      <c r="DA53" s="760"/>
      <c r="DB53" s="760"/>
      <c r="DC53" s="760"/>
      <c r="DD53" s="760"/>
      <c r="DE53" s="760"/>
      <c r="DF53" s="760"/>
      <c r="DG53" s="760"/>
      <c r="DH53" s="760"/>
      <c r="DI53" s="760"/>
      <c r="DJ53" s="760"/>
      <c r="DK53" s="760"/>
      <c r="DL53" s="760"/>
      <c r="DM53" s="760"/>
      <c r="DN53" s="760"/>
      <c r="DO53" s="760"/>
      <c r="DP53" s="760"/>
      <c r="DQ53" s="760"/>
      <c r="DR53" s="760"/>
    </row>
    <row r="54" spans="1:122" s="761" customFormat="1" hidden="1">
      <c r="A54" s="789" t="s">
        <v>1424</v>
      </c>
      <c r="B54" s="776" t="s">
        <v>1425</v>
      </c>
      <c r="C54" s="1319"/>
      <c r="D54" s="1319"/>
      <c r="E54" s="1320"/>
      <c r="F54" s="1319"/>
      <c r="G54" s="1319"/>
      <c r="H54" s="1319">
        <v>0</v>
      </c>
      <c r="I54" s="1319"/>
      <c r="J54" s="1319">
        <v>0</v>
      </c>
      <c r="K54" s="1319"/>
      <c r="L54" s="1319">
        <v>0</v>
      </c>
      <c r="M54" s="1319"/>
      <c r="N54" s="1319">
        <v>0</v>
      </c>
      <c r="O54" s="924"/>
      <c r="P54" s="760"/>
      <c r="Q54" s="760"/>
      <c r="R54" s="760"/>
      <c r="S54" s="760"/>
      <c r="T54" s="760"/>
      <c r="U54" s="760"/>
      <c r="V54" s="760"/>
      <c r="W54" s="760"/>
      <c r="X54" s="760"/>
      <c r="Y54" s="760"/>
      <c r="Z54" s="760"/>
      <c r="AA54" s="760"/>
      <c r="AB54" s="760"/>
      <c r="AC54" s="760"/>
      <c r="AD54" s="760"/>
      <c r="AE54" s="760"/>
      <c r="AF54" s="760"/>
      <c r="AG54" s="760"/>
      <c r="AH54" s="760"/>
      <c r="AI54" s="760"/>
      <c r="AJ54" s="760"/>
      <c r="AK54" s="760"/>
      <c r="AL54" s="760"/>
      <c r="AM54" s="760"/>
      <c r="AN54" s="760"/>
      <c r="AO54" s="760"/>
      <c r="AP54" s="760"/>
      <c r="AQ54" s="760"/>
      <c r="AR54" s="760"/>
      <c r="AS54" s="760"/>
      <c r="AT54" s="760"/>
      <c r="AU54" s="760"/>
      <c r="AV54" s="760"/>
      <c r="AW54" s="760"/>
      <c r="AX54" s="760"/>
      <c r="AY54" s="760"/>
      <c r="AZ54" s="760"/>
      <c r="BA54" s="760"/>
      <c r="BB54" s="760"/>
      <c r="BC54" s="760"/>
      <c r="BD54" s="760"/>
      <c r="BE54" s="760"/>
      <c r="BF54" s="760"/>
      <c r="BG54" s="760"/>
      <c r="BH54" s="760"/>
      <c r="BI54" s="760"/>
      <c r="BJ54" s="760"/>
      <c r="BK54" s="760"/>
      <c r="BL54" s="760"/>
      <c r="BM54" s="760"/>
      <c r="BN54" s="760"/>
      <c r="BO54" s="760"/>
      <c r="BP54" s="760"/>
      <c r="BQ54" s="760"/>
      <c r="BR54" s="760"/>
      <c r="BS54" s="760"/>
      <c r="BT54" s="760"/>
      <c r="BU54" s="760"/>
      <c r="BV54" s="760"/>
      <c r="BW54" s="760"/>
      <c r="BX54" s="760"/>
      <c r="BY54" s="760"/>
      <c r="BZ54" s="760"/>
      <c r="CA54" s="760"/>
      <c r="CB54" s="760"/>
      <c r="CC54" s="760"/>
      <c r="CD54" s="760"/>
      <c r="CE54" s="760"/>
      <c r="CF54" s="760"/>
      <c r="CG54" s="760"/>
      <c r="CH54" s="760"/>
      <c r="CI54" s="760"/>
      <c r="CJ54" s="760"/>
      <c r="CK54" s="760"/>
      <c r="CL54" s="760"/>
      <c r="CM54" s="760"/>
      <c r="CN54" s="760"/>
      <c r="CO54" s="760"/>
      <c r="CP54" s="760"/>
      <c r="CQ54" s="760"/>
      <c r="CR54" s="760"/>
      <c r="CS54" s="760"/>
      <c r="CT54" s="760"/>
      <c r="CU54" s="760"/>
      <c r="CV54" s="760"/>
      <c r="CW54" s="760"/>
      <c r="CX54" s="760"/>
      <c r="CY54" s="760"/>
      <c r="CZ54" s="760"/>
      <c r="DA54" s="760"/>
      <c r="DB54" s="760"/>
      <c r="DC54" s="760"/>
      <c r="DD54" s="760"/>
      <c r="DE54" s="760"/>
      <c r="DF54" s="760"/>
      <c r="DG54" s="760"/>
      <c r="DH54" s="760"/>
      <c r="DI54" s="760"/>
      <c r="DJ54" s="760"/>
      <c r="DK54" s="760"/>
      <c r="DL54" s="760"/>
      <c r="DM54" s="760"/>
      <c r="DN54" s="760"/>
      <c r="DO54" s="760"/>
      <c r="DP54" s="760"/>
      <c r="DQ54" s="760"/>
      <c r="DR54" s="760"/>
    </row>
    <row r="55" spans="1:122" s="761" customFormat="1">
      <c r="A55" s="789" t="s">
        <v>257</v>
      </c>
      <c r="B55" s="800" t="s">
        <v>1426</v>
      </c>
      <c r="C55" s="791">
        <f>C57+C64</f>
        <v>4.71</v>
      </c>
      <c r="D55" s="791">
        <f>D57+D64</f>
        <v>4.96</v>
      </c>
      <c r="E55" s="791">
        <v>10.33</v>
      </c>
      <c r="F55" s="791">
        <v>10.33</v>
      </c>
      <c r="G55" s="791">
        <v>10.33</v>
      </c>
      <c r="H55" s="791">
        <f>G55*1.04</f>
        <v>10.7432</v>
      </c>
      <c r="I55" s="791">
        <f>H55</f>
        <v>10.7432</v>
      </c>
      <c r="J55" s="791">
        <f>I55*1.04</f>
        <v>11.172928000000001</v>
      </c>
      <c r="K55" s="791">
        <f>J55</f>
        <v>11.172928000000001</v>
      </c>
      <c r="L55" s="791">
        <f>K55*1.04</f>
        <v>11.619845120000001</v>
      </c>
      <c r="M55" s="791">
        <f>L55</f>
        <v>11.619845120000001</v>
      </c>
      <c r="N55" s="791">
        <f>M55*1.04</f>
        <v>12.084638924800002</v>
      </c>
      <c r="O55" s="925"/>
      <c r="P55" s="760"/>
      <c r="Q55" s="760"/>
      <c r="R55" s="760"/>
      <c r="S55" s="760"/>
      <c r="T55" s="760"/>
      <c r="U55" s="760"/>
      <c r="V55" s="760"/>
      <c r="W55" s="760"/>
      <c r="X55" s="760"/>
      <c r="Y55" s="760"/>
      <c r="Z55" s="760"/>
      <c r="AA55" s="760"/>
      <c r="AB55" s="760"/>
      <c r="AC55" s="760"/>
      <c r="AD55" s="760"/>
      <c r="AE55" s="760"/>
      <c r="AF55" s="760"/>
      <c r="AG55" s="760"/>
      <c r="AH55" s="760"/>
      <c r="AI55" s="760"/>
      <c r="AJ55" s="760"/>
      <c r="AK55" s="760"/>
      <c r="AL55" s="760"/>
      <c r="AM55" s="760"/>
      <c r="AN55" s="760"/>
      <c r="AO55" s="760"/>
      <c r="AP55" s="760"/>
      <c r="AQ55" s="760"/>
      <c r="AR55" s="760"/>
      <c r="AS55" s="760"/>
      <c r="AT55" s="760"/>
      <c r="AU55" s="760"/>
      <c r="AV55" s="760"/>
      <c r="AW55" s="760"/>
      <c r="AX55" s="760"/>
      <c r="AY55" s="760"/>
      <c r="AZ55" s="760"/>
      <c r="BA55" s="760"/>
      <c r="BB55" s="760"/>
      <c r="BC55" s="760"/>
      <c r="BD55" s="760"/>
      <c r="BE55" s="760"/>
      <c r="BF55" s="760"/>
      <c r="BG55" s="760"/>
      <c r="BH55" s="760"/>
      <c r="BI55" s="760"/>
      <c r="BJ55" s="760"/>
      <c r="BK55" s="760"/>
      <c r="BL55" s="760"/>
      <c r="BM55" s="760"/>
      <c r="BN55" s="760"/>
      <c r="BO55" s="760"/>
      <c r="BP55" s="760"/>
      <c r="BQ55" s="760"/>
      <c r="BR55" s="760"/>
      <c r="BS55" s="760"/>
      <c r="BT55" s="760"/>
      <c r="BU55" s="760"/>
      <c r="BV55" s="760"/>
      <c r="BW55" s="760"/>
      <c r="BX55" s="760"/>
      <c r="BY55" s="760"/>
      <c r="BZ55" s="760"/>
      <c r="CA55" s="760"/>
      <c r="CB55" s="760"/>
      <c r="CC55" s="760"/>
      <c r="CD55" s="760"/>
      <c r="CE55" s="760"/>
      <c r="CF55" s="760"/>
      <c r="CG55" s="760"/>
      <c r="CH55" s="760"/>
      <c r="CI55" s="760"/>
      <c r="CJ55" s="760"/>
      <c r="CK55" s="760"/>
      <c r="CL55" s="760"/>
      <c r="CM55" s="760"/>
      <c r="CN55" s="760"/>
      <c r="CO55" s="760"/>
      <c r="CP55" s="760"/>
      <c r="CQ55" s="760"/>
      <c r="CR55" s="760"/>
      <c r="CS55" s="760"/>
      <c r="CT55" s="760"/>
      <c r="CU55" s="760"/>
      <c r="CV55" s="760"/>
      <c r="CW55" s="760"/>
      <c r="CX55" s="760"/>
      <c r="CY55" s="760"/>
      <c r="CZ55" s="760"/>
      <c r="DA55" s="760"/>
      <c r="DB55" s="760"/>
      <c r="DC55" s="760"/>
      <c r="DD55" s="760"/>
      <c r="DE55" s="760"/>
      <c r="DF55" s="760"/>
      <c r="DG55" s="760"/>
      <c r="DH55" s="760"/>
      <c r="DI55" s="760"/>
      <c r="DJ55" s="760"/>
      <c r="DK55" s="760"/>
      <c r="DL55" s="760"/>
      <c r="DM55" s="760"/>
      <c r="DN55" s="760"/>
      <c r="DO55" s="760"/>
      <c r="DP55" s="760"/>
      <c r="DQ55" s="760"/>
      <c r="DR55" s="760"/>
    </row>
    <row r="56" spans="1:122" s="761" customFormat="1" ht="28.5">
      <c r="A56" s="789" t="s">
        <v>1427</v>
      </c>
      <c r="B56" s="803" t="s">
        <v>1428</v>
      </c>
      <c r="C56" s="804"/>
      <c r="D56" s="804"/>
      <c r="E56" s="804"/>
      <c r="F56" s="804"/>
      <c r="G56" s="804"/>
      <c r="H56" s="804"/>
      <c r="I56" s="804"/>
      <c r="J56" s="804"/>
      <c r="K56" s="804"/>
      <c r="L56" s="804"/>
      <c r="M56" s="804"/>
      <c r="N56" s="804"/>
      <c r="O56" s="924"/>
      <c r="P56" s="760"/>
      <c r="Q56" s="760"/>
      <c r="R56" s="760"/>
      <c r="S56" s="760"/>
      <c r="T56" s="760"/>
      <c r="U56" s="760"/>
      <c r="V56" s="760"/>
      <c r="W56" s="760"/>
      <c r="X56" s="760"/>
      <c r="Y56" s="760"/>
      <c r="Z56" s="760"/>
      <c r="AA56" s="760"/>
      <c r="AB56" s="760"/>
      <c r="AC56" s="760"/>
      <c r="AD56" s="760"/>
      <c r="AE56" s="760"/>
      <c r="AF56" s="760"/>
      <c r="AG56" s="760"/>
      <c r="AH56" s="760"/>
      <c r="AI56" s="760"/>
      <c r="AJ56" s="760"/>
      <c r="AK56" s="760"/>
      <c r="AL56" s="760"/>
      <c r="AM56" s="760"/>
      <c r="AN56" s="760"/>
      <c r="AO56" s="760"/>
      <c r="AP56" s="760"/>
      <c r="AQ56" s="760"/>
      <c r="AR56" s="760"/>
      <c r="AS56" s="760"/>
      <c r="AT56" s="760"/>
      <c r="AU56" s="760"/>
      <c r="AV56" s="760"/>
      <c r="AW56" s="760"/>
      <c r="AX56" s="760"/>
      <c r="AY56" s="760"/>
      <c r="AZ56" s="760"/>
      <c r="BA56" s="760"/>
      <c r="BB56" s="760"/>
      <c r="BC56" s="760"/>
      <c r="BD56" s="760"/>
      <c r="BE56" s="760"/>
      <c r="BF56" s="760"/>
      <c r="BG56" s="760"/>
      <c r="BH56" s="760"/>
      <c r="BI56" s="760"/>
      <c r="BJ56" s="760"/>
      <c r="BK56" s="760"/>
      <c r="BL56" s="760"/>
      <c r="BM56" s="760"/>
      <c r="BN56" s="760"/>
      <c r="BO56" s="760"/>
      <c r="BP56" s="760"/>
      <c r="BQ56" s="760"/>
      <c r="BR56" s="760"/>
      <c r="BS56" s="760"/>
      <c r="BT56" s="760"/>
      <c r="BU56" s="760"/>
      <c r="BV56" s="760"/>
      <c r="BW56" s="760"/>
      <c r="BX56" s="760"/>
      <c r="BY56" s="760"/>
      <c r="BZ56" s="760"/>
      <c r="CA56" s="760"/>
      <c r="CB56" s="760"/>
      <c r="CC56" s="760"/>
      <c r="CD56" s="760"/>
      <c r="CE56" s="760"/>
      <c r="CF56" s="760"/>
      <c r="CG56" s="760"/>
      <c r="CH56" s="760"/>
      <c r="CI56" s="760"/>
      <c r="CJ56" s="760"/>
      <c r="CK56" s="760"/>
      <c r="CL56" s="760"/>
      <c r="CM56" s="760"/>
      <c r="CN56" s="760"/>
      <c r="CO56" s="760"/>
      <c r="CP56" s="760"/>
      <c r="CQ56" s="760"/>
      <c r="CR56" s="760"/>
      <c r="CS56" s="760"/>
      <c r="CT56" s="760"/>
      <c r="CU56" s="760"/>
      <c r="CV56" s="760"/>
      <c r="CW56" s="760"/>
      <c r="CX56" s="760"/>
      <c r="CY56" s="760"/>
      <c r="CZ56" s="760"/>
      <c r="DA56" s="760"/>
      <c r="DB56" s="760"/>
      <c r="DC56" s="760"/>
      <c r="DD56" s="760"/>
      <c r="DE56" s="760"/>
      <c r="DF56" s="760"/>
      <c r="DG56" s="760"/>
      <c r="DH56" s="760"/>
      <c r="DI56" s="760"/>
      <c r="DJ56" s="760"/>
      <c r="DK56" s="760"/>
      <c r="DL56" s="760"/>
      <c r="DM56" s="760"/>
      <c r="DN56" s="760"/>
      <c r="DO56" s="760"/>
      <c r="DP56" s="760"/>
      <c r="DQ56" s="760"/>
      <c r="DR56" s="760"/>
    </row>
    <row r="57" spans="1:122" s="761" customFormat="1">
      <c r="A57" s="789" t="s">
        <v>1429</v>
      </c>
      <c r="B57" s="776" t="s">
        <v>1430</v>
      </c>
      <c r="C57" s="1320">
        <v>0.21</v>
      </c>
      <c r="D57" s="1320">
        <v>0.22</v>
      </c>
      <c r="E57" s="1320"/>
      <c r="F57" s="1319"/>
      <c r="G57" s="1319"/>
      <c r="H57" s="1319"/>
      <c r="I57" s="1319"/>
      <c r="J57" s="1319"/>
      <c r="K57" s="1319"/>
      <c r="L57" s="1319"/>
      <c r="M57" s="1319"/>
      <c r="N57" s="1319"/>
      <c r="O57" s="924"/>
      <c r="P57" s="760"/>
      <c r="Q57" s="760"/>
      <c r="R57" s="760"/>
      <c r="S57" s="760"/>
      <c r="T57" s="760"/>
      <c r="U57" s="760"/>
      <c r="V57" s="760"/>
      <c r="W57" s="760"/>
      <c r="X57" s="760"/>
      <c r="Y57" s="760"/>
      <c r="Z57" s="760"/>
      <c r="AA57" s="760"/>
      <c r="AB57" s="760"/>
      <c r="AC57" s="760"/>
      <c r="AD57" s="760"/>
      <c r="AE57" s="760"/>
      <c r="AF57" s="760"/>
      <c r="AG57" s="760"/>
      <c r="AH57" s="760"/>
      <c r="AI57" s="760"/>
      <c r="AJ57" s="760"/>
      <c r="AK57" s="760"/>
      <c r="AL57" s="760"/>
      <c r="AM57" s="760"/>
      <c r="AN57" s="760"/>
      <c r="AO57" s="760"/>
      <c r="AP57" s="760"/>
      <c r="AQ57" s="760"/>
      <c r="AR57" s="760"/>
      <c r="AS57" s="760"/>
      <c r="AT57" s="760"/>
      <c r="AU57" s="760"/>
      <c r="AV57" s="760"/>
      <c r="AW57" s="760"/>
      <c r="AX57" s="760"/>
      <c r="AY57" s="760"/>
      <c r="AZ57" s="760"/>
      <c r="BA57" s="760"/>
      <c r="BB57" s="760"/>
      <c r="BC57" s="760"/>
      <c r="BD57" s="760"/>
      <c r="BE57" s="760"/>
      <c r="BF57" s="760"/>
      <c r="BG57" s="760"/>
      <c r="BH57" s="760"/>
      <c r="BI57" s="760"/>
      <c r="BJ57" s="760"/>
      <c r="BK57" s="760"/>
      <c r="BL57" s="760"/>
      <c r="BM57" s="760"/>
      <c r="BN57" s="760"/>
      <c r="BO57" s="760"/>
      <c r="BP57" s="760"/>
      <c r="BQ57" s="760"/>
      <c r="BR57" s="760"/>
      <c r="BS57" s="760"/>
      <c r="BT57" s="760"/>
      <c r="BU57" s="760"/>
      <c r="BV57" s="760"/>
      <c r="BW57" s="760"/>
      <c r="BX57" s="760"/>
      <c r="BY57" s="760"/>
      <c r="BZ57" s="760"/>
      <c r="CA57" s="760"/>
      <c r="CB57" s="760"/>
      <c r="CC57" s="760"/>
      <c r="CD57" s="760"/>
      <c r="CE57" s="760"/>
      <c r="CF57" s="760"/>
      <c r="CG57" s="760"/>
      <c r="CH57" s="760"/>
      <c r="CI57" s="760"/>
      <c r="CJ57" s="760"/>
      <c r="CK57" s="760"/>
      <c r="CL57" s="760"/>
      <c r="CM57" s="760"/>
      <c r="CN57" s="760"/>
      <c r="CO57" s="760"/>
      <c r="CP57" s="760"/>
      <c r="CQ57" s="760"/>
      <c r="CR57" s="760"/>
      <c r="CS57" s="760"/>
      <c r="CT57" s="760"/>
      <c r="CU57" s="760"/>
      <c r="CV57" s="760"/>
      <c r="CW57" s="760"/>
      <c r="CX57" s="760"/>
      <c r="CY57" s="760"/>
      <c r="CZ57" s="760"/>
      <c r="DA57" s="760"/>
      <c r="DB57" s="760"/>
      <c r="DC57" s="760"/>
      <c r="DD57" s="760"/>
      <c r="DE57" s="760"/>
      <c r="DF57" s="760"/>
      <c r="DG57" s="760"/>
      <c r="DH57" s="760"/>
      <c r="DI57" s="760"/>
      <c r="DJ57" s="760"/>
      <c r="DK57" s="760"/>
      <c r="DL57" s="760"/>
      <c r="DM57" s="760"/>
      <c r="DN57" s="760"/>
      <c r="DO57" s="760"/>
      <c r="DP57" s="760"/>
      <c r="DQ57" s="760"/>
      <c r="DR57" s="760"/>
    </row>
    <row r="58" spans="1:122" s="761" customFormat="1" hidden="1">
      <c r="A58" s="789" t="s">
        <v>1431</v>
      </c>
      <c r="B58" s="776" t="s">
        <v>1432</v>
      </c>
      <c r="C58" s="1319"/>
      <c r="D58" s="1319"/>
      <c r="E58" s="1320"/>
      <c r="F58" s="1319"/>
      <c r="G58" s="1320"/>
      <c r="H58" s="1319"/>
      <c r="I58" s="1320"/>
      <c r="J58" s="1319"/>
      <c r="K58" s="1320"/>
      <c r="L58" s="1319"/>
      <c r="M58" s="1320"/>
      <c r="N58" s="1319">
        <v>0</v>
      </c>
      <c r="O58" s="924"/>
      <c r="P58" s="760"/>
      <c r="Q58" s="760"/>
      <c r="R58" s="760"/>
      <c r="S58" s="760"/>
      <c r="T58" s="760"/>
      <c r="U58" s="760"/>
      <c r="V58" s="760"/>
      <c r="W58" s="760"/>
      <c r="X58" s="760"/>
      <c r="Y58" s="760"/>
      <c r="Z58" s="760"/>
      <c r="AA58" s="760"/>
      <c r="AB58" s="760"/>
      <c r="AC58" s="760"/>
      <c r="AD58" s="760"/>
      <c r="AE58" s="760"/>
      <c r="AF58" s="760"/>
      <c r="AG58" s="760"/>
      <c r="AH58" s="760"/>
      <c r="AI58" s="760"/>
      <c r="AJ58" s="760"/>
      <c r="AK58" s="760"/>
      <c r="AL58" s="760"/>
      <c r="AM58" s="760"/>
      <c r="AN58" s="760"/>
      <c r="AO58" s="760"/>
      <c r="AP58" s="760"/>
      <c r="AQ58" s="760"/>
      <c r="AR58" s="760"/>
      <c r="AS58" s="760"/>
      <c r="AT58" s="760"/>
      <c r="AU58" s="760"/>
      <c r="AV58" s="760"/>
      <c r="AW58" s="760"/>
      <c r="AX58" s="760"/>
      <c r="AY58" s="760"/>
      <c r="AZ58" s="760"/>
      <c r="BA58" s="760"/>
      <c r="BB58" s="760"/>
      <c r="BC58" s="760"/>
      <c r="BD58" s="760"/>
      <c r="BE58" s="760"/>
      <c r="BF58" s="760"/>
      <c r="BG58" s="760"/>
      <c r="BH58" s="760"/>
      <c r="BI58" s="760"/>
      <c r="BJ58" s="760"/>
      <c r="BK58" s="760"/>
      <c r="BL58" s="760"/>
      <c r="BM58" s="760"/>
      <c r="BN58" s="760"/>
      <c r="BO58" s="760"/>
      <c r="BP58" s="760"/>
      <c r="BQ58" s="760"/>
      <c r="BR58" s="760"/>
      <c r="BS58" s="760"/>
      <c r="BT58" s="760"/>
      <c r="BU58" s="760"/>
      <c r="BV58" s="760"/>
      <c r="BW58" s="760"/>
      <c r="BX58" s="760"/>
      <c r="BY58" s="760"/>
      <c r="BZ58" s="760"/>
      <c r="CA58" s="760"/>
      <c r="CB58" s="760"/>
      <c r="CC58" s="760"/>
      <c r="CD58" s="760"/>
      <c r="CE58" s="760"/>
      <c r="CF58" s="760"/>
      <c r="CG58" s="760"/>
      <c r="CH58" s="760"/>
      <c r="CI58" s="760"/>
      <c r="CJ58" s="760"/>
      <c r="CK58" s="760"/>
      <c r="CL58" s="760"/>
      <c r="CM58" s="760"/>
      <c r="CN58" s="760"/>
      <c r="CO58" s="760"/>
      <c r="CP58" s="760"/>
      <c r="CQ58" s="760"/>
      <c r="CR58" s="760"/>
      <c r="CS58" s="760"/>
      <c r="CT58" s="760"/>
      <c r="CU58" s="760"/>
      <c r="CV58" s="760"/>
      <c r="CW58" s="760"/>
      <c r="CX58" s="760"/>
      <c r="CY58" s="760"/>
      <c r="CZ58" s="760"/>
      <c r="DA58" s="760"/>
      <c r="DB58" s="760"/>
      <c r="DC58" s="760"/>
      <c r="DD58" s="760"/>
      <c r="DE58" s="760"/>
      <c r="DF58" s="760"/>
      <c r="DG58" s="760"/>
      <c r="DH58" s="760"/>
      <c r="DI58" s="760"/>
      <c r="DJ58" s="760"/>
      <c r="DK58" s="760"/>
      <c r="DL58" s="760"/>
      <c r="DM58" s="760"/>
      <c r="DN58" s="760"/>
      <c r="DO58" s="760"/>
      <c r="DP58" s="760"/>
      <c r="DQ58" s="760"/>
      <c r="DR58" s="760"/>
    </row>
    <row r="59" spans="1:122" s="761" customFormat="1" hidden="1">
      <c r="A59" s="789" t="s">
        <v>1433</v>
      </c>
      <c r="B59" s="776" t="s">
        <v>1434</v>
      </c>
      <c r="C59" s="1319"/>
      <c r="D59" s="1319"/>
      <c r="E59" s="1320"/>
      <c r="F59" s="1319"/>
      <c r="G59" s="1320"/>
      <c r="H59" s="1319"/>
      <c r="I59" s="1320"/>
      <c r="J59" s="1319"/>
      <c r="K59" s="1320"/>
      <c r="L59" s="1319"/>
      <c r="M59" s="1320"/>
      <c r="N59" s="1319">
        <v>0</v>
      </c>
      <c r="O59" s="924"/>
      <c r="P59" s="760"/>
      <c r="Q59" s="760"/>
      <c r="R59" s="760"/>
      <c r="S59" s="760"/>
      <c r="T59" s="760"/>
      <c r="U59" s="760"/>
      <c r="V59" s="760"/>
      <c r="W59" s="760"/>
      <c r="X59" s="760"/>
      <c r="Y59" s="760"/>
      <c r="Z59" s="760"/>
      <c r="AA59" s="760"/>
      <c r="AB59" s="760"/>
      <c r="AC59" s="760"/>
      <c r="AD59" s="760"/>
      <c r="AE59" s="760"/>
      <c r="AF59" s="760"/>
      <c r="AG59" s="760"/>
      <c r="AH59" s="760"/>
      <c r="AI59" s="760"/>
      <c r="AJ59" s="760"/>
      <c r="AK59" s="760"/>
      <c r="AL59" s="760"/>
      <c r="AM59" s="760"/>
      <c r="AN59" s="760"/>
      <c r="AO59" s="760"/>
      <c r="AP59" s="760"/>
      <c r="AQ59" s="760"/>
      <c r="AR59" s="760"/>
      <c r="AS59" s="760"/>
      <c r="AT59" s="760"/>
      <c r="AU59" s="760"/>
      <c r="AV59" s="760"/>
      <c r="AW59" s="760"/>
      <c r="AX59" s="760"/>
      <c r="AY59" s="760"/>
      <c r="AZ59" s="760"/>
      <c r="BA59" s="760"/>
      <c r="BB59" s="760"/>
      <c r="BC59" s="760"/>
      <c r="BD59" s="760"/>
      <c r="BE59" s="760"/>
      <c r="BF59" s="760"/>
      <c r="BG59" s="760"/>
      <c r="BH59" s="760"/>
      <c r="BI59" s="760"/>
      <c r="BJ59" s="760"/>
      <c r="BK59" s="760"/>
      <c r="BL59" s="760"/>
      <c r="BM59" s="760"/>
      <c r="BN59" s="760"/>
      <c r="BO59" s="760"/>
      <c r="BP59" s="760"/>
      <c r="BQ59" s="760"/>
      <c r="BR59" s="760"/>
      <c r="BS59" s="760"/>
      <c r="BT59" s="760"/>
      <c r="BU59" s="760"/>
      <c r="BV59" s="760"/>
      <c r="BW59" s="760"/>
      <c r="BX59" s="760"/>
      <c r="BY59" s="760"/>
      <c r="BZ59" s="760"/>
      <c r="CA59" s="760"/>
      <c r="CB59" s="760"/>
      <c r="CC59" s="760"/>
      <c r="CD59" s="760"/>
      <c r="CE59" s="760"/>
      <c r="CF59" s="760"/>
      <c r="CG59" s="760"/>
      <c r="CH59" s="760"/>
      <c r="CI59" s="760"/>
      <c r="CJ59" s="760"/>
      <c r="CK59" s="760"/>
      <c r="CL59" s="760"/>
      <c r="CM59" s="760"/>
      <c r="CN59" s="760"/>
      <c r="CO59" s="760"/>
      <c r="CP59" s="760"/>
      <c r="CQ59" s="760"/>
      <c r="CR59" s="760"/>
      <c r="CS59" s="760"/>
      <c r="CT59" s="760"/>
      <c r="CU59" s="760"/>
      <c r="CV59" s="760"/>
      <c r="CW59" s="760"/>
      <c r="CX59" s="760"/>
      <c r="CY59" s="760"/>
      <c r="CZ59" s="760"/>
      <c r="DA59" s="760"/>
      <c r="DB59" s="760"/>
      <c r="DC59" s="760"/>
      <c r="DD59" s="760"/>
      <c r="DE59" s="760"/>
      <c r="DF59" s="760"/>
      <c r="DG59" s="760"/>
      <c r="DH59" s="760"/>
      <c r="DI59" s="760"/>
      <c r="DJ59" s="760"/>
      <c r="DK59" s="760"/>
      <c r="DL59" s="760"/>
      <c r="DM59" s="760"/>
      <c r="DN59" s="760"/>
      <c r="DO59" s="760"/>
      <c r="DP59" s="760"/>
      <c r="DQ59" s="760"/>
      <c r="DR59" s="760"/>
    </row>
    <row r="60" spans="1:122" s="761" customFormat="1" hidden="1">
      <c r="A60" s="789" t="s">
        <v>1435</v>
      </c>
      <c r="B60" s="776" t="s">
        <v>1436</v>
      </c>
      <c r="C60" s="1319"/>
      <c r="D60" s="1319"/>
      <c r="E60" s="1320"/>
      <c r="F60" s="1319"/>
      <c r="G60" s="1320"/>
      <c r="H60" s="1319"/>
      <c r="I60" s="1320"/>
      <c r="J60" s="1319"/>
      <c r="K60" s="1320"/>
      <c r="L60" s="1319"/>
      <c r="M60" s="1320"/>
      <c r="N60" s="1319">
        <v>0</v>
      </c>
      <c r="O60" s="924"/>
      <c r="P60" s="760"/>
      <c r="Q60" s="760"/>
      <c r="R60" s="760"/>
      <c r="S60" s="760"/>
      <c r="T60" s="760"/>
      <c r="U60" s="760"/>
      <c r="V60" s="760"/>
      <c r="W60" s="760"/>
      <c r="X60" s="760"/>
      <c r="Y60" s="760"/>
      <c r="Z60" s="760"/>
      <c r="AA60" s="760"/>
      <c r="AB60" s="760"/>
      <c r="AC60" s="760"/>
      <c r="AD60" s="760"/>
      <c r="AE60" s="760"/>
      <c r="AF60" s="760"/>
      <c r="AG60" s="760"/>
      <c r="AH60" s="760"/>
      <c r="AI60" s="760"/>
      <c r="AJ60" s="760"/>
      <c r="AK60" s="760"/>
      <c r="AL60" s="760"/>
      <c r="AM60" s="760"/>
      <c r="AN60" s="760"/>
      <c r="AO60" s="760"/>
      <c r="AP60" s="760"/>
      <c r="AQ60" s="760"/>
      <c r="AR60" s="760"/>
      <c r="AS60" s="760"/>
      <c r="AT60" s="760"/>
      <c r="AU60" s="760"/>
      <c r="AV60" s="760"/>
      <c r="AW60" s="760"/>
      <c r="AX60" s="760"/>
      <c r="AY60" s="760"/>
      <c r="AZ60" s="760"/>
      <c r="BA60" s="760"/>
      <c r="BB60" s="760"/>
      <c r="BC60" s="760"/>
      <c r="BD60" s="760"/>
      <c r="BE60" s="760"/>
      <c r="BF60" s="760"/>
      <c r="BG60" s="760"/>
      <c r="BH60" s="760"/>
      <c r="BI60" s="760"/>
      <c r="BJ60" s="760"/>
      <c r="BK60" s="760"/>
      <c r="BL60" s="760"/>
      <c r="BM60" s="760"/>
      <c r="BN60" s="760"/>
      <c r="BO60" s="760"/>
      <c r="BP60" s="760"/>
      <c r="BQ60" s="760"/>
      <c r="BR60" s="760"/>
      <c r="BS60" s="760"/>
      <c r="BT60" s="760"/>
      <c r="BU60" s="760"/>
      <c r="BV60" s="760"/>
      <c r="BW60" s="760"/>
      <c r="BX60" s="760"/>
      <c r="BY60" s="760"/>
      <c r="BZ60" s="760"/>
      <c r="CA60" s="760"/>
      <c r="CB60" s="760"/>
      <c r="CC60" s="760"/>
      <c r="CD60" s="760"/>
      <c r="CE60" s="760"/>
      <c r="CF60" s="760"/>
      <c r="CG60" s="760"/>
      <c r="CH60" s="760"/>
      <c r="CI60" s="760"/>
      <c r="CJ60" s="760"/>
      <c r="CK60" s="760"/>
      <c r="CL60" s="760"/>
      <c r="CM60" s="760"/>
      <c r="CN60" s="760"/>
      <c r="CO60" s="760"/>
      <c r="CP60" s="760"/>
      <c r="CQ60" s="760"/>
      <c r="CR60" s="760"/>
      <c r="CS60" s="760"/>
      <c r="CT60" s="760"/>
      <c r="CU60" s="760"/>
      <c r="CV60" s="760"/>
      <c r="CW60" s="760"/>
      <c r="CX60" s="760"/>
      <c r="CY60" s="760"/>
      <c r="CZ60" s="760"/>
      <c r="DA60" s="760"/>
      <c r="DB60" s="760"/>
      <c r="DC60" s="760"/>
      <c r="DD60" s="760"/>
      <c r="DE60" s="760"/>
      <c r="DF60" s="760"/>
      <c r="DG60" s="760"/>
      <c r="DH60" s="760"/>
      <c r="DI60" s="760"/>
      <c r="DJ60" s="760"/>
      <c r="DK60" s="760"/>
      <c r="DL60" s="760"/>
      <c r="DM60" s="760"/>
      <c r="DN60" s="760"/>
      <c r="DO60" s="760"/>
      <c r="DP60" s="760"/>
      <c r="DQ60" s="760"/>
      <c r="DR60" s="760"/>
    </row>
    <row r="61" spans="1:122" s="761" customFormat="1" ht="28.5" hidden="1">
      <c r="A61" s="789" t="s">
        <v>1437</v>
      </c>
      <c r="B61" s="776" t="s">
        <v>1438</v>
      </c>
      <c r="C61" s="1319"/>
      <c r="D61" s="1319"/>
      <c r="E61" s="1320"/>
      <c r="F61" s="1319"/>
      <c r="G61" s="1320"/>
      <c r="H61" s="1319"/>
      <c r="I61" s="1320"/>
      <c r="J61" s="1319"/>
      <c r="K61" s="1320"/>
      <c r="L61" s="1319"/>
      <c r="M61" s="1320"/>
      <c r="N61" s="1319">
        <v>0</v>
      </c>
      <c r="O61" s="924"/>
      <c r="P61" s="760"/>
      <c r="Q61" s="760"/>
      <c r="R61" s="760"/>
      <c r="S61" s="760"/>
      <c r="T61" s="760"/>
      <c r="U61" s="760"/>
      <c r="V61" s="760"/>
      <c r="W61" s="760"/>
      <c r="X61" s="760"/>
      <c r="Y61" s="760"/>
      <c r="Z61" s="760"/>
      <c r="AA61" s="760"/>
      <c r="AB61" s="760"/>
      <c r="AC61" s="760"/>
      <c r="AD61" s="760"/>
      <c r="AE61" s="760"/>
      <c r="AF61" s="760"/>
      <c r="AG61" s="760"/>
      <c r="AH61" s="760"/>
      <c r="AI61" s="760"/>
      <c r="AJ61" s="760"/>
      <c r="AK61" s="760"/>
      <c r="AL61" s="760"/>
      <c r="AM61" s="760"/>
      <c r="AN61" s="760"/>
      <c r="AO61" s="760"/>
      <c r="AP61" s="760"/>
      <c r="AQ61" s="760"/>
      <c r="AR61" s="760"/>
      <c r="AS61" s="760"/>
      <c r="AT61" s="760"/>
      <c r="AU61" s="760"/>
      <c r="AV61" s="760"/>
      <c r="AW61" s="760"/>
      <c r="AX61" s="760"/>
      <c r="AY61" s="760"/>
      <c r="AZ61" s="760"/>
      <c r="BA61" s="760"/>
      <c r="BB61" s="760"/>
      <c r="BC61" s="760"/>
      <c r="BD61" s="760"/>
      <c r="BE61" s="760"/>
      <c r="BF61" s="760"/>
      <c r="BG61" s="760"/>
      <c r="BH61" s="760"/>
      <c r="BI61" s="760"/>
      <c r="BJ61" s="760"/>
      <c r="BK61" s="760"/>
      <c r="BL61" s="760"/>
      <c r="BM61" s="760"/>
      <c r="BN61" s="760"/>
      <c r="BO61" s="760"/>
      <c r="BP61" s="760"/>
      <c r="BQ61" s="760"/>
      <c r="BR61" s="760"/>
      <c r="BS61" s="760"/>
      <c r="BT61" s="760"/>
      <c r="BU61" s="760"/>
      <c r="BV61" s="760"/>
      <c r="BW61" s="760"/>
      <c r="BX61" s="760"/>
      <c r="BY61" s="760"/>
      <c r="BZ61" s="760"/>
      <c r="CA61" s="760"/>
      <c r="CB61" s="760"/>
      <c r="CC61" s="760"/>
      <c r="CD61" s="760"/>
      <c r="CE61" s="760"/>
      <c r="CF61" s="760"/>
      <c r="CG61" s="760"/>
      <c r="CH61" s="760"/>
      <c r="CI61" s="760"/>
      <c r="CJ61" s="760"/>
      <c r="CK61" s="760"/>
      <c r="CL61" s="760"/>
      <c r="CM61" s="760"/>
      <c r="CN61" s="760"/>
      <c r="CO61" s="760"/>
      <c r="CP61" s="760"/>
      <c r="CQ61" s="760"/>
      <c r="CR61" s="760"/>
      <c r="CS61" s="760"/>
      <c r="CT61" s="760"/>
      <c r="CU61" s="760"/>
      <c r="CV61" s="760"/>
      <c r="CW61" s="760"/>
      <c r="CX61" s="760"/>
      <c r="CY61" s="760"/>
      <c r="CZ61" s="760"/>
      <c r="DA61" s="760"/>
      <c r="DB61" s="760"/>
      <c r="DC61" s="760"/>
      <c r="DD61" s="760"/>
      <c r="DE61" s="760"/>
      <c r="DF61" s="760"/>
      <c r="DG61" s="760"/>
      <c r="DH61" s="760"/>
      <c r="DI61" s="760"/>
      <c r="DJ61" s="760"/>
      <c r="DK61" s="760"/>
      <c r="DL61" s="760"/>
      <c r="DM61" s="760"/>
      <c r="DN61" s="760"/>
      <c r="DO61" s="760"/>
      <c r="DP61" s="760"/>
      <c r="DQ61" s="760"/>
      <c r="DR61" s="760"/>
    </row>
    <row r="62" spans="1:122" s="761" customFormat="1" hidden="1">
      <c r="A62" s="789" t="s">
        <v>1439</v>
      </c>
      <c r="B62" s="776" t="s">
        <v>1440</v>
      </c>
      <c r="C62" s="1319"/>
      <c r="D62" s="1319"/>
      <c r="E62" s="1320"/>
      <c r="F62" s="1319"/>
      <c r="G62" s="1320"/>
      <c r="H62" s="1319"/>
      <c r="I62" s="1320"/>
      <c r="J62" s="1319"/>
      <c r="K62" s="1320"/>
      <c r="L62" s="1319"/>
      <c r="M62" s="1320"/>
      <c r="N62" s="1319">
        <v>0</v>
      </c>
      <c r="O62" s="924"/>
      <c r="P62" s="760"/>
      <c r="Q62" s="760"/>
      <c r="R62" s="760"/>
      <c r="S62" s="760"/>
      <c r="T62" s="760"/>
      <c r="U62" s="760"/>
      <c r="V62" s="760"/>
      <c r="W62" s="760"/>
      <c r="X62" s="760"/>
      <c r="Y62" s="760"/>
      <c r="Z62" s="760"/>
      <c r="AA62" s="760"/>
      <c r="AB62" s="760"/>
      <c r="AC62" s="760"/>
      <c r="AD62" s="760"/>
      <c r="AE62" s="760"/>
      <c r="AF62" s="760"/>
      <c r="AG62" s="760"/>
      <c r="AH62" s="760"/>
      <c r="AI62" s="760"/>
      <c r="AJ62" s="760"/>
      <c r="AK62" s="760"/>
      <c r="AL62" s="760"/>
      <c r="AM62" s="760"/>
      <c r="AN62" s="760"/>
      <c r="AO62" s="760"/>
      <c r="AP62" s="760"/>
      <c r="AQ62" s="760"/>
      <c r="AR62" s="760"/>
      <c r="AS62" s="760"/>
      <c r="AT62" s="760"/>
      <c r="AU62" s="760"/>
      <c r="AV62" s="760"/>
      <c r="AW62" s="760"/>
      <c r="AX62" s="760"/>
      <c r="AY62" s="760"/>
      <c r="AZ62" s="760"/>
      <c r="BA62" s="760"/>
      <c r="BB62" s="760"/>
      <c r="BC62" s="760"/>
      <c r="BD62" s="760"/>
      <c r="BE62" s="760"/>
      <c r="BF62" s="760"/>
      <c r="BG62" s="760"/>
      <c r="BH62" s="760"/>
      <c r="BI62" s="760"/>
      <c r="BJ62" s="760"/>
      <c r="BK62" s="760"/>
      <c r="BL62" s="760"/>
      <c r="BM62" s="760"/>
      <c r="BN62" s="760"/>
      <c r="BO62" s="760"/>
      <c r="BP62" s="760"/>
      <c r="BQ62" s="760"/>
      <c r="BR62" s="760"/>
      <c r="BS62" s="760"/>
      <c r="BT62" s="760"/>
      <c r="BU62" s="760"/>
      <c r="BV62" s="760"/>
      <c r="BW62" s="760"/>
      <c r="BX62" s="760"/>
      <c r="BY62" s="760"/>
      <c r="BZ62" s="760"/>
      <c r="CA62" s="760"/>
      <c r="CB62" s="760"/>
      <c r="CC62" s="760"/>
      <c r="CD62" s="760"/>
      <c r="CE62" s="760"/>
      <c r="CF62" s="760"/>
      <c r="CG62" s="760"/>
      <c r="CH62" s="760"/>
      <c r="CI62" s="760"/>
      <c r="CJ62" s="760"/>
      <c r="CK62" s="760"/>
      <c r="CL62" s="760"/>
      <c r="CM62" s="760"/>
      <c r="CN62" s="760"/>
      <c r="CO62" s="760"/>
      <c r="CP62" s="760"/>
      <c r="CQ62" s="760"/>
      <c r="CR62" s="760"/>
      <c r="CS62" s="760"/>
      <c r="CT62" s="760"/>
      <c r="CU62" s="760"/>
      <c r="CV62" s="760"/>
      <c r="CW62" s="760"/>
      <c r="CX62" s="760"/>
      <c r="CY62" s="760"/>
      <c r="CZ62" s="760"/>
      <c r="DA62" s="760"/>
      <c r="DB62" s="760"/>
      <c r="DC62" s="760"/>
      <c r="DD62" s="760"/>
      <c r="DE62" s="760"/>
      <c r="DF62" s="760"/>
      <c r="DG62" s="760"/>
      <c r="DH62" s="760"/>
      <c r="DI62" s="760"/>
      <c r="DJ62" s="760"/>
      <c r="DK62" s="760"/>
      <c r="DL62" s="760"/>
      <c r="DM62" s="760"/>
      <c r="DN62" s="760"/>
      <c r="DO62" s="760"/>
      <c r="DP62" s="760"/>
      <c r="DQ62" s="760"/>
      <c r="DR62" s="760"/>
    </row>
    <row r="63" spans="1:122" s="761" customFormat="1" hidden="1">
      <c r="A63" s="1311" t="s">
        <v>1441</v>
      </c>
      <c r="B63" s="1312" t="s">
        <v>1442</v>
      </c>
      <c r="C63" s="1319"/>
      <c r="D63" s="1319"/>
      <c r="E63" s="1320"/>
      <c r="F63" s="1319"/>
      <c r="G63" s="1320"/>
      <c r="H63" s="1319"/>
      <c r="I63" s="1320"/>
      <c r="J63" s="1319"/>
      <c r="K63" s="1320"/>
      <c r="L63" s="1319"/>
      <c r="M63" s="1320"/>
      <c r="N63" s="1319">
        <v>0</v>
      </c>
      <c r="O63" s="926"/>
      <c r="P63" s="760"/>
      <c r="Q63" s="760"/>
      <c r="R63" s="760"/>
      <c r="S63" s="760"/>
      <c r="T63" s="760"/>
      <c r="U63" s="760"/>
      <c r="V63" s="760"/>
      <c r="W63" s="760"/>
      <c r="X63" s="760"/>
      <c r="Y63" s="760"/>
      <c r="Z63" s="760"/>
      <c r="AA63" s="760"/>
      <c r="AB63" s="760"/>
      <c r="AC63" s="760"/>
      <c r="AD63" s="760"/>
      <c r="AE63" s="760"/>
      <c r="AF63" s="760"/>
      <c r="AG63" s="760"/>
      <c r="AH63" s="760"/>
      <c r="AI63" s="760"/>
      <c r="AJ63" s="760"/>
      <c r="AK63" s="760"/>
      <c r="AL63" s="760"/>
      <c r="AM63" s="760"/>
      <c r="AN63" s="760"/>
      <c r="AO63" s="760"/>
      <c r="AP63" s="760"/>
      <c r="AQ63" s="760"/>
      <c r="AR63" s="760"/>
      <c r="AS63" s="760"/>
      <c r="AT63" s="760"/>
      <c r="AU63" s="760"/>
      <c r="AV63" s="760"/>
      <c r="AW63" s="760"/>
      <c r="AX63" s="760"/>
      <c r="AY63" s="760"/>
      <c r="AZ63" s="760"/>
      <c r="BA63" s="760"/>
      <c r="BB63" s="760"/>
      <c r="BC63" s="760"/>
      <c r="BD63" s="760"/>
      <c r="BE63" s="760"/>
      <c r="BF63" s="760"/>
      <c r="BG63" s="760"/>
      <c r="BH63" s="760"/>
      <c r="BI63" s="760"/>
      <c r="BJ63" s="760"/>
      <c r="BK63" s="760"/>
      <c r="BL63" s="760"/>
      <c r="BM63" s="760"/>
      <c r="BN63" s="760"/>
      <c r="BO63" s="760"/>
      <c r="BP63" s="760"/>
      <c r="BQ63" s="760"/>
      <c r="BR63" s="760"/>
      <c r="BS63" s="760"/>
      <c r="BT63" s="760"/>
      <c r="BU63" s="760"/>
      <c r="BV63" s="760"/>
      <c r="BW63" s="760"/>
      <c r="BX63" s="760"/>
      <c r="BY63" s="760"/>
      <c r="BZ63" s="760"/>
      <c r="CA63" s="760"/>
      <c r="CB63" s="760"/>
      <c r="CC63" s="760"/>
      <c r="CD63" s="760"/>
      <c r="CE63" s="760"/>
      <c r="CF63" s="760"/>
      <c r="CG63" s="760"/>
      <c r="CH63" s="760"/>
      <c r="CI63" s="760"/>
      <c r="CJ63" s="760"/>
      <c r="CK63" s="760"/>
      <c r="CL63" s="760"/>
      <c r="CM63" s="760"/>
      <c r="CN63" s="760"/>
      <c r="CO63" s="760"/>
      <c r="CP63" s="760"/>
      <c r="CQ63" s="760"/>
      <c r="CR63" s="760"/>
      <c r="CS63" s="760"/>
      <c r="CT63" s="760"/>
      <c r="CU63" s="760"/>
      <c r="CV63" s="760"/>
      <c r="CW63" s="760"/>
      <c r="CX63" s="760"/>
      <c r="CY63" s="760"/>
      <c r="CZ63" s="760"/>
      <c r="DA63" s="760"/>
      <c r="DB63" s="760"/>
      <c r="DC63" s="760"/>
      <c r="DD63" s="760"/>
      <c r="DE63" s="760"/>
      <c r="DF63" s="760"/>
      <c r="DG63" s="760"/>
      <c r="DH63" s="760"/>
      <c r="DI63" s="760"/>
      <c r="DJ63" s="760"/>
      <c r="DK63" s="760"/>
      <c r="DL63" s="760"/>
      <c r="DM63" s="760"/>
      <c r="DN63" s="760"/>
      <c r="DO63" s="760"/>
      <c r="DP63" s="760"/>
      <c r="DQ63" s="760"/>
      <c r="DR63" s="760"/>
    </row>
    <row r="64" spans="1:122" s="761" customFormat="1" ht="50.25" customHeight="1">
      <c r="A64" s="789" t="s">
        <v>1443</v>
      </c>
      <c r="B64" s="803" t="s">
        <v>1444</v>
      </c>
      <c r="C64" s="804">
        <v>4.5</v>
      </c>
      <c r="D64" s="804">
        <v>4.74</v>
      </c>
      <c r="E64" s="804">
        <v>10.33</v>
      </c>
      <c r="F64" s="804">
        <f>E64</f>
        <v>10.33</v>
      </c>
      <c r="G64" s="804">
        <f>F64</f>
        <v>10.33</v>
      </c>
      <c r="H64" s="804">
        <f>G64*1.04</f>
        <v>10.7432</v>
      </c>
      <c r="I64" s="804">
        <v>10.74</v>
      </c>
      <c r="J64" s="804">
        <f>I64*1.04</f>
        <v>11.169600000000001</v>
      </c>
      <c r="K64" s="804">
        <f>J64</f>
        <v>11.169600000000001</v>
      </c>
      <c r="L64" s="804">
        <f>K64*1.04</f>
        <v>11.616384000000002</v>
      </c>
      <c r="M64" s="804">
        <f>L64</f>
        <v>11.616384000000002</v>
      </c>
      <c r="N64" s="804">
        <f>M64*1.04</f>
        <v>12.081039360000002</v>
      </c>
      <c r="O64" s="926"/>
      <c r="P64" s="760"/>
      <c r="Q64" s="760"/>
      <c r="R64" s="760"/>
      <c r="S64" s="760"/>
      <c r="T64" s="760"/>
      <c r="U64" s="760"/>
      <c r="V64" s="760"/>
      <c r="W64" s="760"/>
      <c r="X64" s="760"/>
      <c r="Y64" s="760"/>
      <c r="Z64" s="760"/>
      <c r="AA64" s="760"/>
      <c r="AB64" s="760"/>
      <c r="AC64" s="760"/>
      <c r="AD64" s="760"/>
      <c r="AE64" s="760"/>
      <c r="AF64" s="760"/>
      <c r="AG64" s="760"/>
      <c r="AH64" s="760"/>
      <c r="AI64" s="760"/>
      <c r="AJ64" s="760"/>
      <c r="AK64" s="760"/>
      <c r="AL64" s="760"/>
      <c r="AM64" s="760"/>
      <c r="AN64" s="760"/>
      <c r="AO64" s="760"/>
      <c r="AP64" s="760"/>
      <c r="AQ64" s="760"/>
      <c r="AR64" s="760"/>
      <c r="AS64" s="760"/>
      <c r="AT64" s="760"/>
      <c r="AU64" s="760"/>
      <c r="AV64" s="760"/>
      <c r="AW64" s="760"/>
      <c r="AX64" s="760"/>
      <c r="AY64" s="760"/>
      <c r="AZ64" s="760"/>
      <c r="BA64" s="760"/>
      <c r="BB64" s="760"/>
      <c r="BC64" s="760"/>
      <c r="BD64" s="760"/>
      <c r="BE64" s="760"/>
      <c r="BF64" s="760"/>
      <c r="BG64" s="760"/>
      <c r="BH64" s="760"/>
      <c r="BI64" s="760"/>
      <c r="BJ64" s="760"/>
      <c r="BK64" s="760"/>
      <c r="BL64" s="760"/>
      <c r="BM64" s="760"/>
      <c r="BN64" s="760"/>
      <c r="BO64" s="760"/>
      <c r="BP64" s="760"/>
      <c r="BQ64" s="760"/>
      <c r="BR64" s="760"/>
      <c r="BS64" s="760"/>
      <c r="BT64" s="760"/>
      <c r="BU64" s="760"/>
      <c r="BV64" s="760"/>
      <c r="BW64" s="760"/>
      <c r="BX64" s="760"/>
      <c r="BY64" s="760"/>
      <c r="BZ64" s="760"/>
      <c r="CA64" s="760"/>
      <c r="CB64" s="760"/>
      <c r="CC64" s="760"/>
      <c r="CD64" s="760"/>
      <c r="CE64" s="760"/>
      <c r="CF64" s="760"/>
      <c r="CG64" s="760"/>
      <c r="CH64" s="760"/>
      <c r="CI64" s="760"/>
      <c r="CJ64" s="760"/>
      <c r="CK64" s="760"/>
      <c r="CL64" s="760"/>
      <c r="CM64" s="760"/>
      <c r="CN64" s="760"/>
      <c r="CO64" s="760"/>
      <c r="CP64" s="760"/>
      <c r="CQ64" s="760"/>
      <c r="CR64" s="760"/>
      <c r="CS64" s="760"/>
      <c r="CT64" s="760"/>
      <c r="CU64" s="760"/>
      <c r="CV64" s="760"/>
      <c r="CW64" s="760"/>
      <c r="CX64" s="760"/>
      <c r="CY64" s="760"/>
      <c r="CZ64" s="760"/>
      <c r="DA64" s="760"/>
      <c r="DB64" s="760"/>
      <c r="DC64" s="760"/>
      <c r="DD64" s="760"/>
      <c r="DE64" s="760"/>
      <c r="DF64" s="760"/>
      <c r="DG64" s="760"/>
      <c r="DH64" s="760"/>
      <c r="DI64" s="760"/>
      <c r="DJ64" s="760"/>
      <c r="DK64" s="760"/>
      <c r="DL64" s="760"/>
      <c r="DM64" s="760"/>
      <c r="DN64" s="760"/>
      <c r="DO64" s="760"/>
      <c r="DP64" s="760"/>
      <c r="DQ64" s="760"/>
      <c r="DR64" s="760"/>
    </row>
    <row r="65" spans="1:122" s="761" customFormat="1" ht="28.5" hidden="1">
      <c r="A65" s="789" t="s">
        <v>1445</v>
      </c>
      <c r="B65" s="776" t="s">
        <v>1446</v>
      </c>
      <c r="C65" s="1320"/>
      <c r="D65" s="1320"/>
      <c r="E65" s="1320"/>
      <c r="F65" s="1319"/>
      <c r="G65" s="1319"/>
      <c r="H65" s="1319"/>
      <c r="I65" s="1319"/>
      <c r="J65" s="1319"/>
      <c r="K65" s="1319"/>
      <c r="L65" s="1319"/>
      <c r="M65" s="1319"/>
      <c r="N65" s="1319">
        <v>3.58</v>
      </c>
      <c r="O65" s="926"/>
      <c r="P65" s="760"/>
      <c r="Q65" s="760"/>
      <c r="R65" s="760"/>
      <c r="S65" s="760"/>
      <c r="T65" s="760"/>
      <c r="U65" s="760"/>
      <c r="V65" s="760"/>
      <c r="W65" s="760"/>
      <c r="X65" s="760"/>
      <c r="Y65" s="760"/>
      <c r="Z65" s="760"/>
      <c r="AA65" s="760"/>
      <c r="AB65" s="760"/>
      <c r="AC65" s="760"/>
      <c r="AD65" s="760"/>
      <c r="AE65" s="760"/>
      <c r="AF65" s="760"/>
      <c r="AG65" s="760"/>
      <c r="AH65" s="760"/>
      <c r="AI65" s="760"/>
      <c r="AJ65" s="760"/>
      <c r="AK65" s="760"/>
      <c r="AL65" s="760"/>
      <c r="AM65" s="760"/>
      <c r="AN65" s="760"/>
      <c r="AO65" s="760"/>
      <c r="AP65" s="760"/>
      <c r="AQ65" s="760"/>
      <c r="AR65" s="760"/>
      <c r="AS65" s="760"/>
      <c r="AT65" s="760"/>
      <c r="AU65" s="760"/>
      <c r="AV65" s="760"/>
      <c r="AW65" s="760"/>
      <c r="AX65" s="760"/>
      <c r="AY65" s="760"/>
      <c r="AZ65" s="760"/>
      <c r="BA65" s="760"/>
      <c r="BB65" s="760"/>
      <c r="BC65" s="760"/>
      <c r="BD65" s="760"/>
      <c r="BE65" s="760"/>
      <c r="BF65" s="760"/>
      <c r="BG65" s="760"/>
      <c r="BH65" s="760"/>
      <c r="BI65" s="760"/>
      <c r="BJ65" s="760"/>
      <c r="BK65" s="760"/>
      <c r="BL65" s="760"/>
      <c r="BM65" s="760"/>
      <c r="BN65" s="760"/>
      <c r="BO65" s="760"/>
      <c r="BP65" s="760"/>
      <c r="BQ65" s="760"/>
      <c r="BR65" s="760"/>
      <c r="BS65" s="760"/>
      <c r="BT65" s="760"/>
      <c r="BU65" s="760"/>
      <c r="BV65" s="760"/>
      <c r="BW65" s="760"/>
      <c r="BX65" s="760"/>
      <c r="BY65" s="760"/>
      <c r="BZ65" s="760"/>
      <c r="CA65" s="760"/>
      <c r="CB65" s="760"/>
      <c r="CC65" s="760"/>
      <c r="CD65" s="760"/>
      <c r="CE65" s="760"/>
      <c r="CF65" s="760"/>
      <c r="CG65" s="760"/>
      <c r="CH65" s="760"/>
      <c r="CI65" s="760"/>
      <c r="CJ65" s="760"/>
      <c r="CK65" s="760"/>
      <c r="CL65" s="760"/>
      <c r="CM65" s="760"/>
      <c r="CN65" s="760"/>
      <c r="CO65" s="760"/>
      <c r="CP65" s="760"/>
      <c r="CQ65" s="760"/>
      <c r="CR65" s="760"/>
      <c r="CS65" s="760"/>
      <c r="CT65" s="760"/>
      <c r="CU65" s="760"/>
      <c r="CV65" s="760"/>
      <c r="CW65" s="760"/>
      <c r="CX65" s="760"/>
      <c r="CY65" s="760"/>
      <c r="CZ65" s="760"/>
      <c r="DA65" s="760"/>
      <c r="DB65" s="760"/>
      <c r="DC65" s="760"/>
      <c r="DD65" s="760"/>
      <c r="DE65" s="760"/>
      <c r="DF65" s="760"/>
      <c r="DG65" s="760"/>
      <c r="DH65" s="760"/>
      <c r="DI65" s="760"/>
      <c r="DJ65" s="760"/>
      <c r="DK65" s="760"/>
      <c r="DL65" s="760"/>
      <c r="DM65" s="760"/>
      <c r="DN65" s="760"/>
      <c r="DO65" s="760"/>
      <c r="DP65" s="760"/>
      <c r="DQ65" s="760"/>
      <c r="DR65" s="760"/>
    </row>
    <row r="66" spans="1:122" s="761" customFormat="1" ht="30" hidden="1" customHeight="1">
      <c r="A66" s="789" t="s">
        <v>1447</v>
      </c>
      <c r="B66" s="776" t="s">
        <v>1448</v>
      </c>
      <c r="C66" s="1320"/>
      <c r="D66" s="1320"/>
      <c r="E66" s="1320"/>
      <c r="F66" s="1319"/>
      <c r="G66" s="1319"/>
      <c r="H66" s="1319"/>
      <c r="I66" s="1319"/>
      <c r="J66" s="1319"/>
      <c r="K66" s="1319"/>
      <c r="L66" s="1319"/>
      <c r="M66" s="1319"/>
      <c r="N66" s="1319">
        <v>1.08</v>
      </c>
      <c r="O66" s="924"/>
      <c r="P66" s="760"/>
      <c r="Q66" s="760"/>
      <c r="R66" s="760"/>
      <c r="S66" s="760"/>
      <c r="T66" s="760"/>
      <c r="U66" s="760"/>
      <c r="V66" s="760"/>
      <c r="W66" s="760"/>
      <c r="X66" s="760"/>
      <c r="Y66" s="760"/>
      <c r="Z66" s="760"/>
      <c r="AA66" s="760"/>
      <c r="AB66" s="760"/>
      <c r="AC66" s="760"/>
      <c r="AD66" s="760"/>
      <c r="AE66" s="760"/>
      <c r="AF66" s="760"/>
      <c r="AG66" s="760"/>
      <c r="AH66" s="760"/>
      <c r="AI66" s="760"/>
      <c r="AJ66" s="760"/>
      <c r="AK66" s="760"/>
      <c r="AL66" s="760"/>
      <c r="AM66" s="760"/>
      <c r="AN66" s="760"/>
      <c r="AO66" s="760"/>
      <c r="AP66" s="760"/>
      <c r="AQ66" s="760"/>
      <c r="AR66" s="760"/>
      <c r="AS66" s="760"/>
      <c r="AT66" s="760"/>
      <c r="AU66" s="760"/>
      <c r="AV66" s="760"/>
      <c r="AW66" s="760"/>
      <c r="AX66" s="760"/>
      <c r="AY66" s="760"/>
      <c r="AZ66" s="760"/>
      <c r="BA66" s="760"/>
      <c r="BB66" s="760"/>
      <c r="BC66" s="760"/>
      <c r="BD66" s="760"/>
      <c r="BE66" s="760"/>
      <c r="BF66" s="760"/>
      <c r="BG66" s="760"/>
      <c r="BH66" s="760"/>
      <c r="BI66" s="760"/>
      <c r="BJ66" s="760"/>
      <c r="BK66" s="760"/>
      <c r="BL66" s="760"/>
      <c r="BM66" s="760"/>
      <c r="BN66" s="760"/>
      <c r="BO66" s="760"/>
      <c r="BP66" s="760"/>
      <c r="BQ66" s="760"/>
      <c r="BR66" s="760"/>
      <c r="BS66" s="760"/>
      <c r="BT66" s="760"/>
      <c r="BU66" s="760"/>
      <c r="BV66" s="760"/>
      <c r="BW66" s="760"/>
      <c r="BX66" s="760"/>
      <c r="BY66" s="760"/>
      <c r="BZ66" s="760"/>
      <c r="CA66" s="760"/>
      <c r="CB66" s="760"/>
      <c r="CC66" s="760"/>
      <c r="CD66" s="760"/>
      <c r="CE66" s="760"/>
      <c r="CF66" s="760"/>
      <c r="CG66" s="760"/>
      <c r="CH66" s="760"/>
      <c r="CI66" s="760"/>
      <c r="CJ66" s="760"/>
      <c r="CK66" s="760"/>
      <c r="CL66" s="760"/>
      <c r="CM66" s="760"/>
      <c r="CN66" s="760"/>
      <c r="CO66" s="760"/>
      <c r="CP66" s="760"/>
      <c r="CQ66" s="760"/>
      <c r="CR66" s="760"/>
      <c r="CS66" s="760"/>
      <c r="CT66" s="760"/>
      <c r="CU66" s="760"/>
      <c r="CV66" s="760"/>
      <c r="CW66" s="760"/>
      <c r="CX66" s="760"/>
      <c r="CY66" s="760"/>
      <c r="CZ66" s="760"/>
      <c r="DA66" s="760"/>
      <c r="DB66" s="760"/>
      <c r="DC66" s="760"/>
      <c r="DD66" s="760"/>
      <c r="DE66" s="760"/>
      <c r="DF66" s="760"/>
      <c r="DG66" s="760"/>
      <c r="DH66" s="760"/>
      <c r="DI66" s="760"/>
      <c r="DJ66" s="760"/>
      <c r="DK66" s="760"/>
      <c r="DL66" s="760"/>
      <c r="DM66" s="760"/>
      <c r="DN66" s="760"/>
      <c r="DO66" s="760"/>
      <c r="DP66" s="760"/>
      <c r="DQ66" s="760"/>
      <c r="DR66" s="760"/>
    </row>
    <row r="67" spans="1:122" s="761" customFormat="1" ht="28.5" hidden="1">
      <c r="A67" s="789" t="s">
        <v>1449</v>
      </c>
      <c r="B67" s="776" t="s">
        <v>1450</v>
      </c>
      <c r="C67" s="1320"/>
      <c r="D67" s="1320"/>
      <c r="E67" s="1320"/>
      <c r="F67" s="1319"/>
      <c r="G67" s="1320"/>
      <c r="H67" s="1319"/>
      <c r="I67" s="1320"/>
      <c r="J67" s="1319"/>
      <c r="K67" s="1320"/>
      <c r="L67" s="1319"/>
      <c r="M67" s="1320"/>
      <c r="N67" s="1319">
        <v>1.2E-2</v>
      </c>
      <c r="O67" s="924"/>
      <c r="P67" s="760"/>
      <c r="Q67" s="760"/>
      <c r="R67" s="760"/>
      <c r="S67" s="760"/>
      <c r="T67" s="760"/>
      <c r="U67" s="760"/>
      <c r="V67" s="760"/>
      <c r="W67" s="760"/>
      <c r="X67" s="760"/>
      <c r="Y67" s="760"/>
      <c r="Z67" s="760"/>
      <c r="AA67" s="760"/>
      <c r="AB67" s="760"/>
      <c r="AC67" s="760"/>
      <c r="AD67" s="760"/>
      <c r="AE67" s="760"/>
      <c r="AF67" s="760"/>
      <c r="AG67" s="760"/>
      <c r="AH67" s="760"/>
      <c r="AI67" s="760"/>
      <c r="AJ67" s="760"/>
      <c r="AK67" s="760"/>
      <c r="AL67" s="760"/>
      <c r="AM67" s="760"/>
      <c r="AN67" s="760"/>
      <c r="AO67" s="760"/>
      <c r="AP67" s="760"/>
      <c r="AQ67" s="760"/>
      <c r="AR67" s="760"/>
      <c r="AS67" s="760"/>
      <c r="AT67" s="760"/>
      <c r="AU67" s="760"/>
      <c r="AV67" s="760"/>
      <c r="AW67" s="760"/>
      <c r="AX67" s="760"/>
      <c r="AY67" s="760"/>
      <c r="AZ67" s="760"/>
      <c r="BA67" s="760"/>
      <c r="BB67" s="760"/>
      <c r="BC67" s="760"/>
      <c r="BD67" s="760"/>
      <c r="BE67" s="760"/>
      <c r="BF67" s="760"/>
      <c r="BG67" s="760"/>
      <c r="BH67" s="760"/>
      <c r="BI67" s="760"/>
      <c r="BJ67" s="760"/>
      <c r="BK67" s="760"/>
      <c r="BL67" s="760"/>
      <c r="BM67" s="760"/>
      <c r="BN67" s="760"/>
      <c r="BO67" s="760"/>
      <c r="BP67" s="760"/>
      <c r="BQ67" s="760"/>
      <c r="BR67" s="760"/>
      <c r="BS67" s="760"/>
      <c r="BT67" s="760"/>
      <c r="BU67" s="760"/>
      <c r="BV67" s="760"/>
      <c r="BW67" s="760"/>
      <c r="BX67" s="760"/>
      <c r="BY67" s="760"/>
      <c r="BZ67" s="760"/>
      <c r="CA67" s="760"/>
      <c r="CB67" s="760"/>
      <c r="CC67" s="760"/>
      <c r="CD67" s="760"/>
      <c r="CE67" s="760"/>
      <c r="CF67" s="760"/>
      <c r="CG67" s="760"/>
      <c r="CH67" s="760"/>
      <c r="CI67" s="760"/>
      <c r="CJ67" s="760"/>
      <c r="CK67" s="760"/>
      <c r="CL67" s="760"/>
      <c r="CM67" s="760"/>
      <c r="CN67" s="760"/>
      <c r="CO67" s="760"/>
      <c r="CP67" s="760"/>
      <c r="CQ67" s="760"/>
      <c r="CR67" s="760"/>
      <c r="CS67" s="760"/>
      <c r="CT67" s="760"/>
      <c r="CU67" s="760"/>
      <c r="CV67" s="760"/>
      <c r="CW67" s="760"/>
      <c r="CX67" s="760"/>
      <c r="CY67" s="760"/>
      <c r="CZ67" s="760"/>
      <c r="DA67" s="760"/>
      <c r="DB67" s="760"/>
      <c r="DC67" s="760"/>
      <c r="DD67" s="760"/>
      <c r="DE67" s="760"/>
      <c r="DF67" s="760"/>
      <c r="DG67" s="760"/>
      <c r="DH67" s="760"/>
      <c r="DI67" s="760"/>
      <c r="DJ67" s="760"/>
      <c r="DK67" s="760"/>
      <c r="DL67" s="760"/>
      <c r="DM67" s="760"/>
      <c r="DN67" s="760"/>
      <c r="DO67" s="760"/>
      <c r="DP67" s="760"/>
      <c r="DQ67" s="760"/>
      <c r="DR67" s="760"/>
    </row>
    <row r="68" spans="1:122" s="761" customFormat="1" ht="57">
      <c r="A68" s="789" t="s">
        <v>1451</v>
      </c>
      <c r="B68" s="803" t="s">
        <v>1452</v>
      </c>
      <c r="C68" s="1320"/>
      <c r="D68" s="1320"/>
      <c r="E68" s="1320"/>
      <c r="F68" s="1319"/>
      <c r="G68" s="1320"/>
      <c r="H68" s="1319"/>
      <c r="I68" s="1320"/>
      <c r="J68" s="1319"/>
      <c r="K68" s="1320"/>
      <c r="L68" s="1319"/>
      <c r="M68" s="1320"/>
      <c r="N68" s="1319">
        <v>0</v>
      </c>
      <c r="O68" s="924"/>
      <c r="P68" s="760"/>
      <c r="Q68" s="760"/>
      <c r="R68" s="760"/>
      <c r="S68" s="760"/>
      <c r="T68" s="760"/>
      <c r="U68" s="760"/>
      <c r="V68" s="760"/>
      <c r="W68" s="760"/>
      <c r="X68" s="760"/>
      <c r="Y68" s="760"/>
      <c r="Z68" s="760"/>
      <c r="AA68" s="760"/>
      <c r="AB68" s="760"/>
      <c r="AC68" s="760"/>
      <c r="AD68" s="760"/>
      <c r="AE68" s="760"/>
      <c r="AF68" s="760"/>
      <c r="AG68" s="760"/>
      <c r="AH68" s="760"/>
      <c r="AI68" s="760"/>
      <c r="AJ68" s="760"/>
      <c r="AK68" s="760"/>
      <c r="AL68" s="760"/>
      <c r="AM68" s="760"/>
      <c r="AN68" s="760"/>
      <c r="AO68" s="760"/>
      <c r="AP68" s="760"/>
      <c r="AQ68" s="760"/>
      <c r="AR68" s="760"/>
      <c r="AS68" s="760"/>
      <c r="AT68" s="760"/>
      <c r="AU68" s="760"/>
      <c r="AV68" s="760"/>
      <c r="AW68" s="760"/>
      <c r="AX68" s="760"/>
      <c r="AY68" s="760"/>
      <c r="AZ68" s="760"/>
      <c r="BA68" s="760"/>
      <c r="BB68" s="760"/>
      <c r="BC68" s="760"/>
      <c r="BD68" s="760"/>
      <c r="BE68" s="760"/>
      <c r="BF68" s="760"/>
      <c r="BG68" s="760"/>
      <c r="BH68" s="760"/>
      <c r="BI68" s="760"/>
      <c r="BJ68" s="760"/>
      <c r="BK68" s="760"/>
      <c r="BL68" s="760"/>
      <c r="BM68" s="760"/>
      <c r="BN68" s="760"/>
      <c r="BO68" s="760"/>
      <c r="BP68" s="760"/>
      <c r="BQ68" s="760"/>
      <c r="BR68" s="760"/>
      <c r="BS68" s="760"/>
      <c r="BT68" s="760"/>
      <c r="BU68" s="760"/>
      <c r="BV68" s="760"/>
      <c r="BW68" s="760"/>
      <c r="BX68" s="760"/>
      <c r="BY68" s="760"/>
      <c r="BZ68" s="760"/>
      <c r="CA68" s="760"/>
      <c r="CB68" s="760"/>
      <c r="CC68" s="760"/>
      <c r="CD68" s="760"/>
      <c r="CE68" s="760"/>
      <c r="CF68" s="760"/>
      <c r="CG68" s="760"/>
      <c r="CH68" s="760"/>
      <c r="CI68" s="760"/>
      <c r="CJ68" s="760"/>
      <c r="CK68" s="760"/>
      <c r="CL68" s="760"/>
      <c r="CM68" s="760"/>
      <c r="CN68" s="760"/>
      <c r="CO68" s="760"/>
      <c r="CP68" s="760"/>
      <c r="CQ68" s="760"/>
      <c r="CR68" s="760"/>
      <c r="CS68" s="760"/>
      <c r="CT68" s="760"/>
      <c r="CU68" s="760"/>
      <c r="CV68" s="760"/>
      <c r="CW68" s="760"/>
      <c r="CX68" s="760"/>
      <c r="CY68" s="760"/>
      <c r="CZ68" s="760"/>
      <c r="DA68" s="760"/>
      <c r="DB68" s="760"/>
      <c r="DC68" s="760"/>
      <c r="DD68" s="760"/>
      <c r="DE68" s="760"/>
      <c r="DF68" s="760"/>
      <c r="DG68" s="760"/>
      <c r="DH68" s="760"/>
      <c r="DI68" s="760"/>
      <c r="DJ68" s="760"/>
      <c r="DK68" s="760"/>
      <c r="DL68" s="760"/>
      <c r="DM68" s="760"/>
      <c r="DN68" s="760"/>
      <c r="DO68" s="760"/>
      <c r="DP68" s="760"/>
      <c r="DQ68" s="760"/>
      <c r="DR68" s="760"/>
    </row>
    <row r="69" spans="1:122" s="761" customFormat="1">
      <c r="A69" s="789" t="s">
        <v>1453</v>
      </c>
      <c r="B69" s="803" t="s">
        <v>1454</v>
      </c>
      <c r="C69" s="1319"/>
      <c r="D69" s="1319"/>
      <c r="E69" s="1320"/>
      <c r="F69" s="1319"/>
      <c r="G69" s="1320"/>
      <c r="H69" s="1319"/>
      <c r="I69" s="1320"/>
      <c r="J69" s="1319"/>
      <c r="K69" s="1320"/>
      <c r="L69" s="1319"/>
      <c r="M69" s="1320"/>
      <c r="N69" s="1319">
        <v>0</v>
      </c>
      <c r="O69" s="924"/>
      <c r="P69" s="760"/>
      <c r="Q69" s="760"/>
      <c r="R69" s="760"/>
      <c r="S69" s="760"/>
      <c r="T69" s="760"/>
      <c r="U69" s="760"/>
      <c r="V69" s="760"/>
      <c r="W69" s="760"/>
      <c r="X69" s="760"/>
      <c r="Y69" s="760"/>
      <c r="Z69" s="760"/>
      <c r="AA69" s="760"/>
      <c r="AB69" s="760"/>
      <c r="AC69" s="760"/>
      <c r="AD69" s="760"/>
      <c r="AE69" s="760"/>
      <c r="AF69" s="760"/>
      <c r="AG69" s="760"/>
      <c r="AH69" s="760"/>
      <c r="AI69" s="760"/>
      <c r="AJ69" s="760"/>
      <c r="AK69" s="760"/>
      <c r="AL69" s="760"/>
      <c r="AM69" s="760"/>
      <c r="AN69" s="760"/>
      <c r="AO69" s="760"/>
      <c r="AP69" s="760"/>
      <c r="AQ69" s="760"/>
      <c r="AR69" s="760"/>
      <c r="AS69" s="760"/>
      <c r="AT69" s="760"/>
      <c r="AU69" s="760"/>
      <c r="AV69" s="760"/>
      <c r="AW69" s="760"/>
      <c r="AX69" s="760"/>
      <c r="AY69" s="760"/>
      <c r="AZ69" s="760"/>
      <c r="BA69" s="760"/>
      <c r="BB69" s="760"/>
      <c r="BC69" s="760"/>
      <c r="BD69" s="760"/>
      <c r="BE69" s="760"/>
      <c r="BF69" s="760"/>
      <c r="BG69" s="760"/>
      <c r="BH69" s="760"/>
      <c r="BI69" s="760"/>
      <c r="BJ69" s="760"/>
      <c r="BK69" s="760"/>
      <c r="BL69" s="760"/>
      <c r="BM69" s="760"/>
      <c r="BN69" s="760"/>
      <c r="BO69" s="760"/>
      <c r="BP69" s="760"/>
      <c r="BQ69" s="760"/>
      <c r="BR69" s="760"/>
      <c r="BS69" s="760"/>
      <c r="BT69" s="760"/>
      <c r="BU69" s="760"/>
      <c r="BV69" s="760"/>
      <c r="BW69" s="760"/>
      <c r="BX69" s="760"/>
      <c r="BY69" s="760"/>
      <c r="BZ69" s="760"/>
      <c r="CA69" s="760"/>
      <c r="CB69" s="760"/>
      <c r="CC69" s="760"/>
      <c r="CD69" s="760"/>
      <c r="CE69" s="760"/>
      <c r="CF69" s="760"/>
      <c r="CG69" s="760"/>
      <c r="CH69" s="760"/>
      <c r="CI69" s="760"/>
      <c r="CJ69" s="760"/>
      <c r="CK69" s="760"/>
      <c r="CL69" s="760"/>
      <c r="CM69" s="760"/>
      <c r="CN69" s="760"/>
      <c r="CO69" s="760"/>
      <c r="CP69" s="760"/>
      <c r="CQ69" s="760"/>
      <c r="CR69" s="760"/>
      <c r="CS69" s="760"/>
      <c r="CT69" s="760"/>
      <c r="CU69" s="760"/>
      <c r="CV69" s="760"/>
      <c r="CW69" s="760"/>
      <c r="CX69" s="760"/>
      <c r="CY69" s="760"/>
      <c r="CZ69" s="760"/>
      <c r="DA69" s="760"/>
      <c r="DB69" s="760"/>
      <c r="DC69" s="760"/>
      <c r="DD69" s="760"/>
      <c r="DE69" s="760"/>
      <c r="DF69" s="760"/>
      <c r="DG69" s="760"/>
      <c r="DH69" s="760"/>
      <c r="DI69" s="760"/>
      <c r="DJ69" s="760"/>
      <c r="DK69" s="760"/>
      <c r="DL69" s="760"/>
      <c r="DM69" s="760"/>
      <c r="DN69" s="760"/>
      <c r="DO69" s="760"/>
      <c r="DP69" s="760"/>
      <c r="DQ69" s="760"/>
      <c r="DR69" s="760"/>
    </row>
    <row r="70" spans="1:122" s="761" customFormat="1">
      <c r="A70" s="789" t="s">
        <v>1455</v>
      </c>
      <c r="B70" s="803" t="s">
        <v>1456</v>
      </c>
      <c r="C70" s="1319"/>
      <c r="D70" s="1319"/>
      <c r="E70" s="1320"/>
      <c r="F70" s="1319"/>
      <c r="G70" s="1320"/>
      <c r="H70" s="1319"/>
      <c r="I70" s="1320"/>
      <c r="J70" s="1319"/>
      <c r="K70" s="1320"/>
      <c r="L70" s="1319"/>
      <c r="M70" s="1320"/>
      <c r="N70" s="1319">
        <v>0</v>
      </c>
      <c r="O70" s="924"/>
      <c r="P70" s="760"/>
      <c r="Q70" s="760"/>
      <c r="R70" s="760"/>
      <c r="S70" s="760"/>
      <c r="T70" s="760"/>
      <c r="U70" s="760"/>
      <c r="V70" s="760"/>
      <c r="W70" s="760"/>
      <c r="X70" s="760"/>
      <c r="Y70" s="760"/>
      <c r="Z70" s="760"/>
      <c r="AA70" s="760"/>
      <c r="AB70" s="760"/>
      <c r="AC70" s="760"/>
      <c r="AD70" s="760"/>
      <c r="AE70" s="760"/>
      <c r="AF70" s="760"/>
      <c r="AG70" s="760"/>
      <c r="AH70" s="760"/>
      <c r="AI70" s="760"/>
      <c r="AJ70" s="760"/>
      <c r="AK70" s="760"/>
      <c r="AL70" s="760"/>
      <c r="AM70" s="760"/>
      <c r="AN70" s="760"/>
      <c r="AO70" s="760"/>
      <c r="AP70" s="760"/>
      <c r="AQ70" s="760"/>
      <c r="AR70" s="760"/>
      <c r="AS70" s="760"/>
      <c r="AT70" s="760"/>
      <c r="AU70" s="760"/>
      <c r="AV70" s="760"/>
      <c r="AW70" s="760"/>
      <c r="AX70" s="760"/>
      <c r="AY70" s="760"/>
      <c r="AZ70" s="760"/>
      <c r="BA70" s="760"/>
      <c r="BB70" s="760"/>
      <c r="BC70" s="760"/>
      <c r="BD70" s="760"/>
      <c r="BE70" s="760"/>
      <c r="BF70" s="760"/>
      <c r="BG70" s="760"/>
      <c r="BH70" s="760"/>
      <c r="BI70" s="760"/>
      <c r="BJ70" s="760"/>
      <c r="BK70" s="760"/>
      <c r="BL70" s="760"/>
      <c r="BM70" s="760"/>
      <c r="BN70" s="760"/>
      <c r="BO70" s="760"/>
      <c r="BP70" s="760"/>
      <c r="BQ70" s="760"/>
      <c r="BR70" s="760"/>
      <c r="BS70" s="760"/>
      <c r="BT70" s="760"/>
      <c r="BU70" s="760"/>
      <c r="BV70" s="760"/>
      <c r="BW70" s="760"/>
      <c r="BX70" s="760"/>
      <c r="BY70" s="760"/>
      <c r="BZ70" s="760"/>
      <c r="CA70" s="760"/>
      <c r="CB70" s="760"/>
      <c r="CC70" s="760"/>
      <c r="CD70" s="760"/>
      <c r="CE70" s="760"/>
      <c r="CF70" s="760"/>
      <c r="CG70" s="760"/>
      <c r="CH70" s="760"/>
      <c r="CI70" s="760"/>
      <c r="CJ70" s="760"/>
      <c r="CK70" s="760"/>
      <c r="CL70" s="760"/>
      <c r="CM70" s="760"/>
      <c r="CN70" s="760"/>
      <c r="CO70" s="760"/>
      <c r="CP70" s="760"/>
      <c r="CQ70" s="760"/>
      <c r="CR70" s="760"/>
      <c r="CS70" s="760"/>
      <c r="CT70" s="760"/>
      <c r="CU70" s="760"/>
      <c r="CV70" s="760"/>
      <c r="CW70" s="760"/>
      <c r="CX70" s="760"/>
      <c r="CY70" s="760"/>
      <c r="CZ70" s="760"/>
      <c r="DA70" s="760"/>
      <c r="DB70" s="760"/>
      <c r="DC70" s="760"/>
      <c r="DD70" s="760"/>
      <c r="DE70" s="760"/>
      <c r="DF70" s="760"/>
      <c r="DG70" s="760"/>
      <c r="DH70" s="760"/>
      <c r="DI70" s="760"/>
      <c r="DJ70" s="760"/>
      <c r="DK70" s="760"/>
      <c r="DL70" s="760"/>
      <c r="DM70" s="760"/>
      <c r="DN70" s="760"/>
      <c r="DO70" s="760"/>
      <c r="DP70" s="760"/>
      <c r="DQ70" s="760"/>
      <c r="DR70" s="760"/>
    </row>
    <row r="71" spans="1:122" s="761" customFormat="1" hidden="1">
      <c r="A71" s="789" t="s">
        <v>1457</v>
      </c>
      <c r="B71" s="803" t="s">
        <v>1458</v>
      </c>
      <c r="C71" s="1319"/>
      <c r="D71" s="1319"/>
      <c r="E71" s="1319"/>
      <c r="F71" s="1319"/>
      <c r="G71" s="1319"/>
      <c r="H71" s="1319"/>
      <c r="I71" s="1319"/>
      <c r="J71" s="1319"/>
      <c r="K71" s="1319"/>
      <c r="L71" s="1319"/>
      <c r="M71" s="1319"/>
      <c r="N71" s="1319">
        <v>0</v>
      </c>
      <c r="O71" s="924"/>
      <c r="P71" s="760"/>
      <c r="Q71" s="760"/>
      <c r="R71" s="760"/>
      <c r="S71" s="760"/>
      <c r="T71" s="760"/>
      <c r="U71" s="760"/>
      <c r="V71" s="760"/>
      <c r="W71" s="760"/>
      <c r="X71" s="760"/>
      <c r="Y71" s="760"/>
      <c r="Z71" s="760"/>
      <c r="AA71" s="760"/>
      <c r="AB71" s="760"/>
      <c r="AC71" s="760"/>
      <c r="AD71" s="760"/>
      <c r="AE71" s="760"/>
      <c r="AF71" s="760"/>
      <c r="AG71" s="760"/>
      <c r="AH71" s="760"/>
      <c r="AI71" s="760"/>
      <c r="AJ71" s="760"/>
      <c r="AK71" s="760"/>
      <c r="AL71" s="760"/>
      <c r="AM71" s="760"/>
      <c r="AN71" s="760"/>
      <c r="AO71" s="760"/>
      <c r="AP71" s="760"/>
      <c r="AQ71" s="760"/>
      <c r="AR71" s="760"/>
      <c r="AS71" s="760"/>
      <c r="AT71" s="760"/>
      <c r="AU71" s="760"/>
      <c r="AV71" s="760"/>
      <c r="AW71" s="760"/>
      <c r="AX71" s="760"/>
      <c r="AY71" s="760"/>
      <c r="AZ71" s="760"/>
      <c r="BA71" s="760"/>
      <c r="BB71" s="760"/>
      <c r="BC71" s="760"/>
      <c r="BD71" s="760"/>
      <c r="BE71" s="760"/>
      <c r="BF71" s="760"/>
      <c r="BG71" s="760"/>
      <c r="BH71" s="760"/>
      <c r="BI71" s="760"/>
      <c r="BJ71" s="760"/>
      <c r="BK71" s="760"/>
      <c r="BL71" s="760"/>
      <c r="BM71" s="760"/>
      <c r="BN71" s="760"/>
      <c r="BO71" s="760"/>
      <c r="BP71" s="760"/>
      <c r="BQ71" s="760"/>
      <c r="BR71" s="760"/>
      <c r="BS71" s="760"/>
      <c r="BT71" s="760"/>
      <c r="BU71" s="760"/>
      <c r="BV71" s="760"/>
      <c r="BW71" s="760"/>
      <c r="BX71" s="760"/>
      <c r="BY71" s="760"/>
      <c r="BZ71" s="760"/>
      <c r="CA71" s="760"/>
      <c r="CB71" s="760"/>
      <c r="CC71" s="760"/>
      <c r="CD71" s="760"/>
      <c r="CE71" s="760"/>
      <c r="CF71" s="760"/>
      <c r="CG71" s="760"/>
      <c r="CH71" s="760"/>
      <c r="CI71" s="760"/>
      <c r="CJ71" s="760"/>
      <c r="CK71" s="760"/>
      <c r="CL71" s="760"/>
      <c r="CM71" s="760"/>
      <c r="CN71" s="760"/>
      <c r="CO71" s="760"/>
      <c r="CP71" s="760"/>
      <c r="CQ71" s="760"/>
      <c r="CR71" s="760"/>
      <c r="CS71" s="760"/>
      <c r="CT71" s="760"/>
      <c r="CU71" s="760"/>
      <c r="CV71" s="760"/>
      <c r="CW71" s="760"/>
      <c r="CX71" s="760"/>
      <c r="CY71" s="760"/>
      <c r="CZ71" s="760"/>
      <c r="DA71" s="760"/>
      <c r="DB71" s="760"/>
      <c r="DC71" s="760"/>
      <c r="DD71" s="760"/>
      <c r="DE71" s="760"/>
      <c r="DF71" s="760"/>
      <c r="DG71" s="760"/>
      <c r="DH71" s="760"/>
      <c r="DI71" s="760"/>
      <c r="DJ71" s="760"/>
      <c r="DK71" s="760"/>
      <c r="DL71" s="760"/>
      <c r="DM71" s="760"/>
      <c r="DN71" s="760"/>
      <c r="DO71" s="760"/>
      <c r="DP71" s="760"/>
      <c r="DQ71" s="760"/>
      <c r="DR71" s="760"/>
    </row>
    <row r="72" spans="1:122" s="761" customFormat="1" hidden="1">
      <c r="A72" s="789" t="s">
        <v>1459</v>
      </c>
      <c r="B72" s="803" t="s">
        <v>1460</v>
      </c>
      <c r="C72" s="804"/>
      <c r="D72" s="804"/>
      <c r="E72" s="804"/>
      <c r="F72" s="804"/>
      <c r="G72" s="804"/>
      <c r="H72" s="804"/>
      <c r="I72" s="804"/>
      <c r="J72" s="804"/>
      <c r="K72" s="804"/>
      <c r="L72" s="804"/>
      <c r="M72" s="804"/>
      <c r="N72" s="804">
        <v>0</v>
      </c>
      <c r="O72" s="924"/>
      <c r="P72" s="760"/>
      <c r="Q72" s="760"/>
      <c r="R72" s="760"/>
      <c r="S72" s="760"/>
      <c r="T72" s="760"/>
      <c r="U72" s="760"/>
      <c r="V72" s="760"/>
      <c r="W72" s="760"/>
      <c r="X72" s="760"/>
      <c r="Y72" s="760"/>
      <c r="Z72" s="760"/>
      <c r="AA72" s="760"/>
      <c r="AB72" s="760"/>
      <c r="AC72" s="760"/>
      <c r="AD72" s="760"/>
      <c r="AE72" s="760"/>
      <c r="AF72" s="760"/>
      <c r="AG72" s="760"/>
      <c r="AH72" s="760"/>
      <c r="AI72" s="760"/>
      <c r="AJ72" s="760"/>
      <c r="AK72" s="760"/>
      <c r="AL72" s="760"/>
      <c r="AM72" s="760"/>
      <c r="AN72" s="760"/>
      <c r="AO72" s="760"/>
      <c r="AP72" s="760"/>
      <c r="AQ72" s="760"/>
      <c r="AR72" s="760"/>
      <c r="AS72" s="760"/>
      <c r="AT72" s="760"/>
      <c r="AU72" s="760"/>
      <c r="AV72" s="760"/>
      <c r="AW72" s="760"/>
      <c r="AX72" s="760"/>
      <c r="AY72" s="760"/>
      <c r="AZ72" s="760"/>
      <c r="BA72" s="760"/>
      <c r="BB72" s="760"/>
      <c r="BC72" s="760"/>
      <c r="BD72" s="760"/>
      <c r="BE72" s="760"/>
      <c r="BF72" s="760"/>
      <c r="BG72" s="760"/>
      <c r="BH72" s="760"/>
      <c r="BI72" s="760"/>
      <c r="BJ72" s="760"/>
      <c r="BK72" s="760"/>
      <c r="BL72" s="760"/>
      <c r="BM72" s="760"/>
      <c r="BN72" s="760"/>
      <c r="BO72" s="760"/>
      <c r="BP72" s="760"/>
      <c r="BQ72" s="760"/>
      <c r="BR72" s="760"/>
      <c r="BS72" s="760"/>
      <c r="BT72" s="760"/>
      <c r="BU72" s="760"/>
      <c r="BV72" s="760"/>
      <c r="BW72" s="760"/>
      <c r="BX72" s="760"/>
      <c r="BY72" s="760"/>
      <c r="BZ72" s="760"/>
      <c r="CA72" s="760"/>
      <c r="CB72" s="760"/>
      <c r="CC72" s="760"/>
      <c r="CD72" s="760"/>
      <c r="CE72" s="760"/>
      <c r="CF72" s="760"/>
      <c r="CG72" s="760"/>
      <c r="CH72" s="760"/>
      <c r="CI72" s="760"/>
      <c r="CJ72" s="760"/>
      <c r="CK72" s="760"/>
      <c r="CL72" s="760"/>
      <c r="CM72" s="760"/>
      <c r="CN72" s="760"/>
      <c r="CO72" s="760"/>
      <c r="CP72" s="760"/>
      <c r="CQ72" s="760"/>
      <c r="CR72" s="760"/>
      <c r="CS72" s="760"/>
      <c r="CT72" s="760"/>
      <c r="CU72" s="760"/>
      <c r="CV72" s="760"/>
      <c r="CW72" s="760"/>
      <c r="CX72" s="760"/>
      <c r="CY72" s="760"/>
      <c r="CZ72" s="760"/>
      <c r="DA72" s="760"/>
      <c r="DB72" s="760"/>
      <c r="DC72" s="760"/>
      <c r="DD72" s="760"/>
      <c r="DE72" s="760"/>
      <c r="DF72" s="760"/>
      <c r="DG72" s="760"/>
      <c r="DH72" s="760"/>
      <c r="DI72" s="760"/>
      <c r="DJ72" s="760"/>
      <c r="DK72" s="760"/>
      <c r="DL72" s="760"/>
      <c r="DM72" s="760"/>
      <c r="DN72" s="760"/>
      <c r="DO72" s="760"/>
      <c r="DP72" s="760"/>
      <c r="DQ72" s="760"/>
      <c r="DR72" s="760"/>
    </row>
    <row r="73" spans="1:122" s="761" customFormat="1" ht="28.5" hidden="1">
      <c r="A73" s="789" t="s">
        <v>1461</v>
      </c>
      <c r="B73" s="776" t="s">
        <v>1462</v>
      </c>
      <c r="C73" s="1319"/>
      <c r="D73" s="1319"/>
      <c r="E73" s="1320"/>
      <c r="F73" s="1319"/>
      <c r="G73" s="1320"/>
      <c r="H73" s="1319"/>
      <c r="I73" s="1320"/>
      <c r="J73" s="1319"/>
      <c r="K73" s="1320"/>
      <c r="L73" s="1319"/>
      <c r="M73" s="1320"/>
      <c r="N73" s="1319">
        <v>0</v>
      </c>
      <c r="O73" s="924"/>
      <c r="P73" s="760"/>
      <c r="Q73" s="760"/>
      <c r="R73" s="760"/>
      <c r="S73" s="760"/>
      <c r="T73" s="760"/>
      <c r="U73" s="760"/>
      <c r="V73" s="760"/>
      <c r="W73" s="760"/>
      <c r="X73" s="760"/>
      <c r="Y73" s="760"/>
      <c r="Z73" s="760"/>
      <c r="AA73" s="760"/>
      <c r="AB73" s="760"/>
      <c r="AC73" s="760"/>
      <c r="AD73" s="760"/>
      <c r="AE73" s="760"/>
      <c r="AF73" s="760"/>
      <c r="AG73" s="760"/>
      <c r="AH73" s="760"/>
      <c r="AI73" s="760"/>
      <c r="AJ73" s="760"/>
      <c r="AK73" s="760"/>
      <c r="AL73" s="760"/>
      <c r="AM73" s="760"/>
      <c r="AN73" s="760"/>
      <c r="AO73" s="760"/>
      <c r="AP73" s="760"/>
      <c r="AQ73" s="760"/>
      <c r="AR73" s="760"/>
      <c r="AS73" s="760"/>
      <c r="AT73" s="760"/>
      <c r="AU73" s="760"/>
      <c r="AV73" s="760"/>
      <c r="AW73" s="760"/>
      <c r="AX73" s="760"/>
      <c r="AY73" s="760"/>
      <c r="AZ73" s="760"/>
      <c r="BA73" s="760"/>
      <c r="BB73" s="760"/>
      <c r="BC73" s="760"/>
      <c r="BD73" s="760"/>
      <c r="BE73" s="760"/>
      <c r="BF73" s="760"/>
      <c r="BG73" s="760"/>
      <c r="BH73" s="760"/>
      <c r="BI73" s="760"/>
      <c r="BJ73" s="760"/>
      <c r="BK73" s="760"/>
      <c r="BL73" s="760"/>
      <c r="BM73" s="760"/>
      <c r="BN73" s="760"/>
      <c r="BO73" s="760"/>
      <c r="BP73" s="760"/>
      <c r="BQ73" s="760"/>
      <c r="BR73" s="760"/>
      <c r="BS73" s="760"/>
      <c r="BT73" s="760"/>
      <c r="BU73" s="760"/>
      <c r="BV73" s="760"/>
      <c r="BW73" s="760"/>
      <c r="BX73" s="760"/>
      <c r="BY73" s="760"/>
      <c r="BZ73" s="760"/>
      <c r="CA73" s="760"/>
      <c r="CB73" s="760"/>
      <c r="CC73" s="760"/>
      <c r="CD73" s="760"/>
      <c r="CE73" s="760"/>
      <c r="CF73" s="760"/>
      <c r="CG73" s="760"/>
      <c r="CH73" s="760"/>
      <c r="CI73" s="760"/>
      <c r="CJ73" s="760"/>
      <c r="CK73" s="760"/>
      <c r="CL73" s="760"/>
      <c r="CM73" s="760"/>
      <c r="CN73" s="760"/>
      <c r="CO73" s="760"/>
      <c r="CP73" s="760"/>
      <c r="CQ73" s="760"/>
      <c r="CR73" s="760"/>
      <c r="CS73" s="760"/>
      <c r="CT73" s="760"/>
      <c r="CU73" s="760"/>
      <c r="CV73" s="760"/>
      <c r="CW73" s="760"/>
      <c r="CX73" s="760"/>
      <c r="CY73" s="760"/>
      <c r="CZ73" s="760"/>
      <c r="DA73" s="760"/>
      <c r="DB73" s="760"/>
      <c r="DC73" s="760"/>
      <c r="DD73" s="760"/>
      <c r="DE73" s="760"/>
      <c r="DF73" s="760"/>
      <c r="DG73" s="760"/>
      <c r="DH73" s="760"/>
      <c r="DI73" s="760"/>
      <c r="DJ73" s="760"/>
      <c r="DK73" s="760"/>
      <c r="DL73" s="760"/>
      <c r="DM73" s="760"/>
      <c r="DN73" s="760"/>
      <c r="DO73" s="760"/>
      <c r="DP73" s="760"/>
      <c r="DQ73" s="760"/>
      <c r="DR73" s="760"/>
    </row>
    <row r="74" spans="1:122" s="761" customFormat="1" hidden="1">
      <c r="A74" s="789" t="s">
        <v>1463</v>
      </c>
      <c r="B74" s="776" t="s">
        <v>1464</v>
      </c>
      <c r="C74" s="1319"/>
      <c r="D74" s="1319"/>
      <c r="E74" s="1320"/>
      <c r="F74" s="1319"/>
      <c r="G74" s="1320"/>
      <c r="H74" s="1319"/>
      <c r="I74" s="1320"/>
      <c r="J74" s="1319"/>
      <c r="K74" s="1320"/>
      <c r="L74" s="1319"/>
      <c r="M74" s="1320"/>
      <c r="N74" s="1319">
        <v>0</v>
      </c>
      <c r="O74" s="924"/>
      <c r="P74" s="760"/>
      <c r="Q74" s="760"/>
      <c r="R74" s="760"/>
      <c r="S74" s="760"/>
      <c r="T74" s="760"/>
      <c r="U74" s="760"/>
      <c r="V74" s="760"/>
      <c r="W74" s="760"/>
      <c r="X74" s="760"/>
      <c r="Y74" s="760"/>
      <c r="Z74" s="760"/>
      <c r="AA74" s="760"/>
      <c r="AB74" s="760"/>
      <c r="AC74" s="760"/>
      <c r="AD74" s="760"/>
      <c r="AE74" s="760"/>
      <c r="AF74" s="760"/>
      <c r="AG74" s="760"/>
      <c r="AH74" s="760"/>
      <c r="AI74" s="760"/>
      <c r="AJ74" s="760"/>
      <c r="AK74" s="760"/>
      <c r="AL74" s="760"/>
      <c r="AM74" s="760"/>
      <c r="AN74" s="760"/>
      <c r="AO74" s="760"/>
      <c r="AP74" s="760"/>
      <c r="AQ74" s="760"/>
      <c r="AR74" s="760"/>
      <c r="AS74" s="760"/>
      <c r="AT74" s="760"/>
      <c r="AU74" s="760"/>
      <c r="AV74" s="760"/>
      <c r="AW74" s="760"/>
      <c r="AX74" s="760"/>
      <c r="AY74" s="760"/>
      <c r="AZ74" s="760"/>
      <c r="BA74" s="760"/>
      <c r="BB74" s="760"/>
      <c r="BC74" s="760"/>
      <c r="BD74" s="760"/>
      <c r="BE74" s="760"/>
      <c r="BF74" s="760"/>
      <c r="BG74" s="760"/>
      <c r="BH74" s="760"/>
      <c r="BI74" s="760"/>
      <c r="BJ74" s="760"/>
      <c r="BK74" s="760"/>
      <c r="BL74" s="760"/>
      <c r="BM74" s="760"/>
      <c r="BN74" s="760"/>
      <c r="BO74" s="760"/>
      <c r="BP74" s="760"/>
      <c r="BQ74" s="760"/>
      <c r="BR74" s="760"/>
      <c r="BS74" s="760"/>
      <c r="BT74" s="760"/>
      <c r="BU74" s="760"/>
      <c r="BV74" s="760"/>
      <c r="BW74" s="760"/>
      <c r="BX74" s="760"/>
      <c r="BY74" s="760"/>
      <c r="BZ74" s="760"/>
      <c r="CA74" s="760"/>
      <c r="CB74" s="760"/>
      <c r="CC74" s="760"/>
      <c r="CD74" s="760"/>
      <c r="CE74" s="760"/>
      <c r="CF74" s="760"/>
      <c r="CG74" s="760"/>
      <c r="CH74" s="760"/>
      <c r="CI74" s="760"/>
      <c r="CJ74" s="760"/>
      <c r="CK74" s="760"/>
      <c r="CL74" s="760"/>
      <c r="CM74" s="760"/>
      <c r="CN74" s="760"/>
      <c r="CO74" s="760"/>
      <c r="CP74" s="760"/>
      <c r="CQ74" s="760"/>
      <c r="CR74" s="760"/>
      <c r="CS74" s="760"/>
      <c r="CT74" s="760"/>
      <c r="CU74" s="760"/>
      <c r="CV74" s="760"/>
      <c r="CW74" s="760"/>
      <c r="CX74" s="760"/>
      <c r="CY74" s="760"/>
      <c r="CZ74" s="760"/>
      <c r="DA74" s="760"/>
      <c r="DB74" s="760"/>
      <c r="DC74" s="760"/>
      <c r="DD74" s="760"/>
      <c r="DE74" s="760"/>
      <c r="DF74" s="760"/>
      <c r="DG74" s="760"/>
      <c r="DH74" s="760"/>
      <c r="DI74" s="760"/>
      <c r="DJ74" s="760"/>
      <c r="DK74" s="760"/>
      <c r="DL74" s="760"/>
      <c r="DM74" s="760"/>
      <c r="DN74" s="760"/>
      <c r="DO74" s="760"/>
      <c r="DP74" s="760"/>
      <c r="DQ74" s="760"/>
      <c r="DR74" s="760"/>
    </row>
    <row r="75" spans="1:122" s="761" customFormat="1" ht="27" hidden="1" customHeight="1">
      <c r="A75" s="789" t="s">
        <v>1465</v>
      </c>
      <c r="B75" s="800" t="s">
        <v>1466</v>
      </c>
      <c r="C75" s="791"/>
      <c r="D75" s="791"/>
      <c r="E75" s="791"/>
      <c r="F75" s="791"/>
      <c r="G75" s="791"/>
      <c r="H75" s="1319"/>
      <c r="I75" s="791"/>
      <c r="J75" s="1319"/>
      <c r="K75" s="791"/>
      <c r="L75" s="1319"/>
      <c r="M75" s="791"/>
      <c r="N75" s="1319">
        <v>0</v>
      </c>
      <c r="O75" s="924"/>
      <c r="P75" s="760"/>
      <c r="Q75" s="760"/>
      <c r="R75" s="760"/>
      <c r="S75" s="760"/>
      <c r="T75" s="760"/>
      <c r="U75" s="760"/>
      <c r="V75" s="760"/>
      <c r="W75" s="760"/>
      <c r="X75" s="760"/>
      <c r="Y75" s="760"/>
      <c r="Z75" s="760"/>
      <c r="AA75" s="760"/>
      <c r="AB75" s="760"/>
      <c r="AC75" s="760"/>
      <c r="AD75" s="760"/>
      <c r="AE75" s="760"/>
      <c r="AF75" s="760"/>
      <c r="AG75" s="760"/>
      <c r="AH75" s="760"/>
      <c r="AI75" s="760"/>
      <c r="AJ75" s="760"/>
      <c r="AK75" s="760"/>
      <c r="AL75" s="760"/>
      <c r="AM75" s="760"/>
      <c r="AN75" s="760"/>
      <c r="AO75" s="760"/>
      <c r="AP75" s="760"/>
      <c r="AQ75" s="760"/>
      <c r="AR75" s="760"/>
      <c r="AS75" s="760"/>
      <c r="AT75" s="760"/>
      <c r="AU75" s="760"/>
      <c r="AV75" s="760"/>
      <c r="AW75" s="760"/>
      <c r="AX75" s="760"/>
      <c r="AY75" s="760"/>
      <c r="AZ75" s="760"/>
      <c r="BA75" s="760"/>
      <c r="BB75" s="760"/>
      <c r="BC75" s="760"/>
      <c r="BD75" s="760"/>
      <c r="BE75" s="760"/>
      <c r="BF75" s="760"/>
      <c r="BG75" s="760"/>
      <c r="BH75" s="760"/>
      <c r="BI75" s="760"/>
      <c r="BJ75" s="760"/>
      <c r="BK75" s="760"/>
      <c r="BL75" s="760"/>
      <c r="BM75" s="760"/>
      <c r="BN75" s="760"/>
      <c r="BO75" s="760"/>
      <c r="BP75" s="760"/>
      <c r="BQ75" s="760"/>
      <c r="BR75" s="760"/>
      <c r="BS75" s="760"/>
      <c r="BT75" s="760"/>
      <c r="BU75" s="760"/>
      <c r="BV75" s="760"/>
      <c r="BW75" s="760"/>
      <c r="BX75" s="760"/>
      <c r="BY75" s="760"/>
      <c r="BZ75" s="760"/>
      <c r="CA75" s="760"/>
      <c r="CB75" s="760"/>
      <c r="CC75" s="760"/>
      <c r="CD75" s="760"/>
      <c r="CE75" s="760"/>
      <c r="CF75" s="760"/>
      <c r="CG75" s="760"/>
      <c r="CH75" s="760"/>
      <c r="CI75" s="760"/>
      <c r="CJ75" s="760"/>
      <c r="CK75" s="760"/>
      <c r="CL75" s="760"/>
      <c r="CM75" s="760"/>
      <c r="CN75" s="760"/>
      <c r="CO75" s="760"/>
      <c r="CP75" s="760"/>
      <c r="CQ75" s="760"/>
      <c r="CR75" s="760"/>
      <c r="CS75" s="760"/>
      <c r="CT75" s="760"/>
      <c r="CU75" s="760"/>
      <c r="CV75" s="760"/>
      <c r="CW75" s="760"/>
      <c r="CX75" s="760"/>
      <c r="CY75" s="760"/>
      <c r="CZ75" s="760"/>
      <c r="DA75" s="760"/>
      <c r="DB75" s="760"/>
      <c r="DC75" s="760"/>
      <c r="DD75" s="760"/>
      <c r="DE75" s="760"/>
      <c r="DF75" s="760"/>
      <c r="DG75" s="760"/>
      <c r="DH75" s="760"/>
      <c r="DI75" s="760"/>
      <c r="DJ75" s="760"/>
      <c r="DK75" s="760"/>
      <c r="DL75" s="760"/>
      <c r="DM75" s="760"/>
      <c r="DN75" s="760"/>
      <c r="DO75" s="760"/>
      <c r="DP75" s="760"/>
      <c r="DQ75" s="760"/>
      <c r="DR75" s="760"/>
    </row>
    <row r="76" spans="1:122" s="798" customFormat="1">
      <c r="A76" s="795" t="s">
        <v>259</v>
      </c>
      <c r="B76" s="796" t="s">
        <v>1467</v>
      </c>
      <c r="C76" s="797">
        <v>23.06</v>
      </c>
      <c r="D76" s="797">
        <v>22.75</v>
      </c>
      <c r="E76" s="797">
        <v>212.01</v>
      </c>
      <c r="F76" s="797">
        <f>E76</f>
        <v>212.01</v>
      </c>
      <c r="G76" s="797">
        <f>F76</f>
        <v>212.01</v>
      </c>
      <c r="H76" s="797">
        <f>G76*1.04</f>
        <v>220.49039999999999</v>
      </c>
      <c r="I76" s="797">
        <f>H76</f>
        <v>220.49039999999999</v>
      </c>
      <c r="J76" s="797">
        <f>I76*1.04</f>
        <v>229.31001599999999</v>
      </c>
      <c r="K76" s="797">
        <f>J76</f>
        <v>229.31001599999999</v>
      </c>
      <c r="L76" s="797">
        <f>K76*1.04</f>
        <v>238.48241664</v>
      </c>
      <c r="M76" s="797">
        <f>L76</f>
        <v>238.48241664</v>
      </c>
      <c r="N76" s="797">
        <f>M76*1.04</f>
        <v>248.0217133056</v>
      </c>
      <c r="O76" s="926"/>
      <c r="P76" s="794"/>
      <c r="Q76" s="794"/>
      <c r="R76" s="794"/>
      <c r="S76" s="794"/>
      <c r="T76" s="794"/>
      <c r="U76" s="794"/>
      <c r="V76" s="794"/>
      <c r="W76" s="794"/>
      <c r="X76" s="794"/>
      <c r="Y76" s="794"/>
      <c r="Z76" s="794"/>
      <c r="AA76" s="794"/>
      <c r="AB76" s="794"/>
      <c r="AC76" s="794"/>
      <c r="AD76" s="794"/>
      <c r="AE76" s="794"/>
      <c r="AF76" s="794"/>
      <c r="AG76" s="794"/>
      <c r="AH76" s="794"/>
      <c r="AI76" s="794"/>
      <c r="AJ76" s="794"/>
      <c r="AK76" s="794"/>
      <c r="AL76" s="794"/>
      <c r="AM76" s="794"/>
      <c r="AN76" s="794"/>
      <c r="AO76" s="794"/>
      <c r="AP76" s="794"/>
      <c r="AQ76" s="794"/>
      <c r="AR76" s="794"/>
      <c r="AS76" s="794"/>
      <c r="AT76" s="794"/>
      <c r="AU76" s="794"/>
      <c r="AV76" s="794"/>
      <c r="AW76" s="794"/>
      <c r="AX76" s="794"/>
      <c r="AY76" s="794"/>
      <c r="AZ76" s="794"/>
      <c r="BA76" s="794"/>
      <c r="BB76" s="794"/>
      <c r="BC76" s="794"/>
      <c r="BD76" s="794"/>
      <c r="BE76" s="794"/>
      <c r="BF76" s="794"/>
      <c r="BG76" s="794"/>
      <c r="BH76" s="794"/>
      <c r="BI76" s="794"/>
      <c r="BJ76" s="794"/>
      <c r="BK76" s="794"/>
      <c r="BL76" s="794"/>
      <c r="BM76" s="794"/>
      <c r="BN76" s="794"/>
      <c r="BO76" s="794"/>
      <c r="BP76" s="794"/>
      <c r="BQ76" s="794"/>
      <c r="BR76" s="794"/>
      <c r="BS76" s="794"/>
      <c r="BT76" s="794"/>
      <c r="BU76" s="794"/>
      <c r="BV76" s="794"/>
      <c r="BW76" s="794"/>
      <c r="BX76" s="794"/>
      <c r="BY76" s="794"/>
      <c r="BZ76" s="794"/>
      <c r="CA76" s="794"/>
      <c r="CB76" s="794"/>
      <c r="CC76" s="794"/>
      <c r="CD76" s="794"/>
      <c r="CE76" s="794"/>
      <c r="CF76" s="794"/>
      <c r="CG76" s="794"/>
      <c r="CH76" s="794"/>
      <c r="CI76" s="794"/>
      <c r="CJ76" s="794"/>
      <c r="CK76" s="794"/>
      <c r="CL76" s="794"/>
      <c r="CM76" s="794"/>
      <c r="CN76" s="794"/>
      <c r="CO76" s="794"/>
      <c r="CP76" s="794"/>
      <c r="CQ76" s="794"/>
      <c r="CR76" s="794"/>
      <c r="CS76" s="794"/>
      <c r="CT76" s="794"/>
      <c r="CU76" s="794"/>
      <c r="CV76" s="794"/>
      <c r="CW76" s="794"/>
      <c r="CX76" s="794"/>
      <c r="CY76" s="794"/>
      <c r="CZ76" s="794"/>
      <c r="DA76" s="794"/>
      <c r="DB76" s="794"/>
      <c r="DC76" s="794"/>
      <c r="DD76" s="794"/>
      <c r="DE76" s="794"/>
      <c r="DF76" s="794"/>
      <c r="DG76" s="794"/>
      <c r="DH76" s="794"/>
      <c r="DI76" s="794"/>
      <c r="DJ76" s="794"/>
      <c r="DK76" s="794"/>
      <c r="DL76" s="794"/>
      <c r="DM76" s="794"/>
      <c r="DN76" s="794"/>
      <c r="DO76" s="794"/>
      <c r="DP76" s="794"/>
      <c r="DQ76" s="794"/>
      <c r="DR76" s="794"/>
    </row>
    <row r="77" spans="1:122" s="761" customFormat="1">
      <c r="A77" s="789" t="s">
        <v>1468</v>
      </c>
      <c r="B77" s="776" t="s">
        <v>1469</v>
      </c>
      <c r="C77" s="1322"/>
      <c r="D77" s="1322"/>
      <c r="E77" s="1322"/>
      <c r="F77" s="1327"/>
      <c r="G77" s="1322"/>
      <c r="H77" s="1327"/>
      <c r="I77" s="1322"/>
      <c r="J77" s="1327"/>
      <c r="K77" s="1322"/>
      <c r="L77" s="1327"/>
      <c r="M77" s="1322"/>
      <c r="N77" s="1327"/>
      <c r="O77" s="924"/>
      <c r="P77" s="760"/>
      <c r="Q77" s="760"/>
      <c r="R77" s="760"/>
      <c r="S77" s="760"/>
      <c r="T77" s="760"/>
      <c r="U77" s="760"/>
      <c r="V77" s="760"/>
      <c r="W77" s="760"/>
      <c r="X77" s="760"/>
      <c r="Y77" s="760"/>
      <c r="Z77" s="760"/>
      <c r="AA77" s="760"/>
      <c r="AB77" s="760"/>
      <c r="AC77" s="760"/>
      <c r="AD77" s="760"/>
      <c r="AE77" s="760"/>
      <c r="AF77" s="760"/>
      <c r="AG77" s="760"/>
      <c r="AH77" s="760"/>
      <c r="AI77" s="760"/>
      <c r="AJ77" s="760"/>
      <c r="AK77" s="760"/>
      <c r="AL77" s="760"/>
      <c r="AM77" s="760"/>
      <c r="AN77" s="760"/>
      <c r="AO77" s="760"/>
      <c r="AP77" s="760"/>
      <c r="AQ77" s="760"/>
      <c r="AR77" s="760"/>
      <c r="AS77" s="760"/>
      <c r="AT77" s="760"/>
      <c r="AU77" s="760"/>
      <c r="AV77" s="760"/>
      <c r="AW77" s="760"/>
      <c r="AX77" s="760"/>
      <c r="AY77" s="760"/>
      <c r="AZ77" s="760"/>
      <c r="BA77" s="760"/>
      <c r="BB77" s="760"/>
      <c r="BC77" s="760"/>
      <c r="BD77" s="760"/>
      <c r="BE77" s="760"/>
      <c r="BF77" s="760"/>
      <c r="BG77" s="760"/>
      <c r="BH77" s="760"/>
      <c r="BI77" s="760"/>
      <c r="BJ77" s="760"/>
      <c r="BK77" s="760"/>
      <c r="BL77" s="760"/>
      <c r="BM77" s="760"/>
      <c r="BN77" s="760"/>
      <c r="BO77" s="760"/>
      <c r="BP77" s="760"/>
      <c r="BQ77" s="760"/>
      <c r="BR77" s="760"/>
      <c r="BS77" s="760"/>
      <c r="BT77" s="760"/>
      <c r="BU77" s="760"/>
      <c r="BV77" s="760"/>
      <c r="BW77" s="760"/>
      <c r="BX77" s="760"/>
      <c r="BY77" s="760"/>
      <c r="BZ77" s="760"/>
      <c r="CA77" s="760"/>
      <c r="CB77" s="760"/>
      <c r="CC77" s="760"/>
      <c r="CD77" s="760"/>
      <c r="CE77" s="760"/>
      <c r="CF77" s="760"/>
      <c r="CG77" s="760"/>
      <c r="CH77" s="760"/>
      <c r="CI77" s="760"/>
      <c r="CJ77" s="760"/>
      <c r="CK77" s="760"/>
      <c r="CL77" s="760"/>
      <c r="CM77" s="760"/>
      <c r="CN77" s="760"/>
      <c r="CO77" s="760"/>
      <c r="CP77" s="760"/>
      <c r="CQ77" s="760"/>
      <c r="CR77" s="760"/>
      <c r="CS77" s="760"/>
      <c r="CT77" s="760"/>
      <c r="CU77" s="760"/>
      <c r="CV77" s="760"/>
      <c r="CW77" s="760"/>
      <c r="CX77" s="760"/>
      <c r="CY77" s="760"/>
      <c r="CZ77" s="760"/>
      <c r="DA77" s="760"/>
      <c r="DB77" s="760"/>
      <c r="DC77" s="760"/>
      <c r="DD77" s="760"/>
      <c r="DE77" s="760"/>
      <c r="DF77" s="760"/>
      <c r="DG77" s="760"/>
      <c r="DH77" s="760"/>
      <c r="DI77" s="760"/>
      <c r="DJ77" s="760"/>
      <c r="DK77" s="760"/>
      <c r="DL77" s="760"/>
      <c r="DM77" s="760"/>
      <c r="DN77" s="760"/>
      <c r="DO77" s="760"/>
      <c r="DP77" s="760"/>
      <c r="DQ77" s="760"/>
      <c r="DR77" s="760"/>
    </row>
    <row r="78" spans="1:122" s="761" customFormat="1">
      <c r="A78" s="789" t="s">
        <v>1470</v>
      </c>
      <c r="B78" s="776" t="s">
        <v>1471</v>
      </c>
      <c r="C78" s="816"/>
      <c r="D78" s="815"/>
      <c r="E78" s="815"/>
      <c r="F78" s="813"/>
      <c r="G78" s="813"/>
      <c r="H78" s="813"/>
      <c r="I78" s="813"/>
      <c r="J78" s="813"/>
      <c r="K78" s="813"/>
      <c r="L78" s="813"/>
      <c r="M78" s="813"/>
      <c r="N78" s="813"/>
      <c r="O78" s="924"/>
      <c r="P78" s="760"/>
      <c r="Q78" s="760"/>
      <c r="R78" s="760"/>
      <c r="S78" s="760"/>
      <c r="T78" s="760"/>
      <c r="U78" s="760"/>
      <c r="V78" s="760"/>
      <c r="W78" s="760"/>
      <c r="X78" s="760"/>
      <c r="Y78" s="760"/>
      <c r="Z78" s="760"/>
      <c r="AA78" s="760"/>
      <c r="AB78" s="760"/>
      <c r="AC78" s="760"/>
      <c r="AD78" s="760"/>
      <c r="AE78" s="760"/>
      <c r="AF78" s="760"/>
      <c r="AG78" s="760"/>
      <c r="AH78" s="760"/>
      <c r="AI78" s="760"/>
      <c r="AJ78" s="760"/>
      <c r="AK78" s="760"/>
      <c r="AL78" s="760"/>
      <c r="AM78" s="760"/>
      <c r="AN78" s="760"/>
      <c r="AO78" s="760"/>
      <c r="AP78" s="760"/>
      <c r="AQ78" s="760"/>
      <c r="AR78" s="760"/>
      <c r="AS78" s="760"/>
      <c r="AT78" s="760"/>
      <c r="AU78" s="760"/>
      <c r="AV78" s="760"/>
      <c r="AW78" s="760"/>
      <c r="AX78" s="760"/>
      <c r="AY78" s="760"/>
      <c r="AZ78" s="760"/>
      <c r="BA78" s="760"/>
      <c r="BB78" s="760"/>
      <c r="BC78" s="760"/>
      <c r="BD78" s="760"/>
      <c r="BE78" s="760"/>
      <c r="BF78" s="760"/>
      <c r="BG78" s="760"/>
      <c r="BH78" s="760"/>
      <c r="BI78" s="760"/>
      <c r="BJ78" s="760"/>
      <c r="BK78" s="760"/>
      <c r="BL78" s="760"/>
      <c r="BM78" s="760"/>
      <c r="BN78" s="760"/>
      <c r="BO78" s="760"/>
      <c r="BP78" s="760"/>
      <c r="BQ78" s="760"/>
      <c r="BR78" s="760"/>
      <c r="BS78" s="760"/>
      <c r="BT78" s="760"/>
      <c r="BU78" s="760"/>
      <c r="BV78" s="760"/>
      <c r="BW78" s="760"/>
      <c r="BX78" s="760"/>
      <c r="BY78" s="760"/>
      <c r="BZ78" s="760"/>
      <c r="CA78" s="760"/>
      <c r="CB78" s="760"/>
      <c r="CC78" s="760"/>
      <c r="CD78" s="760"/>
      <c r="CE78" s="760"/>
      <c r="CF78" s="760"/>
      <c r="CG78" s="760"/>
      <c r="CH78" s="760"/>
      <c r="CI78" s="760"/>
      <c r="CJ78" s="760"/>
      <c r="CK78" s="760"/>
      <c r="CL78" s="760"/>
      <c r="CM78" s="760"/>
      <c r="CN78" s="760"/>
      <c r="CO78" s="760"/>
      <c r="CP78" s="760"/>
      <c r="CQ78" s="760"/>
      <c r="CR78" s="760"/>
      <c r="CS78" s="760"/>
      <c r="CT78" s="760"/>
      <c r="CU78" s="760"/>
      <c r="CV78" s="760"/>
      <c r="CW78" s="760"/>
      <c r="CX78" s="760"/>
      <c r="CY78" s="760"/>
      <c r="CZ78" s="760"/>
      <c r="DA78" s="760"/>
      <c r="DB78" s="760"/>
      <c r="DC78" s="760"/>
      <c r="DD78" s="760"/>
      <c r="DE78" s="760"/>
      <c r="DF78" s="760"/>
      <c r="DG78" s="760"/>
      <c r="DH78" s="760"/>
      <c r="DI78" s="760"/>
      <c r="DJ78" s="760"/>
      <c r="DK78" s="760"/>
      <c r="DL78" s="760"/>
      <c r="DM78" s="760"/>
      <c r="DN78" s="760"/>
      <c r="DO78" s="760"/>
      <c r="DP78" s="760"/>
      <c r="DQ78" s="760"/>
      <c r="DR78" s="760"/>
    </row>
    <row r="79" spans="1:122" s="798" customFormat="1">
      <c r="A79" s="795" t="s">
        <v>261</v>
      </c>
      <c r="B79" s="796" t="s">
        <v>1472</v>
      </c>
      <c r="C79" s="797">
        <f>C90+C94</f>
        <v>3.84</v>
      </c>
      <c r="D79" s="797">
        <f t="shared" ref="D79:E79" si="6">D90+D94</f>
        <v>4.22</v>
      </c>
      <c r="E79" s="797">
        <f t="shared" si="6"/>
        <v>2.0499999999999998</v>
      </c>
      <c r="F79" s="797">
        <f>E79</f>
        <v>2.0499999999999998</v>
      </c>
      <c r="G79" s="797">
        <f>F79</f>
        <v>2.0499999999999998</v>
      </c>
      <c r="H79" s="797">
        <f>G79*1.04</f>
        <v>2.1319999999999997</v>
      </c>
      <c r="I79" s="797">
        <f>H79</f>
        <v>2.1319999999999997</v>
      </c>
      <c r="J79" s="797">
        <f>I79*1.04</f>
        <v>2.2172799999999997</v>
      </c>
      <c r="K79" s="797">
        <f>J79</f>
        <v>2.2172799999999997</v>
      </c>
      <c r="L79" s="797">
        <f>K79*1.04</f>
        <v>2.3059711999999997</v>
      </c>
      <c r="M79" s="797">
        <f>L79</f>
        <v>2.3059711999999997</v>
      </c>
      <c r="N79" s="797">
        <f>M79*1.04</f>
        <v>2.3982100479999997</v>
      </c>
      <c r="O79" s="926"/>
      <c r="P79" s="794"/>
      <c r="Q79" s="794"/>
      <c r="R79" s="794"/>
      <c r="S79" s="794"/>
      <c r="T79" s="794"/>
      <c r="U79" s="794"/>
      <c r="V79" s="794"/>
      <c r="W79" s="794"/>
      <c r="X79" s="794"/>
      <c r="Y79" s="794"/>
      <c r="Z79" s="794"/>
      <c r="AA79" s="794"/>
      <c r="AB79" s="794"/>
      <c r="AC79" s="794"/>
      <c r="AD79" s="794"/>
      <c r="AE79" s="794"/>
      <c r="AF79" s="794"/>
      <c r="AG79" s="794"/>
      <c r="AH79" s="794"/>
      <c r="AI79" s="794"/>
      <c r="AJ79" s="794"/>
      <c r="AK79" s="794"/>
      <c r="AL79" s="794"/>
      <c r="AM79" s="794"/>
      <c r="AN79" s="794"/>
      <c r="AO79" s="794"/>
      <c r="AP79" s="794"/>
      <c r="AQ79" s="794"/>
      <c r="AR79" s="794"/>
      <c r="AS79" s="794"/>
      <c r="AT79" s="794"/>
      <c r="AU79" s="794"/>
      <c r="AV79" s="794"/>
      <c r="AW79" s="794"/>
      <c r="AX79" s="794"/>
      <c r="AY79" s="794"/>
      <c r="AZ79" s="794"/>
      <c r="BA79" s="794"/>
      <c r="BB79" s="794"/>
      <c r="BC79" s="794"/>
      <c r="BD79" s="794"/>
      <c r="BE79" s="794"/>
      <c r="BF79" s="794"/>
      <c r="BG79" s="794"/>
      <c r="BH79" s="794"/>
      <c r="BI79" s="794"/>
      <c r="BJ79" s="794"/>
      <c r="BK79" s="794"/>
      <c r="BL79" s="794"/>
      <c r="BM79" s="794"/>
      <c r="BN79" s="794"/>
      <c r="BO79" s="794"/>
      <c r="BP79" s="794"/>
      <c r="BQ79" s="794"/>
      <c r="BR79" s="794"/>
      <c r="BS79" s="794"/>
      <c r="BT79" s="794"/>
      <c r="BU79" s="794"/>
      <c r="BV79" s="794"/>
      <c r="BW79" s="794"/>
      <c r="BX79" s="794"/>
      <c r="BY79" s="794"/>
      <c r="BZ79" s="794"/>
      <c r="CA79" s="794"/>
      <c r="CB79" s="794"/>
      <c r="CC79" s="794"/>
      <c r="CD79" s="794"/>
      <c r="CE79" s="794"/>
      <c r="CF79" s="794"/>
      <c r="CG79" s="794"/>
      <c r="CH79" s="794"/>
      <c r="CI79" s="794"/>
      <c r="CJ79" s="794"/>
      <c r="CK79" s="794"/>
      <c r="CL79" s="794"/>
      <c r="CM79" s="794"/>
      <c r="CN79" s="794"/>
      <c r="CO79" s="794"/>
      <c r="CP79" s="794"/>
      <c r="CQ79" s="794"/>
      <c r="CR79" s="794"/>
      <c r="CS79" s="794"/>
      <c r="CT79" s="794"/>
      <c r="CU79" s="794"/>
      <c r="CV79" s="794"/>
      <c r="CW79" s="794"/>
      <c r="CX79" s="794"/>
      <c r="CY79" s="794"/>
      <c r="CZ79" s="794"/>
      <c r="DA79" s="794"/>
      <c r="DB79" s="794"/>
      <c r="DC79" s="794"/>
      <c r="DD79" s="794"/>
      <c r="DE79" s="794"/>
      <c r="DF79" s="794"/>
      <c r="DG79" s="794"/>
      <c r="DH79" s="794"/>
      <c r="DI79" s="794"/>
      <c r="DJ79" s="794"/>
      <c r="DK79" s="794"/>
      <c r="DL79" s="794"/>
      <c r="DM79" s="794"/>
      <c r="DN79" s="794"/>
      <c r="DO79" s="794"/>
      <c r="DP79" s="794"/>
      <c r="DQ79" s="794"/>
      <c r="DR79" s="794"/>
    </row>
    <row r="80" spans="1:122" s="761" customFormat="1" ht="28.5" hidden="1">
      <c r="A80" s="789" t="s">
        <v>1473</v>
      </c>
      <c r="B80" s="803" t="s">
        <v>1474</v>
      </c>
      <c r="C80" s="804"/>
      <c r="D80" s="804"/>
      <c r="E80" s="804"/>
      <c r="F80" s="804"/>
      <c r="G80" s="804"/>
      <c r="H80" s="804"/>
      <c r="I80" s="804"/>
      <c r="J80" s="804"/>
      <c r="K80" s="804"/>
      <c r="L80" s="804"/>
      <c r="M80" s="804"/>
      <c r="N80" s="804"/>
      <c r="O80" s="924"/>
      <c r="P80" s="760"/>
      <c r="Q80" s="760"/>
      <c r="R80" s="760"/>
      <c r="S80" s="760"/>
      <c r="T80" s="760"/>
      <c r="U80" s="760"/>
      <c r="V80" s="760"/>
      <c r="W80" s="760"/>
      <c r="X80" s="760"/>
      <c r="Y80" s="760"/>
      <c r="Z80" s="760"/>
      <c r="AA80" s="760"/>
      <c r="AB80" s="760"/>
      <c r="AC80" s="760"/>
      <c r="AD80" s="760"/>
      <c r="AE80" s="760"/>
      <c r="AF80" s="760"/>
      <c r="AG80" s="760"/>
      <c r="AH80" s="760"/>
      <c r="AI80" s="760"/>
      <c r="AJ80" s="760"/>
      <c r="AK80" s="760"/>
      <c r="AL80" s="760"/>
      <c r="AM80" s="760"/>
      <c r="AN80" s="760"/>
      <c r="AO80" s="760"/>
      <c r="AP80" s="760"/>
      <c r="AQ80" s="760"/>
      <c r="AR80" s="760"/>
      <c r="AS80" s="760"/>
      <c r="AT80" s="760"/>
      <c r="AU80" s="760"/>
      <c r="AV80" s="760"/>
      <c r="AW80" s="760"/>
      <c r="AX80" s="760"/>
      <c r="AY80" s="760"/>
      <c r="AZ80" s="760"/>
      <c r="BA80" s="760"/>
      <c r="BB80" s="760"/>
      <c r="BC80" s="760"/>
      <c r="BD80" s="760"/>
      <c r="BE80" s="760"/>
      <c r="BF80" s="760"/>
      <c r="BG80" s="760"/>
      <c r="BH80" s="760"/>
      <c r="BI80" s="760"/>
      <c r="BJ80" s="760"/>
      <c r="BK80" s="760"/>
      <c r="BL80" s="760"/>
      <c r="BM80" s="760"/>
      <c r="BN80" s="760"/>
      <c r="BO80" s="760"/>
      <c r="BP80" s="760"/>
      <c r="BQ80" s="760"/>
      <c r="BR80" s="760"/>
      <c r="BS80" s="760"/>
      <c r="BT80" s="760"/>
      <c r="BU80" s="760"/>
      <c r="BV80" s="760"/>
      <c r="BW80" s="760"/>
      <c r="BX80" s="760"/>
      <c r="BY80" s="760"/>
      <c r="BZ80" s="760"/>
      <c r="CA80" s="760"/>
      <c r="CB80" s="760"/>
      <c r="CC80" s="760"/>
      <c r="CD80" s="760"/>
      <c r="CE80" s="760"/>
      <c r="CF80" s="760"/>
      <c r="CG80" s="760"/>
      <c r="CH80" s="760"/>
      <c r="CI80" s="760"/>
      <c r="CJ80" s="760"/>
      <c r="CK80" s="760"/>
      <c r="CL80" s="760"/>
      <c r="CM80" s="760"/>
      <c r="CN80" s="760"/>
      <c r="CO80" s="760"/>
      <c r="CP80" s="760"/>
      <c r="CQ80" s="760"/>
      <c r="CR80" s="760"/>
      <c r="CS80" s="760"/>
      <c r="CT80" s="760"/>
      <c r="CU80" s="760"/>
      <c r="CV80" s="760"/>
      <c r="CW80" s="760"/>
      <c r="CX80" s="760"/>
      <c r="CY80" s="760"/>
      <c r="CZ80" s="760"/>
      <c r="DA80" s="760"/>
      <c r="DB80" s="760"/>
      <c r="DC80" s="760"/>
      <c r="DD80" s="760"/>
      <c r="DE80" s="760"/>
      <c r="DF80" s="760"/>
      <c r="DG80" s="760"/>
      <c r="DH80" s="760"/>
      <c r="DI80" s="760"/>
      <c r="DJ80" s="760"/>
      <c r="DK80" s="760"/>
      <c r="DL80" s="760"/>
      <c r="DM80" s="760"/>
      <c r="DN80" s="760"/>
      <c r="DO80" s="760"/>
      <c r="DP80" s="760"/>
      <c r="DQ80" s="760"/>
      <c r="DR80" s="760"/>
    </row>
    <row r="81" spans="1:122" s="761" customFormat="1" hidden="1">
      <c r="A81" s="789" t="s">
        <v>1475</v>
      </c>
      <c r="B81" s="776" t="s">
        <v>1476</v>
      </c>
      <c r="C81" s="804"/>
      <c r="D81" s="804"/>
      <c r="E81" s="804"/>
      <c r="F81" s="804"/>
      <c r="G81" s="804"/>
      <c r="H81" s="804"/>
      <c r="I81" s="804"/>
      <c r="J81" s="804"/>
      <c r="K81" s="804"/>
      <c r="L81" s="804"/>
      <c r="M81" s="804"/>
      <c r="N81" s="804"/>
      <c r="O81" s="924"/>
      <c r="P81" s="760"/>
      <c r="Q81" s="760"/>
      <c r="R81" s="760"/>
      <c r="S81" s="760"/>
      <c r="T81" s="760"/>
      <c r="U81" s="760"/>
      <c r="V81" s="760"/>
      <c r="W81" s="760"/>
      <c r="X81" s="760"/>
      <c r="Y81" s="760"/>
      <c r="Z81" s="760"/>
      <c r="AA81" s="760"/>
      <c r="AB81" s="760"/>
      <c r="AC81" s="760"/>
      <c r="AD81" s="760"/>
      <c r="AE81" s="760"/>
      <c r="AF81" s="760"/>
      <c r="AG81" s="760"/>
      <c r="AH81" s="760"/>
      <c r="AI81" s="760"/>
      <c r="AJ81" s="760"/>
      <c r="AK81" s="760"/>
      <c r="AL81" s="760"/>
      <c r="AM81" s="760"/>
      <c r="AN81" s="760"/>
      <c r="AO81" s="760"/>
      <c r="AP81" s="760"/>
      <c r="AQ81" s="760"/>
      <c r="AR81" s="760"/>
      <c r="AS81" s="760"/>
      <c r="AT81" s="760"/>
      <c r="AU81" s="760"/>
      <c r="AV81" s="760"/>
      <c r="AW81" s="760"/>
      <c r="AX81" s="760"/>
      <c r="AY81" s="760"/>
      <c r="AZ81" s="760"/>
      <c r="BA81" s="760"/>
      <c r="BB81" s="760"/>
      <c r="BC81" s="760"/>
      <c r="BD81" s="760"/>
      <c r="BE81" s="760"/>
      <c r="BF81" s="760"/>
      <c r="BG81" s="760"/>
      <c r="BH81" s="760"/>
      <c r="BI81" s="760"/>
      <c r="BJ81" s="760"/>
      <c r="BK81" s="760"/>
      <c r="BL81" s="760"/>
      <c r="BM81" s="760"/>
      <c r="BN81" s="760"/>
      <c r="BO81" s="760"/>
      <c r="BP81" s="760"/>
      <c r="BQ81" s="760"/>
      <c r="BR81" s="760"/>
      <c r="BS81" s="760"/>
      <c r="BT81" s="760"/>
      <c r="BU81" s="760"/>
      <c r="BV81" s="760"/>
      <c r="BW81" s="760"/>
      <c r="BX81" s="760"/>
      <c r="BY81" s="760"/>
      <c r="BZ81" s="760"/>
      <c r="CA81" s="760"/>
      <c r="CB81" s="760"/>
      <c r="CC81" s="760"/>
      <c r="CD81" s="760"/>
      <c r="CE81" s="760"/>
      <c r="CF81" s="760"/>
      <c r="CG81" s="760"/>
      <c r="CH81" s="760"/>
      <c r="CI81" s="760"/>
      <c r="CJ81" s="760"/>
      <c r="CK81" s="760"/>
      <c r="CL81" s="760"/>
      <c r="CM81" s="760"/>
      <c r="CN81" s="760"/>
      <c r="CO81" s="760"/>
      <c r="CP81" s="760"/>
      <c r="CQ81" s="760"/>
      <c r="CR81" s="760"/>
      <c r="CS81" s="760"/>
      <c r="CT81" s="760"/>
      <c r="CU81" s="760"/>
      <c r="CV81" s="760"/>
      <c r="CW81" s="760"/>
      <c r="CX81" s="760"/>
      <c r="CY81" s="760"/>
      <c r="CZ81" s="760"/>
      <c r="DA81" s="760"/>
      <c r="DB81" s="760"/>
      <c r="DC81" s="760"/>
      <c r="DD81" s="760"/>
      <c r="DE81" s="760"/>
      <c r="DF81" s="760"/>
      <c r="DG81" s="760"/>
      <c r="DH81" s="760"/>
      <c r="DI81" s="760"/>
      <c r="DJ81" s="760"/>
      <c r="DK81" s="760"/>
      <c r="DL81" s="760"/>
      <c r="DM81" s="760"/>
      <c r="DN81" s="760"/>
      <c r="DO81" s="760"/>
      <c r="DP81" s="760"/>
      <c r="DQ81" s="760"/>
      <c r="DR81" s="760"/>
    </row>
    <row r="82" spans="1:122" s="761" customFormat="1" hidden="1">
      <c r="A82" s="789" t="s">
        <v>1477</v>
      </c>
      <c r="B82" s="776" t="s">
        <v>1478</v>
      </c>
      <c r="C82" s="804"/>
      <c r="D82" s="804"/>
      <c r="E82" s="804"/>
      <c r="F82" s="804"/>
      <c r="G82" s="804"/>
      <c r="H82" s="804"/>
      <c r="I82" s="804"/>
      <c r="J82" s="804"/>
      <c r="K82" s="804"/>
      <c r="L82" s="804"/>
      <c r="M82" s="804"/>
      <c r="N82" s="804"/>
      <c r="O82" s="924"/>
      <c r="P82" s="760"/>
      <c r="Q82" s="760"/>
      <c r="R82" s="760"/>
      <c r="S82" s="760"/>
      <c r="T82" s="760"/>
      <c r="U82" s="760"/>
      <c r="V82" s="760"/>
      <c r="W82" s="760"/>
      <c r="X82" s="760"/>
      <c r="Y82" s="760"/>
      <c r="Z82" s="760"/>
      <c r="AA82" s="760"/>
      <c r="AB82" s="760"/>
      <c r="AC82" s="760"/>
      <c r="AD82" s="760"/>
      <c r="AE82" s="760"/>
      <c r="AF82" s="760"/>
      <c r="AG82" s="760"/>
      <c r="AH82" s="760"/>
      <c r="AI82" s="760"/>
      <c r="AJ82" s="760"/>
      <c r="AK82" s="760"/>
      <c r="AL82" s="760"/>
      <c r="AM82" s="760"/>
      <c r="AN82" s="760"/>
      <c r="AO82" s="760"/>
      <c r="AP82" s="760"/>
      <c r="AQ82" s="760"/>
      <c r="AR82" s="760"/>
      <c r="AS82" s="760"/>
      <c r="AT82" s="760"/>
      <c r="AU82" s="760"/>
      <c r="AV82" s="760"/>
      <c r="AW82" s="760"/>
      <c r="AX82" s="760"/>
      <c r="AY82" s="760"/>
      <c r="AZ82" s="760"/>
      <c r="BA82" s="760"/>
      <c r="BB82" s="760"/>
      <c r="BC82" s="760"/>
      <c r="BD82" s="760"/>
      <c r="BE82" s="760"/>
      <c r="BF82" s="760"/>
      <c r="BG82" s="760"/>
      <c r="BH82" s="760"/>
      <c r="BI82" s="760"/>
      <c r="BJ82" s="760"/>
      <c r="BK82" s="760"/>
      <c r="BL82" s="760"/>
      <c r="BM82" s="760"/>
      <c r="BN82" s="760"/>
      <c r="BO82" s="760"/>
      <c r="BP82" s="760"/>
      <c r="BQ82" s="760"/>
      <c r="BR82" s="760"/>
      <c r="BS82" s="760"/>
      <c r="BT82" s="760"/>
      <c r="BU82" s="760"/>
      <c r="BV82" s="760"/>
      <c r="BW82" s="760"/>
      <c r="BX82" s="760"/>
      <c r="BY82" s="760"/>
      <c r="BZ82" s="760"/>
      <c r="CA82" s="760"/>
      <c r="CB82" s="760"/>
      <c r="CC82" s="760"/>
      <c r="CD82" s="760"/>
      <c r="CE82" s="760"/>
      <c r="CF82" s="760"/>
      <c r="CG82" s="760"/>
      <c r="CH82" s="760"/>
      <c r="CI82" s="760"/>
      <c r="CJ82" s="760"/>
      <c r="CK82" s="760"/>
      <c r="CL82" s="760"/>
      <c r="CM82" s="760"/>
      <c r="CN82" s="760"/>
      <c r="CO82" s="760"/>
      <c r="CP82" s="760"/>
      <c r="CQ82" s="760"/>
      <c r="CR82" s="760"/>
      <c r="CS82" s="760"/>
      <c r="CT82" s="760"/>
      <c r="CU82" s="760"/>
      <c r="CV82" s="760"/>
      <c r="CW82" s="760"/>
      <c r="CX82" s="760"/>
      <c r="CY82" s="760"/>
      <c r="CZ82" s="760"/>
      <c r="DA82" s="760"/>
      <c r="DB82" s="760"/>
      <c r="DC82" s="760"/>
      <c r="DD82" s="760"/>
      <c r="DE82" s="760"/>
      <c r="DF82" s="760"/>
      <c r="DG82" s="760"/>
      <c r="DH82" s="760"/>
      <c r="DI82" s="760"/>
      <c r="DJ82" s="760"/>
      <c r="DK82" s="760"/>
      <c r="DL82" s="760"/>
      <c r="DM82" s="760"/>
      <c r="DN82" s="760"/>
      <c r="DO82" s="760"/>
      <c r="DP82" s="760"/>
      <c r="DQ82" s="760"/>
      <c r="DR82" s="760"/>
    </row>
    <row r="83" spans="1:122" s="761" customFormat="1" hidden="1">
      <c r="A83" s="789" t="s">
        <v>1479</v>
      </c>
      <c r="B83" s="776" t="s">
        <v>1480</v>
      </c>
      <c r="C83" s="804"/>
      <c r="D83" s="804"/>
      <c r="E83" s="804"/>
      <c r="F83" s="804"/>
      <c r="G83" s="804"/>
      <c r="H83" s="804"/>
      <c r="I83" s="804"/>
      <c r="J83" s="804"/>
      <c r="K83" s="804"/>
      <c r="L83" s="804"/>
      <c r="M83" s="804"/>
      <c r="N83" s="804"/>
      <c r="O83" s="924"/>
      <c r="P83" s="760"/>
      <c r="Q83" s="760"/>
      <c r="R83" s="760"/>
      <c r="S83" s="760"/>
      <c r="T83" s="760"/>
      <c r="U83" s="760"/>
      <c r="V83" s="760"/>
      <c r="W83" s="760"/>
      <c r="X83" s="760"/>
      <c r="Y83" s="760"/>
      <c r="Z83" s="760"/>
      <c r="AA83" s="760"/>
      <c r="AB83" s="760"/>
      <c r="AC83" s="760"/>
      <c r="AD83" s="760"/>
      <c r="AE83" s="760"/>
      <c r="AF83" s="760"/>
      <c r="AG83" s="760"/>
      <c r="AH83" s="760"/>
      <c r="AI83" s="760"/>
      <c r="AJ83" s="760"/>
      <c r="AK83" s="760"/>
      <c r="AL83" s="760"/>
      <c r="AM83" s="760"/>
      <c r="AN83" s="760"/>
      <c r="AO83" s="760"/>
      <c r="AP83" s="760"/>
      <c r="AQ83" s="760"/>
      <c r="AR83" s="760"/>
      <c r="AS83" s="760"/>
      <c r="AT83" s="760"/>
      <c r="AU83" s="760"/>
      <c r="AV83" s="760"/>
      <c r="AW83" s="760"/>
      <c r="AX83" s="760"/>
      <c r="AY83" s="760"/>
      <c r="AZ83" s="760"/>
      <c r="BA83" s="760"/>
      <c r="BB83" s="760"/>
      <c r="BC83" s="760"/>
      <c r="BD83" s="760"/>
      <c r="BE83" s="760"/>
      <c r="BF83" s="760"/>
      <c r="BG83" s="760"/>
      <c r="BH83" s="760"/>
      <c r="BI83" s="760"/>
      <c r="BJ83" s="760"/>
      <c r="BK83" s="760"/>
      <c r="BL83" s="760"/>
      <c r="BM83" s="760"/>
      <c r="BN83" s="760"/>
      <c r="BO83" s="760"/>
      <c r="BP83" s="760"/>
      <c r="BQ83" s="760"/>
      <c r="BR83" s="760"/>
      <c r="BS83" s="760"/>
      <c r="BT83" s="760"/>
      <c r="BU83" s="760"/>
      <c r="BV83" s="760"/>
      <c r="BW83" s="760"/>
      <c r="BX83" s="760"/>
      <c r="BY83" s="760"/>
      <c r="BZ83" s="760"/>
      <c r="CA83" s="760"/>
      <c r="CB83" s="760"/>
      <c r="CC83" s="760"/>
      <c r="CD83" s="760"/>
      <c r="CE83" s="760"/>
      <c r="CF83" s="760"/>
      <c r="CG83" s="760"/>
      <c r="CH83" s="760"/>
      <c r="CI83" s="760"/>
      <c r="CJ83" s="760"/>
      <c r="CK83" s="760"/>
      <c r="CL83" s="760"/>
      <c r="CM83" s="760"/>
      <c r="CN83" s="760"/>
      <c r="CO83" s="760"/>
      <c r="CP83" s="760"/>
      <c r="CQ83" s="760"/>
      <c r="CR83" s="760"/>
      <c r="CS83" s="760"/>
      <c r="CT83" s="760"/>
      <c r="CU83" s="760"/>
      <c r="CV83" s="760"/>
      <c r="CW83" s="760"/>
      <c r="CX83" s="760"/>
      <c r="CY83" s="760"/>
      <c r="CZ83" s="760"/>
      <c r="DA83" s="760"/>
      <c r="DB83" s="760"/>
      <c r="DC83" s="760"/>
      <c r="DD83" s="760"/>
      <c r="DE83" s="760"/>
      <c r="DF83" s="760"/>
      <c r="DG83" s="760"/>
      <c r="DH83" s="760"/>
      <c r="DI83" s="760"/>
      <c r="DJ83" s="760"/>
      <c r="DK83" s="760"/>
      <c r="DL83" s="760"/>
      <c r="DM83" s="760"/>
      <c r="DN83" s="760"/>
      <c r="DO83" s="760"/>
      <c r="DP83" s="760"/>
      <c r="DQ83" s="760"/>
      <c r="DR83" s="760"/>
    </row>
    <row r="84" spans="1:122" s="761" customFormat="1" hidden="1">
      <c r="A84" s="789" t="s">
        <v>1481</v>
      </c>
      <c r="B84" s="776" t="s">
        <v>1482</v>
      </c>
      <c r="C84" s="1323"/>
      <c r="D84" s="1323"/>
      <c r="E84" s="804"/>
      <c r="F84" s="1323"/>
      <c r="G84" s="1323"/>
      <c r="H84" s="1323"/>
      <c r="I84" s="1323"/>
      <c r="J84" s="1323"/>
      <c r="K84" s="1323"/>
      <c r="L84" s="1323"/>
      <c r="M84" s="1323"/>
      <c r="N84" s="1323"/>
      <c r="O84" s="924"/>
      <c r="P84" s="760"/>
      <c r="Q84" s="760"/>
      <c r="R84" s="760"/>
      <c r="S84" s="760"/>
      <c r="T84" s="760"/>
      <c r="U84" s="760"/>
      <c r="V84" s="760"/>
      <c r="W84" s="760"/>
      <c r="X84" s="760"/>
      <c r="Y84" s="760"/>
      <c r="Z84" s="760"/>
      <c r="AA84" s="760"/>
      <c r="AB84" s="760"/>
      <c r="AC84" s="760"/>
      <c r="AD84" s="760"/>
      <c r="AE84" s="760"/>
      <c r="AF84" s="760"/>
      <c r="AG84" s="760"/>
      <c r="AH84" s="760"/>
      <c r="AI84" s="760"/>
      <c r="AJ84" s="760"/>
      <c r="AK84" s="760"/>
      <c r="AL84" s="760"/>
      <c r="AM84" s="760"/>
      <c r="AN84" s="760"/>
      <c r="AO84" s="760"/>
      <c r="AP84" s="760"/>
      <c r="AQ84" s="760"/>
      <c r="AR84" s="760"/>
      <c r="AS84" s="760"/>
      <c r="AT84" s="760"/>
      <c r="AU84" s="760"/>
      <c r="AV84" s="760"/>
      <c r="AW84" s="760"/>
      <c r="AX84" s="760"/>
      <c r="AY84" s="760"/>
      <c r="AZ84" s="760"/>
      <c r="BA84" s="760"/>
      <c r="BB84" s="760"/>
      <c r="BC84" s="760"/>
      <c r="BD84" s="760"/>
      <c r="BE84" s="760"/>
      <c r="BF84" s="760"/>
      <c r="BG84" s="760"/>
      <c r="BH84" s="760"/>
      <c r="BI84" s="760"/>
      <c r="BJ84" s="760"/>
      <c r="BK84" s="760"/>
      <c r="BL84" s="760"/>
      <c r="BM84" s="760"/>
      <c r="BN84" s="760"/>
      <c r="BO84" s="760"/>
      <c r="BP84" s="760"/>
      <c r="BQ84" s="760"/>
      <c r="BR84" s="760"/>
      <c r="BS84" s="760"/>
      <c r="BT84" s="760"/>
      <c r="BU84" s="760"/>
      <c r="BV84" s="760"/>
      <c r="BW84" s="760"/>
      <c r="BX84" s="760"/>
      <c r="BY84" s="760"/>
      <c r="BZ84" s="760"/>
      <c r="CA84" s="760"/>
      <c r="CB84" s="760"/>
      <c r="CC84" s="760"/>
      <c r="CD84" s="760"/>
      <c r="CE84" s="760"/>
      <c r="CF84" s="760"/>
      <c r="CG84" s="760"/>
      <c r="CH84" s="760"/>
      <c r="CI84" s="760"/>
      <c r="CJ84" s="760"/>
      <c r="CK84" s="760"/>
      <c r="CL84" s="760"/>
      <c r="CM84" s="760"/>
      <c r="CN84" s="760"/>
      <c r="CO84" s="760"/>
      <c r="CP84" s="760"/>
      <c r="CQ84" s="760"/>
      <c r="CR84" s="760"/>
      <c r="CS84" s="760"/>
      <c r="CT84" s="760"/>
      <c r="CU84" s="760"/>
      <c r="CV84" s="760"/>
      <c r="CW84" s="760"/>
      <c r="CX84" s="760"/>
      <c r="CY84" s="760"/>
      <c r="CZ84" s="760"/>
      <c r="DA84" s="760"/>
      <c r="DB84" s="760"/>
      <c r="DC84" s="760"/>
      <c r="DD84" s="760"/>
      <c r="DE84" s="760"/>
      <c r="DF84" s="760"/>
      <c r="DG84" s="760"/>
      <c r="DH84" s="760"/>
      <c r="DI84" s="760"/>
      <c r="DJ84" s="760"/>
      <c r="DK84" s="760"/>
      <c r="DL84" s="760"/>
      <c r="DM84" s="760"/>
      <c r="DN84" s="760"/>
      <c r="DO84" s="760"/>
      <c r="DP84" s="760"/>
      <c r="DQ84" s="760"/>
      <c r="DR84" s="760"/>
    </row>
    <row r="85" spans="1:122" s="761" customFormat="1" hidden="1">
      <c r="A85" s="789" t="s">
        <v>1483</v>
      </c>
      <c r="B85" s="776" t="s">
        <v>1484</v>
      </c>
      <c r="C85" s="804"/>
      <c r="D85" s="804"/>
      <c r="E85" s="804"/>
      <c r="F85" s="804"/>
      <c r="G85" s="804"/>
      <c r="H85" s="804"/>
      <c r="I85" s="804"/>
      <c r="J85" s="804"/>
      <c r="K85" s="804"/>
      <c r="L85" s="804"/>
      <c r="M85" s="804"/>
      <c r="N85" s="804"/>
      <c r="O85" s="924"/>
      <c r="P85" s="760"/>
      <c r="Q85" s="760"/>
      <c r="R85" s="760"/>
      <c r="S85" s="760"/>
      <c r="T85" s="760"/>
      <c r="U85" s="760"/>
      <c r="V85" s="760"/>
      <c r="W85" s="760"/>
      <c r="X85" s="760"/>
      <c r="Y85" s="760"/>
      <c r="Z85" s="760"/>
      <c r="AA85" s="760"/>
      <c r="AB85" s="760"/>
      <c r="AC85" s="760"/>
      <c r="AD85" s="760"/>
      <c r="AE85" s="760"/>
      <c r="AF85" s="760"/>
      <c r="AG85" s="760"/>
      <c r="AH85" s="760"/>
      <c r="AI85" s="760"/>
      <c r="AJ85" s="760"/>
      <c r="AK85" s="760"/>
      <c r="AL85" s="760"/>
      <c r="AM85" s="760"/>
      <c r="AN85" s="760"/>
      <c r="AO85" s="760"/>
      <c r="AP85" s="760"/>
      <c r="AQ85" s="760"/>
      <c r="AR85" s="760"/>
      <c r="AS85" s="760"/>
      <c r="AT85" s="760"/>
      <c r="AU85" s="760"/>
      <c r="AV85" s="760"/>
      <c r="AW85" s="760"/>
      <c r="AX85" s="760"/>
      <c r="AY85" s="760"/>
      <c r="AZ85" s="760"/>
      <c r="BA85" s="760"/>
      <c r="BB85" s="760"/>
      <c r="BC85" s="760"/>
      <c r="BD85" s="760"/>
      <c r="BE85" s="760"/>
      <c r="BF85" s="760"/>
      <c r="BG85" s="760"/>
      <c r="BH85" s="760"/>
      <c r="BI85" s="760"/>
      <c r="BJ85" s="760"/>
      <c r="BK85" s="760"/>
      <c r="BL85" s="760"/>
      <c r="BM85" s="760"/>
      <c r="BN85" s="760"/>
      <c r="BO85" s="760"/>
      <c r="BP85" s="760"/>
      <c r="BQ85" s="760"/>
      <c r="BR85" s="760"/>
      <c r="BS85" s="760"/>
      <c r="BT85" s="760"/>
      <c r="BU85" s="760"/>
      <c r="BV85" s="760"/>
      <c r="BW85" s="760"/>
      <c r="BX85" s="760"/>
      <c r="BY85" s="760"/>
      <c r="BZ85" s="760"/>
      <c r="CA85" s="760"/>
      <c r="CB85" s="760"/>
      <c r="CC85" s="760"/>
      <c r="CD85" s="760"/>
      <c r="CE85" s="760"/>
      <c r="CF85" s="760"/>
      <c r="CG85" s="760"/>
      <c r="CH85" s="760"/>
      <c r="CI85" s="760"/>
      <c r="CJ85" s="760"/>
      <c r="CK85" s="760"/>
      <c r="CL85" s="760"/>
      <c r="CM85" s="760"/>
      <c r="CN85" s="760"/>
      <c r="CO85" s="760"/>
      <c r="CP85" s="760"/>
      <c r="CQ85" s="760"/>
      <c r="CR85" s="760"/>
      <c r="CS85" s="760"/>
      <c r="CT85" s="760"/>
      <c r="CU85" s="760"/>
      <c r="CV85" s="760"/>
      <c r="CW85" s="760"/>
      <c r="CX85" s="760"/>
      <c r="CY85" s="760"/>
      <c r="CZ85" s="760"/>
      <c r="DA85" s="760"/>
      <c r="DB85" s="760"/>
      <c r="DC85" s="760"/>
      <c r="DD85" s="760"/>
      <c r="DE85" s="760"/>
      <c r="DF85" s="760"/>
      <c r="DG85" s="760"/>
      <c r="DH85" s="760"/>
      <c r="DI85" s="760"/>
      <c r="DJ85" s="760"/>
      <c r="DK85" s="760"/>
      <c r="DL85" s="760"/>
      <c r="DM85" s="760"/>
      <c r="DN85" s="760"/>
      <c r="DO85" s="760"/>
      <c r="DP85" s="760"/>
      <c r="DQ85" s="760"/>
      <c r="DR85" s="760"/>
    </row>
    <row r="86" spans="1:122" s="761" customFormat="1" hidden="1">
      <c r="A86" s="789" t="s">
        <v>1485</v>
      </c>
      <c r="B86" s="776" t="s">
        <v>1486</v>
      </c>
      <c r="C86" s="804"/>
      <c r="D86" s="804"/>
      <c r="E86" s="804"/>
      <c r="F86" s="804"/>
      <c r="G86" s="804"/>
      <c r="H86" s="804"/>
      <c r="I86" s="804"/>
      <c r="J86" s="804"/>
      <c r="K86" s="804"/>
      <c r="L86" s="804"/>
      <c r="M86" s="804"/>
      <c r="N86" s="804"/>
      <c r="O86" s="924"/>
      <c r="P86" s="760"/>
      <c r="Q86" s="760"/>
      <c r="R86" s="760"/>
      <c r="S86" s="760"/>
      <c r="T86" s="760"/>
      <c r="U86" s="760"/>
      <c r="V86" s="760"/>
      <c r="W86" s="760"/>
      <c r="X86" s="760"/>
      <c r="Y86" s="760"/>
      <c r="Z86" s="760"/>
      <c r="AA86" s="760"/>
      <c r="AB86" s="760"/>
      <c r="AC86" s="760"/>
      <c r="AD86" s="760"/>
      <c r="AE86" s="760"/>
      <c r="AF86" s="760"/>
      <c r="AG86" s="760"/>
      <c r="AH86" s="760"/>
      <c r="AI86" s="760"/>
      <c r="AJ86" s="760"/>
      <c r="AK86" s="760"/>
      <c r="AL86" s="760"/>
      <c r="AM86" s="760"/>
      <c r="AN86" s="760"/>
      <c r="AO86" s="760"/>
      <c r="AP86" s="760"/>
      <c r="AQ86" s="760"/>
      <c r="AR86" s="760"/>
      <c r="AS86" s="760"/>
      <c r="AT86" s="760"/>
      <c r="AU86" s="760"/>
      <c r="AV86" s="760"/>
      <c r="AW86" s="760"/>
      <c r="AX86" s="760"/>
      <c r="AY86" s="760"/>
      <c r="AZ86" s="760"/>
      <c r="BA86" s="760"/>
      <c r="BB86" s="760"/>
      <c r="BC86" s="760"/>
      <c r="BD86" s="760"/>
      <c r="BE86" s="760"/>
      <c r="BF86" s="760"/>
      <c r="BG86" s="760"/>
      <c r="BH86" s="760"/>
      <c r="BI86" s="760"/>
      <c r="BJ86" s="760"/>
      <c r="BK86" s="760"/>
      <c r="BL86" s="760"/>
      <c r="BM86" s="760"/>
      <c r="BN86" s="760"/>
      <c r="BO86" s="760"/>
      <c r="BP86" s="760"/>
      <c r="BQ86" s="760"/>
      <c r="BR86" s="760"/>
      <c r="BS86" s="760"/>
      <c r="BT86" s="760"/>
      <c r="BU86" s="760"/>
      <c r="BV86" s="760"/>
      <c r="BW86" s="760"/>
      <c r="BX86" s="760"/>
      <c r="BY86" s="760"/>
      <c r="BZ86" s="760"/>
      <c r="CA86" s="760"/>
      <c r="CB86" s="760"/>
      <c r="CC86" s="760"/>
      <c r="CD86" s="760"/>
      <c r="CE86" s="760"/>
      <c r="CF86" s="760"/>
      <c r="CG86" s="760"/>
      <c r="CH86" s="760"/>
      <c r="CI86" s="760"/>
      <c r="CJ86" s="760"/>
      <c r="CK86" s="760"/>
      <c r="CL86" s="760"/>
      <c r="CM86" s="760"/>
      <c r="CN86" s="760"/>
      <c r="CO86" s="760"/>
      <c r="CP86" s="760"/>
      <c r="CQ86" s="760"/>
      <c r="CR86" s="760"/>
      <c r="CS86" s="760"/>
      <c r="CT86" s="760"/>
      <c r="CU86" s="760"/>
      <c r="CV86" s="760"/>
      <c r="CW86" s="760"/>
      <c r="CX86" s="760"/>
      <c r="CY86" s="760"/>
      <c r="CZ86" s="760"/>
      <c r="DA86" s="760"/>
      <c r="DB86" s="760"/>
      <c r="DC86" s="760"/>
      <c r="DD86" s="760"/>
      <c r="DE86" s="760"/>
      <c r="DF86" s="760"/>
      <c r="DG86" s="760"/>
      <c r="DH86" s="760"/>
      <c r="DI86" s="760"/>
      <c r="DJ86" s="760"/>
      <c r="DK86" s="760"/>
      <c r="DL86" s="760"/>
      <c r="DM86" s="760"/>
      <c r="DN86" s="760"/>
      <c r="DO86" s="760"/>
      <c r="DP86" s="760"/>
      <c r="DQ86" s="760"/>
      <c r="DR86" s="760"/>
    </row>
    <row r="87" spans="1:122" s="761" customFormat="1" hidden="1">
      <c r="A87" s="789" t="s">
        <v>1487</v>
      </c>
      <c r="B87" s="776" t="s">
        <v>1488</v>
      </c>
      <c r="C87" s="804"/>
      <c r="D87" s="804"/>
      <c r="E87" s="804"/>
      <c r="F87" s="804"/>
      <c r="G87" s="804"/>
      <c r="H87" s="804"/>
      <c r="I87" s="804"/>
      <c r="J87" s="804"/>
      <c r="K87" s="804"/>
      <c r="L87" s="804"/>
      <c r="M87" s="804"/>
      <c r="N87" s="804"/>
      <c r="O87" s="924"/>
      <c r="P87" s="760"/>
      <c r="Q87" s="760"/>
      <c r="R87" s="760"/>
      <c r="S87" s="760"/>
      <c r="T87" s="760"/>
      <c r="U87" s="760"/>
      <c r="V87" s="760"/>
      <c r="W87" s="760"/>
      <c r="X87" s="760"/>
      <c r="Y87" s="760"/>
      <c r="Z87" s="760"/>
      <c r="AA87" s="760"/>
      <c r="AB87" s="760"/>
      <c r="AC87" s="760"/>
      <c r="AD87" s="760"/>
      <c r="AE87" s="760"/>
      <c r="AF87" s="760"/>
      <c r="AG87" s="760"/>
      <c r="AH87" s="760"/>
      <c r="AI87" s="760"/>
      <c r="AJ87" s="760"/>
      <c r="AK87" s="760"/>
      <c r="AL87" s="760"/>
      <c r="AM87" s="760"/>
      <c r="AN87" s="760"/>
      <c r="AO87" s="760"/>
      <c r="AP87" s="760"/>
      <c r="AQ87" s="760"/>
      <c r="AR87" s="760"/>
      <c r="AS87" s="760"/>
      <c r="AT87" s="760"/>
      <c r="AU87" s="760"/>
      <c r="AV87" s="760"/>
      <c r="AW87" s="760"/>
      <c r="AX87" s="760"/>
      <c r="AY87" s="760"/>
      <c r="AZ87" s="760"/>
      <c r="BA87" s="760"/>
      <c r="BB87" s="760"/>
      <c r="BC87" s="760"/>
      <c r="BD87" s="760"/>
      <c r="BE87" s="760"/>
      <c r="BF87" s="760"/>
      <c r="BG87" s="760"/>
      <c r="BH87" s="760"/>
      <c r="BI87" s="760"/>
      <c r="BJ87" s="760"/>
      <c r="BK87" s="760"/>
      <c r="BL87" s="760"/>
      <c r="BM87" s="760"/>
      <c r="BN87" s="760"/>
      <c r="BO87" s="760"/>
      <c r="BP87" s="760"/>
      <c r="BQ87" s="760"/>
      <c r="BR87" s="760"/>
      <c r="BS87" s="760"/>
      <c r="BT87" s="760"/>
      <c r="BU87" s="760"/>
      <c r="BV87" s="760"/>
      <c r="BW87" s="760"/>
      <c r="BX87" s="760"/>
      <c r="BY87" s="760"/>
      <c r="BZ87" s="760"/>
      <c r="CA87" s="760"/>
      <c r="CB87" s="760"/>
      <c r="CC87" s="760"/>
      <c r="CD87" s="760"/>
      <c r="CE87" s="760"/>
      <c r="CF87" s="760"/>
      <c r="CG87" s="760"/>
      <c r="CH87" s="760"/>
      <c r="CI87" s="760"/>
      <c r="CJ87" s="760"/>
      <c r="CK87" s="760"/>
      <c r="CL87" s="760"/>
      <c r="CM87" s="760"/>
      <c r="CN87" s="760"/>
      <c r="CO87" s="760"/>
      <c r="CP87" s="760"/>
      <c r="CQ87" s="760"/>
      <c r="CR87" s="760"/>
      <c r="CS87" s="760"/>
      <c r="CT87" s="760"/>
      <c r="CU87" s="760"/>
      <c r="CV87" s="760"/>
      <c r="CW87" s="760"/>
      <c r="CX87" s="760"/>
      <c r="CY87" s="760"/>
      <c r="CZ87" s="760"/>
      <c r="DA87" s="760"/>
      <c r="DB87" s="760"/>
      <c r="DC87" s="760"/>
      <c r="DD87" s="760"/>
      <c r="DE87" s="760"/>
      <c r="DF87" s="760"/>
      <c r="DG87" s="760"/>
      <c r="DH87" s="760"/>
      <c r="DI87" s="760"/>
      <c r="DJ87" s="760"/>
      <c r="DK87" s="760"/>
      <c r="DL87" s="760"/>
      <c r="DM87" s="760"/>
      <c r="DN87" s="760"/>
      <c r="DO87" s="760"/>
      <c r="DP87" s="760"/>
      <c r="DQ87" s="760"/>
      <c r="DR87" s="760"/>
    </row>
    <row r="88" spans="1:122" s="761" customFormat="1" ht="28.5" hidden="1">
      <c r="A88" s="789" t="s">
        <v>1489</v>
      </c>
      <c r="B88" s="776" t="s">
        <v>1490</v>
      </c>
      <c r="C88" s="804"/>
      <c r="D88" s="804"/>
      <c r="E88" s="804"/>
      <c r="F88" s="804"/>
      <c r="G88" s="804"/>
      <c r="H88" s="804"/>
      <c r="I88" s="804"/>
      <c r="J88" s="804"/>
      <c r="K88" s="804"/>
      <c r="L88" s="804"/>
      <c r="M88" s="804"/>
      <c r="N88" s="804"/>
      <c r="O88" s="924"/>
      <c r="P88" s="760"/>
      <c r="Q88" s="760"/>
      <c r="R88" s="760"/>
      <c r="S88" s="760"/>
      <c r="T88" s="760"/>
      <c r="U88" s="760"/>
      <c r="V88" s="760"/>
      <c r="W88" s="760"/>
      <c r="X88" s="760"/>
      <c r="Y88" s="760"/>
      <c r="Z88" s="760"/>
      <c r="AA88" s="760"/>
      <c r="AB88" s="760"/>
      <c r="AC88" s="760"/>
      <c r="AD88" s="760"/>
      <c r="AE88" s="760"/>
      <c r="AF88" s="760"/>
      <c r="AG88" s="760"/>
      <c r="AH88" s="760"/>
      <c r="AI88" s="760"/>
      <c r="AJ88" s="760"/>
      <c r="AK88" s="760"/>
      <c r="AL88" s="760"/>
      <c r="AM88" s="760"/>
      <c r="AN88" s="760"/>
      <c r="AO88" s="760"/>
      <c r="AP88" s="760"/>
      <c r="AQ88" s="760"/>
      <c r="AR88" s="760"/>
      <c r="AS88" s="760"/>
      <c r="AT88" s="760"/>
      <c r="AU88" s="760"/>
      <c r="AV88" s="760"/>
      <c r="AW88" s="760"/>
      <c r="AX88" s="760"/>
      <c r="AY88" s="760"/>
      <c r="AZ88" s="760"/>
      <c r="BA88" s="760"/>
      <c r="BB88" s="760"/>
      <c r="BC88" s="760"/>
      <c r="BD88" s="760"/>
      <c r="BE88" s="760"/>
      <c r="BF88" s="760"/>
      <c r="BG88" s="760"/>
      <c r="BH88" s="760"/>
      <c r="BI88" s="760"/>
      <c r="BJ88" s="760"/>
      <c r="BK88" s="760"/>
      <c r="BL88" s="760"/>
      <c r="BM88" s="760"/>
      <c r="BN88" s="760"/>
      <c r="BO88" s="760"/>
      <c r="BP88" s="760"/>
      <c r="BQ88" s="760"/>
      <c r="BR88" s="760"/>
      <c r="BS88" s="760"/>
      <c r="BT88" s="760"/>
      <c r="BU88" s="760"/>
      <c r="BV88" s="760"/>
      <c r="BW88" s="760"/>
      <c r="BX88" s="760"/>
      <c r="BY88" s="760"/>
      <c r="BZ88" s="760"/>
      <c r="CA88" s="760"/>
      <c r="CB88" s="760"/>
      <c r="CC88" s="760"/>
      <c r="CD88" s="760"/>
      <c r="CE88" s="760"/>
      <c r="CF88" s="760"/>
      <c r="CG88" s="760"/>
      <c r="CH88" s="760"/>
      <c r="CI88" s="760"/>
      <c r="CJ88" s="760"/>
      <c r="CK88" s="760"/>
      <c r="CL88" s="760"/>
      <c r="CM88" s="760"/>
      <c r="CN88" s="760"/>
      <c r="CO88" s="760"/>
      <c r="CP88" s="760"/>
      <c r="CQ88" s="760"/>
      <c r="CR88" s="760"/>
      <c r="CS88" s="760"/>
      <c r="CT88" s="760"/>
      <c r="CU88" s="760"/>
      <c r="CV88" s="760"/>
      <c r="CW88" s="760"/>
      <c r="CX88" s="760"/>
      <c r="CY88" s="760"/>
      <c r="CZ88" s="760"/>
      <c r="DA88" s="760"/>
      <c r="DB88" s="760"/>
      <c r="DC88" s="760"/>
      <c r="DD88" s="760"/>
      <c r="DE88" s="760"/>
      <c r="DF88" s="760"/>
      <c r="DG88" s="760"/>
      <c r="DH88" s="760"/>
      <c r="DI88" s="760"/>
      <c r="DJ88" s="760"/>
      <c r="DK88" s="760"/>
      <c r="DL88" s="760"/>
      <c r="DM88" s="760"/>
      <c r="DN88" s="760"/>
      <c r="DO88" s="760"/>
      <c r="DP88" s="760"/>
      <c r="DQ88" s="760"/>
      <c r="DR88" s="760"/>
    </row>
    <row r="89" spans="1:122" s="761" customFormat="1" hidden="1">
      <c r="A89" s="789" t="s">
        <v>1491</v>
      </c>
      <c r="B89" s="776" t="s">
        <v>1492</v>
      </c>
      <c r="C89" s="804"/>
      <c r="D89" s="804"/>
      <c r="E89" s="804"/>
      <c r="F89" s="804"/>
      <c r="G89" s="804"/>
      <c r="H89" s="804"/>
      <c r="I89" s="804"/>
      <c r="J89" s="804"/>
      <c r="K89" s="804"/>
      <c r="L89" s="804"/>
      <c r="M89" s="804"/>
      <c r="N89" s="804"/>
      <c r="O89" s="924"/>
      <c r="P89" s="760"/>
      <c r="Q89" s="760"/>
      <c r="R89" s="760"/>
      <c r="S89" s="760"/>
      <c r="T89" s="760"/>
      <c r="U89" s="760"/>
      <c r="V89" s="760"/>
      <c r="W89" s="760"/>
      <c r="X89" s="760"/>
      <c r="Y89" s="760"/>
      <c r="Z89" s="760"/>
      <c r="AA89" s="760"/>
      <c r="AB89" s="760"/>
      <c r="AC89" s="760"/>
      <c r="AD89" s="760"/>
      <c r="AE89" s="760"/>
      <c r="AF89" s="760"/>
      <c r="AG89" s="760"/>
      <c r="AH89" s="760"/>
      <c r="AI89" s="760"/>
      <c r="AJ89" s="760"/>
      <c r="AK89" s="760"/>
      <c r="AL89" s="760"/>
      <c r="AM89" s="760"/>
      <c r="AN89" s="760"/>
      <c r="AO89" s="760"/>
      <c r="AP89" s="760"/>
      <c r="AQ89" s="760"/>
      <c r="AR89" s="760"/>
      <c r="AS89" s="760"/>
      <c r="AT89" s="760"/>
      <c r="AU89" s="760"/>
      <c r="AV89" s="760"/>
      <c r="AW89" s="760"/>
      <c r="AX89" s="760"/>
      <c r="AY89" s="760"/>
      <c r="AZ89" s="760"/>
      <c r="BA89" s="760"/>
      <c r="BB89" s="760"/>
      <c r="BC89" s="760"/>
      <c r="BD89" s="760"/>
      <c r="BE89" s="760"/>
      <c r="BF89" s="760"/>
      <c r="BG89" s="760"/>
      <c r="BH89" s="760"/>
      <c r="BI89" s="760"/>
      <c r="BJ89" s="760"/>
      <c r="BK89" s="760"/>
      <c r="BL89" s="760"/>
      <c r="BM89" s="760"/>
      <c r="BN89" s="760"/>
      <c r="BO89" s="760"/>
      <c r="BP89" s="760"/>
      <c r="BQ89" s="760"/>
      <c r="BR89" s="760"/>
      <c r="BS89" s="760"/>
      <c r="BT89" s="760"/>
      <c r="BU89" s="760"/>
      <c r="BV89" s="760"/>
      <c r="BW89" s="760"/>
      <c r="BX89" s="760"/>
      <c r="BY89" s="760"/>
      <c r="BZ89" s="760"/>
      <c r="CA89" s="760"/>
      <c r="CB89" s="760"/>
      <c r="CC89" s="760"/>
      <c r="CD89" s="760"/>
      <c r="CE89" s="760"/>
      <c r="CF89" s="760"/>
      <c r="CG89" s="760"/>
      <c r="CH89" s="760"/>
      <c r="CI89" s="760"/>
      <c r="CJ89" s="760"/>
      <c r="CK89" s="760"/>
      <c r="CL89" s="760"/>
      <c r="CM89" s="760"/>
      <c r="CN89" s="760"/>
      <c r="CO89" s="760"/>
      <c r="CP89" s="760"/>
      <c r="CQ89" s="760"/>
      <c r="CR89" s="760"/>
      <c r="CS89" s="760"/>
      <c r="CT89" s="760"/>
      <c r="CU89" s="760"/>
      <c r="CV89" s="760"/>
      <c r="CW89" s="760"/>
      <c r="CX89" s="760"/>
      <c r="CY89" s="760"/>
      <c r="CZ89" s="760"/>
      <c r="DA89" s="760"/>
      <c r="DB89" s="760"/>
      <c r="DC89" s="760"/>
      <c r="DD89" s="760"/>
      <c r="DE89" s="760"/>
      <c r="DF89" s="760"/>
      <c r="DG89" s="760"/>
      <c r="DH89" s="760"/>
      <c r="DI89" s="760"/>
      <c r="DJ89" s="760"/>
      <c r="DK89" s="760"/>
      <c r="DL89" s="760"/>
      <c r="DM89" s="760"/>
      <c r="DN89" s="760"/>
      <c r="DO89" s="760"/>
      <c r="DP89" s="760"/>
      <c r="DQ89" s="760"/>
      <c r="DR89" s="760"/>
    </row>
    <row r="90" spans="1:122" s="761" customFormat="1">
      <c r="A90" s="789" t="s">
        <v>1493</v>
      </c>
      <c r="B90" s="803" t="s">
        <v>1494</v>
      </c>
      <c r="C90" s="804">
        <v>1.22</v>
      </c>
      <c r="D90" s="804"/>
      <c r="E90" s="804"/>
      <c r="F90" s="804"/>
      <c r="G90" s="804"/>
      <c r="H90" s="804"/>
      <c r="I90" s="804"/>
      <c r="J90" s="804"/>
      <c r="K90" s="804"/>
      <c r="L90" s="804"/>
      <c r="M90" s="804"/>
      <c r="N90" s="804"/>
      <c r="O90" s="924"/>
      <c r="P90" s="760"/>
      <c r="Q90" s="760"/>
      <c r="R90" s="760"/>
      <c r="S90" s="760"/>
      <c r="T90" s="760"/>
      <c r="U90" s="760"/>
      <c r="V90" s="760"/>
      <c r="W90" s="760"/>
      <c r="X90" s="760"/>
      <c r="Y90" s="760"/>
      <c r="Z90" s="760"/>
      <c r="AA90" s="760"/>
      <c r="AB90" s="760"/>
      <c r="AC90" s="760"/>
      <c r="AD90" s="760"/>
      <c r="AE90" s="760"/>
      <c r="AF90" s="760"/>
      <c r="AG90" s="760"/>
      <c r="AH90" s="760"/>
      <c r="AI90" s="760"/>
      <c r="AJ90" s="760"/>
      <c r="AK90" s="760"/>
      <c r="AL90" s="760"/>
      <c r="AM90" s="760"/>
      <c r="AN90" s="760"/>
      <c r="AO90" s="760"/>
      <c r="AP90" s="760"/>
      <c r="AQ90" s="760"/>
      <c r="AR90" s="760"/>
      <c r="AS90" s="760"/>
      <c r="AT90" s="760"/>
      <c r="AU90" s="760"/>
      <c r="AV90" s="760"/>
      <c r="AW90" s="760"/>
      <c r="AX90" s="760"/>
      <c r="AY90" s="760"/>
      <c r="AZ90" s="760"/>
      <c r="BA90" s="760"/>
      <c r="BB90" s="760"/>
      <c r="BC90" s="760"/>
      <c r="BD90" s="760"/>
      <c r="BE90" s="760"/>
      <c r="BF90" s="760"/>
      <c r="BG90" s="760"/>
      <c r="BH90" s="760"/>
      <c r="BI90" s="760"/>
      <c r="BJ90" s="760"/>
      <c r="BK90" s="760"/>
      <c r="BL90" s="760"/>
      <c r="BM90" s="760"/>
      <c r="BN90" s="760"/>
      <c r="BO90" s="760"/>
      <c r="BP90" s="760"/>
      <c r="BQ90" s="760"/>
      <c r="BR90" s="760"/>
      <c r="BS90" s="760"/>
      <c r="BT90" s="760"/>
      <c r="BU90" s="760"/>
      <c r="BV90" s="760"/>
      <c r="BW90" s="760"/>
      <c r="BX90" s="760"/>
      <c r="BY90" s="760"/>
      <c r="BZ90" s="760"/>
      <c r="CA90" s="760"/>
      <c r="CB90" s="760"/>
      <c r="CC90" s="760"/>
      <c r="CD90" s="760"/>
      <c r="CE90" s="760"/>
      <c r="CF90" s="760"/>
      <c r="CG90" s="760"/>
      <c r="CH90" s="760"/>
      <c r="CI90" s="760"/>
      <c r="CJ90" s="760"/>
      <c r="CK90" s="760"/>
      <c r="CL90" s="760"/>
      <c r="CM90" s="760"/>
      <c r="CN90" s="760"/>
      <c r="CO90" s="760"/>
      <c r="CP90" s="760"/>
      <c r="CQ90" s="760"/>
      <c r="CR90" s="760"/>
      <c r="CS90" s="760"/>
      <c r="CT90" s="760"/>
      <c r="CU90" s="760"/>
      <c r="CV90" s="760"/>
      <c r="CW90" s="760"/>
      <c r="CX90" s="760"/>
      <c r="CY90" s="760"/>
      <c r="CZ90" s="760"/>
      <c r="DA90" s="760"/>
      <c r="DB90" s="760"/>
      <c r="DC90" s="760"/>
      <c r="DD90" s="760"/>
      <c r="DE90" s="760"/>
      <c r="DF90" s="760"/>
      <c r="DG90" s="760"/>
      <c r="DH90" s="760"/>
      <c r="DI90" s="760"/>
      <c r="DJ90" s="760"/>
      <c r="DK90" s="760"/>
      <c r="DL90" s="760"/>
      <c r="DM90" s="760"/>
      <c r="DN90" s="760"/>
      <c r="DO90" s="760"/>
      <c r="DP90" s="760"/>
      <c r="DQ90" s="760"/>
      <c r="DR90" s="760"/>
    </row>
    <row r="91" spans="1:122" s="761" customFormat="1" hidden="1">
      <c r="A91" s="789" t="s">
        <v>1495</v>
      </c>
      <c r="B91" s="776" t="s">
        <v>1496</v>
      </c>
      <c r="C91" s="804"/>
      <c r="D91" s="804"/>
      <c r="E91" s="804"/>
      <c r="F91" s="804"/>
      <c r="G91" s="804"/>
      <c r="H91" s="804"/>
      <c r="I91" s="804"/>
      <c r="J91" s="804"/>
      <c r="K91" s="804"/>
      <c r="L91" s="804"/>
      <c r="M91" s="804"/>
      <c r="N91" s="804"/>
      <c r="O91" s="924"/>
      <c r="P91" s="760"/>
      <c r="Q91" s="760"/>
      <c r="R91" s="760"/>
      <c r="S91" s="760"/>
      <c r="T91" s="760"/>
      <c r="U91" s="760"/>
      <c r="V91" s="760"/>
      <c r="W91" s="760"/>
      <c r="X91" s="760"/>
      <c r="Y91" s="760"/>
      <c r="Z91" s="760"/>
      <c r="AA91" s="760"/>
      <c r="AB91" s="760"/>
      <c r="AC91" s="760"/>
      <c r="AD91" s="760"/>
      <c r="AE91" s="760"/>
      <c r="AF91" s="760"/>
      <c r="AG91" s="760"/>
      <c r="AH91" s="760"/>
      <c r="AI91" s="760"/>
      <c r="AJ91" s="760"/>
      <c r="AK91" s="760"/>
      <c r="AL91" s="760"/>
      <c r="AM91" s="760"/>
      <c r="AN91" s="760"/>
      <c r="AO91" s="760"/>
      <c r="AP91" s="760"/>
      <c r="AQ91" s="760"/>
      <c r="AR91" s="760"/>
      <c r="AS91" s="760"/>
      <c r="AT91" s="760"/>
      <c r="AU91" s="760"/>
      <c r="AV91" s="760"/>
      <c r="AW91" s="760"/>
      <c r="AX91" s="760"/>
      <c r="AY91" s="760"/>
      <c r="AZ91" s="760"/>
      <c r="BA91" s="760"/>
      <c r="BB91" s="760"/>
      <c r="BC91" s="760"/>
      <c r="BD91" s="760"/>
      <c r="BE91" s="760"/>
      <c r="BF91" s="760"/>
      <c r="BG91" s="760"/>
      <c r="BH91" s="760"/>
      <c r="BI91" s="760"/>
      <c r="BJ91" s="760"/>
      <c r="BK91" s="760"/>
      <c r="BL91" s="760"/>
      <c r="BM91" s="760"/>
      <c r="BN91" s="760"/>
      <c r="BO91" s="760"/>
      <c r="BP91" s="760"/>
      <c r="BQ91" s="760"/>
      <c r="BR91" s="760"/>
      <c r="BS91" s="760"/>
      <c r="BT91" s="760"/>
      <c r="BU91" s="760"/>
      <c r="BV91" s="760"/>
      <c r="BW91" s="760"/>
      <c r="BX91" s="760"/>
      <c r="BY91" s="760"/>
      <c r="BZ91" s="760"/>
      <c r="CA91" s="760"/>
      <c r="CB91" s="760"/>
      <c r="CC91" s="760"/>
      <c r="CD91" s="760"/>
      <c r="CE91" s="760"/>
      <c r="CF91" s="760"/>
      <c r="CG91" s="760"/>
      <c r="CH91" s="760"/>
      <c r="CI91" s="760"/>
      <c r="CJ91" s="760"/>
      <c r="CK91" s="760"/>
      <c r="CL91" s="760"/>
      <c r="CM91" s="760"/>
      <c r="CN91" s="760"/>
      <c r="CO91" s="760"/>
      <c r="CP91" s="760"/>
      <c r="CQ91" s="760"/>
      <c r="CR91" s="760"/>
      <c r="CS91" s="760"/>
      <c r="CT91" s="760"/>
      <c r="CU91" s="760"/>
      <c r="CV91" s="760"/>
      <c r="CW91" s="760"/>
      <c r="CX91" s="760"/>
      <c r="CY91" s="760"/>
      <c r="CZ91" s="760"/>
      <c r="DA91" s="760"/>
      <c r="DB91" s="760"/>
      <c r="DC91" s="760"/>
      <c r="DD91" s="760"/>
      <c r="DE91" s="760"/>
      <c r="DF91" s="760"/>
      <c r="DG91" s="760"/>
      <c r="DH91" s="760"/>
      <c r="DI91" s="760"/>
      <c r="DJ91" s="760"/>
      <c r="DK91" s="760"/>
      <c r="DL91" s="760"/>
      <c r="DM91" s="760"/>
      <c r="DN91" s="760"/>
      <c r="DO91" s="760"/>
      <c r="DP91" s="760"/>
      <c r="DQ91" s="760"/>
      <c r="DR91" s="760"/>
    </row>
    <row r="92" spans="1:122" s="761" customFormat="1" hidden="1">
      <c r="A92" s="789" t="s">
        <v>1497</v>
      </c>
      <c r="B92" s="776" t="s">
        <v>1498</v>
      </c>
      <c r="C92" s="804"/>
      <c r="D92" s="804"/>
      <c r="E92" s="804"/>
      <c r="F92" s="804"/>
      <c r="G92" s="804"/>
      <c r="H92" s="804"/>
      <c r="I92" s="804"/>
      <c r="J92" s="804"/>
      <c r="K92" s="804"/>
      <c r="L92" s="804"/>
      <c r="M92" s="804"/>
      <c r="N92" s="804"/>
      <c r="O92" s="924"/>
      <c r="P92" s="760"/>
      <c r="Q92" s="760"/>
      <c r="R92" s="760"/>
      <c r="S92" s="760"/>
      <c r="T92" s="760"/>
      <c r="U92" s="760"/>
      <c r="V92" s="760"/>
      <c r="W92" s="760"/>
      <c r="X92" s="760"/>
      <c r="Y92" s="760"/>
      <c r="Z92" s="760"/>
      <c r="AA92" s="760"/>
      <c r="AB92" s="760"/>
      <c r="AC92" s="760"/>
      <c r="AD92" s="760"/>
      <c r="AE92" s="760"/>
      <c r="AF92" s="760"/>
      <c r="AG92" s="760"/>
      <c r="AH92" s="760"/>
      <c r="AI92" s="760"/>
      <c r="AJ92" s="760"/>
      <c r="AK92" s="760"/>
      <c r="AL92" s="760"/>
      <c r="AM92" s="760"/>
      <c r="AN92" s="760"/>
      <c r="AO92" s="760"/>
      <c r="AP92" s="760"/>
      <c r="AQ92" s="760"/>
      <c r="AR92" s="760"/>
      <c r="AS92" s="760"/>
      <c r="AT92" s="760"/>
      <c r="AU92" s="760"/>
      <c r="AV92" s="760"/>
      <c r="AW92" s="760"/>
      <c r="AX92" s="760"/>
      <c r="AY92" s="760"/>
      <c r="AZ92" s="760"/>
      <c r="BA92" s="760"/>
      <c r="BB92" s="760"/>
      <c r="BC92" s="760"/>
      <c r="BD92" s="760"/>
      <c r="BE92" s="760"/>
      <c r="BF92" s="760"/>
      <c r="BG92" s="760"/>
      <c r="BH92" s="760"/>
      <c r="BI92" s="760"/>
      <c r="BJ92" s="760"/>
      <c r="BK92" s="760"/>
      <c r="BL92" s="760"/>
      <c r="BM92" s="760"/>
      <c r="BN92" s="760"/>
      <c r="BO92" s="760"/>
      <c r="BP92" s="760"/>
      <c r="BQ92" s="760"/>
      <c r="BR92" s="760"/>
      <c r="BS92" s="760"/>
      <c r="BT92" s="760"/>
      <c r="BU92" s="760"/>
      <c r="BV92" s="760"/>
      <c r="BW92" s="760"/>
      <c r="BX92" s="760"/>
      <c r="BY92" s="760"/>
      <c r="BZ92" s="760"/>
      <c r="CA92" s="760"/>
      <c r="CB92" s="760"/>
      <c r="CC92" s="760"/>
      <c r="CD92" s="760"/>
      <c r="CE92" s="760"/>
      <c r="CF92" s="760"/>
      <c r="CG92" s="760"/>
      <c r="CH92" s="760"/>
      <c r="CI92" s="760"/>
      <c r="CJ92" s="760"/>
      <c r="CK92" s="760"/>
      <c r="CL92" s="760"/>
      <c r="CM92" s="760"/>
      <c r="CN92" s="760"/>
      <c r="CO92" s="760"/>
      <c r="CP92" s="760"/>
      <c r="CQ92" s="760"/>
      <c r="CR92" s="760"/>
      <c r="CS92" s="760"/>
      <c r="CT92" s="760"/>
      <c r="CU92" s="760"/>
      <c r="CV92" s="760"/>
      <c r="CW92" s="760"/>
      <c r="CX92" s="760"/>
      <c r="CY92" s="760"/>
      <c r="CZ92" s="760"/>
      <c r="DA92" s="760"/>
      <c r="DB92" s="760"/>
      <c r="DC92" s="760"/>
      <c r="DD92" s="760"/>
      <c r="DE92" s="760"/>
      <c r="DF92" s="760"/>
      <c r="DG92" s="760"/>
      <c r="DH92" s="760"/>
      <c r="DI92" s="760"/>
      <c r="DJ92" s="760"/>
      <c r="DK92" s="760"/>
      <c r="DL92" s="760"/>
      <c r="DM92" s="760"/>
      <c r="DN92" s="760"/>
      <c r="DO92" s="760"/>
      <c r="DP92" s="760"/>
      <c r="DQ92" s="760"/>
      <c r="DR92" s="760"/>
    </row>
    <row r="93" spans="1:122" s="761" customFormat="1" hidden="1">
      <c r="A93" s="789" t="s">
        <v>1499</v>
      </c>
      <c r="B93" s="776" t="s">
        <v>1500</v>
      </c>
      <c r="C93" s="804"/>
      <c r="D93" s="804"/>
      <c r="E93" s="804"/>
      <c r="F93" s="804"/>
      <c r="G93" s="804"/>
      <c r="H93" s="804"/>
      <c r="I93" s="804"/>
      <c r="J93" s="804"/>
      <c r="K93" s="804"/>
      <c r="L93" s="804"/>
      <c r="M93" s="804"/>
      <c r="N93" s="804"/>
      <c r="O93" s="924"/>
      <c r="P93" s="760"/>
      <c r="Q93" s="760"/>
      <c r="R93" s="760"/>
      <c r="S93" s="760"/>
      <c r="T93" s="760"/>
      <c r="U93" s="760"/>
      <c r="V93" s="760"/>
      <c r="W93" s="760"/>
      <c r="X93" s="760"/>
      <c r="Y93" s="760"/>
      <c r="Z93" s="760"/>
      <c r="AA93" s="760"/>
      <c r="AB93" s="760"/>
      <c r="AC93" s="760"/>
      <c r="AD93" s="760"/>
      <c r="AE93" s="760"/>
      <c r="AF93" s="760"/>
      <c r="AG93" s="760"/>
      <c r="AH93" s="760"/>
      <c r="AI93" s="760"/>
      <c r="AJ93" s="760"/>
      <c r="AK93" s="760"/>
      <c r="AL93" s="760"/>
      <c r="AM93" s="760"/>
      <c r="AN93" s="760"/>
      <c r="AO93" s="760"/>
      <c r="AP93" s="760"/>
      <c r="AQ93" s="760"/>
      <c r="AR93" s="760"/>
      <c r="AS93" s="760"/>
      <c r="AT93" s="760"/>
      <c r="AU93" s="760"/>
      <c r="AV93" s="760"/>
      <c r="AW93" s="760"/>
      <c r="AX93" s="760"/>
      <c r="AY93" s="760"/>
      <c r="AZ93" s="760"/>
      <c r="BA93" s="760"/>
      <c r="BB93" s="760"/>
      <c r="BC93" s="760"/>
      <c r="BD93" s="760"/>
      <c r="BE93" s="760"/>
      <c r="BF93" s="760"/>
      <c r="BG93" s="760"/>
      <c r="BH93" s="760"/>
      <c r="BI93" s="760"/>
      <c r="BJ93" s="760"/>
      <c r="BK93" s="760"/>
      <c r="BL93" s="760"/>
      <c r="BM93" s="760"/>
      <c r="BN93" s="760"/>
      <c r="BO93" s="760"/>
      <c r="BP93" s="760"/>
      <c r="BQ93" s="760"/>
      <c r="BR93" s="760"/>
      <c r="BS93" s="760"/>
      <c r="BT93" s="760"/>
      <c r="BU93" s="760"/>
      <c r="BV93" s="760"/>
      <c r="BW93" s="760"/>
      <c r="BX93" s="760"/>
      <c r="BY93" s="760"/>
      <c r="BZ93" s="760"/>
      <c r="CA93" s="760"/>
      <c r="CB93" s="760"/>
      <c r="CC93" s="760"/>
      <c r="CD93" s="760"/>
      <c r="CE93" s="760"/>
      <c r="CF93" s="760"/>
      <c r="CG93" s="760"/>
      <c r="CH93" s="760"/>
      <c r="CI93" s="760"/>
      <c r="CJ93" s="760"/>
      <c r="CK93" s="760"/>
      <c r="CL93" s="760"/>
      <c r="CM93" s="760"/>
      <c r="CN93" s="760"/>
      <c r="CO93" s="760"/>
      <c r="CP93" s="760"/>
      <c r="CQ93" s="760"/>
      <c r="CR93" s="760"/>
      <c r="CS93" s="760"/>
      <c r="CT93" s="760"/>
      <c r="CU93" s="760"/>
      <c r="CV93" s="760"/>
      <c r="CW93" s="760"/>
      <c r="CX93" s="760"/>
      <c r="CY93" s="760"/>
      <c r="CZ93" s="760"/>
      <c r="DA93" s="760"/>
      <c r="DB93" s="760"/>
      <c r="DC93" s="760"/>
      <c r="DD93" s="760"/>
      <c r="DE93" s="760"/>
      <c r="DF93" s="760"/>
      <c r="DG93" s="760"/>
      <c r="DH93" s="760"/>
      <c r="DI93" s="760"/>
      <c r="DJ93" s="760"/>
      <c r="DK93" s="760"/>
      <c r="DL93" s="760"/>
      <c r="DM93" s="760"/>
      <c r="DN93" s="760"/>
      <c r="DO93" s="760"/>
      <c r="DP93" s="760"/>
      <c r="DQ93" s="760"/>
      <c r="DR93" s="760"/>
    </row>
    <row r="94" spans="1:122" s="761" customFormat="1">
      <c r="A94" s="789" t="s">
        <v>1501</v>
      </c>
      <c r="B94" s="776" t="s">
        <v>1502</v>
      </c>
      <c r="C94" s="804">
        <v>2.62</v>
      </c>
      <c r="D94" s="804">
        <v>4.22</v>
      </c>
      <c r="E94" s="804">
        <v>2.0499999999999998</v>
      </c>
      <c r="F94" s="804">
        <f>E94</f>
        <v>2.0499999999999998</v>
      </c>
      <c r="G94" s="804">
        <f>F94</f>
        <v>2.0499999999999998</v>
      </c>
      <c r="H94" s="804">
        <v>2.13</v>
      </c>
      <c r="I94" s="804">
        <v>2.13</v>
      </c>
      <c r="J94" s="804">
        <v>2.2200000000000002</v>
      </c>
      <c r="K94" s="804">
        <v>2.2200000000000002</v>
      </c>
      <c r="L94" s="804">
        <v>2.31</v>
      </c>
      <c r="M94" s="804">
        <v>2.31</v>
      </c>
      <c r="N94" s="804">
        <v>2.4</v>
      </c>
      <c r="O94" s="924"/>
      <c r="P94" s="760"/>
      <c r="Q94" s="760"/>
      <c r="R94" s="760"/>
      <c r="S94" s="760"/>
      <c r="T94" s="760"/>
      <c r="U94" s="760"/>
      <c r="V94" s="760"/>
      <c r="W94" s="760"/>
      <c r="X94" s="760"/>
      <c r="Y94" s="760"/>
      <c r="Z94" s="760"/>
      <c r="AA94" s="760"/>
      <c r="AB94" s="760"/>
      <c r="AC94" s="760"/>
      <c r="AD94" s="760"/>
      <c r="AE94" s="760"/>
      <c r="AF94" s="760"/>
      <c r="AG94" s="760"/>
      <c r="AH94" s="760"/>
      <c r="AI94" s="760"/>
      <c r="AJ94" s="760"/>
      <c r="AK94" s="760"/>
      <c r="AL94" s="760"/>
      <c r="AM94" s="760"/>
      <c r="AN94" s="760"/>
      <c r="AO94" s="760"/>
      <c r="AP94" s="760"/>
      <c r="AQ94" s="760"/>
      <c r="AR94" s="760"/>
      <c r="AS94" s="760"/>
      <c r="AT94" s="760"/>
      <c r="AU94" s="760"/>
      <c r="AV94" s="760"/>
      <c r="AW94" s="760"/>
      <c r="AX94" s="760"/>
      <c r="AY94" s="760"/>
      <c r="AZ94" s="760"/>
      <c r="BA94" s="760"/>
      <c r="BB94" s="760"/>
      <c r="BC94" s="760"/>
      <c r="BD94" s="760"/>
      <c r="BE94" s="760"/>
      <c r="BF94" s="760"/>
      <c r="BG94" s="760"/>
      <c r="BH94" s="760"/>
      <c r="BI94" s="760"/>
      <c r="BJ94" s="760"/>
      <c r="BK94" s="760"/>
      <c r="BL94" s="760"/>
      <c r="BM94" s="760"/>
      <c r="BN94" s="760"/>
      <c r="BO94" s="760"/>
      <c r="BP94" s="760"/>
      <c r="BQ94" s="760"/>
      <c r="BR94" s="760"/>
      <c r="BS94" s="760"/>
      <c r="BT94" s="760"/>
      <c r="BU94" s="760"/>
      <c r="BV94" s="760"/>
      <c r="BW94" s="760"/>
      <c r="BX94" s="760"/>
      <c r="BY94" s="760"/>
      <c r="BZ94" s="760"/>
      <c r="CA94" s="760"/>
      <c r="CB94" s="760"/>
      <c r="CC94" s="760"/>
      <c r="CD94" s="760"/>
      <c r="CE94" s="760"/>
      <c r="CF94" s="760"/>
      <c r="CG94" s="760"/>
      <c r="CH94" s="760"/>
      <c r="CI94" s="760"/>
      <c r="CJ94" s="760"/>
      <c r="CK94" s="760"/>
      <c r="CL94" s="760"/>
      <c r="CM94" s="760"/>
      <c r="CN94" s="760"/>
      <c r="CO94" s="760"/>
      <c r="CP94" s="760"/>
      <c r="CQ94" s="760"/>
      <c r="CR94" s="760"/>
      <c r="CS94" s="760"/>
      <c r="CT94" s="760"/>
      <c r="CU94" s="760"/>
      <c r="CV94" s="760"/>
      <c r="CW94" s="760"/>
      <c r="CX94" s="760"/>
      <c r="CY94" s="760"/>
      <c r="CZ94" s="760"/>
      <c r="DA94" s="760"/>
      <c r="DB94" s="760"/>
      <c r="DC94" s="760"/>
      <c r="DD94" s="760"/>
      <c r="DE94" s="760"/>
      <c r="DF94" s="760"/>
      <c r="DG94" s="760"/>
      <c r="DH94" s="760"/>
      <c r="DI94" s="760"/>
      <c r="DJ94" s="760"/>
      <c r="DK94" s="760"/>
      <c r="DL94" s="760"/>
      <c r="DM94" s="760"/>
      <c r="DN94" s="760"/>
      <c r="DO94" s="760"/>
      <c r="DP94" s="760"/>
      <c r="DQ94" s="760"/>
      <c r="DR94" s="760"/>
    </row>
    <row r="95" spans="1:122" s="761" customFormat="1" hidden="1">
      <c r="A95" s="789" t="s">
        <v>1503</v>
      </c>
      <c r="B95" s="776" t="s">
        <v>1504</v>
      </c>
      <c r="C95" s="804"/>
      <c r="D95" s="804"/>
      <c r="E95" s="804"/>
      <c r="F95" s="804"/>
      <c r="G95" s="804"/>
      <c r="H95" s="804"/>
      <c r="I95" s="804"/>
      <c r="J95" s="804"/>
      <c r="K95" s="804"/>
      <c r="L95" s="804"/>
      <c r="M95" s="804"/>
      <c r="N95" s="804"/>
      <c r="O95" s="924"/>
      <c r="P95" s="760"/>
      <c r="Q95" s="760"/>
      <c r="R95" s="760"/>
      <c r="S95" s="760"/>
      <c r="T95" s="760"/>
      <c r="U95" s="760"/>
      <c r="V95" s="760"/>
      <c r="W95" s="760"/>
      <c r="X95" s="760"/>
      <c r="Y95" s="760"/>
      <c r="Z95" s="760"/>
      <c r="AA95" s="760"/>
      <c r="AB95" s="760"/>
      <c r="AC95" s="760"/>
      <c r="AD95" s="760"/>
      <c r="AE95" s="760"/>
      <c r="AF95" s="760"/>
      <c r="AG95" s="760"/>
      <c r="AH95" s="760"/>
      <c r="AI95" s="760"/>
      <c r="AJ95" s="760"/>
      <c r="AK95" s="760"/>
      <c r="AL95" s="760"/>
      <c r="AM95" s="760"/>
      <c r="AN95" s="760"/>
      <c r="AO95" s="760"/>
      <c r="AP95" s="760"/>
      <c r="AQ95" s="760"/>
      <c r="AR95" s="760"/>
      <c r="AS95" s="760"/>
      <c r="AT95" s="760"/>
      <c r="AU95" s="760"/>
      <c r="AV95" s="760"/>
      <c r="AW95" s="760"/>
      <c r="AX95" s="760"/>
      <c r="AY95" s="760"/>
      <c r="AZ95" s="760"/>
      <c r="BA95" s="760"/>
      <c r="BB95" s="760"/>
      <c r="BC95" s="760"/>
      <c r="BD95" s="760"/>
      <c r="BE95" s="760"/>
      <c r="BF95" s="760"/>
      <c r="BG95" s="760"/>
      <c r="BH95" s="760"/>
      <c r="BI95" s="760"/>
      <c r="BJ95" s="760"/>
      <c r="BK95" s="760"/>
      <c r="BL95" s="760"/>
      <c r="BM95" s="760"/>
      <c r="BN95" s="760"/>
      <c r="BO95" s="760"/>
      <c r="BP95" s="760"/>
      <c r="BQ95" s="760"/>
      <c r="BR95" s="760"/>
      <c r="BS95" s="760"/>
      <c r="BT95" s="760"/>
      <c r="BU95" s="760"/>
      <c r="BV95" s="760"/>
      <c r="BW95" s="760"/>
      <c r="BX95" s="760"/>
      <c r="BY95" s="760"/>
      <c r="BZ95" s="760"/>
      <c r="CA95" s="760"/>
      <c r="CB95" s="760"/>
      <c r="CC95" s="760"/>
      <c r="CD95" s="760"/>
      <c r="CE95" s="760"/>
      <c r="CF95" s="760"/>
      <c r="CG95" s="760"/>
      <c r="CH95" s="760"/>
      <c r="CI95" s="760"/>
      <c r="CJ95" s="760"/>
      <c r="CK95" s="760"/>
      <c r="CL95" s="760"/>
      <c r="CM95" s="760"/>
      <c r="CN95" s="760"/>
      <c r="CO95" s="760"/>
      <c r="CP95" s="760"/>
      <c r="CQ95" s="760"/>
      <c r="CR95" s="760"/>
      <c r="CS95" s="760"/>
      <c r="CT95" s="760"/>
      <c r="CU95" s="760"/>
      <c r="CV95" s="760"/>
      <c r="CW95" s="760"/>
      <c r="CX95" s="760"/>
      <c r="CY95" s="760"/>
      <c r="CZ95" s="760"/>
      <c r="DA95" s="760"/>
      <c r="DB95" s="760"/>
      <c r="DC95" s="760"/>
      <c r="DD95" s="760"/>
      <c r="DE95" s="760"/>
      <c r="DF95" s="760"/>
      <c r="DG95" s="760"/>
      <c r="DH95" s="760"/>
      <c r="DI95" s="760"/>
      <c r="DJ95" s="760"/>
      <c r="DK95" s="760"/>
      <c r="DL95" s="760"/>
      <c r="DM95" s="760"/>
      <c r="DN95" s="760"/>
      <c r="DO95" s="760"/>
      <c r="DP95" s="760"/>
      <c r="DQ95" s="760"/>
      <c r="DR95" s="760"/>
    </row>
    <row r="96" spans="1:122" s="761" customFormat="1" hidden="1">
      <c r="A96" s="789" t="s">
        <v>1505</v>
      </c>
      <c r="B96" s="776" t="s">
        <v>1506</v>
      </c>
      <c r="C96" s="804"/>
      <c r="D96" s="804"/>
      <c r="E96" s="804"/>
      <c r="F96" s="804"/>
      <c r="G96" s="804"/>
      <c r="H96" s="804"/>
      <c r="I96" s="804"/>
      <c r="J96" s="804"/>
      <c r="K96" s="804"/>
      <c r="L96" s="804"/>
      <c r="M96" s="804"/>
      <c r="N96" s="804"/>
      <c r="O96" s="924"/>
      <c r="P96" s="760"/>
      <c r="Q96" s="760"/>
      <c r="R96" s="760"/>
      <c r="S96" s="760"/>
      <c r="T96" s="760"/>
      <c r="U96" s="760"/>
      <c r="V96" s="760"/>
      <c r="W96" s="760"/>
      <c r="X96" s="760"/>
      <c r="Y96" s="760"/>
      <c r="Z96" s="760"/>
      <c r="AA96" s="760"/>
      <c r="AB96" s="760"/>
      <c r="AC96" s="760"/>
      <c r="AD96" s="760"/>
      <c r="AE96" s="760"/>
      <c r="AF96" s="760"/>
      <c r="AG96" s="760"/>
      <c r="AH96" s="760"/>
      <c r="AI96" s="760"/>
      <c r="AJ96" s="760"/>
      <c r="AK96" s="760"/>
      <c r="AL96" s="760"/>
      <c r="AM96" s="760"/>
      <c r="AN96" s="760"/>
      <c r="AO96" s="760"/>
      <c r="AP96" s="760"/>
      <c r="AQ96" s="760"/>
      <c r="AR96" s="760"/>
      <c r="AS96" s="760"/>
      <c r="AT96" s="760"/>
      <c r="AU96" s="760"/>
      <c r="AV96" s="760"/>
      <c r="AW96" s="760"/>
      <c r="AX96" s="760"/>
      <c r="AY96" s="760"/>
      <c r="AZ96" s="760"/>
      <c r="BA96" s="760"/>
      <c r="BB96" s="760"/>
      <c r="BC96" s="760"/>
      <c r="BD96" s="760"/>
      <c r="BE96" s="760"/>
      <c r="BF96" s="760"/>
      <c r="BG96" s="760"/>
      <c r="BH96" s="760"/>
      <c r="BI96" s="760"/>
      <c r="BJ96" s="760"/>
      <c r="BK96" s="760"/>
      <c r="BL96" s="760"/>
      <c r="BM96" s="760"/>
      <c r="BN96" s="760"/>
      <c r="BO96" s="760"/>
      <c r="BP96" s="760"/>
      <c r="BQ96" s="760"/>
      <c r="BR96" s="760"/>
      <c r="BS96" s="760"/>
      <c r="BT96" s="760"/>
      <c r="BU96" s="760"/>
      <c r="BV96" s="760"/>
      <c r="BW96" s="760"/>
      <c r="BX96" s="760"/>
      <c r="BY96" s="760"/>
      <c r="BZ96" s="760"/>
      <c r="CA96" s="760"/>
      <c r="CB96" s="760"/>
      <c r="CC96" s="760"/>
      <c r="CD96" s="760"/>
      <c r="CE96" s="760"/>
      <c r="CF96" s="760"/>
      <c r="CG96" s="760"/>
      <c r="CH96" s="760"/>
      <c r="CI96" s="760"/>
      <c r="CJ96" s="760"/>
      <c r="CK96" s="760"/>
      <c r="CL96" s="760"/>
      <c r="CM96" s="760"/>
      <c r="CN96" s="760"/>
      <c r="CO96" s="760"/>
      <c r="CP96" s="760"/>
      <c r="CQ96" s="760"/>
      <c r="CR96" s="760"/>
      <c r="CS96" s="760"/>
      <c r="CT96" s="760"/>
      <c r="CU96" s="760"/>
      <c r="CV96" s="760"/>
      <c r="CW96" s="760"/>
      <c r="CX96" s="760"/>
      <c r="CY96" s="760"/>
      <c r="CZ96" s="760"/>
      <c r="DA96" s="760"/>
      <c r="DB96" s="760"/>
      <c r="DC96" s="760"/>
      <c r="DD96" s="760"/>
      <c r="DE96" s="760"/>
      <c r="DF96" s="760"/>
      <c r="DG96" s="760"/>
      <c r="DH96" s="760"/>
      <c r="DI96" s="760"/>
      <c r="DJ96" s="760"/>
      <c r="DK96" s="760"/>
      <c r="DL96" s="760"/>
      <c r="DM96" s="760"/>
      <c r="DN96" s="760"/>
      <c r="DO96" s="760"/>
      <c r="DP96" s="760"/>
      <c r="DQ96" s="760"/>
      <c r="DR96" s="760"/>
    </row>
    <row r="97" spans="1:122" s="761" customFormat="1" ht="28.5" hidden="1">
      <c r="A97" s="789" t="s">
        <v>1507</v>
      </c>
      <c r="B97" s="776" t="s">
        <v>1508</v>
      </c>
      <c r="C97" s="804"/>
      <c r="D97" s="804"/>
      <c r="E97" s="804"/>
      <c r="F97" s="804"/>
      <c r="G97" s="804"/>
      <c r="H97" s="804"/>
      <c r="I97" s="804"/>
      <c r="J97" s="804"/>
      <c r="K97" s="804"/>
      <c r="L97" s="804"/>
      <c r="M97" s="804"/>
      <c r="N97" s="804"/>
      <c r="O97" s="924"/>
      <c r="P97" s="760"/>
      <c r="Q97" s="760"/>
      <c r="R97" s="760"/>
      <c r="S97" s="760"/>
      <c r="T97" s="760"/>
      <c r="U97" s="760"/>
      <c r="V97" s="760"/>
      <c r="W97" s="760"/>
      <c r="X97" s="760"/>
      <c r="Y97" s="760"/>
      <c r="Z97" s="760"/>
      <c r="AA97" s="760"/>
      <c r="AB97" s="760"/>
      <c r="AC97" s="760"/>
      <c r="AD97" s="760"/>
      <c r="AE97" s="760"/>
      <c r="AF97" s="760"/>
      <c r="AG97" s="760"/>
      <c r="AH97" s="760"/>
      <c r="AI97" s="760"/>
      <c r="AJ97" s="760"/>
      <c r="AK97" s="760"/>
      <c r="AL97" s="760"/>
      <c r="AM97" s="760"/>
      <c r="AN97" s="760"/>
      <c r="AO97" s="760"/>
      <c r="AP97" s="760"/>
      <c r="AQ97" s="760"/>
      <c r="AR97" s="760"/>
      <c r="AS97" s="760"/>
      <c r="AT97" s="760"/>
      <c r="AU97" s="760"/>
      <c r="AV97" s="760"/>
      <c r="AW97" s="760"/>
      <c r="AX97" s="760"/>
      <c r="AY97" s="760"/>
      <c r="AZ97" s="760"/>
      <c r="BA97" s="760"/>
      <c r="BB97" s="760"/>
      <c r="BC97" s="760"/>
      <c r="BD97" s="760"/>
      <c r="BE97" s="760"/>
      <c r="BF97" s="760"/>
      <c r="BG97" s="760"/>
      <c r="BH97" s="760"/>
      <c r="BI97" s="760"/>
      <c r="BJ97" s="760"/>
      <c r="BK97" s="760"/>
      <c r="BL97" s="760"/>
      <c r="BM97" s="760"/>
      <c r="BN97" s="760"/>
      <c r="BO97" s="760"/>
      <c r="BP97" s="760"/>
      <c r="BQ97" s="760"/>
      <c r="BR97" s="760"/>
      <c r="BS97" s="760"/>
      <c r="BT97" s="760"/>
      <c r="BU97" s="760"/>
      <c r="BV97" s="760"/>
      <c r="BW97" s="760"/>
      <c r="BX97" s="760"/>
      <c r="BY97" s="760"/>
      <c r="BZ97" s="760"/>
      <c r="CA97" s="760"/>
      <c r="CB97" s="760"/>
      <c r="CC97" s="760"/>
      <c r="CD97" s="760"/>
      <c r="CE97" s="760"/>
      <c r="CF97" s="760"/>
      <c r="CG97" s="760"/>
      <c r="CH97" s="760"/>
      <c r="CI97" s="760"/>
      <c r="CJ97" s="760"/>
      <c r="CK97" s="760"/>
      <c r="CL97" s="760"/>
      <c r="CM97" s="760"/>
      <c r="CN97" s="760"/>
      <c r="CO97" s="760"/>
      <c r="CP97" s="760"/>
      <c r="CQ97" s="760"/>
      <c r="CR97" s="760"/>
      <c r="CS97" s="760"/>
      <c r="CT97" s="760"/>
      <c r="CU97" s="760"/>
      <c r="CV97" s="760"/>
      <c r="CW97" s="760"/>
      <c r="CX97" s="760"/>
      <c r="CY97" s="760"/>
      <c r="CZ97" s="760"/>
      <c r="DA97" s="760"/>
      <c r="DB97" s="760"/>
      <c r="DC97" s="760"/>
      <c r="DD97" s="760"/>
      <c r="DE97" s="760"/>
      <c r="DF97" s="760"/>
      <c r="DG97" s="760"/>
      <c r="DH97" s="760"/>
      <c r="DI97" s="760"/>
      <c r="DJ97" s="760"/>
      <c r="DK97" s="760"/>
      <c r="DL97" s="760"/>
      <c r="DM97" s="760"/>
      <c r="DN97" s="760"/>
      <c r="DO97" s="760"/>
      <c r="DP97" s="760"/>
      <c r="DQ97" s="760"/>
      <c r="DR97" s="760"/>
    </row>
    <row r="98" spans="1:122" s="761" customFormat="1" hidden="1">
      <c r="A98" s="789" t="s">
        <v>1509</v>
      </c>
      <c r="B98" s="776" t="s">
        <v>1510</v>
      </c>
      <c r="C98" s="804"/>
      <c r="D98" s="804"/>
      <c r="E98" s="804"/>
      <c r="F98" s="804"/>
      <c r="G98" s="804"/>
      <c r="H98" s="804"/>
      <c r="I98" s="804"/>
      <c r="J98" s="804"/>
      <c r="K98" s="804"/>
      <c r="L98" s="804"/>
      <c r="M98" s="804"/>
      <c r="N98" s="804"/>
      <c r="O98" s="924"/>
      <c r="P98" s="760"/>
      <c r="Q98" s="760"/>
      <c r="R98" s="760"/>
      <c r="S98" s="760"/>
      <c r="T98" s="760"/>
      <c r="U98" s="760"/>
      <c r="V98" s="760"/>
      <c r="W98" s="760"/>
      <c r="X98" s="760"/>
      <c r="Y98" s="760"/>
      <c r="Z98" s="760"/>
      <c r="AA98" s="760"/>
      <c r="AB98" s="760"/>
      <c r="AC98" s="760"/>
      <c r="AD98" s="760"/>
      <c r="AE98" s="760"/>
      <c r="AF98" s="760"/>
      <c r="AG98" s="760"/>
      <c r="AH98" s="760"/>
      <c r="AI98" s="760"/>
      <c r="AJ98" s="760"/>
      <c r="AK98" s="760"/>
      <c r="AL98" s="760"/>
      <c r="AM98" s="760"/>
      <c r="AN98" s="760"/>
      <c r="AO98" s="760"/>
      <c r="AP98" s="760"/>
      <c r="AQ98" s="760"/>
      <c r="AR98" s="760"/>
      <c r="AS98" s="760"/>
      <c r="AT98" s="760"/>
      <c r="AU98" s="760"/>
      <c r="AV98" s="760"/>
      <c r="AW98" s="760"/>
      <c r="AX98" s="760"/>
      <c r="AY98" s="760"/>
      <c r="AZ98" s="760"/>
      <c r="BA98" s="760"/>
      <c r="BB98" s="760"/>
      <c r="BC98" s="760"/>
      <c r="BD98" s="760"/>
      <c r="BE98" s="760"/>
      <c r="BF98" s="760"/>
      <c r="BG98" s="760"/>
      <c r="BH98" s="760"/>
      <c r="BI98" s="760"/>
      <c r="BJ98" s="760"/>
      <c r="BK98" s="760"/>
      <c r="BL98" s="760"/>
      <c r="BM98" s="760"/>
      <c r="BN98" s="760"/>
      <c r="BO98" s="760"/>
      <c r="BP98" s="760"/>
      <c r="BQ98" s="760"/>
      <c r="BR98" s="760"/>
      <c r="BS98" s="760"/>
      <c r="BT98" s="760"/>
      <c r="BU98" s="760"/>
      <c r="BV98" s="760"/>
      <c r="BW98" s="760"/>
      <c r="BX98" s="760"/>
      <c r="BY98" s="760"/>
      <c r="BZ98" s="760"/>
      <c r="CA98" s="760"/>
      <c r="CB98" s="760"/>
      <c r="CC98" s="760"/>
      <c r="CD98" s="760"/>
      <c r="CE98" s="760"/>
      <c r="CF98" s="760"/>
      <c r="CG98" s="760"/>
      <c r="CH98" s="760"/>
      <c r="CI98" s="760"/>
      <c r="CJ98" s="760"/>
      <c r="CK98" s="760"/>
      <c r="CL98" s="760"/>
      <c r="CM98" s="760"/>
      <c r="CN98" s="760"/>
      <c r="CO98" s="760"/>
      <c r="CP98" s="760"/>
      <c r="CQ98" s="760"/>
      <c r="CR98" s="760"/>
      <c r="CS98" s="760"/>
      <c r="CT98" s="760"/>
      <c r="CU98" s="760"/>
      <c r="CV98" s="760"/>
      <c r="CW98" s="760"/>
      <c r="CX98" s="760"/>
      <c r="CY98" s="760"/>
      <c r="CZ98" s="760"/>
      <c r="DA98" s="760"/>
      <c r="DB98" s="760"/>
      <c r="DC98" s="760"/>
      <c r="DD98" s="760"/>
      <c r="DE98" s="760"/>
      <c r="DF98" s="760"/>
      <c r="DG98" s="760"/>
      <c r="DH98" s="760"/>
      <c r="DI98" s="760"/>
      <c r="DJ98" s="760"/>
      <c r="DK98" s="760"/>
      <c r="DL98" s="760"/>
      <c r="DM98" s="760"/>
      <c r="DN98" s="760"/>
      <c r="DO98" s="760"/>
      <c r="DP98" s="760"/>
      <c r="DQ98" s="760"/>
      <c r="DR98" s="760"/>
    </row>
    <row r="99" spans="1:122" s="761" customFormat="1" ht="28.5">
      <c r="A99" s="789" t="s">
        <v>1511</v>
      </c>
      <c r="B99" s="803" t="s">
        <v>1512</v>
      </c>
      <c r="C99" s="804"/>
      <c r="D99" s="804"/>
      <c r="E99" s="804"/>
      <c r="F99" s="804"/>
      <c r="G99" s="804"/>
      <c r="H99" s="804"/>
      <c r="I99" s="804"/>
      <c r="J99" s="804"/>
      <c r="K99" s="804"/>
      <c r="L99" s="804"/>
      <c r="M99" s="804"/>
      <c r="N99" s="804"/>
      <c r="O99" s="924"/>
      <c r="P99" s="760"/>
      <c r="Q99" s="760"/>
      <c r="R99" s="760"/>
      <c r="S99" s="760"/>
      <c r="T99" s="760"/>
      <c r="U99" s="760"/>
      <c r="V99" s="760"/>
      <c r="W99" s="760"/>
      <c r="X99" s="760"/>
      <c r="Y99" s="760"/>
      <c r="Z99" s="760"/>
      <c r="AA99" s="760"/>
      <c r="AB99" s="760"/>
      <c r="AC99" s="760"/>
      <c r="AD99" s="760"/>
      <c r="AE99" s="760"/>
      <c r="AF99" s="760"/>
      <c r="AG99" s="760"/>
      <c r="AH99" s="760"/>
      <c r="AI99" s="760"/>
      <c r="AJ99" s="760"/>
      <c r="AK99" s="760"/>
      <c r="AL99" s="760"/>
      <c r="AM99" s="760"/>
      <c r="AN99" s="760"/>
      <c r="AO99" s="760"/>
      <c r="AP99" s="760"/>
      <c r="AQ99" s="760"/>
      <c r="AR99" s="760"/>
      <c r="AS99" s="760"/>
      <c r="AT99" s="760"/>
      <c r="AU99" s="760"/>
      <c r="AV99" s="760"/>
      <c r="AW99" s="760"/>
      <c r="AX99" s="760"/>
      <c r="AY99" s="760"/>
      <c r="AZ99" s="760"/>
      <c r="BA99" s="760"/>
      <c r="BB99" s="760"/>
      <c r="BC99" s="760"/>
      <c r="BD99" s="760"/>
      <c r="BE99" s="760"/>
      <c r="BF99" s="760"/>
      <c r="BG99" s="760"/>
      <c r="BH99" s="760"/>
      <c r="BI99" s="760"/>
      <c r="BJ99" s="760"/>
      <c r="BK99" s="760"/>
      <c r="BL99" s="760"/>
      <c r="BM99" s="760"/>
      <c r="BN99" s="760"/>
      <c r="BO99" s="760"/>
      <c r="BP99" s="760"/>
      <c r="BQ99" s="760"/>
      <c r="BR99" s="760"/>
      <c r="BS99" s="760"/>
      <c r="BT99" s="760"/>
      <c r="BU99" s="760"/>
      <c r="BV99" s="760"/>
      <c r="BW99" s="760"/>
      <c r="BX99" s="760"/>
      <c r="BY99" s="760"/>
      <c r="BZ99" s="760"/>
      <c r="CA99" s="760"/>
      <c r="CB99" s="760"/>
      <c r="CC99" s="760"/>
      <c r="CD99" s="760"/>
      <c r="CE99" s="760"/>
      <c r="CF99" s="760"/>
      <c r="CG99" s="760"/>
      <c r="CH99" s="760"/>
      <c r="CI99" s="760"/>
      <c r="CJ99" s="760"/>
      <c r="CK99" s="760"/>
      <c r="CL99" s="760"/>
      <c r="CM99" s="760"/>
      <c r="CN99" s="760"/>
      <c r="CO99" s="760"/>
      <c r="CP99" s="760"/>
      <c r="CQ99" s="760"/>
      <c r="CR99" s="760"/>
      <c r="CS99" s="760"/>
      <c r="CT99" s="760"/>
      <c r="CU99" s="760"/>
      <c r="CV99" s="760"/>
      <c r="CW99" s="760"/>
      <c r="CX99" s="760"/>
      <c r="CY99" s="760"/>
      <c r="CZ99" s="760"/>
      <c r="DA99" s="760"/>
      <c r="DB99" s="760"/>
      <c r="DC99" s="760"/>
      <c r="DD99" s="760"/>
      <c r="DE99" s="760"/>
      <c r="DF99" s="760"/>
      <c r="DG99" s="760"/>
      <c r="DH99" s="760"/>
      <c r="DI99" s="760"/>
      <c r="DJ99" s="760"/>
      <c r="DK99" s="760"/>
      <c r="DL99" s="760"/>
      <c r="DM99" s="760"/>
      <c r="DN99" s="760"/>
      <c r="DO99" s="760"/>
      <c r="DP99" s="760"/>
      <c r="DQ99" s="760"/>
      <c r="DR99" s="760"/>
    </row>
    <row r="100" spans="1:122" s="761" customFormat="1" ht="28.5" hidden="1">
      <c r="A100" s="789" t="s">
        <v>1513</v>
      </c>
      <c r="B100" s="803" t="s">
        <v>1514</v>
      </c>
      <c r="C100" s="804">
        <v>0</v>
      </c>
      <c r="D100" s="804">
        <v>0</v>
      </c>
      <c r="E100" s="804">
        <v>0</v>
      </c>
      <c r="F100" s="804">
        <v>0</v>
      </c>
      <c r="G100" s="804">
        <v>0</v>
      </c>
      <c r="H100" s="804">
        <v>0</v>
      </c>
      <c r="I100" s="804">
        <v>0</v>
      </c>
      <c r="J100" s="804">
        <v>0</v>
      </c>
      <c r="K100" s="804">
        <v>0</v>
      </c>
      <c r="L100" s="804">
        <v>0</v>
      </c>
      <c r="M100" s="804">
        <v>0</v>
      </c>
      <c r="N100" s="804">
        <v>0</v>
      </c>
      <c r="O100" s="924"/>
      <c r="P100" s="760"/>
      <c r="Q100" s="760"/>
      <c r="R100" s="760"/>
      <c r="S100" s="760"/>
      <c r="T100" s="760"/>
      <c r="U100" s="760"/>
      <c r="V100" s="760"/>
      <c r="W100" s="760"/>
      <c r="X100" s="760"/>
      <c r="Y100" s="760"/>
      <c r="Z100" s="760"/>
      <c r="AA100" s="760"/>
      <c r="AB100" s="760"/>
      <c r="AC100" s="760"/>
      <c r="AD100" s="760"/>
      <c r="AE100" s="760"/>
      <c r="AF100" s="760"/>
      <c r="AG100" s="760"/>
      <c r="AH100" s="760"/>
      <c r="AI100" s="760"/>
      <c r="AJ100" s="760"/>
      <c r="AK100" s="760"/>
      <c r="AL100" s="760"/>
      <c r="AM100" s="760"/>
      <c r="AN100" s="760"/>
      <c r="AO100" s="760"/>
      <c r="AP100" s="760"/>
      <c r="AQ100" s="760"/>
      <c r="AR100" s="760"/>
      <c r="AS100" s="760"/>
      <c r="AT100" s="760"/>
      <c r="AU100" s="760"/>
      <c r="AV100" s="760"/>
      <c r="AW100" s="760"/>
      <c r="AX100" s="760"/>
      <c r="AY100" s="760"/>
      <c r="AZ100" s="760"/>
      <c r="BA100" s="760"/>
      <c r="BB100" s="760"/>
      <c r="BC100" s="760"/>
      <c r="BD100" s="760"/>
      <c r="BE100" s="760"/>
      <c r="BF100" s="760"/>
      <c r="BG100" s="760"/>
      <c r="BH100" s="760"/>
      <c r="BI100" s="760"/>
      <c r="BJ100" s="760"/>
      <c r="BK100" s="760"/>
      <c r="BL100" s="760"/>
      <c r="BM100" s="760"/>
      <c r="BN100" s="760"/>
      <c r="BO100" s="760"/>
      <c r="BP100" s="760"/>
      <c r="BQ100" s="760"/>
      <c r="BR100" s="760"/>
      <c r="BS100" s="760"/>
      <c r="BT100" s="760"/>
      <c r="BU100" s="760"/>
      <c r="BV100" s="760"/>
      <c r="BW100" s="760"/>
      <c r="BX100" s="760"/>
      <c r="BY100" s="760"/>
      <c r="BZ100" s="760"/>
      <c r="CA100" s="760"/>
      <c r="CB100" s="760"/>
      <c r="CC100" s="760"/>
      <c r="CD100" s="760"/>
      <c r="CE100" s="760"/>
      <c r="CF100" s="760"/>
      <c r="CG100" s="760"/>
      <c r="CH100" s="760"/>
      <c r="CI100" s="760"/>
      <c r="CJ100" s="760"/>
      <c r="CK100" s="760"/>
      <c r="CL100" s="760"/>
      <c r="CM100" s="760"/>
      <c r="CN100" s="760"/>
      <c r="CO100" s="760"/>
      <c r="CP100" s="760"/>
      <c r="CQ100" s="760"/>
      <c r="CR100" s="760"/>
      <c r="CS100" s="760"/>
      <c r="CT100" s="760"/>
      <c r="CU100" s="760"/>
      <c r="CV100" s="760"/>
      <c r="CW100" s="760"/>
      <c r="CX100" s="760"/>
      <c r="CY100" s="760"/>
      <c r="CZ100" s="760"/>
      <c r="DA100" s="760"/>
      <c r="DB100" s="760"/>
      <c r="DC100" s="760"/>
      <c r="DD100" s="760"/>
      <c r="DE100" s="760"/>
      <c r="DF100" s="760"/>
      <c r="DG100" s="760"/>
      <c r="DH100" s="760"/>
      <c r="DI100" s="760"/>
      <c r="DJ100" s="760"/>
      <c r="DK100" s="760"/>
      <c r="DL100" s="760"/>
      <c r="DM100" s="760"/>
      <c r="DN100" s="760"/>
      <c r="DO100" s="760"/>
      <c r="DP100" s="760"/>
      <c r="DQ100" s="760"/>
      <c r="DR100" s="760"/>
    </row>
    <row r="101" spans="1:122" s="761" customFormat="1" hidden="1">
      <c r="A101" s="789" t="s">
        <v>1515</v>
      </c>
      <c r="B101" s="776" t="s">
        <v>1516</v>
      </c>
      <c r="C101" s="804"/>
      <c r="D101" s="804"/>
      <c r="E101" s="804"/>
      <c r="F101" s="804"/>
      <c r="G101" s="804"/>
      <c r="H101" s="804"/>
      <c r="I101" s="804"/>
      <c r="J101" s="804"/>
      <c r="K101" s="804"/>
      <c r="L101" s="804"/>
      <c r="M101" s="804"/>
      <c r="N101" s="804"/>
      <c r="O101" s="924"/>
      <c r="P101" s="760"/>
      <c r="Q101" s="760"/>
      <c r="R101" s="760"/>
      <c r="S101" s="760"/>
      <c r="T101" s="760"/>
      <c r="U101" s="760"/>
      <c r="V101" s="760"/>
      <c r="W101" s="760"/>
      <c r="X101" s="760"/>
      <c r="Y101" s="760"/>
      <c r="Z101" s="760"/>
      <c r="AA101" s="760"/>
      <c r="AB101" s="760"/>
      <c r="AC101" s="760"/>
      <c r="AD101" s="760"/>
      <c r="AE101" s="760"/>
      <c r="AF101" s="760"/>
      <c r="AG101" s="760"/>
      <c r="AH101" s="760"/>
      <c r="AI101" s="760"/>
      <c r="AJ101" s="760"/>
      <c r="AK101" s="760"/>
      <c r="AL101" s="760"/>
      <c r="AM101" s="760"/>
      <c r="AN101" s="760"/>
      <c r="AO101" s="760"/>
      <c r="AP101" s="760"/>
      <c r="AQ101" s="760"/>
      <c r="AR101" s="760"/>
      <c r="AS101" s="760"/>
      <c r="AT101" s="760"/>
      <c r="AU101" s="760"/>
      <c r="AV101" s="760"/>
      <c r="AW101" s="760"/>
      <c r="AX101" s="760"/>
      <c r="AY101" s="760"/>
      <c r="AZ101" s="760"/>
      <c r="BA101" s="760"/>
      <c r="BB101" s="760"/>
      <c r="BC101" s="760"/>
      <c r="BD101" s="760"/>
      <c r="BE101" s="760"/>
      <c r="BF101" s="760"/>
      <c r="BG101" s="760"/>
      <c r="BH101" s="760"/>
      <c r="BI101" s="760"/>
      <c r="BJ101" s="760"/>
      <c r="BK101" s="760"/>
      <c r="BL101" s="760"/>
      <c r="BM101" s="760"/>
      <c r="BN101" s="760"/>
      <c r="BO101" s="760"/>
      <c r="BP101" s="760"/>
      <c r="BQ101" s="760"/>
      <c r="BR101" s="760"/>
      <c r="BS101" s="760"/>
      <c r="BT101" s="760"/>
      <c r="BU101" s="760"/>
      <c r="BV101" s="760"/>
      <c r="BW101" s="760"/>
      <c r="BX101" s="760"/>
      <c r="BY101" s="760"/>
      <c r="BZ101" s="760"/>
      <c r="CA101" s="760"/>
      <c r="CB101" s="760"/>
      <c r="CC101" s="760"/>
      <c r="CD101" s="760"/>
      <c r="CE101" s="760"/>
      <c r="CF101" s="760"/>
      <c r="CG101" s="760"/>
      <c r="CH101" s="760"/>
      <c r="CI101" s="760"/>
      <c r="CJ101" s="760"/>
      <c r="CK101" s="760"/>
      <c r="CL101" s="760"/>
      <c r="CM101" s="760"/>
      <c r="CN101" s="760"/>
      <c r="CO101" s="760"/>
      <c r="CP101" s="760"/>
      <c r="CQ101" s="760"/>
      <c r="CR101" s="760"/>
      <c r="CS101" s="760"/>
      <c r="CT101" s="760"/>
      <c r="CU101" s="760"/>
      <c r="CV101" s="760"/>
      <c r="CW101" s="760"/>
      <c r="CX101" s="760"/>
      <c r="CY101" s="760"/>
      <c r="CZ101" s="760"/>
      <c r="DA101" s="760"/>
      <c r="DB101" s="760"/>
      <c r="DC101" s="760"/>
      <c r="DD101" s="760"/>
      <c r="DE101" s="760"/>
      <c r="DF101" s="760"/>
      <c r="DG101" s="760"/>
      <c r="DH101" s="760"/>
      <c r="DI101" s="760"/>
      <c r="DJ101" s="760"/>
      <c r="DK101" s="760"/>
      <c r="DL101" s="760"/>
      <c r="DM101" s="760"/>
      <c r="DN101" s="760"/>
      <c r="DO101" s="760"/>
      <c r="DP101" s="760"/>
      <c r="DQ101" s="760"/>
      <c r="DR101" s="760"/>
    </row>
    <row r="102" spans="1:122" s="761" customFormat="1" hidden="1">
      <c r="A102" s="789" t="s">
        <v>1517</v>
      </c>
      <c r="B102" s="803" t="s">
        <v>1760</v>
      </c>
      <c r="C102" s="1323"/>
      <c r="D102" s="1323"/>
      <c r="E102" s="804"/>
      <c r="F102" s="1323"/>
      <c r="G102" s="1323"/>
      <c r="H102" s="804"/>
      <c r="I102" s="1323"/>
      <c r="J102" s="804"/>
      <c r="K102" s="1323"/>
      <c r="L102" s="804"/>
      <c r="M102" s="1323"/>
      <c r="N102" s="804"/>
      <c r="O102" s="924"/>
      <c r="P102" s="760"/>
      <c r="Q102" s="760"/>
      <c r="R102" s="760"/>
      <c r="S102" s="760"/>
      <c r="T102" s="760"/>
      <c r="U102" s="760"/>
      <c r="V102" s="760"/>
      <c r="W102" s="760"/>
      <c r="X102" s="760"/>
      <c r="Y102" s="760"/>
      <c r="Z102" s="760"/>
      <c r="AA102" s="760"/>
      <c r="AB102" s="760"/>
      <c r="AC102" s="760"/>
      <c r="AD102" s="760"/>
      <c r="AE102" s="760"/>
      <c r="AF102" s="760"/>
      <c r="AG102" s="760"/>
      <c r="AH102" s="760"/>
      <c r="AI102" s="760"/>
      <c r="AJ102" s="760"/>
      <c r="AK102" s="760"/>
      <c r="AL102" s="760"/>
      <c r="AM102" s="760"/>
      <c r="AN102" s="760"/>
      <c r="AO102" s="760"/>
      <c r="AP102" s="760"/>
      <c r="AQ102" s="760"/>
      <c r="AR102" s="760"/>
      <c r="AS102" s="760"/>
      <c r="AT102" s="760"/>
      <c r="AU102" s="760"/>
      <c r="AV102" s="760"/>
      <c r="AW102" s="760"/>
      <c r="AX102" s="760"/>
      <c r="AY102" s="760"/>
      <c r="AZ102" s="760"/>
      <c r="BA102" s="760"/>
      <c r="BB102" s="760"/>
      <c r="BC102" s="760"/>
      <c r="BD102" s="760"/>
      <c r="BE102" s="760"/>
      <c r="BF102" s="760"/>
      <c r="BG102" s="760"/>
      <c r="BH102" s="760"/>
      <c r="BI102" s="760"/>
      <c r="BJ102" s="760"/>
      <c r="BK102" s="760"/>
      <c r="BL102" s="760"/>
      <c r="BM102" s="760"/>
      <c r="BN102" s="760"/>
      <c r="BO102" s="760"/>
      <c r="BP102" s="760"/>
      <c r="BQ102" s="760"/>
      <c r="BR102" s="760"/>
      <c r="BS102" s="760"/>
      <c r="BT102" s="760"/>
      <c r="BU102" s="760"/>
      <c r="BV102" s="760"/>
      <c r="BW102" s="760"/>
      <c r="BX102" s="760"/>
      <c r="BY102" s="760"/>
      <c r="BZ102" s="760"/>
      <c r="CA102" s="760"/>
      <c r="CB102" s="760"/>
      <c r="CC102" s="760"/>
      <c r="CD102" s="760"/>
      <c r="CE102" s="760"/>
      <c r="CF102" s="760"/>
      <c r="CG102" s="760"/>
      <c r="CH102" s="760"/>
      <c r="CI102" s="760"/>
      <c r="CJ102" s="760"/>
      <c r="CK102" s="760"/>
      <c r="CL102" s="760"/>
      <c r="CM102" s="760"/>
      <c r="CN102" s="760"/>
      <c r="CO102" s="760"/>
      <c r="CP102" s="760"/>
      <c r="CQ102" s="760"/>
      <c r="CR102" s="760"/>
      <c r="CS102" s="760"/>
      <c r="CT102" s="760"/>
      <c r="CU102" s="760"/>
      <c r="CV102" s="760"/>
      <c r="CW102" s="760"/>
      <c r="CX102" s="760"/>
      <c r="CY102" s="760"/>
      <c r="CZ102" s="760"/>
      <c r="DA102" s="760"/>
      <c r="DB102" s="760"/>
      <c r="DC102" s="760"/>
      <c r="DD102" s="760"/>
      <c r="DE102" s="760"/>
      <c r="DF102" s="760"/>
      <c r="DG102" s="760"/>
      <c r="DH102" s="760"/>
      <c r="DI102" s="760"/>
      <c r="DJ102" s="760"/>
      <c r="DK102" s="760"/>
      <c r="DL102" s="760"/>
      <c r="DM102" s="760"/>
      <c r="DN102" s="760"/>
      <c r="DO102" s="760"/>
      <c r="DP102" s="760"/>
      <c r="DQ102" s="760"/>
      <c r="DR102" s="760"/>
    </row>
    <row r="103" spans="1:122" s="761" customFormat="1" hidden="1">
      <c r="A103" s="789" t="s">
        <v>1519</v>
      </c>
      <c r="B103" s="803" t="s">
        <v>1520</v>
      </c>
      <c r="C103" s="1319"/>
      <c r="D103" s="1319"/>
      <c r="E103" s="1320"/>
      <c r="F103" s="1319"/>
      <c r="G103" s="1319"/>
      <c r="H103" s="1319"/>
      <c r="I103" s="1319"/>
      <c r="J103" s="1319"/>
      <c r="K103" s="1319"/>
      <c r="L103" s="1319"/>
      <c r="M103" s="1319"/>
      <c r="N103" s="1319"/>
      <c r="O103" s="924"/>
      <c r="P103" s="760"/>
      <c r="Q103" s="760"/>
      <c r="R103" s="760"/>
      <c r="S103" s="760"/>
      <c r="T103" s="760"/>
      <c r="U103" s="760"/>
      <c r="V103" s="760"/>
      <c r="W103" s="760"/>
      <c r="X103" s="760"/>
      <c r="Y103" s="760"/>
      <c r="Z103" s="760"/>
      <c r="AA103" s="760"/>
      <c r="AB103" s="760"/>
      <c r="AC103" s="760"/>
      <c r="AD103" s="760"/>
      <c r="AE103" s="760"/>
      <c r="AF103" s="760"/>
      <c r="AG103" s="760"/>
      <c r="AH103" s="760"/>
      <c r="AI103" s="760"/>
      <c r="AJ103" s="760"/>
      <c r="AK103" s="760"/>
      <c r="AL103" s="760"/>
      <c r="AM103" s="760"/>
      <c r="AN103" s="760"/>
      <c r="AO103" s="760"/>
      <c r="AP103" s="760"/>
      <c r="AQ103" s="760"/>
      <c r="AR103" s="760"/>
      <c r="AS103" s="760"/>
      <c r="AT103" s="760"/>
      <c r="AU103" s="760"/>
      <c r="AV103" s="760"/>
      <c r="AW103" s="760"/>
      <c r="AX103" s="760"/>
      <c r="AY103" s="760"/>
      <c r="AZ103" s="760"/>
      <c r="BA103" s="760"/>
      <c r="BB103" s="760"/>
      <c r="BC103" s="760"/>
      <c r="BD103" s="760"/>
      <c r="BE103" s="760"/>
      <c r="BF103" s="760"/>
      <c r="BG103" s="760"/>
      <c r="BH103" s="760"/>
      <c r="BI103" s="760"/>
      <c r="BJ103" s="760"/>
      <c r="BK103" s="760"/>
      <c r="BL103" s="760"/>
      <c r="BM103" s="760"/>
      <c r="BN103" s="760"/>
      <c r="BO103" s="760"/>
      <c r="BP103" s="760"/>
      <c r="BQ103" s="760"/>
      <c r="BR103" s="760"/>
      <c r="BS103" s="760"/>
      <c r="BT103" s="760"/>
      <c r="BU103" s="760"/>
      <c r="BV103" s="760"/>
      <c r="BW103" s="760"/>
      <c r="BX103" s="760"/>
      <c r="BY103" s="760"/>
      <c r="BZ103" s="760"/>
      <c r="CA103" s="760"/>
      <c r="CB103" s="760"/>
      <c r="CC103" s="760"/>
      <c r="CD103" s="760"/>
      <c r="CE103" s="760"/>
      <c r="CF103" s="760"/>
      <c r="CG103" s="760"/>
      <c r="CH103" s="760"/>
      <c r="CI103" s="760"/>
      <c r="CJ103" s="760"/>
      <c r="CK103" s="760"/>
      <c r="CL103" s="760"/>
      <c r="CM103" s="760"/>
      <c r="CN103" s="760"/>
      <c r="CO103" s="760"/>
      <c r="CP103" s="760"/>
      <c r="CQ103" s="760"/>
      <c r="CR103" s="760"/>
      <c r="CS103" s="760"/>
      <c r="CT103" s="760"/>
      <c r="CU103" s="760"/>
      <c r="CV103" s="760"/>
      <c r="CW103" s="760"/>
      <c r="CX103" s="760"/>
      <c r="CY103" s="760"/>
      <c r="CZ103" s="760"/>
      <c r="DA103" s="760"/>
      <c r="DB103" s="760"/>
      <c r="DC103" s="760"/>
      <c r="DD103" s="760"/>
      <c r="DE103" s="760"/>
      <c r="DF103" s="760"/>
      <c r="DG103" s="760"/>
      <c r="DH103" s="760"/>
      <c r="DI103" s="760"/>
      <c r="DJ103" s="760"/>
      <c r="DK103" s="760"/>
      <c r="DL103" s="760"/>
      <c r="DM103" s="760"/>
      <c r="DN103" s="760"/>
      <c r="DO103" s="760"/>
      <c r="DP103" s="760"/>
      <c r="DQ103" s="760"/>
      <c r="DR103" s="760"/>
    </row>
    <row r="104" spans="1:122" s="761" customFormat="1" ht="28.5" hidden="1">
      <c r="A104" s="789" t="s">
        <v>1521</v>
      </c>
      <c r="B104" s="803" t="s">
        <v>1522</v>
      </c>
      <c r="C104" s="1319"/>
      <c r="D104" s="1319"/>
      <c r="E104" s="1320"/>
      <c r="F104" s="1319"/>
      <c r="G104" s="1319"/>
      <c r="H104" s="1319"/>
      <c r="I104" s="1319"/>
      <c r="J104" s="1319"/>
      <c r="K104" s="1319"/>
      <c r="L104" s="1319"/>
      <c r="M104" s="1319"/>
      <c r="N104" s="1319"/>
      <c r="O104" s="924"/>
      <c r="P104" s="760"/>
      <c r="Q104" s="760"/>
      <c r="R104" s="760"/>
      <c r="S104" s="760"/>
      <c r="T104" s="760"/>
      <c r="U104" s="760"/>
      <c r="V104" s="760"/>
      <c r="W104" s="760"/>
      <c r="X104" s="760"/>
      <c r="Y104" s="760"/>
      <c r="Z104" s="760"/>
      <c r="AA104" s="760"/>
      <c r="AB104" s="760"/>
      <c r="AC104" s="760"/>
      <c r="AD104" s="760"/>
      <c r="AE104" s="760"/>
      <c r="AF104" s="760"/>
      <c r="AG104" s="760"/>
      <c r="AH104" s="760"/>
      <c r="AI104" s="760"/>
      <c r="AJ104" s="760"/>
      <c r="AK104" s="760"/>
      <c r="AL104" s="760"/>
      <c r="AM104" s="760"/>
      <c r="AN104" s="760"/>
      <c r="AO104" s="760"/>
      <c r="AP104" s="760"/>
      <c r="AQ104" s="760"/>
      <c r="AR104" s="760"/>
      <c r="AS104" s="760"/>
      <c r="AT104" s="760"/>
      <c r="AU104" s="760"/>
      <c r="AV104" s="760"/>
      <c r="AW104" s="760"/>
      <c r="AX104" s="760"/>
      <c r="AY104" s="760"/>
      <c r="AZ104" s="760"/>
      <c r="BA104" s="760"/>
      <c r="BB104" s="760"/>
      <c r="BC104" s="760"/>
      <c r="BD104" s="760"/>
      <c r="BE104" s="760"/>
      <c r="BF104" s="760"/>
      <c r="BG104" s="760"/>
      <c r="BH104" s="760"/>
      <c r="BI104" s="760"/>
      <c r="BJ104" s="760"/>
      <c r="BK104" s="760"/>
      <c r="BL104" s="760"/>
      <c r="BM104" s="760"/>
      <c r="BN104" s="760"/>
      <c r="BO104" s="760"/>
      <c r="BP104" s="760"/>
      <c r="BQ104" s="760"/>
      <c r="BR104" s="760"/>
      <c r="BS104" s="760"/>
      <c r="BT104" s="760"/>
      <c r="BU104" s="760"/>
      <c r="BV104" s="760"/>
      <c r="BW104" s="760"/>
      <c r="BX104" s="760"/>
      <c r="BY104" s="760"/>
      <c r="BZ104" s="760"/>
      <c r="CA104" s="760"/>
      <c r="CB104" s="760"/>
      <c r="CC104" s="760"/>
      <c r="CD104" s="760"/>
      <c r="CE104" s="760"/>
      <c r="CF104" s="760"/>
      <c r="CG104" s="760"/>
      <c r="CH104" s="760"/>
      <c r="CI104" s="760"/>
      <c r="CJ104" s="760"/>
      <c r="CK104" s="760"/>
      <c r="CL104" s="760"/>
      <c r="CM104" s="760"/>
      <c r="CN104" s="760"/>
      <c r="CO104" s="760"/>
      <c r="CP104" s="760"/>
      <c r="CQ104" s="760"/>
      <c r="CR104" s="760"/>
      <c r="CS104" s="760"/>
      <c r="CT104" s="760"/>
      <c r="CU104" s="760"/>
      <c r="CV104" s="760"/>
      <c r="CW104" s="760"/>
      <c r="CX104" s="760"/>
      <c r="CY104" s="760"/>
      <c r="CZ104" s="760"/>
      <c r="DA104" s="760"/>
      <c r="DB104" s="760"/>
      <c r="DC104" s="760"/>
      <c r="DD104" s="760"/>
      <c r="DE104" s="760"/>
      <c r="DF104" s="760"/>
      <c r="DG104" s="760"/>
      <c r="DH104" s="760"/>
      <c r="DI104" s="760"/>
      <c r="DJ104" s="760"/>
      <c r="DK104" s="760"/>
      <c r="DL104" s="760"/>
      <c r="DM104" s="760"/>
      <c r="DN104" s="760"/>
      <c r="DO104" s="760"/>
      <c r="DP104" s="760"/>
      <c r="DQ104" s="760"/>
      <c r="DR104" s="760"/>
    </row>
    <row r="105" spans="1:122" s="761" customFormat="1" hidden="1">
      <c r="A105" s="789" t="s">
        <v>1523</v>
      </c>
      <c r="B105" s="803" t="s">
        <v>1524</v>
      </c>
      <c r="C105" s="1319">
        <v>0</v>
      </c>
      <c r="D105" s="1319">
        <v>0</v>
      </c>
      <c r="E105" s="1320">
        <v>0</v>
      </c>
      <c r="F105" s="1319">
        <v>0</v>
      </c>
      <c r="G105" s="1319">
        <v>0</v>
      </c>
      <c r="H105" s="1319">
        <v>0</v>
      </c>
      <c r="I105" s="1319">
        <v>0</v>
      </c>
      <c r="J105" s="1319">
        <v>0</v>
      </c>
      <c r="K105" s="1319">
        <v>0</v>
      </c>
      <c r="L105" s="1319">
        <v>0</v>
      </c>
      <c r="M105" s="1319">
        <v>0</v>
      </c>
      <c r="N105" s="1319">
        <v>0</v>
      </c>
      <c r="O105" s="924"/>
      <c r="P105" s="760"/>
      <c r="Q105" s="760"/>
      <c r="R105" s="760"/>
      <c r="S105" s="760"/>
      <c r="T105" s="760"/>
      <c r="U105" s="760"/>
      <c r="V105" s="760"/>
      <c r="W105" s="760"/>
      <c r="X105" s="760"/>
      <c r="Y105" s="760"/>
      <c r="Z105" s="760"/>
      <c r="AA105" s="760"/>
      <c r="AB105" s="760"/>
      <c r="AC105" s="760"/>
      <c r="AD105" s="760"/>
      <c r="AE105" s="760"/>
      <c r="AF105" s="760"/>
      <c r="AG105" s="760"/>
      <c r="AH105" s="760"/>
      <c r="AI105" s="760"/>
      <c r="AJ105" s="760"/>
      <c r="AK105" s="760"/>
      <c r="AL105" s="760"/>
      <c r="AM105" s="760"/>
      <c r="AN105" s="760"/>
      <c r="AO105" s="760"/>
      <c r="AP105" s="760"/>
      <c r="AQ105" s="760"/>
      <c r="AR105" s="760"/>
      <c r="AS105" s="760"/>
      <c r="AT105" s="760"/>
      <c r="AU105" s="760"/>
      <c r="AV105" s="760"/>
      <c r="AW105" s="760"/>
      <c r="AX105" s="760"/>
      <c r="AY105" s="760"/>
      <c r="AZ105" s="760"/>
      <c r="BA105" s="760"/>
      <c r="BB105" s="760"/>
      <c r="BC105" s="760"/>
      <c r="BD105" s="760"/>
      <c r="BE105" s="760"/>
      <c r="BF105" s="760"/>
      <c r="BG105" s="760"/>
      <c r="BH105" s="760"/>
      <c r="BI105" s="760"/>
      <c r="BJ105" s="760"/>
      <c r="BK105" s="760"/>
      <c r="BL105" s="760"/>
      <c r="BM105" s="760"/>
      <c r="BN105" s="760"/>
      <c r="BO105" s="760"/>
      <c r="BP105" s="760"/>
      <c r="BQ105" s="760"/>
      <c r="BR105" s="760"/>
      <c r="BS105" s="760"/>
      <c r="BT105" s="760"/>
      <c r="BU105" s="760"/>
      <c r="BV105" s="760"/>
      <c r="BW105" s="760"/>
      <c r="BX105" s="760"/>
      <c r="BY105" s="760"/>
      <c r="BZ105" s="760"/>
      <c r="CA105" s="760"/>
      <c r="CB105" s="760"/>
      <c r="CC105" s="760"/>
      <c r="CD105" s="760"/>
      <c r="CE105" s="760"/>
      <c r="CF105" s="760"/>
      <c r="CG105" s="760"/>
      <c r="CH105" s="760"/>
      <c r="CI105" s="760"/>
      <c r="CJ105" s="760"/>
      <c r="CK105" s="760"/>
      <c r="CL105" s="760"/>
      <c r="CM105" s="760"/>
      <c r="CN105" s="760"/>
      <c r="CO105" s="760"/>
      <c r="CP105" s="760"/>
      <c r="CQ105" s="760"/>
      <c r="CR105" s="760"/>
      <c r="CS105" s="760"/>
      <c r="CT105" s="760"/>
      <c r="CU105" s="760"/>
      <c r="CV105" s="760"/>
      <c r="CW105" s="760"/>
      <c r="CX105" s="760"/>
      <c r="CY105" s="760"/>
      <c r="CZ105" s="760"/>
      <c r="DA105" s="760"/>
      <c r="DB105" s="760"/>
      <c r="DC105" s="760"/>
      <c r="DD105" s="760"/>
      <c r="DE105" s="760"/>
      <c r="DF105" s="760"/>
      <c r="DG105" s="760"/>
      <c r="DH105" s="760"/>
      <c r="DI105" s="760"/>
      <c r="DJ105" s="760"/>
      <c r="DK105" s="760"/>
      <c r="DL105" s="760"/>
      <c r="DM105" s="760"/>
      <c r="DN105" s="760"/>
      <c r="DO105" s="760"/>
      <c r="DP105" s="760"/>
      <c r="DQ105" s="760"/>
      <c r="DR105" s="760"/>
    </row>
    <row r="106" spans="1:122" s="761" customFormat="1" hidden="1">
      <c r="A106" s="789" t="s">
        <v>1525</v>
      </c>
      <c r="B106" s="776" t="s">
        <v>1526</v>
      </c>
      <c r="C106" s="1319"/>
      <c r="D106" s="1319"/>
      <c r="E106" s="1320"/>
      <c r="F106" s="1319"/>
      <c r="G106" s="1319"/>
      <c r="H106" s="1319"/>
      <c r="I106" s="1319"/>
      <c r="J106" s="1319"/>
      <c r="K106" s="1319"/>
      <c r="L106" s="1319"/>
      <c r="M106" s="1319"/>
      <c r="N106" s="1319"/>
      <c r="O106" s="924"/>
      <c r="P106" s="760"/>
      <c r="Q106" s="760"/>
      <c r="R106" s="760"/>
      <c r="S106" s="760"/>
      <c r="T106" s="760"/>
      <c r="U106" s="760"/>
      <c r="V106" s="760"/>
      <c r="W106" s="760"/>
      <c r="X106" s="760"/>
      <c r="Y106" s="760"/>
      <c r="Z106" s="760"/>
      <c r="AA106" s="760"/>
      <c r="AB106" s="760"/>
      <c r="AC106" s="760"/>
      <c r="AD106" s="760"/>
      <c r="AE106" s="760"/>
      <c r="AF106" s="760"/>
      <c r="AG106" s="760"/>
      <c r="AH106" s="760"/>
      <c r="AI106" s="760"/>
      <c r="AJ106" s="760"/>
      <c r="AK106" s="760"/>
      <c r="AL106" s="760"/>
      <c r="AM106" s="760"/>
      <c r="AN106" s="760"/>
      <c r="AO106" s="760"/>
      <c r="AP106" s="760"/>
      <c r="AQ106" s="760"/>
      <c r="AR106" s="760"/>
      <c r="AS106" s="760"/>
      <c r="AT106" s="760"/>
      <c r="AU106" s="760"/>
      <c r="AV106" s="760"/>
      <c r="AW106" s="760"/>
      <c r="AX106" s="760"/>
      <c r="AY106" s="760"/>
      <c r="AZ106" s="760"/>
      <c r="BA106" s="760"/>
      <c r="BB106" s="760"/>
      <c r="BC106" s="760"/>
      <c r="BD106" s="760"/>
      <c r="BE106" s="760"/>
      <c r="BF106" s="760"/>
      <c r="BG106" s="760"/>
      <c r="BH106" s="760"/>
      <c r="BI106" s="760"/>
      <c r="BJ106" s="760"/>
      <c r="BK106" s="760"/>
      <c r="BL106" s="760"/>
      <c r="BM106" s="760"/>
      <c r="BN106" s="760"/>
      <c r="BO106" s="760"/>
      <c r="BP106" s="760"/>
      <c r="BQ106" s="760"/>
      <c r="BR106" s="760"/>
      <c r="BS106" s="760"/>
      <c r="BT106" s="760"/>
      <c r="BU106" s="760"/>
      <c r="BV106" s="760"/>
      <c r="BW106" s="760"/>
      <c r="BX106" s="760"/>
      <c r="BY106" s="760"/>
      <c r="BZ106" s="760"/>
      <c r="CA106" s="760"/>
      <c r="CB106" s="760"/>
      <c r="CC106" s="760"/>
      <c r="CD106" s="760"/>
      <c r="CE106" s="760"/>
      <c r="CF106" s="760"/>
      <c r="CG106" s="760"/>
      <c r="CH106" s="760"/>
      <c r="CI106" s="760"/>
      <c r="CJ106" s="760"/>
      <c r="CK106" s="760"/>
      <c r="CL106" s="760"/>
      <c r="CM106" s="760"/>
      <c r="CN106" s="760"/>
      <c r="CO106" s="760"/>
      <c r="CP106" s="760"/>
      <c r="CQ106" s="760"/>
      <c r="CR106" s="760"/>
      <c r="CS106" s="760"/>
      <c r="CT106" s="760"/>
      <c r="CU106" s="760"/>
      <c r="CV106" s="760"/>
      <c r="CW106" s="760"/>
      <c r="CX106" s="760"/>
      <c r="CY106" s="760"/>
      <c r="CZ106" s="760"/>
      <c r="DA106" s="760"/>
      <c r="DB106" s="760"/>
      <c r="DC106" s="760"/>
      <c r="DD106" s="760"/>
      <c r="DE106" s="760"/>
      <c r="DF106" s="760"/>
      <c r="DG106" s="760"/>
      <c r="DH106" s="760"/>
      <c r="DI106" s="760"/>
      <c r="DJ106" s="760"/>
      <c r="DK106" s="760"/>
      <c r="DL106" s="760"/>
      <c r="DM106" s="760"/>
      <c r="DN106" s="760"/>
      <c r="DO106" s="760"/>
      <c r="DP106" s="760"/>
      <c r="DQ106" s="760"/>
      <c r="DR106" s="760"/>
    </row>
    <row r="107" spans="1:122" s="761" customFormat="1" hidden="1">
      <c r="A107" s="789" t="s">
        <v>1527</v>
      </c>
      <c r="B107" s="776" t="s">
        <v>1528</v>
      </c>
      <c r="C107" s="1319"/>
      <c r="D107" s="1319"/>
      <c r="E107" s="1320"/>
      <c r="F107" s="1319"/>
      <c r="G107" s="1319"/>
      <c r="H107" s="1319"/>
      <c r="I107" s="1319"/>
      <c r="J107" s="1319"/>
      <c r="K107" s="1319"/>
      <c r="L107" s="1319"/>
      <c r="M107" s="1319"/>
      <c r="N107" s="1319"/>
      <c r="O107" s="924"/>
      <c r="P107" s="760"/>
      <c r="Q107" s="760"/>
      <c r="R107" s="760"/>
      <c r="S107" s="760"/>
      <c r="T107" s="760"/>
      <c r="U107" s="760"/>
      <c r="V107" s="760"/>
      <c r="W107" s="760"/>
      <c r="X107" s="760"/>
      <c r="Y107" s="760"/>
      <c r="Z107" s="760"/>
      <c r="AA107" s="760"/>
      <c r="AB107" s="760"/>
      <c r="AC107" s="760"/>
      <c r="AD107" s="760"/>
      <c r="AE107" s="760"/>
      <c r="AF107" s="760"/>
      <c r="AG107" s="760"/>
      <c r="AH107" s="760"/>
      <c r="AI107" s="760"/>
      <c r="AJ107" s="760"/>
      <c r="AK107" s="760"/>
      <c r="AL107" s="760"/>
      <c r="AM107" s="760"/>
      <c r="AN107" s="760"/>
      <c r="AO107" s="760"/>
      <c r="AP107" s="760"/>
      <c r="AQ107" s="760"/>
      <c r="AR107" s="760"/>
      <c r="AS107" s="760"/>
      <c r="AT107" s="760"/>
      <c r="AU107" s="760"/>
      <c r="AV107" s="760"/>
      <c r="AW107" s="760"/>
      <c r="AX107" s="760"/>
      <c r="AY107" s="760"/>
      <c r="AZ107" s="760"/>
      <c r="BA107" s="760"/>
      <c r="BB107" s="760"/>
      <c r="BC107" s="760"/>
      <c r="BD107" s="760"/>
      <c r="BE107" s="760"/>
      <c r="BF107" s="760"/>
      <c r="BG107" s="760"/>
      <c r="BH107" s="760"/>
      <c r="BI107" s="760"/>
      <c r="BJ107" s="760"/>
      <c r="BK107" s="760"/>
      <c r="BL107" s="760"/>
      <c r="BM107" s="760"/>
      <c r="BN107" s="760"/>
      <c r="BO107" s="760"/>
      <c r="BP107" s="760"/>
      <c r="BQ107" s="760"/>
      <c r="BR107" s="760"/>
      <c r="BS107" s="760"/>
      <c r="BT107" s="760"/>
      <c r="BU107" s="760"/>
      <c r="BV107" s="760"/>
      <c r="BW107" s="760"/>
      <c r="BX107" s="760"/>
      <c r="BY107" s="760"/>
      <c r="BZ107" s="760"/>
      <c r="CA107" s="760"/>
      <c r="CB107" s="760"/>
      <c r="CC107" s="760"/>
      <c r="CD107" s="760"/>
      <c r="CE107" s="760"/>
      <c r="CF107" s="760"/>
      <c r="CG107" s="760"/>
      <c r="CH107" s="760"/>
      <c r="CI107" s="760"/>
      <c r="CJ107" s="760"/>
      <c r="CK107" s="760"/>
      <c r="CL107" s="760"/>
      <c r="CM107" s="760"/>
      <c r="CN107" s="760"/>
      <c r="CO107" s="760"/>
      <c r="CP107" s="760"/>
      <c r="CQ107" s="760"/>
      <c r="CR107" s="760"/>
      <c r="CS107" s="760"/>
      <c r="CT107" s="760"/>
      <c r="CU107" s="760"/>
      <c r="CV107" s="760"/>
      <c r="CW107" s="760"/>
      <c r="CX107" s="760"/>
      <c r="CY107" s="760"/>
      <c r="CZ107" s="760"/>
      <c r="DA107" s="760"/>
      <c r="DB107" s="760"/>
      <c r="DC107" s="760"/>
      <c r="DD107" s="760"/>
      <c r="DE107" s="760"/>
      <c r="DF107" s="760"/>
      <c r="DG107" s="760"/>
      <c r="DH107" s="760"/>
      <c r="DI107" s="760"/>
      <c r="DJ107" s="760"/>
      <c r="DK107" s="760"/>
      <c r="DL107" s="760"/>
      <c r="DM107" s="760"/>
      <c r="DN107" s="760"/>
      <c r="DO107" s="760"/>
      <c r="DP107" s="760"/>
      <c r="DQ107" s="760"/>
      <c r="DR107" s="760"/>
    </row>
    <row r="108" spans="1:122" s="761" customFormat="1" ht="57" hidden="1">
      <c r="A108" s="789" t="s">
        <v>1761</v>
      </c>
      <c r="B108" s="776" t="s">
        <v>1762</v>
      </c>
      <c r="C108" s="1319"/>
      <c r="D108" s="1319"/>
      <c r="E108" s="1320"/>
      <c r="F108" s="1319"/>
      <c r="G108" s="1319"/>
      <c r="H108" s="1319"/>
      <c r="I108" s="1319"/>
      <c r="J108" s="1319"/>
      <c r="K108" s="1319"/>
      <c r="L108" s="1319"/>
      <c r="M108" s="1319"/>
      <c r="N108" s="1319"/>
      <c r="O108" s="925"/>
      <c r="P108" s="760"/>
      <c r="Q108" s="760"/>
      <c r="R108" s="760"/>
      <c r="S108" s="760"/>
      <c r="T108" s="760"/>
      <c r="U108" s="760"/>
      <c r="V108" s="760"/>
      <c r="W108" s="760"/>
      <c r="X108" s="760"/>
      <c r="Y108" s="760"/>
      <c r="Z108" s="760"/>
      <c r="AA108" s="760"/>
      <c r="AB108" s="760"/>
      <c r="AC108" s="760"/>
      <c r="AD108" s="760"/>
      <c r="AE108" s="760"/>
      <c r="AF108" s="760"/>
      <c r="AG108" s="760"/>
      <c r="AH108" s="760"/>
      <c r="AI108" s="760"/>
      <c r="AJ108" s="760"/>
      <c r="AK108" s="760"/>
      <c r="AL108" s="760"/>
      <c r="AM108" s="760"/>
      <c r="AN108" s="760"/>
      <c r="AO108" s="760"/>
      <c r="AP108" s="760"/>
      <c r="AQ108" s="760"/>
      <c r="AR108" s="760"/>
      <c r="AS108" s="760"/>
      <c r="AT108" s="760"/>
      <c r="AU108" s="760"/>
      <c r="AV108" s="760"/>
      <c r="AW108" s="760"/>
      <c r="AX108" s="760"/>
      <c r="AY108" s="760"/>
      <c r="AZ108" s="760"/>
      <c r="BA108" s="760"/>
      <c r="BB108" s="760"/>
      <c r="BC108" s="760"/>
      <c r="BD108" s="760"/>
      <c r="BE108" s="760"/>
      <c r="BF108" s="760"/>
      <c r="BG108" s="760"/>
      <c r="BH108" s="760"/>
      <c r="BI108" s="760"/>
      <c r="BJ108" s="760"/>
      <c r="BK108" s="760"/>
      <c r="BL108" s="760"/>
      <c r="BM108" s="760"/>
      <c r="BN108" s="760"/>
      <c r="BO108" s="760"/>
      <c r="BP108" s="760"/>
      <c r="BQ108" s="760"/>
      <c r="BR108" s="760"/>
      <c r="BS108" s="760"/>
      <c r="BT108" s="760"/>
      <c r="BU108" s="760"/>
      <c r="BV108" s="760"/>
      <c r="BW108" s="760"/>
      <c r="BX108" s="760"/>
      <c r="BY108" s="760"/>
      <c r="BZ108" s="760"/>
      <c r="CA108" s="760"/>
      <c r="CB108" s="760"/>
      <c r="CC108" s="760"/>
      <c r="CD108" s="760"/>
      <c r="CE108" s="760"/>
      <c r="CF108" s="760"/>
      <c r="CG108" s="760"/>
      <c r="CH108" s="760"/>
      <c r="CI108" s="760"/>
      <c r="CJ108" s="760"/>
      <c r="CK108" s="760"/>
      <c r="CL108" s="760"/>
      <c r="CM108" s="760"/>
      <c r="CN108" s="760"/>
      <c r="CO108" s="760"/>
      <c r="CP108" s="760"/>
      <c r="CQ108" s="760"/>
      <c r="CR108" s="760"/>
      <c r="CS108" s="760"/>
      <c r="CT108" s="760"/>
      <c r="CU108" s="760"/>
      <c r="CV108" s="760"/>
      <c r="CW108" s="760"/>
      <c r="CX108" s="760"/>
      <c r="CY108" s="760"/>
      <c r="CZ108" s="760"/>
      <c r="DA108" s="760"/>
      <c r="DB108" s="760"/>
      <c r="DC108" s="760"/>
      <c r="DD108" s="760"/>
      <c r="DE108" s="760"/>
      <c r="DF108" s="760"/>
      <c r="DG108" s="760"/>
      <c r="DH108" s="760"/>
      <c r="DI108" s="760"/>
      <c r="DJ108" s="760"/>
      <c r="DK108" s="760"/>
      <c r="DL108" s="760"/>
      <c r="DM108" s="760"/>
      <c r="DN108" s="760"/>
      <c r="DO108" s="760"/>
      <c r="DP108" s="760"/>
      <c r="DQ108" s="760"/>
      <c r="DR108" s="760"/>
    </row>
    <row r="109" spans="1:122" s="761" customFormat="1">
      <c r="A109" s="789" t="s">
        <v>1262</v>
      </c>
      <c r="B109" s="790" t="s">
        <v>1529</v>
      </c>
      <c r="C109" s="1324"/>
      <c r="D109" s="1324"/>
      <c r="E109" s="1326"/>
      <c r="F109" s="1324"/>
      <c r="G109" s="1324"/>
      <c r="H109" s="1324"/>
      <c r="I109" s="1324"/>
      <c r="J109" s="1324"/>
      <c r="K109" s="1324"/>
      <c r="L109" s="1324"/>
      <c r="M109" s="1324"/>
      <c r="N109" s="1324"/>
      <c r="O109" s="924"/>
      <c r="P109" s="760"/>
      <c r="Q109" s="760"/>
      <c r="R109" s="760"/>
      <c r="S109" s="760"/>
      <c r="T109" s="760"/>
      <c r="U109" s="760"/>
      <c r="V109" s="760"/>
      <c r="W109" s="760"/>
      <c r="X109" s="760"/>
      <c r="Y109" s="760"/>
      <c r="Z109" s="760"/>
      <c r="AA109" s="760"/>
      <c r="AB109" s="760"/>
      <c r="AC109" s="760"/>
      <c r="AD109" s="760"/>
      <c r="AE109" s="760"/>
      <c r="AF109" s="760"/>
      <c r="AG109" s="760"/>
      <c r="AH109" s="760"/>
      <c r="AI109" s="760"/>
      <c r="AJ109" s="760"/>
      <c r="AK109" s="760"/>
      <c r="AL109" s="760"/>
      <c r="AM109" s="760"/>
      <c r="AN109" s="760"/>
      <c r="AO109" s="760"/>
      <c r="AP109" s="760"/>
      <c r="AQ109" s="760"/>
      <c r="AR109" s="760"/>
      <c r="AS109" s="760"/>
      <c r="AT109" s="760"/>
      <c r="AU109" s="760"/>
      <c r="AV109" s="760"/>
      <c r="AW109" s="760"/>
      <c r="AX109" s="760"/>
      <c r="AY109" s="760"/>
      <c r="AZ109" s="760"/>
      <c r="BA109" s="760"/>
      <c r="BB109" s="760"/>
      <c r="BC109" s="760"/>
      <c r="BD109" s="760"/>
      <c r="BE109" s="760"/>
      <c r="BF109" s="760"/>
      <c r="BG109" s="760"/>
      <c r="BH109" s="760"/>
      <c r="BI109" s="760"/>
      <c r="BJ109" s="760"/>
      <c r="BK109" s="760"/>
      <c r="BL109" s="760"/>
      <c r="BM109" s="760"/>
      <c r="BN109" s="760"/>
      <c r="BO109" s="760"/>
      <c r="BP109" s="760"/>
      <c r="BQ109" s="760"/>
      <c r="BR109" s="760"/>
      <c r="BS109" s="760"/>
      <c r="BT109" s="760"/>
      <c r="BU109" s="760"/>
      <c r="BV109" s="760"/>
      <c r="BW109" s="760"/>
      <c r="BX109" s="760"/>
      <c r="BY109" s="760"/>
      <c r="BZ109" s="760"/>
      <c r="CA109" s="760"/>
      <c r="CB109" s="760"/>
      <c r="CC109" s="760"/>
      <c r="CD109" s="760"/>
      <c r="CE109" s="760"/>
      <c r="CF109" s="760"/>
      <c r="CG109" s="760"/>
      <c r="CH109" s="760"/>
      <c r="CI109" s="760"/>
      <c r="CJ109" s="760"/>
      <c r="CK109" s="760"/>
      <c r="CL109" s="760"/>
      <c r="CM109" s="760"/>
      <c r="CN109" s="760"/>
      <c r="CO109" s="760"/>
      <c r="CP109" s="760"/>
      <c r="CQ109" s="760"/>
      <c r="CR109" s="760"/>
      <c r="CS109" s="760"/>
      <c r="CT109" s="760"/>
      <c r="CU109" s="760"/>
      <c r="CV109" s="760"/>
      <c r="CW109" s="760"/>
      <c r="CX109" s="760"/>
      <c r="CY109" s="760"/>
      <c r="CZ109" s="760"/>
      <c r="DA109" s="760"/>
      <c r="DB109" s="760"/>
      <c r="DC109" s="760"/>
      <c r="DD109" s="760"/>
      <c r="DE109" s="760"/>
      <c r="DF109" s="760"/>
      <c r="DG109" s="760"/>
      <c r="DH109" s="760"/>
      <c r="DI109" s="760"/>
      <c r="DJ109" s="760"/>
      <c r="DK109" s="760"/>
      <c r="DL109" s="760"/>
      <c r="DM109" s="760"/>
      <c r="DN109" s="760"/>
      <c r="DO109" s="760"/>
      <c r="DP109" s="760"/>
      <c r="DQ109" s="760"/>
      <c r="DR109" s="760"/>
    </row>
    <row r="110" spans="1:122" s="761" customFormat="1">
      <c r="A110" s="1313" t="s">
        <v>266</v>
      </c>
      <c r="B110" s="817" t="s">
        <v>1530</v>
      </c>
      <c r="C110" s="787"/>
      <c r="D110" s="787"/>
      <c r="E110" s="787"/>
      <c r="F110" s="787"/>
      <c r="G110" s="787"/>
      <c r="H110" s="787"/>
      <c r="I110" s="787"/>
      <c r="J110" s="787"/>
      <c r="K110" s="787"/>
      <c r="L110" s="787"/>
      <c r="M110" s="787"/>
      <c r="N110" s="787">
        <v>0</v>
      </c>
      <c r="O110" s="924"/>
      <c r="P110" s="760"/>
      <c r="Q110" s="760"/>
      <c r="R110" s="760"/>
      <c r="S110" s="760"/>
      <c r="T110" s="760"/>
      <c r="U110" s="760"/>
      <c r="V110" s="760"/>
      <c r="W110" s="760"/>
      <c r="X110" s="760"/>
      <c r="Y110" s="760"/>
      <c r="Z110" s="760"/>
      <c r="AA110" s="760"/>
      <c r="AB110" s="760"/>
      <c r="AC110" s="760"/>
      <c r="AD110" s="760"/>
      <c r="AE110" s="760"/>
      <c r="AF110" s="760"/>
      <c r="AG110" s="760"/>
      <c r="AH110" s="760"/>
      <c r="AI110" s="760"/>
      <c r="AJ110" s="760"/>
      <c r="AK110" s="760"/>
      <c r="AL110" s="760"/>
      <c r="AM110" s="760"/>
      <c r="AN110" s="760"/>
      <c r="AO110" s="760"/>
      <c r="AP110" s="760"/>
      <c r="AQ110" s="760"/>
      <c r="AR110" s="760"/>
      <c r="AS110" s="760"/>
      <c r="AT110" s="760"/>
      <c r="AU110" s="760"/>
      <c r="AV110" s="760"/>
      <c r="AW110" s="760"/>
      <c r="AX110" s="760"/>
      <c r="AY110" s="760"/>
      <c r="AZ110" s="760"/>
      <c r="BA110" s="760"/>
      <c r="BB110" s="760"/>
      <c r="BC110" s="760"/>
      <c r="BD110" s="760"/>
      <c r="BE110" s="760"/>
      <c r="BF110" s="760"/>
      <c r="BG110" s="760"/>
      <c r="BH110" s="760"/>
      <c r="BI110" s="760"/>
      <c r="BJ110" s="760"/>
      <c r="BK110" s="760"/>
      <c r="BL110" s="760"/>
      <c r="BM110" s="760"/>
      <c r="BN110" s="760"/>
      <c r="BO110" s="760"/>
      <c r="BP110" s="760"/>
      <c r="BQ110" s="760"/>
      <c r="BR110" s="760"/>
      <c r="BS110" s="760"/>
      <c r="BT110" s="760"/>
      <c r="BU110" s="760"/>
      <c r="BV110" s="760"/>
      <c r="BW110" s="760"/>
      <c r="BX110" s="760"/>
      <c r="BY110" s="760"/>
      <c r="BZ110" s="760"/>
      <c r="CA110" s="760"/>
      <c r="CB110" s="760"/>
      <c r="CC110" s="760"/>
      <c r="CD110" s="760"/>
      <c r="CE110" s="760"/>
      <c r="CF110" s="760"/>
      <c r="CG110" s="760"/>
      <c r="CH110" s="760"/>
      <c r="CI110" s="760"/>
      <c r="CJ110" s="760"/>
      <c r="CK110" s="760"/>
      <c r="CL110" s="760"/>
      <c r="CM110" s="760"/>
      <c r="CN110" s="760"/>
      <c r="CO110" s="760"/>
      <c r="CP110" s="760"/>
      <c r="CQ110" s="760"/>
      <c r="CR110" s="760"/>
      <c r="CS110" s="760"/>
      <c r="CT110" s="760"/>
      <c r="CU110" s="760"/>
      <c r="CV110" s="760"/>
      <c r="CW110" s="760"/>
      <c r="CX110" s="760"/>
      <c r="CY110" s="760"/>
      <c r="CZ110" s="760"/>
      <c r="DA110" s="760"/>
      <c r="DB110" s="760"/>
      <c r="DC110" s="760"/>
      <c r="DD110" s="760"/>
      <c r="DE110" s="760"/>
      <c r="DF110" s="760"/>
      <c r="DG110" s="760"/>
      <c r="DH110" s="760"/>
      <c r="DI110" s="760"/>
      <c r="DJ110" s="760"/>
      <c r="DK110" s="760"/>
      <c r="DL110" s="760"/>
      <c r="DM110" s="760"/>
      <c r="DN110" s="760"/>
      <c r="DO110" s="760"/>
      <c r="DP110" s="760"/>
      <c r="DQ110" s="760"/>
      <c r="DR110" s="760"/>
    </row>
    <row r="111" spans="1:122" s="761" customFormat="1" hidden="1">
      <c r="A111" s="789" t="s">
        <v>1763</v>
      </c>
      <c r="B111" s="776" t="s">
        <v>1532</v>
      </c>
      <c r="C111" s="1320"/>
      <c r="D111" s="1320"/>
      <c r="E111" s="1320"/>
      <c r="F111" s="1320"/>
      <c r="G111" s="1320"/>
      <c r="H111" s="1320"/>
      <c r="I111" s="1320"/>
      <c r="J111" s="1320"/>
      <c r="K111" s="1320"/>
      <c r="L111" s="1320"/>
      <c r="M111" s="1320"/>
      <c r="N111" s="1320"/>
      <c r="O111" s="924"/>
      <c r="P111" s="760"/>
      <c r="Q111" s="760"/>
      <c r="R111" s="760"/>
      <c r="S111" s="760"/>
      <c r="T111" s="760"/>
      <c r="U111" s="760"/>
      <c r="V111" s="760"/>
      <c r="W111" s="760"/>
      <c r="X111" s="760"/>
      <c r="Y111" s="760"/>
      <c r="Z111" s="760"/>
      <c r="AA111" s="760"/>
      <c r="AB111" s="760"/>
      <c r="AC111" s="760"/>
      <c r="AD111" s="760"/>
      <c r="AE111" s="760"/>
      <c r="AF111" s="760"/>
      <c r="AG111" s="760"/>
      <c r="AH111" s="760"/>
      <c r="AI111" s="760"/>
      <c r="AJ111" s="760"/>
      <c r="AK111" s="760"/>
      <c r="AL111" s="760"/>
      <c r="AM111" s="760"/>
      <c r="AN111" s="760"/>
      <c r="AO111" s="760"/>
      <c r="AP111" s="760"/>
      <c r="AQ111" s="760"/>
      <c r="AR111" s="760"/>
      <c r="AS111" s="760"/>
      <c r="AT111" s="760"/>
      <c r="AU111" s="760"/>
      <c r="AV111" s="760"/>
      <c r="AW111" s="760"/>
      <c r="AX111" s="760"/>
      <c r="AY111" s="760"/>
      <c r="AZ111" s="760"/>
      <c r="BA111" s="760"/>
      <c r="BB111" s="760"/>
      <c r="BC111" s="760"/>
      <c r="BD111" s="760"/>
      <c r="BE111" s="760"/>
      <c r="BF111" s="760"/>
      <c r="BG111" s="760"/>
      <c r="BH111" s="760"/>
      <c r="BI111" s="760"/>
      <c r="BJ111" s="760"/>
      <c r="BK111" s="760"/>
      <c r="BL111" s="760"/>
      <c r="BM111" s="760"/>
      <c r="BN111" s="760"/>
      <c r="BO111" s="760"/>
      <c r="BP111" s="760"/>
      <c r="BQ111" s="760"/>
      <c r="BR111" s="760"/>
      <c r="BS111" s="760"/>
      <c r="BT111" s="760"/>
      <c r="BU111" s="760"/>
      <c r="BV111" s="760"/>
      <c r="BW111" s="760"/>
      <c r="BX111" s="760"/>
      <c r="BY111" s="760"/>
      <c r="BZ111" s="760"/>
      <c r="CA111" s="760"/>
      <c r="CB111" s="760"/>
      <c r="CC111" s="760"/>
      <c r="CD111" s="760"/>
      <c r="CE111" s="760"/>
      <c r="CF111" s="760"/>
      <c r="CG111" s="760"/>
      <c r="CH111" s="760"/>
      <c r="CI111" s="760"/>
      <c r="CJ111" s="760"/>
      <c r="CK111" s="760"/>
      <c r="CL111" s="760"/>
      <c r="CM111" s="760"/>
      <c r="CN111" s="760"/>
      <c r="CO111" s="760"/>
      <c r="CP111" s="760"/>
      <c r="CQ111" s="760"/>
      <c r="CR111" s="760"/>
      <c r="CS111" s="760"/>
      <c r="CT111" s="760"/>
      <c r="CU111" s="760"/>
      <c r="CV111" s="760"/>
      <c r="CW111" s="760"/>
      <c r="CX111" s="760"/>
      <c r="CY111" s="760"/>
      <c r="CZ111" s="760"/>
      <c r="DA111" s="760"/>
      <c r="DB111" s="760"/>
      <c r="DC111" s="760"/>
      <c r="DD111" s="760"/>
      <c r="DE111" s="760"/>
      <c r="DF111" s="760"/>
      <c r="DG111" s="760"/>
      <c r="DH111" s="760"/>
      <c r="DI111" s="760"/>
      <c r="DJ111" s="760"/>
      <c r="DK111" s="760"/>
      <c r="DL111" s="760"/>
      <c r="DM111" s="760"/>
      <c r="DN111" s="760"/>
      <c r="DO111" s="760"/>
      <c r="DP111" s="760"/>
      <c r="DQ111" s="760"/>
      <c r="DR111" s="760"/>
    </row>
    <row r="112" spans="1:122" s="761" customFormat="1" ht="28.5" hidden="1">
      <c r="A112" s="789" t="s">
        <v>1764</v>
      </c>
      <c r="B112" s="776" t="s">
        <v>1534</v>
      </c>
      <c r="C112" s="1320"/>
      <c r="D112" s="1320"/>
      <c r="E112" s="1320"/>
      <c r="F112" s="1320"/>
      <c r="G112" s="1320"/>
      <c r="H112" s="1320"/>
      <c r="I112" s="1320"/>
      <c r="J112" s="1320"/>
      <c r="K112" s="1320"/>
      <c r="L112" s="1320"/>
      <c r="M112" s="1320"/>
      <c r="N112" s="1320"/>
      <c r="O112" s="926"/>
      <c r="P112" s="760"/>
      <c r="Q112" s="760"/>
      <c r="R112" s="760"/>
      <c r="S112" s="760"/>
      <c r="T112" s="760"/>
      <c r="U112" s="760"/>
      <c r="V112" s="760"/>
      <c r="W112" s="760"/>
      <c r="X112" s="760"/>
      <c r="Y112" s="760"/>
      <c r="Z112" s="760"/>
      <c r="AA112" s="760"/>
      <c r="AB112" s="760"/>
      <c r="AC112" s="760"/>
      <c r="AD112" s="760"/>
      <c r="AE112" s="760"/>
      <c r="AF112" s="760"/>
      <c r="AG112" s="760"/>
      <c r="AH112" s="760"/>
      <c r="AI112" s="760"/>
      <c r="AJ112" s="760"/>
      <c r="AK112" s="760"/>
      <c r="AL112" s="760"/>
      <c r="AM112" s="760"/>
      <c r="AN112" s="760"/>
      <c r="AO112" s="760"/>
      <c r="AP112" s="760"/>
      <c r="AQ112" s="760"/>
      <c r="AR112" s="760"/>
      <c r="AS112" s="760"/>
      <c r="AT112" s="760"/>
      <c r="AU112" s="760"/>
      <c r="AV112" s="760"/>
      <c r="AW112" s="760"/>
      <c r="AX112" s="760"/>
      <c r="AY112" s="760"/>
      <c r="AZ112" s="760"/>
      <c r="BA112" s="760"/>
      <c r="BB112" s="760"/>
      <c r="BC112" s="760"/>
      <c r="BD112" s="760"/>
      <c r="BE112" s="760"/>
      <c r="BF112" s="760"/>
      <c r="BG112" s="760"/>
      <c r="BH112" s="760"/>
      <c r="BI112" s="760"/>
      <c r="BJ112" s="760"/>
      <c r="BK112" s="760"/>
      <c r="BL112" s="760"/>
      <c r="BM112" s="760"/>
      <c r="BN112" s="760"/>
      <c r="BO112" s="760"/>
      <c r="BP112" s="760"/>
      <c r="BQ112" s="760"/>
      <c r="BR112" s="760"/>
      <c r="BS112" s="760"/>
      <c r="BT112" s="760"/>
      <c r="BU112" s="760"/>
      <c r="BV112" s="760"/>
      <c r="BW112" s="760"/>
      <c r="BX112" s="760"/>
      <c r="BY112" s="760"/>
      <c r="BZ112" s="760"/>
      <c r="CA112" s="760"/>
      <c r="CB112" s="760"/>
      <c r="CC112" s="760"/>
      <c r="CD112" s="760"/>
      <c r="CE112" s="760"/>
      <c r="CF112" s="760"/>
      <c r="CG112" s="760"/>
      <c r="CH112" s="760"/>
      <c r="CI112" s="760"/>
      <c r="CJ112" s="760"/>
      <c r="CK112" s="760"/>
      <c r="CL112" s="760"/>
      <c r="CM112" s="760"/>
      <c r="CN112" s="760"/>
      <c r="CO112" s="760"/>
      <c r="CP112" s="760"/>
      <c r="CQ112" s="760"/>
      <c r="CR112" s="760"/>
      <c r="CS112" s="760"/>
      <c r="CT112" s="760"/>
      <c r="CU112" s="760"/>
      <c r="CV112" s="760"/>
      <c r="CW112" s="760"/>
      <c r="CX112" s="760"/>
      <c r="CY112" s="760"/>
      <c r="CZ112" s="760"/>
      <c r="DA112" s="760"/>
      <c r="DB112" s="760"/>
      <c r="DC112" s="760"/>
      <c r="DD112" s="760"/>
      <c r="DE112" s="760"/>
      <c r="DF112" s="760"/>
      <c r="DG112" s="760"/>
      <c r="DH112" s="760"/>
      <c r="DI112" s="760"/>
      <c r="DJ112" s="760"/>
      <c r="DK112" s="760"/>
      <c r="DL112" s="760"/>
      <c r="DM112" s="760"/>
      <c r="DN112" s="760"/>
      <c r="DO112" s="760"/>
      <c r="DP112" s="760"/>
      <c r="DQ112" s="760"/>
      <c r="DR112" s="760"/>
    </row>
    <row r="113" spans="1:122" s="761" customFormat="1" ht="28.5">
      <c r="A113" s="789" t="s">
        <v>1765</v>
      </c>
      <c r="B113" s="776" t="s">
        <v>1536</v>
      </c>
      <c r="C113" s="1320"/>
      <c r="D113" s="1320"/>
      <c r="E113" s="1320">
        <v>14.11</v>
      </c>
      <c r="F113" s="1320">
        <v>14.11</v>
      </c>
      <c r="G113" s="1320">
        <v>14.11</v>
      </c>
      <c r="H113" s="1320"/>
      <c r="I113" s="1320"/>
      <c r="J113" s="1320"/>
      <c r="K113" s="1320"/>
      <c r="L113" s="1320"/>
      <c r="M113" s="1320"/>
      <c r="N113" s="1320"/>
      <c r="O113" s="924"/>
      <c r="P113" s="760"/>
      <c r="Q113" s="760"/>
      <c r="R113" s="760"/>
      <c r="S113" s="760"/>
      <c r="T113" s="760"/>
      <c r="U113" s="760"/>
      <c r="V113" s="760"/>
      <c r="W113" s="760"/>
      <c r="X113" s="760"/>
      <c r="Y113" s="760"/>
      <c r="Z113" s="760"/>
      <c r="AA113" s="760"/>
      <c r="AB113" s="760"/>
      <c r="AC113" s="760"/>
      <c r="AD113" s="760"/>
      <c r="AE113" s="760"/>
      <c r="AF113" s="760"/>
      <c r="AG113" s="760"/>
      <c r="AH113" s="760"/>
      <c r="AI113" s="760"/>
      <c r="AJ113" s="760"/>
      <c r="AK113" s="760"/>
      <c r="AL113" s="760"/>
      <c r="AM113" s="760"/>
      <c r="AN113" s="760"/>
      <c r="AO113" s="760"/>
      <c r="AP113" s="760"/>
      <c r="AQ113" s="760"/>
      <c r="AR113" s="760"/>
      <c r="AS113" s="760"/>
      <c r="AT113" s="760"/>
      <c r="AU113" s="760"/>
      <c r="AV113" s="760"/>
      <c r="AW113" s="760"/>
      <c r="AX113" s="760"/>
      <c r="AY113" s="760"/>
      <c r="AZ113" s="760"/>
      <c r="BA113" s="760"/>
      <c r="BB113" s="760"/>
      <c r="BC113" s="760"/>
      <c r="BD113" s="760"/>
      <c r="BE113" s="760"/>
      <c r="BF113" s="760"/>
      <c r="BG113" s="760"/>
      <c r="BH113" s="760"/>
      <c r="BI113" s="760"/>
      <c r="BJ113" s="760"/>
      <c r="BK113" s="760"/>
      <c r="BL113" s="760"/>
      <c r="BM113" s="760"/>
      <c r="BN113" s="760"/>
      <c r="BO113" s="760"/>
      <c r="BP113" s="760"/>
      <c r="BQ113" s="760"/>
      <c r="BR113" s="760"/>
      <c r="BS113" s="760"/>
      <c r="BT113" s="760"/>
      <c r="BU113" s="760"/>
      <c r="BV113" s="760"/>
      <c r="BW113" s="760"/>
      <c r="BX113" s="760"/>
      <c r="BY113" s="760"/>
      <c r="BZ113" s="760"/>
      <c r="CA113" s="760"/>
      <c r="CB113" s="760"/>
      <c r="CC113" s="760"/>
      <c r="CD113" s="760"/>
      <c r="CE113" s="760"/>
      <c r="CF113" s="760"/>
      <c r="CG113" s="760"/>
      <c r="CH113" s="760"/>
      <c r="CI113" s="760"/>
      <c r="CJ113" s="760"/>
      <c r="CK113" s="760"/>
      <c r="CL113" s="760"/>
      <c r="CM113" s="760"/>
      <c r="CN113" s="760"/>
      <c r="CO113" s="760"/>
      <c r="CP113" s="760"/>
      <c r="CQ113" s="760"/>
      <c r="CR113" s="760"/>
      <c r="CS113" s="760"/>
      <c r="CT113" s="760"/>
      <c r="CU113" s="760"/>
      <c r="CV113" s="760"/>
      <c r="CW113" s="760"/>
      <c r="CX113" s="760"/>
      <c r="CY113" s="760"/>
      <c r="CZ113" s="760"/>
      <c r="DA113" s="760"/>
      <c r="DB113" s="760"/>
      <c r="DC113" s="760"/>
      <c r="DD113" s="760"/>
      <c r="DE113" s="760"/>
      <c r="DF113" s="760"/>
      <c r="DG113" s="760"/>
      <c r="DH113" s="760"/>
      <c r="DI113" s="760"/>
      <c r="DJ113" s="760"/>
      <c r="DK113" s="760"/>
      <c r="DL113" s="760"/>
      <c r="DM113" s="760"/>
      <c r="DN113" s="760"/>
      <c r="DO113" s="760"/>
      <c r="DP113" s="760"/>
      <c r="DQ113" s="760"/>
      <c r="DR113" s="760"/>
    </row>
    <row r="114" spans="1:122" s="761" customFormat="1" hidden="1">
      <c r="A114" s="1314"/>
      <c r="B114" s="1315" t="s">
        <v>1538</v>
      </c>
      <c r="C114" s="1320"/>
      <c r="D114" s="1320"/>
      <c r="E114" s="1320"/>
      <c r="F114" s="1320"/>
      <c r="G114" s="1320"/>
      <c r="H114" s="1320"/>
      <c r="I114" s="1320"/>
      <c r="J114" s="1320"/>
      <c r="K114" s="1320"/>
      <c r="L114" s="1320"/>
      <c r="M114" s="1320"/>
      <c r="N114" s="1320"/>
      <c r="O114" s="791"/>
      <c r="P114" s="760"/>
      <c r="Q114" s="760"/>
      <c r="R114" s="760"/>
      <c r="S114" s="760"/>
      <c r="T114" s="760"/>
      <c r="U114" s="760"/>
      <c r="V114" s="760"/>
      <c r="W114" s="760"/>
      <c r="X114" s="760"/>
      <c r="Y114" s="760"/>
      <c r="Z114" s="760"/>
      <c r="AA114" s="760"/>
      <c r="AB114" s="760"/>
      <c r="AC114" s="760"/>
      <c r="AD114" s="760"/>
      <c r="AE114" s="760"/>
      <c r="AF114" s="760"/>
      <c r="AG114" s="760"/>
      <c r="AH114" s="760"/>
      <c r="AI114" s="760"/>
      <c r="AJ114" s="760"/>
      <c r="AK114" s="760"/>
      <c r="AL114" s="760"/>
      <c r="AM114" s="760"/>
      <c r="AN114" s="760"/>
      <c r="AO114" s="760"/>
      <c r="AP114" s="760"/>
      <c r="AQ114" s="760"/>
      <c r="AR114" s="760"/>
      <c r="AS114" s="760"/>
      <c r="AT114" s="760"/>
      <c r="AU114" s="760"/>
      <c r="AV114" s="760"/>
      <c r="AW114" s="760"/>
      <c r="AX114" s="760"/>
      <c r="AY114" s="760"/>
      <c r="AZ114" s="760"/>
      <c r="BA114" s="760"/>
      <c r="BB114" s="760"/>
      <c r="BC114" s="760"/>
      <c r="BD114" s="760"/>
      <c r="BE114" s="760"/>
      <c r="BF114" s="760"/>
      <c r="BG114" s="760"/>
      <c r="BH114" s="760"/>
      <c r="BI114" s="760"/>
      <c r="BJ114" s="760"/>
      <c r="BK114" s="760"/>
      <c r="BL114" s="760"/>
      <c r="BM114" s="760"/>
      <c r="BN114" s="760"/>
      <c r="BO114" s="760"/>
      <c r="BP114" s="760"/>
      <c r="BQ114" s="760"/>
      <c r="BR114" s="760"/>
      <c r="BS114" s="760"/>
      <c r="BT114" s="760"/>
      <c r="BU114" s="760"/>
      <c r="BV114" s="760"/>
      <c r="BW114" s="760"/>
      <c r="BX114" s="760"/>
      <c r="BY114" s="760"/>
      <c r="BZ114" s="760"/>
      <c r="CA114" s="760"/>
      <c r="CB114" s="760"/>
      <c r="CC114" s="760"/>
      <c r="CD114" s="760"/>
      <c r="CE114" s="760"/>
      <c r="CF114" s="760"/>
      <c r="CG114" s="760"/>
      <c r="CH114" s="760"/>
      <c r="CI114" s="760"/>
      <c r="CJ114" s="760"/>
      <c r="CK114" s="760"/>
      <c r="CL114" s="760"/>
      <c r="CM114" s="760"/>
      <c r="CN114" s="760"/>
      <c r="CO114" s="760"/>
      <c r="CP114" s="760"/>
      <c r="CQ114" s="760"/>
      <c r="CR114" s="760"/>
      <c r="CS114" s="760"/>
      <c r="CT114" s="760"/>
      <c r="CU114" s="760"/>
      <c r="CV114" s="760"/>
      <c r="CW114" s="760"/>
      <c r="CX114" s="760"/>
      <c r="CY114" s="760"/>
      <c r="CZ114" s="760"/>
      <c r="DA114" s="760"/>
      <c r="DB114" s="760"/>
      <c r="DC114" s="760"/>
      <c r="DD114" s="760"/>
      <c r="DE114" s="760"/>
      <c r="DF114" s="760"/>
      <c r="DG114" s="760"/>
      <c r="DH114" s="760"/>
      <c r="DI114" s="760"/>
      <c r="DJ114" s="760"/>
      <c r="DK114" s="760"/>
      <c r="DL114" s="760"/>
      <c r="DM114" s="760"/>
      <c r="DN114" s="760"/>
      <c r="DO114" s="760"/>
      <c r="DP114" s="760"/>
      <c r="DQ114" s="760"/>
      <c r="DR114" s="760"/>
    </row>
    <row r="115" spans="1:122" s="826" customFormat="1" hidden="1">
      <c r="A115" s="789" t="s">
        <v>320</v>
      </c>
      <c r="B115" s="776" t="s">
        <v>1766</v>
      </c>
      <c r="C115" s="1320"/>
      <c r="D115" s="1320"/>
      <c r="E115" s="1320"/>
      <c r="F115" s="1320"/>
      <c r="G115" s="1320"/>
      <c r="H115" s="1320"/>
      <c r="I115" s="1320"/>
      <c r="J115" s="1320"/>
      <c r="K115" s="1320"/>
      <c r="L115" s="1320"/>
      <c r="M115" s="1320"/>
      <c r="N115" s="1320"/>
      <c r="O115" s="804"/>
      <c r="P115" s="819"/>
      <c r="Q115" s="819"/>
      <c r="R115" s="819"/>
      <c r="S115" s="819"/>
      <c r="T115" s="819"/>
      <c r="U115" s="819"/>
      <c r="V115" s="819"/>
      <c r="W115" s="819"/>
      <c r="X115" s="819"/>
      <c r="Y115" s="819"/>
      <c r="Z115" s="819"/>
      <c r="AA115" s="819"/>
      <c r="AB115" s="819"/>
      <c r="AC115" s="819"/>
      <c r="AD115" s="819"/>
      <c r="AE115" s="819"/>
      <c r="AF115" s="819"/>
      <c r="AG115" s="819"/>
      <c r="AH115" s="819"/>
      <c r="AI115" s="819"/>
      <c r="AJ115" s="819"/>
      <c r="AK115" s="819"/>
      <c r="AL115" s="819"/>
      <c r="AM115" s="819"/>
      <c r="AN115" s="819"/>
      <c r="AO115" s="819"/>
      <c r="AP115" s="819"/>
      <c r="AQ115" s="819"/>
      <c r="AR115" s="819"/>
      <c r="AS115" s="819"/>
      <c r="AT115" s="819"/>
      <c r="AU115" s="819"/>
      <c r="AV115" s="819"/>
      <c r="AW115" s="819"/>
      <c r="AX115" s="819"/>
      <c r="AY115" s="819"/>
      <c r="AZ115" s="819"/>
      <c r="BA115" s="819"/>
      <c r="BB115" s="819"/>
      <c r="BC115" s="819"/>
      <c r="BD115" s="819"/>
      <c r="BE115" s="819"/>
      <c r="BF115" s="819"/>
      <c r="BG115" s="819"/>
      <c r="BH115" s="819"/>
      <c r="BI115" s="819"/>
      <c r="BJ115" s="819"/>
      <c r="BK115" s="819"/>
      <c r="BL115" s="819"/>
      <c r="BM115" s="819"/>
      <c r="BN115" s="819"/>
      <c r="BO115" s="819"/>
      <c r="BP115" s="819"/>
      <c r="BQ115" s="819"/>
      <c r="BR115" s="819"/>
      <c r="BS115" s="819"/>
      <c r="BT115" s="819"/>
      <c r="BU115" s="819"/>
      <c r="BV115" s="819"/>
      <c r="BW115" s="819"/>
      <c r="BX115" s="819"/>
      <c r="BY115" s="819"/>
      <c r="BZ115" s="819"/>
      <c r="CA115" s="819"/>
      <c r="CB115" s="819"/>
      <c r="CC115" s="819"/>
      <c r="CD115" s="819"/>
      <c r="CE115" s="819"/>
      <c r="CF115" s="819"/>
      <c r="CG115" s="819"/>
      <c r="CH115" s="819"/>
      <c r="CI115" s="819"/>
      <c r="CJ115" s="819"/>
      <c r="CK115" s="819"/>
      <c r="CL115" s="819"/>
      <c r="CM115" s="819"/>
      <c r="CN115" s="819"/>
      <c r="CO115" s="819"/>
      <c r="CP115" s="819"/>
      <c r="CQ115" s="819"/>
      <c r="CR115" s="819"/>
      <c r="CS115" s="819"/>
      <c r="CT115" s="819"/>
      <c r="CU115" s="819"/>
      <c r="CV115" s="819"/>
      <c r="CW115" s="819"/>
      <c r="CX115" s="819"/>
      <c r="CY115" s="819"/>
      <c r="CZ115" s="819"/>
      <c r="DA115" s="819"/>
      <c r="DB115" s="819"/>
      <c r="DC115" s="819"/>
      <c r="DD115" s="819"/>
      <c r="DE115" s="819"/>
      <c r="DF115" s="819"/>
      <c r="DG115" s="819"/>
      <c r="DH115" s="819"/>
      <c r="DI115" s="819"/>
      <c r="DJ115" s="819"/>
      <c r="DK115" s="819"/>
      <c r="DL115" s="819"/>
      <c r="DM115" s="819"/>
      <c r="DN115" s="819"/>
      <c r="DO115" s="819"/>
      <c r="DP115" s="819"/>
      <c r="DQ115" s="819"/>
      <c r="DR115" s="819"/>
    </row>
    <row r="116" spans="1:122" s="826" customFormat="1" ht="28.5" hidden="1">
      <c r="A116" s="1313" t="s">
        <v>652</v>
      </c>
      <c r="B116" s="1316" t="s">
        <v>1767</v>
      </c>
      <c r="C116" s="1325"/>
      <c r="D116" s="1325"/>
      <c r="E116" s="1325"/>
      <c r="F116" s="1325"/>
      <c r="G116" s="1325"/>
      <c r="H116" s="1325"/>
      <c r="I116" s="1325"/>
      <c r="J116" s="1325"/>
      <c r="K116" s="1325"/>
      <c r="L116" s="1325"/>
      <c r="M116" s="1325"/>
      <c r="N116" s="1325"/>
      <c r="O116" s="926"/>
      <c r="P116" s="819"/>
      <c r="Q116" s="819"/>
      <c r="R116" s="819"/>
      <c r="S116" s="819"/>
      <c r="T116" s="819"/>
      <c r="U116" s="819"/>
      <c r="V116" s="819"/>
      <c r="W116" s="819"/>
      <c r="X116" s="819"/>
      <c r="Y116" s="819"/>
      <c r="Z116" s="819"/>
      <c r="AA116" s="819"/>
      <c r="AB116" s="819"/>
      <c r="AC116" s="819"/>
      <c r="AD116" s="819"/>
      <c r="AE116" s="819"/>
      <c r="AF116" s="819"/>
      <c r="AG116" s="819"/>
      <c r="AH116" s="819"/>
      <c r="AI116" s="819"/>
      <c r="AJ116" s="819"/>
      <c r="AK116" s="819"/>
      <c r="AL116" s="819"/>
      <c r="AM116" s="819"/>
      <c r="AN116" s="819"/>
      <c r="AO116" s="819"/>
      <c r="AP116" s="819"/>
      <c r="AQ116" s="819"/>
      <c r="AR116" s="819"/>
      <c r="AS116" s="819"/>
      <c r="AT116" s="819"/>
      <c r="AU116" s="819"/>
      <c r="AV116" s="819"/>
      <c r="AW116" s="819"/>
      <c r="AX116" s="819"/>
      <c r="AY116" s="819"/>
      <c r="AZ116" s="819"/>
      <c r="BA116" s="819"/>
      <c r="BB116" s="819"/>
      <c r="BC116" s="819"/>
      <c r="BD116" s="819"/>
      <c r="BE116" s="819"/>
      <c r="BF116" s="819"/>
      <c r="BG116" s="819"/>
      <c r="BH116" s="819"/>
      <c r="BI116" s="819"/>
      <c r="BJ116" s="819"/>
      <c r="BK116" s="819"/>
      <c r="BL116" s="819"/>
      <c r="BM116" s="819"/>
      <c r="BN116" s="819"/>
      <c r="BO116" s="819"/>
      <c r="BP116" s="819"/>
      <c r="BQ116" s="819"/>
      <c r="BR116" s="819"/>
      <c r="BS116" s="819"/>
      <c r="BT116" s="819"/>
      <c r="BU116" s="819"/>
      <c r="BV116" s="819"/>
      <c r="BW116" s="819"/>
      <c r="BX116" s="819"/>
      <c r="BY116" s="819"/>
      <c r="BZ116" s="819"/>
      <c r="CA116" s="819"/>
      <c r="CB116" s="819"/>
      <c r="CC116" s="819"/>
      <c r="CD116" s="819"/>
      <c r="CE116" s="819"/>
      <c r="CF116" s="819"/>
      <c r="CG116" s="819"/>
      <c r="CH116" s="819"/>
      <c r="CI116" s="819"/>
      <c r="CJ116" s="819"/>
      <c r="CK116" s="819"/>
      <c r="CL116" s="819"/>
      <c r="CM116" s="819"/>
      <c r="CN116" s="819"/>
      <c r="CO116" s="819"/>
      <c r="CP116" s="819"/>
      <c r="CQ116" s="819"/>
      <c r="CR116" s="819"/>
      <c r="CS116" s="819"/>
      <c r="CT116" s="819"/>
      <c r="CU116" s="819"/>
      <c r="CV116" s="819"/>
      <c r="CW116" s="819"/>
      <c r="CX116" s="819"/>
      <c r="CY116" s="819"/>
      <c r="CZ116" s="819"/>
      <c r="DA116" s="819"/>
      <c r="DB116" s="819"/>
      <c r="DC116" s="819"/>
      <c r="DD116" s="819"/>
      <c r="DE116" s="819"/>
      <c r="DF116" s="819"/>
      <c r="DG116" s="819"/>
      <c r="DH116" s="819"/>
      <c r="DI116" s="819"/>
      <c r="DJ116" s="819"/>
      <c r="DK116" s="819"/>
      <c r="DL116" s="819"/>
      <c r="DM116" s="819"/>
      <c r="DN116" s="819"/>
      <c r="DO116" s="819"/>
      <c r="DP116" s="819"/>
      <c r="DQ116" s="819"/>
      <c r="DR116" s="819"/>
    </row>
    <row r="117" spans="1:122" s="826" customFormat="1">
      <c r="A117" s="789" t="s">
        <v>321</v>
      </c>
      <c r="B117" s="1317" t="s">
        <v>1008</v>
      </c>
      <c r="C117" s="822">
        <f>C17/C11</f>
        <v>33.395867319195212</v>
      </c>
      <c r="D117" s="822">
        <f t="shared" ref="D117:N117" si="7">D17/D11</f>
        <v>35.337372624621317</v>
      </c>
      <c r="E117" s="822">
        <f t="shared" si="7"/>
        <v>94.781686746987944</v>
      </c>
      <c r="F117" s="822">
        <f t="shared" si="7"/>
        <v>94.783132530120483</v>
      </c>
      <c r="G117" s="822">
        <f t="shared" si="7"/>
        <v>94.783132530120483</v>
      </c>
      <c r="H117" s="822">
        <f t="shared" si="7"/>
        <v>94.154457831325303</v>
      </c>
      <c r="I117" s="822">
        <f t="shared" si="7"/>
        <v>94.154457831325303</v>
      </c>
      <c r="J117" s="822">
        <f t="shared" si="7"/>
        <v>97.92063614457831</v>
      </c>
      <c r="K117" s="822">
        <f t="shared" si="7"/>
        <v>97.92063614457831</v>
      </c>
      <c r="L117" s="822">
        <f t="shared" si="7"/>
        <v>101.83746159036143</v>
      </c>
      <c r="M117" s="822">
        <f t="shared" si="7"/>
        <v>101.83746159036143</v>
      </c>
      <c r="N117" s="822">
        <f t="shared" si="7"/>
        <v>105.9109600539759</v>
      </c>
      <c r="O117" s="926"/>
      <c r="P117" s="819"/>
      <c r="Q117" s="819"/>
      <c r="R117" s="819"/>
      <c r="S117" s="819"/>
      <c r="T117" s="819"/>
      <c r="U117" s="819"/>
      <c r="V117" s="819"/>
      <c r="W117" s="819"/>
      <c r="X117" s="819"/>
      <c r="Y117" s="819"/>
      <c r="Z117" s="819"/>
      <c r="AA117" s="819"/>
      <c r="AB117" s="819"/>
      <c r="AC117" s="819"/>
      <c r="AD117" s="819"/>
      <c r="AE117" s="819"/>
      <c r="AF117" s="819"/>
      <c r="AG117" s="819"/>
      <c r="AH117" s="819"/>
      <c r="AI117" s="819"/>
      <c r="AJ117" s="819"/>
      <c r="AK117" s="819"/>
      <c r="AL117" s="819"/>
      <c r="AM117" s="819"/>
      <c r="AN117" s="819"/>
      <c r="AO117" s="819"/>
      <c r="AP117" s="819"/>
      <c r="AQ117" s="819"/>
      <c r="AR117" s="819"/>
      <c r="AS117" s="819"/>
      <c r="AT117" s="819"/>
      <c r="AU117" s="819"/>
      <c r="AV117" s="819"/>
      <c r="AW117" s="819"/>
      <c r="AX117" s="819"/>
      <c r="AY117" s="819"/>
      <c r="AZ117" s="819"/>
      <c r="BA117" s="819"/>
      <c r="BB117" s="819"/>
      <c r="BC117" s="819"/>
      <c r="BD117" s="819"/>
      <c r="BE117" s="819"/>
      <c r="BF117" s="819"/>
      <c r="BG117" s="819"/>
      <c r="BH117" s="819"/>
      <c r="BI117" s="819"/>
      <c r="BJ117" s="819"/>
      <c r="BK117" s="819"/>
      <c r="BL117" s="819"/>
      <c r="BM117" s="819"/>
      <c r="BN117" s="819"/>
      <c r="BO117" s="819"/>
      <c r="BP117" s="819"/>
      <c r="BQ117" s="819"/>
      <c r="BR117" s="819"/>
      <c r="BS117" s="819"/>
      <c r="BT117" s="819"/>
      <c r="BU117" s="819"/>
      <c r="BV117" s="819"/>
      <c r="BW117" s="819"/>
      <c r="BX117" s="819"/>
      <c r="BY117" s="819"/>
      <c r="BZ117" s="819"/>
      <c r="CA117" s="819"/>
      <c r="CB117" s="819"/>
      <c r="CC117" s="819"/>
      <c r="CD117" s="819"/>
      <c r="CE117" s="819"/>
      <c r="CF117" s="819"/>
      <c r="CG117" s="819"/>
      <c r="CH117" s="819"/>
      <c r="CI117" s="819"/>
      <c r="CJ117" s="819"/>
      <c r="CK117" s="819"/>
      <c r="CL117" s="819"/>
      <c r="CM117" s="819"/>
      <c r="CN117" s="819"/>
      <c r="CO117" s="819"/>
      <c r="CP117" s="819"/>
      <c r="CQ117" s="819"/>
      <c r="CR117" s="819"/>
      <c r="CS117" s="819"/>
      <c r="CT117" s="819"/>
      <c r="CU117" s="819"/>
      <c r="CV117" s="819"/>
      <c r="CW117" s="819"/>
      <c r="CX117" s="819"/>
      <c r="CY117" s="819"/>
      <c r="CZ117" s="819"/>
      <c r="DA117" s="819"/>
      <c r="DB117" s="819"/>
      <c r="DC117" s="819"/>
      <c r="DD117" s="819"/>
      <c r="DE117" s="819"/>
      <c r="DF117" s="819"/>
      <c r="DG117" s="819"/>
      <c r="DH117" s="819"/>
      <c r="DI117" s="819"/>
      <c r="DJ117" s="819"/>
      <c r="DK117" s="819"/>
      <c r="DL117" s="819"/>
      <c r="DM117" s="819"/>
      <c r="DN117" s="819"/>
      <c r="DO117" s="819"/>
      <c r="DP117" s="819"/>
      <c r="DQ117" s="819"/>
      <c r="DR117" s="819"/>
    </row>
    <row r="118" spans="1:122" s="826" customFormat="1">
      <c r="A118" s="789" t="s">
        <v>1539</v>
      </c>
      <c r="B118" s="1318" t="s">
        <v>1009</v>
      </c>
      <c r="C118" s="825"/>
      <c r="D118" s="825"/>
      <c r="E118" s="825"/>
      <c r="F118" s="825"/>
      <c r="G118" s="825"/>
      <c r="H118" s="825"/>
      <c r="I118" s="825"/>
      <c r="J118" s="825"/>
      <c r="K118" s="825"/>
      <c r="L118" s="825"/>
      <c r="M118" s="825"/>
      <c r="N118" s="825"/>
      <c r="O118" s="926"/>
      <c r="P118" s="819"/>
      <c r="Q118" s="819"/>
      <c r="R118" s="819"/>
      <c r="S118" s="819"/>
      <c r="T118" s="819"/>
      <c r="U118" s="819"/>
      <c r="V118" s="819"/>
      <c r="W118" s="819"/>
      <c r="X118" s="819"/>
      <c r="Y118" s="819"/>
      <c r="Z118" s="819"/>
      <c r="AA118" s="819"/>
      <c r="AB118" s="819"/>
      <c r="AC118" s="819"/>
      <c r="AD118" s="819"/>
      <c r="AE118" s="819"/>
      <c r="AF118" s="819"/>
      <c r="AG118" s="819"/>
      <c r="AH118" s="819"/>
      <c r="AI118" s="819"/>
      <c r="AJ118" s="819"/>
      <c r="AK118" s="819"/>
      <c r="AL118" s="819"/>
      <c r="AM118" s="819"/>
      <c r="AN118" s="819"/>
      <c r="AO118" s="819"/>
      <c r="AP118" s="819"/>
      <c r="AQ118" s="819"/>
      <c r="AR118" s="819"/>
      <c r="AS118" s="819"/>
      <c r="AT118" s="819"/>
      <c r="AU118" s="819"/>
      <c r="AV118" s="819"/>
      <c r="AW118" s="819"/>
      <c r="AX118" s="819"/>
      <c r="AY118" s="819"/>
      <c r="AZ118" s="819"/>
      <c r="BA118" s="819"/>
      <c r="BB118" s="819"/>
      <c r="BC118" s="819"/>
      <c r="BD118" s="819"/>
      <c r="BE118" s="819"/>
      <c r="BF118" s="819"/>
      <c r="BG118" s="819"/>
      <c r="BH118" s="819"/>
      <c r="BI118" s="819"/>
      <c r="BJ118" s="819"/>
      <c r="BK118" s="819"/>
      <c r="BL118" s="819"/>
      <c r="BM118" s="819"/>
      <c r="BN118" s="819"/>
      <c r="BO118" s="819"/>
      <c r="BP118" s="819"/>
      <c r="BQ118" s="819"/>
      <c r="BR118" s="819"/>
      <c r="BS118" s="819"/>
      <c r="BT118" s="819"/>
      <c r="BU118" s="819"/>
      <c r="BV118" s="819"/>
      <c r="BW118" s="819"/>
      <c r="BX118" s="819"/>
      <c r="BY118" s="819"/>
      <c r="BZ118" s="819"/>
      <c r="CA118" s="819"/>
      <c r="CB118" s="819"/>
      <c r="CC118" s="819"/>
      <c r="CD118" s="819"/>
      <c r="CE118" s="819"/>
      <c r="CF118" s="819"/>
      <c r="CG118" s="819"/>
      <c r="CH118" s="819"/>
      <c r="CI118" s="819"/>
      <c r="CJ118" s="819"/>
      <c r="CK118" s="819"/>
      <c r="CL118" s="819"/>
      <c r="CM118" s="819"/>
      <c r="CN118" s="819"/>
      <c r="CO118" s="819"/>
      <c r="CP118" s="819"/>
      <c r="CQ118" s="819"/>
      <c r="CR118" s="819"/>
      <c r="CS118" s="819"/>
      <c r="CT118" s="819"/>
      <c r="CU118" s="819"/>
      <c r="CV118" s="819"/>
      <c r="CW118" s="819"/>
      <c r="CX118" s="819"/>
      <c r="CY118" s="819"/>
      <c r="CZ118" s="819"/>
      <c r="DA118" s="819"/>
      <c r="DB118" s="819"/>
      <c r="DC118" s="819"/>
      <c r="DD118" s="819"/>
      <c r="DE118" s="819"/>
      <c r="DF118" s="819"/>
      <c r="DG118" s="819"/>
      <c r="DH118" s="819"/>
      <c r="DI118" s="819"/>
      <c r="DJ118" s="819"/>
      <c r="DK118" s="819"/>
      <c r="DL118" s="819"/>
      <c r="DM118" s="819"/>
      <c r="DN118" s="819"/>
      <c r="DO118" s="819"/>
      <c r="DP118" s="819"/>
      <c r="DQ118" s="819"/>
      <c r="DR118" s="819"/>
    </row>
    <row r="119" spans="1:122" ht="14.25" hidden="1" customHeight="1">
      <c r="A119" s="834" t="e">
        <v>#REF!</v>
      </c>
      <c r="B119" s="835"/>
      <c r="C119" s="836"/>
      <c r="D119" s="837"/>
      <c r="E119" s="837"/>
      <c r="F119" s="837"/>
      <c r="G119" s="838"/>
      <c r="H119" s="838"/>
      <c r="I119" s="838"/>
      <c r="J119" s="838"/>
      <c r="K119" s="839"/>
    </row>
  </sheetData>
  <sheetProtection formatColumns="0" formatRows="0"/>
  <mergeCells count="22">
    <mergeCell ref="L7:L8"/>
    <mergeCell ref="G7:G8"/>
    <mergeCell ref="H7:H8"/>
    <mergeCell ref="I7:I8"/>
    <mergeCell ref="J7:J8"/>
    <mergeCell ref="K7:K8"/>
    <mergeCell ref="A1:O1"/>
    <mergeCell ref="A2:O2"/>
    <mergeCell ref="A3:O3"/>
    <mergeCell ref="F7:F8"/>
    <mergeCell ref="A5:B5"/>
    <mergeCell ref="C5:E5"/>
    <mergeCell ref="A6:B6"/>
    <mergeCell ref="C6:E6"/>
    <mergeCell ref="A7:A8"/>
    <mergeCell ref="B7:B8"/>
    <mergeCell ref="C7:C8"/>
    <mergeCell ref="D7:D8"/>
    <mergeCell ref="E7:E8"/>
    <mergeCell ref="M7:M8"/>
    <mergeCell ref="N7:N8"/>
    <mergeCell ref="O7:O8"/>
  </mergeCells>
  <pageMargins left="0.31496062992125984" right="0.19685039370078741" top="0.15748031496062992" bottom="0.15748031496062992" header="0" footer="0"/>
  <pageSetup paperSize="9" scale="41" fitToHeight="0" orientation="landscape" r:id="rId1"/>
  <headerFooter alignWithMargins="0"/>
  <legacy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S121"/>
  <sheetViews>
    <sheetView view="pageBreakPreview" zoomScale="85" zoomScaleNormal="70" zoomScaleSheetLayoutView="85" workbookViewId="0">
      <selection activeCell="L67" sqref="L1:L1048576"/>
    </sheetView>
  </sheetViews>
  <sheetFormatPr defaultRowHeight="14.25" outlineLevelCol="1"/>
  <cols>
    <col min="1" max="1" width="15.140625" style="759" customWidth="1"/>
    <col min="2" max="2" width="56.7109375" style="759" customWidth="1"/>
    <col min="3" max="3" width="20.42578125" style="760" customWidth="1"/>
    <col min="4" max="4" width="19.7109375" style="759" customWidth="1"/>
    <col min="5" max="5" width="20.85546875" style="759" customWidth="1"/>
    <col min="6" max="6" width="21.7109375" style="759" customWidth="1"/>
    <col min="7" max="7" width="21.28515625" style="759" customWidth="1" outlineLevel="1"/>
    <col min="8" max="8" width="21.5703125" style="759" customWidth="1" outlineLevel="1"/>
    <col min="9" max="10" width="22.28515625" style="759" customWidth="1" outlineLevel="1"/>
    <col min="11" max="11" width="15.140625" style="759" customWidth="1"/>
    <col min="12" max="123" width="9.140625" style="760"/>
    <col min="124" max="16384" width="9.140625" style="759"/>
  </cols>
  <sheetData>
    <row r="1" spans="1:123">
      <c r="A1" s="1795" t="s">
        <v>1078</v>
      </c>
      <c r="B1" s="1843"/>
      <c r="C1" s="1843"/>
      <c r="D1" s="1843"/>
      <c r="E1" s="1843"/>
      <c r="F1" s="1843"/>
      <c r="G1" s="1843"/>
      <c r="H1" s="1843"/>
      <c r="I1" s="1843"/>
      <c r="J1" s="1843"/>
      <c r="K1" s="1843"/>
    </row>
    <row r="2" spans="1:123">
      <c r="A2" s="1795" t="s">
        <v>1552</v>
      </c>
      <c r="B2" s="1843"/>
      <c r="C2" s="1843"/>
      <c r="D2" s="1843"/>
      <c r="E2" s="1843"/>
      <c r="F2" s="1843"/>
      <c r="G2" s="1843"/>
      <c r="H2" s="1843"/>
      <c r="I2" s="1843"/>
      <c r="J2" s="1843"/>
      <c r="K2" s="1843"/>
    </row>
    <row r="3" spans="1:123">
      <c r="A3" s="1795"/>
      <c r="B3" s="1843"/>
      <c r="C3" s="1843"/>
      <c r="D3" s="1843"/>
      <c r="E3" s="1843"/>
      <c r="F3" s="1843"/>
      <c r="G3" s="1843"/>
      <c r="H3" s="1843"/>
      <c r="I3" s="1843"/>
      <c r="J3" s="1843"/>
      <c r="K3" s="1843"/>
    </row>
    <row r="5" spans="1:123" ht="16.5" customHeight="1">
      <c r="A5" s="1841" t="s">
        <v>733</v>
      </c>
      <c r="B5" s="1841"/>
      <c r="C5" s="1835" t="s">
        <v>1549</v>
      </c>
      <c r="D5" s="1835"/>
      <c r="E5" s="1836"/>
    </row>
    <row r="6" spans="1:123" ht="13.5" customHeight="1">
      <c r="A6" s="1834" t="s">
        <v>1258</v>
      </c>
      <c r="B6" s="1834"/>
      <c r="C6" s="1835" t="s">
        <v>1347</v>
      </c>
      <c r="D6" s="1835"/>
      <c r="E6" s="1836"/>
    </row>
    <row r="7" spans="1:123" s="761" customFormat="1" ht="13.5" customHeight="1">
      <c r="A7" s="1837" t="s">
        <v>721</v>
      </c>
      <c r="B7" s="1838" t="s">
        <v>915</v>
      </c>
      <c r="C7" s="1839" t="s">
        <v>1348</v>
      </c>
      <c r="D7" s="1839" t="s">
        <v>1349</v>
      </c>
      <c r="E7" s="1839" t="s">
        <v>1350</v>
      </c>
      <c r="F7" s="1839" t="s">
        <v>1351</v>
      </c>
      <c r="G7" s="1839" t="s">
        <v>1352</v>
      </c>
      <c r="H7" s="1839" t="s">
        <v>1353</v>
      </c>
      <c r="I7" s="1839" t="s">
        <v>1354</v>
      </c>
      <c r="J7" s="1839" t="s">
        <v>1355</v>
      </c>
      <c r="K7" s="1844" t="s">
        <v>916</v>
      </c>
      <c r="L7" s="760"/>
      <c r="M7" s="760"/>
      <c r="N7" s="760"/>
      <c r="O7" s="760"/>
      <c r="P7" s="760"/>
      <c r="Q7" s="760"/>
      <c r="R7" s="760"/>
      <c r="S7" s="760"/>
      <c r="T7" s="760"/>
      <c r="U7" s="760"/>
      <c r="V7" s="760"/>
      <c r="W7" s="760"/>
      <c r="X7" s="760"/>
      <c r="Y7" s="760"/>
      <c r="Z7" s="760"/>
      <c r="AA7" s="760"/>
      <c r="AB7" s="760"/>
      <c r="AC7" s="760"/>
      <c r="AD7" s="760"/>
      <c r="AE7" s="760"/>
      <c r="AF7" s="760"/>
      <c r="AG7" s="760"/>
      <c r="AH7" s="760"/>
      <c r="AI7" s="760"/>
      <c r="AJ7" s="760"/>
      <c r="AK7" s="760"/>
      <c r="AL7" s="760"/>
      <c r="AM7" s="760"/>
      <c r="AN7" s="760"/>
      <c r="AO7" s="760"/>
      <c r="AP7" s="760"/>
      <c r="AQ7" s="760"/>
      <c r="AR7" s="760"/>
      <c r="AS7" s="760"/>
      <c r="AT7" s="760"/>
      <c r="AU7" s="760"/>
      <c r="AV7" s="760"/>
      <c r="AW7" s="760"/>
      <c r="AX7" s="760"/>
      <c r="AY7" s="760"/>
      <c r="AZ7" s="760"/>
      <c r="BA7" s="760"/>
      <c r="BB7" s="760"/>
      <c r="BC7" s="760"/>
      <c r="BD7" s="760"/>
      <c r="BE7" s="760"/>
      <c r="BF7" s="760"/>
      <c r="BG7" s="760"/>
      <c r="BH7" s="760"/>
      <c r="BI7" s="760"/>
      <c r="BJ7" s="760"/>
      <c r="BK7" s="760"/>
      <c r="BL7" s="760"/>
      <c r="BM7" s="760"/>
      <c r="BN7" s="760"/>
      <c r="BO7" s="760"/>
      <c r="BP7" s="760"/>
      <c r="BQ7" s="760"/>
      <c r="BR7" s="760"/>
      <c r="BS7" s="760"/>
      <c r="BT7" s="760"/>
      <c r="BU7" s="760"/>
      <c r="BV7" s="760"/>
      <c r="BW7" s="760"/>
      <c r="BX7" s="760"/>
      <c r="BY7" s="760"/>
      <c r="BZ7" s="760"/>
      <c r="CA7" s="760"/>
      <c r="CB7" s="760"/>
      <c r="CC7" s="760"/>
      <c r="CD7" s="760"/>
      <c r="CE7" s="760"/>
      <c r="CF7" s="760"/>
      <c r="CG7" s="760"/>
      <c r="CH7" s="760"/>
      <c r="CI7" s="760"/>
      <c r="CJ7" s="760"/>
      <c r="CK7" s="760"/>
      <c r="CL7" s="760"/>
      <c r="CM7" s="760"/>
      <c r="CN7" s="760"/>
      <c r="CO7" s="760"/>
      <c r="CP7" s="760"/>
      <c r="CQ7" s="760"/>
      <c r="CR7" s="760"/>
      <c r="CS7" s="760"/>
      <c r="CT7" s="760"/>
      <c r="CU7" s="760"/>
      <c r="CV7" s="760"/>
      <c r="CW7" s="760"/>
      <c r="CX7" s="760"/>
      <c r="CY7" s="760"/>
      <c r="CZ7" s="760"/>
      <c r="DA7" s="760"/>
      <c r="DB7" s="760"/>
      <c r="DC7" s="760"/>
      <c r="DD7" s="760"/>
      <c r="DE7" s="760"/>
      <c r="DF7" s="760"/>
      <c r="DG7" s="760"/>
      <c r="DH7" s="760"/>
      <c r="DI7" s="760"/>
      <c r="DJ7" s="760"/>
      <c r="DK7" s="760"/>
      <c r="DL7" s="760"/>
      <c r="DM7" s="760"/>
      <c r="DN7" s="760"/>
      <c r="DO7" s="760"/>
      <c r="DP7" s="760"/>
      <c r="DQ7" s="760"/>
      <c r="DR7" s="760"/>
      <c r="DS7" s="760"/>
    </row>
    <row r="8" spans="1:123" s="761" customFormat="1" ht="70.5" customHeight="1">
      <c r="A8" s="1837"/>
      <c r="B8" s="1838"/>
      <c r="C8" s="1839"/>
      <c r="D8" s="1839"/>
      <c r="E8" s="1839"/>
      <c r="F8" s="1839"/>
      <c r="G8" s="1839"/>
      <c r="H8" s="1839"/>
      <c r="I8" s="1839"/>
      <c r="J8" s="1839"/>
      <c r="K8" s="1844"/>
      <c r="L8" s="760"/>
      <c r="M8" s="760"/>
      <c r="N8" s="760"/>
      <c r="O8" s="760"/>
      <c r="P8" s="760"/>
      <c r="Q8" s="760"/>
      <c r="R8" s="760"/>
      <c r="S8" s="760"/>
      <c r="T8" s="760"/>
      <c r="U8" s="760"/>
      <c r="V8" s="760"/>
      <c r="W8" s="760"/>
      <c r="X8" s="760"/>
      <c r="Y8" s="760"/>
      <c r="Z8" s="760"/>
      <c r="AA8" s="760"/>
      <c r="AB8" s="760"/>
      <c r="AC8" s="760"/>
      <c r="AD8" s="760"/>
      <c r="AE8" s="760"/>
      <c r="AF8" s="760"/>
      <c r="AG8" s="760"/>
      <c r="AH8" s="760"/>
      <c r="AI8" s="760"/>
      <c r="AJ8" s="760"/>
      <c r="AK8" s="760"/>
      <c r="AL8" s="760"/>
      <c r="AM8" s="760"/>
      <c r="AN8" s="760"/>
      <c r="AO8" s="760"/>
      <c r="AP8" s="760"/>
      <c r="AQ8" s="760"/>
      <c r="AR8" s="760"/>
      <c r="AS8" s="760"/>
      <c r="AT8" s="760"/>
      <c r="AU8" s="760"/>
      <c r="AV8" s="760"/>
      <c r="AW8" s="760"/>
      <c r="AX8" s="760"/>
      <c r="AY8" s="760"/>
      <c r="AZ8" s="760"/>
      <c r="BA8" s="760"/>
      <c r="BB8" s="760"/>
      <c r="BC8" s="760"/>
      <c r="BD8" s="760"/>
      <c r="BE8" s="760"/>
      <c r="BF8" s="760"/>
      <c r="BG8" s="760"/>
      <c r="BH8" s="760"/>
      <c r="BI8" s="760"/>
      <c r="BJ8" s="760"/>
      <c r="BK8" s="760"/>
      <c r="BL8" s="760"/>
      <c r="BM8" s="760"/>
      <c r="BN8" s="760"/>
      <c r="BO8" s="760"/>
      <c r="BP8" s="760"/>
      <c r="BQ8" s="760"/>
      <c r="BR8" s="760"/>
      <c r="BS8" s="760"/>
      <c r="BT8" s="760"/>
      <c r="BU8" s="760"/>
      <c r="BV8" s="760"/>
      <c r="BW8" s="760"/>
      <c r="BX8" s="760"/>
      <c r="BY8" s="760"/>
      <c r="BZ8" s="760"/>
      <c r="CA8" s="760"/>
      <c r="CB8" s="760"/>
      <c r="CC8" s="760"/>
      <c r="CD8" s="760"/>
      <c r="CE8" s="760"/>
      <c r="CF8" s="760"/>
      <c r="CG8" s="760"/>
      <c r="CH8" s="760"/>
      <c r="CI8" s="760"/>
      <c r="CJ8" s="760"/>
      <c r="CK8" s="760"/>
      <c r="CL8" s="760"/>
      <c r="CM8" s="760"/>
      <c r="CN8" s="760"/>
      <c r="CO8" s="760"/>
      <c r="CP8" s="760"/>
      <c r="CQ8" s="760"/>
      <c r="CR8" s="760"/>
      <c r="CS8" s="760"/>
      <c r="CT8" s="760"/>
      <c r="CU8" s="760"/>
      <c r="CV8" s="760"/>
      <c r="CW8" s="760"/>
      <c r="CX8" s="760"/>
      <c r="CY8" s="760"/>
      <c r="CZ8" s="760"/>
      <c r="DA8" s="760"/>
      <c r="DB8" s="760"/>
      <c r="DC8" s="760"/>
      <c r="DD8" s="760"/>
      <c r="DE8" s="760"/>
      <c r="DF8" s="760"/>
      <c r="DG8" s="760"/>
      <c r="DH8" s="760"/>
      <c r="DI8" s="760"/>
      <c r="DJ8" s="760"/>
      <c r="DK8" s="760"/>
      <c r="DL8" s="760"/>
      <c r="DM8" s="760"/>
      <c r="DN8" s="760"/>
      <c r="DO8" s="760"/>
      <c r="DP8" s="760"/>
      <c r="DQ8" s="760"/>
      <c r="DR8" s="760"/>
      <c r="DS8" s="760"/>
    </row>
    <row r="9" spans="1:123" s="761" customFormat="1">
      <c r="A9" s="765" t="s">
        <v>917</v>
      </c>
      <c r="B9" s="766">
        <v>2</v>
      </c>
      <c r="C9" s="766">
        <v>3</v>
      </c>
      <c r="D9" s="766">
        <v>4</v>
      </c>
      <c r="E9" s="766">
        <v>5</v>
      </c>
      <c r="F9" s="766">
        <v>6</v>
      </c>
      <c r="G9" s="766">
        <v>7</v>
      </c>
      <c r="H9" s="766">
        <v>8</v>
      </c>
      <c r="I9" s="766">
        <v>9</v>
      </c>
      <c r="J9" s="766">
        <v>10</v>
      </c>
      <c r="K9" s="766">
        <v>11</v>
      </c>
      <c r="L9" s="760"/>
      <c r="M9" s="760"/>
      <c r="N9" s="760"/>
      <c r="O9" s="760"/>
      <c r="P9" s="760"/>
      <c r="Q9" s="760"/>
      <c r="R9" s="760"/>
      <c r="S9" s="760"/>
      <c r="T9" s="760"/>
      <c r="U9" s="760"/>
      <c r="V9" s="760"/>
      <c r="W9" s="760"/>
      <c r="X9" s="760"/>
      <c r="Y9" s="760"/>
      <c r="Z9" s="760"/>
      <c r="AA9" s="760"/>
      <c r="AB9" s="760"/>
      <c r="AC9" s="760"/>
      <c r="AD9" s="760"/>
      <c r="AE9" s="760"/>
      <c r="AF9" s="760"/>
      <c r="AG9" s="760"/>
      <c r="AH9" s="760"/>
      <c r="AI9" s="760"/>
      <c r="AJ9" s="760"/>
      <c r="AK9" s="760"/>
      <c r="AL9" s="760"/>
      <c r="AM9" s="760"/>
      <c r="AN9" s="760"/>
      <c r="AO9" s="760"/>
      <c r="AP9" s="760"/>
      <c r="AQ9" s="760"/>
      <c r="AR9" s="760"/>
      <c r="AS9" s="760"/>
      <c r="AT9" s="760"/>
      <c r="AU9" s="760"/>
      <c r="AV9" s="760"/>
      <c r="AW9" s="760"/>
      <c r="AX9" s="760"/>
      <c r="AY9" s="760"/>
      <c r="AZ9" s="760"/>
      <c r="BA9" s="760"/>
      <c r="BB9" s="760"/>
      <c r="BC9" s="760"/>
      <c r="BD9" s="760"/>
      <c r="BE9" s="760"/>
      <c r="BF9" s="760"/>
      <c r="BG9" s="760"/>
      <c r="BH9" s="760"/>
      <c r="BI9" s="760"/>
      <c r="BJ9" s="760"/>
      <c r="BK9" s="760"/>
      <c r="BL9" s="760"/>
      <c r="BM9" s="760"/>
      <c r="BN9" s="760"/>
      <c r="BO9" s="760"/>
      <c r="BP9" s="760"/>
      <c r="BQ9" s="760"/>
      <c r="BR9" s="760"/>
      <c r="BS9" s="760"/>
      <c r="BT9" s="760"/>
      <c r="BU9" s="760"/>
      <c r="BV9" s="760"/>
      <c r="BW9" s="760"/>
      <c r="BX9" s="760"/>
      <c r="BY9" s="760"/>
      <c r="BZ9" s="760"/>
      <c r="CA9" s="760"/>
      <c r="CB9" s="760"/>
      <c r="CC9" s="760"/>
      <c r="CD9" s="760"/>
      <c r="CE9" s="760"/>
      <c r="CF9" s="760"/>
      <c r="CG9" s="760"/>
      <c r="CH9" s="760"/>
      <c r="CI9" s="760"/>
      <c r="CJ9" s="760"/>
      <c r="CK9" s="760"/>
      <c r="CL9" s="760"/>
      <c r="CM9" s="760"/>
      <c r="CN9" s="760"/>
      <c r="CO9" s="760"/>
      <c r="CP9" s="760"/>
      <c r="CQ9" s="760"/>
      <c r="CR9" s="760"/>
      <c r="CS9" s="760"/>
      <c r="CT9" s="760"/>
      <c r="CU9" s="760"/>
      <c r="CV9" s="760"/>
      <c r="CW9" s="760"/>
      <c r="CX9" s="760"/>
      <c r="CY9" s="760"/>
      <c r="CZ9" s="760"/>
      <c r="DA9" s="760"/>
      <c r="DB9" s="760"/>
      <c r="DC9" s="760"/>
      <c r="DD9" s="760"/>
      <c r="DE9" s="760"/>
      <c r="DF9" s="760"/>
      <c r="DG9" s="760"/>
      <c r="DH9" s="760"/>
      <c r="DI9" s="760"/>
      <c r="DJ9" s="760"/>
      <c r="DK9" s="760"/>
      <c r="DL9" s="760"/>
      <c r="DM9" s="760"/>
      <c r="DN9" s="760"/>
      <c r="DO9" s="760"/>
      <c r="DP9" s="760"/>
      <c r="DQ9" s="760"/>
      <c r="DR9" s="760"/>
      <c r="DS9" s="760"/>
    </row>
    <row r="10" spans="1:123" s="761" customFormat="1" ht="18" customHeight="1">
      <c r="A10" s="762" t="s">
        <v>917</v>
      </c>
      <c r="B10" s="764" t="s">
        <v>1356</v>
      </c>
      <c r="C10" s="768" t="s">
        <v>1206</v>
      </c>
      <c r="D10" s="768"/>
      <c r="E10" s="768"/>
      <c r="F10" s="768"/>
      <c r="G10" s="768"/>
      <c r="H10" s="768"/>
      <c r="I10" s="768"/>
      <c r="J10" s="768"/>
      <c r="K10" s="763"/>
      <c r="L10" s="760"/>
      <c r="M10" s="760"/>
      <c r="N10" s="760"/>
      <c r="O10" s="760"/>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60"/>
      <c r="AM10" s="760"/>
      <c r="AN10" s="760"/>
      <c r="AO10" s="760"/>
      <c r="AP10" s="760"/>
      <c r="AQ10" s="760"/>
      <c r="AR10" s="760"/>
      <c r="AS10" s="760"/>
      <c r="AT10" s="760"/>
      <c r="AU10" s="760"/>
      <c r="AV10" s="760"/>
      <c r="AW10" s="760"/>
      <c r="AX10" s="760"/>
      <c r="AY10" s="760"/>
      <c r="AZ10" s="760"/>
      <c r="BA10" s="760"/>
      <c r="BB10" s="760"/>
      <c r="BC10" s="760"/>
      <c r="BD10" s="760"/>
      <c r="BE10" s="760"/>
      <c r="BF10" s="760"/>
      <c r="BG10" s="760"/>
      <c r="BH10" s="760"/>
      <c r="BI10" s="760"/>
      <c r="BJ10" s="760"/>
      <c r="BK10" s="760"/>
      <c r="BL10" s="760"/>
      <c r="BM10" s="760"/>
      <c r="BN10" s="760"/>
      <c r="BO10" s="760"/>
      <c r="BP10" s="760"/>
      <c r="BQ10" s="760"/>
      <c r="BR10" s="760"/>
      <c r="BS10" s="760"/>
      <c r="BT10" s="760"/>
      <c r="BU10" s="760"/>
      <c r="BV10" s="760"/>
      <c r="BW10" s="760"/>
      <c r="BX10" s="760"/>
      <c r="BY10" s="760"/>
      <c r="BZ10" s="760"/>
      <c r="CA10" s="760"/>
      <c r="CB10" s="760"/>
      <c r="CC10" s="760"/>
      <c r="CD10" s="760"/>
      <c r="CE10" s="760"/>
      <c r="CF10" s="760"/>
      <c r="CG10" s="760"/>
      <c r="CH10" s="760"/>
      <c r="CI10" s="760"/>
      <c r="CJ10" s="760"/>
      <c r="CK10" s="760"/>
      <c r="CL10" s="760"/>
      <c r="CM10" s="760"/>
      <c r="CN10" s="760"/>
      <c r="CO10" s="760"/>
      <c r="CP10" s="760"/>
      <c r="CQ10" s="760"/>
      <c r="CR10" s="760"/>
      <c r="CS10" s="760"/>
      <c r="CT10" s="760"/>
      <c r="CU10" s="760"/>
      <c r="CV10" s="760"/>
      <c r="CW10" s="760"/>
      <c r="CX10" s="760"/>
      <c r="CY10" s="760"/>
      <c r="CZ10" s="760"/>
      <c r="DA10" s="760"/>
      <c r="DB10" s="760"/>
      <c r="DC10" s="760"/>
      <c r="DD10" s="760"/>
      <c r="DE10" s="760"/>
      <c r="DF10" s="760"/>
      <c r="DG10" s="760"/>
      <c r="DH10" s="760"/>
      <c r="DI10" s="760"/>
      <c r="DJ10" s="760"/>
      <c r="DK10" s="760"/>
      <c r="DL10" s="760"/>
      <c r="DM10" s="760"/>
      <c r="DN10" s="760"/>
      <c r="DO10" s="760"/>
      <c r="DP10" s="760"/>
      <c r="DQ10" s="760"/>
      <c r="DR10" s="760"/>
      <c r="DS10" s="760"/>
    </row>
    <row r="11" spans="1:123" s="774" customFormat="1">
      <c r="A11" s="770" t="s">
        <v>918</v>
      </c>
      <c r="B11" s="771" t="s">
        <v>919</v>
      </c>
      <c r="C11" s="772">
        <v>0</v>
      </c>
      <c r="D11" s="772">
        <v>5.0350000000000001</v>
      </c>
      <c r="E11" s="772">
        <v>5.0350000000000001</v>
      </c>
      <c r="F11" s="772">
        <v>5.0350000000000001</v>
      </c>
      <c r="G11" s="772">
        <v>5.0350000000000001</v>
      </c>
      <c r="H11" s="772">
        <v>5.0350000000000001</v>
      </c>
      <c r="I11" s="772">
        <v>5.0350000000000001</v>
      </c>
      <c r="J11" s="772">
        <v>5.0350000000000001</v>
      </c>
      <c r="K11" s="773"/>
      <c r="L11" s="769"/>
      <c r="M11" s="769"/>
      <c r="N11" s="769"/>
      <c r="O11" s="769"/>
      <c r="P11" s="769"/>
      <c r="Q11" s="769"/>
      <c r="R11" s="769"/>
      <c r="S11" s="769"/>
      <c r="T11" s="769"/>
      <c r="U11" s="769"/>
      <c r="V11" s="769"/>
      <c r="W11" s="769"/>
      <c r="X11" s="769"/>
      <c r="Y11" s="769"/>
      <c r="Z11" s="769"/>
      <c r="AA11" s="769"/>
      <c r="AB11" s="769"/>
      <c r="AC11" s="769"/>
      <c r="AD11" s="769"/>
      <c r="AE11" s="769"/>
      <c r="AF11" s="769"/>
      <c r="AG11" s="769"/>
      <c r="AH11" s="769"/>
      <c r="AI11" s="769"/>
      <c r="AJ11" s="769"/>
      <c r="AK11" s="769"/>
      <c r="AL11" s="769"/>
      <c r="AM11" s="769"/>
      <c r="AN11" s="769"/>
      <c r="AO11" s="769"/>
      <c r="AP11" s="769"/>
      <c r="AQ11" s="769"/>
      <c r="AR11" s="769"/>
      <c r="AS11" s="769"/>
      <c r="AT11" s="769"/>
      <c r="AU11" s="769"/>
      <c r="AV11" s="769"/>
      <c r="AW11" s="769"/>
      <c r="AX11" s="769"/>
      <c r="AY11" s="769"/>
      <c r="AZ11" s="769"/>
      <c r="BA11" s="769"/>
      <c r="BB11" s="769"/>
      <c r="BC11" s="769"/>
      <c r="BD11" s="769"/>
      <c r="BE11" s="769"/>
      <c r="BF11" s="769"/>
      <c r="BG11" s="769"/>
      <c r="BH11" s="769"/>
      <c r="BI11" s="769"/>
      <c r="BJ11" s="769"/>
      <c r="BK11" s="769"/>
      <c r="BL11" s="769"/>
      <c r="BM11" s="769"/>
      <c r="BN11" s="769"/>
      <c r="BO11" s="769"/>
      <c r="BP11" s="769"/>
      <c r="BQ11" s="769"/>
      <c r="BR11" s="769"/>
      <c r="BS11" s="769"/>
      <c r="BT11" s="769"/>
      <c r="BU11" s="769"/>
      <c r="BV11" s="769"/>
      <c r="BW11" s="769"/>
      <c r="BX11" s="769"/>
      <c r="BY11" s="769"/>
      <c r="BZ11" s="769"/>
      <c r="CA11" s="769"/>
      <c r="CB11" s="769"/>
      <c r="CC11" s="769"/>
      <c r="CD11" s="769"/>
      <c r="CE11" s="769"/>
      <c r="CF11" s="769"/>
      <c r="CG11" s="769"/>
      <c r="CH11" s="769"/>
      <c r="CI11" s="769"/>
      <c r="CJ11" s="769"/>
      <c r="CK11" s="769"/>
      <c r="CL11" s="769"/>
      <c r="CM11" s="769"/>
      <c r="CN11" s="769"/>
      <c r="CO11" s="769"/>
      <c r="CP11" s="769"/>
      <c r="CQ11" s="769"/>
      <c r="CR11" s="769"/>
      <c r="CS11" s="769"/>
      <c r="CT11" s="769"/>
      <c r="CU11" s="769"/>
      <c r="CV11" s="769"/>
      <c r="CW11" s="769"/>
      <c r="CX11" s="769"/>
      <c r="CY11" s="769"/>
      <c r="CZ11" s="769"/>
      <c r="DA11" s="769"/>
      <c r="DB11" s="769"/>
      <c r="DC11" s="769"/>
      <c r="DD11" s="769"/>
      <c r="DE11" s="769"/>
      <c r="DF11" s="769"/>
      <c r="DG11" s="769"/>
      <c r="DH11" s="769"/>
      <c r="DI11" s="769"/>
      <c r="DJ11" s="769"/>
      <c r="DK11" s="769"/>
      <c r="DL11" s="769"/>
      <c r="DM11" s="769"/>
      <c r="DN11" s="769"/>
      <c r="DO11" s="769"/>
      <c r="DP11" s="769"/>
      <c r="DQ11" s="769"/>
      <c r="DR11" s="769"/>
      <c r="DS11" s="769"/>
    </row>
    <row r="12" spans="1:123" s="761" customFormat="1">
      <c r="A12" s="775" t="s">
        <v>920</v>
      </c>
      <c r="B12" s="776" t="s">
        <v>921</v>
      </c>
      <c r="C12" s="777">
        <v>0</v>
      </c>
      <c r="D12" s="777">
        <v>1.1339999999999999</v>
      </c>
      <c r="E12" s="777">
        <v>1.1339999999999999</v>
      </c>
      <c r="F12" s="777">
        <v>1.1339999999999999</v>
      </c>
      <c r="G12" s="777">
        <v>1.1339999999999999</v>
      </c>
      <c r="H12" s="777">
        <v>1.1339999999999999</v>
      </c>
      <c r="I12" s="777">
        <v>1.1339999999999999</v>
      </c>
      <c r="J12" s="777">
        <v>1.1339999999999999</v>
      </c>
      <c r="K12" s="763"/>
      <c r="L12" s="760"/>
      <c r="M12" s="760"/>
      <c r="N12" s="760"/>
      <c r="O12" s="760"/>
      <c r="P12" s="760"/>
      <c r="Q12" s="760"/>
      <c r="R12" s="760"/>
      <c r="S12" s="760"/>
      <c r="T12" s="760"/>
      <c r="U12" s="760"/>
      <c r="V12" s="760"/>
      <c r="W12" s="760"/>
      <c r="X12" s="760"/>
      <c r="Y12" s="760"/>
      <c r="Z12" s="760"/>
      <c r="AA12" s="760"/>
      <c r="AB12" s="760"/>
      <c r="AC12" s="760"/>
      <c r="AD12" s="760"/>
      <c r="AE12" s="760"/>
      <c r="AF12" s="760"/>
      <c r="AG12" s="760"/>
      <c r="AH12" s="760"/>
      <c r="AI12" s="760"/>
      <c r="AJ12" s="760"/>
      <c r="AK12" s="760"/>
      <c r="AL12" s="760"/>
      <c r="AM12" s="760"/>
      <c r="AN12" s="760"/>
      <c r="AO12" s="760"/>
      <c r="AP12" s="760"/>
      <c r="AQ12" s="760"/>
      <c r="AR12" s="760"/>
      <c r="AS12" s="760"/>
      <c r="AT12" s="760"/>
      <c r="AU12" s="760"/>
      <c r="AV12" s="760"/>
      <c r="AW12" s="760"/>
      <c r="AX12" s="760"/>
      <c r="AY12" s="760"/>
      <c r="AZ12" s="760"/>
      <c r="BA12" s="760"/>
      <c r="BB12" s="760"/>
      <c r="BC12" s="760"/>
      <c r="BD12" s="760"/>
      <c r="BE12" s="760"/>
      <c r="BF12" s="760"/>
      <c r="BG12" s="760"/>
      <c r="BH12" s="760"/>
      <c r="BI12" s="760"/>
      <c r="BJ12" s="760"/>
      <c r="BK12" s="760"/>
      <c r="BL12" s="760"/>
      <c r="BM12" s="760"/>
      <c r="BN12" s="760"/>
      <c r="BO12" s="760"/>
      <c r="BP12" s="760"/>
      <c r="BQ12" s="760"/>
      <c r="BR12" s="760"/>
      <c r="BS12" s="760"/>
      <c r="BT12" s="760"/>
      <c r="BU12" s="760"/>
      <c r="BV12" s="760"/>
      <c r="BW12" s="760"/>
      <c r="BX12" s="760"/>
      <c r="BY12" s="760"/>
      <c r="BZ12" s="760"/>
      <c r="CA12" s="760"/>
      <c r="CB12" s="760"/>
      <c r="CC12" s="760"/>
      <c r="CD12" s="760"/>
      <c r="CE12" s="760"/>
      <c r="CF12" s="760"/>
      <c r="CG12" s="760"/>
      <c r="CH12" s="760"/>
      <c r="CI12" s="760"/>
      <c r="CJ12" s="760"/>
      <c r="CK12" s="760"/>
      <c r="CL12" s="760"/>
      <c r="CM12" s="760"/>
      <c r="CN12" s="760"/>
      <c r="CO12" s="760"/>
      <c r="CP12" s="760"/>
      <c r="CQ12" s="760"/>
      <c r="CR12" s="760"/>
      <c r="CS12" s="760"/>
      <c r="CT12" s="760"/>
      <c r="CU12" s="760"/>
      <c r="CV12" s="760"/>
      <c r="CW12" s="760"/>
      <c r="CX12" s="760"/>
      <c r="CY12" s="760"/>
      <c r="CZ12" s="760"/>
      <c r="DA12" s="760"/>
      <c r="DB12" s="760"/>
      <c r="DC12" s="760"/>
      <c r="DD12" s="760"/>
      <c r="DE12" s="760"/>
      <c r="DF12" s="760"/>
      <c r="DG12" s="760"/>
      <c r="DH12" s="760"/>
      <c r="DI12" s="760"/>
      <c r="DJ12" s="760"/>
      <c r="DK12" s="760"/>
      <c r="DL12" s="760"/>
      <c r="DM12" s="760"/>
      <c r="DN12" s="760"/>
      <c r="DO12" s="760"/>
      <c r="DP12" s="760"/>
      <c r="DQ12" s="760"/>
      <c r="DR12" s="760"/>
      <c r="DS12" s="760"/>
    </row>
    <row r="13" spans="1:123" s="761" customFormat="1">
      <c r="A13" s="775" t="s">
        <v>922</v>
      </c>
      <c r="B13" s="776" t="s">
        <v>923</v>
      </c>
      <c r="C13" s="777">
        <v>0</v>
      </c>
      <c r="D13" s="777">
        <v>3.778</v>
      </c>
      <c r="E13" s="777">
        <v>3.778</v>
      </c>
      <c r="F13" s="777">
        <v>3.778</v>
      </c>
      <c r="G13" s="777">
        <v>3.778</v>
      </c>
      <c r="H13" s="777">
        <v>3.778</v>
      </c>
      <c r="I13" s="777">
        <v>3.778</v>
      </c>
      <c r="J13" s="777">
        <v>3.778</v>
      </c>
      <c r="K13" s="763"/>
      <c r="L13" s="760"/>
      <c r="M13" s="760"/>
      <c r="N13" s="760"/>
      <c r="O13" s="760"/>
      <c r="P13" s="760"/>
      <c r="Q13" s="760"/>
      <c r="R13" s="760"/>
      <c r="S13" s="760"/>
      <c r="T13" s="760"/>
      <c r="U13" s="760"/>
      <c r="V13" s="760"/>
      <c r="W13" s="760"/>
      <c r="X13" s="760"/>
      <c r="Y13" s="760"/>
      <c r="Z13" s="760"/>
      <c r="AA13" s="760"/>
      <c r="AB13" s="760"/>
      <c r="AC13" s="760"/>
      <c r="AD13" s="760"/>
      <c r="AE13" s="760"/>
      <c r="AF13" s="760"/>
      <c r="AG13" s="760"/>
      <c r="AH13" s="760"/>
      <c r="AI13" s="760"/>
      <c r="AJ13" s="760"/>
      <c r="AK13" s="760"/>
      <c r="AL13" s="760"/>
      <c r="AM13" s="760"/>
      <c r="AN13" s="760"/>
      <c r="AO13" s="760"/>
      <c r="AP13" s="760"/>
      <c r="AQ13" s="760"/>
      <c r="AR13" s="760"/>
      <c r="AS13" s="760"/>
      <c r="AT13" s="760"/>
      <c r="AU13" s="760"/>
      <c r="AV13" s="760"/>
      <c r="AW13" s="760"/>
      <c r="AX13" s="760"/>
      <c r="AY13" s="760"/>
      <c r="AZ13" s="760"/>
      <c r="BA13" s="760"/>
      <c r="BB13" s="760"/>
      <c r="BC13" s="760"/>
      <c r="BD13" s="760"/>
      <c r="BE13" s="760"/>
      <c r="BF13" s="760"/>
      <c r="BG13" s="760"/>
      <c r="BH13" s="760"/>
      <c r="BI13" s="760"/>
      <c r="BJ13" s="760"/>
      <c r="BK13" s="760"/>
      <c r="BL13" s="760"/>
      <c r="BM13" s="760"/>
      <c r="BN13" s="760"/>
      <c r="BO13" s="760"/>
      <c r="BP13" s="760"/>
      <c r="BQ13" s="760"/>
      <c r="BR13" s="760"/>
      <c r="BS13" s="760"/>
      <c r="BT13" s="760"/>
      <c r="BU13" s="760"/>
      <c r="BV13" s="760"/>
      <c r="BW13" s="760"/>
      <c r="BX13" s="760"/>
      <c r="BY13" s="760"/>
      <c r="BZ13" s="760"/>
      <c r="CA13" s="760"/>
      <c r="CB13" s="760"/>
      <c r="CC13" s="760"/>
      <c r="CD13" s="760"/>
      <c r="CE13" s="760"/>
      <c r="CF13" s="760"/>
      <c r="CG13" s="760"/>
      <c r="CH13" s="760"/>
      <c r="CI13" s="760"/>
      <c r="CJ13" s="760"/>
      <c r="CK13" s="760"/>
      <c r="CL13" s="760"/>
      <c r="CM13" s="760"/>
      <c r="CN13" s="760"/>
      <c r="CO13" s="760"/>
      <c r="CP13" s="760"/>
      <c r="CQ13" s="760"/>
      <c r="CR13" s="760"/>
      <c r="CS13" s="760"/>
      <c r="CT13" s="760"/>
      <c r="CU13" s="760"/>
      <c r="CV13" s="760"/>
      <c r="CW13" s="760"/>
      <c r="CX13" s="760"/>
      <c r="CY13" s="760"/>
      <c r="CZ13" s="760"/>
      <c r="DA13" s="760"/>
      <c r="DB13" s="760"/>
      <c r="DC13" s="760"/>
      <c r="DD13" s="760"/>
      <c r="DE13" s="760"/>
      <c r="DF13" s="760"/>
      <c r="DG13" s="760"/>
      <c r="DH13" s="760"/>
      <c r="DI13" s="760"/>
      <c r="DJ13" s="760"/>
      <c r="DK13" s="760"/>
      <c r="DL13" s="760"/>
      <c r="DM13" s="760"/>
      <c r="DN13" s="760"/>
      <c r="DO13" s="760"/>
      <c r="DP13" s="760"/>
      <c r="DQ13" s="760"/>
      <c r="DR13" s="760"/>
      <c r="DS13" s="760"/>
    </row>
    <row r="14" spans="1:123" s="761" customFormat="1">
      <c r="A14" s="775" t="s">
        <v>924</v>
      </c>
      <c r="B14" s="776" t="s">
        <v>925</v>
      </c>
      <c r="C14" s="777">
        <v>0</v>
      </c>
      <c r="D14" s="777">
        <v>0</v>
      </c>
      <c r="E14" s="777">
        <v>0</v>
      </c>
      <c r="F14" s="777">
        <v>0</v>
      </c>
      <c r="G14" s="777">
        <v>0</v>
      </c>
      <c r="H14" s="777">
        <v>0</v>
      </c>
      <c r="I14" s="777">
        <v>0</v>
      </c>
      <c r="J14" s="777">
        <v>0</v>
      </c>
      <c r="K14" s="763"/>
      <c r="L14" s="760"/>
      <c r="M14" s="760"/>
      <c r="N14" s="760"/>
      <c r="O14" s="760"/>
      <c r="P14" s="760"/>
      <c r="Q14" s="760"/>
      <c r="R14" s="760"/>
      <c r="S14" s="760"/>
      <c r="T14" s="760"/>
      <c r="U14" s="760"/>
      <c r="V14" s="760"/>
      <c r="W14" s="760"/>
      <c r="X14" s="760"/>
      <c r="Y14" s="760"/>
      <c r="Z14" s="760"/>
      <c r="AA14" s="760"/>
      <c r="AB14" s="760"/>
      <c r="AC14" s="760"/>
      <c r="AD14" s="760"/>
      <c r="AE14" s="760"/>
      <c r="AF14" s="760"/>
      <c r="AG14" s="760"/>
      <c r="AH14" s="760"/>
      <c r="AI14" s="760"/>
      <c r="AJ14" s="760"/>
      <c r="AK14" s="760"/>
      <c r="AL14" s="760"/>
      <c r="AM14" s="760"/>
      <c r="AN14" s="760"/>
      <c r="AO14" s="760"/>
      <c r="AP14" s="760"/>
      <c r="AQ14" s="760"/>
      <c r="AR14" s="760"/>
      <c r="AS14" s="760"/>
      <c r="AT14" s="760"/>
      <c r="AU14" s="760"/>
      <c r="AV14" s="760"/>
      <c r="AW14" s="760"/>
      <c r="AX14" s="760"/>
      <c r="AY14" s="760"/>
      <c r="AZ14" s="760"/>
      <c r="BA14" s="760"/>
      <c r="BB14" s="760"/>
      <c r="BC14" s="760"/>
      <c r="BD14" s="760"/>
      <c r="BE14" s="760"/>
      <c r="BF14" s="760"/>
      <c r="BG14" s="760"/>
      <c r="BH14" s="760"/>
      <c r="BI14" s="760"/>
      <c r="BJ14" s="760"/>
      <c r="BK14" s="760"/>
      <c r="BL14" s="760"/>
      <c r="BM14" s="760"/>
      <c r="BN14" s="760"/>
      <c r="BO14" s="760"/>
      <c r="BP14" s="760"/>
      <c r="BQ14" s="760"/>
      <c r="BR14" s="760"/>
      <c r="BS14" s="760"/>
      <c r="BT14" s="760"/>
      <c r="BU14" s="760"/>
      <c r="BV14" s="760"/>
      <c r="BW14" s="760"/>
      <c r="BX14" s="760"/>
      <c r="BY14" s="760"/>
      <c r="BZ14" s="760"/>
      <c r="CA14" s="760"/>
      <c r="CB14" s="760"/>
      <c r="CC14" s="760"/>
      <c r="CD14" s="760"/>
      <c r="CE14" s="760"/>
      <c r="CF14" s="760"/>
      <c r="CG14" s="760"/>
      <c r="CH14" s="760"/>
      <c r="CI14" s="760"/>
      <c r="CJ14" s="760"/>
      <c r="CK14" s="760"/>
      <c r="CL14" s="760"/>
      <c r="CM14" s="760"/>
      <c r="CN14" s="760"/>
      <c r="CO14" s="760"/>
      <c r="CP14" s="760"/>
      <c r="CQ14" s="760"/>
      <c r="CR14" s="760"/>
      <c r="CS14" s="760"/>
      <c r="CT14" s="760"/>
      <c r="CU14" s="760"/>
      <c r="CV14" s="760"/>
      <c r="CW14" s="760"/>
      <c r="CX14" s="760"/>
      <c r="CY14" s="760"/>
      <c r="CZ14" s="760"/>
      <c r="DA14" s="760"/>
      <c r="DB14" s="760"/>
      <c r="DC14" s="760"/>
      <c r="DD14" s="760"/>
      <c r="DE14" s="760"/>
      <c r="DF14" s="760"/>
      <c r="DG14" s="760"/>
      <c r="DH14" s="760"/>
      <c r="DI14" s="760"/>
      <c r="DJ14" s="760"/>
      <c r="DK14" s="760"/>
      <c r="DL14" s="760"/>
      <c r="DM14" s="760"/>
      <c r="DN14" s="760"/>
      <c r="DO14" s="760"/>
      <c r="DP14" s="760"/>
      <c r="DQ14" s="760"/>
      <c r="DR14" s="760"/>
      <c r="DS14" s="760"/>
    </row>
    <row r="15" spans="1:123" s="761" customFormat="1">
      <c r="A15" s="775" t="s">
        <v>926</v>
      </c>
      <c r="B15" s="776" t="s">
        <v>927</v>
      </c>
      <c r="C15" s="777">
        <v>0</v>
      </c>
      <c r="D15" s="777">
        <v>0.123</v>
      </c>
      <c r="E15" s="777">
        <v>0.123</v>
      </c>
      <c r="F15" s="777">
        <v>0.123</v>
      </c>
      <c r="G15" s="777">
        <v>0.123</v>
      </c>
      <c r="H15" s="777">
        <v>0.123</v>
      </c>
      <c r="I15" s="777">
        <v>0.123</v>
      </c>
      <c r="J15" s="777">
        <v>0.123</v>
      </c>
      <c r="K15" s="763"/>
      <c r="L15" s="760"/>
      <c r="M15" s="760"/>
      <c r="N15" s="760"/>
      <c r="O15" s="760"/>
      <c r="P15" s="760"/>
      <c r="Q15" s="760"/>
      <c r="R15" s="760"/>
      <c r="S15" s="760"/>
      <c r="T15" s="760"/>
      <c r="U15" s="760"/>
      <c r="V15" s="760"/>
      <c r="W15" s="760"/>
      <c r="X15" s="760"/>
      <c r="Y15" s="760"/>
      <c r="Z15" s="760"/>
      <c r="AA15" s="760"/>
      <c r="AB15" s="760"/>
      <c r="AC15" s="760"/>
      <c r="AD15" s="760"/>
      <c r="AE15" s="760"/>
      <c r="AF15" s="760"/>
      <c r="AG15" s="760"/>
      <c r="AH15" s="760"/>
      <c r="AI15" s="760"/>
      <c r="AJ15" s="760"/>
      <c r="AK15" s="760"/>
      <c r="AL15" s="760"/>
      <c r="AM15" s="760"/>
      <c r="AN15" s="760"/>
      <c r="AO15" s="760"/>
      <c r="AP15" s="760"/>
      <c r="AQ15" s="760"/>
      <c r="AR15" s="760"/>
      <c r="AS15" s="760"/>
      <c r="AT15" s="760"/>
      <c r="AU15" s="760"/>
      <c r="AV15" s="760"/>
      <c r="AW15" s="760"/>
      <c r="AX15" s="760"/>
      <c r="AY15" s="760"/>
      <c r="AZ15" s="760"/>
      <c r="BA15" s="760"/>
      <c r="BB15" s="760"/>
      <c r="BC15" s="760"/>
      <c r="BD15" s="760"/>
      <c r="BE15" s="760"/>
      <c r="BF15" s="760"/>
      <c r="BG15" s="760"/>
      <c r="BH15" s="760"/>
      <c r="BI15" s="760"/>
      <c r="BJ15" s="760"/>
      <c r="BK15" s="760"/>
      <c r="BL15" s="760"/>
      <c r="BM15" s="760"/>
      <c r="BN15" s="760"/>
      <c r="BO15" s="760"/>
      <c r="BP15" s="760"/>
      <c r="BQ15" s="760"/>
      <c r="BR15" s="760"/>
      <c r="BS15" s="760"/>
      <c r="BT15" s="760"/>
      <c r="BU15" s="760"/>
      <c r="BV15" s="760"/>
      <c r="BW15" s="760"/>
      <c r="BX15" s="760"/>
      <c r="BY15" s="760"/>
      <c r="BZ15" s="760"/>
      <c r="CA15" s="760"/>
      <c r="CB15" s="760"/>
      <c r="CC15" s="760"/>
      <c r="CD15" s="760"/>
      <c r="CE15" s="760"/>
      <c r="CF15" s="760"/>
      <c r="CG15" s="760"/>
      <c r="CH15" s="760"/>
      <c r="CI15" s="760"/>
      <c r="CJ15" s="760"/>
      <c r="CK15" s="760"/>
      <c r="CL15" s="760"/>
      <c r="CM15" s="760"/>
      <c r="CN15" s="760"/>
      <c r="CO15" s="760"/>
      <c r="CP15" s="760"/>
      <c r="CQ15" s="760"/>
      <c r="CR15" s="760"/>
      <c r="CS15" s="760"/>
      <c r="CT15" s="760"/>
      <c r="CU15" s="760"/>
      <c r="CV15" s="760"/>
      <c r="CW15" s="760"/>
      <c r="CX15" s="760"/>
      <c r="CY15" s="760"/>
      <c r="CZ15" s="760"/>
      <c r="DA15" s="760"/>
      <c r="DB15" s="760"/>
      <c r="DC15" s="760"/>
      <c r="DD15" s="760"/>
      <c r="DE15" s="760"/>
      <c r="DF15" s="760"/>
      <c r="DG15" s="760"/>
      <c r="DH15" s="760"/>
      <c r="DI15" s="760"/>
      <c r="DJ15" s="760"/>
      <c r="DK15" s="760"/>
      <c r="DL15" s="760"/>
      <c r="DM15" s="760"/>
      <c r="DN15" s="760"/>
      <c r="DO15" s="760"/>
      <c r="DP15" s="760"/>
      <c r="DQ15" s="760"/>
      <c r="DR15" s="760"/>
      <c r="DS15" s="760"/>
    </row>
    <row r="16" spans="1:123" s="774" customFormat="1">
      <c r="A16" s="782" t="s">
        <v>265</v>
      </c>
      <c r="B16" s="771" t="s">
        <v>1357</v>
      </c>
      <c r="C16" s="783"/>
      <c r="D16" s="784"/>
      <c r="E16" s="784">
        <v>0</v>
      </c>
      <c r="F16" s="784"/>
      <c r="G16" s="784">
        <v>0</v>
      </c>
      <c r="H16" s="784">
        <v>0</v>
      </c>
      <c r="I16" s="784">
        <v>0</v>
      </c>
      <c r="J16" s="784">
        <v>0</v>
      </c>
      <c r="K16" s="773"/>
      <c r="L16" s="769"/>
      <c r="M16" s="769"/>
      <c r="N16" s="769"/>
      <c r="O16" s="769"/>
      <c r="P16" s="769"/>
      <c r="Q16" s="769"/>
      <c r="R16" s="769"/>
      <c r="S16" s="769"/>
      <c r="T16" s="769"/>
      <c r="U16" s="769"/>
      <c r="V16" s="769"/>
      <c r="W16" s="769"/>
      <c r="X16" s="769"/>
      <c r="Y16" s="769"/>
      <c r="Z16" s="769"/>
      <c r="AA16" s="769"/>
      <c r="AB16" s="769"/>
      <c r="AC16" s="769"/>
      <c r="AD16" s="769"/>
      <c r="AE16" s="769"/>
      <c r="AF16" s="769"/>
      <c r="AG16" s="769"/>
      <c r="AH16" s="769"/>
      <c r="AI16" s="769"/>
      <c r="AJ16" s="769"/>
      <c r="AK16" s="769"/>
      <c r="AL16" s="769"/>
      <c r="AM16" s="769"/>
      <c r="AN16" s="769"/>
      <c r="AO16" s="769"/>
      <c r="AP16" s="769"/>
      <c r="AQ16" s="769"/>
      <c r="AR16" s="769"/>
      <c r="AS16" s="769"/>
      <c r="AT16" s="769"/>
      <c r="AU16" s="769"/>
      <c r="AV16" s="769"/>
      <c r="AW16" s="769"/>
      <c r="AX16" s="769"/>
      <c r="AY16" s="769"/>
      <c r="AZ16" s="769"/>
      <c r="BA16" s="769"/>
      <c r="BB16" s="769"/>
      <c r="BC16" s="769"/>
      <c r="BD16" s="769"/>
      <c r="BE16" s="769"/>
      <c r="BF16" s="769"/>
      <c r="BG16" s="769"/>
      <c r="BH16" s="769"/>
      <c r="BI16" s="769"/>
      <c r="BJ16" s="769"/>
      <c r="BK16" s="769"/>
      <c r="BL16" s="769"/>
      <c r="BM16" s="769"/>
      <c r="BN16" s="769"/>
      <c r="BO16" s="769"/>
      <c r="BP16" s="769"/>
      <c r="BQ16" s="769"/>
      <c r="BR16" s="769"/>
      <c r="BS16" s="769"/>
      <c r="BT16" s="769"/>
      <c r="BU16" s="769"/>
      <c r="BV16" s="769"/>
      <c r="BW16" s="769"/>
      <c r="BX16" s="769"/>
      <c r="BY16" s="769"/>
      <c r="BZ16" s="769"/>
      <c r="CA16" s="769"/>
      <c r="CB16" s="769"/>
      <c r="CC16" s="769"/>
      <c r="CD16" s="769"/>
      <c r="CE16" s="769"/>
      <c r="CF16" s="769"/>
      <c r="CG16" s="769"/>
      <c r="CH16" s="769"/>
      <c r="CI16" s="769"/>
      <c r="CJ16" s="769"/>
      <c r="CK16" s="769"/>
      <c r="CL16" s="769"/>
      <c r="CM16" s="769"/>
      <c r="CN16" s="769"/>
      <c r="CO16" s="769"/>
      <c r="CP16" s="769"/>
      <c r="CQ16" s="769"/>
      <c r="CR16" s="769"/>
      <c r="CS16" s="769"/>
      <c r="CT16" s="769"/>
      <c r="CU16" s="769"/>
      <c r="CV16" s="769"/>
      <c r="CW16" s="769"/>
      <c r="CX16" s="769"/>
      <c r="CY16" s="769"/>
      <c r="CZ16" s="769"/>
      <c r="DA16" s="769"/>
      <c r="DB16" s="769"/>
      <c r="DC16" s="769"/>
      <c r="DD16" s="769"/>
      <c r="DE16" s="769"/>
      <c r="DF16" s="769"/>
      <c r="DG16" s="769"/>
      <c r="DH16" s="769"/>
      <c r="DI16" s="769"/>
      <c r="DJ16" s="769"/>
      <c r="DK16" s="769"/>
      <c r="DL16" s="769"/>
      <c r="DM16" s="769"/>
      <c r="DN16" s="769"/>
      <c r="DO16" s="769"/>
      <c r="DP16" s="769"/>
      <c r="DQ16" s="769"/>
      <c r="DR16" s="769"/>
      <c r="DS16" s="769"/>
    </row>
    <row r="17" spans="1:123" s="761" customFormat="1">
      <c r="A17" s="785" t="s">
        <v>266</v>
      </c>
      <c r="B17" s="786" t="s">
        <v>929</v>
      </c>
      <c r="C17" s="787">
        <v>0</v>
      </c>
      <c r="D17" s="787">
        <v>66.240000000000009</v>
      </c>
      <c r="E17" s="787">
        <v>151.06699999999998</v>
      </c>
      <c r="F17" s="787">
        <v>93.48</v>
      </c>
      <c r="G17" s="787">
        <v>156.65700000000001</v>
      </c>
      <c r="H17" s="787">
        <v>96.73</v>
      </c>
      <c r="I17" s="787">
        <v>163.20499999999998</v>
      </c>
      <c r="J17" s="787">
        <v>99.75</v>
      </c>
      <c r="K17" s="788"/>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60"/>
      <c r="AM17" s="760"/>
      <c r="AN17" s="760"/>
      <c r="AO17" s="760"/>
      <c r="AP17" s="760"/>
      <c r="AQ17" s="760"/>
      <c r="AR17" s="760"/>
      <c r="AS17" s="760"/>
      <c r="AT17" s="760"/>
      <c r="AU17" s="760"/>
      <c r="AV17" s="760"/>
      <c r="AW17" s="760"/>
      <c r="AX17" s="760"/>
      <c r="AY17" s="760"/>
      <c r="AZ17" s="760"/>
      <c r="BA17" s="760"/>
      <c r="BB17" s="760"/>
      <c r="BC17" s="760"/>
      <c r="BD17" s="760"/>
      <c r="BE17" s="760"/>
      <c r="BF17" s="760"/>
      <c r="BG17" s="760"/>
      <c r="BH17" s="760"/>
      <c r="BI17" s="760"/>
      <c r="BJ17" s="760"/>
      <c r="BK17" s="760"/>
      <c r="BL17" s="760"/>
      <c r="BM17" s="760"/>
      <c r="BN17" s="760"/>
      <c r="BO17" s="760"/>
      <c r="BP17" s="760"/>
      <c r="BQ17" s="760"/>
      <c r="BR17" s="760"/>
      <c r="BS17" s="760"/>
      <c r="BT17" s="760"/>
      <c r="BU17" s="760"/>
      <c r="BV17" s="760"/>
      <c r="BW17" s="760"/>
      <c r="BX17" s="760"/>
      <c r="BY17" s="760"/>
      <c r="BZ17" s="760"/>
      <c r="CA17" s="760"/>
      <c r="CB17" s="760"/>
      <c r="CC17" s="760"/>
      <c r="CD17" s="760"/>
      <c r="CE17" s="760"/>
      <c r="CF17" s="760"/>
      <c r="CG17" s="760"/>
      <c r="CH17" s="760"/>
      <c r="CI17" s="760"/>
      <c r="CJ17" s="760"/>
      <c r="CK17" s="760"/>
      <c r="CL17" s="760"/>
      <c r="CM17" s="760"/>
      <c r="CN17" s="760"/>
      <c r="CO17" s="760"/>
      <c r="CP17" s="760"/>
      <c r="CQ17" s="760"/>
      <c r="CR17" s="760"/>
      <c r="CS17" s="760"/>
      <c r="CT17" s="760"/>
      <c r="CU17" s="760"/>
      <c r="CV17" s="760"/>
      <c r="CW17" s="760"/>
      <c r="CX17" s="760"/>
      <c r="CY17" s="760"/>
      <c r="CZ17" s="760"/>
      <c r="DA17" s="760"/>
      <c r="DB17" s="760"/>
      <c r="DC17" s="760"/>
      <c r="DD17" s="760"/>
      <c r="DE17" s="760"/>
      <c r="DF17" s="760"/>
      <c r="DG17" s="760"/>
      <c r="DH17" s="760"/>
      <c r="DI17" s="760"/>
      <c r="DJ17" s="760"/>
      <c r="DK17" s="760"/>
      <c r="DL17" s="760"/>
      <c r="DM17" s="760"/>
      <c r="DN17" s="760"/>
      <c r="DO17" s="760"/>
      <c r="DP17" s="760"/>
      <c r="DQ17" s="760"/>
      <c r="DR17" s="760"/>
      <c r="DS17" s="760"/>
    </row>
    <row r="18" spans="1:123" s="761" customFormat="1">
      <c r="A18" s="789" t="s">
        <v>897</v>
      </c>
      <c r="B18" s="790" t="s">
        <v>1358</v>
      </c>
      <c r="C18" s="791">
        <v>0</v>
      </c>
      <c r="D18" s="791">
        <v>66.240000000000009</v>
      </c>
      <c r="E18" s="791">
        <v>151.06699999999998</v>
      </c>
      <c r="F18" s="791">
        <v>93.48</v>
      </c>
      <c r="G18" s="791">
        <v>156.65700000000001</v>
      </c>
      <c r="H18" s="791">
        <v>96.73</v>
      </c>
      <c r="I18" s="791">
        <v>163.20499999999998</v>
      </c>
      <c r="J18" s="791">
        <v>99.75</v>
      </c>
      <c r="K18" s="788"/>
      <c r="L18" s="760"/>
      <c r="M18" s="760"/>
      <c r="N18" s="760"/>
      <c r="O18" s="760"/>
      <c r="P18" s="760"/>
      <c r="Q18" s="760"/>
      <c r="R18" s="760"/>
      <c r="S18" s="760"/>
      <c r="T18" s="760"/>
      <c r="U18" s="760"/>
      <c r="V18" s="760"/>
      <c r="W18" s="760"/>
      <c r="X18" s="760"/>
      <c r="Y18" s="760"/>
      <c r="Z18" s="760"/>
      <c r="AA18" s="760"/>
      <c r="AB18" s="760"/>
      <c r="AC18" s="760"/>
      <c r="AD18" s="760"/>
      <c r="AE18" s="760"/>
      <c r="AF18" s="760"/>
      <c r="AG18" s="760"/>
      <c r="AH18" s="760"/>
      <c r="AI18" s="760"/>
      <c r="AJ18" s="760"/>
      <c r="AK18" s="760"/>
      <c r="AL18" s="760"/>
      <c r="AM18" s="760"/>
      <c r="AN18" s="760"/>
      <c r="AO18" s="760"/>
      <c r="AP18" s="760"/>
      <c r="AQ18" s="760"/>
      <c r="AR18" s="760"/>
      <c r="AS18" s="760"/>
      <c r="AT18" s="760"/>
      <c r="AU18" s="760"/>
      <c r="AV18" s="760"/>
      <c r="AW18" s="760"/>
      <c r="AX18" s="760"/>
      <c r="AY18" s="760"/>
      <c r="AZ18" s="760"/>
      <c r="BA18" s="760"/>
      <c r="BB18" s="760"/>
      <c r="BC18" s="760"/>
      <c r="BD18" s="760"/>
      <c r="BE18" s="760"/>
      <c r="BF18" s="760"/>
      <c r="BG18" s="760"/>
      <c r="BH18" s="760"/>
      <c r="BI18" s="760"/>
      <c r="BJ18" s="760"/>
      <c r="BK18" s="760"/>
      <c r="BL18" s="760"/>
      <c r="BM18" s="760"/>
      <c r="BN18" s="760"/>
      <c r="BO18" s="760"/>
      <c r="BP18" s="760"/>
      <c r="BQ18" s="760"/>
      <c r="BR18" s="760"/>
      <c r="BS18" s="760"/>
      <c r="BT18" s="760"/>
      <c r="BU18" s="760"/>
      <c r="BV18" s="760"/>
      <c r="BW18" s="760"/>
      <c r="BX18" s="760"/>
      <c r="BY18" s="760"/>
      <c r="BZ18" s="760"/>
      <c r="CA18" s="760"/>
      <c r="CB18" s="760"/>
      <c r="CC18" s="760"/>
      <c r="CD18" s="760"/>
      <c r="CE18" s="760"/>
      <c r="CF18" s="760"/>
      <c r="CG18" s="760"/>
      <c r="CH18" s="760"/>
      <c r="CI18" s="760"/>
      <c r="CJ18" s="760"/>
      <c r="CK18" s="760"/>
      <c r="CL18" s="760"/>
      <c r="CM18" s="760"/>
      <c r="CN18" s="760"/>
      <c r="CO18" s="760"/>
      <c r="CP18" s="760"/>
      <c r="CQ18" s="760"/>
      <c r="CR18" s="760"/>
      <c r="CS18" s="760"/>
      <c r="CT18" s="760"/>
      <c r="CU18" s="760"/>
      <c r="CV18" s="760"/>
      <c r="CW18" s="760"/>
      <c r="CX18" s="760"/>
      <c r="CY18" s="760"/>
      <c r="CZ18" s="760"/>
      <c r="DA18" s="760"/>
      <c r="DB18" s="760"/>
      <c r="DC18" s="760"/>
      <c r="DD18" s="760"/>
      <c r="DE18" s="760"/>
      <c r="DF18" s="760"/>
      <c r="DG18" s="760"/>
      <c r="DH18" s="760"/>
      <c r="DI18" s="760"/>
      <c r="DJ18" s="760"/>
      <c r="DK18" s="760"/>
      <c r="DL18" s="760"/>
      <c r="DM18" s="760"/>
      <c r="DN18" s="760"/>
      <c r="DO18" s="760"/>
      <c r="DP18" s="760"/>
      <c r="DQ18" s="760"/>
      <c r="DR18" s="760"/>
      <c r="DS18" s="760"/>
    </row>
    <row r="19" spans="1:123" s="798" customFormat="1">
      <c r="A19" s="795" t="s">
        <v>46</v>
      </c>
      <c r="B19" s="796" t="s">
        <v>1359</v>
      </c>
      <c r="C19" s="797">
        <v>0</v>
      </c>
      <c r="D19" s="797">
        <v>55.260000000000005</v>
      </c>
      <c r="E19" s="797">
        <v>119.78699999999999</v>
      </c>
      <c r="F19" s="797">
        <v>57.92</v>
      </c>
      <c r="G19" s="840">
        <v>124.73700000000001</v>
      </c>
      <c r="H19" s="797">
        <v>59.920000000000009</v>
      </c>
      <c r="I19" s="840">
        <v>130.60499999999999</v>
      </c>
      <c r="J19" s="797">
        <v>61.69</v>
      </c>
      <c r="K19" s="793"/>
      <c r="L19" s="794"/>
      <c r="M19" s="794"/>
      <c r="N19" s="794"/>
      <c r="O19" s="794"/>
      <c r="P19" s="794"/>
      <c r="Q19" s="794"/>
      <c r="R19" s="794"/>
      <c r="S19" s="794"/>
      <c r="T19" s="794"/>
      <c r="U19" s="794"/>
      <c r="V19" s="794"/>
      <c r="W19" s="794"/>
      <c r="X19" s="794"/>
      <c r="Y19" s="794"/>
      <c r="Z19" s="794"/>
      <c r="AA19" s="794"/>
      <c r="AB19" s="794"/>
      <c r="AC19" s="794"/>
      <c r="AD19" s="794"/>
      <c r="AE19" s="794"/>
      <c r="AF19" s="794"/>
      <c r="AG19" s="794"/>
      <c r="AH19" s="794"/>
      <c r="AI19" s="794"/>
      <c r="AJ19" s="794"/>
      <c r="AK19" s="794"/>
      <c r="AL19" s="794"/>
      <c r="AM19" s="794"/>
      <c r="AN19" s="794"/>
      <c r="AO19" s="794"/>
      <c r="AP19" s="794"/>
      <c r="AQ19" s="794"/>
      <c r="AR19" s="794"/>
      <c r="AS19" s="794"/>
      <c r="AT19" s="794"/>
      <c r="AU19" s="794"/>
      <c r="AV19" s="794"/>
      <c r="AW19" s="794"/>
      <c r="AX19" s="794"/>
      <c r="AY19" s="794"/>
      <c r="AZ19" s="794"/>
      <c r="BA19" s="794"/>
      <c r="BB19" s="794"/>
      <c r="BC19" s="794"/>
      <c r="BD19" s="794"/>
      <c r="BE19" s="794"/>
      <c r="BF19" s="794"/>
      <c r="BG19" s="794"/>
      <c r="BH19" s="794"/>
      <c r="BI19" s="794"/>
      <c r="BJ19" s="794"/>
      <c r="BK19" s="794"/>
      <c r="BL19" s="794"/>
      <c r="BM19" s="794"/>
      <c r="BN19" s="794"/>
      <c r="BO19" s="794"/>
      <c r="BP19" s="794"/>
      <c r="BQ19" s="794"/>
      <c r="BR19" s="794"/>
      <c r="BS19" s="794"/>
      <c r="BT19" s="794"/>
      <c r="BU19" s="794"/>
      <c r="BV19" s="794"/>
      <c r="BW19" s="794"/>
      <c r="BX19" s="794"/>
      <c r="BY19" s="794"/>
      <c r="BZ19" s="794"/>
      <c r="CA19" s="794"/>
      <c r="CB19" s="794"/>
      <c r="CC19" s="794"/>
      <c r="CD19" s="794"/>
      <c r="CE19" s="794"/>
      <c r="CF19" s="794"/>
      <c r="CG19" s="794"/>
      <c r="CH19" s="794"/>
      <c r="CI19" s="794"/>
      <c r="CJ19" s="794"/>
      <c r="CK19" s="794"/>
      <c r="CL19" s="794"/>
      <c r="CM19" s="794"/>
      <c r="CN19" s="794"/>
      <c r="CO19" s="794"/>
      <c r="CP19" s="794"/>
      <c r="CQ19" s="794"/>
      <c r="CR19" s="794"/>
      <c r="CS19" s="794"/>
      <c r="CT19" s="794"/>
      <c r="CU19" s="794"/>
      <c r="CV19" s="794"/>
      <c r="CW19" s="794"/>
      <c r="CX19" s="794"/>
      <c r="CY19" s="794"/>
      <c r="CZ19" s="794"/>
      <c r="DA19" s="794"/>
      <c r="DB19" s="794"/>
      <c r="DC19" s="794"/>
      <c r="DD19" s="794"/>
      <c r="DE19" s="794"/>
      <c r="DF19" s="794"/>
      <c r="DG19" s="794"/>
      <c r="DH19" s="794"/>
      <c r="DI19" s="794"/>
      <c r="DJ19" s="794"/>
      <c r="DK19" s="794"/>
      <c r="DL19" s="794"/>
      <c r="DM19" s="794"/>
      <c r="DN19" s="794"/>
      <c r="DO19" s="794"/>
      <c r="DP19" s="794"/>
      <c r="DQ19" s="794"/>
      <c r="DR19" s="794"/>
      <c r="DS19" s="794"/>
    </row>
    <row r="20" spans="1:123" s="802" customFormat="1">
      <c r="A20" s="789" t="s">
        <v>49</v>
      </c>
      <c r="B20" s="800" t="s">
        <v>1360</v>
      </c>
      <c r="C20" s="791">
        <v>0</v>
      </c>
      <c r="D20" s="791">
        <v>55.260000000000005</v>
      </c>
      <c r="E20" s="791">
        <v>49.789999999999992</v>
      </c>
      <c r="F20" s="791">
        <v>49</v>
      </c>
      <c r="G20" s="791">
        <v>51.848000000000006</v>
      </c>
      <c r="H20" s="791">
        <v>50.7</v>
      </c>
      <c r="I20" s="791">
        <v>54.284999999999997</v>
      </c>
      <c r="J20" s="791">
        <v>52.209999999999994</v>
      </c>
      <c r="K20" s="801"/>
      <c r="L20" s="799"/>
      <c r="M20" s="799"/>
      <c r="N20" s="799"/>
      <c r="O20" s="799"/>
      <c r="P20" s="799"/>
      <c r="Q20" s="799"/>
      <c r="R20" s="799"/>
      <c r="S20" s="799"/>
      <c r="T20" s="799"/>
      <c r="U20" s="799"/>
      <c r="V20" s="799"/>
      <c r="W20" s="799"/>
      <c r="X20" s="799"/>
      <c r="Y20" s="799"/>
      <c r="Z20" s="799"/>
      <c r="AA20" s="799"/>
      <c r="AB20" s="799"/>
      <c r="AC20" s="799"/>
      <c r="AD20" s="799"/>
      <c r="AE20" s="799"/>
      <c r="AF20" s="799"/>
      <c r="AG20" s="799"/>
      <c r="AH20" s="799"/>
      <c r="AI20" s="799"/>
      <c r="AJ20" s="799"/>
      <c r="AK20" s="799"/>
      <c r="AL20" s="799"/>
      <c r="AM20" s="799"/>
      <c r="AN20" s="799"/>
      <c r="AO20" s="799"/>
      <c r="AP20" s="799"/>
      <c r="AQ20" s="799"/>
      <c r="AR20" s="799"/>
      <c r="AS20" s="799"/>
      <c r="AT20" s="799"/>
      <c r="AU20" s="799"/>
      <c r="AV20" s="799"/>
      <c r="AW20" s="799"/>
      <c r="AX20" s="799"/>
      <c r="AY20" s="799"/>
      <c r="AZ20" s="799"/>
      <c r="BA20" s="799"/>
      <c r="BB20" s="799"/>
      <c r="BC20" s="799"/>
      <c r="BD20" s="799"/>
      <c r="BE20" s="799"/>
      <c r="BF20" s="799"/>
      <c r="BG20" s="799"/>
      <c r="BH20" s="799"/>
      <c r="BI20" s="799"/>
      <c r="BJ20" s="799"/>
      <c r="BK20" s="799"/>
      <c r="BL20" s="799"/>
      <c r="BM20" s="799"/>
      <c r="BN20" s="799"/>
      <c r="BO20" s="799"/>
      <c r="BP20" s="799"/>
      <c r="BQ20" s="799"/>
      <c r="BR20" s="799"/>
      <c r="BS20" s="799"/>
      <c r="BT20" s="799"/>
      <c r="BU20" s="799"/>
      <c r="BV20" s="799"/>
      <c r="BW20" s="799"/>
      <c r="BX20" s="799"/>
      <c r="BY20" s="799"/>
      <c r="BZ20" s="799"/>
      <c r="CA20" s="799"/>
      <c r="CB20" s="799"/>
      <c r="CC20" s="799"/>
      <c r="CD20" s="799"/>
      <c r="CE20" s="799"/>
      <c r="CF20" s="799"/>
      <c r="CG20" s="799"/>
      <c r="CH20" s="799"/>
      <c r="CI20" s="799"/>
      <c r="CJ20" s="799"/>
      <c r="CK20" s="799"/>
      <c r="CL20" s="799"/>
      <c r="CM20" s="799"/>
      <c r="CN20" s="799"/>
      <c r="CO20" s="799"/>
      <c r="CP20" s="799"/>
      <c r="CQ20" s="799"/>
      <c r="CR20" s="799"/>
      <c r="CS20" s="799"/>
      <c r="CT20" s="799"/>
      <c r="CU20" s="799"/>
      <c r="CV20" s="799"/>
      <c r="CW20" s="799"/>
      <c r="CX20" s="799"/>
      <c r="CY20" s="799"/>
      <c r="CZ20" s="799"/>
      <c r="DA20" s="799"/>
      <c r="DB20" s="799"/>
      <c r="DC20" s="799"/>
      <c r="DD20" s="799"/>
      <c r="DE20" s="799"/>
      <c r="DF20" s="799"/>
      <c r="DG20" s="799"/>
      <c r="DH20" s="799"/>
      <c r="DI20" s="799"/>
      <c r="DJ20" s="799"/>
      <c r="DK20" s="799"/>
      <c r="DL20" s="799"/>
      <c r="DM20" s="799"/>
      <c r="DN20" s="799"/>
      <c r="DO20" s="799"/>
      <c r="DP20" s="799"/>
      <c r="DQ20" s="799"/>
      <c r="DR20" s="799"/>
      <c r="DS20" s="799"/>
    </row>
    <row r="21" spans="1:123" s="761" customFormat="1" ht="28.5">
      <c r="A21" s="789" t="s">
        <v>1361</v>
      </c>
      <c r="B21" s="803" t="s">
        <v>1362</v>
      </c>
      <c r="C21" s="804">
        <v>0</v>
      </c>
      <c r="D21" s="804">
        <v>0</v>
      </c>
      <c r="E21" s="804">
        <v>0</v>
      </c>
      <c r="F21" s="804">
        <v>0</v>
      </c>
      <c r="G21" s="804">
        <v>0</v>
      </c>
      <c r="H21" s="804">
        <v>0</v>
      </c>
      <c r="I21" s="804">
        <v>0</v>
      </c>
      <c r="J21" s="804">
        <v>0</v>
      </c>
      <c r="K21" s="788"/>
      <c r="L21" s="760"/>
      <c r="M21" s="760"/>
      <c r="N21" s="760"/>
      <c r="O21" s="760"/>
      <c r="P21" s="760"/>
      <c r="Q21" s="760"/>
      <c r="R21" s="760"/>
      <c r="S21" s="760"/>
      <c r="T21" s="760"/>
      <c r="U21" s="760"/>
      <c r="V21" s="760"/>
      <c r="W21" s="760"/>
      <c r="X21" s="760"/>
      <c r="Y21" s="760"/>
      <c r="Z21" s="760"/>
      <c r="AA21" s="760"/>
      <c r="AB21" s="760"/>
      <c r="AC21" s="760"/>
      <c r="AD21" s="760"/>
      <c r="AE21" s="760"/>
      <c r="AF21" s="760"/>
      <c r="AG21" s="760"/>
      <c r="AH21" s="760"/>
      <c r="AI21" s="760"/>
      <c r="AJ21" s="760"/>
      <c r="AK21" s="760"/>
      <c r="AL21" s="760"/>
      <c r="AM21" s="760"/>
      <c r="AN21" s="760"/>
      <c r="AO21" s="760"/>
      <c r="AP21" s="760"/>
      <c r="AQ21" s="760"/>
      <c r="AR21" s="760"/>
      <c r="AS21" s="760"/>
      <c r="AT21" s="760"/>
      <c r="AU21" s="760"/>
      <c r="AV21" s="760"/>
      <c r="AW21" s="760"/>
      <c r="AX21" s="760"/>
      <c r="AY21" s="760"/>
      <c r="AZ21" s="760"/>
      <c r="BA21" s="760"/>
      <c r="BB21" s="760"/>
      <c r="BC21" s="760"/>
      <c r="BD21" s="760"/>
      <c r="BE21" s="760"/>
      <c r="BF21" s="760"/>
      <c r="BG21" s="760"/>
      <c r="BH21" s="760"/>
      <c r="BI21" s="760"/>
      <c r="BJ21" s="760"/>
      <c r="BK21" s="760"/>
      <c r="BL21" s="760"/>
      <c r="BM21" s="760"/>
      <c r="BN21" s="760"/>
      <c r="BO21" s="760"/>
      <c r="BP21" s="760"/>
      <c r="BQ21" s="760"/>
      <c r="BR21" s="760"/>
      <c r="BS21" s="760"/>
      <c r="BT21" s="760"/>
      <c r="BU21" s="760"/>
      <c r="BV21" s="760"/>
      <c r="BW21" s="760"/>
      <c r="BX21" s="760"/>
      <c r="BY21" s="760"/>
      <c r="BZ21" s="760"/>
      <c r="CA21" s="760"/>
      <c r="CB21" s="760"/>
      <c r="CC21" s="760"/>
      <c r="CD21" s="760"/>
      <c r="CE21" s="760"/>
      <c r="CF21" s="760"/>
      <c r="CG21" s="760"/>
      <c r="CH21" s="760"/>
      <c r="CI21" s="760"/>
      <c r="CJ21" s="760"/>
      <c r="CK21" s="760"/>
      <c r="CL21" s="760"/>
      <c r="CM21" s="760"/>
      <c r="CN21" s="760"/>
      <c r="CO21" s="760"/>
      <c r="CP21" s="760"/>
      <c r="CQ21" s="760"/>
      <c r="CR21" s="760"/>
      <c r="CS21" s="760"/>
      <c r="CT21" s="760"/>
      <c r="CU21" s="760"/>
      <c r="CV21" s="760"/>
      <c r="CW21" s="760"/>
      <c r="CX21" s="760"/>
      <c r="CY21" s="760"/>
      <c r="CZ21" s="760"/>
      <c r="DA21" s="760"/>
      <c r="DB21" s="760"/>
      <c r="DC21" s="760"/>
      <c r="DD21" s="760"/>
      <c r="DE21" s="760"/>
      <c r="DF21" s="760"/>
      <c r="DG21" s="760"/>
      <c r="DH21" s="760"/>
      <c r="DI21" s="760"/>
      <c r="DJ21" s="760"/>
      <c r="DK21" s="760"/>
      <c r="DL21" s="760"/>
      <c r="DM21" s="760"/>
      <c r="DN21" s="760"/>
      <c r="DO21" s="760"/>
      <c r="DP21" s="760"/>
      <c r="DQ21" s="760"/>
      <c r="DR21" s="760"/>
      <c r="DS21" s="760"/>
    </row>
    <row r="22" spans="1:123" s="761" customFormat="1">
      <c r="A22" s="789" t="s">
        <v>1363</v>
      </c>
      <c r="B22" s="776" t="s">
        <v>931</v>
      </c>
      <c r="C22" s="778"/>
      <c r="D22" s="778"/>
      <c r="E22" s="778"/>
      <c r="F22" s="780"/>
      <c r="G22" s="780"/>
      <c r="H22" s="780">
        <v>0</v>
      </c>
      <c r="I22" s="780"/>
      <c r="J22" s="780">
        <v>0</v>
      </c>
      <c r="K22" s="788"/>
      <c r="L22" s="759"/>
      <c r="M22" s="760"/>
      <c r="N22" s="760"/>
      <c r="O22" s="760"/>
      <c r="P22" s="760"/>
      <c r="Q22" s="760"/>
      <c r="R22" s="760"/>
      <c r="S22" s="760"/>
      <c r="T22" s="760"/>
      <c r="U22" s="760"/>
      <c r="V22" s="760"/>
      <c r="W22" s="760"/>
      <c r="X22" s="760"/>
      <c r="Y22" s="760"/>
      <c r="Z22" s="760"/>
      <c r="AA22" s="760"/>
      <c r="AB22" s="760"/>
      <c r="AC22" s="760"/>
      <c r="AD22" s="760"/>
      <c r="AE22" s="760"/>
      <c r="AF22" s="760"/>
      <c r="AG22" s="760"/>
      <c r="AH22" s="760"/>
      <c r="AI22" s="760"/>
      <c r="AJ22" s="760"/>
      <c r="AK22" s="760"/>
      <c r="AL22" s="760"/>
      <c r="AM22" s="760"/>
      <c r="AN22" s="760"/>
      <c r="AO22" s="760"/>
      <c r="AP22" s="760"/>
      <c r="AQ22" s="760"/>
      <c r="AR22" s="760"/>
      <c r="AS22" s="760"/>
      <c r="AT22" s="760"/>
      <c r="AU22" s="760"/>
      <c r="AV22" s="760"/>
      <c r="AW22" s="760"/>
      <c r="AX22" s="760"/>
      <c r="AY22" s="760"/>
      <c r="AZ22" s="760"/>
      <c r="BA22" s="760"/>
      <c r="BB22" s="760"/>
      <c r="BC22" s="760"/>
      <c r="BD22" s="760"/>
      <c r="BE22" s="760"/>
      <c r="BF22" s="760"/>
      <c r="BG22" s="760"/>
      <c r="BH22" s="760"/>
      <c r="BI22" s="760"/>
      <c r="BJ22" s="760"/>
      <c r="BK22" s="760"/>
      <c r="BL22" s="760"/>
      <c r="BM22" s="760"/>
      <c r="BN22" s="760"/>
      <c r="BO22" s="760"/>
      <c r="BP22" s="760"/>
      <c r="BQ22" s="760"/>
      <c r="BR22" s="760"/>
      <c r="BS22" s="760"/>
      <c r="BT22" s="760"/>
      <c r="BU22" s="760"/>
      <c r="BV22" s="760"/>
      <c r="BW22" s="760"/>
      <c r="BX22" s="760"/>
      <c r="BY22" s="760"/>
      <c r="BZ22" s="760"/>
      <c r="CA22" s="760"/>
      <c r="CB22" s="760"/>
      <c r="CC22" s="760"/>
      <c r="CD22" s="760"/>
      <c r="CE22" s="760"/>
      <c r="CF22" s="760"/>
      <c r="CG22" s="760"/>
      <c r="CH22" s="760"/>
      <c r="CI22" s="760"/>
      <c r="CJ22" s="760"/>
      <c r="CK22" s="760"/>
      <c r="CL22" s="760"/>
      <c r="CM22" s="760"/>
      <c r="CN22" s="760"/>
      <c r="CO22" s="760"/>
      <c r="CP22" s="760"/>
      <c r="CQ22" s="760"/>
      <c r="CR22" s="760"/>
      <c r="CS22" s="760"/>
      <c r="CT22" s="760"/>
      <c r="CU22" s="760"/>
      <c r="CV22" s="760"/>
      <c r="CW22" s="760"/>
      <c r="CX22" s="760"/>
      <c r="CY22" s="760"/>
      <c r="CZ22" s="760"/>
      <c r="DA22" s="760"/>
      <c r="DB22" s="760"/>
      <c r="DC22" s="760"/>
      <c r="DD22" s="760"/>
      <c r="DE22" s="760"/>
      <c r="DF22" s="760"/>
      <c r="DG22" s="760"/>
      <c r="DH22" s="760"/>
      <c r="DI22" s="760"/>
      <c r="DJ22" s="760"/>
      <c r="DK22" s="760"/>
      <c r="DL22" s="760"/>
      <c r="DM22" s="760"/>
      <c r="DN22" s="760"/>
      <c r="DO22" s="760"/>
      <c r="DP22" s="760"/>
      <c r="DQ22" s="760"/>
      <c r="DR22" s="760"/>
      <c r="DS22" s="760"/>
    </row>
    <row r="23" spans="1:123" s="761" customFormat="1">
      <c r="A23" s="789" t="s">
        <v>1364</v>
      </c>
      <c r="B23" s="776" t="s">
        <v>1365</v>
      </c>
      <c r="C23" s="778"/>
      <c r="D23" s="778"/>
      <c r="E23" s="778"/>
      <c r="F23" s="780"/>
      <c r="G23" s="780"/>
      <c r="H23" s="780">
        <v>0</v>
      </c>
      <c r="I23" s="780"/>
      <c r="J23" s="780">
        <v>0</v>
      </c>
      <c r="K23" s="788"/>
      <c r="L23" s="760"/>
      <c r="M23" s="760"/>
      <c r="N23" s="760"/>
      <c r="O23" s="760"/>
      <c r="P23" s="760"/>
      <c r="Q23" s="760"/>
      <c r="R23" s="760"/>
      <c r="S23" s="760"/>
      <c r="T23" s="760"/>
      <c r="U23" s="760"/>
      <c r="V23" s="760"/>
      <c r="W23" s="760"/>
      <c r="X23" s="760"/>
      <c r="Y23" s="760"/>
      <c r="Z23" s="760"/>
      <c r="AA23" s="760"/>
      <c r="AB23" s="760"/>
      <c r="AC23" s="760"/>
      <c r="AD23" s="760"/>
      <c r="AE23" s="760"/>
      <c r="AF23" s="760"/>
      <c r="AG23" s="760"/>
      <c r="AH23" s="760"/>
      <c r="AI23" s="760"/>
      <c r="AJ23" s="760"/>
      <c r="AK23" s="760"/>
      <c r="AL23" s="760"/>
      <c r="AM23" s="760"/>
      <c r="AN23" s="760"/>
      <c r="AO23" s="760"/>
      <c r="AP23" s="760"/>
      <c r="AQ23" s="760"/>
      <c r="AR23" s="760"/>
      <c r="AS23" s="760"/>
      <c r="AT23" s="760"/>
      <c r="AU23" s="760"/>
      <c r="AV23" s="760"/>
      <c r="AW23" s="760"/>
      <c r="AX23" s="760"/>
      <c r="AY23" s="760"/>
      <c r="AZ23" s="760"/>
      <c r="BA23" s="760"/>
      <c r="BB23" s="760"/>
      <c r="BC23" s="760"/>
      <c r="BD23" s="760"/>
      <c r="BE23" s="760"/>
      <c r="BF23" s="760"/>
      <c r="BG23" s="760"/>
      <c r="BH23" s="760"/>
      <c r="BI23" s="760"/>
      <c r="BJ23" s="760"/>
      <c r="BK23" s="760"/>
      <c r="BL23" s="760"/>
      <c r="BM23" s="760"/>
      <c r="BN23" s="760"/>
      <c r="BO23" s="760"/>
      <c r="BP23" s="760"/>
      <c r="BQ23" s="760"/>
      <c r="BR23" s="760"/>
      <c r="BS23" s="760"/>
      <c r="BT23" s="760"/>
      <c r="BU23" s="760"/>
      <c r="BV23" s="760"/>
      <c r="BW23" s="760"/>
      <c r="BX23" s="760"/>
      <c r="BY23" s="760"/>
      <c r="BZ23" s="760"/>
      <c r="CA23" s="760"/>
      <c r="CB23" s="760"/>
      <c r="CC23" s="760"/>
      <c r="CD23" s="760"/>
      <c r="CE23" s="760"/>
      <c r="CF23" s="760"/>
      <c r="CG23" s="760"/>
      <c r="CH23" s="760"/>
      <c r="CI23" s="760"/>
      <c r="CJ23" s="760"/>
      <c r="CK23" s="760"/>
      <c r="CL23" s="760"/>
      <c r="CM23" s="760"/>
      <c r="CN23" s="760"/>
      <c r="CO23" s="760"/>
      <c r="CP23" s="760"/>
      <c r="CQ23" s="760"/>
      <c r="CR23" s="760"/>
      <c r="CS23" s="760"/>
      <c r="CT23" s="760"/>
      <c r="CU23" s="760"/>
      <c r="CV23" s="760"/>
      <c r="CW23" s="760"/>
      <c r="CX23" s="760"/>
      <c r="CY23" s="760"/>
      <c r="CZ23" s="760"/>
      <c r="DA23" s="760"/>
      <c r="DB23" s="760"/>
      <c r="DC23" s="760"/>
      <c r="DD23" s="760"/>
      <c r="DE23" s="760"/>
      <c r="DF23" s="760"/>
      <c r="DG23" s="760"/>
      <c r="DH23" s="760"/>
      <c r="DI23" s="760"/>
      <c r="DJ23" s="760"/>
      <c r="DK23" s="760"/>
      <c r="DL23" s="760"/>
      <c r="DM23" s="760"/>
      <c r="DN23" s="760"/>
      <c r="DO23" s="760"/>
      <c r="DP23" s="760"/>
      <c r="DQ23" s="760"/>
      <c r="DR23" s="760"/>
      <c r="DS23" s="760"/>
    </row>
    <row r="24" spans="1:123" s="761" customFormat="1">
      <c r="A24" s="789" t="s">
        <v>1366</v>
      </c>
      <c r="B24" s="776" t="s">
        <v>1367</v>
      </c>
      <c r="C24" s="778"/>
      <c r="D24" s="778"/>
      <c r="E24" s="778"/>
      <c r="F24" s="780"/>
      <c r="G24" s="780"/>
      <c r="H24" s="780">
        <v>0</v>
      </c>
      <c r="I24" s="780"/>
      <c r="J24" s="780">
        <v>0</v>
      </c>
      <c r="K24" s="788"/>
      <c r="L24" s="760"/>
      <c r="M24" s="760"/>
      <c r="N24" s="760"/>
      <c r="O24" s="760"/>
      <c r="P24" s="760"/>
      <c r="Q24" s="760"/>
      <c r="R24" s="760"/>
      <c r="S24" s="760"/>
      <c r="T24" s="760"/>
      <c r="U24" s="760"/>
      <c r="V24" s="760"/>
      <c r="W24" s="760"/>
      <c r="X24" s="760"/>
      <c r="Y24" s="760"/>
      <c r="Z24" s="760"/>
      <c r="AA24" s="760"/>
      <c r="AB24" s="760"/>
      <c r="AC24" s="760"/>
      <c r="AD24" s="760"/>
      <c r="AE24" s="760"/>
      <c r="AF24" s="760"/>
      <c r="AG24" s="760"/>
      <c r="AH24" s="760"/>
      <c r="AI24" s="760"/>
      <c r="AJ24" s="760"/>
      <c r="AK24" s="760"/>
      <c r="AL24" s="760"/>
      <c r="AM24" s="760"/>
      <c r="AN24" s="760"/>
      <c r="AO24" s="760"/>
      <c r="AP24" s="760"/>
      <c r="AQ24" s="760"/>
      <c r="AR24" s="760"/>
      <c r="AS24" s="760"/>
      <c r="AT24" s="760"/>
      <c r="AU24" s="760"/>
      <c r="AV24" s="760"/>
      <c r="AW24" s="760"/>
      <c r="AX24" s="760"/>
      <c r="AY24" s="760"/>
      <c r="AZ24" s="760"/>
      <c r="BA24" s="760"/>
      <c r="BB24" s="760"/>
      <c r="BC24" s="760"/>
      <c r="BD24" s="760"/>
      <c r="BE24" s="760"/>
      <c r="BF24" s="760"/>
      <c r="BG24" s="760"/>
      <c r="BH24" s="760"/>
      <c r="BI24" s="760"/>
      <c r="BJ24" s="760"/>
      <c r="BK24" s="760"/>
      <c r="BL24" s="760"/>
      <c r="BM24" s="760"/>
      <c r="BN24" s="760"/>
      <c r="BO24" s="760"/>
      <c r="BP24" s="760"/>
      <c r="BQ24" s="760"/>
      <c r="BR24" s="760"/>
      <c r="BS24" s="760"/>
      <c r="BT24" s="760"/>
      <c r="BU24" s="760"/>
      <c r="BV24" s="760"/>
      <c r="BW24" s="760"/>
      <c r="BX24" s="760"/>
      <c r="BY24" s="760"/>
      <c r="BZ24" s="760"/>
      <c r="CA24" s="760"/>
      <c r="CB24" s="760"/>
      <c r="CC24" s="760"/>
      <c r="CD24" s="760"/>
      <c r="CE24" s="760"/>
      <c r="CF24" s="760"/>
      <c r="CG24" s="760"/>
      <c r="CH24" s="760"/>
      <c r="CI24" s="760"/>
      <c r="CJ24" s="760"/>
      <c r="CK24" s="760"/>
      <c r="CL24" s="760"/>
      <c r="CM24" s="760"/>
      <c r="CN24" s="760"/>
      <c r="CO24" s="760"/>
      <c r="CP24" s="760"/>
      <c r="CQ24" s="760"/>
      <c r="CR24" s="760"/>
      <c r="CS24" s="760"/>
      <c r="CT24" s="760"/>
      <c r="CU24" s="760"/>
      <c r="CV24" s="760"/>
      <c r="CW24" s="760"/>
      <c r="CX24" s="760"/>
      <c r="CY24" s="760"/>
      <c r="CZ24" s="760"/>
      <c r="DA24" s="760"/>
      <c r="DB24" s="760"/>
      <c r="DC24" s="760"/>
      <c r="DD24" s="760"/>
      <c r="DE24" s="760"/>
      <c r="DF24" s="760"/>
      <c r="DG24" s="760"/>
      <c r="DH24" s="760"/>
      <c r="DI24" s="760"/>
      <c r="DJ24" s="760"/>
      <c r="DK24" s="760"/>
      <c r="DL24" s="760"/>
      <c r="DM24" s="760"/>
      <c r="DN24" s="760"/>
      <c r="DO24" s="760"/>
      <c r="DP24" s="760"/>
      <c r="DQ24" s="760"/>
      <c r="DR24" s="760"/>
      <c r="DS24" s="760"/>
    </row>
    <row r="25" spans="1:123" s="761" customFormat="1" ht="42.75">
      <c r="A25" s="789" t="s">
        <v>1368</v>
      </c>
      <c r="B25" s="803" t="s">
        <v>1369</v>
      </c>
      <c r="C25" s="778"/>
      <c r="D25" s="778"/>
      <c r="E25" s="778"/>
      <c r="F25" s="780"/>
      <c r="G25" s="780"/>
      <c r="H25" s="780">
        <v>0</v>
      </c>
      <c r="I25" s="780"/>
      <c r="J25" s="780">
        <v>0</v>
      </c>
      <c r="K25" s="788"/>
      <c r="L25" s="760"/>
      <c r="M25" s="760"/>
      <c r="N25" s="760"/>
      <c r="O25" s="760"/>
      <c r="P25" s="760"/>
      <c r="Q25" s="760"/>
      <c r="R25" s="760"/>
      <c r="S25" s="760"/>
      <c r="T25" s="760"/>
      <c r="U25" s="760"/>
      <c r="V25" s="760"/>
      <c r="W25" s="760"/>
      <c r="X25" s="760"/>
      <c r="Y25" s="760"/>
      <c r="Z25" s="760"/>
      <c r="AA25" s="760"/>
      <c r="AB25" s="760"/>
      <c r="AC25" s="760"/>
      <c r="AD25" s="760"/>
      <c r="AE25" s="760"/>
      <c r="AF25" s="760"/>
      <c r="AG25" s="760"/>
      <c r="AH25" s="760"/>
      <c r="AI25" s="760"/>
      <c r="AJ25" s="760"/>
      <c r="AK25" s="760"/>
      <c r="AL25" s="760"/>
      <c r="AM25" s="760"/>
      <c r="AN25" s="760"/>
      <c r="AO25" s="760"/>
      <c r="AP25" s="760"/>
      <c r="AQ25" s="760"/>
      <c r="AR25" s="760"/>
      <c r="AS25" s="760"/>
      <c r="AT25" s="760"/>
      <c r="AU25" s="760"/>
      <c r="AV25" s="760"/>
      <c r="AW25" s="760"/>
      <c r="AX25" s="760"/>
      <c r="AY25" s="760"/>
      <c r="AZ25" s="760"/>
      <c r="BA25" s="760"/>
      <c r="BB25" s="760"/>
      <c r="BC25" s="760"/>
      <c r="BD25" s="760"/>
      <c r="BE25" s="760"/>
      <c r="BF25" s="760"/>
      <c r="BG25" s="760"/>
      <c r="BH25" s="760"/>
      <c r="BI25" s="760"/>
      <c r="BJ25" s="760"/>
      <c r="BK25" s="760"/>
      <c r="BL25" s="760"/>
      <c r="BM25" s="760"/>
      <c r="BN25" s="760"/>
      <c r="BO25" s="760"/>
      <c r="BP25" s="760"/>
      <c r="BQ25" s="760"/>
      <c r="BR25" s="760"/>
      <c r="BS25" s="760"/>
      <c r="BT25" s="760"/>
      <c r="BU25" s="760"/>
      <c r="BV25" s="760"/>
      <c r="BW25" s="760"/>
      <c r="BX25" s="760"/>
      <c r="BY25" s="760"/>
      <c r="BZ25" s="760"/>
      <c r="CA25" s="760"/>
      <c r="CB25" s="760"/>
      <c r="CC25" s="760"/>
      <c r="CD25" s="760"/>
      <c r="CE25" s="760"/>
      <c r="CF25" s="760"/>
      <c r="CG25" s="760"/>
      <c r="CH25" s="760"/>
      <c r="CI25" s="760"/>
      <c r="CJ25" s="760"/>
      <c r="CK25" s="760"/>
      <c r="CL25" s="760"/>
      <c r="CM25" s="760"/>
      <c r="CN25" s="760"/>
      <c r="CO25" s="760"/>
      <c r="CP25" s="760"/>
      <c r="CQ25" s="760"/>
      <c r="CR25" s="760"/>
      <c r="CS25" s="760"/>
      <c r="CT25" s="760"/>
      <c r="CU25" s="760"/>
      <c r="CV25" s="760"/>
      <c r="CW25" s="760"/>
      <c r="CX25" s="760"/>
      <c r="CY25" s="760"/>
      <c r="CZ25" s="760"/>
      <c r="DA25" s="760"/>
      <c r="DB25" s="760"/>
      <c r="DC25" s="760"/>
      <c r="DD25" s="760"/>
      <c r="DE25" s="760"/>
      <c r="DF25" s="760"/>
      <c r="DG25" s="760"/>
      <c r="DH25" s="760"/>
      <c r="DI25" s="760"/>
      <c r="DJ25" s="760"/>
      <c r="DK25" s="760"/>
      <c r="DL25" s="760"/>
      <c r="DM25" s="760"/>
      <c r="DN25" s="760"/>
      <c r="DO25" s="760"/>
      <c r="DP25" s="760"/>
      <c r="DQ25" s="760"/>
      <c r="DR25" s="760"/>
      <c r="DS25" s="760"/>
    </row>
    <row r="26" spans="1:123" s="761" customFormat="1" ht="49.5" customHeight="1">
      <c r="A26" s="789" t="s">
        <v>1370</v>
      </c>
      <c r="B26" s="803" t="s">
        <v>1371</v>
      </c>
      <c r="C26" s="804">
        <v>0</v>
      </c>
      <c r="D26" s="804">
        <v>39.06</v>
      </c>
      <c r="E26" s="829">
        <v>34.089999999999996</v>
      </c>
      <c r="F26" s="804">
        <v>42.31</v>
      </c>
      <c r="G26" s="804">
        <v>35.498000000000005</v>
      </c>
      <c r="H26" s="804">
        <v>43.78</v>
      </c>
      <c r="I26" s="804">
        <v>37.165999999999997</v>
      </c>
      <c r="J26" s="804">
        <v>45.089999999999996</v>
      </c>
      <c r="K26" s="788"/>
      <c r="L26" s="760"/>
      <c r="M26" s="760"/>
      <c r="N26" s="760"/>
      <c r="O26" s="760"/>
      <c r="P26" s="760"/>
      <c r="Q26" s="760"/>
      <c r="R26" s="760"/>
      <c r="S26" s="760"/>
      <c r="T26" s="760"/>
      <c r="U26" s="760"/>
      <c r="V26" s="760"/>
      <c r="W26" s="760"/>
      <c r="X26" s="760"/>
      <c r="Y26" s="760"/>
      <c r="Z26" s="760"/>
      <c r="AA26" s="760"/>
      <c r="AB26" s="760"/>
      <c r="AC26" s="760"/>
      <c r="AD26" s="760"/>
      <c r="AE26" s="760"/>
      <c r="AF26" s="760"/>
      <c r="AG26" s="760"/>
      <c r="AH26" s="760"/>
      <c r="AI26" s="760"/>
      <c r="AJ26" s="760"/>
      <c r="AK26" s="760"/>
      <c r="AL26" s="760"/>
      <c r="AM26" s="760"/>
      <c r="AN26" s="760"/>
      <c r="AO26" s="760"/>
      <c r="AP26" s="760"/>
      <c r="AQ26" s="760"/>
      <c r="AR26" s="760"/>
      <c r="AS26" s="760"/>
      <c r="AT26" s="760"/>
      <c r="AU26" s="760"/>
      <c r="AV26" s="760"/>
      <c r="AW26" s="760"/>
      <c r="AX26" s="760"/>
      <c r="AY26" s="760"/>
      <c r="AZ26" s="760"/>
      <c r="BA26" s="760"/>
      <c r="BB26" s="760"/>
      <c r="BC26" s="760"/>
      <c r="BD26" s="760"/>
      <c r="BE26" s="760"/>
      <c r="BF26" s="760"/>
      <c r="BG26" s="760"/>
      <c r="BH26" s="760"/>
      <c r="BI26" s="760"/>
      <c r="BJ26" s="760"/>
      <c r="BK26" s="760"/>
      <c r="BL26" s="760"/>
      <c r="BM26" s="760"/>
      <c r="BN26" s="760"/>
      <c r="BO26" s="760"/>
      <c r="BP26" s="760"/>
      <c r="BQ26" s="760"/>
      <c r="BR26" s="760"/>
      <c r="BS26" s="760"/>
      <c r="BT26" s="760"/>
      <c r="BU26" s="760"/>
      <c r="BV26" s="760"/>
      <c r="BW26" s="760"/>
      <c r="BX26" s="760"/>
      <c r="BY26" s="760"/>
      <c r="BZ26" s="760"/>
      <c r="CA26" s="760"/>
      <c r="CB26" s="760"/>
      <c r="CC26" s="760"/>
      <c r="CD26" s="760"/>
      <c r="CE26" s="760"/>
      <c r="CF26" s="760"/>
      <c r="CG26" s="760"/>
      <c r="CH26" s="760"/>
      <c r="CI26" s="760"/>
      <c r="CJ26" s="760"/>
      <c r="CK26" s="760"/>
      <c r="CL26" s="760"/>
      <c r="CM26" s="760"/>
      <c r="CN26" s="760"/>
      <c r="CO26" s="760"/>
      <c r="CP26" s="760"/>
      <c r="CQ26" s="760"/>
      <c r="CR26" s="760"/>
      <c r="CS26" s="760"/>
      <c r="CT26" s="760"/>
      <c r="CU26" s="760"/>
      <c r="CV26" s="760"/>
      <c r="CW26" s="760"/>
      <c r="CX26" s="760"/>
      <c r="CY26" s="760"/>
      <c r="CZ26" s="760"/>
      <c r="DA26" s="760"/>
      <c r="DB26" s="760"/>
      <c r="DC26" s="760"/>
      <c r="DD26" s="760"/>
      <c r="DE26" s="760"/>
      <c r="DF26" s="760"/>
      <c r="DG26" s="760"/>
      <c r="DH26" s="760"/>
      <c r="DI26" s="760"/>
      <c r="DJ26" s="760"/>
      <c r="DK26" s="760"/>
      <c r="DL26" s="760"/>
      <c r="DM26" s="760"/>
      <c r="DN26" s="760"/>
      <c r="DO26" s="760"/>
      <c r="DP26" s="760"/>
      <c r="DQ26" s="760"/>
      <c r="DR26" s="760"/>
      <c r="DS26" s="760"/>
    </row>
    <row r="27" spans="1:123" s="761" customFormat="1" ht="28.5">
      <c r="A27" s="789" t="s">
        <v>1372</v>
      </c>
      <c r="B27" s="776" t="s">
        <v>937</v>
      </c>
      <c r="C27" s="778"/>
      <c r="D27" s="778">
        <v>29.84</v>
      </c>
      <c r="E27" s="778">
        <v>31.24</v>
      </c>
      <c r="F27" s="780">
        <v>32.32</v>
      </c>
      <c r="G27" s="779">
        <v>32.53</v>
      </c>
      <c r="H27" s="780">
        <v>33.44</v>
      </c>
      <c r="I27" s="779">
        <v>34.058999999999997</v>
      </c>
      <c r="J27" s="780">
        <v>34.44</v>
      </c>
      <c r="K27" s="788"/>
      <c r="L27" s="760"/>
      <c r="M27" s="760"/>
      <c r="N27" s="760"/>
      <c r="O27" s="760"/>
      <c r="P27" s="760"/>
      <c r="Q27" s="760"/>
      <c r="R27" s="760"/>
      <c r="S27" s="760"/>
      <c r="T27" s="760"/>
      <c r="U27" s="760"/>
      <c r="V27" s="760"/>
      <c r="W27" s="760"/>
      <c r="X27" s="760"/>
      <c r="Y27" s="760"/>
      <c r="Z27" s="760"/>
      <c r="AA27" s="760"/>
      <c r="AB27" s="760"/>
      <c r="AC27" s="760"/>
      <c r="AD27" s="760"/>
      <c r="AE27" s="760"/>
      <c r="AF27" s="760"/>
      <c r="AG27" s="760"/>
      <c r="AH27" s="760"/>
      <c r="AI27" s="760"/>
      <c r="AJ27" s="760"/>
      <c r="AK27" s="760"/>
      <c r="AL27" s="760"/>
      <c r="AM27" s="760"/>
      <c r="AN27" s="760"/>
      <c r="AO27" s="760"/>
      <c r="AP27" s="760"/>
      <c r="AQ27" s="760"/>
      <c r="AR27" s="760"/>
      <c r="AS27" s="760"/>
      <c r="AT27" s="760"/>
      <c r="AU27" s="760"/>
      <c r="AV27" s="760"/>
      <c r="AW27" s="760"/>
      <c r="AX27" s="760"/>
      <c r="AY27" s="760"/>
      <c r="AZ27" s="760"/>
      <c r="BA27" s="760"/>
      <c r="BB27" s="760"/>
      <c r="BC27" s="760"/>
      <c r="BD27" s="760"/>
      <c r="BE27" s="760"/>
      <c r="BF27" s="760"/>
      <c r="BG27" s="760"/>
      <c r="BH27" s="760"/>
      <c r="BI27" s="760"/>
      <c r="BJ27" s="760"/>
      <c r="BK27" s="760"/>
      <c r="BL27" s="760"/>
      <c r="BM27" s="760"/>
      <c r="BN27" s="760"/>
      <c r="BO27" s="760"/>
      <c r="BP27" s="760"/>
      <c r="BQ27" s="760"/>
      <c r="BR27" s="760"/>
      <c r="BS27" s="760"/>
      <c r="BT27" s="760"/>
      <c r="BU27" s="760"/>
      <c r="BV27" s="760"/>
      <c r="BW27" s="760"/>
      <c r="BX27" s="760"/>
      <c r="BY27" s="760"/>
      <c r="BZ27" s="760"/>
      <c r="CA27" s="760"/>
      <c r="CB27" s="760"/>
      <c r="CC27" s="760"/>
      <c r="CD27" s="760"/>
      <c r="CE27" s="760"/>
      <c r="CF27" s="760"/>
      <c r="CG27" s="760"/>
      <c r="CH27" s="760"/>
      <c r="CI27" s="760"/>
      <c r="CJ27" s="760"/>
      <c r="CK27" s="760"/>
      <c r="CL27" s="760"/>
      <c r="CM27" s="760"/>
      <c r="CN27" s="760"/>
      <c r="CO27" s="760"/>
      <c r="CP27" s="760"/>
      <c r="CQ27" s="760"/>
      <c r="CR27" s="760"/>
      <c r="CS27" s="760"/>
      <c r="CT27" s="760"/>
      <c r="CU27" s="760"/>
      <c r="CV27" s="760"/>
      <c r="CW27" s="760"/>
      <c r="CX27" s="760"/>
      <c r="CY27" s="760"/>
      <c r="CZ27" s="760"/>
      <c r="DA27" s="760"/>
      <c r="DB27" s="760"/>
      <c r="DC27" s="760"/>
      <c r="DD27" s="760"/>
      <c r="DE27" s="760"/>
      <c r="DF27" s="760"/>
      <c r="DG27" s="760"/>
      <c r="DH27" s="760"/>
      <c r="DI27" s="760"/>
      <c r="DJ27" s="760"/>
      <c r="DK27" s="760"/>
      <c r="DL27" s="760"/>
      <c r="DM27" s="760"/>
      <c r="DN27" s="760"/>
      <c r="DO27" s="760"/>
      <c r="DP27" s="760"/>
      <c r="DQ27" s="760"/>
      <c r="DR27" s="760"/>
      <c r="DS27" s="760"/>
    </row>
    <row r="28" spans="1:123" s="761" customFormat="1" ht="33.75" customHeight="1">
      <c r="A28" s="789" t="s">
        <v>1373</v>
      </c>
      <c r="B28" s="776" t="s">
        <v>1374</v>
      </c>
      <c r="C28" s="778"/>
      <c r="D28" s="778">
        <v>9.2200000000000006</v>
      </c>
      <c r="E28" s="778">
        <v>2.85</v>
      </c>
      <c r="F28" s="780">
        <v>9.99</v>
      </c>
      <c r="G28" s="779">
        <v>2.968</v>
      </c>
      <c r="H28" s="780">
        <v>10.34</v>
      </c>
      <c r="I28" s="779">
        <v>3.1070000000000002</v>
      </c>
      <c r="J28" s="780">
        <v>10.65</v>
      </c>
      <c r="K28" s="788"/>
      <c r="L28" s="760"/>
      <c r="M28" s="760"/>
      <c r="N28" s="760"/>
      <c r="O28" s="760"/>
      <c r="P28" s="760"/>
      <c r="Q28" s="760"/>
      <c r="R28" s="760"/>
      <c r="S28" s="760"/>
      <c r="T28" s="760"/>
      <c r="U28" s="760"/>
      <c r="V28" s="760"/>
      <c r="W28" s="760"/>
      <c r="X28" s="760"/>
      <c r="Y28" s="760"/>
      <c r="Z28" s="760"/>
      <c r="AA28" s="760"/>
      <c r="AB28" s="760"/>
      <c r="AC28" s="760"/>
      <c r="AD28" s="760"/>
      <c r="AE28" s="760"/>
      <c r="AF28" s="760"/>
      <c r="AG28" s="760"/>
      <c r="AH28" s="760"/>
      <c r="AI28" s="760"/>
      <c r="AJ28" s="760"/>
      <c r="AK28" s="760"/>
      <c r="AL28" s="760"/>
      <c r="AM28" s="760"/>
      <c r="AN28" s="760"/>
      <c r="AO28" s="760"/>
      <c r="AP28" s="760"/>
      <c r="AQ28" s="760"/>
      <c r="AR28" s="760"/>
      <c r="AS28" s="760"/>
      <c r="AT28" s="760"/>
      <c r="AU28" s="760"/>
      <c r="AV28" s="760"/>
      <c r="AW28" s="760"/>
      <c r="AX28" s="760"/>
      <c r="AY28" s="760"/>
      <c r="AZ28" s="760"/>
      <c r="BA28" s="760"/>
      <c r="BB28" s="760"/>
      <c r="BC28" s="760"/>
      <c r="BD28" s="760"/>
      <c r="BE28" s="760"/>
      <c r="BF28" s="760"/>
      <c r="BG28" s="760"/>
      <c r="BH28" s="760"/>
      <c r="BI28" s="760"/>
      <c r="BJ28" s="760"/>
      <c r="BK28" s="760"/>
      <c r="BL28" s="760"/>
      <c r="BM28" s="760"/>
      <c r="BN28" s="760"/>
      <c r="BO28" s="760"/>
      <c r="BP28" s="760"/>
      <c r="BQ28" s="760"/>
      <c r="BR28" s="760"/>
      <c r="BS28" s="760"/>
      <c r="BT28" s="760"/>
      <c r="BU28" s="760"/>
      <c r="BV28" s="760"/>
      <c r="BW28" s="760"/>
      <c r="BX28" s="760"/>
      <c r="BY28" s="760"/>
      <c r="BZ28" s="760"/>
      <c r="CA28" s="760"/>
      <c r="CB28" s="760"/>
      <c r="CC28" s="760"/>
      <c r="CD28" s="760"/>
      <c r="CE28" s="760"/>
      <c r="CF28" s="760"/>
      <c r="CG28" s="760"/>
      <c r="CH28" s="760"/>
      <c r="CI28" s="760"/>
      <c r="CJ28" s="760"/>
      <c r="CK28" s="760"/>
      <c r="CL28" s="760"/>
      <c r="CM28" s="760"/>
      <c r="CN28" s="760"/>
      <c r="CO28" s="760"/>
      <c r="CP28" s="760"/>
      <c r="CQ28" s="760"/>
      <c r="CR28" s="760"/>
      <c r="CS28" s="760"/>
      <c r="CT28" s="760"/>
      <c r="CU28" s="760"/>
      <c r="CV28" s="760"/>
      <c r="CW28" s="760"/>
      <c r="CX28" s="760"/>
      <c r="CY28" s="760"/>
      <c r="CZ28" s="760"/>
      <c r="DA28" s="760"/>
      <c r="DB28" s="760"/>
      <c r="DC28" s="760"/>
      <c r="DD28" s="760"/>
      <c r="DE28" s="760"/>
      <c r="DF28" s="760"/>
      <c r="DG28" s="760"/>
      <c r="DH28" s="760"/>
      <c r="DI28" s="760"/>
      <c r="DJ28" s="760"/>
      <c r="DK28" s="760"/>
      <c r="DL28" s="760"/>
      <c r="DM28" s="760"/>
      <c r="DN28" s="760"/>
      <c r="DO28" s="760"/>
      <c r="DP28" s="760"/>
      <c r="DQ28" s="760"/>
      <c r="DR28" s="760"/>
      <c r="DS28" s="760"/>
    </row>
    <row r="29" spans="1:123" s="761" customFormat="1" ht="21" customHeight="1">
      <c r="A29" s="789" t="s">
        <v>1375</v>
      </c>
      <c r="B29" s="776" t="s">
        <v>1376</v>
      </c>
      <c r="C29" s="778"/>
      <c r="D29" s="778"/>
      <c r="E29" s="778"/>
      <c r="F29" s="780"/>
      <c r="G29" s="780"/>
      <c r="H29" s="780">
        <v>0</v>
      </c>
      <c r="I29" s="780"/>
      <c r="J29" s="780">
        <v>0</v>
      </c>
      <c r="K29" s="788"/>
      <c r="L29" s="760"/>
      <c r="M29" s="760"/>
      <c r="N29" s="760"/>
      <c r="O29" s="760"/>
      <c r="P29" s="760"/>
      <c r="Q29" s="760"/>
      <c r="R29" s="760"/>
      <c r="S29" s="760"/>
      <c r="T29" s="760"/>
      <c r="U29" s="760"/>
      <c r="V29" s="760"/>
      <c r="W29" s="760"/>
      <c r="X29" s="760"/>
      <c r="Y29" s="760"/>
      <c r="Z29" s="760"/>
      <c r="AA29" s="760"/>
      <c r="AB29" s="760"/>
      <c r="AC29" s="760"/>
      <c r="AD29" s="760"/>
      <c r="AE29" s="760"/>
      <c r="AF29" s="760"/>
      <c r="AG29" s="760"/>
      <c r="AH29" s="760"/>
      <c r="AI29" s="760"/>
      <c r="AJ29" s="760"/>
      <c r="AK29" s="760"/>
      <c r="AL29" s="760"/>
      <c r="AM29" s="760"/>
      <c r="AN29" s="760"/>
      <c r="AO29" s="760"/>
      <c r="AP29" s="760"/>
      <c r="AQ29" s="760"/>
      <c r="AR29" s="760"/>
      <c r="AS29" s="760"/>
      <c r="AT29" s="760"/>
      <c r="AU29" s="760"/>
      <c r="AV29" s="760"/>
      <c r="AW29" s="760"/>
      <c r="AX29" s="760"/>
      <c r="AY29" s="760"/>
      <c r="AZ29" s="760"/>
      <c r="BA29" s="760"/>
      <c r="BB29" s="760"/>
      <c r="BC29" s="760"/>
      <c r="BD29" s="760"/>
      <c r="BE29" s="760"/>
      <c r="BF29" s="760"/>
      <c r="BG29" s="760"/>
      <c r="BH29" s="760"/>
      <c r="BI29" s="760"/>
      <c r="BJ29" s="760"/>
      <c r="BK29" s="760"/>
      <c r="BL29" s="760"/>
      <c r="BM29" s="760"/>
      <c r="BN29" s="760"/>
      <c r="BO29" s="760"/>
      <c r="BP29" s="760"/>
      <c r="BQ29" s="760"/>
      <c r="BR29" s="760"/>
      <c r="BS29" s="760"/>
      <c r="BT29" s="760"/>
      <c r="BU29" s="760"/>
      <c r="BV29" s="760"/>
      <c r="BW29" s="760"/>
      <c r="BX29" s="760"/>
      <c r="BY29" s="760"/>
      <c r="BZ29" s="760"/>
      <c r="CA29" s="760"/>
      <c r="CB29" s="760"/>
      <c r="CC29" s="760"/>
      <c r="CD29" s="760"/>
      <c r="CE29" s="760"/>
      <c r="CF29" s="760"/>
      <c r="CG29" s="760"/>
      <c r="CH29" s="760"/>
      <c r="CI29" s="760"/>
      <c r="CJ29" s="760"/>
      <c r="CK29" s="760"/>
      <c r="CL29" s="760"/>
      <c r="CM29" s="760"/>
      <c r="CN29" s="760"/>
      <c r="CO29" s="760"/>
      <c r="CP29" s="760"/>
      <c r="CQ29" s="760"/>
      <c r="CR29" s="760"/>
      <c r="CS29" s="760"/>
      <c r="CT29" s="760"/>
      <c r="CU29" s="760"/>
      <c r="CV29" s="760"/>
      <c r="CW29" s="760"/>
      <c r="CX29" s="760"/>
      <c r="CY29" s="760"/>
      <c r="CZ29" s="760"/>
      <c r="DA29" s="760"/>
      <c r="DB29" s="760"/>
      <c r="DC29" s="760"/>
      <c r="DD29" s="760"/>
      <c r="DE29" s="760"/>
      <c r="DF29" s="760"/>
      <c r="DG29" s="760"/>
      <c r="DH29" s="760"/>
      <c r="DI29" s="760"/>
      <c r="DJ29" s="760"/>
      <c r="DK29" s="760"/>
      <c r="DL29" s="760"/>
      <c r="DM29" s="760"/>
      <c r="DN29" s="760"/>
      <c r="DO29" s="760"/>
      <c r="DP29" s="760"/>
      <c r="DQ29" s="760"/>
      <c r="DR29" s="760"/>
      <c r="DS29" s="760"/>
    </row>
    <row r="30" spans="1:123" s="761" customFormat="1" ht="14.25" customHeight="1">
      <c r="A30" s="789" t="s">
        <v>1377</v>
      </c>
      <c r="B30" s="803" t="s">
        <v>1378</v>
      </c>
      <c r="C30" s="778"/>
      <c r="D30" s="778"/>
      <c r="E30" s="778"/>
      <c r="F30" s="780"/>
      <c r="G30" s="780"/>
      <c r="H30" s="780">
        <v>0</v>
      </c>
      <c r="I30" s="780"/>
      <c r="J30" s="780">
        <v>0</v>
      </c>
      <c r="K30" s="788"/>
      <c r="L30" s="760"/>
      <c r="M30" s="760"/>
      <c r="N30" s="760"/>
      <c r="O30" s="760"/>
      <c r="P30" s="760"/>
      <c r="Q30" s="760"/>
      <c r="R30" s="760"/>
      <c r="S30" s="760"/>
      <c r="T30" s="760"/>
      <c r="U30" s="760"/>
      <c r="V30" s="760"/>
      <c r="W30" s="760"/>
      <c r="X30" s="760"/>
      <c r="Y30" s="760"/>
      <c r="Z30" s="760"/>
      <c r="AA30" s="760"/>
      <c r="AB30" s="760"/>
      <c r="AC30" s="760"/>
      <c r="AD30" s="760"/>
      <c r="AE30" s="760"/>
      <c r="AF30" s="760"/>
      <c r="AG30" s="760"/>
      <c r="AH30" s="760"/>
      <c r="AI30" s="760"/>
      <c r="AJ30" s="760"/>
      <c r="AK30" s="760"/>
      <c r="AL30" s="760"/>
      <c r="AM30" s="760"/>
      <c r="AN30" s="760"/>
      <c r="AO30" s="760"/>
      <c r="AP30" s="760"/>
      <c r="AQ30" s="760"/>
      <c r="AR30" s="760"/>
      <c r="AS30" s="760"/>
      <c r="AT30" s="760"/>
      <c r="AU30" s="760"/>
      <c r="AV30" s="760"/>
      <c r="AW30" s="760"/>
      <c r="AX30" s="760"/>
      <c r="AY30" s="760"/>
      <c r="AZ30" s="760"/>
      <c r="BA30" s="760"/>
      <c r="BB30" s="760"/>
      <c r="BC30" s="760"/>
      <c r="BD30" s="760"/>
      <c r="BE30" s="760"/>
      <c r="BF30" s="760"/>
      <c r="BG30" s="760"/>
      <c r="BH30" s="760"/>
      <c r="BI30" s="760"/>
      <c r="BJ30" s="760"/>
      <c r="BK30" s="760"/>
      <c r="BL30" s="760"/>
      <c r="BM30" s="760"/>
      <c r="BN30" s="760"/>
      <c r="BO30" s="760"/>
      <c r="BP30" s="760"/>
      <c r="BQ30" s="760"/>
      <c r="BR30" s="760"/>
      <c r="BS30" s="760"/>
      <c r="BT30" s="760"/>
      <c r="BU30" s="760"/>
      <c r="BV30" s="760"/>
      <c r="BW30" s="760"/>
      <c r="BX30" s="760"/>
      <c r="BY30" s="760"/>
      <c r="BZ30" s="760"/>
      <c r="CA30" s="760"/>
      <c r="CB30" s="760"/>
      <c r="CC30" s="760"/>
      <c r="CD30" s="760"/>
      <c r="CE30" s="760"/>
      <c r="CF30" s="760"/>
      <c r="CG30" s="760"/>
      <c r="CH30" s="760"/>
      <c r="CI30" s="760"/>
      <c r="CJ30" s="760"/>
      <c r="CK30" s="760"/>
      <c r="CL30" s="760"/>
      <c r="CM30" s="760"/>
      <c r="CN30" s="760"/>
      <c r="CO30" s="760"/>
      <c r="CP30" s="760"/>
      <c r="CQ30" s="760"/>
      <c r="CR30" s="760"/>
      <c r="CS30" s="760"/>
      <c r="CT30" s="760"/>
      <c r="CU30" s="760"/>
      <c r="CV30" s="760"/>
      <c r="CW30" s="760"/>
      <c r="CX30" s="760"/>
      <c r="CY30" s="760"/>
      <c r="CZ30" s="760"/>
      <c r="DA30" s="760"/>
      <c r="DB30" s="760"/>
      <c r="DC30" s="760"/>
      <c r="DD30" s="760"/>
      <c r="DE30" s="760"/>
      <c r="DF30" s="760"/>
      <c r="DG30" s="760"/>
      <c r="DH30" s="760"/>
      <c r="DI30" s="760"/>
      <c r="DJ30" s="760"/>
      <c r="DK30" s="760"/>
      <c r="DL30" s="760"/>
      <c r="DM30" s="760"/>
      <c r="DN30" s="760"/>
      <c r="DO30" s="760"/>
      <c r="DP30" s="760"/>
      <c r="DQ30" s="760"/>
      <c r="DR30" s="760"/>
      <c r="DS30" s="760"/>
    </row>
    <row r="31" spans="1:123" s="761" customFormat="1">
      <c r="A31" s="789" t="s">
        <v>1379</v>
      </c>
      <c r="B31" s="803" t="s">
        <v>1380</v>
      </c>
      <c r="C31" s="778">
        <v>0</v>
      </c>
      <c r="D31" s="778">
        <v>0.21</v>
      </c>
      <c r="E31" s="778">
        <v>9.4</v>
      </c>
      <c r="F31" s="780">
        <v>0.01</v>
      </c>
      <c r="G31" s="779">
        <v>9.7889999999999997</v>
      </c>
      <c r="H31" s="780">
        <v>0.01</v>
      </c>
      <c r="I31" s="780">
        <v>10.249000000000001</v>
      </c>
      <c r="J31" s="780">
        <v>0.01</v>
      </c>
      <c r="K31" s="788"/>
      <c r="L31" s="760"/>
      <c r="M31" s="760"/>
      <c r="N31" s="760"/>
      <c r="O31" s="760"/>
      <c r="P31" s="760"/>
      <c r="Q31" s="760"/>
      <c r="R31" s="760"/>
      <c r="S31" s="760"/>
      <c r="T31" s="760"/>
      <c r="U31" s="760"/>
      <c r="V31" s="760"/>
      <c r="W31" s="760"/>
      <c r="X31" s="760"/>
      <c r="Y31" s="760"/>
      <c r="Z31" s="760"/>
      <c r="AA31" s="760"/>
      <c r="AB31" s="760"/>
      <c r="AC31" s="760"/>
      <c r="AD31" s="760"/>
      <c r="AE31" s="760"/>
      <c r="AF31" s="760"/>
      <c r="AG31" s="760"/>
      <c r="AH31" s="760"/>
      <c r="AI31" s="760"/>
      <c r="AJ31" s="760"/>
      <c r="AK31" s="760"/>
      <c r="AL31" s="760"/>
      <c r="AM31" s="760"/>
      <c r="AN31" s="760"/>
      <c r="AO31" s="760"/>
      <c r="AP31" s="760"/>
      <c r="AQ31" s="760"/>
      <c r="AR31" s="760"/>
      <c r="AS31" s="760"/>
      <c r="AT31" s="760"/>
      <c r="AU31" s="760"/>
      <c r="AV31" s="760"/>
      <c r="AW31" s="760"/>
      <c r="AX31" s="760"/>
      <c r="AY31" s="760"/>
      <c r="AZ31" s="760"/>
      <c r="BA31" s="760"/>
      <c r="BB31" s="760"/>
      <c r="BC31" s="760"/>
      <c r="BD31" s="760"/>
      <c r="BE31" s="760"/>
      <c r="BF31" s="760"/>
      <c r="BG31" s="760"/>
      <c r="BH31" s="760"/>
      <c r="BI31" s="760"/>
      <c r="BJ31" s="760"/>
      <c r="BK31" s="760"/>
      <c r="BL31" s="760"/>
      <c r="BM31" s="760"/>
      <c r="BN31" s="760"/>
      <c r="BO31" s="760"/>
      <c r="BP31" s="760"/>
      <c r="BQ31" s="760"/>
      <c r="BR31" s="760"/>
      <c r="BS31" s="760"/>
      <c r="BT31" s="760"/>
      <c r="BU31" s="760"/>
      <c r="BV31" s="760"/>
      <c r="BW31" s="760"/>
      <c r="BX31" s="760"/>
      <c r="BY31" s="760"/>
      <c r="BZ31" s="760"/>
      <c r="CA31" s="760"/>
      <c r="CB31" s="760"/>
      <c r="CC31" s="760"/>
      <c r="CD31" s="760"/>
      <c r="CE31" s="760"/>
      <c r="CF31" s="760"/>
      <c r="CG31" s="760"/>
      <c r="CH31" s="760"/>
      <c r="CI31" s="760"/>
      <c r="CJ31" s="760"/>
      <c r="CK31" s="760"/>
      <c r="CL31" s="760"/>
      <c r="CM31" s="760"/>
      <c r="CN31" s="760"/>
      <c r="CO31" s="760"/>
      <c r="CP31" s="760"/>
      <c r="CQ31" s="760"/>
      <c r="CR31" s="760"/>
      <c r="CS31" s="760"/>
      <c r="CT31" s="760"/>
      <c r="CU31" s="760"/>
      <c r="CV31" s="760"/>
      <c r="CW31" s="760"/>
      <c r="CX31" s="760"/>
      <c r="CY31" s="760"/>
      <c r="CZ31" s="760"/>
      <c r="DA31" s="760"/>
      <c r="DB31" s="760"/>
      <c r="DC31" s="760"/>
      <c r="DD31" s="760"/>
      <c r="DE31" s="760"/>
      <c r="DF31" s="760"/>
      <c r="DG31" s="760"/>
      <c r="DH31" s="760"/>
      <c r="DI31" s="760"/>
      <c r="DJ31" s="760"/>
      <c r="DK31" s="760"/>
      <c r="DL31" s="760"/>
      <c r="DM31" s="760"/>
      <c r="DN31" s="760"/>
      <c r="DO31" s="760"/>
      <c r="DP31" s="760"/>
      <c r="DQ31" s="760"/>
      <c r="DR31" s="760"/>
      <c r="DS31" s="760"/>
    </row>
    <row r="32" spans="1:123" s="810" customFormat="1" ht="42.75">
      <c r="A32" s="789" t="s">
        <v>1381</v>
      </c>
      <c r="B32" s="808" t="s">
        <v>1382</v>
      </c>
      <c r="C32" s="804">
        <v>0</v>
      </c>
      <c r="D32" s="804">
        <v>0</v>
      </c>
      <c r="E32" s="829">
        <v>0</v>
      </c>
      <c r="F32" s="804">
        <v>0</v>
      </c>
      <c r="G32" s="804">
        <v>0</v>
      </c>
      <c r="H32" s="804">
        <v>0</v>
      </c>
      <c r="I32" s="804">
        <v>0</v>
      </c>
      <c r="J32" s="804">
        <v>0</v>
      </c>
      <c r="K32" s="809"/>
      <c r="L32" s="807"/>
      <c r="M32" s="807"/>
      <c r="N32" s="807"/>
      <c r="O32" s="807"/>
      <c r="P32" s="807"/>
      <c r="Q32" s="807"/>
      <c r="R32" s="807"/>
      <c r="S32" s="807"/>
      <c r="T32" s="807"/>
      <c r="U32" s="807"/>
      <c r="V32" s="807"/>
      <c r="W32" s="807"/>
      <c r="X32" s="807"/>
      <c r="Y32" s="807"/>
      <c r="Z32" s="807"/>
      <c r="AA32" s="807"/>
      <c r="AB32" s="807"/>
      <c r="AC32" s="807"/>
      <c r="AD32" s="807"/>
      <c r="AE32" s="807"/>
      <c r="AF32" s="807"/>
      <c r="AG32" s="807"/>
      <c r="AH32" s="807"/>
      <c r="AI32" s="807"/>
      <c r="AJ32" s="807"/>
      <c r="AK32" s="807"/>
      <c r="AL32" s="807"/>
      <c r="AM32" s="807"/>
      <c r="AN32" s="807"/>
      <c r="AO32" s="807"/>
      <c r="AP32" s="807"/>
      <c r="AQ32" s="807"/>
      <c r="AR32" s="807"/>
      <c r="AS32" s="807"/>
      <c r="AT32" s="807"/>
      <c r="AU32" s="807"/>
      <c r="AV32" s="807"/>
      <c r="AW32" s="807"/>
      <c r="AX32" s="807"/>
      <c r="AY32" s="807"/>
      <c r="AZ32" s="807"/>
      <c r="BA32" s="807"/>
      <c r="BB32" s="807"/>
      <c r="BC32" s="807"/>
      <c r="BD32" s="807"/>
      <c r="BE32" s="807"/>
      <c r="BF32" s="807"/>
      <c r="BG32" s="807"/>
      <c r="BH32" s="807"/>
      <c r="BI32" s="807"/>
      <c r="BJ32" s="807"/>
      <c r="BK32" s="807"/>
      <c r="BL32" s="807"/>
      <c r="BM32" s="807"/>
      <c r="BN32" s="807"/>
      <c r="BO32" s="807"/>
      <c r="BP32" s="807"/>
      <c r="BQ32" s="807"/>
      <c r="BR32" s="807"/>
      <c r="BS32" s="807"/>
      <c r="BT32" s="807"/>
      <c r="BU32" s="807"/>
      <c r="BV32" s="807"/>
      <c r="BW32" s="807"/>
      <c r="BX32" s="807"/>
      <c r="BY32" s="807"/>
      <c r="BZ32" s="807"/>
      <c r="CA32" s="807"/>
      <c r="CB32" s="807"/>
      <c r="CC32" s="807"/>
      <c r="CD32" s="807"/>
      <c r="CE32" s="807"/>
      <c r="CF32" s="807"/>
      <c r="CG32" s="807"/>
      <c r="CH32" s="807"/>
      <c r="CI32" s="807"/>
      <c r="CJ32" s="807"/>
      <c r="CK32" s="807"/>
      <c r="CL32" s="807"/>
      <c r="CM32" s="807"/>
      <c r="CN32" s="807"/>
      <c r="CO32" s="807"/>
      <c r="CP32" s="807"/>
      <c r="CQ32" s="807"/>
      <c r="CR32" s="807"/>
      <c r="CS32" s="807"/>
      <c r="CT32" s="807"/>
      <c r="CU32" s="807"/>
      <c r="CV32" s="807"/>
      <c r="CW32" s="807"/>
      <c r="CX32" s="807"/>
      <c r="CY32" s="807"/>
      <c r="CZ32" s="807"/>
      <c r="DA32" s="807"/>
      <c r="DB32" s="807"/>
      <c r="DC32" s="807"/>
      <c r="DD32" s="807"/>
      <c r="DE32" s="807"/>
      <c r="DF32" s="807"/>
      <c r="DG32" s="807"/>
      <c r="DH32" s="807"/>
      <c r="DI32" s="807"/>
      <c r="DJ32" s="807"/>
      <c r="DK32" s="807"/>
      <c r="DL32" s="807"/>
      <c r="DM32" s="807"/>
      <c r="DN32" s="807"/>
      <c r="DO32" s="807"/>
      <c r="DP32" s="807"/>
      <c r="DQ32" s="807"/>
      <c r="DR32" s="807"/>
      <c r="DS32" s="807"/>
    </row>
    <row r="33" spans="1:123" s="810" customFormat="1" ht="28.5">
      <c r="A33" s="789" t="s">
        <v>1383</v>
      </c>
      <c r="B33" s="808" t="s">
        <v>1384</v>
      </c>
      <c r="C33" s="780"/>
      <c r="D33" s="780"/>
      <c r="E33" s="778"/>
      <c r="F33" s="780"/>
      <c r="G33" s="780"/>
      <c r="H33" s="780">
        <v>0</v>
      </c>
      <c r="I33" s="780"/>
      <c r="J33" s="780">
        <v>0</v>
      </c>
      <c r="K33" s="809"/>
      <c r="L33" s="807"/>
      <c r="M33" s="807"/>
      <c r="N33" s="807"/>
      <c r="O33" s="807"/>
      <c r="P33" s="807"/>
      <c r="Q33" s="807"/>
      <c r="R33" s="807"/>
      <c r="S33" s="807"/>
      <c r="T33" s="807"/>
      <c r="U33" s="807"/>
      <c r="V33" s="807"/>
      <c r="W33" s="807"/>
      <c r="X33" s="807"/>
      <c r="Y33" s="807"/>
      <c r="Z33" s="807"/>
      <c r="AA33" s="807"/>
      <c r="AB33" s="807"/>
      <c r="AC33" s="807"/>
      <c r="AD33" s="807"/>
      <c r="AE33" s="807"/>
      <c r="AF33" s="807"/>
      <c r="AG33" s="807"/>
      <c r="AH33" s="807"/>
      <c r="AI33" s="807"/>
      <c r="AJ33" s="807"/>
      <c r="AK33" s="807"/>
      <c r="AL33" s="807"/>
      <c r="AM33" s="807"/>
      <c r="AN33" s="807"/>
      <c r="AO33" s="807"/>
      <c r="AP33" s="807"/>
      <c r="AQ33" s="807"/>
      <c r="AR33" s="807"/>
      <c r="AS33" s="807"/>
      <c r="AT33" s="807"/>
      <c r="AU33" s="807"/>
      <c r="AV33" s="807"/>
      <c r="AW33" s="807"/>
      <c r="AX33" s="807"/>
      <c r="AY33" s="807"/>
      <c r="AZ33" s="807"/>
      <c r="BA33" s="807"/>
      <c r="BB33" s="807"/>
      <c r="BC33" s="807"/>
      <c r="BD33" s="807"/>
      <c r="BE33" s="807"/>
      <c r="BF33" s="807"/>
      <c r="BG33" s="807"/>
      <c r="BH33" s="807"/>
      <c r="BI33" s="807"/>
      <c r="BJ33" s="807"/>
      <c r="BK33" s="807"/>
      <c r="BL33" s="807"/>
      <c r="BM33" s="807"/>
      <c r="BN33" s="807"/>
      <c r="BO33" s="807"/>
      <c r="BP33" s="807"/>
      <c r="BQ33" s="807"/>
      <c r="BR33" s="807"/>
      <c r="BS33" s="807"/>
      <c r="BT33" s="807"/>
      <c r="BU33" s="807"/>
      <c r="BV33" s="807"/>
      <c r="BW33" s="807"/>
      <c r="BX33" s="807"/>
      <c r="BY33" s="807"/>
      <c r="BZ33" s="807"/>
      <c r="CA33" s="807"/>
      <c r="CB33" s="807"/>
      <c r="CC33" s="807"/>
      <c r="CD33" s="807"/>
      <c r="CE33" s="807"/>
      <c r="CF33" s="807"/>
      <c r="CG33" s="807"/>
      <c r="CH33" s="807"/>
      <c r="CI33" s="807"/>
      <c r="CJ33" s="807"/>
      <c r="CK33" s="807"/>
      <c r="CL33" s="807"/>
      <c r="CM33" s="807"/>
      <c r="CN33" s="807"/>
      <c r="CO33" s="807"/>
      <c r="CP33" s="807"/>
      <c r="CQ33" s="807"/>
      <c r="CR33" s="807"/>
      <c r="CS33" s="807"/>
      <c r="CT33" s="807"/>
      <c r="CU33" s="807"/>
      <c r="CV33" s="807"/>
      <c r="CW33" s="807"/>
      <c r="CX33" s="807"/>
      <c r="CY33" s="807"/>
      <c r="CZ33" s="807"/>
      <c r="DA33" s="807"/>
      <c r="DB33" s="807"/>
      <c r="DC33" s="807"/>
      <c r="DD33" s="807"/>
      <c r="DE33" s="807"/>
      <c r="DF33" s="807"/>
      <c r="DG33" s="807"/>
      <c r="DH33" s="807"/>
      <c r="DI33" s="807"/>
      <c r="DJ33" s="807"/>
      <c r="DK33" s="807"/>
      <c r="DL33" s="807"/>
      <c r="DM33" s="807"/>
      <c r="DN33" s="807"/>
      <c r="DO33" s="807"/>
      <c r="DP33" s="807"/>
      <c r="DQ33" s="807"/>
      <c r="DR33" s="807"/>
      <c r="DS33" s="807"/>
    </row>
    <row r="34" spans="1:123" s="810" customFormat="1" ht="42.75">
      <c r="A34" s="789" t="s">
        <v>1385</v>
      </c>
      <c r="B34" s="808" t="s">
        <v>1386</v>
      </c>
      <c r="C34" s="780"/>
      <c r="D34" s="780"/>
      <c r="E34" s="778"/>
      <c r="F34" s="780"/>
      <c r="G34" s="780"/>
      <c r="H34" s="780">
        <v>0</v>
      </c>
      <c r="I34" s="780"/>
      <c r="J34" s="780">
        <v>0</v>
      </c>
      <c r="K34" s="809"/>
      <c r="L34" s="807"/>
      <c r="M34" s="807"/>
      <c r="N34" s="807"/>
      <c r="O34" s="807"/>
      <c r="P34" s="807"/>
      <c r="Q34" s="807"/>
      <c r="R34" s="807"/>
      <c r="S34" s="807"/>
      <c r="T34" s="807"/>
      <c r="U34" s="807"/>
      <c r="V34" s="807"/>
      <c r="W34" s="807"/>
      <c r="X34" s="807"/>
      <c r="Y34" s="807"/>
      <c r="Z34" s="807"/>
      <c r="AA34" s="807"/>
      <c r="AB34" s="807"/>
      <c r="AC34" s="807"/>
      <c r="AD34" s="807"/>
      <c r="AE34" s="807"/>
      <c r="AF34" s="807"/>
      <c r="AG34" s="807"/>
      <c r="AH34" s="807"/>
      <c r="AI34" s="807"/>
      <c r="AJ34" s="807"/>
      <c r="AK34" s="807"/>
      <c r="AL34" s="807"/>
      <c r="AM34" s="807"/>
      <c r="AN34" s="807"/>
      <c r="AO34" s="807"/>
      <c r="AP34" s="807"/>
      <c r="AQ34" s="807"/>
      <c r="AR34" s="807"/>
      <c r="AS34" s="807"/>
      <c r="AT34" s="807"/>
      <c r="AU34" s="807"/>
      <c r="AV34" s="807"/>
      <c r="AW34" s="807"/>
      <c r="AX34" s="807"/>
      <c r="AY34" s="807"/>
      <c r="AZ34" s="807"/>
      <c r="BA34" s="807"/>
      <c r="BB34" s="807"/>
      <c r="BC34" s="807"/>
      <c r="BD34" s="807"/>
      <c r="BE34" s="807"/>
      <c r="BF34" s="807"/>
      <c r="BG34" s="807"/>
      <c r="BH34" s="807"/>
      <c r="BI34" s="807"/>
      <c r="BJ34" s="807"/>
      <c r="BK34" s="807"/>
      <c r="BL34" s="807"/>
      <c r="BM34" s="807"/>
      <c r="BN34" s="807"/>
      <c r="BO34" s="807"/>
      <c r="BP34" s="807"/>
      <c r="BQ34" s="807"/>
      <c r="BR34" s="807"/>
      <c r="BS34" s="807"/>
      <c r="BT34" s="807"/>
      <c r="BU34" s="807"/>
      <c r="BV34" s="807"/>
      <c r="BW34" s="807"/>
      <c r="BX34" s="807"/>
      <c r="BY34" s="807"/>
      <c r="BZ34" s="807"/>
      <c r="CA34" s="807"/>
      <c r="CB34" s="807"/>
      <c r="CC34" s="807"/>
      <c r="CD34" s="807"/>
      <c r="CE34" s="807"/>
      <c r="CF34" s="807"/>
      <c r="CG34" s="807"/>
      <c r="CH34" s="807"/>
      <c r="CI34" s="807"/>
      <c r="CJ34" s="807"/>
      <c r="CK34" s="807"/>
      <c r="CL34" s="807"/>
      <c r="CM34" s="807"/>
      <c r="CN34" s="807"/>
      <c r="CO34" s="807"/>
      <c r="CP34" s="807"/>
      <c r="CQ34" s="807"/>
      <c r="CR34" s="807"/>
      <c r="CS34" s="807"/>
      <c r="CT34" s="807"/>
      <c r="CU34" s="807"/>
      <c r="CV34" s="807"/>
      <c r="CW34" s="807"/>
      <c r="CX34" s="807"/>
      <c r="CY34" s="807"/>
      <c r="CZ34" s="807"/>
      <c r="DA34" s="807"/>
      <c r="DB34" s="807"/>
      <c r="DC34" s="807"/>
      <c r="DD34" s="807"/>
      <c r="DE34" s="807"/>
      <c r="DF34" s="807"/>
      <c r="DG34" s="807"/>
      <c r="DH34" s="807"/>
      <c r="DI34" s="807"/>
      <c r="DJ34" s="807"/>
      <c r="DK34" s="807"/>
      <c r="DL34" s="807"/>
      <c r="DM34" s="807"/>
      <c r="DN34" s="807"/>
      <c r="DO34" s="807"/>
      <c r="DP34" s="807"/>
      <c r="DQ34" s="807"/>
      <c r="DR34" s="807"/>
      <c r="DS34" s="807"/>
    </row>
    <row r="35" spans="1:123" s="810" customFormat="1">
      <c r="A35" s="789" t="s">
        <v>1387</v>
      </c>
      <c r="B35" s="808" t="s">
        <v>1388</v>
      </c>
      <c r="C35" s="780"/>
      <c r="D35" s="780"/>
      <c r="E35" s="778"/>
      <c r="F35" s="780"/>
      <c r="G35" s="780"/>
      <c r="H35" s="780">
        <v>0</v>
      </c>
      <c r="I35" s="780"/>
      <c r="J35" s="780">
        <v>0</v>
      </c>
      <c r="K35" s="809"/>
      <c r="L35" s="807"/>
      <c r="M35" s="807"/>
      <c r="N35" s="807"/>
      <c r="O35" s="807"/>
      <c r="P35" s="807"/>
      <c r="Q35" s="807"/>
      <c r="R35" s="807"/>
      <c r="S35" s="807"/>
      <c r="T35" s="807"/>
      <c r="U35" s="807"/>
      <c r="V35" s="807"/>
      <c r="W35" s="807"/>
      <c r="X35" s="807"/>
      <c r="Y35" s="807"/>
      <c r="Z35" s="807"/>
      <c r="AA35" s="807"/>
      <c r="AB35" s="807"/>
      <c r="AC35" s="807"/>
      <c r="AD35" s="807"/>
      <c r="AE35" s="807"/>
      <c r="AF35" s="807"/>
      <c r="AG35" s="807"/>
      <c r="AH35" s="807"/>
      <c r="AI35" s="807"/>
      <c r="AJ35" s="807"/>
      <c r="AK35" s="807"/>
      <c r="AL35" s="807"/>
      <c r="AM35" s="807"/>
      <c r="AN35" s="807"/>
      <c r="AO35" s="807"/>
      <c r="AP35" s="807"/>
      <c r="AQ35" s="807"/>
      <c r="AR35" s="807"/>
      <c r="AS35" s="807"/>
      <c r="AT35" s="807"/>
      <c r="AU35" s="807"/>
      <c r="AV35" s="807"/>
      <c r="AW35" s="807"/>
      <c r="AX35" s="807"/>
      <c r="AY35" s="807"/>
      <c r="AZ35" s="807"/>
      <c r="BA35" s="807"/>
      <c r="BB35" s="807"/>
      <c r="BC35" s="807"/>
      <c r="BD35" s="807"/>
      <c r="BE35" s="807"/>
      <c r="BF35" s="807"/>
      <c r="BG35" s="807"/>
      <c r="BH35" s="807"/>
      <c r="BI35" s="807"/>
      <c r="BJ35" s="807"/>
      <c r="BK35" s="807"/>
      <c r="BL35" s="807"/>
      <c r="BM35" s="807"/>
      <c r="BN35" s="807"/>
      <c r="BO35" s="807"/>
      <c r="BP35" s="807"/>
      <c r="BQ35" s="807"/>
      <c r="BR35" s="807"/>
      <c r="BS35" s="807"/>
      <c r="BT35" s="807"/>
      <c r="BU35" s="807"/>
      <c r="BV35" s="807"/>
      <c r="BW35" s="807"/>
      <c r="BX35" s="807"/>
      <c r="BY35" s="807"/>
      <c r="BZ35" s="807"/>
      <c r="CA35" s="807"/>
      <c r="CB35" s="807"/>
      <c r="CC35" s="807"/>
      <c r="CD35" s="807"/>
      <c r="CE35" s="807"/>
      <c r="CF35" s="807"/>
      <c r="CG35" s="807"/>
      <c r="CH35" s="807"/>
      <c r="CI35" s="807"/>
      <c r="CJ35" s="807"/>
      <c r="CK35" s="807"/>
      <c r="CL35" s="807"/>
      <c r="CM35" s="807"/>
      <c r="CN35" s="807"/>
      <c r="CO35" s="807"/>
      <c r="CP35" s="807"/>
      <c r="CQ35" s="807"/>
      <c r="CR35" s="807"/>
      <c r="CS35" s="807"/>
      <c r="CT35" s="807"/>
      <c r="CU35" s="807"/>
      <c r="CV35" s="807"/>
      <c r="CW35" s="807"/>
      <c r="CX35" s="807"/>
      <c r="CY35" s="807"/>
      <c r="CZ35" s="807"/>
      <c r="DA35" s="807"/>
      <c r="DB35" s="807"/>
      <c r="DC35" s="807"/>
      <c r="DD35" s="807"/>
      <c r="DE35" s="807"/>
      <c r="DF35" s="807"/>
      <c r="DG35" s="807"/>
      <c r="DH35" s="807"/>
      <c r="DI35" s="807"/>
      <c r="DJ35" s="807"/>
      <c r="DK35" s="807"/>
      <c r="DL35" s="807"/>
      <c r="DM35" s="807"/>
      <c r="DN35" s="807"/>
      <c r="DO35" s="807"/>
      <c r="DP35" s="807"/>
      <c r="DQ35" s="807"/>
      <c r="DR35" s="807"/>
      <c r="DS35" s="807"/>
    </row>
    <row r="36" spans="1:123" s="810" customFormat="1">
      <c r="A36" s="789" t="s">
        <v>1389</v>
      </c>
      <c r="B36" s="808" t="s">
        <v>1390</v>
      </c>
      <c r="C36" s="780"/>
      <c r="D36" s="780">
        <v>0.21</v>
      </c>
      <c r="E36" s="778">
        <v>9.4</v>
      </c>
      <c r="F36" s="780">
        <v>0.01</v>
      </c>
      <c r="G36" s="779">
        <v>9.7889999999999997</v>
      </c>
      <c r="H36" s="780">
        <v>0.01</v>
      </c>
      <c r="I36" s="779">
        <v>10.249000000000001</v>
      </c>
      <c r="J36" s="780">
        <v>0.01</v>
      </c>
      <c r="K36" s="809"/>
      <c r="L36" s="807"/>
      <c r="M36" s="807"/>
      <c r="N36" s="807"/>
      <c r="O36" s="807"/>
      <c r="P36" s="807"/>
      <c r="Q36" s="807"/>
      <c r="R36" s="807"/>
      <c r="S36" s="807"/>
      <c r="T36" s="807"/>
      <c r="U36" s="807"/>
      <c r="V36" s="807"/>
      <c r="W36" s="807"/>
      <c r="X36" s="807"/>
      <c r="Y36" s="807"/>
      <c r="Z36" s="807"/>
      <c r="AA36" s="807"/>
      <c r="AB36" s="807"/>
      <c r="AC36" s="807"/>
      <c r="AD36" s="807"/>
      <c r="AE36" s="807"/>
      <c r="AF36" s="807"/>
      <c r="AG36" s="807"/>
      <c r="AH36" s="807"/>
      <c r="AI36" s="807"/>
      <c r="AJ36" s="807"/>
      <c r="AK36" s="807"/>
      <c r="AL36" s="807"/>
      <c r="AM36" s="807"/>
      <c r="AN36" s="807"/>
      <c r="AO36" s="807"/>
      <c r="AP36" s="807"/>
      <c r="AQ36" s="807"/>
      <c r="AR36" s="807"/>
      <c r="AS36" s="807"/>
      <c r="AT36" s="807"/>
      <c r="AU36" s="807"/>
      <c r="AV36" s="807"/>
      <c r="AW36" s="807"/>
      <c r="AX36" s="807"/>
      <c r="AY36" s="807"/>
      <c r="AZ36" s="807"/>
      <c r="BA36" s="807"/>
      <c r="BB36" s="807"/>
      <c r="BC36" s="807"/>
      <c r="BD36" s="807"/>
      <c r="BE36" s="807"/>
      <c r="BF36" s="807"/>
      <c r="BG36" s="807"/>
      <c r="BH36" s="807"/>
      <c r="BI36" s="807"/>
      <c r="BJ36" s="807"/>
      <c r="BK36" s="807"/>
      <c r="BL36" s="807"/>
      <c r="BM36" s="807"/>
      <c r="BN36" s="807"/>
      <c r="BO36" s="807"/>
      <c r="BP36" s="807"/>
      <c r="BQ36" s="807"/>
      <c r="BR36" s="807"/>
      <c r="BS36" s="807"/>
      <c r="BT36" s="807"/>
      <c r="BU36" s="807"/>
      <c r="BV36" s="807"/>
      <c r="BW36" s="807"/>
      <c r="BX36" s="807"/>
      <c r="BY36" s="807"/>
      <c r="BZ36" s="807"/>
      <c r="CA36" s="807"/>
      <c r="CB36" s="807"/>
      <c r="CC36" s="807"/>
      <c r="CD36" s="807"/>
      <c r="CE36" s="807"/>
      <c r="CF36" s="807"/>
      <c r="CG36" s="807"/>
      <c r="CH36" s="807"/>
      <c r="CI36" s="807"/>
      <c r="CJ36" s="807"/>
      <c r="CK36" s="807"/>
      <c r="CL36" s="807"/>
      <c r="CM36" s="807"/>
      <c r="CN36" s="807"/>
      <c r="CO36" s="807"/>
      <c r="CP36" s="807"/>
      <c r="CQ36" s="807"/>
      <c r="CR36" s="807"/>
      <c r="CS36" s="807"/>
      <c r="CT36" s="807"/>
      <c r="CU36" s="807"/>
      <c r="CV36" s="807"/>
      <c r="CW36" s="807"/>
      <c r="CX36" s="807"/>
      <c r="CY36" s="807"/>
      <c r="CZ36" s="807"/>
      <c r="DA36" s="807"/>
      <c r="DB36" s="807"/>
      <c r="DC36" s="807"/>
      <c r="DD36" s="807"/>
      <c r="DE36" s="807"/>
      <c r="DF36" s="807"/>
      <c r="DG36" s="807"/>
      <c r="DH36" s="807"/>
      <c r="DI36" s="807"/>
      <c r="DJ36" s="807"/>
      <c r="DK36" s="807"/>
      <c r="DL36" s="807"/>
      <c r="DM36" s="807"/>
      <c r="DN36" s="807"/>
      <c r="DO36" s="807"/>
      <c r="DP36" s="807"/>
      <c r="DQ36" s="807"/>
      <c r="DR36" s="807"/>
      <c r="DS36" s="807"/>
    </row>
    <row r="37" spans="1:123" s="810" customFormat="1">
      <c r="A37" s="789" t="s">
        <v>1391</v>
      </c>
      <c r="B37" s="812" t="s">
        <v>1392</v>
      </c>
      <c r="C37" s="804">
        <v>0</v>
      </c>
      <c r="D37" s="804">
        <v>15.99</v>
      </c>
      <c r="E37" s="829">
        <v>6.3</v>
      </c>
      <c r="F37" s="804">
        <v>6.68</v>
      </c>
      <c r="G37" s="815">
        <v>6.5609999999999999</v>
      </c>
      <c r="H37" s="804">
        <v>6.91</v>
      </c>
      <c r="I37" s="804">
        <v>6.87</v>
      </c>
      <c r="J37" s="804">
        <v>7.11</v>
      </c>
      <c r="K37" s="809"/>
      <c r="L37" s="807"/>
      <c r="M37" s="807"/>
      <c r="N37" s="807"/>
      <c r="O37" s="807"/>
      <c r="P37" s="807"/>
      <c r="Q37" s="807"/>
      <c r="R37" s="807"/>
      <c r="S37" s="807"/>
      <c r="T37" s="807"/>
      <c r="U37" s="807"/>
      <c r="V37" s="807"/>
      <c r="W37" s="807"/>
      <c r="X37" s="807"/>
      <c r="Y37" s="807"/>
      <c r="Z37" s="807"/>
      <c r="AA37" s="807"/>
      <c r="AB37" s="807"/>
      <c r="AC37" s="807"/>
      <c r="AD37" s="807"/>
      <c r="AE37" s="807"/>
      <c r="AF37" s="807"/>
      <c r="AG37" s="807"/>
      <c r="AH37" s="807"/>
      <c r="AI37" s="807"/>
      <c r="AJ37" s="807"/>
      <c r="AK37" s="807"/>
      <c r="AL37" s="807"/>
      <c r="AM37" s="807"/>
      <c r="AN37" s="807"/>
      <c r="AO37" s="807"/>
      <c r="AP37" s="807"/>
      <c r="AQ37" s="807"/>
      <c r="AR37" s="807"/>
      <c r="AS37" s="807"/>
      <c r="AT37" s="807"/>
      <c r="AU37" s="807"/>
      <c r="AV37" s="807"/>
      <c r="AW37" s="807"/>
      <c r="AX37" s="807"/>
      <c r="AY37" s="807"/>
      <c r="AZ37" s="807"/>
      <c r="BA37" s="807"/>
      <c r="BB37" s="807"/>
      <c r="BC37" s="807"/>
      <c r="BD37" s="807"/>
      <c r="BE37" s="807"/>
      <c r="BF37" s="807"/>
      <c r="BG37" s="807"/>
      <c r="BH37" s="807"/>
      <c r="BI37" s="807"/>
      <c r="BJ37" s="807"/>
      <c r="BK37" s="807"/>
      <c r="BL37" s="807"/>
      <c r="BM37" s="807"/>
      <c r="BN37" s="807"/>
      <c r="BO37" s="807"/>
      <c r="BP37" s="807"/>
      <c r="BQ37" s="807"/>
      <c r="BR37" s="807"/>
      <c r="BS37" s="807"/>
      <c r="BT37" s="807"/>
      <c r="BU37" s="807"/>
      <c r="BV37" s="807"/>
      <c r="BW37" s="807"/>
      <c r="BX37" s="807"/>
      <c r="BY37" s="807"/>
      <c r="BZ37" s="807"/>
      <c r="CA37" s="807"/>
      <c r="CB37" s="807"/>
      <c r="CC37" s="807"/>
      <c r="CD37" s="807"/>
      <c r="CE37" s="807"/>
      <c r="CF37" s="807"/>
      <c r="CG37" s="807"/>
      <c r="CH37" s="807"/>
      <c r="CI37" s="807"/>
      <c r="CJ37" s="807"/>
      <c r="CK37" s="807"/>
      <c r="CL37" s="807"/>
      <c r="CM37" s="807"/>
      <c r="CN37" s="807"/>
      <c r="CO37" s="807"/>
      <c r="CP37" s="807"/>
      <c r="CQ37" s="807"/>
      <c r="CR37" s="807"/>
      <c r="CS37" s="807"/>
      <c r="CT37" s="807"/>
      <c r="CU37" s="807"/>
      <c r="CV37" s="807"/>
      <c r="CW37" s="807"/>
      <c r="CX37" s="807"/>
      <c r="CY37" s="807"/>
      <c r="CZ37" s="807"/>
      <c r="DA37" s="807"/>
      <c r="DB37" s="807"/>
      <c r="DC37" s="807"/>
      <c r="DD37" s="807"/>
      <c r="DE37" s="807"/>
      <c r="DF37" s="807"/>
      <c r="DG37" s="807"/>
      <c r="DH37" s="807"/>
      <c r="DI37" s="807"/>
      <c r="DJ37" s="807"/>
      <c r="DK37" s="807"/>
      <c r="DL37" s="807"/>
      <c r="DM37" s="807"/>
      <c r="DN37" s="807"/>
      <c r="DO37" s="807"/>
      <c r="DP37" s="807"/>
      <c r="DQ37" s="807"/>
      <c r="DR37" s="807"/>
      <c r="DS37" s="807"/>
    </row>
    <row r="38" spans="1:123" s="810" customFormat="1">
      <c r="A38" s="789" t="s">
        <v>1393</v>
      </c>
      <c r="B38" s="808" t="s">
        <v>1394</v>
      </c>
      <c r="C38" s="780"/>
      <c r="D38" s="780"/>
      <c r="E38" s="778"/>
      <c r="F38" s="780"/>
      <c r="G38" s="780"/>
      <c r="H38" s="780">
        <v>0</v>
      </c>
      <c r="I38" s="780"/>
      <c r="J38" s="780">
        <v>0</v>
      </c>
      <c r="K38" s="809"/>
      <c r="L38" s="807"/>
      <c r="M38" s="807"/>
      <c r="N38" s="807"/>
      <c r="O38" s="807"/>
      <c r="P38" s="807"/>
      <c r="Q38" s="807"/>
      <c r="R38" s="807"/>
      <c r="S38" s="807"/>
      <c r="T38" s="807"/>
      <c r="U38" s="807"/>
      <c r="V38" s="807"/>
      <c r="W38" s="807"/>
      <c r="X38" s="807"/>
      <c r="Y38" s="807"/>
      <c r="Z38" s="807"/>
      <c r="AA38" s="807"/>
      <c r="AB38" s="807"/>
      <c r="AC38" s="807"/>
      <c r="AD38" s="807"/>
      <c r="AE38" s="807"/>
      <c r="AF38" s="807"/>
      <c r="AG38" s="807"/>
      <c r="AH38" s="807"/>
      <c r="AI38" s="807"/>
      <c r="AJ38" s="807"/>
      <c r="AK38" s="807"/>
      <c r="AL38" s="807"/>
      <c r="AM38" s="807"/>
      <c r="AN38" s="807"/>
      <c r="AO38" s="807"/>
      <c r="AP38" s="807"/>
      <c r="AQ38" s="807"/>
      <c r="AR38" s="807"/>
      <c r="AS38" s="807"/>
      <c r="AT38" s="807"/>
      <c r="AU38" s="807"/>
      <c r="AV38" s="807"/>
      <c r="AW38" s="807"/>
      <c r="AX38" s="807"/>
      <c r="AY38" s="807"/>
      <c r="AZ38" s="807"/>
      <c r="BA38" s="807"/>
      <c r="BB38" s="807"/>
      <c r="BC38" s="807"/>
      <c r="BD38" s="807"/>
      <c r="BE38" s="807"/>
      <c r="BF38" s="807"/>
      <c r="BG38" s="807"/>
      <c r="BH38" s="807"/>
      <c r="BI38" s="807"/>
      <c r="BJ38" s="807"/>
      <c r="BK38" s="807"/>
      <c r="BL38" s="807"/>
      <c r="BM38" s="807"/>
      <c r="BN38" s="807"/>
      <c r="BO38" s="807"/>
      <c r="BP38" s="807"/>
      <c r="BQ38" s="807"/>
      <c r="BR38" s="807"/>
      <c r="BS38" s="807"/>
      <c r="BT38" s="807"/>
      <c r="BU38" s="807"/>
      <c r="BV38" s="807"/>
      <c r="BW38" s="807"/>
      <c r="BX38" s="807"/>
      <c r="BY38" s="807"/>
      <c r="BZ38" s="807"/>
      <c r="CA38" s="807"/>
      <c r="CB38" s="807"/>
      <c r="CC38" s="807"/>
      <c r="CD38" s="807"/>
      <c r="CE38" s="807"/>
      <c r="CF38" s="807"/>
      <c r="CG38" s="807"/>
      <c r="CH38" s="807"/>
      <c r="CI38" s="807"/>
      <c r="CJ38" s="807"/>
      <c r="CK38" s="807"/>
      <c r="CL38" s="807"/>
      <c r="CM38" s="807"/>
      <c r="CN38" s="807"/>
      <c r="CO38" s="807"/>
      <c r="CP38" s="807"/>
      <c r="CQ38" s="807"/>
      <c r="CR38" s="807"/>
      <c r="CS38" s="807"/>
      <c r="CT38" s="807"/>
      <c r="CU38" s="807"/>
      <c r="CV38" s="807"/>
      <c r="CW38" s="807"/>
      <c r="CX38" s="807"/>
      <c r="CY38" s="807"/>
      <c r="CZ38" s="807"/>
      <c r="DA38" s="807"/>
      <c r="DB38" s="807"/>
      <c r="DC38" s="807"/>
      <c r="DD38" s="807"/>
      <c r="DE38" s="807"/>
      <c r="DF38" s="807"/>
      <c r="DG38" s="807"/>
      <c r="DH38" s="807"/>
      <c r="DI38" s="807"/>
      <c r="DJ38" s="807"/>
      <c r="DK38" s="807"/>
      <c r="DL38" s="807"/>
      <c r="DM38" s="807"/>
      <c r="DN38" s="807"/>
      <c r="DO38" s="807"/>
      <c r="DP38" s="807"/>
      <c r="DQ38" s="807"/>
      <c r="DR38" s="807"/>
      <c r="DS38" s="807"/>
    </row>
    <row r="39" spans="1:123" s="810" customFormat="1" ht="28.5">
      <c r="A39" s="789" t="s">
        <v>1395</v>
      </c>
      <c r="B39" s="808" t="s">
        <v>1396</v>
      </c>
      <c r="C39" s="780"/>
      <c r="D39" s="780"/>
      <c r="E39" s="778"/>
      <c r="F39" s="780"/>
      <c r="G39" s="780"/>
      <c r="H39" s="780">
        <v>0</v>
      </c>
      <c r="I39" s="780"/>
      <c r="J39" s="780">
        <v>0</v>
      </c>
      <c r="K39" s="809"/>
      <c r="L39" s="807"/>
      <c r="M39" s="807"/>
      <c r="N39" s="807"/>
      <c r="O39" s="807"/>
      <c r="P39" s="807"/>
      <c r="Q39" s="807"/>
      <c r="R39" s="807"/>
      <c r="S39" s="807"/>
      <c r="T39" s="807"/>
      <c r="U39" s="807"/>
      <c r="V39" s="807"/>
      <c r="W39" s="807"/>
      <c r="X39" s="807"/>
      <c r="Y39" s="807"/>
      <c r="Z39" s="807"/>
      <c r="AA39" s="807"/>
      <c r="AB39" s="807"/>
      <c r="AC39" s="807"/>
      <c r="AD39" s="807"/>
      <c r="AE39" s="807"/>
      <c r="AF39" s="807"/>
      <c r="AG39" s="807"/>
      <c r="AH39" s="807"/>
      <c r="AI39" s="807"/>
      <c r="AJ39" s="807"/>
      <c r="AK39" s="807"/>
      <c r="AL39" s="807"/>
      <c r="AM39" s="807"/>
      <c r="AN39" s="807"/>
      <c r="AO39" s="807"/>
      <c r="AP39" s="807"/>
      <c r="AQ39" s="807"/>
      <c r="AR39" s="807"/>
      <c r="AS39" s="807"/>
      <c r="AT39" s="807"/>
      <c r="AU39" s="807"/>
      <c r="AV39" s="807"/>
      <c r="AW39" s="807"/>
      <c r="AX39" s="807"/>
      <c r="AY39" s="807"/>
      <c r="AZ39" s="807"/>
      <c r="BA39" s="807"/>
      <c r="BB39" s="807"/>
      <c r="BC39" s="807"/>
      <c r="BD39" s="807"/>
      <c r="BE39" s="807"/>
      <c r="BF39" s="807"/>
      <c r="BG39" s="807"/>
      <c r="BH39" s="807"/>
      <c r="BI39" s="807"/>
      <c r="BJ39" s="807"/>
      <c r="BK39" s="807"/>
      <c r="BL39" s="807"/>
      <c r="BM39" s="807"/>
      <c r="BN39" s="807"/>
      <c r="BO39" s="807"/>
      <c r="BP39" s="807"/>
      <c r="BQ39" s="807"/>
      <c r="BR39" s="807"/>
      <c r="BS39" s="807"/>
      <c r="BT39" s="807"/>
      <c r="BU39" s="807"/>
      <c r="BV39" s="807"/>
      <c r="BW39" s="807"/>
      <c r="BX39" s="807"/>
      <c r="BY39" s="807"/>
      <c r="BZ39" s="807"/>
      <c r="CA39" s="807"/>
      <c r="CB39" s="807"/>
      <c r="CC39" s="807"/>
      <c r="CD39" s="807"/>
      <c r="CE39" s="807"/>
      <c r="CF39" s="807"/>
      <c r="CG39" s="807"/>
      <c r="CH39" s="807"/>
      <c r="CI39" s="807"/>
      <c r="CJ39" s="807"/>
      <c r="CK39" s="807"/>
      <c r="CL39" s="807"/>
      <c r="CM39" s="807"/>
      <c r="CN39" s="807"/>
      <c r="CO39" s="807"/>
      <c r="CP39" s="807"/>
      <c r="CQ39" s="807"/>
      <c r="CR39" s="807"/>
      <c r="CS39" s="807"/>
      <c r="CT39" s="807"/>
      <c r="CU39" s="807"/>
      <c r="CV39" s="807"/>
      <c r="CW39" s="807"/>
      <c r="CX39" s="807"/>
      <c r="CY39" s="807"/>
      <c r="CZ39" s="807"/>
      <c r="DA39" s="807"/>
      <c r="DB39" s="807"/>
      <c r="DC39" s="807"/>
      <c r="DD39" s="807"/>
      <c r="DE39" s="807"/>
      <c r="DF39" s="807"/>
      <c r="DG39" s="807"/>
      <c r="DH39" s="807"/>
      <c r="DI39" s="807"/>
      <c r="DJ39" s="807"/>
      <c r="DK39" s="807"/>
      <c r="DL39" s="807"/>
      <c r="DM39" s="807"/>
      <c r="DN39" s="807"/>
      <c r="DO39" s="807"/>
      <c r="DP39" s="807"/>
      <c r="DQ39" s="807"/>
      <c r="DR39" s="807"/>
      <c r="DS39" s="807"/>
    </row>
    <row r="40" spans="1:123" s="810" customFormat="1" ht="28.5">
      <c r="A40" s="789" t="s">
        <v>1397</v>
      </c>
      <c r="B40" s="808" t="s">
        <v>1398</v>
      </c>
      <c r="C40" s="780"/>
      <c r="D40" s="780"/>
      <c r="E40" s="780"/>
      <c r="F40" s="780"/>
      <c r="G40" s="780"/>
      <c r="H40" s="780">
        <v>0</v>
      </c>
      <c r="I40" s="780"/>
      <c r="J40" s="780">
        <v>0</v>
      </c>
      <c r="K40" s="809"/>
      <c r="L40" s="807"/>
      <c r="M40" s="807"/>
      <c r="N40" s="807"/>
      <c r="O40" s="807"/>
      <c r="P40" s="807"/>
      <c r="Q40" s="807"/>
      <c r="R40" s="807"/>
      <c r="S40" s="807"/>
      <c r="T40" s="807"/>
      <c r="U40" s="807"/>
      <c r="V40" s="807"/>
      <c r="W40" s="807"/>
      <c r="X40" s="807"/>
      <c r="Y40" s="807"/>
      <c r="Z40" s="807"/>
      <c r="AA40" s="807"/>
      <c r="AB40" s="807"/>
      <c r="AC40" s="807"/>
      <c r="AD40" s="807"/>
      <c r="AE40" s="807"/>
      <c r="AF40" s="807"/>
      <c r="AG40" s="807"/>
      <c r="AH40" s="807"/>
      <c r="AI40" s="807"/>
      <c r="AJ40" s="807"/>
      <c r="AK40" s="807"/>
      <c r="AL40" s="807"/>
      <c r="AM40" s="807"/>
      <c r="AN40" s="807"/>
      <c r="AO40" s="807"/>
      <c r="AP40" s="807"/>
      <c r="AQ40" s="807"/>
      <c r="AR40" s="807"/>
      <c r="AS40" s="807"/>
      <c r="AT40" s="807"/>
      <c r="AU40" s="807"/>
      <c r="AV40" s="807"/>
      <c r="AW40" s="807"/>
      <c r="AX40" s="807"/>
      <c r="AY40" s="807"/>
      <c r="AZ40" s="807"/>
      <c r="BA40" s="807"/>
      <c r="BB40" s="807"/>
      <c r="BC40" s="807"/>
      <c r="BD40" s="807"/>
      <c r="BE40" s="807"/>
      <c r="BF40" s="807"/>
      <c r="BG40" s="807"/>
      <c r="BH40" s="807"/>
      <c r="BI40" s="807"/>
      <c r="BJ40" s="807"/>
      <c r="BK40" s="807"/>
      <c r="BL40" s="807"/>
      <c r="BM40" s="807"/>
      <c r="BN40" s="807"/>
      <c r="BO40" s="807"/>
      <c r="BP40" s="807"/>
      <c r="BQ40" s="807"/>
      <c r="BR40" s="807"/>
      <c r="BS40" s="807"/>
      <c r="BT40" s="807"/>
      <c r="BU40" s="807"/>
      <c r="BV40" s="807"/>
      <c r="BW40" s="807"/>
      <c r="BX40" s="807"/>
      <c r="BY40" s="807"/>
      <c r="BZ40" s="807"/>
      <c r="CA40" s="807"/>
      <c r="CB40" s="807"/>
      <c r="CC40" s="807"/>
      <c r="CD40" s="807"/>
      <c r="CE40" s="807"/>
      <c r="CF40" s="807"/>
      <c r="CG40" s="807"/>
      <c r="CH40" s="807"/>
      <c r="CI40" s="807"/>
      <c r="CJ40" s="807"/>
      <c r="CK40" s="807"/>
      <c r="CL40" s="807"/>
      <c r="CM40" s="807"/>
      <c r="CN40" s="807"/>
      <c r="CO40" s="807"/>
      <c r="CP40" s="807"/>
      <c r="CQ40" s="807"/>
      <c r="CR40" s="807"/>
      <c r="CS40" s="807"/>
      <c r="CT40" s="807"/>
      <c r="CU40" s="807"/>
      <c r="CV40" s="807"/>
      <c r="CW40" s="807"/>
      <c r="CX40" s="807"/>
      <c r="CY40" s="807"/>
      <c r="CZ40" s="807"/>
      <c r="DA40" s="807"/>
      <c r="DB40" s="807"/>
      <c r="DC40" s="807"/>
      <c r="DD40" s="807"/>
      <c r="DE40" s="807"/>
      <c r="DF40" s="807"/>
      <c r="DG40" s="807"/>
      <c r="DH40" s="807"/>
      <c r="DI40" s="807"/>
      <c r="DJ40" s="807"/>
      <c r="DK40" s="807"/>
      <c r="DL40" s="807"/>
      <c r="DM40" s="807"/>
      <c r="DN40" s="807"/>
      <c r="DO40" s="807"/>
      <c r="DP40" s="807"/>
      <c r="DQ40" s="807"/>
      <c r="DR40" s="807"/>
      <c r="DS40" s="807"/>
    </row>
    <row r="41" spans="1:123" s="810" customFormat="1" ht="28.5">
      <c r="A41" s="789" t="s">
        <v>1399</v>
      </c>
      <c r="B41" s="808" t="s">
        <v>1400</v>
      </c>
      <c r="C41" s="780"/>
      <c r="D41" s="780"/>
      <c r="E41" s="780"/>
      <c r="F41" s="780"/>
      <c r="G41" s="780"/>
      <c r="H41" s="780">
        <v>0</v>
      </c>
      <c r="I41" s="780"/>
      <c r="J41" s="780">
        <v>0</v>
      </c>
      <c r="K41" s="809"/>
      <c r="L41" s="807"/>
      <c r="M41" s="807"/>
      <c r="N41" s="807"/>
      <c r="O41" s="807"/>
      <c r="P41" s="807"/>
      <c r="Q41" s="807"/>
      <c r="R41" s="807"/>
      <c r="S41" s="807"/>
      <c r="T41" s="807"/>
      <c r="U41" s="807"/>
      <c r="V41" s="807"/>
      <c r="W41" s="807"/>
      <c r="X41" s="807"/>
      <c r="Y41" s="807"/>
      <c r="Z41" s="807"/>
      <c r="AA41" s="807"/>
      <c r="AB41" s="807"/>
      <c r="AC41" s="807"/>
      <c r="AD41" s="807"/>
      <c r="AE41" s="807"/>
      <c r="AF41" s="807"/>
      <c r="AG41" s="807"/>
      <c r="AH41" s="807"/>
      <c r="AI41" s="807"/>
      <c r="AJ41" s="807"/>
      <c r="AK41" s="807"/>
      <c r="AL41" s="807"/>
      <c r="AM41" s="807"/>
      <c r="AN41" s="807"/>
      <c r="AO41" s="807"/>
      <c r="AP41" s="807"/>
      <c r="AQ41" s="807"/>
      <c r="AR41" s="807"/>
      <c r="AS41" s="807"/>
      <c r="AT41" s="807"/>
      <c r="AU41" s="807"/>
      <c r="AV41" s="807"/>
      <c r="AW41" s="807"/>
      <c r="AX41" s="807"/>
      <c r="AY41" s="807"/>
      <c r="AZ41" s="807"/>
      <c r="BA41" s="807"/>
      <c r="BB41" s="807"/>
      <c r="BC41" s="807"/>
      <c r="BD41" s="807"/>
      <c r="BE41" s="807"/>
      <c r="BF41" s="807"/>
      <c r="BG41" s="807"/>
      <c r="BH41" s="807"/>
      <c r="BI41" s="807"/>
      <c r="BJ41" s="807"/>
      <c r="BK41" s="807"/>
      <c r="BL41" s="807"/>
      <c r="BM41" s="807"/>
      <c r="BN41" s="807"/>
      <c r="BO41" s="807"/>
      <c r="BP41" s="807"/>
      <c r="BQ41" s="807"/>
      <c r="BR41" s="807"/>
      <c r="BS41" s="807"/>
      <c r="BT41" s="807"/>
      <c r="BU41" s="807"/>
      <c r="BV41" s="807"/>
      <c r="BW41" s="807"/>
      <c r="BX41" s="807"/>
      <c r="BY41" s="807"/>
      <c r="BZ41" s="807"/>
      <c r="CA41" s="807"/>
      <c r="CB41" s="807"/>
      <c r="CC41" s="807"/>
      <c r="CD41" s="807"/>
      <c r="CE41" s="807"/>
      <c r="CF41" s="807"/>
      <c r="CG41" s="807"/>
      <c r="CH41" s="807"/>
      <c r="CI41" s="807"/>
      <c r="CJ41" s="807"/>
      <c r="CK41" s="807"/>
      <c r="CL41" s="807"/>
      <c r="CM41" s="807"/>
      <c r="CN41" s="807"/>
      <c r="CO41" s="807"/>
      <c r="CP41" s="807"/>
      <c r="CQ41" s="807"/>
      <c r="CR41" s="807"/>
      <c r="CS41" s="807"/>
      <c r="CT41" s="807"/>
      <c r="CU41" s="807"/>
      <c r="CV41" s="807"/>
      <c r="CW41" s="807"/>
      <c r="CX41" s="807"/>
      <c r="CY41" s="807"/>
      <c r="CZ41" s="807"/>
      <c r="DA41" s="807"/>
      <c r="DB41" s="807"/>
      <c r="DC41" s="807"/>
      <c r="DD41" s="807"/>
      <c r="DE41" s="807"/>
      <c r="DF41" s="807"/>
      <c r="DG41" s="807"/>
      <c r="DH41" s="807"/>
      <c r="DI41" s="807"/>
      <c r="DJ41" s="807"/>
      <c r="DK41" s="807"/>
      <c r="DL41" s="807"/>
      <c r="DM41" s="807"/>
      <c r="DN41" s="807"/>
      <c r="DO41" s="807"/>
      <c r="DP41" s="807"/>
      <c r="DQ41" s="807"/>
      <c r="DR41" s="807"/>
      <c r="DS41" s="807"/>
    </row>
    <row r="42" spans="1:123" s="810" customFormat="1">
      <c r="A42" s="789" t="s">
        <v>1401</v>
      </c>
      <c r="B42" s="808" t="s">
        <v>1402</v>
      </c>
      <c r="C42" s="780"/>
      <c r="D42" s="780"/>
      <c r="E42" s="780"/>
      <c r="F42" s="780"/>
      <c r="G42" s="780"/>
      <c r="H42" s="780">
        <v>0</v>
      </c>
      <c r="I42" s="780"/>
      <c r="J42" s="780">
        <v>0</v>
      </c>
      <c r="K42" s="809"/>
      <c r="L42" s="807"/>
      <c r="M42" s="807"/>
      <c r="N42" s="807"/>
      <c r="O42" s="807"/>
      <c r="P42" s="807"/>
      <c r="Q42" s="807"/>
      <c r="R42" s="807"/>
      <c r="S42" s="807"/>
      <c r="T42" s="807"/>
      <c r="U42" s="807"/>
      <c r="V42" s="807"/>
      <c r="W42" s="807"/>
      <c r="X42" s="807"/>
      <c r="Y42" s="807"/>
      <c r="Z42" s="807"/>
      <c r="AA42" s="807"/>
      <c r="AB42" s="807"/>
      <c r="AC42" s="807"/>
      <c r="AD42" s="807"/>
      <c r="AE42" s="807"/>
      <c r="AF42" s="807"/>
      <c r="AG42" s="807"/>
      <c r="AH42" s="807"/>
      <c r="AI42" s="807"/>
      <c r="AJ42" s="807"/>
      <c r="AK42" s="807"/>
      <c r="AL42" s="807"/>
      <c r="AM42" s="807"/>
      <c r="AN42" s="807"/>
      <c r="AO42" s="807"/>
      <c r="AP42" s="807"/>
      <c r="AQ42" s="807"/>
      <c r="AR42" s="807"/>
      <c r="AS42" s="807"/>
      <c r="AT42" s="807"/>
      <c r="AU42" s="807"/>
      <c r="AV42" s="807"/>
      <c r="AW42" s="807"/>
      <c r="AX42" s="807"/>
      <c r="AY42" s="807"/>
      <c r="AZ42" s="807"/>
      <c r="BA42" s="807"/>
      <c r="BB42" s="807"/>
      <c r="BC42" s="807"/>
      <c r="BD42" s="807"/>
      <c r="BE42" s="807"/>
      <c r="BF42" s="807"/>
      <c r="BG42" s="807"/>
      <c r="BH42" s="807"/>
      <c r="BI42" s="807"/>
      <c r="BJ42" s="807"/>
      <c r="BK42" s="807"/>
      <c r="BL42" s="807"/>
      <c r="BM42" s="807"/>
      <c r="BN42" s="807"/>
      <c r="BO42" s="807"/>
      <c r="BP42" s="807"/>
      <c r="BQ42" s="807"/>
      <c r="BR42" s="807"/>
      <c r="BS42" s="807"/>
      <c r="BT42" s="807"/>
      <c r="BU42" s="807"/>
      <c r="BV42" s="807"/>
      <c r="BW42" s="807"/>
      <c r="BX42" s="807"/>
      <c r="BY42" s="807"/>
      <c r="BZ42" s="807"/>
      <c r="CA42" s="807"/>
      <c r="CB42" s="807"/>
      <c r="CC42" s="807"/>
      <c r="CD42" s="807"/>
      <c r="CE42" s="807"/>
      <c r="CF42" s="807"/>
      <c r="CG42" s="807"/>
      <c r="CH42" s="807"/>
      <c r="CI42" s="807"/>
      <c r="CJ42" s="807"/>
      <c r="CK42" s="807"/>
      <c r="CL42" s="807"/>
      <c r="CM42" s="807"/>
      <c r="CN42" s="807"/>
      <c r="CO42" s="807"/>
      <c r="CP42" s="807"/>
      <c r="CQ42" s="807"/>
      <c r="CR42" s="807"/>
      <c r="CS42" s="807"/>
      <c r="CT42" s="807"/>
      <c r="CU42" s="807"/>
      <c r="CV42" s="807"/>
      <c r="CW42" s="807"/>
      <c r="CX42" s="807"/>
      <c r="CY42" s="807"/>
      <c r="CZ42" s="807"/>
      <c r="DA42" s="807"/>
      <c r="DB42" s="807"/>
      <c r="DC42" s="807"/>
      <c r="DD42" s="807"/>
      <c r="DE42" s="807"/>
      <c r="DF42" s="807"/>
      <c r="DG42" s="807"/>
      <c r="DH42" s="807"/>
      <c r="DI42" s="807"/>
      <c r="DJ42" s="807"/>
      <c r="DK42" s="807"/>
      <c r="DL42" s="807"/>
      <c r="DM42" s="807"/>
      <c r="DN42" s="807"/>
      <c r="DO42" s="807"/>
      <c r="DP42" s="807"/>
      <c r="DQ42" s="807"/>
      <c r="DR42" s="807"/>
      <c r="DS42" s="807"/>
    </row>
    <row r="43" spans="1:123" s="810" customFormat="1" ht="42.75">
      <c r="A43" s="789" t="s">
        <v>1403</v>
      </c>
      <c r="B43" s="808" t="s">
        <v>1404</v>
      </c>
      <c r="C43" s="804">
        <v>0</v>
      </c>
      <c r="D43" s="804">
        <v>9.15</v>
      </c>
      <c r="E43" s="804">
        <v>0</v>
      </c>
      <c r="F43" s="804">
        <v>0</v>
      </c>
      <c r="G43" s="804">
        <v>0</v>
      </c>
      <c r="H43" s="804">
        <v>0</v>
      </c>
      <c r="I43" s="804">
        <v>0</v>
      </c>
      <c r="J43" s="804">
        <v>0</v>
      </c>
      <c r="K43" s="809"/>
      <c r="L43" s="807"/>
      <c r="M43" s="807"/>
      <c r="N43" s="807"/>
      <c r="O43" s="807"/>
      <c r="P43" s="807"/>
      <c r="Q43" s="807"/>
      <c r="R43" s="807"/>
      <c r="S43" s="807"/>
      <c r="T43" s="807"/>
      <c r="U43" s="807"/>
      <c r="V43" s="807"/>
      <c r="W43" s="807"/>
      <c r="X43" s="807"/>
      <c r="Y43" s="807"/>
      <c r="Z43" s="807"/>
      <c r="AA43" s="807"/>
      <c r="AB43" s="807"/>
      <c r="AC43" s="807"/>
      <c r="AD43" s="807"/>
      <c r="AE43" s="807"/>
      <c r="AF43" s="807"/>
      <c r="AG43" s="807"/>
      <c r="AH43" s="807"/>
      <c r="AI43" s="807"/>
      <c r="AJ43" s="807"/>
      <c r="AK43" s="807"/>
      <c r="AL43" s="807"/>
      <c r="AM43" s="807"/>
      <c r="AN43" s="807"/>
      <c r="AO43" s="807"/>
      <c r="AP43" s="807"/>
      <c r="AQ43" s="807"/>
      <c r="AR43" s="807"/>
      <c r="AS43" s="807"/>
      <c r="AT43" s="807"/>
      <c r="AU43" s="807"/>
      <c r="AV43" s="807"/>
      <c r="AW43" s="807"/>
      <c r="AX43" s="807"/>
      <c r="AY43" s="807"/>
      <c r="AZ43" s="807"/>
      <c r="BA43" s="807"/>
      <c r="BB43" s="807"/>
      <c r="BC43" s="807"/>
      <c r="BD43" s="807"/>
      <c r="BE43" s="807"/>
      <c r="BF43" s="807"/>
      <c r="BG43" s="807"/>
      <c r="BH43" s="807"/>
      <c r="BI43" s="807"/>
      <c r="BJ43" s="807"/>
      <c r="BK43" s="807"/>
      <c r="BL43" s="807"/>
      <c r="BM43" s="807"/>
      <c r="BN43" s="807"/>
      <c r="BO43" s="807"/>
      <c r="BP43" s="807"/>
      <c r="BQ43" s="807"/>
      <c r="BR43" s="807"/>
      <c r="BS43" s="807"/>
      <c r="BT43" s="807"/>
      <c r="BU43" s="807"/>
      <c r="BV43" s="807"/>
      <c r="BW43" s="807"/>
      <c r="BX43" s="807"/>
      <c r="BY43" s="807"/>
      <c r="BZ43" s="807"/>
      <c r="CA43" s="807"/>
      <c r="CB43" s="807"/>
      <c r="CC43" s="807"/>
      <c r="CD43" s="807"/>
      <c r="CE43" s="807"/>
      <c r="CF43" s="807"/>
      <c r="CG43" s="807"/>
      <c r="CH43" s="807"/>
      <c r="CI43" s="807"/>
      <c r="CJ43" s="807"/>
      <c r="CK43" s="807"/>
      <c r="CL43" s="807"/>
      <c r="CM43" s="807"/>
      <c r="CN43" s="807"/>
      <c r="CO43" s="807"/>
      <c r="CP43" s="807"/>
      <c r="CQ43" s="807"/>
      <c r="CR43" s="807"/>
      <c r="CS43" s="807"/>
      <c r="CT43" s="807"/>
      <c r="CU43" s="807"/>
      <c r="CV43" s="807"/>
      <c r="CW43" s="807"/>
      <c r="CX43" s="807"/>
      <c r="CY43" s="807"/>
      <c r="CZ43" s="807"/>
      <c r="DA43" s="807"/>
      <c r="DB43" s="807"/>
      <c r="DC43" s="807"/>
      <c r="DD43" s="807"/>
      <c r="DE43" s="807"/>
      <c r="DF43" s="807"/>
      <c r="DG43" s="807"/>
      <c r="DH43" s="807"/>
      <c r="DI43" s="807"/>
      <c r="DJ43" s="807"/>
      <c r="DK43" s="807"/>
      <c r="DL43" s="807"/>
      <c r="DM43" s="807"/>
      <c r="DN43" s="807"/>
      <c r="DO43" s="807"/>
      <c r="DP43" s="807"/>
      <c r="DQ43" s="807"/>
      <c r="DR43" s="807"/>
      <c r="DS43" s="807"/>
    </row>
    <row r="44" spans="1:123" s="810" customFormat="1">
      <c r="A44" s="789" t="s">
        <v>1405</v>
      </c>
      <c r="B44" s="808" t="s">
        <v>1406</v>
      </c>
      <c r="C44" s="780"/>
      <c r="D44" s="778">
        <v>6.99</v>
      </c>
      <c r="E44" s="780"/>
      <c r="F44" s="780"/>
      <c r="G44" s="780"/>
      <c r="H44" s="780">
        <v>0</v>
      </c>
      <c r="I44" s="780"/>
      <c r="J44" s="780">
        <v>0</v>
      </c>
      <c r="K44" s="809"/>
      <c r="L44" s="807"/>
      <c r="M44" s="807"/>
      <c r="N44" s="807"/>
      <c r="O44" s="807"/>
      <c r="P44" s="807"/>
      <c r="Q44" s="807"/>
      <c r="R44" s="807"/>
      <c r="S44" s="807"/>
      <c r="T44" s="807"/>
      <c r="U44" s="807"/>
      <c r="V44" s="807"/>
      <c r="W44" s="807"/>
      <c r="X44" s="807"/>
      <c r="Y44" s="807"/>
      <c r="Z44" s="807"/>
      <c r="AA44" s="807"/>
      <c r="AB44" s="807"/>
      <c r="AC44" s="807"/>
      <c r="AD44" s="807"/>
      <c r="AE44" s="807"/>
      <c r="AF44" s="807"/>
      <c r="AG44" s="807"/>
      <c r="AH44" s="807"/>
      <c r="AI44" s="807"/>
      <c r="AJ44" s="807"/>
      <c r="AK44" s="807"/>
      <c r="AL44" s="807"/>
      <c r="AM44" s="807"/>
      <c r="AN44" s="807"/>
      <c r="AO44" s="807"/>
      <c r="AP44" s="807"/>
      <c r="AQ44" s="807"/>
      <c r="AR44" s="807"/>
      <c r="AS44" s="807"/>
      <c r="AT44" s="807"/>
      <c r="AU44" s="807"/>
      <c r="AV44" s="807"/>
      <c r="AW44" s="807"/>
      <c r="AX44" s="807"/>
      <c r="AY44" s="807"/>
      <c r="AZ44" s="807"/>
      <c r="BA44" s="807"/>
      <c r="BB44" s="807"/>
      <c r="BC44" s="807"/>
      <c r="BD44" s="807"/>
      <c r="BE44" s="807"/>
      <c r="BF44" s="807"/>
      <c r="BG44" s="807"/>
      <c r="BH44" s="807"/>
      <c r="BI44" s="807"/>
      <c r="BJ44" s="807"/>
      <c r="BK44" s="807"/>
      <c r="BL44" s="807"/>
      <c r="BM44" s="807"/>
      <c r="BN44" s="807"/>
      <c r="BO44" s="807"/>
      <c r="BP44" s="807"/>
      <c r="BQ44" s="807"/>
      <c r="BR44" s="807"/>
      <c r="BS44" s="807"/>
      <c r="BT44" s="807"/>
      <c r="BU44" s="807"/>
      <c r="BV44" s="807"/>
      <c r="BW44" s="807"/>
      <c r="BX44" s="807"/>
      <c r="BY44" s="807"/>
      <c r="BZ44" s="807"/>
      <c r="CA44" s="807"/>
      <c r="CB44" s="807"/>
      <c r="CC44" s="807"/>
      <c r="CD44" s="807"/>
      <c r="CE44" s="807"/>
      <c r="CF44" s="807"/>
      <c r="CG44" s="807"/>
      <c r="CH44" s="807"/>
      <c r="CI44" s="807"/>
      <c r="CJ44" s="807"/>
      <c r="CK44" s="807"/>
      <c r="CL44" s="807"/>
      <c r="CM44" s="807"/>
      <c r="CN44" s="807"/>
      <c r="CO44" s="807"/>
      <c r="CP44" s="807"/>
      <c r="CQ44" s="807"/>
      <c r="CR44" s="807"/>
      <c r="CS44" s="807"/>
      <c r="CT44" s="807"/>
      <c r="CU44" s="807"/>
      <c r="CV44" s="807"/>
      <c r="CW44" s="807"/>
      <c r="CX44" s="807"/>
      <c r="CY44" s="807"/>
      <c r="CZ44" s="807"/>
      <c r="DA44" s="807"/>
      <c r="DB44" s="807"/>
      <c r="DC44" s="807"/>
      <c r="DD44" s="807"/>
      <c r="DE44" s="807"/>
      <c r="DF44" s="807"/>
      <c r="DG44" s="807"/>
      <c r="DH44" s="807"/>
      <c r="DI44" s="807"/>
      <c r="DJ44" s="807"/>
      <c r="DK44" s="807"/>
      <c r="DL44" s="807"/>
      <c r="DM44" s="807"/>
      <c r="DN44" s="807"/>
      <c r="DO44" s="807"/>
      <c r="DP44" s="807"/>
      <c r="DQ44" s="807"/>
      <c r="DR44" s="807"/>
      <c r="DS44" s="807"/>
    </row>
    <row r="45" spans="1:123" s="810" customFormat="1" ht="28.5">
      <c r="A45" s="789" t="s">
        <v>1407</v>
      </c>
      <c r="B45" s="808" t="s">
        <v>1408</v>
      </c>
      <c r="C45" s="780"/>
      <c r="D45" s="778">
        <v>2.16</v>
      </c>
      <c r="E45" s="780"/>
      <c r="F45" s="780"/>
      <c r="G45" s="780"/>
      <c r="H45" s="780">
        <v>0</v>
      </c>
      <c r="I45" s="780"/>
      <c r="J45" s="780">
        <v>0</v>
      </c>
      <c r="K45" s="809"/>
      <c r="L45" s="807"/>
      <c r="M45" s="807"/>
      <c r="N45" s="807"/>
      <c r="O45" s="807"/>
      <c r="P45" s="807"/>
      <c r="Q45" s="807"/>
      <c r="R45" s="807"/>
      <c r="S45" s="807"/>
      <c r="T45" s="807"/>
      <c r="U45" s="807"/>
      <c r="V45" s="807"/>
      <c r="W45" s="807"/>
      <c r="X45" s="807"/>
      <c r="Y45" s="807"/>
      <c r="Z45" s="807"/>
      <c r="AA45" s="807"/>
      <c r="AB45" s="807"/>
      <c r="AC45" s="807"/>
      <c r="AD45" s="807"/>
      <c r="AE45" s="807"/>
      <c r="AF45" s="807"/>
      <c r="AG45" s="807"/>
      <c r="AH45" s="807"/>
      <c r="AI45" s="807"/>
      <c r="AJ45" s="807"/>
      <c r="AK45" s="807"/>
      <c r="AL45" s="807"/>
      <c r="AM45" s="807"/>
      <c r="AN45" s="807"/>
      <c r="AO45" s="807"/>
      <c r="AP45" s="807"/>
      <c r="AQ45" s="807"/>
      <c r="AR45" s="807"/>
      <c r="AS45" s="807"/>
      <c r="AT45" s="807"/>
      <c r="AU45" s="807"/>
      <c r="AV45" s="807"/>
      <c r="AW45" s="807"/>
      <c r="AX45" s="807"/>
      <c r="AY45" s="807"/>
      <c r="AZ45" s="807"/>
      <c r="BA45" s="807"/>
      <c r="BB45" s="807"/>
      <c r="BC45" s="807"/>
      <c r="BD45" s="807"/>
      <c r="BE45" s="807"/>
      <c r="BF45" s="807"/>
      <c r="BG45" s="807"/>
      <c r="BH45" s="807"/>
      <c r="BI45" s="807"/>
      <c r="BJ45" s="807"/>
      <c r="BK45" s="807"/>
      <c r="BL45" s="807"/>
      <c r="BM45" s="807"/>
      <c r="BN45" s="807"/>
      <c r="BO45" s="807"/>
      <c r="BP45" s="807"/>
      <c r="BQ45" s="807"/>
      <c r="BR45" s="807"/>
      <c r="BS45" s="807"/>
      <c r="BT45" s="807"/>
      <c r="BU45" s="807"/>
      <c r="BV45" s="807"/>
      <c r="BW45" s="807"/>
      <c r="BX45" s="807"/>
      <c r="BY45" s="807"/>
      <c r="BZ45" s="807"/>
      <c r="CA45" s="807"/>
      <c r="CB45" s="807"/>
      <c r="CC45" s="807"/>
      <c r="CD45" s="807"/>
      <c r="CE45" s="807"/>
      <c r="CF45" s="807"/>
      <c r="CG45" s="807"/>
      <c r="CH45" s="807"/>
      <c r="CI45" s="807"/>
      <c r="CJ45" s="807"/>
      <c r="CK45" s="807"/>
      <c r="CL45" s="807"/>
      <c r="CM45" s="807"/>
      <c r="CN45" s="807"/>
      <c r="CO45" s="807"/>
      <c r="CP45" s="807"/>
      <c r="CQ45" s="807"/>
      <c r="CR45" s="807"/>
      <c r="CS45" s="807"/>
      <c r="CT45" s="807"/>
      <c r="CU45" s="807"/>
      <c r="CV45" s="807"/>
      <c r="CW45" s="807"/>
      <c r="CX45" s="807"/>
      <c r="CY45" s="807"/>
      <c r="CZ45" s="807"/>
      <c r="DA45" s="807"/>
      <c r="DB45" s="807"/>
      <c r="DC45" s="807"/>
      <c r="DD45" s="807"/>
      <c r="DE45" s="807"/>
      <c r="DF45" s="807"/>
      <c r="DG45" s="807"/>
      <c r="DH45" s="807"/>
      <c r="DI45" s="807"/>
      <c r="DJ45" s="807"/>
      <c r="DK45" s="807"/>
      <c r="DL45" s="807"/>
      <c r="DM45" s="807"/>
      <c r="DN45" s="807"/>
      <c r="DO45" s="807"/>
      <c r="DP45" s="807"/>
      <c r="DQ45" s="807"/>
      <c r="DR45" s="807"/>
      <c r="DS45" s="807"/>
    </row>
    <row r="46" spans="1:123" s="810" customFormat="1">
      <c r="A46" s="789" t="s">
        <v>1409</v>
      </c>
      <c r="B46" s="808" t="s">
        <v>1410</v>
      </c>
      <c r="C46" s="780"/>
      <c r="D46" s="780"/>
      <c r="E46" s="780"/>
      <c r="F46" s="780"/>
      <c r="G46" s="780"/>
      <c r="H46" s="780">
        <v>0</v>
      </c>
      <c r="I46" s="780"/>
      <c r="J46" s="780">
        <v>0</v>
      </c>
      <c r="K46" s="809"/>
      <c r="L46" s="807"/>
      <c r="M46" s="807"/>
      <c r="N46" s="807"/>
      <c r="O46" s="807"/>
      <c r="P46" s="807"/>
      <c r="Q46" s="807"/>
      <c r="R46" s="807"/>
      <c r="S46" s="807"/>
      <c r="T46" s="807"/>
      <c r="U46" s="807"/>
      <c r="V46" s="807"/>
      <c r="W46" s="807"/>
      <c r="X46" s="807"/>
      <c r="Y46" s="807"/>
      <c r="Z46" s="807"/>
      <c r="AA46" s="807"/>
      <c r="AB46" s="807"/>
      <c r="AC46" s="807"/>
      <c r="AD46" s="807"/>
      <c r="AE46" s="807"/>
      <c r="AF46" s="807"/>
      <c r="AG46" s="807"/>
      <c r="AH46" s="807"/>
      <c r="AI46" s="807"/>
      <c r="AJ46" s="807"/>
      <c r="AK46" s="807"/>
      <c r="AL46" s="807"/>
      <c r="AM46" s="807"/>
      <c r="AN46" s="807"/>
      <c r="AO46" s="807"/>
      <c r="AP46" s="807"/>
      <c r="AQ46" s="807"/>
      <c r="AR46" s="807"/>
      <c r="AS46" s="807"/>
      <c r="AT46" s="807"/>
      <c r="AU46" s="807"/>
      <c r="AV46" s="807"/>
      <c r="AW46" s="807"/>
      <c r="AX46" s="807"/>
      <c r="AY46" s="807"/>
      <c r="AZ46" s="807"/>
      <c r="BA46" s="807"/>
      <c r="BB46" s="807"/>
      <c r="BC46" s="807"/>
      <c r="BD46" s="807"/>
      <c r="BE46" s="807"/>
      <c r="BF46" s="807"/>
      <c r="BG46" s="807"/>
      <c r="BH46" s="807"/>
      <c r="BI46" s="807"/>
      <c r="BJ46" s="807"/>
      <c r="BK46" s="807"/>
      <c r="BL46" s="807"/>
      <c r="BM46" s="807"/>
      <c r="BN46" s="807"/>
      <c r="BO46" s="807"/>
      <c r="BP46" s="807"/>
      <c r="BQ46" s="807"/>
      <c r="BR46" s="807"/>
      <c r="BS46" s="807"/>
      <c r="BT46" s="807"/>
      <c r="BU46" s="807"/>
      <c r="BV46" s="807"/>
      <c r="BW46" s="807"/>
      <c r="BX46" s="807"/>
      <c r="BY46" s="807"/>
      <c r="BZ46" s="807"/>
      <c r="CA46" s="807"/>
      <c r="CB46" s="807"/>
      <c r="CC46" s="807"/>
      <c r="CD46" s="807"/>
      <c r="CE46" s="807"/>
      <c r="CF46" s="807"/>
      <c r="CG46" s="807"/>
      <c r="CH46" s="807"/>
      <c r="CI46" s="807"/>
      <c r="CJ46" s="807"/>
      <c r="CK46" s="807"/>
      <c r="CL46" s="807"/>
      <c r="CM46" s="807"/>
      <c r="CN46" s="807"/>
      <c r="CO46" s="807"/>
      <c r="CP46" s="807"/>
      <c r="CQ46" s="807"/>
      <c r="CR46" s="807"/>
      <c r="CS46" s="807"/>
      <c r="CT46" s="807"/>
      <c r="CU46" s="807"/>
      <c r="CV46" s="807"/>
      <c r="CW46" s="807"/>
      <c r="CX46" s="807"/>
      <c r="CY46" s="807"/>
      <c r="CZ46" s="807"/>
      <c r="DA46" s="807"/>
      <c r="DB46" s="807"/>
      <c r="DC46" s="807"/>
      <c r="DD46" s="807"/>
      <c r="DE46" s="807"/>
      <c r="DF46" s="807"/>
      <c r="DG46" s="807"/>
      <c r="DH46" s="807"/>
      <c r="DI46" s="807"/>
      <c r="DJ46" s="807"/>
      <c r="DK46" s="807"/>
      <c r="DL46" s="807"/>
      <c r="DM46" s="807"/>
      <c r="DN46" s="807"/>
      <c r="DO46" s="807"/>
      <c r="DP46" s="807"/>
      <c r="DQ46" s="807"/>
      <c r="DR46" s="807"/>
      <c r="DS46" s="807"/>
    </row>
    <row r="47" spans="1:123" s="810" customFormat="1">
      <c r="A47" s="789" t="s">
        <v>1411</v>
      </c>
      <c r="B47" s="808" t="s">
        <v>1412</v>
      </c>
      <c r="C47" s="780"/>
      <c r="D47" s="780">
        <v>6.84</v>
      </c>
      <c r="E47" s="780">
        <v>6.3</v>
      </c>
      <c r="F47" s="780">
        <v>6.68</v>
      </c>
      <c r="G47" s="779">
        <v>6.5609999999999999</v>
      </c>
      <c r="H47" s="780">
        <v>6.91</v>
      </c>
      <c r="I47" s="780">
        <v>6.87</v>
      </c>
      <c r="J47" s="780">
        <v>7.11</v>
      </c>
      <c r="K47" s="809"/>
      <c r="L47" s="807"/>
      <c r="M47" s="807"/>
      <c r="N47" s="807"/>
      <c r="O47" s="807"/>
      <c r="P47" s="807"/>
      <c r="Q47" s="807"/>
      <c r="R47" s="807"/>
      <c r="S47" s="807"/>
      <c r="T47" s="807"/>
      <c r="U47" s="807"/>
      <c r="V47" s="807"/>
      <c r="W47" s="807"/>
      <c r="X47" s="807"/>
      <c r="Y47" s="807"/>
      <c r="Z47" s="807"/>
      <c r="AA47" s="807"/>
      <c r="AB47" s="807"/>
      <c r="AC47" s="807"/>
      <c r="AD47" s="807"/>
      <c r="AE47" s="807"/>
      <c r="AF47" s="807"/>
      <c r="AG47" s="807"/>
      <c r="AH47" s="807"/>
      <c r="AI47" s="807"/>
      <c r="AJ47" s="807"/>
      <c r="AK47" s="807"/>
      <c r="AL47" s="807"/>
      <c r="AM47" s="807"/>
      <c r="AN47" s="807"/>
      <c r="AO47" s="807"/>
      <c r="AP47" s="807"/>
      <c r="AQ47" s="807"/>
      <c r="AR47" s="807"/>
      <c r="AS47" s="807"/>
      <c r="AT47" s="807"/>
      <c r="AU47" s="807"/>
      <c r="AV47" s="807"/>
      <c r="AW47" s="807"/>
      <c r="AX47" s="807"/>
      <c r="AY47" s="807"/>
      <c r="AZ47" s="807"/>
      <c r="BA47" s="807"/>
      <c r="BB47" s="807"/>
      <c r="BC47" s="807"/>
      <c r="BD47" s="807"/>
      <c r="BE47" s="807"/>
      <c r="BF47" s="807"/>
      <c r="BG47" s="807"/>
      <c r="BH47" s="807"/>
      <c r="BI47" s="807"/>
      <c r="BJ47" s="807"/>
      <c r="BK47" s="807"/>
      <c r="BL47" s="807"/>
      <c r="BM47" s="807"/>
      <c r="BN47" s="807"/>
      <c r="BO47" s="807"/>
      <c r="BP47" s="807"/>
      <c r="BQ47" s="807"/>
      <c r="BR47" s="807"/>
      <c r="BS47" s="807"/>
      <c r="BT47" s="807"/>
      <c r="BU47" s="807"/>
      <c r="BV47" s="807"/>
      <c r="BW47" s="807"/>
      <c r="BX47" s="807"/>
      <c r="BY47" s="807"/>
      <c r="BZ47" s="807"/>
      <c r="CA47" s="807"/>
      <c r="CB47" s="807"/>
      <c r="CC47" s="807"/>
      <c r="CD47" s="807"/>
      <c r="CE47" s="807"/>
      <c r="CF47" s="807"/>
      <c r="CG47" s="807"/>
      <c r="CH47" s="807"/>
      <c r="CI47" s="807"/>
      <c r="CJ47" s="807"/>
      <c r="CK47" s="807"/>
      <c r="CL47" s="807"/>
      <c r="CM47" s="807"/>
      <c r="CN47" s="807"/>
      <c r="CO47" s="807"/>
      <c r="CP47" s="807"/>
      <c r="CQ47" s="807"/>
      <c r="CR47" s="807"/>
      <c r="CS47" s="807"/>
      <c r="CT47" s="807"/>
      <c r="CU47" s="807"/>
      <c r="CV47" s="807"/>
      <c r="CW47" s="807"/>
      <c r="CX47" s="807"/>
      <c r="CY47" s="807"/>
      <c r="CZ47" s="807"/>
      <c r="DA47" s="807"/>
      <c r="DB47" s="807"/>
      <c r="DC47" s="807"/>
      <c r="DD47" s="807"/>
      <c r="DE47" s="807"/>
      <c r="DF47" s="807"/>
      <c r="DG47" s="807"/>
      <c r="DH47" s="807"/>
      <c r="DI47" s="807"/>
      <c r="DJ47" s="807"/>
      <c r="DK47" s="807"/>
      <c r="DL47" s="807"/>
      <c r="DM47" s="807"/>
      <c r="DN47" s="807"/>
      <c r="DO47" s="807"/>
      <c r="DP47" s="807"/>
      <c r="DQ47" s="807"/>
      <c r="DR47" s="807"/>
      <c r="DS47" s="807"/>
    </row>
    <row r="48" spans="1:123" s="810" customFormat="1">
      <c r="A48" s="789" t="s">
        <v>51</v>
      </c>
      <c r="B48" s="786" t="s">
        <v>1413</v>
      </c>
      <c r="C48" s="848">
        <v>0</v>
      </c>
      <c r="D48" s="848">
        <v>0</v>
      </c>
      <c r="E48" s="849">
        <v>61</v>
      </c>
      <c r="F48" s="848">
        <v>2.68</v>
      </c>
      <c r="G48" s="848">
        <v>63.52</v>
      </c>
      <c r="H48" s="848">
        <v>2.77</v>
      </c>
      <c r="I48" s="848">
        <v>66.510000000000005</v>
      </c>
      <c r="J48" s="848">
        <v>2.85</v>
      </c>
      <c r="K48" s="809"/>
      <c r="L48" s="807"/>
      <c r="M48" s="807"/>
      <c r="N48" s="807"/>
      <c r="O48" s="807"/>
      <c r="P48" s="807"/>
      <c r="Q48" s="807"/>
      <c r="R48" s="807"/>
      <c r="S48" s="807"/>
      <c r="T48" s="807"/>
      <c r="U48" s="807"/>
      <c r="V48" s="807"/>
      <c r="W48" s="807"/>
      <c r="X48" s="807"/>
      <c r="Y48" s="807"/>
      <c r="Z48" s="807"/>
      <c r="AA48" s="807"/>
      <c r="AB48" s="807"/>
      <c r="AC48" s="807"/>
      <c r="AD48" s="807"/>
      <c r="AE48" s="807"/>
      <c r="AF48" s="807"/>
      <c r="AG48" s="807"/>
      <c r="AH48" s="807"/>
      <c r="AI48" s="807"/>
      <c r="AJ48" s="807"/>
      <c r="AK48" s="807"/>
      <c r="AL48" s="807"/>
      <c r="AM48" s="807"/>
      <c r="AN48" s="807"/>
      <c r="AO48" s="807"/>
      <c r="AP48" s="807"/>
      <c r="AQ48" s="807"/>
      <c r="AR48" s="807"/>
      <c r="AS48" s="807"/>
      <c r="AT48" s="807"/>
      <c r="AU48" s="807"/>
      <c r="AV48" s="807"/>
      <c r="AW48" s="807"/>
      <c r="AX48" s="807"/>
      <c r="AY48" s="807"/>
      <c r="AZ48" s="807"/>
      <c r="BA48" s="807"/>
      <c r="BB48" s="807"/>
      <c r="BC48" s="807"/>
      <c r="BD48" s="807"/>
      <c r="BE48" s="807"/>
      <c r="BF48" s="807"/>
      <c r="BG48" s="807"/>
      <c r="BH48" s="807"/>
      <c r="BI48" s="807"/>
      <c r="BJ48" s="807"/>
      <c r="BK48" s="807"/>
      <c r="BL48" s="807"/>
      <c r="BM48" s="807"/>
      <c r="BN48" s="807"/>
      <c r="BO48" s="807"/>
      <c r="BP48" s="807"/>
      <c r="BQ48" s="807"/>
      <c r="BR48" s="807"/>
      <c r="BS48" s="807"/>
      <c r="BT48" s="807"/>
      <c r="BU48" s="807"/>
      <c r="BV48" s="807"/>
      <c r="BW48" s="807"/>
      <c r="BX48" s="807"/>
      <c r="BY48" s="807"/>
      <c r="BZ48" s="807"/>
      <c r="CA48" s="807"/>
      <c r="CB48" s="807"/>
      <c r="CC48" s="807"/>
      <c r="CD48" s="807"/>
      <c r="CE48" s="807"/>
      <c r="CF48" s="807"/>
      <c r="CG48" s="807"/>
      <c r="CH48" s="807"/>
      <c r="CI48" s="807"/>
      <c r="CJ48" s="807"/>
      <c r="CK48" s="807"/>
      <c r="CL48" s="807"/>
      <c r="CM48" s="807"/>
      <c r="CN48" s="807"/>
      <c r="CO48" s="807"/>
      <c r="CP48" s="807"/>
      <c r="CQ48" s="807"/>
      <c r="CR48" s="807"/>
      <c r="CS48" s="807"/>
      <c r="CT48" s="807"/>
      <c r="CU48" s="807"/>
      <c r="CV48" s="807"/>
      <c r="CW48" s="807"/>
      <c r="CX48" s="807"/>
      <c r="CY48" s="807"/>
      <c r="CZ48" s="807"/>
      <c r="DA48" s="807"/>
      <c r="DB48" s="807"/>
      <c r="DC48" s="807"/>
      <c r="DD48" s="807"/>
      <c r="DE48" s="807"/>
      <c r="DF48" s="807"/>
      <c r="DG48" s="807"/>
      <c r="DH48" s="807"/>
      <c r="DI48" s="807"/>
      <c r="DJ48" s="807"/>
      <c r="DK48" s="807"/>
      <c r="DL48" s="807"/>
      <c r="DM48" s="807"/>
      <c r="DN48" s="807"/>
      <c r="DO48" s="807"/>
      <c r="DP48" s="807"/>
      <c r="DQ48" s="807"/>
      <c r="DR48" s="807"/>
      <c r="DS48" s="807"/>
    </row>
    <row r="49" spans="1:123" s="810" customFormat="1" ht="42.75">
      <c r="A49" s="789" t="s">
        <v>1414</v>
      </c>
      <c r="B49" s="808" t="s">
        <v>1415</v>
      </c>
      <c r="C49" s="780"/>
      <c r="D49" s="780"/>
      <c r="E49" s="778">
        <v>61</v>
      </c>
      <c r="F49" s="780">
        <v>2.68</v>
      </c>
      <c r="G49" s="780">
        <v>63.52</v>
      </c>
      <c r="H49" s="780">
        <v>2.77</v>
      </c>
      <c r="I49" s="780">
        <v>66.510000000000005</v>
      </c>
      <c r="J49" s="780">
        <v>2.85</v>
      </c>
      <c r="K49" s="809"/>
      <c r="L49" s="807"/>
      <c r="M49" s="807"/>
      <c r="N49" s="807"/>
      <c r="O49" s="807"/>
      <c r="P49" s="807"/>
      <c r="Q49" s="807"/>
      <c r="R49" s="807"/>
      <c r="S49" s="807"/>
      <c r="T49" s="807"/>
      <c r="U49" s="807"/>
      <c r="V49" s="807"/>
      <c r="W49" s="807"/>
      <c r="X49" s="807"/>
      <c r="Y49" s="807"/>
      <c r="Z49" s="807"/>
      <c r="AA49" s="807"/>
      <c r="AB49" s="807"/>
      <c r="AC49" s="807"/>
      <c r="AD49" s="807"/>
      <c r="AE49" s="807"/>
      <c r="AF49" s="807"/>
      <c r="AG49" s="807"/>
      <c r="AH49" s="807"/>
      <c r="AI49" s="807"/>
      <c r="AJ49" s="807"/>
      <c r="AK49" s="807"/>
      <c r="AL49" s="807"/>
      <c r="AM49" s="807"/>
      <c r="AN49" s="807"/>
      <c r="AO49" s="807"/>
      <c r="AP49" s="807"/>
      <c r="AQ49" s="807"/>
      <c r="AR49" s="807"/>
      <c r="AS49" s="807"/>
      <c r="AT49" s="807"/>
      <c r="AU49" s="807"/>
      <c r="AV49" s="807"/>
      <c r="AW49" s="807"/>
      <c r="AX49" s="807"/>
      <c r="AY49" s="807"/>
      <c r="AZ49" s="807"/>
      <c r="BA49" s="807"/>
      <c r="BB49" s="807"/>
      <c r="BC49" s="807"/>
      <c r="BD49" s="807"/>
      <c r="BE49" s="807"/>
      <c r="BF49" s="807"/>
      <c r="BG49" s="807"/>
      <c r="BH49" s="807"/>
      <c r="BI49" s="807"/>
      <c r="BJ49" s="807"/>
      <c r="BK49" s="807"/>
      <c r="BL49" s="807"/>
      <c r="BM49" s="807"/>
      <c r="BN49" s="807"/>
      <c r="BO49" s="807"/>
      <c r="BP49" s="807"/>
      <c r="BQ49" s="807"/>
      <c r="BR49" s="807"/>
      <c r="BS49" s="807"/>
      <c r="BT49" s="807"/>
      <c r="BU49" s="807"/>
      <c r="BV49" s="807"/>
      <c r="BW49" s="807"/>
      <c r="BX49" s="807"/>
      <c r="BY49" s="807"/>
      <c r="BZ49" s="807"/>
      <c r="CA49" s="807"/>
      <c r="CB49" s="807"/>
      <c r="CC49" s="807"/>
      <c r="CD49" s="807"/>
      <c r="CE49" s="807"/>
      <c r="CF49" s="807"/>
      <c r="CG49" s="807"/>
      <c r="CH49" s="807"/>
      <c r="CI49" s="807"/>
      <c r="CJ49" s="807"/>
      <c r="CK49" s="807"/>
      <c r="CL49" s="807"/>
      <c r="CM49" s="807"/>
      <c r="CN49" s="807"/>
      <c r="CO49" s="807"/>
      <c r="CP49" s="807"/>
      <c r="CQ49" s="807"/>
      <c r="CR49" s="807"/>
      <c r="CS49" s="807"/>
      <c r="CT49" s="807"/>
      <c r="CU49" s="807"/>
      <c r="CV49" s="807"/>
      <c r="CW49" s="807"/>
      <c r="CX49" s="807"/>
      <c r="CY49" s="807"/>
      <c r="CZ49" s="807"/>
      <c r="DA49" s="807"/>
      <c r="DB49" s="807"/>
      <c r="DC49" s="807"/>
      <c r="DD49" s="807"/>
      <c r="DE49" s="807"/>
      <c r="DF49" s="807"/>
      <c r="DG49" s="807"/>
      <c r="DH49" s="807"/>
      <c r="DI49" s="807"/>
      <c r="DJ49" s="807"/>
      <c r="DK49" s="807"/>
      <c r="DL49" s="807"/>
      <c r="DM49" s="807"/>
      <c r="DN49" s="807"/>
      <c r="DO49" s="807"/>
      <c r="DP49" s="807"/>
      <c r="DQ49" s="807"/>
      <c r="DR49" s="807"/>
      <c r="DS49" s="807"/>
    </row>
    <row r="50" spans="1:123" s="761" customFormat="1" ht="48" customHeight="1">
      <c r="A50" s="789" t="s">
        <v>1416</v>
      </c>
      <c r="B50" s="776" t="s">
        <v>1417</v>
      </c>
      <c r="C50" s="778"/>
      <c r="D50" s="778"/>
      <c r="E50" s="778"/>
      <c r="F50" s="780"/>
      <c r="G50" s="780"/>
      <c r="H50" s="780">
        <v>0</v>
      </c>
      <c r="I50" s="780"/>
      <c r="J50" s="780">
        <v>0</v>
      </c>
      <c r="K50" s="788"/>
      <c r="L50" s="760"/>
      <c r="M50" s="760"/>
      <c r="N50" s="760"/>
      <c r="O50" s="760"/>
      <c r="P50" s="760"/>
      <c r="Q50" s="760"/>
      <c r="R50" s="760"/>
      <c r="S50" s="760"/>
      <c r="T50" s="760"/>
      <c r="U50" s="760"/>
      <c r="V50" s="760"/>
      <c r="W50" s="760"/>
      <c r="X50" s="760"/>
      <c r="Y50" s="760"/>
      <c r="Z50" s="760"/>
      <c r="AA50" s="760"/>
      <c r="AB50" s="760"/>
      <c r="AC50" s="760"/>
      <c r="AD50" s="760"/>
      <c r="AE50" s="760"/>
      <c r="AF50" s="760"/>
      <c r="AG50" s="760"/>
      <c r="AH50" s="760"/>
      <c r="AI50" s="760"/>
      <c r="AJ50" s="760"/>
      <c r="AK50" s="760"/>
      <c r="AL50" s="760"/>
      <c r="AM50" s="760"/>
      <c r="AN50" s="760"/>
      <c r="AO50" s="760"/>
      <c r="AP50" s="760"/>
      <c r="AQ50" s="760"/>
      <c r="AR50" s="760"/>
      <c r="AS50" s="760"/>
      <c r="AT50" s="760"/>
      <c r="AU50" s="760"/>
      <c r="AV50" s="760"/>
      <c r="AW50" s="760"/>
      <c r="AX50" s="760"/>
      <c r="AY50" s="760"/>
      <c r="AZ50" s="760"/>
      <c r="BA50" s="760"/>
      <c r="BB50" s="760"/>
      <c r="BC50" s="760"/>
      <c r="BD50" s="760"/>
      <c r="BE50" s="760"/>
      <c r="BF50" s="760"/>
      <c r="BG50" s="760"/>
      <c r="BH50" s="760"/>
      <c r="BI50" s="760"/>
      <c r="BJ50" s="760"/>
      <c r="BK50" s="760"/>
      <c r="BL50" s="760"/>
      <c r="BM50" s="760"/>
      <c r="BN50" s="760"/>
      <c r="BO50" s="760"/>
      <c r="BP50" s="760"/>
      <c r="BQ50" s="760"/>
      <c r="BR50" s="760"/>
      <c r="BS50" s="760"/>
      <c r="BT50" s="760"/>
      <c r="BU50" s="760"/>
      <c r="BV50" s="760"/>
      <c r="BW50" s="760"/>
      <c r="BX50" s="760"/>
      <c r="BY50" s="760"/>
      <c r="BZ50" s="760"/>
      <c r="CA50" s="760"/>
      <c r="CB50" s="760"/>
      <c r="CC50" s="760"/>
      <c r="CD50" s="760"/>
      <c r="CE50" s="760"/>
      <c r="CF50" s="760"/>
      <c r="CG50" s="760"/>
      <c r="CH50" s="760"/>
      <c r="CI50" s="760"/>
      <c r="CJ50" s="760"/>
      <c r="CK50" s="760"/>
      <c r="CL50" s="760"/>
      <c r="CM50" s="760"/>
      <c r="CN50" s="760"/>
      <c r="CO50" s="760"/>
      <c r="CP50" s="760"/>
      <c r="CQ50" s="760"/>
      <c r="CR50" s="760"/>
      <c r="CS50" s="760"/>
      <c r="CT50" s="760"/>
      <c r="CU50" s="760"/>
      <c r="CV50" s="760"/>
      <c r="CW50" s="760"/>
      <c r="CX50" s="760"/>
      <c r="CY50" s="760"/>
      <c r="CZ50" s="760"/>
      <c r="DA50" s="760"/>
      <c r="DB50" s="760"/>
      <c r="DC50" s="760"/>
      <c r="DD50" s="760"/>
      <c r="DE50" s="760"/>
      <c r="DF50" s="760"/>
      <c r="DG50" s="760"/>
      <c r="DH50" s="760"/>
      <c r="DI50" s="760"/>
      <c r="DJ50" s="760"/>
      <c r="DK50" s="760"/>
      <c r="DL50" s="760"/>
      <c r="DM50" s="760"/>
      <c r="DN50" s="760"/>
      <c r="DO50" s="760"/>
      <c r="DP50" s="760"/>
      <c r="DQ50" s="760"/>
      <c r="DR50" s="760"/>
      <c r="DS50" s="760"/>
    </row>
    <row r="51" spans="1:123" s="761" customFormat="1" ht="42" customHeight="1">
      <c r="A51" s="789" t="s">
        <v>1418</v>
      </c>
      <c r="B51" s="803" t="s">
        <v>1419</v>
      </c>
      <c r="C51" s="804">
        <v>0</v>
      </c>
      <c r="D51" s="804">
        <v>0</v>
      </c>
      <c r="E51" s="804">
        <v>0</v>
      </c>
      <c r="F51" s="804">
        <v>0</v>
      </c>
      <c r="G51" s="804">
        <v>0</v>
      </c>
      <c r="H51" s="804">
        <v>0</v>
      </c>
      <c r="I51" s="804">
        <v>0</v>
      </c>
      <c r="J51" s="804">
        <v>0</v>
      </c>
      <c r="K51" s="788"/>
      <c r="L51" s="760"/>
      <c r="M51" s="760"/>
      <c r="N51" s="760"/>
      <c r="O51" s="760"/>
      <c r="P51" s="760"/>
      <c r="Q51" s="760"/>
      <c r="R51" s="760"/>
      <c r="S51" s="760"/>
      <c r="T51" s="760"/>
      <c r="U51" s="760"/>
      <c r="V51" s="760"/>
      <c r="W51" s="760"/>
      <c r="X51" s="760"/>
      <c r="Y51" s="760"/>
      <c r="Z51" s="760"/>
      <c r="AA51" s="760"/>
      <c r="AB51" s="760"/>
      <c r="AC51" s="760"/>
      <c r="AD51" s="760"/>
      <c r="AE51" s="760"/>
      <c r="AF51" s="760"/>
      <c r="AG51" s="760"/>
      <c r="AH51" s="760"/>
      <c r="AI51" s="760"/>
      <c r="AJ51" s="760"/>
      <c r="AK51" s="760"/>
      <c r="AL51" s="760"/>
      <c r="AM51" s="760"/>
      <c r="AN51" s="760"/>
      <c r="AO51" s="760"/>
      <c r="AP51" s="760"/>
      <c r="AQ51" s="760"/>
      <c r="AR51" s="760"/>
      <c r="AS51" s="760"/>
      <c r="AT51" s="760"/>
      <c r="AU51" s="760"/>
      <c r="AV51" s="760"/>
      <c r="AW51" s="760"/>
      <c r="AX51" s="760"/>
      <c r="AY51" s="760"/>
      <c r="AZ51" s="760"/>
      <c r="BA51" s="760"/>
      <c r="BB51" s="760"/>
      <c r="BC51" s="760"/>
      <c r="BD51" s="760"/>
      <c r="BE51" s="760"/>
      <c r="BF51" s="760"/>
      <c r="BG51" s="760"/>
      <c r="BH51" s="760"/>
      <c r="BI51" s="760"/>
      <c r="BJ51" s="760"/>
      <c r="BK51" s="760"/>
      <c r="BL51" s="760"/>
      <c r="BM51" s="760"/>
      <c r="BN51" s="760"/>
      <c r="BO51" s="760"/>
      <c r="BP51" s="760"/>
      <c r="BQ51" s="760"/>
      <c r="BR51" s="760"/>
      <c r="BS51" s="760"/>
      <c r="BT51" s="760"/>
      <c r="BU51" s="760"/>
      <c r="BV51" s="760"/>
      <c r="BW51" s="760"/>
      <c r="BX51" s="760"/>
      <c r="BY51" s="760"/>
      <c r="BZ51" s="760"/>
      <c r="CA51" s="760"/>
      <c r="CB51" s="760"/>
      <c r="CC51" s="760"/>
      <c r="CD51" s="760"/>
      <c r="CE51" s="760"/>
      <c r="CF51" s="760"/>
      <c r="CG51" s="760"/>
      <c r="CH51" s="760"/>
      <c r="CI51" s="760"/>
      <c r="CJ51" s="760"/>
      <c r="CK51" s="760"/>
      <c r="CL51" s="760"/>
      <c r="CM51" s="760"/>
      <c r="CN51" s="760"/>
      <c r="CO51" s="760"/>
      <c r="CP51" s="760"/>
      <c r="CQ51" s="760"/>
      <c r="CR51" s="760"/>
      <c r="CS51" s="760"/>
      <c r="CT51" s="760"/>
      <c r="CU51" s="760"/>
      <c r="CV51" s="760"/>
      <c r="CW51" s="760"/>
      <c r="CX51" s="760"/>
      <c r="CY51" s="760"/>
      <c r="CZ51" s="760"/>
      <c r="DA51" s="760"/>
      <c r="DB51" s="760"/>
      <c r="DC51" s="760"/>
      <c r="DD51" s="760"/>
      <c r="DE51" s="760"/>
      <c r="DF51" s="760"/>
      <c r="DG51" s="760"/>
      <c r="DH51" s="760"/>
      <c r="DI51" s="760"/>
      <c r="DJ51" s="760"/>
      <c r="DK51" s="760"/>
      <c r="DL51" s="760"/>
      <c r="DM51" s="760"/>
      <c r="DN51" s="760"/>
      <c r="DO51" s="760"/>
      <c r="DP51" s="760"/>
      <c r="DQ51" s="760"/>
      <c r="DR51" s="760"/>
      <c r="DS51" s="760"/>
    </row>
    <row r="52" spans="1:123" s="761" customFormat="1">
      <c r="A52" s="789" t="s">
        <v>1420</v>
      </c>
      <c r="B52" s="776" t="s">
        <v>1421</v>
      </c>
      <c r="C52" s="778"/>
      <c r="D52" s="778"/>
      <c r="E52" s="778"/>
      <c r="F52" s="780"/>
      <c r="G52" s="780"/>
      <c r="H52" s="780">
        <v>0</v>
      </c>
      <c r="I52" s="780"/>
      <c r="J52" s="780">
        <v>0</v>
      </c>
      <c r="K52" s="788"/>
      <c r="L52" s="760"/>
      <c r="M52" s="760"/>
      <c r="N52" s="760"/>
      <c r="O52" s="760"/>
      <c r="P52" s="760"/>
      <c r="Q52" s="760"/>
      <c r="R52" s="760"/>
      <c r="S52" s="760"/>
      <c r="T52" s="760"/>
      <c r="U52" s="760"/>
      <c r="V52" s="760"/>
      <c r="W52" s="760"/>
      <c r="X52" s="760"/>
      <c r="Y52" s="760"/>
      <c r="Z52" s="760"/>
      <c r="AA52" s="760"/>
      <c r="AB52" s="760"/>
      <c r="AC52" s="760"/>
      <c r="AD52" s="760"/>
      <c r="AE52" s="760"/>
      <c r="AF52" s="760"/>
      <c r="AG52" s="760"/>
      <c r="AH52" s="760"/>
      <c r="AI52" s="760"/>
      <c r="AJ52" s="760"/>
      <c r="AK52" s="760"/>
      <c r="AL52" s="760"/>
      <c r="AM52" s="760"/>
      <c r="AN52" s="760"/>
      <c r="AO52" s="760"/>
      <c r="AP52" s="760"/>
      <c r="AQ52" s="760"/>
      <c r="AR52" s="760"/>
      <c r="AS52" s="760"/>
      <c r="AT52" s="760"/>
      <c r="AU52" s="760"/>
      <c r="AV52" s="760"/>
      <c r="AW52" s="760"/>
      <c r="AX52" s="760"/>
      <c r="AY52" s="760"/>
      <c r="AZ52" s="760"/>
      <c r="BA52" s="760"/>
      <c r="BB52" s="760"/>
      <c r="BC52" s="760"/>
      <c r="BD52" s="760"/>
      <c r="BE52" s="760"/>
      <c r="BF52" s="760"/>
      <c r="BG52" s="760"/>
      <c r="BH52" s="760"/>
      <c r="BI52" s="760"/>
      <c r="BJ52" s="760"/>
      <c r="BK52" s="760"/>
      <c r="BL52" s="760"/>
      <c r="BM52" s="760"/>
      <c r="BN52" s="760"/>
      <c r="BO52" s="760"/>
      <c r="BP52" s="760"/>
      <c r="BQ52" s="760"/>
      <c r="BR52" s="760"/>
      <c r="BS52" s="760"/>
      <c r="BT52" s="760"/>
      <c r="BU52" s="760"/>
      <c r="BV52" s="760"/>
      <c r="BW52" s="760"/>
      <c r="BX52" s="760"/>
      <c r="BY52" s="760"/>
      <c r="BZ52" s="760"/>
      <c r="CA52" s="760"/>
      <c r="CB52" s="760"/>
      <c r="CC52" s="760"/>
      <c r="CD52" s="760"/>
      <c r="CE52" s="760"/>
      <c r="CF52" s="760"/>
      <c r="CG52" s="760"/>
      <c r="CH52" s="760"/>
      <c r="CI52" s="760"/>
      <c r="CJ52" s="760"/>
      <c r="CK52" s="760"/>
      <c r="CL52" s="760"/>
      <c r="CM52" s="760"/>
      <c r="CN52" s="760"/>
      <c r="CO52" s="760"/>
      <c r="CP52" s="760"/>
      <c r="CQ52" s="760"/>
      <c r="CR52" s="760"/>
      <c r="CS52" s="760"/>
      <c r="CT52" s="760"/>
      <c r="CU52" s="760"/>
      <c r="CV52" s="760"/>
      <c r="CW52" s="760"/>
      <c r="CX52" s="760"/>
      <c r="CY52" s="760"/>
      <c r="CZ52" s="760"/>
      <c r="DA52" s="760"/>
      <c r="DB52" s="760"/>
      <c r="DC52" s="760"/>
      <c r="DD52" s="760"/>
      <c r="DE52" s="760"/>
      <c r="DF52" s="760"/>
      <c r="DG52" s="760"/>
      <c r="DH52" s="760"/>
      <c r="DI52" s="760"/>
      <c r="DJ52" s="760"/>
      <c r="DK52" s="760"/>
      <c r="DL52" s="760"/>
      <c r="DM52" s="760"/>
      <c r="DN52" s="760"/>
      <c r="DO52" s="760"/>
      <c r="DP52" s="760"/>
      <c r="DQ52" s="760"/>
      <c r="DR52" s="760"/>
      <c r="DS52" s="760"/>
    </row>
    <row r="53" spans="1:123" s="761" customFormat="1" ht="28.5">
      <c r="A53" s="789" t="s">
        <v>1422</v>
      </c>
      <c r="B53" s="776" t="s">
        <v>1423</v>
      </c>
      <c r="C53" s="778"/>
      <c r="D53" s="778"/>
      <c r="E53" s="778"/>
      <c r="F53" s="780"/>
      <c r="G53" s="780"/>
      <c r="H53" s="780">
        <v>0</v>
      </c>
      <c r="I53" s="780"/>
      <c r="J53" s="780">
        <v>0</v>
      </c>
      <c r="K53" s="788"/>
      <c r="L53" s="760"/>
      <c r="M53" s="760"/>
      <c r="N53" s="760"/>
      <c r="O53" s="760"/>
      <c r="P53" s="760"/>
      <c r="Q53" s="760"/>
      <c r="R53" s="760"/>
      <c r="S53" s="760"/>
      <c r="T53" s="760"/>
      <c r="U53" s="760"/>
      <c r="V53" s="760"/>
      <c r="W53" s="760"/>
      <c r="X53" s="760"/>
      <c r="Y53" s="760"/>
      <c r="Z53" s="760"/>
      <c r="AA53" s="760"/>
      <c r="AB53" s="760"/>
      <c r="AC53" s="760"/>
      <c r="AD53" s="760"/>
      <c r="AE53" s="760"/>
      <c r="AF53" s="760"/>
      <c r="AG53" s="760"/>
      <c r="AH53" s="760"/>
      <c r="AI53" s="760"/>
      <c r="AJ53" s="760"/>
      <c r="AK53" s="760"/>
      <c r="AL53" s="760"/>
      <c r="AM53" s="760"/>
      <c r="AN53" s="760"/>
      <c r="AO53" s="760"/>
      <c r="AP53" s="760"/>
      <c r="AQ53" s="760"/>
      <c r="AR53" s="760"/>
      <c r="AS53" s="760"/>
      <c r="AT53" s="760"/>
      <c r="AU53" s="760"/>
      <c r="AV53" s="760"/>
      <c r="AW53" s="760"/>
      <c r="AX53" s="760"/>
      <c r="AY53" s="760"/>
      <c r="AZ53" s="760"/>
      <c r="BA53" s="760"/>
      <c r="BB53" s="760"/>
      <c r="BC53" s="760"/>
      <c r="BD53" s="760"/>
      <c r="BE53" s="760"/>
      <c r="BF53" s="760"/>
      <c r="BG53" s="760"/>
      <c r="BH53" s="760"/>
      <c r="BI53" s="760"/>
      <c r="BJ53" s="760"/>
      <c r="BK53" s="760"/>
      <c r="BL53" s="760"/>
      <c r="BM53" s="760"/>
      <c r="BN53" s="760"/>
      <c r="BO53" s="760"/>
      <c r="BP53" s="760"/>
      <c r="BQ53" s="760"/>
      <c r="BR53" s="760"/>
      <c r="BS53" s="760"/>
      <c r="BT53" s="760"/>
      <c r="BU53" s="760"/>
      <c r="BV53" s="760"/>
      <c r="BW53" s="760"/>
      <c r="BX53" s="760"/>
      <c r="BY53" s="760"/>
      <c r="BZ53" s="760"/>
      <c r="CA53" s="760"/>
      <c r="CB53" s="760"/>
      <c r="CC53" s="760"/>
      <c r="CD53" s="760"/>
      <c r="CE53" s="760"/>
      <c r="CF53" s="760"/>
      <c r="CG53" s="760"/>
      <c r="CH53" s="760"/>
      <c r="CI53" s="760"/>
      <c r="CJ53" s="760"/>
      <c r="CK53" s="760"/>
      <c r="CL53" s="760"/>
      <c r="CM53" s="760"/>
      <c r="CN53" s="760"/>
      <c r="CO53" s="760"/>
      <c r="CP53" s="760"/>
      <c r="CQ53" s="760"/>
      <c r="CR53" s="760"/>
      <c r="CS53" s="760"/>
      <c r="CT53" s="760"/>
      <c r="CU53" s="760"/>
      <c r="CV53" s="760"/>
      <c r="CW53" s="760"/>
      <c r="CX53" s="760"/>
      <c r="CY53" s="760"/>
      <c r="CZ53" s="760"/>
      <c r="DA53" s="760"/>
      <c r="DB53" s="760"/>
      <c r="DC53" s="760"/>
      <c r="DD53" s="760"/>
      <c r="DE53" s="760"/>
      <c r="DF53" s="760"/>
      <c r="DG53" s="760"/>
      <c r="DH53" s="760"/>
      <c r="DI53" s="760"/>
      <c r="DJ53" s="760"/>
      <c r="DK53" s="760"/>
      <c r="DL53" s="760"/>
      <c r="DM53" s="760"/>
      <c r="DN53" s="760"/>
      <c r="DO53" s="760"/>
      <c r="DP53" s="760"/>
      <c r="DQ53" s="760"/>
      <c r="DR53" s="760"/>
      <c r="DS53" s="760"/>
    </row>
    <row r="54" spans="1:123" s="761" customFormat="1">
      <c r="A54" s="789" t="s">
        <v>1424</v>
      </c>
      <c r="B54" s="776" t="s">
        <v>1425</v>
      </c>
      <c r="C54" s="778"/>
      <c r="D54" s="778"/>
      <c r="E54" s="778"/>
      <c r="F54" s="780"/>
      <c r="G54" s="780"/>
      <c r="H54" s="780">
        <v>0</v>
      </c>
      <c r="I54" s="780"/>
      <c r="J54" s="780">
        <v>0</v>
      </c>
      <c r="K54" s="788"/>
      <c r="L54" s="760"/>
      <c r="M54" s="760"/>
      <c r="N54" s="760"/>
      <c r="O54" s="760"/>
      <c r="P54" s="760"/>
      <c r="Q54" s="760"/>
      <c r="R54" s="760"/>
      <c r="S54" s="760"/>
      <c r="T54" s="760"/>
      <c r="U54" s="760"/>
      <c r="V54" s="760"/>
      <c r="W54" s="760"/>
      <c r="X54" s="760"/>
      <c r="Y54" s="760"/>
      <c r="Z54" s="760"/>
      <c r="AA54" s="760"/>
      <c r="AB54" s="760"/>
      <c r="AC54" s="760"/>
      <c r="AD54" s="760"/>
      <c r="AE54" s="760"/>
      <c r="AF54" s="760"/>
      <c r="AG54" s="760"/>
      <c r="AH54" s="760"/>
      <c r="AI54" s="760"/>
      <c r="AJ54" s="760"/>
      <c r="AK54" s="760"/>
      <c r="AL54" s="760"/>
      <c r="AM54" s="760"/>
      <c r="AN54" s="760"/>
      <c r="AO54" s="760"/>
      <c r="AP54" s="760"/>
      <c r="AQ54" s="760"/>
      <c r="AR54" s="760"/>
      <c r="AS54" s="760"/>
      <c r="AT54" s="760"/>
      <c r="AU54" s="760"/>
      <c r="AV54" s="760"/>
      <c r="AW54" s="760"/>
      <c r="AX54" s="760"/>
      <c r="AY54" s="760"/>
      <c r="AZ54" s="760"/>
      <c r="BA54" s="760"/>
      <c r="BB54" s="760"/>
      <c r="BC54" s="760"/>
      <c r="BD54" s="760"/>
      <c r="BE54" s="760"/>
      <c r="BF54" s="760"/>
      <c r="BG54" s="760"/>
      <c r="BH54" s="760"/>
      <c r="BI54" s="760"/>
      <c r="BJ54" s="760"/>
      <c r="BK54" s="760"/>
      <c r="BL54" s="760"/>
      <c r="BM54" s="760"/>
      <c r="BN54" s="760"/>
      <c r="BO54" s="760"/>
      <c r="BP54" s="760"/>
      <c r="BQ54" s="760"/>
      <c r="BR54" s="760"/>
      <c r="BS54" s="760"/>
      <c r="BT54" s="760"/>
      <c r="BU54" s="760"/>
      <c r="BV54" s="760"/>
      <c r="BW54" s="760"/>
      <c r="BX54" s="760"/>
      <c r="BY54" s="760"/>
      <c r="BZ54" s="760"/>
      <c r="CA54" s="760"/>
      <c r="CB54" s="760"/>
      <c r="CC54" s="760"/>
      <c r="CD54" s="760"/>
      <c r="CE54" s="760"/>
      <c r="CF54" s="760"/>
      <c r="CG54" s="760"/>
      <c r="CH54" s="760"/>
      <c r="CI54" s="760"/>
      <c r="CJ54" s="760"/>
      <c r="CK54" s="760"/>
      <c r="CL54" s="760"/>
      <c r="CM54" s="760"/>
      <c r="CN54" s="760"/>
      <c r="CO54" s="760"/>
      <c r="CP54" s="760"/>
      <c r="CQ54" s="760"/>
      <c r="CR54" s="760"/>
      <c r="CS54" s="760"/>
      <c r="CT54" s="760"/>
      <c r="CU54" s="760"/>
      <c r="CV54" s="760"/>
      <c r="CW54" s="760"/>
      <c r="CX54" s="760"/>
      <c r="CY54" s="760"/>
      <c r="CZ54" s="760"/>
      <c r="DA54" s="760"/>
      <c r="DB54" s="760"/>
      <c r="DC54" s="760"/>
      <c r="DD54" s="760"/>
      <c r="DE54" s="760"/>
      <c r="DF54" s="760"/>
      <c r="DG54" s="760"/>
      <c r="DH54" s="760"/>
      <c r="DI54" s="760"/>
      <c r="DJ54" s="760"/>
      <c r="DK54" s="760"/>
      <c r="DL54" s="760"/>
      <c r="DM54" s="760"/>
      <c r="DN54" s="760"/>
      <c r="DO54" s="760"/>
      <c r="DP54" s="760"/>
      <c r="DQ54" s="760"/>
      <c r="DR54" s="760"/>
      <c r="DS54" s="760"/>
    </row>
    <row r="55" spans="1:123" s="761" customFormat="1">
      <c r="A55" s="789" t="s">
        <v>257</v>
      </c>
      <c r="B55" s="800" t="s">
        <v>1426</v>
      </c>
      <c r="C55" s="791">
        <v>0</v>
      </c>
      <c r="D55" s="791">
        <v>0</v>
      </c>
      <c r="E55" s="791">
        <v>8.9969999999999999</v>
      </c>
      <c r="F55" s="791">
        <v>6.24</v>
      </c>
      <c r="G55" s="791">
        <v>9.3689999999999998</v>
      </c>
      <c r="H55" s="791">
        <v>6.45</v>
      </c>
      <c r="I55" s="791">
        <v>9.81</v>
      </c>
      <c r="J55" s="791">
        <v>6.6300000000000008</v>
      </c>
      <c r="K55" s="801"/>
      <c r="L55" s="760"/>
      <c r="M55" s="760"/>
      <c r="N55" s="760"/>
      <c r="O55" s="760"/>
      <c r="P55" s="760"/>
      <c r="Q55" s="760"/>
      <c r="R55" s="760"/>
      <c r="S55" s="760"/>
      <c r="T55" s="760"/>
      <c r="U55" s="760"/>
      <c r="V55" s="760"/>
      <c r="W55" s="760"/>
      <c r="X55" s="760"/>
      <c r="Y55" s="760"/>
      <c r="Z55" s="760"/>
      <c r="AA55" s="760"/>
      <c r="AB55" s="760"/>
      <c r="AC55" s="760"/>
      <c r="AD55" s="760"/>
      <c r="AE55" s="760"/>
      <c r="AF55" s="760"/>
      <c r="AG55" s="760"/>
      <c r="AH55" s="760"/>
      <c r="AI55" s="760"/>
      <c r="AJ55" s="760"/>
      <c r="AK55" s="760"/>
      <c r="AL55" s="760"/>
      <c r="AM55" s="760"/>
      <c r="AN55" s="760"/>
      <c r="AO55" s="760"/>
      <c r="AP55" s="760"/>
      <c r="AQ55" s="760"/>
      <c r="AR55" s="760"/>
      <c r="AS55" s="760"/>
      <c r="AT55" s="760"/>
      <c r="AU55" s="760"/>
      <c r="AV55" s="760"/>
      <c r="AW55" s="760"/>
      <c r="AX55" s="760"/>
      <c r="AY55" s="760"/>
      <c r="AZ55" s="760"/>
      <c r="BA55" s="760"/>
      <c r="BB55" s="760"/>
      <c r="BC55" s="760"/>
      <c r="BD55" s="760"/>
      <c r="BE55" s="760"/>
      <c r="BF55" s="760"/>
      <c r="BG55" s="760"/>
      <c r="BH55" s="760"/>
      <c r="BI55" s="760"/>
      <c r="BJ55" s="760"/>
      <c r="BK55" s="760"/>
      <c r="BL55" s="760"/>
      <c r="BM55" s="760"/>
      <c r="BN55" s="760"/>
      <c r="BO55" s="760"/>
      <c r="BP55" s="760"/>
      <c r="BQ55" s="760"/>
      <c r="BR55" s="760"/>
      <c r="BS55" s="760"/>
      <c r="BT55" s="760"/>
      <c r="BU55" s="760"/>
      <c r="BV55" s="760"/>
      <c r="BW55" s="760"/>
      <c r="BX55" s="760"/>
      <c r="BY55" s="760"/>
      <c r="BZ55" s="760"/>
      <c r="CA55" s="760"/>
      <c r="CB55" s="760"/>
      <c r="CC55" s="760"/>
      <c r="CD55" s="760"/>
      <c r="CE55" s="760"/>
      <c r="CF55" s="760"/>
      <c r="CG55" s="760"/>
      <c r="CH55" s="760"/>
      <c r="CI55" s="760"/>
      <c r="CJ55" s="760"/>
      <c r="CK55" s="760"/>
      <c r="CL55" s="760"/>
      <c r="CM55" s="760"/>
      <c r="CN55" s="760"/>
      <c r="CO55" s="760"/>
      <c r="CP55" s="760"/>
      <c r="CQ55" s="760"/>
      <c r="CR55" s="760"/>
      <c r="CS55" s="760"/>
      <c r="CT55" s="760"/>
      <c r="CU55" s="760"/>
      <c r="CV55" s="760"/>
      <c r="CW55" s="760"/>
      <c r="CX55" s="760"/>
      <c r="CY55" s="760"/>
      <c r="CZ55" s="760"/>
      <c r="DA55" s="760"/>
      <c r="DB55" s="760"/>
      <c r="DC55" s="760"/>
      <c r="DD55" s="760"/>
      <c r="DE55" s="760"/>
      <c r="DF55" s="760"/>
      <c r="DG55" s="760"/>
      <c r="DH55" s="760"/>
      <c r="DI55" s="760"/>
      <c r="DJ55" s="760"/>
      <c r="DK55" s="760"/>
      <c r="DL55" s="760"/>
      <c r="DM55" s="760"/>
      <c r="DN55" s="760"/>
      <c r="DO55" s="760"/>
      <c r="DP55" s="760"/>
      <c r="DQ55" s="760"/>
      <c r="DR55" s="760"/>
      <c r="DS55" s="760"/>
    </row>
    <row r="56" spans="1:123" s="761" customFormat="1" ht="28.5">
      <c r="A56" s="789" t="s">
        <v>1427</v>
      </c>
      <c r="B56" s="803" t="s">
        <v>1428</v>
      </c>
      <c r="C56" s="804">
        <v>0</v>
      </c>
      <c r="D56" s="804">
        <v>0</v>
      </c>
      <c r="E56" s="804">
        <v>0</v>
      </c>
      <c r="F56" s="804">
        <v>0.04</v>
      </c>
      <c r="G56" s="804">
        <v>0</v>
      </c>
      <c r="H56" s="804">
        <v>0.04</v>
      </c>
      <c r="I56" s="804">
        <v>0</v>
      </c>
      <c r="J56" s="804">
        <v>0.04</v>
      </c>
      <c r="K56" s="788"/>
      <c r="L56" s="760"/>
      <c r="M56" s="760"/>
      <c r="N56" s="760"/>
      <c r="O56" s="760"/>
      <c r="P56" s="760"/>
      <c r="Q56" s="760"/>
      <c r="R56" s="760"/>
      <c r="S56" s="760"/>
      <c r="T56" s="760"/>
      <c r="U56" s="760"/>
      <c r="V56" s="760"/>
      <c r="W56" s="760"/>
      <c r="X56" s="760"/>
      <c r="Y56" s="760"/>
      <c r="Z56" s="760"/>
      <c r="AA56" s="760"/>
      <c r="AB56" s="760"/>
      <c r="AC56" s="760"/>
      <c r="AD56" s="760"/>
      <c r="AE56" s="760"/>
      <c r="AF56" s="760"/>
      <c r="AG56" s="760"/>
      <c r="AH56" s="760"/>
      <c r="AI56" s="760"/>
      <c r="AJ56" s="760"/>
      <c r="AK56" s="760"/>
      <c r="AL56" s="760"/>
      <c r="AM56" s="760"/>
      <c r="AN56" s="760"/>
      <c r="AO56" s="760"/>
      <c r="AP56" s="760"/>
      <c r="AQ56" s="760"/>
      <c r="AR56" s="760"/>
      <c r="AS56" s="760"/>
      <c r="AT56" s="760"/>
      <c r="AU56" s="760"/>
      <c r="AV56" s="760"/>
      <c r="AW56" s="760"/>
      <c r="AX56" s="760"/>
      <c r="AY56" s="760"/>
      <c r="AZ56" s="760"/>
      <c r="BA56" s="760"/>
      <c r="BB56" s="760"/>
      <c r="BC56" s="760"/>
      <c r="BD56" s="760"/>
      <c r="BE56" s="760"/>
      <c r="BF56" s="760"/>
      <c r="BG56" s="760"/>
      <c r="BH56" s="760"/>
      <c r="BI56" s="760"/>
      <c r="BJ56" s="760"/>
      <c r="BK56" s="760"/>
      <c r="BL56" s="760"/>
      <c r="BM56" s="760"/>
      <c r="BN56" s="760"/>
      <c r="BO56" s="760"/>
      <c r="BP56" s="760"/>
      <c r="BQ56" s="760"/>
      <c r="BR56" s="760"/>
      <c r="BS56" s="760"/>
      <c r="BT56" s="760"/>
      <c r="BU56" s="760"/>
      <c r="BV56" s="760"/>
      <c r="BW56" s="760"/>
      <c r="BX56" s="760"/>
      <c r="BY56" s="760"/>
      <c r="BZ56" s="760"/>
      <c r="CA56" s="760"/>
      <c r="CB56" s="760"/>
      <c r="CC56" s="760"/>
      <c r="CD56" s="760"/>
      <c r="CE56" s="760"/>
      <c r="CF56" s="760"/>
      <c r="CG56" s="760"/>
      <c r="CH56" s="760"/>
      <c r="CI56" s="760"/>
      <c r="CJ56" s="760"/>
      <c r="CK56" s="760"/>
      <c r="CL56" s="760"/>
      <c r="CM56" s="760"/>
      <c r="CN56" s="760"/>
      <c r="CO56" s="760"/>
      <c r="CP56" s="760"/>
      <c r="CQ56" s="760"/>
      <c r="CR56" s="760"/>
      <c r="CS56" s="760"/>
      <c r="CT56" s="760"/>
      <c r="CU56" s="760"/>
      <c r="CV56" s="760"/>
      <c r="CW56" s="760"/>
      <c r="CX56" s="760"/>
      <c r="CY56" s="760"/>
      <c r="CZ56" s="760"/>
      <c r="DA56" s="760"/>
      <c r="DB56" s="760"/>
      <c r="DC56" s="760"/>
      <c r="DD56" s="760"/>
      <c r="DE56" s="760"/>
      <c r="DF56" s="760"/>
      <c r="DG56" s="760"/>
      <c r="DH56" s="760"/>
      <c r="DI56" s="760"/>
      <c r="DJ56" s="760"/>
      <c r="DK56" s="760"/>
      <c r="DL56" s="760"/>
      <c r="DM56" s="760"/>
      <c r="DN56" s="760"/>
      <c r="DO56" s="760"/>
      <c r="DP56" s="760"/>
      <c r="DQ56" s="760"/>
      <c r="DR56" s="760"/>
      <c r="DS56" s="760"/>
    </row>
    <row r="57" spans="1:123" s="761" customFormat="1">
      <c r="A57" s="789" t="s">
        <v>1429</v>
      </c>
      <c r="B57" s="776" t="s">
        <v>1430</v>
      </c>
      <c r="C57" s="778"/>
      <c r="D57" s="778"/>
      <c r="E57" s="778"/>
      <c r="F57" s="780">
        <v>0.04</v>
      </c>
      <c r="G57" s="780"/>
      <c r="H57" s="780">
        <v>0.04</v>
      </c>
      <c r="I57" s="780"/>
      <c r="J57" s="780">
        <v>0.04</v>
      </c>
      <c r="K57" s="788"/>
      <c r="L57" s="760"/>
      <c r="M57" s="760"/>
      <c r="N57" s="760"/>
      <c r="O57" s="760"/>
      <c r="P57" s="760"/>
      <c r="Q57" s="760"/>
      <c r="R57" s="760"/>
      <c r="S57" s="760"/>
      <c r="T57" s="760"/>
      <c r="U57" s="760"/>
      <c r="V57" s="760"/>
      <c r="W57" s="760"/>
      <c r="X57" s="760"/>
      <c r="Y57" s="760"/>
      <c r="Z57" s="760"/>
      <c r="AA57" s="760"/>
      <c r="AB57" s="760"/>
      <c r="AC57" s="760"/>
      <c r="AD57" s="760"/>
      <c r="AE57" s="760"/>
      <c r="AF57" s="760"/>
      <c r="AG57" s="760"/>
      <c r="AH57" s="760"/>
      <c r="AI57" s="760"/>
      <c r="AJ57" s="760"/>
      <c r="AK57" s="760"/>
      <c r="AL57" s="760"/>
      <c r="AM57" s="760"/>
      <c r="AN57" s="760"/>
      <c r="AO57" s="760"/>
      <c r="AP57" s="760"/>
      <c r="AQ57" s="760"/>
      <c r="AR57" s="760"/>
      <c r="AS57" s="760"/>
      <c r="AT57" s="760"/>
      <c r="AU57" s="760"/>
      <c r="AV57" s="760"/>
      <c r="AW57" s="760"/>
      <c r="AX57" s="760"/>
      <c r="AY57" s="760"/>
      <c r="AZ57" s="760"/>
      <c r="BA57" s="760"/>
      <c r="BB57" s="760"/>
      <c r="BC57" s="760"/>
      <c r="BD57" s="760"/>
      <c r="BE57" s="760"/>
      <c r="BF57" s="760"/>
      <c r="BG57" s="760"/>
      <c r="BH57" s="760"/>
      <c r="BI57" s="760"/>
      <c r="BJ57" s="760"/>
      <c r="BK57" s="760"/>
      <c r="BL57" s="760"/>
      <c r="BM57" s="760"/>
      <c r="BN57" s="760"/>
      <c r="BO57" s="760"/>
      <c r="BP57" s="760"/>
      <c r="BQ57" s="760"/>
      <c r="BR57" s="760"/>
      <c r="BS57" s="760"/>
      <c r="BT57" s="760"/>
      <c r="BU57" s="760"/>
      <c r="BV57" s="760"/>
      <c r="BW57" s="760"/>
      <c r="BX57" s="760"/>
      <c r="BY57" s="760"/>
      <c r="BZ57" s="760"/>
      <c r="CA57" s="760"/>
      <c r="CB57" s="760"/>
      <c r="CC57" s="760"/>
      <c r="CD57" s="760"/>
      <c r="CE57" s="760"/>
      <c r="CF57" s="760"/>
      <c r="CG57" s="760"/>
      <c r="CH57" s="760"/>
      <c r="CI57" s="760"/>
      <c r="CJ57" s="760"/>
      <c r="CK57" s="760"/>
      <c r="CL57" s="760"/>
      <c r="CM57" s="760"/>
      <c r="CN57" s="760"/>
      <c r="CO57" s="760"/>
      <c r="CP57" s="760"/>
      <c r="CQ57" s="760"/>
      <c r="CR57" s="760"/>
      <c r="CS57" s="760"/>
      <c r="CT57" s="760"/>
      <c r="CU57" s="760"/>
      <c r="CV57" s="760"/>
      <c r="CW57" s="760"/>
      <c r="CX57" s="760"/>
      <c r="CY57" s="760"/>
      <c r="CZ57" s="760"/>
      <c r="DA57" s="760"/>
      <c r="DB57" s="760"/>
      <c r="DC57" s="760"/>
      <c r="DD57" s="760"/>
      <c r="DE57" s="760"/>
      <c r="DF57" s="760"/>
      <c r="DG57" s="760"/>
      <c r="DH57" s="760"/>
      <c r="DI57" s="760"/>
      <c r="DJ57" s="760"/>
      <c r="DK57" s="760"/>
      <c r="DL57" s="760"/>
      <c r="DM57" s="760"/>
      <c r="DN57" s="760"/>
      <c r="DO57" s="760"/>
      <c r="DP57" s="760"/>
      <c r="DQ57" s="760"/>
      <c r="DR57" s="760"/>
      <c r="DS57" s="760"/>
    </row>
    <row r="58" spans="1:123" s="761" customFormat="1">
      <c r="A58" s="789" t="s">
        <v>1431</v>
      </c>
      <c r="B58" s="776" t="s">
        <v>1432</v>
      </c>
      <c r="C58" s="778"/>
      <c r="D58" s="778"/>
      <c r="E58" s="778"/>
      <c r="F58" s="780"/>
      <c r="G58" s="780"/>
      <c r="H58" s="780">
        <v>0</v>
      </c>
      <c r="I58" s="780"/>
      <c r="J58" s="780">
        <v>0</v>
      </c>
      <c r="K58" s="788"/>
      <c r="L58" s="760"/>
      <c r="M58" s="760"/>
      <c r="N58" s="760"/>
      <c r="O58" s="760"/>
      <c r="P58" s="760"/>
      <c r="Q58" s="760"/>
      <c r="R58" s="760"/>
      <c r="S58" s="760"/>
      <c r="T58" s="760"/>
      <c r="U58" s="760"/>
      <c r="V58" s="760"/>
      <c r="W58" s="760"/>
      <c r="X58" s="760"/>
      <c r="Y58" s="760"/>
      <c r="Z58" s="760"/>
      <c r="AA58" s="760"/>
      <c r="AB58" s="760"/>
      <c r="AC58" s="760"/>
      <c r="AD58" s="760"/>
      <c r="AE58" s="760"/>
      <c r="AF58" s="760"/>
      <c r="AG58" s="760"/>
      <c r="AH58" s="760"/>
      <c r="AI58" s="760"/>
      <c r="AJ58" s="760"/>
      <c r="AK58" s="760"/>
      <c r="AL58" s="760"/>
      <c r="AM58" s="760"/>
      <c r="AN58" s="760"/>
      <c r="AO58" s="760"/>
      <c r="AP58" s="760"/>
      <c r="AQ58" s="760"/>
      <c r="AR58" s="760"/>
      <c r="AS58" s="760"/>
      <c r="AT58" s="760"/>
      <c r="AU58" s="760"/>
      <c r="AV58" s="760"/>
      <c r="AW58" s="760"/>
      <c r="AX58" s="760"/>
      <c r="AY58" s="760"/>
      <c r="AZ58" s="760"/>
      <c r="BA58" s="760"/>
      <c r="BB58" s="760"/>
      <c r="BC58" s="760"/>
      <c r="BD58" s="760"/>
      <c r="BE58" s="760"/>
      <c r="BF58" s="760"/>
      <c r="BG58" s="760"/>
      <c r="BH58" s="760"/>
      <c r="BI58" s="760"/>
      <c r="BJ58" s="760"/>
      <c r="BK58" s="760"/>
      <c r="BL58" s="760"/>
      <c r="BM58" s="760"/>
      <c r="BN58" s="760"/>
      <c r="BO58" s="760"/>
      <c r="BP58" s="760"/>
      <c r="BQ58" s="760"/>
      <c r="BR58" s="760"/>
      <c r="BS58" s="760"/>
      <c r="BT58" s="760"/>
      <c r="BU58" s="760"/>
      <c r="BV58" s="760"/>
      <c r="BW58" s="760"/>
      <c r="BX58" s="760"/>
      <c r="BY58" s="760"/>
      <c r="BZ58" s="760"/>
      <c r="CA58" s="760"/>
      <c r="CB58" s="760"/>
      <c r="CC58" s="760"/>
      <c r="CD58" s="760"/>
      <c r="CE58" s="760"/>
      <c r="CF58" s="760"/>
      <c r="CG58" s="760"/>
      <c r="CH58" s="760"/>
      <c r="CI58" s="760"/>
      <c r="CJ58" s="760"/>
      <c r="CK58" s="760"/>
      <c r="CL58" s="760"/>
      <c r="CM58" s="760"/>
      <c r="CN58" s="760"/>
      <c r="CO58" s="760"/>
      <c r="CP58" s="760"/>
      <c r="CQ58" s="760"/>
      <c r="CR58" s="760"/>
      <c r="CS58" s="760"/>
      <c r="CT58" s="760"/>
      <c r="CU58" s="760"/>
      <c r="CV58" s="760"/>
      <c r="CW58" s="760"/>
      <c r="CX58" s="760"/>
      <c r="CY58" s="760"/>
      <c r="CZ58" s="760"/>
      <c r="DA58" s="760"/>
      <c r="DB58" s="760"/>
      <c r="DC58" s="760"/>
      <c r="DD58" s="760"/>
      <c r="DE58" s="760"/>
      <c r="DF58" s="760"/>
      <c r="DG58" s="760"/>
      <c r="DH58" s="760"/>
      <c r="DI58" s="760"/>
      <c r="DJ58" s="760"/>
      <c r="DK58" s="760"/>
      <c r="DL58" s="760"/>
      <c r="DM58" s="760"/>
      <c r="DN58" s="760"/>
      <c r="DO58" s="760"/>
      <c r="DP58" s="760"/>
      <c r="DQ58" s="760"/>
      <c r="DR58" s="760"/>
      <c r="DS58" s="760"/>
    </row>
    <row r="59" spans="1:123" s="761" customFormat="1">
      <c r="A59" s="789" t="s">
        <v>1433</v>
      </c>
      <c r="B59" s="776" t="s">
        <v>1434</v>
      </c>
      <c r="C59" s="778"/>
      <c r="D59" s="778"/>
      <c r="E59" s="778"/>
      <c r="F59" s="780"/>
      <c r="G59" s="780"/>
      <c r="H59" s="780">
        <v>0</v>
      </c>
      <c r="I59" s="780"/>
      <c r="J59" s="780">
        <v>0</v>
      </c>
      <c r="K59" s="788"/>
      <c r="L59" s="760"/>
      <c r="M59" s="760"/>
      <c r="N59" s="760"/>
      <c r="O59" s="760"/>
      <c r="P59" s="760"/>
      <c r="Q59" s="760"/>
      <c r="R59" s="760"/>
      <c r="S59" s="760"/>
      <c r="T59" s="760"/>
      <c r="U59" s="760"/>
      <c r="V59" s="760"/>
      <c r="W59" s="760"/>
      <c r="X59" s="760"/>
      <c r="Y59" s="760"/>
      <c r="Z59" s="760"/>
      <c r="AA59" s="760"/>
      <c r="AB59" s="760"/>
      <c r="AC59" s="760"/>
      <c r="AD59" s="760"/>
      <c r="AE59" s="760"/>
      <c r="AF59" s="760"/>
      <c r="AG59" s="760"/>
      <c r="AH59" s="760"/>
      <c r="AI59" s="760"/>
      <c r="AJ59" s="760"/>
      <c r="AK59" s="760"/>
      <c r="AL59" s="760"/>
      <c r="AM59" s="760"/>
      <c r="AN59" s="760"/>
      <c r="AO59" s="760"/>
      <c r="AP59" s="760"/>
      <c r="AQ59" s="760"/>
      <c r="AR59" s="760"/>
      <c r="AS59" s="760"/>
      <c r="AT59" s="760"/>
      <c r="AU59" s="760"/>
      <c r="AV59" s="760"/>
      <c r="AW59" s="760"/>
      <c r="AX59" s="760"/>
      <c r="AY59" s="760"/>
      <c r="AZ59" s="760"/>
      <c r="BA59" s="760"/>
      <c r="BB59" s="760"/>
      <c r="BC59" s="760"/>
      <c r="BD59" s="760"/>
      <c r="BE59" s="760"/>
      <c r="BF59" s="760"/>
      <c r="BG59" s="760"/>
      <c r="BH59" s="760"/>
      <c r="BI59" s="760"/>
      <c r="BJ59" s="760"/>
      <c r="BK59" s="760"/>
      <c r="BL59" s="760"/>
      <c r="BM59" s="760"/>
      <c r="BN59" s="760"/>
      <c r="BO59" s="760"/>
      <c r="BP59" s="760"/>
      <c r="BQ59" s="760"/>
      <c r="BR59" s="760"/>
      <c r="BS59" s="760"/>
      <c r="BT59" s="760"/>
      <c r="BU59" s="760"/>
      <c r="BV59" s="760"/>
      <c r="BW59" s="760"/>
      <c r="BX59" s="760"/>
      <c r="BY59" s="760"/>
      <c r="BZ59" s="760"/>
      <c r="CA59" s="760"/>
      <c r="CB59" s="760"/>
      <c r="CC59" s="760"/>
      <c r="CD59" s="760"/>
      <c r="CE59" s="760"/>
      <c r="CF59" s="760"/>
      <c r="CG59" s="760"/>
      <c r="CH59" s="760"/>
      <c r="CI59" s="760"/>
      <c r="CJ59" s="760"/>
      <c r="CK59" s="760"/>
      <c r="CL59" s="760"/>
      <c r="CM59" s="760"/>
      <c r="CN59" s="760"/>
      <c r="CO59" s="760"/>
      <c r="CP59" s="760"/>
      <c r="CQ59" s="760"/>
      <c r="CR59" s="760"/>
      <c r="CS59" s="760"/>
      <c r="CT59" s="760"/>
      <c r="CU59" s="760"/>
      <c r="CV59" s="760"/>
      <c r="CW59" s="760"/>
      <c r="CX59" s="760"/>
      <c r="CY59" s="760"/>
      <c r="CZ59" s="760"/>
      <c r="DA59" s="760"/>
      <c r="DB59" s="760"/>
      <c r="DC59" s="760"/>
      <c r="DD59" s="760"/>
      <c r="DE59" s="760"/>
      <c r="DF59" s="760"/>
      <c r="DG59" s="760"/>
      <c r="DH59" s="760"/>
      <c r="DI59" s="760"/>
      <c r="DJ59" s="760"/>
      <c r="DK59" s="760"/>
      <c r="DL59" s="760"/>
      <c r="DM59" s="760"/>
      <c r="DN59" s="760"/>
      <c r="DO59" s="760"/>
      <c r="DP59" s="760"/>
      <c r="DQ59" s="760"/>
      <c r="DR59" s="760"/>
      <c r="DS59" s="760"/>
    </row>
    <row r="60" spans="1:123" s="761" customFormat="1">
      <c r="A60" s="789" t="s">
        <v>1435</v>
      </c>
      <c r="B60" s="776" t="s">
        <v>1436</v>
      </c>
      <c r="C60" s="778"/>
      <c r="D60" s="778"/>
      <c r="E60" s="778"/>
      <c r="F60" s="780"/>
      <c r="G60" s="780"/>
      <c r="H60" s="780">
        <v>0</v>
      </c>
      <c r="I60" s="780"/>
      <c r="J60" s="780">
        <v>0</v>
      </c>
      <c r="K60" s="788"/>
      <c r="L60" s="760"/>
      <c r="M60" s="760"/>
      <c r="N60" s="760"/>
      <c r="O60" s="760"/>
      <c r="P60" s="760"/>
      <c r="Q60" s="760"/>
      <c r="R60" s="760"/>
      <c r="S60" s="760"/>
      <c r="T60" s="760"/>
      <c r="U60" s="760"/>
      <c r="V60" s="760"/>
      <c r="W60" s="760"/>
      <c r="X60" s="760"/>
      <c r="Y60" s="760"/>
      <c r="Z60" s="760"/>
      <c r="AA60" s="760"/>
      <c r="AB60" s="760"/>
      <c r="AC60" s="760"/>
      <c r="AD60" s="760"/>
      <c r="AE60" s="760"/>
      <c r="AF60" s="760"/>
      <c r="AG60" s="760"/>
      <c r="AH60" s="760"/>
      <c r="AI60" s="760"/>
      <c r="AJ60" s="760"/>
      <c r="AK60" s="760"/>
      <c r="AL60" s="760"/>
      <c r="AM60" s="760"/>
      <c r="AN60" s="760"/>
      <c r="AO60" s="760"/>
      <c r="AP60" s="760"/>
      <c r="AQ60" s="760"/>
      <c r="AR60" s="760"/>
      <c r="AS60" s="760"/>
      <c r="AT60" s="760"/>
      <c r="AU60" s="760"/>
      <c r="AV60" s="760"/>
      <c r="AW60" s="760"/>
      <c r="AX60" s="760"/>
      <c r="AY60" s="760"/>
      <c r="AZ60" s="760"/>
      <c r="BA60" s="760"/>
      <c r="BB60" s="760"/>
      <c r="BC60" s="760"/>
      <c r="BD60" s="760"/>
      <c r="BE60" s="760"/>
      <c r="BF60" s="760"/>
      <c r="BG60" s="760"/>
      <c r="BH60" s="760"/>
      <c r="BI60" s="760"/>
      <c r="BJ60" s="760"/>
      <c r="BK60" s="760"/>
      <c r="BL60" s="760"/>
      <c r="BM60" s="760"/>
      <c r="BN60" s="760"/>
      <c r="BO60" s="760"/>
      <c r="BP60" s="760"/>
      <c r="BQ60" s="760"/>
      <c r="BR60" s="760"/>
      <c r="BS60" s="760"/>
      <c r="BT60" s="760"/>
      <c r="BU60" s="760"/>
      <c r="BV60" s="760"/>
      <c r="BW60" s="760"/>
      <c r="BX60" s="760"/>
      <c r="BY60" s="760"/>
      <c r="BZ60" s="760"/>
      <c r="CA60" s="760"/>
      <c r="CB60" s="760"/>
      <c r="CC60" s="760"/>
      <c r="CD60" s="760"/>
      <c r="CE60" s="760"/>
      <c r="CF60" s="760"/>
      <c r="CG60" s="760"/>
      <c r="CH60" s="760"/>
      <c r="CI60" s="760"/>
      <c r="CJ60" s="760"/>
      <c r="CK60" s="760"/>
      <c r="CL60" s="760"/>
      <c r="CM60" s="760"/>
      <c r="CN60" s="760"/>
      <c r="CO60" s="760"/>
      <c r="CP60" s="760"/>
      <c r="CQ60" s="760"/>
      <c r="CR60" s="760"/>
      <c r="CS60" s="760"/>
      <c r="CT60" s="760"/>
      <c r="CU60" s="760"/>
      <c r="CV60" s="760"/>
      <c r="CW60" s="760"/>
      <c r="CX60" s="760"/>
      <c r="CY60" s="760"/>
      <c r="CZ60" s="760"/>
      <c r="DA60" s="760"/>
      <c r="DB60" s="760"/>
      <c r="DC60" s="760"/>
      <c r="DD60" s="760"/>
      <c r="DE60" s="760"/>
      <c r="DF60" s="760"/>
      <c r="DG60" s="760"/>
      <c r="DH60" s="760"/>
      <c r="DI60" s="760"/>
      <c r="DJ60" s="760"/>
      <c r="DK60" s="760"/>
      <c r="DL60" s="760"/>
      <c r="DM60" s="760"/>
      <c r="DN60" s="760"/>
      <c r="DO60" s="760"/>
      <c r="DP60" s="760"/>
      <c r="DQ60" s="760"/>
      <c r="DR60" s="760"/>
      <c r="DS60" s="760"/>
    </row>
    <row r="61" spans="1:123" s="761" customFormat="1" ht="28.5">
      <c r="A61" s="789" t="s">
        <v>1437</v>
      </c>
      <c r="B61" s="776" t="s">
        <v>1438</v>
      </c>
      <c r="C61" s="778"/>
      <c r="D61" s="778"/>
      <c r="E61" s="778"/>
      <c r="F61" s="780"/>
      <c r="G61" s="780"/>
      <c r="H61" s="780">
        <v>0</v>
      </c>
      <c r="I61" s="780"/>
      <c r="J61" s="780">
        <v>0</v>
      </c>
      <c r="K61" s="788"/>
      <c r="L61" s="760"/>
      <c r="M61" s="760"/>
      <c r="N61" s="760"/>
      <c r="O61" s="760"/>
      <c r="P61" s="760"/>
      <c r="Q61" s="760"/>
      <c r="R61" s="760"/>
      <c r="S61" s="760"/>
      <c r="T61" s="760"/>
      <c r="U61" s="760"/>
      <c r="V61" s="760"/>
      <c r="W61" s="760"/>
      <c r="X61" s="760"/>
      <c r="Y61" s="760"/>
      <c r="Z61" s="760"/>
      <c r="AA61" s="760"/>
      <c r="AB61" s="760"/>
      <c r="AC61" s="760"/>
      <c r="AD61" s="760"/>
      <c r="AE61" s="760"/>
      <c r="AF61" s="760"/>
      <c r="AG61" s="760"/>
      <c r="AH61" s="760"/>
      <c r="AI61" s="760"/>
      <c r="AJ61" s="760"/>
      <c r="AK61" s="760"/>
      <c r="AL61" s="760"/>
      <c r="AM61" s="760"/>
      <c r="AN61" s="760"/>
      <c r="AO61" s="760"/>
      <c r="AP61" s="760"/>
      <c r="AQ61" s="760"/>
      <c r="AR61" s="760"/>
      <c r="AS61" s="760"/>
      <c r="AT61" s="760"/>
      <c r="AU61" s="760"/>
      <c r="AV61" s="760"/>
      <c r="AW61" s="760"/>
      <c r="AX61" s="760"/>
      <c r="AY61" s="760"/>
      <c r="AZ61" s="760"/>
      <c r="BA61" s="760"/>
      <c r="BB61" s="760"/>
      <c r="BC61" s="760"/>
      <c r="BD61" s="760"/>
      <c r="BE61" s="760"/>
      <c r="BF61" s="760"/>
      <c r="BG61" s="760"/>
      <c r="BH61" s="760"/>
      <c r="BI61" s="760"/>
      <c r="BJ61" s="760"/>
      <c r="BK61" s="760"/>
      <c r="BL61" s="760"/>
      <c r="BM61" s="760"/>
      <c r="BN61" s="760"/>
      <c r="BO61" s="760"/>
      <c r="BP61" s="760"/>
      <c r="BQ61" s="760"/>
      <c r="BR61" s="760"/>
      <c r="BS61" s="760"/>
      <c r="BT61" s="760"/>
      <c r="BU61" s="760"/>
      <c r="BV61" s="760"/>
      <c r="BW61" s="760"/>
      <c r="BX61" s="760"/>
      <c r="BY61" s="760"/>
      <c r="BZ61" s="760"/>
      <c r="CA61" s="760"/>
      <c r="CB61" s="760"/>
      <c r="CC61" s="760"/>
      <c r="CD61" s="760"/>
      <c r="CE61" s="760"/>
      <c r="CF61" s="760"/>
      <c r="CG61" s="760"/>
      <c r="CH61" s="760"/>
      <c r="CI61" s="760"/>
      <c r="CJ61" s="760"/>
      <c r="CK61" s="760"/>
      <c r="CL61" s="760"/>
      <c r="CM61" s="760"/>
      <c r="CN61" s="760"/>
      <c r="CO61" s="760"/>
      <c r="CP61" s="760"/>
      <c r="CQ61" s="760"/>
      <c r="CR61" s="760"/>
      <c r="CS61" s="760"/>
      <c r="CT61" s="760"/>
      <c r="CU61" s="760"/>
      <c r="CV61" s="760"/>
      <c r="CW61" s="760"/>
      <c r="CX61" s="760"/>
      <c r="CY61" s="760"/>
      <c r="CZ61" s="760"/>
      <c r="DA61" s="760"/>
      <c r="DB61" s="760"/>
      <c r="DC61" s="760"/>
      <c r="DD61" s="760"/>
      <c r="DE61" s="760"/>
      <c r="DF61" s="760"/>
      <c r="DG61" s="760"/>
      <c r="DH61" s="760"/>
      <c r="DI61" s="760"/>
      <c r="DJ61" s="760"/>
      <c r="DK61" s="760"/>
      <c r="DL61" s="760"/>
      <c r="DM61" s="760"/>
      <c r="DN61" s="760"/>
      <c r="DO61" s="760"/>
      <c r="DP61" s="760"/>
      <c r="DQ61" s="760"/>
      <c r="DR61" s="760"/>
      <c r="DS61" s="760"/>
    </row>
    <row r="62" spans="1:123" s="761" customFormat="1">
      <c r="A62" s="789" t="s">
        <v>1439</v>
      </c>
      <c r="B62" s="776" t="s">
        <v>1440</v>
      </c>
      <c r="C62" s="778"/>
      <c r="D62" s="778"/>
      <c r="E62" s="778"/>
      <c r="F62" s="780"/>
      <c r="G62" s="780"/>
      <c r="H62" s="780">
        <v>0</v>
      </c>
      <c r="I62" s="780"/>
      <c r="J62" s="780">
        <v>0</v>
      </c>
      <c r="K62" s="788"/>
      <c r="L62" s="760"/>
      <c r="M62" s="760"/>
      <c r="N62" s="760"/>
      <c r="O62" s="760"/>
      <c r="P62" s="760"/>
      <c r="Q62" s="760"/>
      <c r="R62" s="760"/>
      <c r="S62" s="760"/>
      <c r="T62" s="760"/>
      <c r="U62" s="760"/>
      <c r="V62" s="760"/>
      <c r="W62" s="760"/>
      <c r="X62" s="760"/>
      <c r="Y62" s="760"/>
      <c r="Z62" s="760"/>
      <c r="AA62" s="760"/>
      <c r="AB62" s="760"/>
      <c r="AC62" s="760"/>
      <c r="AD62" s="760"/>
      <c r="AE62" s="760"/>
      <c r="AF62" s="760"/>
      <c r="AG62" s="760"/>
      <c r="AH62" s="760"/>
      <c r="AI62" s="760"/>
      <c r="AJ62" s="760"/>
      <c r="AK62" s="760"/>
      <c r="AL62" s="760"/>
      <c r="AM62" s="760"/>
      <c r="AN62" s="760"/>
      <c r="AO62" s="760"/>
      <c r="AP62" s="760"/>
      <c r="AQ62" s="760"/>
      <c r="AR62" s="760"/>
      <c r="AS62" s="760"/>
      <c r="AT62" s="760"/>
      <c r="AU62" s="760"/>
      <c r="AV62" s="760"/>
      <c r="AW62" s="760"/>
      <c r="AX62" s="760"/>
      <c r="AY62" s="760"/>
      <c r="AZ62" s="760"/>
      <c r="BA62" s="760"/>
      <c r="BB62" s="760"/>
      <c r="BC62" s="760"/>
      <c r="BD62" s="760"/>
      <c r="BE62" s="760"/>
      <c r="BF62" s="760"/>
      <c r="BG62" s="760"/>
      <c r="BH62" s="760"/>
      <c r="BI62" s="760"/>
      <c r="BJ62" s="760"/>
      <c r="BK62" s="760"/>
      <c r="BL62" s="760"/>
      <c r="BM62" s="760"/>
      <c r="BN62" s="760"/>
      <c r="BO62" s="760"/>
      <c r="BP62" s="760"/>
      <c r="BQ62" s="760"/>
      <c r="BR62" s="760"/>
      <c r="BS62" s="760"/>
      <c r="BT62" s="760"/>
      <c r="BU62" s="760"/>
      <c r="BV62" s="760"/>
      <c r="BW62" s="760"/>
      <c r="BX62" s="760"/>
      <c r="BY62" s="760"/>
      <c r="BZ62" s="760"/>
      <c r="CA62" s="760"/>
      <c r="CB62" s="760"/>
      <c r="CC62" s="760"/>
      <c r="CD62" s="760"/>
      <c r="CE62" s="760"/>
      <c r="CF62" s="760"/>
      <c r="CG62" s="760"/>
      <c r="CH62" s="760"/>
      <c r="CI62" s="760"/>
      <c r="CJ62" s="760"/>
      <c r="CK62" s="760"/>
      <c r="CL62" s="760"/>
      <c r="CM62" s="760"/>
      <c r="CN62" s="760"/>
      <c r="CO62" s="760"/>
      <c r="CP62" s="760"/>
      <c r="CQ62" s="760"/>
      <c r="CR62" s="760"/>
      <c r="CS62" s="760"/>
      <c r="CT62" s="760"/>
      <c r="CU62" s="760"/>
      <c r="CV62" s="760"/>
      <c r="CW62" s="760"/>
      <c r="CX62" s="760"/>
      <c r="CY62" s="760"/>
      <c r="CZ62" s="760"/>
      <c r="DA62" s="760"/>
      <c r="DB62" s="760"/>
      <c r="DC62" s="760"/>
      <c r="DD62" s="760"/>
      <c r="DE62" s="760"/>
      <c r="DF62" s="760"/>
      <c r="DG62" s="760"/>
      <c r="DH62" s="760"/>
      <c r="DI62" s="760"/>
      <c r="DJ62" s="760"/>
      <c r="DK62" s="760"/>
      <c r="DL62" s="760"/>
      <c r="DM62" s="760"/>
      <c r="DN62" s="760"/>
      <c r="DO62" s="760"/>
      <c r="DP62" s="760"/>
      <c r="DQ62" s="760"/>
      <c r="DR62" s="760"/>
      <c r="DS62" s="760"/>
    </row>
    <row r="63" spans="1:123" s="761" customFormat="1">
      <c r="A63" s="789" t="s">
        <v>1441</v>
      </c>
      <c r="B63" s="776" t="s">
        <v>1442</v>
      </c>
      <c r="C63" s="778"/>
      <c r="D63" s="778"/>
      <c r="E63" s="778"/>
      <c r="F63" s="780"/>
      <c r="G63" s="780"/>
      <c r="H63" s="780">
        <v>0</v>
      </c>
      <c r="I63" s="780"/>
      <c r="J63" s="780">
        <v>0</v>
      </c>
      <c r="K63" s="788"/>
      <c r="L63" s="760"/>
      <c r="M63" s="760"/>
      <c r="N63" s="760"/>
      <c r="O63" s="760"/>
      <c r="P63" s="760"/>
      <c r="Q63" s="760"/>
      <c r="R63" s="760"/>
      <c r="S63" s="760"/>
      <c r="T63" s="760"/>
      <c r="U63" s="760"/>
      <c r="V63" s="760"/>
      <c r="W63" s="760"/>
      <c r="X63" s="760"/>
      <c r="Y63" s="760"/>
      <c r="Z63" s="760"/>
      <c r="AA63" s="760"/>
      <c r="AB63" s="760"/>
      <c r="AC63" s="760"/>
      <c r="AD63" s="760"/>
      <c r="AE63" s="760"/>
      <c r="AF63" s="760"/>
      <c r="AG63" s="760"/>
      <c r="AH63" s="760"/>
      <c r="AI63" s="760"/>
      <c r="AJ63" s="760"/>
      <c r="AK63" s="760"/>
      <c r="AL63" s="760"/>
      <c r="AM63" s="760"/>
      <c r="AN63" s="760"/>
      <c r="AO63" s="760"/>
      <c r="AP63" s="760"/>
      <c r="AQ63" s="760"/>
      <c r="AR63" s="760"/>
      <c r="AS63" s="760"/>
      <c r="AT63" s="760"/>
      <c r="AU63" s="760"/>
      <c r="AV63" s="760"/>
      <c r="AW63" s="760"/>
      <c r="AX63" s="760"/>
      <c r="AY63" s="760"/>
      <c r="AZ63" s="760"/>
      <c r="BA63" s="760"/>
      <c r="BB63" s="760"/>
      <c r="BC63" s="760"/>
      <c r="BD63" s="760"/>
      <c r="BE63" s="760"/>
      <c r="BF63" s="760"/>
      <c r="BG63" s="760"/>
      <c r="BH63" s="760"/>
      <c r="BI63" s="760"/>
      <c r="BJ63" s="760"/>
      <c r="BK63" s="760"/>
      <c r="BL63" s="760"/>
      <c r="BM63" s="760"/>
      <c r="BN63" s="760"/>
      <c r="BO63" s="760"/>
      <c r="BP63" s="760"/>
      <c r="BQ63" s="760"/>
      <c r="BR63" s="760"/>
      <c r="BS63" s="760"/>
      <c r="BT63" s="760"/>
      <c r="BU63" s="760"/>
      <c r="BV63" s="760"/>
      <c r="BW63" s="760"/>
      <c r="BX63" s="760"/>
      <c r="BY63" s="760"/>
      <c r="BZ63" s="760"/>
      <c r="CA63" s="760"/>
      <c r="CB63" s="760"/>
      <c r="CC63" s="760"/>
      <c r="CD63" s="760"/>
      <c r="CE63" s="760"/>
      <c r="CF63" s="760"/>
      <c r="CG63" s="760"/>
      <c r="CH63" s="760"/>
      <c r="CI63" s="760"/>
      <c r="CJ63" s="760"/>
      <c r="CK63" s="760"/>
      <c r="CL63" s="760"/>
      <c r="CM63" s="760"/>
      <c r="CN63" s="760"/>
      <c r="CO63" s="760"/>
      <c r="CP63" s="760"/>
      <c r="CQ63" s="760"/>
      <c r="CR63" s="760"/>
      <c r="CS63" s="760"/>
      <c r="CT63" s="760"/>
      <c r="CU63" s="760"/>
      <c r="CV63" s="760"/>
      <c r="CW63" s="760"/>
      <c r="CX63" s="760"/>
      <c r="CY63" s="760"/>
      <c r="CZ63" s="760"/>
      <c r="DA63" s="760"/>
      <c r="DB63" s="760"/>
      <c r="DC63" s="760"/>
      <c r="DD63" s="760"/>
      <c r="DE63" s="760"/>
      <c r="DF63" s="760"/>
      <c r="DG63" s="760"/>
      <c r="DH63" s="760"/>
      <c r="DI63" s="760"/>
      <c r="DJ63" s="760"/>
      <c r="DK63" s="760"/>
      <c r="DL63" s="760"/>
      <c r="DM63" s="760"/>
      <c r="DN63" s="760"/>
      <c r="DO63" s="760"/>
      <c r="DP63" s="760"/>
      <c r="DQ63" s="760"/>
      <c r="DR63" s="760"/>
      <c r="DS63" s="760"/>
    </row>
    <row r="64" spans="1:123" s="761" customFormat="1" ht="50.25" customHeight="1">
      <c r="A64" s="789" t="s">
        <v>1443</v>
      </c>
      <c r="B64" s="803" t="s">
        <v>1444</v>
      </c>
      <c r="C64" s="804">
        <v>0</v>
      </c>
      <c r="D64" s="804">
        <v>0</v>
      </c>
      <c r="E64" s="804">
        <v>8.9969999999999999</v>
      </c>
      <c r="F64" s="804">
        <v>6.09</v>
      </c>
      <c r="G64" s="804">
        <v>9.3689999999999998</v>
      </c>
      <c r="H64" s="804">
        <v>6.3</v>
      </c>
      <c r="I64" s="804">
        <v>9.81</v>
      </c>
      <c r="J64" s="804">
        <v>6.48</v>
      </c>
      <c r="K64" s="788"/>
      <c r="L64" s="760"/>
      <c r="M64" s="760"/>
      <c r="N64" s="760"/>
      <c r="O64" s="760"/>
      <c r="P64" s="760"/>
      <c r="Q64" s="760"/>
      <c r="R64" s="760"/>
      <c r="S64" s="760"/>
      <c r="T64" s="760"/>
      <c r="U64" s="760"/>
      <c r="V64" s="760"/>
      <c r="W64" s="760"/>
      <c r="X64" s="760"/>
      <c r="Y64" s="760"/>
      <c r="Z64" s="760"/>
      <c r="AA64" s="760"/>
      <c r="AB64" s="760"/>
      <c r="AC64" s="760"/>
      <c r="AD64" s="760"/>
      <c r="AE64" s="760"/>
      <c r="AF64" s="760"/>
      <c r="AG64" s="760"/>
      <c r="AH64" s="760"/>
      <c r="AI64" s="760"/>
      <c r="AJ64" s="760"/>
      <c r="AK64" s="760"/>
      <c r="AL64" s="760"/>
      <c r="AM64" s="760"/>
      <c r="AN64" s="760"/>
      <c r="AO64" s="760"/>
      <c r="AP64" s="760"/>
      <c r="AQ64" s="760"/>
      <c r="AR64" s="760"/>
      <c r="AS64" s="760"/>
      <c r="AT64" s="760"/>
      <c r="AU64" s="760"/>
      <c r="AV64" s="760"/>
      <c r="AW64" s="760"/>
      <c r="AX64" s="760"/>
      <c r="AY64" s="760"/>
      <c r="AZ64" s="760"/>
      <c r="BA64" s="760"/>
      <c r="BB64" s="760"/>
      <c r="BC64" s="760"/>
      <c r="BD64" s="760"/>
      <c r="BE64" s="760"/>
      <c r="BF64" s="760"/>
      <c r="BG64" s="760"/>
      <c r="BH64" s="760"/>
      <c r="BI64" s="760"/>
      <c r="BJ64" s="760"/>
      <c r="BK64" s="760"/>
      <c r="BL64" s="760"/>
      <c r="BM64" s="760"/>
      <c r="BN64" s="760"/>
      <c r="BO64" s="760"/>
      <c r="BP64" s="760"/>
      <c r="BQ64" s="760"/>
      <c r="BR64" s="760"/>
      <c r="BS64" s="760"/>
      <c r="BT64" s="760"/>
      <c r="BU64" s="760"/>
      <c r="BV64" s="760"/>
      <c r="BW64" s="760"/>
      <c r="BX64" s="760"/>
      <c r="BY64" s="760"/>
      <c r="BZ64" s="760"/>
      <c r="CA64" s="760"/>
      <c r="CB64" s="760"/>
      <c r="CC64" s="760"/>
      <c r="CD64" s="760"/>
      <c r="CE64" s="760"/>
      <c r="CF64" s="760"/>
      <c r="CG64" s="760"/>
      <c r="CH64" s="760"/>
      <c r="CI64" s="760"/>
      <c r="CJ64" s="760"/>
      <c r="CK64" s="760"/>
      <c r="CL64" s="760"/>
      <c r="CM64" s="760"/>
      <c r="CN64" s="760"/>
      <c r="CO64" s="760"/>
      <c r="CP64" s="760"/>
      <c r="CQ64" s="760"/>
      <c r="CR64" s="760"/>
      <c r="CS64" s="760"/>
      <c r="CT64" s="760"/>
      <c r="CU64" s="760"/>
      <c r="CV64" s="760"/>
      <c r="CW64" s="760"/>
      <c r="CX64" s="760"/>
      <c r="CY64" s="760"/>
      <c r="CZ64" s="760"/>
      <c r="DA64" s="760"/>
      <c r="DB64" s="760"/>
      <c r="DC64" s="760"/>
      <c r="DD64" s="760"/>
      <c r="DE64" s="760"/>
      <c r="DF64" s="760"/>
      <c r="DG64" s="760"/>
      <c r="DH64" s="760"/>
      <c r="DI64" s="760"/>
      <c r="DJ64" s="760"/>
      <c r="DK64" s="760"/>
      <c r="DL64" s="760"/>
      <c r="DM64" s="760"/>
      <c r="DN64" s="760"/>
      <c r="DO64" s="760"/>
      <c r="DP64" s="760"/>
      <c r="DQ64" s="760"/>
      <c r="DR64" s="760"/>
      <c r="DS64" s="760"/>
    </row>
    <row r="65" spans="1:123" s="761" customFormat="1" ht="28.5">
      <c r="A65" s="789" t="s">
        <v>1445</v>
      </c>
      <c r="B65" s="776" t="s">
        <v>1446</v>
      </c>
      <c r="C65" s="778"/>
      <c r="D65" s="778"/>
      <c r="E65" s="778">
        <v>6.8769999999999998</v>
      </c>
      <c r="F65" s="780">
        <v>4.6500000000000004</v>
      </c>
      <c r="G65" s="779">
        <v>7.1609999999999996</v>
      </c>
      <c r="H65" s="780">
        <v>4.8099999999999996</v>
      </c>
      <c r="I65" s="780">
        <v>7.5</v>
      </c>
      <c r="J65" s="780">
        <v>4.95</v>
      </c>
      <c r="K65" s="788"/>
      <c r="L65" s="760"/>
      <c r="M65" s="760"/>
      <c r="N65" s="760"/>
      <c r="O65" s="760"/>
      <c r="P65" s="760"/>
      <c r="Q65" s="760"/>
      <c r="R65" s="760"/>
      <c r="S65" s="760"/>
      <c r="T65" s="760"/>
      <c r="U65" s="760"/>
      <c r="V65" s="760"/>
      <c r="W65" s="760"/>
      <c r="X65" s="760"/>
      <c r="Y65" s="760"/>
      <c r="Z65" s="760"/>
      <c r="AA65" s="760"/>
      <c r="AB65" s="760"/>
      <c r="AC65" s="760"/>
      <c r="AD65" s="760"/>
      <c r="AE65" s="760"/>
      <c r="AF65" s="760"/>
      <c r="AG65" s="760"/>
      <c r="AH65" s="760"/>
      <c r="AI65" s="760"/>
      <c r="AJ65" s="760"/>
      <c r="AK65" s="760"/>
      <c r="AL65" s="760"/>
      <c r="AM65" s="760"/>
      <c r="AN65" s="760"/>
      <c r="AO65" s="760"/>
      <c r="AP65" s="760"/>
      <c r="AQ65" s="760"/>
      <c r="AR65" s="760"/>
      <c r="AS65" s="760"/>
      <c r="AT65" s="760"/>
      <c r="AU65" s="760"/>
      <c r="AV65" s="760"/>
      <c r="AW65" s="760"/>
      <c r="AX65" s="760"/>
      <c r="AY65" s="760"/>
      <c r="AZ65" s="760"/>
      <c r="BA65" s="760"/>
      <c r="BB65" s="760"/>
      <c r="BC65" s="760"/>
      <c r="BD65" s="760"/>
      <c r="BE65" s="760"/>
      <c r="BF65" s="760"/>
      <c r="BG65" s="760"/>
      <c r="BH65" s="760"/>
      <c r="BI65" s="760"/>
      <c r="BJ65" s="760"/>
      <c r="BK65" s="760"/>
      <c r="BL65" s="760"/>
      <c r="BM65" s="760"/>
      <c r="BN65" s="760"/>
      <c r="BO65" s="760"/>
      <c r="BP65" s="760"/>
      <c r="BQ65" s="760"/>
      <c r="BR65" s="760"/>
      <c r="BS65" s="760"/>
      <c r="BT65" s="760"/>
      <c r="BU65" s="760"/>
      <c r="BV65" s="760"/>
      <c r="BW65" s="760"/>
      <c r="BX65" s="760"/>
      <c r="BY65" s="760"/>
      <c r="BZ65" s="760"/>
      <c r="CA65" s="760"/>
      <c r="CB65" s="760"/>
      <c r="CC65" s="760"/>
      <c r="CD65" s="760"/>
      <c r="CE65" s="760"/>
      <c r="CF65" s="760"/>
      <c r="CG65" s="760"/>
      <c r="CH65" s="760"/>
      <c r="CI65" s="760"/>
      <c r="CJ65" s="760"/>
      <c r="CK65" s="760"/>
      <c r="CL65" s="760"/>
      <c r="CM65" s="760"/>
      <c r="CN65" s="760"/>
      <c r="CO65" s="760"/>
      <c r="CP65" s="760"/>
      <c r="CQ65" s="760"/>
      <c r="CR65" s="760"/>
      <c r="CS65" s="760"/>
      <c r="CT65" s="760"/>
      <c r="CU65" s="760"/>
      <c r="CV65" s="760"/>
      <c r="CW65" s="760"/>
      <c r="CX65" s="760"/>
      <c r="CY65" s="760"/>
      <c r="CZ65" s="760"/>
      <c r="DA65" s="760"/>
      <c r="DB65" s="760"/>
      <c r="DC65" s="760"/>
      <c r="DD65" s="760"/>
      <c r="DE65" s="760"/>
      <c r="DF65" s="760"/>
      <c r="DG65" s="760"/>
      <c r="DH65" s="760"/>
      <c r="DI65" s="760"/>
      <c r="DJ65" s="760"/>
      <c r="DK65" s="760"/>
      <c r="DL65" s="760"/>
      <c r="DM65" s="760"/>
      <c r="DN65" s="760"/>
      <c r="DO65" s="760"/>
      <c r="DP65" s="760"/>
      <c r="DQ65" s="760"/>
      <c r="DR65" s="760"/>
      <c r="DS65" s="760"/>
    </row>
    <row r="66" spans="1:123" s="761" customFormat="1" ht="30" customHeight="1">
      <c r="A66" s="789" t="s">
        <v>1447</v>
      </c>
      <c r="B66" s="776" t="s">
        <v>1448</v>
      </c>
      <c r="C66" s="778"/>
      <c r="D66" s="778"/>
      <c r="E66" s="780">
        <v>2.12</v>
      </c>
      <c r="F66" s="780">
        <v>1.44</v>
      </c>
      <c r="G66" s="779">
        <v>2.2080000000000002</v>
      </c>
      <c r="H66" s="780">
        <v>1.49</v>
      </c>
      <c r="I66" s="780">
        <v>2.31</v>
      </c>
      <c r="J66" s="780">
        <v>1.53</v>
      </c>
      <c r="K66" s="788"/>
      <c r="L66" s="760"/>
      <c r="M66" s="760"/>
      <c r="N66" s="760"/>
      <c r="O66" s="760"/>
      <c r="P66" s="760"/>
      <c r="Q66" s="760"/>
      <c r="R66" s="760"/>
      <c r="S66" s="760"/>
      <c r="T66" s="760"/>
      <c r="U66" s="760"/>
      <c r="V66" s="760"/>
      <c r="W66" s="760"/>
      <c r="X66" s="760"/>
      <c r="Y66" s="760"/>
      <c r="Z66" s="760"/>
      <c r="AA66" s="760"/>
      <c r="AB66" s="760"/>
      <c r="AC66" s="760"/>
      <c r="AD66" s="760"/>
      <c r="AE66" s="760"/>
      <c r="AF66" s="760"/>
      <c r="AG66" s="760"/>
      <c r="AH66" s="760"/>
      <c r="AI66" s="760"/>
      <c r="AJ66" s="760"/>
      <c r="AK66" s="760"/>
      <c r="AL66" s="760"/>
      <c r="AM66" s="760"/>
      <c r="AN66" s="760"/>
      <c r="AO66" s="760"/>
      <c r="AP66" s="760"/>
      <c r="AQ66" s="760"/>
      <c r="AR66" s="760"/>
      <c r="AS66" s="760"/>
      <c r="AT66" s="760"/>
      <c r="AU66" s="760"/>
      <c r="AV66" s="760"/>
      <c r="AW66" s="760"/>
      <c r="AX66" s="760"/>
      <c r="AY66" s="760"/>
      <c r="AZ66" s="760"/>
      <c r="BA66" s="760"/>
      <c r="BB66" s="760"/>
      <c r="BC66" s="760"/>
      <c r="BD66" s="760"/>
      <c r="BE66" s="760"/>
      <c r="BF66" s="760"/>
      <c r="BG66" s="760"/>
      <c r="BH66" s="760"/>
      <c r="BI66" s="760"/>
      <c r="BJ66" s="760"/>
      <c r="BK66" s="760"/>
      <c r="BL66" s="760"/>
      <c r="BM66" s="760"/>
      <c r="BN66" s="760"/>
      <c r="BO66" s="760"/>
      <c r="BP66" s="760"/>
      <c r="BQ66" s="760"/>
      <c r="BR66" s="760"/>
      <c r="BS66" s="760"/>
      <c r="BT66" s="760"/>
      <c r="BU66" s="760"/>
      <c r="BV66" s="760"/>
      <c r="BW66" s="760"/>
      <c r="BX66" s="760"/>
      <c r="BY66" s="760"/>
      <c r="BZ66" s="760"/>
      <c r="CA66" s="760"/>
      <c r="CB66" s="760"/>
      <c r="CC66" s="760"/>
      <c r="CD66" s="760"/>
      <c r="CE66" s="760"/>
      <c r="CF66" s="760"/>
      <c r="CG66" s="760"/>
      <c r="CH66" s="760"/>
      <c r="CI66" s="760"/>
      <c r="CJ66" s="760"/>
      <c r="CK66" s="760"/>
      <c r="CL66" s="760"/>
      <c r="CM66" s="760"/>
      <c r="CN66" s="760"/>
      <c r="CO66" s="760"/>
      <c r="CP66" s="760"/>
      <c r="CQ66" s="760"/>
      <c r="CR66" s="760"/>
      <c r="CS66" s="760"/>
      <c r="CT66" s="760"/>
      <c r="CU66" s="760"/>
      <c r="CV66" s="760"/>
      <c r="CW66" s="760"/>
      <c r="CX66" s="760"/>
      <c r="CY66" s="760"/>
      <c r="CZ66" s="760"/>
      <c r="DA66" s="760"/>
      <c r="DB66" s="760"/>
      <c r="DC66" s="760"/>
      <c r="DD66" s="760"/>
      <c r="DE66" s="760"/>
      <c r="DF66" s="760"/>
      <c r="DG66" s="760"/>
      <c r="DH66" s="760"/>
      <c r="DI66" s="760"/>
      <c r="DJ66" s="760"/>
      <c r="DK66" s="760"/>
      <c r="DL66" s="760"/>
      <c r="DM66" s="760"/>
      <c r="DN66" s="760"/>
      <c r="DO66" s="760"/>
      <c r="DP66" s="760"/>
      <c r="DQ66" s="760"/>
      <c r="DR66" s="760"/>
      <c r="DS66" s="760"/>
    </row>
    <row r="67" spans="1:123" s="761" customFormat="1" ht="28.5">
      <c r="A67" s="789" t="s">
        <v>1449</v>
      </c>
      <c r="B67" s="776" t="s">
        <v>1450</v>
      </c>
      <c r="C67" s="778"/>
      <c r="D67" s="778"/>
      <c r="E67" s="778"/>
      <c r="F67" s="780"/>
      <c r="G67" s="780"/>
      <c r="H67" s="780">
        <v>0</v>
      </c>
      <c r="I67" s="780"/>
      <c r="J67" s="780">
        <v>0</v>
      </c>
      <c r="K67" s="788"/>
      <c r="L67" s="760"/>
      <c r="M67" s="760"/>
      <c r="N67" s="760"/>
      <c r="O67" s="760"/>
      <c r="P67" s="760"/>
      <c r="Q67" s="760"/>
      <c r="R67" s="760"/>
      <c r="S67" s="760"/>
      <c r="T67" s="760"/>
      <c r="U67" s="760"/>
      <c r="V67" s="760"/>
      <c r="W67" s="760"/>
      <c r="X67" s="760"/>
      <c r="Y67" s="760"/>
      <c r="Z67" s="760"/>
      <c r="AA67" s="760"/>
      <c r="AB67" s="760"/>
      <c r="AC67" s="760"/>
      <c r="AD67" s="760"/>
      <c r="AE67" s="760"/>
      <c r="AF67" s="760"/>
      <c r="AG67" s="760"/>
      <c r="AH67" s="760"/>
      <c r="AI67" s="760"/>
      <c r="AJ67" s="760"/>
      <c r="AK67" s="760"/>
      <c r="AL67" s="760"/>
      <c r="AM67" s="760"/>
      <c r="AN67" s="760"/>
      <c r="AO67" s="760"/>
      <c r="AP67" s="760"/>
      <c r="AQ67" s="760"/>
      <c r="AR67" s="760"/>
      <c r="AS67" s="760"/>
      <c r="AT67" s="760"/>
      <c r="AU67" s="760"/>
      <c r="AV67" s="760"/>
      <c r="AW67" s="760"/>
      <c r="AX67" s="760"/>
      <c r="AY67" s="760"/>
      <c r="AZ67" s="760"/>
      <c r="BA67" s="760"/>
      <c r="BB67" s="760"/>
      <c r="BC67" s="760"/>
      <c r="BD67" s="760"/>
      <c r="BE67" s="760"/>
      <c r="BF67" s="760"/>
      <c r="BG67" s="760"/>
      <c r="BH67" s="760"/>
      <c r="BI67" s="760"/>
      <c r="BJ67" s="760"/>
      <c r="BK67" s="760"/>
      <c r="BL67" s="760"/>
      <c r="BM67" s="760"/>
      <c r="BN67" s="760"/>
      <c r="BO67" s="760"/>
      <c r="BP67" s="760"/>
      <c r="BQ67" s="760"/>
      <c r="BR67" s="760"/>
      <c r="BS67" s="760"/>
      <c r="BT67" s="760"/>
      <c r="BU67" s="760"/>
      <c r="BV67" s="760"/>
      <c r="BW67" s="760"/>
      <c r="BX67" s="760"/>
      <c r="BY67" s="760"/>
      <c r="BZ67" s="760"/>
      <c r="CA67" s="760"/>
      <c r="CB67" s="760"/>
      <c r="CC67" s="760"/>
      <c r="CD67" s="760"/>
      <c r="CE67" s="760"/>
      <c r="CF67" s="760"/>
      <c r="CG67" s="760"/>
      <c r="CH67" s="760"/>
      <c r="CI67" s="760"/>
      <c r="CJ67" s="760"/>
      <c r="CK67" s="760"/>
      <c r="CL67" s="760"/>
      <c r="CM67" s="760"/>
      <c r="CN67" s="760"/>
      <c r="CO67" s="760"/>
      <c r="CP67" s="760"/>
      <c r="CQ67" s="760"/>
      <c r="CR67" s="760"/>
      <c r="CS67" s="760"/>
      <c r="CT67" s="760"/>
      <c r="CU67" s="760"/>
      <c r="CV67" s="760"/>
      <c r="CW67" s="760"/>
      <c r="CX67" s="760"/>
      <c r="CY67" s="760"/>
      <c r="CZ67" s="760"/>
      <c r="DA67" s="760"/>
      <c r="DB67" s="760"/>
      <c r="DC67" s="760"/>
      <c r="DD67" s="760"/>
      <c r="DE67" s="760"/>
      <c r="DF67" s="760"/>
      <c r="DG67" s="760"/>
      <c r="DH67" s="760"/>
      <c r="DI67" s="760"/>
      <c r="DJ67" s="760"/>
      <c r="DK67" s="760"/>
      <c r="DL67" s="760"/>
      <c r="DM67" s="760"/>
      <c r="DN67" s="760"/>
      <c r="DO67" s="760"/>
      <c r="DP67" s="760"/>
      <c r="DQ67" s="760"/>
      <c r="DR67" s="760"/>
      <c r="DS67" s="760"/>
    </row>
    <row r="68" spans="1:123" s="761" customFormat="1" ht="57">
      <c r="A68" s="789" t="s">
        <v>1451</v>
      </c>
      <c r="B68" s="803" t="s">
        <v>1452</v>
      </c>
      <c r="C68" s="778"/>
      <c r="D68" s="778"/>
      <c r="E68" s="778"/>
      <c r="F68" s="780">
        <v>0.11</v>
      </c>
      <c r="G68" s="780"/>
      <c r="H68" s="780">
        <v>0.11</v>
      </c>
      <c r="I68" s="780"/>
      <c r="J68" s="780">
        <v>0.11</v>
      </c>
      <c r="K68" s="788"/>
      <c r="L68" s="760"/>
      <c r="M68" s="760"/>
      <c r="N68" s="760"/>
      <c r="O68" s="760"/>
      <c r="P68" s="760"/>
      <c r="Q68" s="760"/>
      <c r="R68" s="760"/>
      <c r="S68" s="760"/>
      <c r="T68" s="760"/>
      <c r="U68" s="760"/>
      <c r="V68" s="760"/>
      <c r="W68" s="760"/>
      <c r="X68" s="760"/>
      <c r="Y68" s="760"/>
      <c r="Z68" s="760"/>
      <c r="AA68" s="760"/>
      <c r="AB68" s="760"/>
      <c r="AC68" s="760"/>
      <c r="AD68" s="760"/>
      <c r="AE68" s="760"/>
      <c r="AF68" s="760"/>
      <c r="AG68" s="760"/>
      <c r="AH68" s="760"/>
      <c r="AI68" s="760"/>
      <c r="AJ68" s="760"/>
      <c r="AK68" s="760"/>
      <c r="AL68" s="760"/>
      <c r="AM68" s="760"/>
      <c r="AN68" s="760"/>
      <c r="AO68" s="760"/>
      <c r="AP68" s="760"/>
      <c r="AQ68" s="760"/>
      <c r="AR68" s="760"/>
      <c r="AS68" s="760"/>
      <c r="AT68" s="760"/>
      <c r="AU68" s="760"/>
      <c r="AV68" s="760"/>
      <c r="AW68" s="760"/>
      <c r="AX68" s="760"/>
      <c r="AY68" s="760"/>
      <c r="AZ68" s="760"/>
      <c r="BA68" s="760"/>
      <c r="BB68" s="760"/>
      <c r="BC68" s="760"/>
      <c r="BD68" s="760"/>
      <c r="BE68" s="760"/>
      <c r="BF68" s="760"/>
      <c r="BG68" s="760"/>
      <c r="BH68" s="760"/>
      <c r="BI68" s="760"/>
      <c r="BJ68" s="760"/>
      <c r="BK68" s="760"/>
      <c r="BL68" s="760"/>
      <c r="BM68" s="760"/>
      <c r="BN68" s="760"/>
      <c r="BO68" s="760"/>
      <c r="BP68" s="760"/>
      <c r="BQ68" s="760"/>
      <c r="BR68" s="760"/>
      <c r="BS68" s="760"/>
      <c r="BT68" s="760"/>
      <c r="BU68" s="760"/>
      <c r="BV68" s="760"/>
      <c r="BW68" s="760"/>
      <c r="BX68" s="760"/>
      <c r="BY68" s="760"/>
      <c r="BZ68" s="760"/>
      <c r="CA68" s="760"/>
      <c r="CB68" s="760"/>
      <c r="CC68" s="760"/>
      <c r="CD68" s="760"/>
      <c r="CE68" s="760"/>
      <c r="CF68" s="760"/>
      <c r="CG68" s="760"/>
      <c r="CH68" s="760"/>
      <c r="CI68" s="760"/>
      <c r="CJ68" s="760"/>
      <c r="CK68" s="760"/>
      <c r="CL68" s="760"/>
      <c r="CM68" s="760"/>
      <c r="CN68" s="760"/>
      <c r="CO68" s="760"/>
      <c r="CP68" s="760"/>
      <c r="CQ68" s="760"/>
      <c r="CR68" s="760"/>
      <c r="CS68" s="760"/>
      <c r="CT68" s="760"/>
      <c r="CU68" s="760"/>
      <c r="CV68" s="760"/>
      <c r="CW68" s="760"/>
      <c r="CX68" s="760"/>
      <c r="CY68" s="760"/>
      <c r="CZ68" s="760"/>
      <c r="DA68" s="760"/>
      <c r="DB68" s="760"/>
      <c r="DC68" s="760"/>
      <c r="DD68" s="760"/>
      <c r="DE68" s="760"/>
      <c r="DF68" s="760"/>
      <c r="DG68" s="760"/>
      <c r="DH68" s="760"/>
      <c r="DI68" s="760"/>
      <c r="DJ68" s="760"/>
      <c r="DK68" s="760"/>
      <c r="DL68" s="760"/>
      <c r="DM68" s="760"/>
      <c r="DN68" s="760"/>
      <c r="DO68" s="760"/>
      <c r="DP68" s="760"/>
      <c r="DQ68" s="760"/>
      <c r="DR68" s="760"/>
      <c r="DS68" s="760"/>
    </row>
    <row r="69" spans="1:123" s="761" customFormat="1">
      <c r="A69" s="789" t="s">
        <v>1453</v>
      </c>
      <c r="B69" s="803" t="s">
        <v>1454</v>
      </c>
      <c r="C69" s="778"/>
      <c r="D69" s="778"/>
      <c r="E69" s="778"/>
      <c r="F69" s="780"/>
      <c r="G69" s="780"/>
      <c r="H69" s="780">
        <v>0</v>
      </c>
      <c r="I69" s="780"/>
      <c r="J69" s="780">
        <v>0</v>
      </c>
      <c r="K69" s="788"/>
      <c r="L69" s="760"/>
      <c r="M69" s="760"/>
      <c r="N69" s="760"/>
      <c r="O69" s="760"/>
      <c r="P69" s="760"/>
      <c r="Q69" s="760"/>
      <c r="R69" s="760"/>
      <c r="S69" s="760"/>
      <c r="T69" s="760"/>
      <c r="U69" s="760"/>
      <c r="V69" s="760"/>
      <c r="W69" s="760"/>
      <c r="X69" s="760"/>
      <c r="Y69" s="760"/>
      <c r="Z69" s="760"/>
      <c r="AA69" s="760"/>
      <c r="AB69" s="760"/>
      <c r="AC69" s="760"/>
      <c r="AD69" s="760"/>
      <c r="AE69" s="760"/>
      <c r="AF69" s="760"/>
      <c r="AG69" s="760"/>
      <c r="AH69" s="760"/>
      <c r="AI69" s="760"/>
      <c r="AJ69" s="760"/>
      <c r="AK69" s="760"/>
      <c r="AL69" s="760"/>
      <c r="AM69" s="760"/>
      <c r="AN69" s="760"/>
      <c r="AO69" s="760"/>
      <c r="AP69" s="760"/>
      <c r="AQ69" s="760"/>
      <c r="AR69" s="760"/>
      <c r="AS69" s="760"/>
      <c r="AT69" s="760"/>
      <c r="AU69" s="760"/>
      <c r="AV69" s="760"/>
      <c r="AW69" s="760"/>
      <c r="AX69" s="760"/>
      <c r="AY69" s="760"/>
      <c r="AZ69" s="760"/>
      <c r="BA69" s="760"/>
      <c r="BB69" s="760"/>
      <c r="BC69" s="760"/>
      <c r="BD69" s="760"/>
      <c r="BE69" s="760"/>
      <c r="BF69" s="760"/>
      <c r="BG69" s="760"/>
      <c r="BH69" s="760"/>
      <c r="BI69" s="760"/>
      <c r="BJ69" s="760"/>
      <c r="BK69" s="760"/>
      <c r="BL69" s="760"/>
      <c r="BM69" s="760"/>
      <c r="BN69" s="760"/>
      <c r="BO69" s="760"/>
      <c r="BP69" s="760"/>
      <c r="BQ69" s="760"/>
      <c r="BR69" s="760"/>
      <c r="BS69" s="760"/>
      <c r="BT69" s="760"/>
      <c r="BU69" s="760"/>
      <c r="BV69" s="760"/>
      <c r="BW69" s="760"/>
      <c r="BX69" s="760"/>
      <c r="BY69" s="760"/>
      <c r="BZ69" s="760"/>
      <c r="CA69" s="760"/>
      <c r="CB69" s="760"/>
      <c r="CC69" s="760"/>
      <c r="CD69" s="760"/>
      <c r="CE69" s="760"/>
      <c r="CF69" s="760"/>
      <c r="CG69" s="760"/>
      <c r="CH69" s="760"/>
      <c r="CI69" s="760"/>
      <c r="CJ69" s="760"/>
      <c r="CK69" s="760"/>
      <c r="CL69" s="760"/>
      <c r="CM69" s="760"/>
      <c r="CN69" s="760"/>
      <c r="CO69" s="760"/>
      <c r="CP69" s="760"/>
      <c r="CQ69" s="760"/>
      <c r="CR69" s="760"/>
      <c r="CS69" s="760"/>
      <c r="CT69" s="760"/>
      <c r="CU69" s="760"/>
      <c r="CV69" s="760"/>
      <c r="CW69" s="760"/>
      <c r="CX69" s="760"/>
      <c r="CY69" s="760"/>
      <c r="CZ69" s="760"/>
      <c r="DA69" s="760"/>
      <c r="DB69" s="760"/>
      <c r="DC69" s="760"/>
      <c r="DD69" s="760"/>
      <c r="DE69" s="760"/>
      <c r="DF69" s="760"/>
      <c r="DG69" s="760"/>
      <c r="DH69" s="760"/>
      <c r="DI69" s="760"/>
      <c r="DJ69" s="760"/>
      <c r="DK69" s="760"/>
      <c r="DL69" s="760"/>
      <c r="DM69" s="760"/>
      <c r="DN69" s="760"/>
      <c r="DO69" s="760"/>
      <c r="DP69" s="760"/>
      <c r="DQ69" s="760"/>
      <c r="DR69" s="760"/>
      <c r="DS69" s="760"/>
    </row>
    <row r="70" spans="1:123" s="761" customFormat="1">
      <c r="A70" s="789" t="s">
        <v>1455</v>
      </c>
      <c r="B70" s="803" t="s">
        <v>1456</v>
      </c>
      <c r="C70" s="778"/>
      <c r="D70" s="778"/>
      <c r="E70" s="778"/>
      <c r="F70" s="780"/>
      <c r="G70" s="780"/>
      <c r="H70" s="780">
        <v>0</v>
      </c>
      <c r="I70" s="780"/>
      <c r="J70" s="780">
        <v>0</v>
      </c>
      <c r="K70" s="788"/>
      <c r="L70" s="760"/>
      <c r="M70" s="760"/>
      <c r="N70" s="760"/>
      <c r="O70" s="760"/>
      <c r="P70" s="760"/>
      <c r="Q70" s="760"/>
      <c r="R70" s="760"/>
      <c r="S70" s="760"/>
      <c r="T70" s="760"/>
      <c r="U70" s="760"/>
      <c r="V70" s="760"/>
      <c r="W70" s="760"/>
      <c r="X70" s="760"/>
      <c r="Y70" s="760"/>
      <c r="Z70" s="760"/>
      <c r="AA70" s="760"/>
      <c r="AB70" s="760"/>
      <c r="AC70" s="760"/>
      <c r="AD70" s="760"/>
      <c r="AE70" s="760"/>
      <c r="AF70" s="760"/>
      <c r="AG70" s="760"/>
      <c r="AH70" s="760"/>
      <c r="AI70" s="760"/>
      <c r="AJ70" s="760"/>
      <c r="AK70" s="760"/>
      <c r="AL70" s="760"/>
      <c r="AM70" s="760"/>
      <c r="AN70" s="760"/>
      <c r="AO70" s="760"/>
      <c r="AP70" s="760"/>
      <c r="AQ70" s="760"/>
      <c r="AR70" s="760"/>
      <c r="AS70" s="760"/>
      <c r="AT70" s="760"/>
      <c r="AU70" s="760"/>
      <c r="AV70" s="760"/>
      <c r="AW70" s="760"/>
      <c r="AX70" s="760"/>
      <c r="AY70" s="760"/>
      <c r="AZ70" s="760"/>
      <c r="BA70" s="760"/>
      <c r="BB70" s="760"/>
      <c r="BC70" s="760"/>
      <c r="BD70" s="760"/>
      <c r="BE70" s="760"/>
      <c r="BF70" s="760"/>
      <c r="BG70" s="760"/>
      <c r="BH70" s="760"/>
      <c r="BI70" s="760"/>
      <c r="BJ70" s="760"/>
      <c r="BK70" s="760"/>
      <c r="BL70" s="760"/>
      <c r="BM70" s="760"/>
      <c r="BN70" s="760"/>
      <c r="BO70" s="760"/>
      <c r="BP70" s="760"/>
      <c r="BQ70" s="760"/>
      <c r="BR70" s="760"/>
      <c r="BS70" s="760"/>
      <c r="BT70" s="760"/>
      <c r="BU70" s="760"/>
      <c r="BV70" s="760"/>
      <c r="BW70" s="760"/>
      <c r="BX70" s="760"/>
      <c r="BY70" s="760"/>
      <c r="BZ70" s="760"/>
      <c r="CA70" s="760"/>
      <c r="CB70" s="760"/>
      <c r="CC70" s="760"/>
      <c r="CD70" s="760"/>
      <c r="CE70" s="760"/>
      <c r="CF70" s="760"/>
      <c r="CG70" s="760"/>
      <c r="CH70" s="760"/>
      <c r="CI70" s="760"/>
      <c r="CJ70" s="760"/>
      <c r="CK70" s="760"/>
      <c r="CL70" s="760"/>
      <c r="CM70" s="760"/>
      <c r="CN70" s="760"/>
      <c r="CO70" s="760"/>
      <c r="CP70" s="760"/>
      <c r="CQ70" s="760"/>
      <c r="CR70" s="760"/>
      <c r="CS70" s="760"/>
      <c r="CT70" s="760"/>
      <c r="CU70" s="760"/>
      <c r="CV70" s="760"/>
      <c r="CW70" s="760"/>
      <c r="CX70" s="760"/>
      <c r="CY70" s="760"/>
      <c r="CZ70" s="760"/>
      <c r="DA70" s="760"/>
      <c r="DB70" s="760"/>
      <c r="DC70" s="760"/>
      <c r="DD70" s="760"/>
      <c r="DE70" s="760"/>
      <c r="DF70" s="760"/>
      <c r="DG70" s="760"/>
      <c r="DH70" s="760"/>
      <c r="DI70" s="760"/>
      <c r="DJ70" s="760"/>
      <c r="DK70" s="760"/>
      <c r="DL70" s="760"/>
      <c r="DM70" s="760"/>
      <c r="DN70" s="760"/>
      <c r="DO70" s="760"/>
      <c r="DP70" s="760"/>
      <c r="DQ70" s="760"/>
      <c r="DR70" s="760"/>
      <c r="DS70" s="760"/>
    </row>
    <row r="71" spans="1:123" s="761" customFormat="1">
      <c r="A71" s="789" t="s">
        <v>1457</v>
      </c>
      <c r="B71" s="803" t="s">
        <v>1458</v>
      </c>
      <c r="C71" s="778"/>
      <c r="D71" s="778"/>
      <c r="E71" s="778"/>
      <c r="F71" s="780"/>
      <c r="G71" s="780"/>
      <c r="H71" s="780">
        <v>0</v>
      </c>
      <c r="I71" s="780"/>
      <c r="J71" s="780">
        <v>0</v>
      </c>
      <c r="K71" s="788"/>
      <c r="L71" s="760"/>
      <c r="M71" s="760"/>
      <c r="N71" s="760"/>
      <c r="O71" s="760"/>
      <c r="P71" s="760"/>
      <c r="Q71" s="760"/>
      <c r="R71" s="760"/>
      <c r="S71" s="760"/>
      <c r="T71" s="760"/>
      <c r="U71" s="760"/>
      <c r="V71" s="760"/>
      <c r="W71" s="760"/>
      <c r="X71" s="760"/>
      <c r="Y71" s="760"/>
      <c r="Z71" s="760"/>
      <c r="AA71" s="760"/>
      <c r="AB71" s="760"/>
      <c r="AC71" s="760"/>
      <c r="AD71" s="760"/>
      <c r="AE71" s="760"/>
      <c r="AF71" s="760"/>
      <c r="AG71" s="760"/>
      <c r="AH71" s="760"/>
      <c r="AI71" s="760"/>
      <c r="AJ71" s="760"/>
      <c r="AK71" s="760"/>
      <c r="AL71" s="760"/>
      <c r="AM71" s="760"/>
      <c r="AN71" s="760"/>
      <c r="AO71" s="760"/>
      <c r="AP71" s="760"/>
      <c r="AQ71" s="760"/>
      <c r="AR71" s="760"/>
      <c r="AS71" s="760"/>
      <c r="AT71" s="760"/>
      <c r="AU71" s="760"/>
      <c r="AV71" s="760"/>
      <c r="AW71" s="760"/>
      <c r="AX71" s="760"/>
      <c r="AY71" s="760"/>
      <c r="AZ71" s="760"/>
      <c r="BA71" s="760"/>
      <c r="BB71" s="760"/>
      <c r="BC71" s="760"/>
      <c r="BD71" s="760"/>
      <c r="BE71" s="760"/>
      <c r="BF71" s="760"/>
      <c r="BG71" s="760"/>
      <c r="BH71" s="760"/>
      <c r="BI71" s="760"/>
      <c r="BJ71" s="760"/>
      <c r="BK71" s="760"/>
      <c r="BL71" s="760"/>
      <c r="BM71" s="760"/>
      <c r="BN71" s="760"/>
      <c r="BO71" s="760"/>
      <c r="BP71" s="760"/>
      <c r="BQ71" s="760"/>
      <c r="BR71" s="760"/>
      <c r="BS71" s="760"/>
      <c r="BT71" s="760"/>
      <c r="BU71" s="760"/>
      <c r="BV71" s="760"/>
      <c r="BW71" s="760"/>
      <c r="BX71" s="760"/>
      <c r="BY71" s="760"/>
      <c r="BZ71" s="760"/>
      <c r="CA71" s="760"/>
      <c r="CB71" s="760"/>
      <c r="CC71" s="760"/>
      <c r="CD71" s="760"/>
      <c r="CE71" s="760"/>
      <c r="CF71" s="760"/>
      <c r="CG71" s="760"/>
      <c r="CH71" s="760"/>
      <c r="CI71" s="760"/>
      <c r="CJ71" s="760"/>
      <c r="CK71" s="760"/>
      <c r="CL71" s="760"/>
      <c r="CM71" s="760"/>
      <c r="CN71" s="760"/>
      <c r="CO71" s="760"/>
      <c r="CP71" s="760"/>
      <c r="CQ71" s="760"/>
      <c r="CR71" s="760"/>
      <c r="CS71" s="760"/>
      <c r="CT71" s="760"/>
      <c r="CU71" s="760"/>
      <c r="CV71" s="760"/>
      <c r="CW71" s="760"/>
      <c r="CX71" s="760"/>
      <c r="CY71" s="760"/>
      <c r="CZ71" s="760"/>
      <c r="DA71" s="760"/>
      <c r="DB71" s="760"/>
      <c r="DC71" s="760"/>
      <c r="DD71" s="760"/>
      <c r="DE71" s="760"/>
      <c r="DF71" s="760"/>
      <c r="DG71" s="760"/>
      <c r="DH71" s="760"/>
      <c r="DI71" s="760"/>
      <c r="DJ71" s="760"/>
      <c r="DK71" s="760"/>
      <c r="DL71" s="760"/>
      <c r="DM71" s="760"/>
      <c r="DN71" s="760"/>
      <c r="DO71" s="760"/>
      <c r="DP71" s="760"/>
      <c r="DQ71" s="760"/>
      <c r="DR71" s="760"/>
      <c r="DS71" s="760"/>
    </row>
    <row r="72" spans="1:123" s="761" customFormat="1">
      <c r="A72" s="789" t="s">
        <v>1459</v>
      </c>
      <c r="B72" s="803" t="s">
        <v>1460</v>
      </c>
      <c r="C72" s="804">
        <v>0</v>
      </c>
      <c r="D72" s="804">
        <v>0</v>
      </c>
      <c r="E72" s="804">
        <v>0</v>
      </c>
      <c r="F72" s="804">
        <v>0</v>
      </c>
      <c r="G72" s="804">
        <v>0</v>
      </c>
      <c r="H72" s="804">
        <v>0</v>
      </c>
      <c r="I72" s="804">
        <v>0</v>
      </c>
      <c r="J72" s="804">
        <v>0</v>
      </c>
      <c r="K72" s="788"/>
      <c r="L72" s="760"/>
      <c r="M72" s="760"/>
      <c r="N72" s="760"/>
      <c r="O72" s="760"/>
      <c r="P72" s="760"/>
      <c r="Q72" s="760"/>
      <c r="R72" s="760"/>
      <c r="S72" s="760"/>
      <c r="T72" s="760"/>
      <c r="U72" s="760"/>
      <c r="V72" s="760"/>
      <c r="W72" s="760"/>
      <c r="X72" s="760"/>
      <c r="Y72" s="760"/>
      <c r="Z72" s="760"/>
      <c r="AA72" s="760"/>
      <c r="AB72" s="760"/>
      <c r="AC72" s="760"/>
      <c r="AD72" s="760"/>
      <c r="AE72" s="760"/>
      <c r="AF72" s="760"/>
      <c r="AG72" s="760"/>
      <c r="AH72" s="760"/>
      <c r="AI72" s="760"/>
      <c r="AJ72" s="760"/>
      <c r="AK72" s="760"/>
      <c r="AL72" s="760"/>
      <c r="AM72" s="760"/>
      <c r="AN72" s="760"/>
      <c r="AO72" s="760"/>
      <c r="AP72" s="760"/>
      <c r="AQ72" s="760"/>
      <c r="AR72" s="760"/>
      <c r="AS72" s="760"/>
      <c r="AT72" s="760"/>
      <c r="AU72" s="760"/>
      <c r="AV72" s="760"/>
      <c r="AW72" s="760"/>
      <c r="AX72" s="760"/>
      <c r="AY72" s="760"/>
      <c r="AZ72" s="760"/>
      <c r="BA72" s="760"/>
      <c r="BB72" s="760"/>
      <c r="BC72" s="760"/>
      <c r="BD72" s="760"/>
      <c r="BE72" s="760"/>
      <c r="BF72" s="760"/>
      <c r="BG72" s="760"/>
      <c r="BH72" s="760"/>
      <c r="BI72" s="760"/>
      <c r="BJ72" s="760"/>
      <c r="BK72" s="760"/>
      <c r="BL72" s="760"/>
      <c r="BM72" s="760"/>
      <c r="BN72" s="760"/>
      <c r="BO72" s="760"/>
      <c r="BP72" s="760"/>
      <c r="BQ72" s="760"/>
      <c r="BR72" s="760"/>
      <c r="BS72" s="760"/>
      <c r="BT72" s="760"/>
      <c r="BU72" s="760"/>
      <c r="BV72" s="760"/>
      <c r="BW72" s="760"/>
      <c r="BX72" s="760"/>
      <c r="BY72" s="760"/>
      <c r="BZ72" s="760"/>
      <c r="CA72" s="760"/>
      <c r="CB72" s="760"/>
      <c r="CC72" s="760"/>
      <c r="CD72" s="760"/>
      <c r="CE72" s="760"/>
      <c r="CF72" s="760"/>
      <c r="CG72" s="760"/>
      <c r="CH72" s="760"/>
      <c r="CI72" s="760"/>
      <c r="CJ72" s="760"/>
      <c r="CK72" s="760"/>
      <c r="CL72" s="760"/>
      <c r="CM72" s="760"/>
      <c r="CN72" s="760"/>
      <c r="CO72" s="760"/>
      <c r="CP72" s="760"/>
      <c r="CQ72" s="760"/>
      <c r="CR72" s="760"/>
      <c r="CS72" s="760"/>
      <c r="CT72" s="760"/>
      <c r="CU72" s="760"/>
      <c r="CV72" s="760"/>
      <c r="CW72" s="760"/>
      <c r="CX72" s="760"/>
      <c r="CY72" s="760"/>
      <c r="CZ72" s="760"/>
      <c r="DA72" s="760"/>
      <c r="DB72" s="760"/>
      <c r="DC72" s="760"/>
      <c r="DD72" s="760"/>
      <c r="DE72" s="760"/>
      <c r="DF72" s="760"/>
      <c r="DG72" s="760"/>
      <c r="DH72" s="760"/>
      <c r="DI72" s="760"/>
      <c r="DJ72" s="760"/>
      <c r="DK72" s="760"/>
      <c r="DL72" s="760"/>
      <c r="DM72" s="760"/>
      <c r="DN72" s="760"/>
      <c r="DO72" s="760"/>
      <c r="DP72" s="760"/>
      <c r="DQ72" s="760"/>
      <c r="DR72" s="760"/>
      <c r="DS72" s="760"/>
    </row>
    <row r="73" spans="1:123" s="761" customFormat="1" ht="28.5">
      <c r="A73" s="789" t="s">
        <v>1461</v>
      </c>
      <c r="B73" s="776" t="s">
        <v>1462</v>
      </c>
      <c r="C73" s="778"/>
      <c r="D73" s="778"/>
      <c r="E73" s="778"/>
      <c r="F73" s="780"/>
      <c r="G73" s="780"/>
      <c r="H73" s="780">
        <v>0</v>
      </c>
      <c r="I73" s="780"/>
      <c r="J73" s="780">
        <v>0</v>
      </c>
      <c r="K73" s="788"/>
      <c r="L73" s="760"/>
      <c r="M73" s="760"/>
      <c r="N73" s="760"/>
      <c r="O73" s="760"/>
      <c r="P73" s="760"/>
      <c r="Q73" s="760"/>
      <c r="R73" s="760"/>
      <c r="S73" s="760"/>
      <c r="T73" s="760"/>
      <c r="U73" s="760"/>
      <c r="V73" s="760"/>
      <c r="W73" s="760"/>
      <c r="X73" s="760"/>
      <c r="Y73" s="760"/>
      <c r="Z73" s="760"/>
      <c r="AA73" s="760"/>
      <c r="AB73" s="760"/>
      <c r="AC73" s="760"/>
      <c r="AD73" s="760"/>
      <c r="AE73" s="760"/>
      <c r="AF73" s="760"/>
      <c r="AG73" s="760"/>
      <c r="AH73" s="760"/>
      <c r="AI73" s="760"/>
      <c r="AJ73" s="760"/>
      <c r="AK73" s="760"/>
      <c r="AL73" s="760"/>
      <c r="AM73" s="760"/>
      <c r="AN73" s="760"/>
      <c r="AO73" s="760"/>
      <c r="AP73" s="760"/>
      <c r="AQ73" s="760"/>
      <c r="AR73" s="760"/>
      <c r="AS73" s="760"/>
      <c r="AT73" s="760"/>
      <c r="AU73" s="760"/>
      <c r="AV73" s="760"/>
      <c r="AW73" s="760"/>
      <c r="AX73" s="760"/>
      <c r="AY73" s="760"/>
      <c r="AZ73" s="760"/>
      <c r="BA73" s="760"/>
      <c r="BB73" s="760"/>
      <c r="BC73" s="760"/>
      <c r="BD73" s="760"/>
      <c r="BE73" s="760"/>
      <c r="BF73" s="760"/>
      <c r="BG73" s="760"/>
      <c r="BH73" s="760"/>
      <c r="BI73" s="760"/>
      <c r="BJ73" s="760"/>
      <c r="BK73" s="760"/>
      <c r="BL73" s="760"/>
      <c r="BM73" s="760"/>
      <c r="BN73" s="760"/>
      <c r="BO73" s="760"/>
      <c r="BP73" s="760"/>
      <c r="BQ73" s="760"/>
      <c r="BR73" s="760"/>
      <c r="BS73" s="760"/>
      <c r="BT73" s="760"/>
      <c r="BU73" s="760"/>
      <c r="BV73" s="760"/>
      <c r="BW73" s="760"/>
      <c r="BX73" s="760"/>
      <c r="BY73" s="760"/>
      <c r="BZ73" s="760"/>
      <c r="CA73" s="760"/>
      <c r="CB73" s="760"/>
      <c r="CC73" s="760"/>
      <c r="CD73" s="760"/>
      <c r="CE73" s="760"/>
      <c r="CF73" s="760"/>
      <c r="CG73" s="760"/>
      <c r="CH73" s="760"/>
      <c r="CI73" s="760"/>
      <c r="CJ73" s="760"/>
      <c r="CK73" s="760"/>
      <c r="CL73" s="760"/>
      <c r="CM73" s="760"/>
      <c r="CN73" s="760"/>
      <c r="CO73" s="760"/>
      <c r="CP73" s="760"/>
      <c r="CQ73" s="760"/>
      <c r="CR73" s="760"/>
      <c r="CS73" s="760"/>
      <c r="CT73" s="760"/>
      <c r="CU73" s="760"/>
      <c r="CV73" s="760"/>
      <c r="CW73" s="760"/>
      <c r="CX73" s="760"/>
      <c r="CY73" s="760"/>
      <c r="CZ73" s="760"/>
      <c r="DA73" s="760"/>
      <c r="DB73" s="760"/>
      <c r="DC73" s="760"/>
      <c r="DD73" s="760"/>
      <c r="DE73" s="760"/>
      <c r="DF73" s="760"/>
      <c r="DG73" s="760"/>
      <c r="DH73" s="760"/>
      <c r="DI73" s="760"/>
      <c r="DJ73" s="760"/>
      <c r="DK73" s="760"/>
      <c r="DL73" s="760"/>
      <c r="DM73" s="760"/>
      <c r="DN73" s="760"/>
      <c r="DO73" s="760"/>
      <c r="DP73" s="760"/>
      <c r="DQ73" s="760"/>
      <c r="DR73" s="760"/>
      <c r="DS73" s="760"/>
    </row>
    <row r="74" spans="1:123" s="761" customFormat="1">
      <c r="A74" s="789" t="s">
        <v>1463</v>
      </c>
      <c r="B74" s="776" t="s">
        <v>1464</v>
      </c>
      <c r="C74" s="778"/>
      <c r="D74" s="778"/>
      <c r="E74" s="778"/>
      <c r="F74" s="780"/>
      <c r="G74" s="780"/>
      <c r="H74" s="780">
        <v>0</v>
      </c>
      <c r="I74" s="780"/>
      <c r="J74" s="780">
        <v>0</v>
      </c>
      <c r="K74" s="788"/>
      <c r="L74" s="760"/>
      <c r="M74" s="760"/>
      <c r="N74" s="760"/>
      <c r="O74" s="760"/>
      <c r="P74" s="760"/>
      <c r="Q74" s="760"/>
      <c r="R74" s="760"/>
      <c r="S74" s="760"/>
      <c r="T74" s="760"/>
      <c r="U74" s="760"/>
      <c r="V74" s="760"/>
      <c r="W74" s="760"/>
      <c r="X74" s="760"/>
      <c r="Y74" s="760"/>
      <c r="Z74" s="760"/>
      <c r="AA74" s="760"/>
      <c r="AB74" s="760"/>
      <c r="AC74" s="760"/>
      <c r="AD74" s="760"/>
      <c r="AE74" s="760"/>
      <c r="AF74" s="760"/>
      <c r="AG74" s="760"/>
      <c r="AH74" s="760"/>
      <c r="AI74" s="760"/>
      <c r="AJ74" s="760"/>
      <c r="AK74" s="760"/>
      <c r="AL74" s="760"/>
      <c r="AM74" s="760"/>
      <c r="AN74" s="760"/>
      <c r="AO74" s="760"/>
      <c r="AP74" s="760"/>
      <c r="AQ74" s="760"/>
      <c r="AR74" s="760"/>
      <c r="AS74" s="760"/>
      <c r="AT74" s="760"/>
      <c r="AU74" s="760"/>
      <c r="AV74" s="760"/>
      <c r="AW74" s="760"/>
      <c r="AX74" s="760"/>
      <c r="AY74" s="760"/>
      <c r="AZ74" s="760"/>
      <c r="BA74" s="760"/>
      <c r="BB74" s="760"/>
      <c r="BC74" s="760"/>
      <c r="BD74" s="760"/>
      <c r="BE74" s="760"/>
      <c r="BF74" s="760"/>
      <c r="BG74" s="760"/>
      <c r="BH74" s="760"/>
      <c r="BI74" s="760"/>
      <c r="BJ74" s="760"/>
      <c r="BK74" s="760"/>
      <c r="BL74" s="760"/>
      <c r="BM74" s="760"/>
      <c r="BN74" s="760"/>
      <c r="BO74" s="760"/>
      <c r="BP74" s="760"/>
      <c r="BQ74" s="760"/>
      <c r="BR74" s="760"/>
      <c r="BS74" s="760"/>
      <c r="BT74" s="760"/>
      <c r="BU74" s="760"/>
      <c r="BV74" s="760"/>
      <c r="BW74" s="760"/>
      <c r="BX74" s="760"/>
      <c r="BY74" s="760"/>
      <c r="BZ74" s="760"/>
      <c r="CA74" s="760"/>
      <c r="CB74" s="760"/>
      <c r="CC74" s="760"/>
      <c r="CD74" s="760"/>
      <c r="CE74" s="760"/>
      <c r="CF74" s="760"/>
      <c r="CG74" s="760"/>
      <c r="CH74" s="760"/>
      <c r="CI74" s="760"/>
      <c r="CJ74" s="760"/>
      <c r="CK74" s="760"/>
      <c r="CL74" s="760"/>
      <c r="CM74" s="760"/>
      <c r="CN74" s="760"/>
      <c r="CO74" s="760"/>
      <c r="CP74" s="760"/>
      <c r="CQ74" s="760"/>
      <c r="CR74" s="760"/>
      <c r="CS74" s="760"/>
      <c r="CT74" s="760"/>
      <c r="CU74" s="760"/>
      <c r="CV74" s="760"/>
      <c r="CW74" s="760"/>
      <c r="CX74" s="760"/>
      <c r="CY74" s="760"/>
      <c r="CZ74" s="760"/>
      <c r="DA74" s="760"/>
      <c r="DB74" s="760"/>
      <c r="DC74" s="760"/>
      <c r="DD74" s="760"/>
      <c r="DE74" s="760"/>
      <c r="DF74" s="760"/>
      <c r="DG74" s="760"/>
      <c r="DH74" s="760"/>
      <c r="DI74" s="760"/>
      <c r="DJ74" s="760"/>
      <c r="DK74" s="760"/>
      <c r="DL74" s="760"/>
      <c r="DM74" s="760"/>
      <c r="DN74" s="760"/>
      <c r="DO74" s="760"/>
      <c r="DP74" s="760"/>
      <c r="DQ74" s="760"/>
      <c r="DR74" s="760"/>
      <c r="DS74" s="760"/>
    </row>
    <row r="75" spans="1:123" s="761" customFormat="1" ht="27" customHeight="1">
      <c r="A75" s="789" t="s">
        <v>1465</v>
      </c>
      <c r="B75" s="800" t="s">
        <v>1466</v>
      </c>
      <c r="C75" s="791"/>
      <c r="D75" s="791"/>
      <c r="E75" s="791"/>
      <c r="F75" s="791"/>
      <c r="G75" s="791"/>
      <c r="H75" s="780">
        <v>0</v>
      </c>
      <c r="I75" s="791"/>
      <c r="J75" s="780">
        <v>0</v>
      </c>
      <c r="K75" s="788"/>
      <c r="L75" s="760"/>
      <c r="M75" s="760"/>
      <c r="N75" s="760"/>
      <c r="O75" s="760"/>
      <c r="P75" s="760"/>
      <c r="Q75" s="760"/>
      <c r="R75" s="760"/>
      <c r="S75" s="760"/>
      <c r="T75" s="760"/>
      <c r="U75" s="760"/>
      <c r="V75" s="760"/>
      <c r="W75" s="760"/>
      <c r="X75" s="760"/>
      <c r="Y75" s="760"/>
      <c r="Z75" s="760"/>
      <c r="AA75" s="760"/>
      <c r="AB75" s="760"/>
      <c r="AC75" s="760"/>
      <c r="AD75" s="760"/>
      <c r="AE75" s="760"/>
      <c r="AF75" s="760"/>
      <c r="AG75" s="760"/>
      <c r="AH75" s="760"/>
      <c r="AI75" s="760"/>
      <c r="AJ75" s="760"/>
      <c r="AK75" s="760"/>
      <c r="AL75" s="760"/>
      <c r="AM75" s="760"/>
      <c r="AN75" s="760"/>
      <c r="AO75" s="760"/>
      <c r="AP75" s="760"/>
      <c r="AQ75" s="760"/>
      <c r="AR75" s="760"/>
      <c r="AS75" s="760"/>
      <c r="AT75" s="760"/>
      <c r="AU75" s="760"/>
      <c r="AV75" s="760"/>
      <c r="AW75" s="760"/>
      <c r="AX75" s="760"/>
      <c r="AY75" s="760"/>
      <c r="AZ75" s="760"/>
      <c r="BA75" s="760"/>
      <c r="BB75" s="760"/>
      <c r="BC75" s="760"/>
      <c r="BD75" s="760"/>
      <c r="BE75" s="760"/>
      <c r="BF75" s="760"/>
      <c r="BG75" s="760"/>
      <c r="BH75" s="760"/>
      <c r="BI75" s="760"/>
      <c r="BJ75" s="760"/>
      <c r="BK75" s="760"/>
      <c r="BL75" s="760"/>
      <c r="BM75" s="760"/>
      <c r="BN75" s="760"/>
      <c r="BO75" s="760"/>
      <c r="BP75" s="760"/>
      <c r="BQ75" s="760"/>
      <c r="BR75" s="760"/>
      <c r="BS75" s="760"/>
      <c r="BT75" s="760"/>
      <c r="BU75" s="760"/>
      <c r="BV75" s="760"/>
      <c r="BW75" s="760"/>
      <c r="BX75" s="760"/>
      <c r="BY75" s="760"/>
      <c r="BZ75" s="760"/>
      <c r="CA75" s="760"/>
      <c r="CB75" s="760"/>
      <c r="CC75" s="760"/>
      <c r="CD75" s="760"/>
      <c r="CE75" s="760"/>
      <c r="CF75" s="760"/>
      <c r="CG75" s="760"/>
      <c r="CH75" s="760"/>
      <c r="CI75" s="760"/>
      <c r="CJ75" s="760"/>
      <c r="CK75" s="760"/>
      <c r="CL75" s="760"/>
      <c r="CM75" s="760"/>
      <c r="CN75" s="760"/>
      <c r="CO75" s="760"/>
      <c r="CP75" s="760"/>
      <c r="CQ75" s="760"/>
      <c r="CR75" s="760"/>
      <c r="CS75" s="760"/>
      <c r="CT75" s="760"/>
      <c r="CU75" s="760"/>
      <c r="CV75" s="760"/>
      <c r="CW75" s="760"/>
      <c r="CX75" s="760"/>
      <c r="CY75" s="760"/>
      <c r="CZ75" s="760"/>
      <c r="DA75" s="760"/>
      <c r="DB75" s="760"/>
      <c r="DC75" s="760"/>
      <c r="DD75" s="760"/>
      <c r="DE75" s="760"/>
      <c r="DF75" s="760"/>
      <c r="DG75" s="760"/>
      <c r="DH75" s="760"/>
      <c r="DI75" s="760"/>
      <c r="DJ75" s="760"/>
      <c r="DK75" s="760"/>
      <c r="DL75" s="760"/>
      <c r="DM75" s="760"/>
      <c r="DN75" s="760"/>
      <c r="DO75" s="760"/>
      <c r="DP75" s="760"/>
      <c r="DQ75" s="760"/>
      <c r="DR75" s="760"/>
      <c r="DS75" s="760"/>
    </row>
    <row r="76" spans="1:123" s="798" customFormat="1">
      <c r="A76" s="795" t="s">
        <v>259</v>
      </c>
      <c r="B76" s="796" t="s">
        <v>1467</v>
      </c>
      <c r="C76" s="797">
        <v>0</v>
      </c>
      <c r="D76" s="797">
        <v>10.98</v>
      </c>
      <c r="E76" s="841">
        <v>10.28</v>
      </c>
      <c r="F76" s="841">
        <v>12.98</v>
      </c>
      <c r="G76" s="841">
        <v>10.92</v>
      </c>
      <c r="H76" s="841">
        <v>14.23</v>
      </c>
      <c r="I76" s="841">
        <v>11.6</v>
      </c>
      <c r="J76" s="841">
        <v>15.48</v>
      </c>
      <c r="K76" s="809"/>
      <c r="L76" s="759"/>
      <c r="M76" s="794"/>
      <c r="N76" s="794"/>
      <c r="O76" s="794"/>
      <c r="P76" s="794"/>
      <c r="Q76" s="794"/>
      <c r="R76" s="794"/>
      <c r="S76" s="794"/>
      <c r="T76" s="794"/>
      <c r="U76" s="794"/>
      <c r="V76" s="794"/>
      <c r="W76" s="794"/>
      <c r="X76" s="794"/>
      <c r="Y76" s="794"/>
      <c r="Z76" s="794"/>
      <c r="AA76" s="794"/>
      <c r="AB76" s="794"/>
      <c r="AC76" s="794"/>
      <c r="AD76" s="794"/>
      <c r="AE76" s="794"/>
      <c r="AF76" s="794"/>
      <c r="AG76" s="794"/>
      <c r="AH76" s="794"/>
      <c r="AI76" s="794"/>
      <c r="AJ76" s="794"/>
      <c r="AK76" s="794"/>
      <c r="AL76" s="794"/>
      <c r="AM76" s="794"/>
      <c r="AN76" s="794"/>
      <c r="AO76" s="794"/>
      <c r="AP76" s="794"/>
      <c r="AQ76" s="794"/>
      <c r="AR76" s="794"/>
      <c r="AS76" s="794"/>
      <c r="AT76" s="794"/>
      <c r="AU76" s="794"/>
      <c r="AV76" s="794"/>
      <c r="AW76" s="794"/>
      <c r="AX76" s="794"/>
      <c r="AY76" s="794"/>
      <c r="AZ76" s="794"/>
      <c r="BA76" s="794"/>
      <c r="BB76" s="794"/>
      <c r="BC76" s="794"/>
      <c r="BD76" s="794"/>
      <c r="BE76" s="794"/>
      <c r="BF76" s="794"/>
      <c r="BG76" s="794"/>
      <c r="BH76" s="794"/>
      <c r="BI76" s="794"/>
      <c r="BJ76" s="794"/>
      <c r="BK76" s="794"/>
      <c r="BL76" s="794"/>
      <c r="BM76" s="794"/>
      <c r="BN76" s="794"/>
      <c r="BO76" s="794"/>
      <c r="BP76" s="794"/>
      <c r="BQ76" s="794"/>
      <c r="BR76" s="794"/>
      <c r="BS76" s="794"/>
      <c r="BT76" s="794"/>
      <c r="BU76" s="794"/>
      <c r="BV76" s="794"/>
      <c r="BW76" s="794"/>
      <c r="BX76" s="794"/>
      <c r="BY76" s="794"/>
      <c r="BZ76" s="794"/>
      <c r="CA76" s="794"/>
      <c r="CB76" s="794"/>
      <c r="CC76" s="794"/>
      <c r="CD76" s="794"/>
      <c r="CE76" s="794"/>
      <c r="CF76" s="794"/>
      <c r="CG76" s="794"/>
      <c r="CH76" s="794"/>
      <c r="CI76" s="794"/>
      <c r="CJ76" s="794"/>
      <c r="CK76" s="794"/>
      <c r="CL76" s="794"/>
      <c r="CM76" s="794"/>
      <c r="CN76" s="794"/>
      <c r="CO76" s="794"/>
      <c r="CP76" s="794"/>
      <c r="CQ76" s="794"/>
      <c r="CR76" s="794"/>
      <c r="CS76" s="794"/>
      <c r="CT76" s="794"/>
      <c r="CU76" s="794"/>
      <c r="CV76" s="794"/>
      <c r="CW76" s="794"/>
      <c r="CX76" s="794"/>
      <c r="CY76" s="794"/>
      <c r="CZ76" s="794"/>
      <c r="DA76" s="794"/>
      <c r="DB76" s="794"/>
      <c r="DC76" s="794"/>
      <c r="DD76" s="794"/>
      <c r="DE76" s="794"/>
      <c r="DF76" s="794"/>
      <c r="DG76" s="794"/>
      <c r="DH76" s="794"/>
      <c r="DI76" s="794"/>
      <c r="DJ76" s="794"/>
      <c r="DK76" s="794"/>
      <c r="DL76" s="794"/>
      <c r="DM76" s="794"/>
      <c r="DN76" s="794"/>
      <c r="DO76" s="794"/>
      <c r="DP76" s="794"/>
      <c r="DQ76" s="794"/>
      <c r="DR76" s="794"/>
      <c r="DS76" s="794"/>
    </row>
    <row r="77" spans="1:123" s="761" customFormat="1">
      <c r="A77" s="789" t="s">
        <v>1468</v>
      </c>
      <c r="B77" s="776" t="s">
        <v>1469</v>
      </c>
      <c r="C77" s="778"/>
      <c r="D77" s="781">
        <v>3.2730000000000001</v>
      </c>
      <c r="E77" s="778">
        <v>3</v>
      </c>
      <c r="F77" s="779">
        <v>3.431</v>
      </c>
      <c r="G77" s="780">
        <v>3</v>
      </c>
      <c r="H77" s="779">
        <v>3.431</v>
      </c>
      <c r="I77" s="780">
        <v>3</v>
      </c>
      <c r="J77" s="779">
        <v>3.431</v>
      </c>
      <c r="K77" s="788"/>
      <c r="L77" s="760"/>
      <c r="M77" s="760"/>
      <c r="N77" s="760"/>
      <c r="O77" s="760"/>
      <c r="P77" s="760"/>
      <c r="Q77" s="760"/>
      <c r="R77" s="760"/>
      <c r="S77" s="760"/>
      <c r="T77" s="760"/>
      <c r="U77" s="760"/>
      <c r="V77" s="760"/>
      <c r="W77" s="760"/>
      <c r="X77" s="760"/>
      <c r="Y77" s="760"/>
      <c r="Z77" s="760"/>
      <c r="AA77" s="760"/>
      <c r="AB77" s="760"/>
      <c r="AC77" s="760"/>
      <c r="AD77" s="760"/>
      <c r="AE77" s="760"/>
      <c r="AF77" s="760"/>
      <c r="AG77" s="760"/>
      <c r="AH77" s="760"/>
      <c r="AI77" s="760"/>
      <c r="AJ77" s="760"/>
      <c r="AK77" s="760"/>
      <c r="AL77" s="760"/>
      <c r="AM77" s="760"/>
      <c r="AN77" s="760"/>
      <c r="AO77" s="760"/>
      <c r="AP77" s="760"/>
      <c r="AQ77" s="760"/>
      <c r="AR77" s="760"/>
      <c r="AS77" s="760"/>
      <c r="AT77" s="760"/>
      <c r="AU77" s="760"/>
      <c r="AV77" s="760"/>
      <c r="AW77" s="760"/>
      <c r="AX77" s="760"/>
      <c r="AY77" s="760"/>
      <c r="AZ77" s="760"/>
      <c r="BA77" s="760"/>
      <c r="BB77" s="760"/>
      <c r="BC77" s="760"/>
      <c r="BD77" s="760"/>
      <c r="BE77" s="760"/>
      <c r="BF77" s="760"/>
      <c r="BG77" s="760"/>
      <c r="BH77" s="760"/>
      <c r="BI77" s="760"/>
      <c r="BJ77" s="760"/>
      <c r="BK77" s="760"/>
      <c r="BL77" s="760"/>
      <c r="BM77" s="760"/>
      <c r="BN77" s="760"/>
      <c r="BO77" s="760"/>
      <c r="BP77" s="760"/>
      <c r="BQ77" s="760"/>
      <c r="BR77" s="760"/>
      <c r="BS77" s="760"/>
      <c r="BT77" s="760"/>
      <c r="BU77" s="760"/>
      <c r="BV77" s="760"/>
      <c r="BW77" s="760"/>
      <c r="BX77" s="760"/>
      <c r="BY77" s="760"/>
      <c r="BZ77" s="760"/>
      <c r="CA77" s="760"/>
      <c r="CB77" s="760"/>
      <c r="CC77" s="760"/>
      <c r="CD77" s="760"/>
      <c r="CE77" s="760"/>
      <c r="CF77" s="760"/>
      <c r="CG77" s="760"/>
      <c r="CH77" s="760"/>
      <c r="CI77" s="760"/>
      <c r="CJ77" s="760"/>
      <c r="CK77" s="760"/>
      <c r="CL77" s="760"/>
      <c r="CM77" s="760"/>
      <c r="CN77" s="760"/>
      <c r="CO77" s="760"/>
      <c r="CP77" s="760"/>
      <c r="CQ77" s="760"/>
      <c r="CR77" s="760"/>
      <c r="CS77" s="760"/>
      <c r="CT77" s="760"/>
      <c r="CU77" s="760"/>
      <c r="CV77" s="760"/>
      <c r="CW77" s="760"/>
      <c r="CX77" s="760"/>
      <c r="CY77" s="760"/>
      <c r="CZ77" s="760"/>
      <c r="DA77" s="760"/>
      <c r="DB77" s="760"/>
      <c r="DC77" s="760"/>
      <c r="DD77" s="760"/>
      <c r="DE77" s="760"/>
      <c r="DF77" s="760"/>
      <c r="DG77" s="760"/>
      <c r="DH77" s="760"/>
      <c r="DI77" s="760"/>
      <c r="DJ77" s="760"/>
      <c r="DK77" s="760"/>
      <c r="DL77" s="760"/>
      <c r="DM77" s="760"/>
      <c r="DN77" s="760"/>
      <c r="DO77" s="760"/>
      <c r="DP77" s="760"/>
      <c r="DQ77" s="760"/>
      <c r="DR77" s="760"/>
      <c r="DS77" s="760"/>
    </row>
    <row r="78" spans="1:123" s="761" customFormat="1">
      <c r="A78" s="789" t="s">
        <v>1470</v>
      </c>
      <c r="B78" s="776" t="s">
        <v>1471</v>
      </c>
      <c r="C78" s="804"/>
      <c r="D78" s="815">
        <v>3.3540000000000001</v>
      </c>
      <c r="E78" s="813">
        <v>3.427</v>
      </c>
      <c r="F78" s="813">
        <v>3.7831000000000001</v>
      </c>
      <c r="G78" s="815">
        <v>3.6394739999999999</v>
      </c>
      <c r="H78" s="813">
        <v>4.1463000000000001</v>
      </c>
      <c r="I78" s="813">
        <v>3.8651209999999998</v>
      </c>
      <c r="J78" s="813">
        <v>4.5111999999999997</v>
      </c>
      <c r="K78" s="788"/>
      <c r="L78" s="760"/>
      <c r="M78" s="760"/>
      <c r="N78" s="760"/>
      <c r="O78" s="760"/>
      <c r="P78" s="760"/>
      <c r="Q78" s="760"/>
      <c r="R78" s="760"/>
      <c r="S78" s="760"/>
      <c r="T78" s="760"/>
      <c r="U78" s="760"/>
      <c r="V78" s="760"/>
      <c r="W78" s="760"/>
      <c r="X78" s="760"/>
      <c r="Y78" s="760"/>
      <c r="Z78" s="760"/>
      <c r="AA78" s="760"/>
      <c r="AB78" s="760"/>
      <c r="AC78" s="760"/>
      <c r="AD78" s="760"/>
      <c r="AE78" s="760"/>
      <c r="AF78" s="760"/>
      <c r="AG78" s="760"/>
      <c r="AH78" s="760"/>
      <c r="AI78" s="760"/>
      <c r="AJ78" s="760"/>
      <c r="AK78" s="760"/>
      <c r="AL78" s="760"/>
      <c r="AM78" s="760"/>
      <c r="AN78" s="760"/>
      <c r="AO78" s="760"/>
      <c r="AP78" s="760"/>
      <c r="AQ78" s="760"/>
      <c r="AR78" s="760"/>
      <c r="AS78" s="760"/>
      <c r="AT78" s="760"/>
      <c r="AU78" s="760"/>
      <c r="AV78" s="760"/>
      <c r="AW78" s="760"/>
      <c r="AX78" s="760"/>
      <c r="AY78" s="760"/>
      <c r="AZ78" s="760"/>
      <c r="BA78" s="760"/>
      <c r="BB78" s="760"/>
      <c r="BC78" s="760"/>
      <c r="BD78" s="760"/>
      <c r="BE78" s="760"/>
      <c r="BF78" s="760"/>
      <c r="BG78" s="760"/>
      <c r="BH78" s="760"/>
      <c r="BI78" s="760"/>
      <c r="BJ78" s="760"/>
      <c r="BK78" s="760"/>
      <c r="BL78" s="760"/>
      <c r="BM78" s="760"/>
      <c r="BN78" s="760"/>
      <c r="BO78" s="760"/>
      <c r="BP78" s="760"/>
      <c r="BQ78" s="760"/>
      <c r="BR78" s="760"/>
      <c r="BS78" s="760"/>
      <c r="BT78" s="760"/>
      <c r="BU78" s="760"/>
      <c r="BV78" s="760"/>
      <c r="BW78" s="760"/>
      <c r="BX78" s="760"/>
      <c r="BY78" s="760"/>
      <c r="BZ78" s="760"/>
      <c r="CA78" s="760"/>
      <c r="CB78" s="760"/>
      <c r="CC78" s="760"/>
      <c r="CD78" s="760"/>
      <c r="CE78" s="760"/>
      <c r="CF78" s="760"/>
      <c r="CG78" s="760"/>
      <c r="CH78" s="760"/>
      <c r="CI78" s="760"/>
      <c r="CJ78" s="760"/>
      <c r="CK78" s="760"/>
      <c r="CL78" s="760"/>
      <c r="CM78" s="760"/>
      <c r="CN78" s="760"/>
      <c r="CO78" s="760"/>
      <c r="CP78" s="760"/>
      <c r="CQ78" s="760"/>
      <c r="CR78" s="760"/>
      <c r="CS78" s="760"/>
      <c r="CT78" s="760"/>
      <c r="CU78" s="760"/>
      <c r="CV78" s="760"/>
      <c r="CW78" s="760"/>
      <c r="CX78" s="760"/>
      <c r="CY78" s="760"/>
      <c r="CZ78" s="760"/>
      <c r="DA78" s="760"/>
      <c r="DB78" s="760"/>
      <c r="DC78" s="760"/>
      <c r="DD78" s="760"/>
      <c r="DE78" s="760"/>
      <c r="DF78" s="760"/>
      <c r="DG78" s="760"/>
      <c r="DH78" s="760"/>
      <c r="DI78" s="760"/>
      <c r="DJ78" s="760"/>
      <c r="DK78" s="760"/>
      <c r="DL78" s="760"/>
      <c r="DM78" s="760"/>
      <c r="DN78" s="760"/>
      <c r="DO78" s="760"/>
      <c r="DP78" s="760"/>
      <c r="DQ78" s="760"/>
      <c r="DR78" s="760"/>
      <c r="DS78" s="760"/>
    </row>
    <row r="79" spans="1:123" s="798" customFormat="1">
      <c r="A79" s="795" t="s">
        <v>261</v>
      </c>
      <c r="B79" s="796" t="s">
        <v>1472</v>
      </c>
      <c r="C79" s="797">
        <v>0</v>
      </c>
      <c r="D79" s="797">
        <v>0</v>
      </c>
      <c r="E79" s="841">
        <v>21</v>
      </c>
      <c r="F79" s="841">
        <v>22.58</v>
      </c>
      <c r="G79" s="841">
        <v>21</v>
      </c>
      <c r="H79" s="841">
        <v>22.58</v>
      </c>
      <c r="I79" s="841">
        <v>21</v>
      </c>
      <c r="J79" s="841">
        <v>22.58</v>
      </c>
      <c r="K79" s="809"/>
      <c r="L79" s="794"/>
      <c r="M79" s="794"/>
      <c r="N79" s="794"/>
      <c r="O79" s="794"/>
      <c r="P79" s="794"/>
      <c r="Q79" s="794"/>
      <c r="R79" s="794"/>
      <c r="S79" s="794"/>
      <c r="T79" s="794"/>
      <c r="U79" s="794"/>
      <c r="V79" s="794"/>
      <c r="W79" s="794"/>
      <c r="X79" s="794"/>
      <c r="Y79" s="794"/>
      <c r="Z79" s="794"/>
      <c r="AA79" s="794"/>
      <c r="AB79" s="794"/>
      <c r="AC79" s="794"/>
      <c r="AD79" s="794"/>
      <c r="AE79" s="794"/>
      <c r="AF79" s="794"/>
      <c r="AG79" s="794"/>
      <c r="AH79" s="794"/>
      <c r="AI79" s="794"/>
      <c r="AJ79" s="794"/>
      <c r="AK79" s="794"/>
      <c r="AL79" s="794"/>
      <c r="AM79" s="794"/>
      <c r="AN79" s="794"/>
      <c r="AO79" s="794"/>
      <c r="AP79" s="794"/>
      <c r="AQ79" s="794"/>
      <c r="AR79" s="794"/>
      <c r="AS79" s="794"/>
      <c r="AT79" s="794"/>
      <c r="AU79" s="794"/>
      <c r="AV79" s="794"/>
      <c r="AW79" s="794"/>
      <c r="AX79" s="794"/>
      <c r="AY79" s="794"/>
      <c r="AZ79" s="794"/>
      <c r="BA79" s="794"/>
      <c r="BB79" s="794"/>
      <c r="BC79" s="794"/>
      <c r="BD79" s="794"/>
      <c r="BE79" s="794"/>
      <c r="BF79" s="794"/>
      <c r="BG79" s="794"/>
      <c r="BH79" s="794"/>
      <c r="BI79" s="794"/>
      <c r="BJ79" s="794"/>
      <c r="BK79" s="794"/>
      <c r="BL79" s="794"/>
      <c r="BM79" s="794"/>
      <c r="BN79" s="794"/>
      <c r="BO79" s="794"/>
      <c r="BP79" s="794"/>
      <c r="BQ79" s="794"/>
      <c r="BR79" s="794"/>
      <c r="BS79" s="794"/>
      <c r="BT79" s="794"/>
      <c r="BU79" s="794"/>
      <c r="BV79" s="794"/>
      <c r="BW79" s="794"/>
      <c r="BX79" s="794"/>
      <c r="BY79" s="794"/>
      <c r="BZ79" s="794"/>
      <c r="CA79" s="794"/>
      <c r="CB79" s="794"/>
      <c r="CC79" s="794"/>
      <c r="CD79" s="794"/>
      <c r="CE79" s="794"/>
      <c r="CF79" s="794"/>
      <c r="CG79" s="794"/>
      <c r="CH79" s="794"/>
      <c r="CI79" s="794"/>
      <c r="CJ79" s="794"/>
      <c r="CK79" s="794"/>
      <c r="CL79" s="794"/>
      <c r="CM79" s="794"/>
      <c r="CN79" s="794"/>
      <c r="CO79" s="794"/>
      <c r="CP79" s="794"/>
      <c r="CQ79" s="794"/>
      <c r="CR79" s="794"/>
      <c r="CS79" s="794"/>
      <c r="CT79" s="794"/>
      <c r="CU79" s="794"/>
      <c r="CV79" s="794"/>
      <c r="CW79" s="794"/>
      <c r="CX79" s="794"/>
      <c r="CY79" s="794"/>
      <c r="CZ79" s="794"/>
      <c r="DA79" s="794"/>
      <c r="DB79" s="794"/>
      <c r="DC79" s="794"/>
      <c r="DD79" s="794"/>
      <c r="DE79" s="794"/>
      <c r="DF79" s="794"/>
      <c r="DG79" s="794"/>
      <c r="DH79" s="794"/>
      <c r="DI79" s="794"/>
      <c r="DJ79" s="794"/>
      <c r="DK79" s="794"/>
      <c r="DL79" s="794"/>
      <c r="DM79" s="794"/>
      <c r="DN79" s="794"/>
      <c r="DO79" s="794"/>
      <c r="DP79" s="794"/>
      <c r="DQ79" s="794"/>
      <c r="DR79" s="794"/>
      <c r="DS79" s="794"/>
    </row>
    <row r="80" spans="1:123" s="761" customFormat="1" ht="28.5">
      <c r="A80" s="789" t="s">
        <v>1473</v>
      </c>
      <c r="B80" s="803" t="s">
        <v>1474</v>
      </c>
      <c r="C80" s="804">
        <v>0</v>
      </c>
      <c r="D80" s="804">
        <v>0</v>
      </c>
      <c r="E80" s="804">
        <v>0</v>
      </c>
      <c r="F80" s="829">
        <v>0</v>
      </c>
      <c r="G80" s="829">
        <v>0</v>
      </c>
      <c r="H80" s="829">
        <v>0</v>
      </c>
      <c r="I80" s="829">
        <v>0</v>
      </c>
      <c r="J80" s="829">
        <v>0</v>
      </c>
      <c r="K80" s="788"/>
      <c r="L80" s="760"/>
      <c r="M80" s="760"/>
      <c r="N80" s="760"/>
      <c r="O80" s="760"/>
      <c r="P80" s="760"/>
      <c r="Q80" s="760"/>
      <c r="R80" s="760"/>
      <c r="S80" s="760"/>
      <c r="T80" s="760"/>
      <c r="U80" s="760"/>
      <c r="V80" s="760"/>
      <c r="W80" s="760"/>
      <c r="X80" s="760"/>
      <c r="Y80" s="760"/>
      <c r="Z80" s="760"/>
      <c r="AA80" s="760"/>
      <c r="AB80" s="760"/>
      <c r="AC80" s="760"/>
      <c r="AD80" s="760"/>
      <c r="AE80" s="760"/>
      <c r="AF80" s="760"/>
      <c r="AG80" s="760"/>
      <c r="AH80" s="760"/>
      <c r="AI80" s="760"/>
      <c r="AJ80" s="760"/>
      <c r="AK80" s="760"/>
      <c r="AL80" s="760"/>
      <c r="AM80" s="760"/>
      <c r="AN80" s="760"/>
      <c r="AO80" s="760"/>
      <c r="AP80" s="760"/>
      <c r="AQ80" s="760"/>
      <c r="AR80" s="760"/>
      <c r="AS80" s="760"/>
      <c r="AT80" s="760"/>
      <c r="AU80" s="760"/>
      <c r="AV80" s="760"/>
      <c r="AW80" s="760"/>
      <c r="AX80" s="760"/>
      <c r="AY80" s="760"/>
      <c r="AZ80" s="760"/>
      <c r="BA80" s="760"/>
      <c r="BB80" s="760"/>
      <c r="BC80" s="760"/>
      <c r="BD80" s="760"/>
      <c r="BE80" s="760"/>
      <c r="BF80" s="760"/>
      <c r="BG80" s="760"/>
      <c r="BH80" s="760"/>
      <c r="BI80" s="760"/>
      <c r="BJ80" s="760"/>
      <c r="BK80" s="760"/>
      <c r="BL80" s="760"/>
      <c r="BM80" s="760"/>
      <c r="BN80" s="760"/>
      <c r="BO80" s="760"/>
      <c r="BP80" s="760"/>
      <c r="BQ80" s="760"/>
      <c r="BR80" s="760"/>
      <c r="BS80" s="760"/>
      <c r="BT80" s="760"/>
      <c r="BU80" s="760"/>
      <c r="BV80" s="760"/>
      <c r="BW80" s="760"/>
      <c r="BX80" s="760"/>
      <c r="BY80" s="760"/>
      <c r="BZ80" s="760"/>
      <c r="CA80" s="760"/>
      <c r="CB80" s="760"/>
      <c r="CC80" s="760"/>
      <c r="CD80" s="760"/>
      <c r="CE80" s="760"/>
      <c r="CF80" s="760"/>
      <c r="CG80" s="760"/>
      <c r="CH80" s="760"/>
      <c r="CI80" s="760"/>
      <c r="CJ80" s="760"/>
      <c r="CK80" s="760"/>
      <c r="CL80" s="760"/>
      <c r="CM80" s="760"/>
      <c r="CN80" s="760"/>
      <c r="CO80" s="760"/>
      <c r="CP80" s="760"/>
      <c r="CQ80" s="760"/>
      <c r="CR80" s="760"/>
      <c r="CS80" s="760"/>
      <c r="CT80" s="760"/>
      <c r="CU80" s="760"/>
      <c r="CV80" s="760"/>
      <c r="CW80" s="760"/>
      <c r="CX80" s="760"/>
      <c r="CY80" s="760"/>
      <c r="CZ80" s="760"/>
      <c r="DA80" s="760"/>
      <c r="DB80" s="760"/>
      <c r="DC80" s="760"/>
      <c r="DD80" s="760"/>
      <c r="DE80" s="760"/>
      <c r="DF80" s="760"/>
      <c r="DG80" s="760"/>
      <c r="DH80" s="760"/>
      <c r="DI80" s="760"/>
      <c r="DJ80" s="760"/>
      <c r="DK80" s="760"/>
      <c r="DL80" s="760"/>
      <c r="DM80" s="760"/>
      <c r="DN80" s="760"/>
      <c r="DO80" s="760"/>
      <c r="DP80" s="760"/>
      <c r="DQ80" s="760"/>
      <c r="DR80" s="760"/>
      <c r="DS80" s="760"/>
    </row>
    <row r="81" spans="1:123" s="761" customFormat="1">
      <c r="A81" s="789" t="s">
        <v>1475</v>
      </c>
      <c r="B81" s="776" t="s">
        <v>1476</v>
      </c>
      <c r="C81" s="804"/>
      <c r="D81" s="804"/>
      <c r="E81" s="804"/>
      <c r="F81" s="829"/>
      <c r="G81" s="829"/>
      <c r="H81" s="829"/>
      <c r="I81" s="829"/>
      <c r="J81" s="829"/>
      <c r="K81" s="788"/>
      <c r="L81" s="760"/>
      <c r="M81" s="760"/>
      <c r="N81" s="760"/>
      <c r="O81" s="760"/>
      <c r="P81" s="760"/>
      <c r="Q81" s="760"/>
      <c r="R81" s="760"/>
      <c r="S81" s="760"/>
      <c r="T81" s="760"/>
      <c r="U81" s="760"/>
      <c r="V81" s="760"/>
      <c r="W81" s="760"/>
      <c r="X81" s="760"/>
      <c r="Y81" s="760"/>
      <c r="Z81" s="760"/>
      <c r="AA81" s="760"/>
      <c r="AB81" s="760"/>
      <c r="AC81" s="760"/>
      <c r="AD81" s="760"/>
      <c r="AE81" s="760"/>
      <c r="AF81" s="760"/>
      <c r="AG81" s="760"/>
      <c r="AH81" s="760"/>
      <c r="AI81" s="760"/>
      <c r="AJ81" s="760"/>
      <c r="AK81" s="760"/>
      <c r="AL81" s="760"/>
      <c r="AM81" s="760"/>
      <c r="AN81" s="760"/>
      <c r="AO81" s="760"/>
      <c r="AP81" s="760"/>
      <c r="AQ81" s="760"/>
      <c r="AR81" s="760"/>
      <c r="AS81" s="760"/>
      <c r="AT81" s="760"/>
      <c r="AU81" s="760"/>
      <c r="AV81" s="760"/>
      <c r="AW81" s="760"/>
      <c r="AX81" s="760"/>
      <c r="AY81" s="760"/>
      <c r="AZ81" s="760"/>
      <c r="BA81" s="760"/>
      <c r="BB81" s="760"/>
      <c r="BC81" s="760"/>
      <c r="BD81" s="760"/>
      <c r="BE81" s="760"/>
      <c r="BF81" s="760"/>
      <c r="BG81" s="760"/>
      <c r="BH81" s="760"/>
      <c r="BI81" s="760"/>
      <c r="BJ81" s="760"/>
      <c r="BK81" s="760"/>
      <c r="BL81" s="760"/>
      <c r="BM81" s="760"/>
      <c r="BN81" s="760"/>
      <c r="BO81" s="760"/>
      <c r="BP81" s="760"/>
      <c r="BQ81" s="760"/>
      <c r="BR81" s="760"/>
      <c r="BS81" s="760"/>
      <c r="BT81" s="760"/>
      <c r="BU81" s="760"/>
      <c r="BV81" s="760"/>
      <c r="BW81" s="760"/>
      <c r="BX81" s="760"/>
      <c r="BY81" s="760"/>
      <c r="BZ81" s="760"/>
      <c r="CA81" s="760"/>
      <c r="CB81" s="760"/>
      <c r="CC81" s="760"/>
      <c r="CD81" s="760"/>
      <c r="CE81" s="760"/>
      <c r="CF81" s="760"/>
      <c r="CG81" s="760"/>
      <c r="CH81" s="760"/>
      <c r="CI81" s="760"/>
      <c r="CJ81" s="760"/>
      <c r="CK81" s="760"/>
      <c r="CL81" s="760"/>
      <c r="CM81" s="760"/>
      <c r="CN81" s="760"/>
      <c r="CO81" s="760"/>
      <c r="CP81" s="760"/>
      <c r="CQ81" s="760"/>
      <c r="CR81" s="760"/>
      <c r="CS81" s="760"/>
      <c r="CT81" s="760"/>
      <c r="CU81" s="760"/>
      <c r="CV81" s="760"/>
      <c r="CW81" s="760"/>
      <c r="CX81" s="760"/>
      <c r="CY81" s="760"/>
      <c r="CZ81" s="760"/>
      <c r="DA81" s="760"/>
      <c r="DB81" s="760"/>
      <c r="DC81" s="760"/>
      <c r="DD81" s="760"/>
      <c r="DE81" s="760"/>
      <c r="DF81" s="760"/>
      <c r="DG81" s="760"/>
      <c r="DH81" s="760"/>
      <c r="DI81" s="760"/>
      <c r="DJ81" s="760"/>
      <c r="DK81" s="760"/>
      <c r="DL81" s="760"/>
      <c r="DM81" s="760"/>
      <c r="DN81" s="760"/>
      <c r="DO81" s="760"/>
      <c r="DP81" s="760"/>
      <c r="DQ81" s="760"/>
      <c r="DR81" s="760"/>
      <c r="DS81" s="760"/>
    </row>
    <row r="82" spans="1:123" s="761" customFormat="1">
      <c r="A82" s="789" t="s">
        <v>1477</v>
      </c>
      <c r="B82" s="776" t="s">
        <v>1478</v>
      </c>
      <c r="C82" s="804"/>
      <c r="D82" s="804"/>
      <c r="E82" s="804"/>
      <c r="F82" s="829"/>
      <c r="G82" s="829"/>
      <c r="H82" s="829"/>
      <c r="I82" s="829"/>
      <c r="J82" s="829"/>
      <c r="K82" s="788"/>
      <c r="L82" s="760"/>
      <c r="M82" s="760"/>
      <c r="N82" s="760"/>
      <c r="O82" s="760"/>
      <c r="P82" s="760"/>
      <c r="Q82" s="760"/>
      <c r="R82" s="760"/>
      <c r="S82" s="760"/>
      <c r="T82" s="760"/>
      <c r="U82" s="760"/>
      <c r="V82" s="760"/>
      <c r="W82" s="760"/>
      <c r="X82" s="760"/>
      <c r="Y82" s="760"/>
      <c r="Z82" s="760"/>
      <c r="AA82" s="760"/>
      <c r="AB82" s="760"/>
      <c r="AC82" s="760"/>
      <c r="AD82" s="760"/>
      <c r="AE82" s="760"/>
      <c r="AF82" s="760"/>
      <c r="AG82" s="760"/>
      <c r="AH82" s="760"/>
      <c r="AI82" s="760"/>
      <c r="AJ82" s="760"/>
      <c r="AK82" s="760"/>
      <c r="AL82" s="760"/>
      <c r="AM82" s="760"/>
      <c r="AN82" s="760"/>
      <c r="AO82" s="760"/>
      <c r="AP82" s="760"/>
      <c r="AQ82" s="760"/>
      <c r="AR82" s="760"/>
      <c r="AS82" s="760"/>
      <c r="AT82" s="760"/>
      <c r="AU82" s="760"/>
      <c r="AV82" s="760"/>
      <c r="AW82" s="760"/>
      <c r="AX82" s="760"/>
      <c r="AY82" s="760"/>
      <c r="AZ82" s="760"/>
      <c r="BA82" s="760"/>
      <c r="BB82" s="760"/>
      <c r="BC82" s="760"/>
      <c r="BD82" s="760"/>
      <c r="BE82" s="760"/>
      <c r="BF82" s="760"/>
      <c r="BG82" s="760"/>
      <c r="BH82" s="760"/>
      <c r="BI82" s="760"/>
      <c r="BJ82" s="760"/>
      <c r="BK82" s="760"/>
      <c r="BL82" s="760"/>
      <c r="BM82" s="760"/>
      <c r="BN82" s="760"/>
      <c r="BO82" s="760"/>
      <c r="BP82" s="760"/>
      <c r="BQ82" s="760"/>
      <c r="BR82" s="760"/>
      <c r="BS82" s="760"/>
      <c r="BT82" s="760"/>
      <c r="BU82" s="760"/>
      <c r="BV82" s="760"/>
      <c r="BW82" s="760"/>
      <c r="BX82" s="760"/>
      <c r="BY82" s="760"/>
      <c r="BZ82" s="760"/>
      <c r="CA82" s="760"/>
      <c r="CB82" s="760"/>
      <c r="CC82" s="760"/>
      <c r="CD82" s="760"/>
      <c r="CE82" s="760"/>
      <c r="CF82" s="760"/>
      <c r="CG82" s="760"/>
      <c r="CH82" s="760"/>
      <c r="CI82" s="760"/>
      <c r="CJ82" s="760"/>
      <c r="CK82" s="760"/>
      <c r="CL82" s="760"/>
      <c r="CM82" s="760"/>
      <c r="CN82" s="760"/>
      <c r="CO82" s="760"/>
      <c r="CP82" s="760"/>
      <c r="CQ82" s="760"/>
      <c r="CR82" s="760"/>
      <c r="CS82" s="760"/>
      <c r="CT82" s="760"/>
      <c r="CU82" s="760"/>
      <c r="CV82" s="760"/>
      <c r="CW82" s="760"/>
      <c r="CX82" s="760"/>
      <c r="CY82" s="760"/>
      <c r="CZ82" s="760"/>
      <c r="DA82" s="760"/>
      <c r="DB82" s="760"/>
      <c r="DC82" s="760"/>
      <c r="DD82" s="760"/>
      <c r="DE82" s="760"/>
      <c r="DF82" s="760"/>
      <c r="DG82" s="760"/>
      <c r="DH82" s="760"/>
      <c r="DI82" s="760"/>
      <c r="DJ82" s="760"/>
      <c r="DK82" s="760"/>
      <c r="DL82" s="760"/>
      <c r="DM82" s="760"/>
      <c r="DN82" s="760"/>
      <c r="DO82" s="760"/>
      <c r="DP82" s="760"/>
      <c r="DQ82" s="760"/>
      <c r="DR82" s="760"/>
      <c r="DS82" s="760"/>
    </row>
    <row r="83" spans="1:123" s="761" customFormat="1">
      <c r="A83" s="789" t="s">
        <v>1479</v>
      </c>
      <c r="B83" s="776" t="s">
        <v>1480</v>
      </c>
      <c r="C83" s="804"/>
      <c r="D83" s="804"/>
      <c r="E83" s="804"/>
      <c r="F83" s="829"/>
      <c r="G83" s="829"/>
      <c r="H83" s="829"/>
      <c r="I83" s="829"/>
      <c r="J83" s="829"/>
      <c r="K83" s="788"/>
      <c r="L83" s="760"/>
      <c r="M83" s="760"/>
      <c r="N83" s="760"/>
      <c r="O83" s="760"/>
      <c r="P83" s="760"/>
      <c r="Q83" s="760"/>
      <c r="R83" s="760"/>
      <c r="S83" s="760"/>
      <c r="T83" s="760"/>
      <c r="U83" s="760"/>
      <c r="V83" s="760"/>
      <c r="W83" s="760"/>
      <c r="X83" s="760"/>
      <c r="Y83" s="760"/>
      <c r="Z83" s="760"/>
      <c r="AA83" s="760"/>
      <c r="AB83" s="760"/>
      <c r="AC83" s="760"/>
      <c r="AD83" s="760"/>
      <c r="AE83" s="760"/>
      <c r="AF83" s="760"/>
      <c r="AG83" s="760"/>
      <c r="AH83" s="760"/>
      <c r="AI83" s="760"/>
      <c r="AJ83" s="760"/>
      <c r="AK83" s="760"/>
      <c r="AL83" s="760"/>
      <c r="AM83" s="760"/>
      <c r="AN83" s="760"/>
      <c r="AO83" s="760"/>
      <c r="AP83" s="760"/>
      <c r="AQ83" s="760"/>
      <c r="AR83" s="760"/>
      <c r="AS83" s="760"/>
      <c r="AT83" s="760"/>
      <c r="AU83" s="760"/>
      <c r="AV83" s="760"/>
      <c r="AW83" s="760"/>
      <c r="AX83" s="760"/>
      <c r="AY83" s="760"/>
      <c r="AZ83" s="760"/>
      <c r="BA83" s="760"/>
      <c r="BB83" s="760"/>
      <c r="BC83" s="760"/>
      <c r="BD83" s="760"/>
      <c r="BE83" s="760"/>
      <c r="BF83" s="760"/>
      <c r="BG83" s="760"/>
      <c r="BH83" s="760"/>
      <c r="BI83" s="760"/>
      <c r="BJ83" s="760"/>
      <c r="BK83" s="760"/>
      <c r="BL83" s="760"/>
      <c r="BM83" s="760"/>
      <c r="BN83" s="760"/>
      <c r="BO83" s="760"/>
      <c r="BP83" s="760"/>
      <c r="BQ83" s="760"/>
      <c r="BR83" s="760"/>
      <c r="BS83" s="760"/>
      <c r="BT83" s="760"/>
      <c r="BU83" s="760"/>
      <c r="BV83" s="760"/>
      <c r="BW83" s="760"/>
      <c r="BX83" s="760"/>
      <c r="BY83" s="760"/>
      <c r="BZ83" s="760"/>
      <c r="CA83" s="760"/>
      <c r="CB83" s="760"/>
      <c r="CC83" s="760"/>
      <c r="CD83" s="760"/>
      <c r="CE83" s="760"/>
      <c r="CF83" s="760"/>
      <c r="CG83" s="760"/>
      <c r="CH83" s="760"/>
      <c r="CI83" s="760"/>
      <c r="CJ83" s="760"/>
      <c r="CK83" s="760"/>
      <c r="CL83" s="760"/>
      <c r="CM83" s="760"/>
      <c r="CN83" s="760"/>
      <c r="CO83" s="760"/>
      <c r="CP83" s="760"/>
      <c r="CQ83" s="760"/>
      <c r="CR83" s="760"/>
      <c r="CS83" s="760"/>
      <c r="CT83" s="760"/>
      <c r="CU83" s="760"/>
      <c r="CV83" s="760"/>
      <c r="CW83" s="760"/>
      <c r="CX83" s="760"/>
      <c r="CY83" s="760"/>
      <c r="CZ83" s="760"/>
      <c r="DA83" s="760"/>
      <c r="DB83" s="760"/>
      <c r="DC83" s="760"/>
      <c r="DD83" s="760"/>
      <c r="DE83" s="760"/>
      <c r="DF83" s="760"/>
      <c r="DG83" s="760"/>
      <c r="DH83" s="760"/>
      <c r="DI83" s="760"/>
      <c r="DJ83" s="760"/>
      <c r="DK83" s="760"/>
      <c r="DL83" s="760"/>
      <c r="DM83" s="760"/>
      <c r="DN83" s="760"/>
      <c r="DO83" s="760"/>
      <c r="DP83" s="760"/>
      <c r="DQ83" s="760"/>
      <c r="DR83" s="760"/>
      <c r="DS83" s="760"/>
    </row>
    <row r="84" spans="1:123" s="761" customFormat="1">
      <c r="A84" s="789" t="s">
        <v>1481</v>
      </c>
      <c r="B84" s="776" t="s">
        <v>1482</v>
      </c>
      <c r="C84" s="804"/>
      <c r="D84" s="804"/>
      <c r="E84" s="804"/>
      <c r="F84" s="829"/>
      <c r="G84" s="829"/>
      <c r="H84" s="829"/>
      <c r="I84" s="829"/>
      <c r="J84" s="829"/>
      <c r="K84" s="788"/>
      <c r="L84" s="760"/>
      <c r="M84" s="760"/>
      <c r="N84" s="760"/>
      <c r="O84" s="760"/>
      <c r="P84" s="760"/>
      <c r="Q84" s="760"/>
      <c r="R84" s="760"/>
      <c r="S84" s="760"/>
      <c r="T84" s="760"/>
      <c r="U84" s="760"/>
      <c r="V84" s="760"/>
      <c r="W84" s="760"/>
      <c r="X84" s="760"/>
      <c r="Y84" s="760"/>
      <c r="Z84" s="760"/>
      <c r="AA84" s="760"/>
      <c r="AB84" s="760"/>
      <c r="AC84" s="760"/>
      <c r="AD84" s="760"/>
      <c r="AE84" s="760"/>
      <c r="AF84" s="760"/>
      <c r="AG84" s="760"/>
      <c r="AH84" s="760"/>
      <c r="AI84" s="760"/>
      <c r="AJ84" s="760"/>
      <c r="AK84" s="760"/>
      <c r="AL84" s="760"/>
      <c r="AM84" s="760"/>
      <c r="AN84" s="760"/>
      <c r="AO84" s="760"/>
      <c r="AP84" s="760"/>
      <c r="AQ84" s="760"/>
      <c r="AR84" s="760"/>
      <c r="AS84" s="760"/>
      <c r="AT84" s="760"/>
      <c r="AU84" s="760"/>
      <c r="AV84" s="760"/>
      <c r="AW84" s="760"/>
      <c r="AX84" s="760"/>
      <c r="AY84" s="760"/>
      <c r="AZ84" s="760"/>
      <c r="BA84" s="760"/>
      <c r="BB84" s="760"/>
      <c r="BC84" s="760"/>
      <c r="BD84" s="760"/>
      <c r="BE84" s="760"/>
      <c r="BF84" s="760"/>
      <c r="BG84" s="760"/>
      <c r="BH84" s="760"/>
      <c r="BI84" s="760"/>
      <c r="BJ84" s="760"/>
      <c r="BK84" s="760"/>
      <c r="BL84" s="760"/>
      <c r="BM84" s="760"/>
      <c r="BN84" s="760"/>
      <c r="BO84" s="760"/>
      <c r="BP84" s="760"/>
      <c r="BQ84" s="760"/>
      <c r="BR84" s="760"/>
      <c r="BS84" s="760"/>
      <c r="BT84" s="760"/>
      <c r="BU84" s="760"/>
      <c r="BV84" s="760"/>
      <c r="BW84" s="760"/>
      <c r="BX84" s="760"/>
      <c r="BY84" s="760"/>
      <c r="BZ84" s="760"/>
      <c r="CA84" s="760"/>
      <c r="CB84" s="760"/>
      <c r="CC84" s="760"/>
      <c r="CD84" s="760"/>
      <c r="CE84" s="760"/>
      <c r="CF84" s="760"/>
      <c r="CG84" s="760"/>
      <c r="CH84" s="760"/>
      <c r="CI84" s="760"/>
      <c r="CJ84" s="760"/>
      <c r="CK84" s="760"/>
      <c r="CL84" s="760"/>
      <c r="CM84" s="760"/>
      <c r="CN84" s="760"/>
      <c r="CO84" s="760"/>
      <c r="CP84" s="760"/>
      <c r="CQ84" s="760"/>
      <c r="CR84" s="760"/>
      <c r="CS84" s="760"/>
      <c r="CT84" s="760"/>
      <c r="CU84" s="760"/>
      <c r="CV84" s="760"/>
      <c r="CW84" s="760"/>
      <c r="CX84" s="760"/>
      <c r="CY84" s="760"/>
      <c r="CZ84" s="760"/>
      <c r="DA84" s="760"/>
      <c r="DB84" s="760"/>
      <c r="DC84" s="760"/>
      <c r="DD84" s="760"/>
      <c r="DE84" s="760"/>
      <c r="DF84" s="760"/>
      <c r="DG84" s="760"/>
      <c r="DH84" s="760"/>
      <c r="DI84" s="760"/>
      <c r="DJ84" s="760"/>
      <c r="DK84" s="760"/>
      <c r="DL84" s="760"/>
      <c r="DM84" s="760"/>
      <c r="DN84" s="760"/>
      <c r="DO84" s="760"/>
      <c r="DP84" s="760"/>
      <c r="DQ84" s="760"/>
      <c r="DR84" s="760"/>
      <c r="DS84" s="760"/>
    </row>
    <row r="85" spans="1:123" s="761" customFormat="1">
      <c r="A85" s="789" t="s">
        <v>1483</v>
      </c>
      <c r="B85" s="776" t="s">
        <v>1484</v>
      </c>
      <c r="C85" s="804"/>
      <c r="D85" s="804"/>
      <c r="E85" s="804"/>
      <c r="F85" s="829"/>
      <c r="G85" s="829"/>
      <c r="H85" s="829"/>
      <c r="I85" s="829"/>
      <c r="J85" s="829"/>
      <c r="K85" s="788"/>
      <c r="L85" s="760"/>
      <c r="M85" s="760"/>
      <c r="N85" s="760"/>
      <c r="O85" s="760"/>
      <c r="P85" s="760"/>
      <c r="Q85" s="760"/>
      <c r="R85" s="760"/>
      <c r="S85" s="760"/>
      <c r="T85" s="760"/>
      <c r="U85" s="760"/>
      <c r="V85" s="760"/>
      <c r="W85" s="760"/>
      <c r="X85" s="760"/>
      <c r="Y85" s="760"/>
      <c r="Z85" s="760"/>
      <c r="AA85" s="760"/>
      <c r="AB85" s="760"/>
      <c r="AC85" s="760"/>
      <c r="AD85" s="760"/>
      <c r="AE85" s="760"/>
      <c r="AF85" s="760"/>
      <c r="AG85" s="760"/>
      <c r="AH85" s="760"/>
      <c r="AI85" s="760"/>
      <c r="AJ85" s="760"/>
      <c r="AK85" s="760"/>
      <c r="AL85" s="760"/>
      <c r="AM85" s="760"/>
      <c r="AN85" s="760"/>
      <c r="AO85" s="760"/>
      <c r="AP85" s="760"/>
      <c r="AQ85" s="760"/>
      <c r="AR85" s="760"/>
      <c r="AS85" s="760"/>
      <c r="AT85" s="760"/>
      <c r="AU85" s="760"/>
      <c r="AV85" s="760"/>
      <c r="AW85" s="760"/>
      <c r="AX85" s="760"/>
      <c r="AY85" s="760"/>
      <c r="AZ85" s="760"/>
      <c r="BA85" s="760"/>
      <c r="BB85" s="760"/>
      <c r="BC85" s="760"/>
      <c r="BD85" s="760"/>
      <c r="BE85" s="760"/>
      <c r="BF85" s="760"/>
      <c r="BG85" s="760"/>
      <c r="BH85" s="760"/>
      <c r="BI85" s="760"/>
      <c r="BJ85" s="760"/>
      <c r="BK85" s="760"/>
      <c r="BL85" s="760"/>
      <c r="BM85" s="760"/>
      <c r="BN85" s="760"/>
      <c r="BO85" s="760"/>
      <c r="BP85" s="760"/>
      <c r="BQ85" s="760"/>
      <c r="BR85" s="760"/>
      <c r="BS85" s="760"/>
      <c r="BT85" s="760"/>
      <c r="BU85" s="760"/>
      <c r="BV85" s="760"/>
      <c r="BW85" s="760"/>
      <c r="BX85" s="760"/>
      <c r="BY85" s="760"/>
      <c r="BZ85" s="760"/>
      <c r="CA85" s="760"/>
      <c r="CB85" s="760"/>
      <c r="CC85" s="760"/>
      <c r="CD85" s="760"/>
      <c r="CE85" s="760"/>
      <c r="CF85" s="760"/>
      <c r="CG85" s="760"/>
      <c r="CH85" s="760"/>
      <c r="CI85" s="760"/>
      <c r="CJ85" s="760"/>
      <c r="CK85" s="760"/>
      <c r="CL85" s="760"/>
      <c r="CM85" s="760"/>
      <c r="CN85" s="760"/>
      <c r="CO85" s="760"/>
      <c r="CP85" s="760"/>
      <c r="CQ85" s="760"/>
      <c r="CR85" s="760"/>
      <c r="CS85" s="760"/>
      <c r="CT85" s="760"/>
      <c r="CU85" s="760"/>
      <c r="CV85" s="760"/>
      <c r="CW85" s="760"/>
      <c r="CX85" s="760"/>
      <c r="CY85" s="760"/>
      <c r="CZ85" s="760"/>
      <c r="DA85" s="760"/>
      <c r="DB85" s="760"/>
      <c r="DC85" s="760"/>
      <c r="DD85" s="760"/>
      <c r="DE85" s="760"/>
      <c r="DF85" s="760"/>
      <c r="DG85" s="760"/>
      <c r="DH85" s="760"/>
      <c r="DI85" s="760"/>
      <c r="DJ85" s="760"/>
      <c r="DK85" s="760"/>
      <c r="DL85" s="760"/>
      <c r="DM85" s="760"/>
      <c r="DN85" s="760"/>
      <c r="DO85" s="760"/>
      <c r="DP85" s="760"/>
      <c r="DQ85" s="760"/>
      <c r="DR85" s="760"/>
      <c r="DS85" s="760"/>
    </row>
    <row r="86" spans="1:123" s="761" customFormat="1">
      <c r="A86" s="789" t="s">
        <v>1485</v>
      </c>
      <c r="B86" s="776" t="s">
        <v>1486</v>
      </c>
      <c r="C86" s="804"/>
      <c r="D86" s="804"/>
      <c r="E86" s="804"/>
      <c r="F86" s="829"/>
      <c r="G86" s="829"/>
      <c r="H86" s="829"/>
      <c r="I86" s="829"/>
      <c r="J86" s="829"/>
      <c r="K86" s="788"/>
      <c r="L86" s="760"/>
      <c r="M86" s="760"/>
      <c r="N86" s="760"/>
      <c r="O86" s="760"/>
      <c r="P86" s="760"/>
      <c r="Q86" s="760"/>
      <c r="R86" s="760"/>
      <c r="S86" s="760"/>
      <c r="T86" s="760"/>
      <c r="U86" s="760"/>
      <c r="V86" s="760"/>
      <c r="W86" s="760"/>
      <c r="X86" s="760"/>
      <c r="Y86" s="760"/>
      <c r="Z86" s="760"/>
      <c r="AA86" s="760"/>
      <c r="AB86" s="760"/>
      <c r="AC86" s="760"/>
      <c r="AD86" s="760"/>
      <c r="AE86" s="760"/>
      <c r="AF86" s="760"/>
      <c r="AG86" s="760"/>
      <c r="AH86" s="760"/>
      <c r="AI86" s="760"/>
      <c r="AJ86" s="760"/>
      <c r="AK86" s="760"/>
      <c r="AL86" s="760"/>
      <c r="AM86" s="760"/>
      <c r="AN86" s="760"/>
      <c r="AO86" s="760"/>
      <c r="AP86" s="760"/>
      <c r="AQ86" s="760"/>
      <c r="AR86" s="760"/>
      <c r="AS86" s="760"/>
      <c r="AT86" s="760"/>
      <c r="AU86" s="760"/>
      <c r="AV86" s="760"/>
      <c r="AW86" s="760"/>
      <c r="AX86" s="760"/>
      <c r="AY86" s="760"/>
      <c r="AZ86" s="760"/>
      <c r="BA86" s="760"/>
      <c r="BB86" s="760"/>
      <c r="BC86" s="760"/>
      <c r="BD86" s="760"/>
      <c r="BE86" s="760"/>
      <c r="BF86" s="760"/>
      <c r="BG86" s="760"/>
      <c r="BH86" s="760"/>
      <c r="BI86" s="760"/>
      <c r="BJ86" s="760"/>
      <c r="BK86" s="760"/>
      <c r="BL86" s="760"/>
      <c r="BM86" s="760"/>
      <c r="BN86" s="760"/>
      <c r="BO86" s="760"/>
      <c r="BP86" s="760"/>
      <c r="BQ86" s="760"/>
      <c r="BR86" s="760"/>
      <c r="BS86" s="760"/>
      <c r="BT86" s="760"/>
      <c r="BU86" s="760"/>
      <c r="BV86" s="760"/>
      <c r="BW86" s="760"/>
      <c r="BX86" s="760"/>
      <c r="BY86" s="760"/>
      <c r="BZ86" s="760"/>
      <c r="CA86" s="760"/>
      <c r="CB86" s="760"/>
      <c r="CC86" s="760"/>
      <c r="CD86" s="760"/>
      <c r="CE86" s="760"/>
      <c r="CF86" s="760"/>
      <c r="CG86" s="760"/>
      <c r="CH86" s="760"/>
      <c r="CI86" s="760"/>
      <c r="CJ86" s="760"/>
      <c r="CK86" s="760"/>
      <c r="CL86" s="760"/>
      <c r="CM86" s="760"/>
      <c r="CN86" s="760"/>
      <c r="CO86" s="760"/>
      <c r="CP86" s="760"/>
      <c r="CQ86" s="760"/>
      <c r="CR86" s="760"/>
      <c r="CS86" s="760"/>
      <c r="CT86" s="760"/>
      <c r="CU86" s="760"/>
      <c r="CV86" s="760"/>
      <c r="CW86" s="760"/>
      <c r="CX86" s="760"/>
      <c r="CY86" s="760"/>
      <c r="CZ86" s="760"/>
      <c r="DA86" s="760"/>
      <c r="DB86" s="760"/>
      <c r="DC86" s="760"/>
      <c r="DD86" s="760"/>
      <c r="DE86" s="760"/>
      <c r="DF86" s="760"/>
      <c r="DG86" s="760"/>
      <c r="DH86" s="760"/>
      <c r="DI86" s="760"/>
      <c r="DJ86" s="760"/>
      <c r="DK86" s="760"/>
      <c r="DL86" s="760"/>
      <c r="DM86" s="760"/>
      <c r="DN86" s="760"/>
      <c r="DO86" s="760"/>
      <c r="DP86" s="760"/>
      <c r="DQ86" s="760"/>
      <c r="DR86" s="760"/>
      <c r="DS86" s="760"/>
    </row>
    <row r="87" spans="1:123" s="761" customFormat="1">
      <c r="A87" s="789" t="s">
        <v>1487</v>
      </c>
      <c r="B87" s="776" t="s">
        <v>1488</v>
      </c>
      <c r="C87" s="804"/>
      <c r="D87" s="804"/>
      <c r="E87" s="804"/>
      <c r="F87" s="829"/>
      <c r="G87" s="829"/>
      <c r="H87" s="829"/>
      <c r="I87" s="829"/>
      <c r="J87" s="829"/>
      <c r="K87" s="788"/>
      <c r="L87" s="760"/>
      <c r="M87" s="760"/>
      <c r="N87" s="760"/>
      <c r="O87" s="760"/>
      <c r="P87" s="760"/>
      <c r="Q87" s="760"/>
      <c r="R87" s="760"/>
      <c r="S87" s="760"/>
      <c r="T87" s="760"/>
      <c r="U87" s="760"/>
      <c r="V87" s="760"/>
      <c r="W87" s="760"/>
      <c r="X87" s="760"/>
      <c r="Y87" s="760"/>
      <c r="Z87" s="760"/>
      <c r="AA87" s="760"/>
      <c r="AB87" s="760"/>
      <c r="AC87" s="760"/>
      <c r="AD87" s="760"/>
      <c r="AE87" s="760"/>
      <c r="AF87" s="760"/>
      <c r="AG87" s="760"/>
      <c r="AH87" s="760"/>
      <c r="AI87" s="760"/>
      <c r="AJ87" s="760"/>
      <c r="AK87" s="760"/>
      <c r="AL87" s="760"/>
      <c r="AM87" s="760"/>
      <c r="AN87" s="760"/>
      <c r="AO87" s="760"/>
      <c r="AP87" s="760"/>
      <c r="AQ87" s="760"/>
      <c r="AR87" s="760"/>
      <c r="AS87" s="760"/>
      <c r="AT87" s="760"/>
      <c r="AU87" s="760"/>
      <c r="AV87" s="760"/>
      <c r="AW87" s="760"/>
      <c r="AX87" s="760"/>
      <c r="AY87" s="760"/>
      <c r="AZ87" s="760"/>
      <c r="BA87" s="760"/>
      <c r="BB87" s="760"/>
      <c r="BC87" s="760"/>
      <c r="BD87" s="760"/>
      <c r="BE87" s="760"/>
      <c r="BF87" s="760"/>
      <c r="BG87" s="760"/>
      <c r="BH87" s="760"/>
      <c r="BI87" s="760"/>
      <c r="BJ87" s="760"/>
      <c r="BK87" s="760"/>
      <c r="BL87" s="760"/>
      <c r="BM87" s="760"/>
      <c r="BN87" s="760"/>
      <c r="BO87" s="760"/>
      <c r="BP87" s="760"/>
      <c r="BQ87" s="760"/>
      <c r="BR87" s="760"/>
      <c r="BS87" s="760"/>
      <c r="BT87" s="760"/>
      <c r="BU87" s="760"/>
      <c r="BV87" s="760"/>
      <c r="BW87" s="760"/>
      <c r="BX87" s="760"/>
      <c r="BY87" s="760"/>
      <c r="BZ87" s="760"/>
      <c r="CA87" s="760"/>
      <c r="CB87" s="760"/>
      <c r="CC87" s="760"/>
      <c r="CD87" s="760"/>
      <c r="CE87" s="760"/>
      <c r="CF87" s="760"/>
      <c r="CG87" s="760"/>
      <c r="CH87" s="760"/>
      <c r="CI87" s="760"/>
      <c r="CJ87" s="760"/>
      <c r="CK87" s="760"/>
      <c r="CL87" s="760"/>
      <c r="CM87" s="760"/>
      <c r="CN87" s="760"/>
      <c r="CO87" s="760"/>
      <c r="CP87" s="760"/>
      <c r="CQ87" s="760"/>
      <c r="CR87" s="760"/>
      <c r="CS87" s="760"/>
      <c r="CT87" s="760"/>
      <c r="CU87" s="760"/>
      <c r="CV87" s="760"/>
      <c r="CW87" s="760"/>
      <c r="CX87" s="760"/>
      <c r="CY87" s="760"/>
      <c r="CZ87" s="760"/>
      <c r="DA87" s="760"/>
      <c r="DB87" s="760"/>
      <c r="DC87" s="760"/>
      <c r="DD87" s="760"/>
      <c r="DE87" s="760"/>
      <c r="DF87" s="760"/>
      <c r="DG87" s="760"/>
      <c r="DH87" s="760"/>
      <c r="DI87" s="760"/>
      <c r="DJ87" s="760"/>
      <c r="DK87" s="760"/>
      <c r="DL87" s="760"/>
      <c r="DM87" s="760"/>
      <c r="DN87" s="760"/>
      <c r="DO87" s="760"/>
      <c r="DP87" s="760"/>
      <c r="DQ87" s="760"/>
      <c r="DR87" s="760"/>
      <c r="DS87" s="760"/>
    </row>
    <row r="88" spans="1:123" s="761" customFormat="1" ht="28.5">
      <c r="A88" s="789" t="s">
        <v>1489</v>
      </c>
      <c r="B88" s="776" t="s">
        <v>1490</v>
      </c>
      <c r="C88" s="804"/>
      <c r="D88" s="804"/>
      <c r="E88" s="804"/>
      <c r="F88" s="829"/>
      <c r="G88" s="829"/>
      <c r="H88" s="829"/>
      <c r="I88" s="829"/>
      <c r="J88" s="829"/>
      <c r="K88" s="788"/>
      <c r="L88" s="760"/>
      <c r="M88" s="760"/>
      <c r="N88" s="760"/>
      <c r="O88" s="760"/>
      <c r="P88" s="760"/>
      <c r="Q88" s="760"/>
      <c r="R88" s="760"/>
      <c r="S88" s="760"/>
      <c r="T88" s="760"/>
      <c r="U88" s="760"/>
      <c r="V88" s="760"/>
      <c r="W88" s="760"/>
      <c r="X88" s="760"/>
      <c r="Y88" s="760"/>
      <c r="Z88" s="760"/>
      <c r="AA88" s="760"/>
      <c r="AB88" s="760"/>
      <c r="AC88" s="760"/>
      <c r="AD88" s="760"/>
      <c r="AE88" s="760"/>
      <c r="AF88" s="760"/>
      <c r="AG88" s="760"/>
      <c r="AH88" s="760"/>
      <c r="AI88" s="760"/>
      <c r="AJ88" s="760"/>
      <c r="AK88" s="760"/>
      <c r="AL88" s="760"/>
      <c r="AM88" s="760"/>
      <c r="AN88" s="760"/>
      <c r="AO88" s="760"/>
      <c r="AP88" s="760"/>
      <c r="AQ88" s="760"/>
      <c r="AR88" s="760"/>
      <c r="AS88" s="760"/>
      <c r="AT88" s="760"/>
      <c r="AU88" s="760"/>
      <c r="AV88" s="760"/>
      <c r="AW88" s="760"/>
      <c r="AX88" s="760"/>
      <c r="AY88" s="760"/>
      <c r="AZ88" s="760"/>
      <c r="BA88" s="760"/>
      <c r="BB88" s="760"/>
      <c r="BC88" s="760"/>
      <c r="BD88" s="760"/>
      <c r="BE88" s="760"/>
      <c r="BF88" s="760"/>
      <c r="BG88" s="760"/>
      <c r="BH88" s="760"/>
      <c r="BI88" s="760"/>
      <c r="BJ88" s="760"/>
      <c r="BK88" s="760"/>
      <c r="BL88" s="760"/>
      <c r="BM88" s="760"/>
      <c r="BN88" s="760"/>
      <c r="BO88" s="760"/>
      <c r="BP88" s="760"/>
      <c r="BQ88" s="760"/>
      <c r="BR88" s="760"/>
      <c r="BS88" s="760"/>
      <c r="BT88" s="760"/>
      <c r="BU88" s="760"/>
      <c r="BV88" s="760"/>
      <c r="BW88" s="760"/>
      <c r="BX88" s="760"/>
      <c r="BY88" s="760"/>
      <c r="BZ88" s="760"/>
      <c r="CA88" s="760"/>
      <c r="CB88" s="760"/>
      <c r="CC88" s="760"/>
      <c r="CD88" s="760"/>
      <c r="CE88" s="760"/>
      <c r="CF88" s="760"/>
      <c r="CG88" s="760"/>
      <c r="CH88" s="760"/>
      <c r="CI88" s="760"/>
      <c r="CJ88" s="760"/>
      <c r="CK88" s="760"/>
      <c r="CL88" s="760"/>
      <c r="CM88" s="760"/>
      <c r="CN88" s="760"/>
      <c r="CO88" s="760"/>
      <c r="CP88" s="760"/>
      <c r="CQ88" s="760"/>
      <c r="CR88" s="760"/>
      <c r="CS88" s="760"/>
      <c r="CT88" s="760"/>
      <c r="CU88" s="760"/>
      <c r="CV88" s="760"/>
      <c r="CW88" s="760"/>
      <c r="CX88" s="760"/>
      <c r="CY88" s="760"/>
      <c r="CZ88" s="760"/>
      <c r="DA88" s="760"/>
      <c r="DB88" s="760"/>
      <c r="DC88" s="760"/>
      <c r="DD88" s="760"/>
      <c r="DE88" s="760"/>
      <c r="DF88" s="760"/>
      <c r="DG88" s="760"/>
      <c r="DH88" s="760"/>
      <c r="DI88" s="760"/>
      <c r="DJ88" s="760"/>
      <c r="DK88" s="760"/>
      <c r="DL88" s="760"/>
      <c r="DM88" s="760"/>
      <c r="DN88" s="760"/>
      <c r="DO88" s="760"/>
      <c r="DP88" s="760"/>
      <c r="DQ88" s="760"/>
      <c r="DR88" s="760"/>
      <c r="DS88" s="760"/>
    </row>
    <row r="89" spans="1:123" s="761" customFormat="1">
      <c r="A89" s="789" t="s">
        <v>1491</v>
      </c>
      <c r="B89" s="776" t="s">
        <v>1492</v>
      </c>
      <c r="C89" s="804"/>
      <c r="D89" s="804"/>
      <c r="E89" s="804"/>
      <c r="F89" s="829"/>
      <c r="G89" s="829"/>
      <c r="H89" s="829"/>
      <c r="I89" s="829"/>
      <c r="J89" s="829"/>
      <c r="K89" s="788"/>
      <c r="L89" s="760"/>
      <c r="M89" s="760"/>
      <c r="N89" s="760"/>
      <c r="O89" s="760"/>
      <c r="P89" s="760"/>
      <c r="Q89" s="760"/>
      <c r="R89" s="760"/>
      <c r="S89" s="760"/>
      <c r="T89" s="760"/>
      <c r="U89" s="760"/>
      <c r="V89" s="760"/>
      <c r="W89" s="760"/>
      <c r="X89" s="760"/>
      <c r="Y89" s="760"/>
      <c r="Z89" s="760"/>
      <c r="AA89" s="760"/>
      <c r="AB89" s="760"/>
      <c r="AC89" s="760"/>
      <c r="AD89" s="760"/>
      <c r="AE89" s="760"/>
      <c r="AF89" s="760"/>
      <c r="AG89" s="760"/>
      <c r="AH89" s="760"/>
      <c r="AI89" s="760"/>
      <c r="AJ89" s="760"/>
      <c r="AK89" s="760"/>
      <c r="AL89" s="760"/>
      <c r="AM89" s="760"/>
      <c r="AN89" s="760"/>
      <c r="AO89" s="760"/>
      <c r="AP89" s="760"/>
      <c r="AQ89" s="760"/>
      <c r="AR89" s="760"/>
      <c r="AS89" s="760"/>
      <c r="AT89" s="760"/>
      <c r="AU89" s="760"/>
      <c r="AV89" s="760"/>
      <c r="AW89" s="760"/>
      <c r="AX89" s="760"/>
      <c r="AY89" s="760"/>
      <c r="AZ89" s="760"/>
      <c r="BA89" s="760"/>
      <c r="BB89" s="760"/>
      <c r="BC89" s="760"/>
      <c r="BD89" s="760"/>
      <c r="BE89" s="760"/>
      <c r="BF89" s="760"/>
      <c r="BG89" s="760"/>
      <c r="BH89" s="760"/>
      <c r="BI89" s="760"/>
      <c r="BJ89" s="760"/>
      <c r="BK89" s="760"/>
      <c r="BL89" s="760"/>
      <c r="BM89" s="760"/>
      <c r="BN89" s="760"/>
      <c r="BO89" s="760"/>
      <c r="BP89" s="760"/>
      <c r="BQ89" s="760"/>
      <c r="BR89" s="760"/>
      <c r="BS89" s="760"/>
      <c r="BT89" s="760"/>
      <c r="BU89" s="760"/>
      <c r="BV89" s="760"/>
      <c r="BW89" s="760"/>
      <c r="BX89" s="760"/>
      <c r="BY89" s="760"/>
      <c r="BZ89" s="760"/>
      <c r="CA89" s="760"/>
      <c r="CB89" s="760"/>
      <c r="CC89" s="760"/>
      <c r="CD89" s="760"/>
      <c r="CE89" s="760"/>
      <c r="CF89" s="760"/>
      <c r="CG89" s="760"/>
      <c r="CH89" s="760"/>
      <c r="CI89" s="760"/>
      <c r="CJ89" s="760"/>
      <c r="CK89" s="760"/>
      <c r="CL89" s="760"/>
      <c r="CM89" s="760"/>
      <c r="CN89" s="760"/>
      <c r="CO89" s="760"/>
      <c r="CP89" s="760"/>
      <c r="CQ89" s="760"/>
      <c r="CR89" s="760"/>
      <c r="CS89" s="760"/>
      <c r="CT89" s="760"/>
      <c r="CU89" s="760"/>
      <c r="CV89" s="760"/>
      <c r="CW89" s="760"/>
      <c r="CX89" s="760"/>
      <c r="CY89" s="760"/>
      <c r="CZ89" s="760"/>
      <c r="DA89" s="760"/>
      <c r="DB89" s="760"/>
      <c r="DC89" s="760"/>
      <c r="DD89" s="760"/>
      <c r="DE89" s="760"/>
      <c r="DF89" s="760"/>
      <c r="DG89" s="760"/>
      <c r="DH89" s="760"/>
      <c r="DI89" s="760"/>
      <c r="DJ89" s="760"/>
      <c r="DK89" s="760"/>
      <c r="DL89" s="760"/>
      <c r="DM89" s="760"/>
      <c r="DN89" s="760"/>
      <c r="DO89" s="760"/>
      <c r="DP89" s="760"/>
      <c r="DQ89" s="760"/>
      <c r="DR89" s="760"/>
      <c r="DS89" s="760"/>
    </row>
    <row r="90" spans="1:123" s="761" customFormat="1">
      <c r="A90" s="789" t="s">
        <v>1493</v>
      </c>
      <c r="B90" s="803" t="s">
        <v>1494</v>
      </c>
      <c r="C90" s="804">
        <v>0</v>
      </c>
      <c r="D90" s="804">
        <v>0</v>
      </c>
      <c r="E90" s="804">
        <v>0</v>
      </c>
      <c r="F90" s="829">
        <v>1.58</v>
      </c>
      <c r="G90" s="829">
        <v>0</v>
      </c>
      <c r="H90" s="829">
        <v>1.58</v>
      </c>
      <c r="I90" s="829">
        <v>0</v>
      </c>
      <c r="J90" s="829">
        <v>1.58</v>
      </c>
      <c r="K90" s="788"/>
      <c r="L90" s="760"/>
      <c r="M90" s="760"/>
      <c r="N90" s="760"/>
      <c r="O90" s="760"/>
      <c r="P90" s="760"/>
      <c r="Q90" s="760"/>
      <c r="R90" s="760"/>
      <c r="S90" s="760"/>
      <c r="T90" s="760"/>
      <c r="U90" s="760"/>
      <c r="V90" s="760"/>
      <c r="W90" s="760"/>
      <c r="X90" s="760"/>
      <c r="Y90" s="760"/>
      <c r="Z90" s="760"/>
      <c r="AA90" s="760"/>
      <c r="AB90" s="760"/>
      <c r="AC90" s="760"/>
      <c r="AD90" s="760"/>
      <c r="AE90" s="760"/>
      <c r="AF90" s="760"/>
      <c r="AG90" s="760"/>
      <c r="AH90" s="760"/>
      <c r="AI90" s="760"/>
      <c r="AJ90" s="760"/>
      <c r="AK90" s="760"/>
      <c r="AL90" s="760"/>
      <c r="AM90" s="760"/>
      <c r="AN90" s="760"/>
      <c r="AO90" s="760"/>
      <c r="AP90" s="760"/>
      <c r="AQ90" s="760"/>
      <c r="AR90" s="760"/>
      <c r="AS90" s="760"/>
      <c r="AT90" s="760"/>
      <c r="AU90" s="760"/>
      <c r="AV90" s="760"/>
      <c r="AW90" s="760"/>
      <c r="AX90" s="760"/>
      <c r="AY90" s="760"/>
      <c r="AZ90" s="760"/>
      <c r="BA90" s="760"/>
      <c r="BB90" s="760"/>
      <c r="BC90" s="760"/>
      <c r="BD90" s="760"/>
      <c r="BE90" s="760"/>
      <c r="BF90" s="760"/>
      <c r="BG90" s="760"/>
      <c r="BH90" s="760"/>
      <c r="BI90" s="760"/>
      <c r="BJ90" s="760"/>
      <c r="BK90" s="760"/>
      <c r="BL90" s="760"/>
      <c r="BM90" s="760"/>
      <c r="BN90" s="760"/>
      <c r="BO90" s="760"/>
      <c r="BP90" s="760"/>
      <c r="BQ90" s="760"/>
      <c r="BR90" s="760"/>
      <c r="BS90" s="760"/>
      <c r="BT90" s="760"/>
      <c r="BU90" s="760"/>
      <c r="BV90" s="760"/>
      <c r="BW90" s="760"/>
      <c r="BX90" s="760"/>
      <c r="BY90" s="760"/>
      <c r="BZ90" s="760"/>
      <c r="CA90" s="760"/>
      <c r="CB90" s="760"/>
      <c r="CC90" s="760"/>
      <c r="CD90" s="760"/>
      <c r="CE90" s="760"/>
      <c r="CF90" s="760"/>
      <c r="CG90" s="760"/>
      <c r="CH90" s="760"/>
      <c r="CI90" s="760"/>
      <c r="CJ90" s="760"/>
      <c r="CK90" s="760"/>
      <c r="CL90" s="760"/>
      <c r="CM90" s="760"/>
      <c r="CN90" s="760"/>
      <c r="CO90" s="760"/>
      <c r="CP90" s="760"/>
      <c r="CQ90" s="760"/>
      <c r="CR90" s="760"/>
      <c r="CS90" s="760"/>
      <c r="CT90" s="760"/>
      <c r="CU90" s="760"/>
      <c r="CV90" s="760"/>
      <c r="CW90" s="760"/>
      <c r="CX90" s="760"/>
      <c r="CY90" s="760"/>
      <c r="CZ90" s="760"/>
      <c r="DA90" s="760"/>
      <c r="DB90" s="760"/>
      <c r="DC90" s="760"/>
      <c r="DD90" s="760"/>
      <c r="DE90" s="760"/>
      <c r="DF90" s="760"/>
      <c r="DG90" s="760"/>
      <c r="DH90" s="760"/>
      <c r="DI90" s="760"/>
      <c r="DJ90" s="760"/>
      <c r="DK90" s="760"/>
      <c r="DL90" s="760"/>
      <c r="DM90" s="760"/>
      <c r="DN90" s="760"/>
      <c r="DO90" s="760"/>
      <c r="DP90" s="760"/>
      <c r="DQ90" s="760"/>
      <c r="DR90" s="760"/>
      <c r="DS90" s="760"/>
    </row>
    <row r="91" spans="1:123" s="761" customFormat="1">
      <c r="A91" s="789" t="s">
        <v>1495</v>
      </c>
      <c r="B91" s="776" t="s">
        <v>1496</v>
      </c>
      <c r="C91" s="804"/>
      <c r="D91" s="804"/>
      <c r="E91" s="804"/>
      <c r="F91" s="829"/>
      <c r="G91" s="829"/>
      <c r="H91" s="829"/>
      <c r="I91" s="829"/>
      <c r="J91" s="829"/>
      <c r="K91" s="788"/>
      <c r="L91" s="760"/>
      <c r="M91" s="760"/>
      <c r="N91" s="760"/>
      <c r="O91" s="760"/>
      <c r="P91" s="760"/>
      <c r="Q91" s="760"/>
      <c r="R91" s="760"/>
      <c r="S91" s="760"/>
      <c r="T91" s="760"/>
      <c r="U91" s="760"/>
      <c r="V91" s="760"/>
      <c r="W91" s="760"/>
      <c r="X91" s="760"/>
      <c r="Y91" s="760"/>
      <c r="Z91" s="760"/>
      <c r="AA91" s="760"/>
      <c r="AB91" s="760"/>
      <c r="AC91" s="760"/>
      <c r="AD91" s="760"/>
      <c r="AE91" s="760"/>
      <c r="AF91" s="760"/>
      <c r="AG91" s="760"/>
      <c r="AH91" s="760"/>
      <c r="AI91" s="760"/>
      <c r="AJ91" s="760"/>
      <c r="AK91" s="760"/>
      <c r="AL91" s="760"/>
      <c r="AM91" s="760"/>
      <c r="AN91" s="760"/>
      <c r="AO91" s="760"/>
      <c r="AP91" s="760"/>
      <c r="AQ91" s="760"/>
      <c r="AR91" s="760"/>
      <c r="AS91" s="760"/>
      <c r="AT91" s="760"/>
      <c r="AU91" s="760"/>
      <c r="AV91" s="760"/>
      <c r="AW91" s="760"/>
      <c r="AX91" s="760"/>
      <c r="AY91" s="760"/>
      <c r="AZ91" s="760"/>
      <c r="BA91" s="760"/>
      <c r="BB91" s="760"/>
      <c r="BC91" s="760"/>
      <c r="BD91" s="760"/>
      <c r="BE91" s="760"/>
      <c r="BF91" s="760"/>
      <c r="BG91" s="760"/>
      <c r="BH91" s="760"/>
      <c r="BI91" s="760"/>
      <c r="BJ91" s="760"/>
      <c r="BK91" s="760"/>
      <c r="BL91" s="760"/>
      <c r="BM91" s="760"/>
      <c r="BN91" s="760"/>
      <c r="BO91" s="760"/>
      <c r="BP91" s="760"/>
      <c r="BQ91" s="760"/>
      <c r="BR91" s="760"/>
      <c r="BS91" s="760"/>
      <c r="BT91" s="760"/>
      <c r="BU91" s="760"/>
      <c r="BV91" s="760"/>
      <c r="BW91" s="760"/>
      <c r="BX91" s="760"/>
      <c r="BY91" s="760"/>
      <c r="BZ91" s="760"/>
      <c r="CA91" s="760"/>
      <c r="CB91" s="760"/>
      <c r="CC91" s="760"/>
      <c r="CD91" s="760"/>
      <c r="CE91" s="760"/>
      <c r="CF91" s="760"/>
      <c r="CG91" s="760"/>
      <c r="CH91" s="760"/>
      <c r="CI91" s="760"/>
      <c r="CJ91" s="760"/>
      <c r="CK91" s="760"/>
      <c r="CL91" s="760"/>
      <c r="CM91" s="760"/>
      <c r="CN91" s="760"/>
      <c r="CO91" s="760"/>
      <c r="CP91" s="760"/>
      <c r="CQ91" s="760"/>
      <c r="CR91" s="760"/>
      <c r="CS91" s="760"/>
      <c r="CT91" s="760"/>
      <c r="CU91" s="760"/>
      <c r="CV91" s="760"/>
      <c r="CW91" s="760"/>
      <c r="CX91" s="760"/>
      <c r="CY91" s="760"/>
      <c r="CZ91" s="760"/>
      <c r="DA91" s="760"/>
      <c r="DB91" s="760"/>
      <c r="DC91" s="760"/>
      <c r="DD91" s="760"/>
      <c r="DE91" s="760"/>
      <c r="DF91" s="760"/>
      <c r="DG91" s="760"/>
      <c r="DH91" s="760"/>
      <c r="DI91" s="760"/>
      <c r="DJ91" s="760"/>
      <c r="DK91" s="760"/>
      <c r="DL91" s="760"/>
      <c r="DM91" s="760"/>
      <c r="DN91" s="760"/>
      <c r="DO91" s="760"/>
      <c r="DP91" s="760"/>
      <c r="DQ91" s="760"/>
      <c r="DR91" s="760"/>
      <c r="DS91" s="760"/>
    </row>
    <row r="92" spans="1:123" s="761" customFormat="1">
      <c r="A92" s="789" t="s">
        <v>1497</v>
      </c>
      <c r="B92" s="776" t="s">
        <v>1498</v>
      </c>
      <c r="C92" s="804"/>
      <c r="D92" s="804"/>
      <c r="E92" s="804"/>
      <c r="F92" s="829"/>
      <c r="G92" s="829"/>
      <c r="H92" s="829"/>
      <c r="I92" s="829"/>
      <c r="J92" s="829"/>
      <c r="K92" s="788"/>
      <c r="L92" s="760"/>
      <c r="M92" s="760"/>
      <c r="N92" s="760"/>
      <c r="O92" s="760"/>
      <c r="P92" s="760"/>
      <c r="Q92" s="760"/>
      <c r="R92" s="760"/>
      <c r="S92" s="760"/>
      <c r="T92" s="760"/>
      <c r="U92" s="760"/>
      <c r="V92" s="760"/>
      <c r="W92" s="760"/>
      <c r="X92" s="760"/>
      <c r="Y92" s="760"/>
      <c r="Z92" s="760"/>
      <c r="AA92" s="760"/>
      <c r="AB92" s="760"/>
      <c r="AC92" s="760"/>
      <c r="AD92" s="760"/>
      <c r="AE92" s="760"/>
      <c r="AF92" s="760"/>
      <c r="AG92" s="760"/>
      <c r="AH92" s="760"/>
      <c r="AI92" s="760"/>
      <c r="AJ92" s="760"/>
      <c r="AK92" s="760"/>
      <c r="AL92" s="760"/>
      <c r="AM92" s="760"/>
      <c r="AN92" s="760"/>
      <c r="AO92" s="760"/>
      <c r="AP92" s="760"/>
      <c r="AQ92" s="760"/>
      <c r="AR92" s="760"/>
      <c r="AS92" s="760"/>
      <c r="AT92" s="760"/>
      <c r="AU92" s="760"/>
      <c r="AV92" s="760"/>
      <c r="AW92" s="760"/>
      <c r="AX92" s="760"/>
      <c r="AY92" s="760"/>
      <c r="AZ92" s="760"/>
      <c r="BA92" s="760"/>
      <c r="BB92" s="760"/>
      <c r="BC92" s="760"/>
      <c r="BD92" s="760"/>
      <c r="BE92" s="760"/>
      <c r="BF92" s="760"/>
      <c r="BG92" s="760"/>
      <c r="BH92" s="760"/>
      <c r="BI92" s="760"/>
      <c r="BJ92" s="760"/>
      <c r="BK92" s="760"/>
      <c r="BL92" s="760"/>
      <c r="BM92" s="760"/>
      <c r="BN92" s="760"/>
      <c r="BO92" s="760"/>
      <c r="BP92" s="760"/>
      <c r="BQ92" s="760"/>
      <c r="BR92" s="760"/>
      <c r="BS92" s="760"/>
      <c r="BT92" s="760"/>
      <c r="BU92" s="760"/>
      <c r="BV92" s="760"/>
      <c r="BW92" s="760"/>
      <c r="BX92" s="760"/>
      <c r="BY92" s="760"/>
      <c r="BZ92" s="760"/>
      <c r="CA92" s="760"/>
      <c r="CB92" s="760"/>
      <c r="CC92" s="760"/>
      <c r="CD92" s="760"/>
      <c r="CE92" s="760"/>
      <c r="CF92" s="760"/>
      <c r="CG92" s="760"/>
      <c r="CH92" s="760"/>
      <c r="CI92" s="760"/>
      <c r="CJ92" s="760"/>
      <c r="CK92" s="760"/>
      <c r="CL92" s="760"/>
      <c r="CM92" s="760"/>
      <c r="CN92" s="760"/>
      <c r="CO92" s="760"/>
      <c r="CP92" s="760"/>
      <c r="CQ92" s="760"/>
      <c r="CR92" s="760"/>
      <c r="CS92" s="760"/>
      <c r="CT92" s="760"/>
      <c r="CU92" s="760"/>
      <c r="CV92" s="760"/>
      <c r="CW92" s="760"/>
      <c r="CX92" s="760"/>
      <c r="CY92" s="760"/>
      <c r="CZ92" s="760"/>
      <c r="DA92" s="760"/>
      <c r="DB92" s="760"/>
      <c r="DC92" s="760"/>
      <c r="DD92" s="760"/>
      <c r="DE92" s="760"/>
      <c r="DF92" s="760"/>
      <c r="DG92" s="760"/>
      <c r="DH92" s="760"/>
      <c r="DI92" s="760"/>
      <c r="DJ92" s="760"/>
      <c r="DK92" s="760"/>
      <c r="DL92" s="760"/>
      <c r="DM92" s="760"/>
      <c r="DN92" s="760"/>
      <c r="DO92" s="760"/>
      <c r="DP92" s="760"/>
      <c r="DQ92" s="760"/>
      <c r="DR92" s="760"/>
      <c r="DS92" s="760"/>
    </row>
    <row r="93" spans="1:123" s="761" customFormat="1">
      <c r="A93" s="789" t="s">
        <v>1499</v>
      </c>
      <c r="B93" s="776" t="s">
        <v>1500</v>
      </c>
      <c r="C93" s="804"/>
      <c r="D93" s="804"/>
      <c r="E93" s="804"/>
      <c r="F93" s="829"/>
      <c r="G93" s="829"/>
      <c r="H93" s="829"/>
      <c r="I93" s="829"/>
      <c r="J93" s="829"/>
      <c r="K93" s="788"/>
      <c r="L93" s="760"/>
      <c r="M93" s="760"/>
      <c r="N93" s="760"/>
      <c r="O93" s="760"/>
      <c r="P93" s="760"/>
      <c r="Q93" s="760"/>
      <c r="R93" s="760"/>
      <c r="S93" s="760"/>
      <c r="T93" s="760"/>
      <c r="U93" s="760"/>
      <c r="V93" s="760"/>
      <c r="W93" s="760"/>
      <c r="X93" s="760"/>
      <c r="Y93" s="760"/>
      <c r="Z93" s="760"/>
      <c r="AA93" s="760"/>
      <c r="AB93" s="760"/>
      <c r="AC93" s="760"/>
      <c r="AD93" s="760"/>
      <c r="AE93" s="760"/>
      <c r="AF93" s="760"/>
      <c r="AG93" s="760"/>
      <c r="AH93" s="760"/>
      <c r="AI93" s="760"/>
      <c r="AJ93" s="760"/>
      <c r="AK93" s="760"/>
      <c r="AL93" s="760"/>
      <c r="AM93" s="760"/>
      <c r="AN93" s="760"/>
      <c r="AO93" s="760"/>
      <c r="AP93" s="760"/>
      <c r="AQ93" s="760"/>
      <c r="AR93" s="760"/>
      <c r="AS93" s="760"/>
      <c r="AT93" s="760"/>
      <c r="AU93" s="760"/>
      <c r="AV93" s="760"/>
      <c r="AW93" s="760"/>
      <c r="AX93" s="760"/>
      <c r="AY93" s="760"/>
      <c r="AZ93" s="760"/>
      <c r="BA93" s="760"/>
      <c r="BB93" s="760"/>
      <c r="BC93" s="760"/>
      <c r="BD93" s="760"/>
      <c r="BE93" s="760"/>
      <c r="BF93" s="760"/>
      <c r="BG93" s="760"/>
      <c r="BH93" s="760"/>
      <c r="BI93" s="760"/>
      <c r="BJ93" s="760"/>
      <c r="BK93" s="760"/>
      <c r="BL93" s="760"/>
      <c r="BM93" s="760"/>
      <c r="BN93" s="760"/>
      <c r="BO93" s="760"/>
      <c r="BP93" s="760"/>
      <c r="BQ93" s="760"/>
      <c r="BR93" s="760"/>
      <c r="BS93" s="760"/>
      <c r="BT93" s="760"/>
      <c r="BU93" s="760"/>
      <c r="BV93" s="760"/>
      <c r="BW93" s="760"/>
      <c r="BX93" s="760"/>
      <c r="BY93" s="760"/>
      <c r="BZ93" s="760"/>
      <c r="CA93" s="760"/>
      <c r="CB93" s="760"/>
      <c r="CC93" s="760"/>
      <c r="CD93" s="760"/>
      <c r="CE93" s="760"/>
      <c r="CF93" s="760"/>
      <c r="CG93" s="760"/>
      <c r="CH93" s="760"/>
      <c r="CI93" s="760"/>
      <c r="CJ93" s="760"/>
      <c r="CK93" s="760"/>
      <c r="CL93" s="760"/>
      <c r="CM93" s="760"/>
      <c r="CN93" s="760"/>
      <c r="CO93" s="760"/>
      <c r="CP93" s="760"/>
      <c r="CQ93" s="760"/>
      <c r="CR93" s="760"/>
      <c r="CS93" s="760"/>
      <c r="CT93" s="760"/>
      <c r="CU93" s="760"/>
      <c r="CV93" s="760"/>
      <c r="CW93" s="760"/>
      <c r="CX93" s="760"/>
      <c r="CY93" s="760"/>
      <c r="CZ93" s="760"/>
      <c r="DA93" s="760"/>
      <c r="DB93" s="760"/>
      <c r="DC93" s="760"/>
      <c r="DD93" s="760"/>
      <c r="DE93" s="760"/>
      <c r="DF93" s="760"/>
      <c r="DG93" s="760"/>
      <c r="DH93" s="760"/>
      <c r="DI93" s="760"/>
      <c r="DJ93" s="760"/>
      <c r="DK93" s="760"/>
      <c r="DL93" s="760"/>
      <c r="DM93" s="760"/>
      <c r="DN93" s="760"/>
      <c r="DO93" s="760"/>
      <c r="DP93" s="760"/>
      <c r="DQ93" s="760"/>
      <c r="DR93" s="760"/>
      <c r="DS93" s="760"/>
    </row>
    <row r="94" spans="1:123" s="761" customFormat="1">
      <c r="A94" s="789" t="s">
        <v>1501</v>
      </c>
      <c r="B94" s="776" t="s">
        <v>1502</v>
      </c>
      <c r="C94" s="804"/>
      <c r="D94" s="804"/>
      <c r="E94" s="804"/>
      <c r="F94" s="829">
        <v>1.58</v>
      </c>
      <c r="G94" s="829"/>
      <c r="H94" s="829">
        <v>1.58</v>
      </c>
      <c r="I94" s="829"/>
      <c r="J94" s="829">
        <v>1.58</v>
      </c>
      <c r="K94" s="788"/>
      <c r="L94" s="760"/>
      <c r="M94" s="760"/>
      <c r="N94" s="760"/>
      <c r="O94" s="760"/>
      <c r="P94" s="760"/>
      <c r="Q94" s="760"/>
      <c r="R94" s="760"/>
      <c r="S94" s="760"/>
      <c r="T94" s="760"/>
      <c r="U94" s="760"/>
      <c r="V94" s="760"/>
      <c r="W94" s="760"/>
      <c r="X94" s="760"/>
      <c r="Y94" s="760"/>
      <c r="Z94" s="760"/>
      <c r="AA94" s="760"/>
      <c r="AB94" s="760"/>
      <c r="AC94" s="760"/>
      <c r="AD94" s="760"/>
      <c r="AE94" s="760"/>
      <c r="AF94" s="760"/>
      <c r="AG94" s="760"/>
      <c r="AH94" s="760"/>
      <c r="AI94" s="760"/>
      <c r="AJ94" s="760"/>
      <c r="AK94" s="760"/>
      <c r="AL94" s="760"/>
      <c r="AM94" s="760"/>
      <c r="AN94" s="760"/>
      <c r="AO94" s="760"/>
      <c r="AP94" s="760"/>
      <c r="AQ94" s="760"/>
      <c r="AR94" s="760"/>
      <c r="AS94" s="760"/>
      <c r="AT94" s="760"/>
      <c r="AU94" s="760"/>
      <c r="AV94" s="760"/>
      <c r="AW94" s="760"/>
      <c r="AX94" s="760"/>
      <c r="AY94" s="760"/>
      <c r="AZ94" s="760"/>
      <c r="BA94" s="760"/>
      <c r="BB94" s="760"/>
      <c r="BC94" s="760"/>
      <c r="BD94" s="760"/>
      <c r="BE94" s="760"/>
      <c r="BF94" s="760"/>
      <c r="BG94" s="760"/>
      <c r="BH94" s="760"/>
      <c r="BI94" s="760"/>
      <c r="BJ94" s="760"/>
      <c r="BK94" s="760"/>
      <c r="BL94" s="760"/>
      <c r="BM94" s="760"/>
      <c r="BN94" s="760"/>
      <c r="BO94" s="760"/>
      <c r="BP94" s="760"/>
      <c r="BQ94" s="760"/>
      <c r="BR94" s="760"/>
      <c r="BS94" s="760"/>
      <c r="BT94" s="760"/>
      <c r="BU94" s="760"/>
      <c r="BV94" s="760"/>
      <c r="BW94" s="760"/>
      <c r="BX94" s="760"/>
      <c r="BY94" s="760"/>
      <c r="BZ94" s="760"/>
      <c r="CA94" s="760"/>
      <c r="CB94" s="760"/>
      <c r="CC94" s="760"/>
      <c r="CD94" s="760"/>
      <c r="CE94" s="760"/>
      <c r="CF94" s="760"/>
      <c r="CG94" s="760"/>
      <c r="CH94" s="760"/>
      <c r="CI94" s="760"/>
      <c r="CJ94" s="760"/>
      <c r="CK94" s="760"/>
      <c r="CL94" s="760"/>
      <c r="CM94" s="760"/>
      <c r="CN94" s="760"/>
      <c r="CO94" s="760"/>
      <c r="CP94" s="760"/>
      <c r="CQ94" s="760"/>
      <c r="CR94" s="760"/>
      <c r="CS94" s="760"/>
      <c r="CT94" s="760"/>
      <c r="CU94" s="760"/>
      <c r="CV94" s="760"/>
      <c r="CW94" s="760"/>
      <c r="CX94" s="760"/>
      <c r="CY94" s="760"/>
      <c r="CZ94" s="760"/>
      <c r="DA94" s="760"/>
      <c r="DB94" s="760"/>
      <c r="DC94" s="760"/>
      <c r="DD94" s="760"/>
      <c r="DE94" s="760"/>
      <c r="DF94" s="760"/>
      <c r="DG94" s="760"/>
      <c r="DH94" s="760"/>
      <c r="DI94" s="760"/>
      <c r="DJ94" s="760"/>
      <c r="DK94" s="760"/>
      <c r="DL94" s="760"/>
      <c r="DM94" s="760"/>
      <c r="DN94" s="760"/>
      <c r="DO94" s="760"/>
      <c r="DP94" s="760"/>
      <c r="DQ94" s="760"/>
      <c r="DR94" s="760"/>
      <c r="DS94" s="760"/>
    </row>
    <row r="95" spans="1:123" s="761" customFormat="1">
      <c r="A95" s="789" t="s">
        <v>1503</v>
      </c>
      <c r="B95" s="776" t="s">
        <v>1504</v>
      </c>
      <c r="C95" s="804"/>
      <c r="D95" s="804"/>
      <c r="E95" s="804"/>
      <c r="F95" s="829"/>
      <c r="G95" s="829"/>
      <c r="H95" s="829"/>
      <c r="I95" s="829"/>
      <c r="J95" s="829"/>
      <c r="K95" s="788"/>
      <c r="L95" s="760"/>
      <c r="M95" s="760"/>
      <c r="N95" s="760"/>
      <c r="O95" s="760"/>
      <c r="P95" s="760"/>
      <c r="Q95" s="760"/>
      <c r="R95" s="760"/>
      <c r="S95" s="760"/>
      <c r="T95" s="760"/>
      <c r="U95" s="760"/>
      <c r="V95" s="760"/>
      <c r="W95" s="760"/>
      <c r="X95" s="760"/>
      <c r="Y95" s="760"/>
      <c r="Z95" s="760"/>
      <c r="AA95" s="760"/>
      <c r="AB95" s="760"/>
      <c r="AC95" s="760"/>
      <c r="AD95" s="760"/>
      <c r="AE95" s="760"/>
      <c r="AF95" s="760"/>
      <c r="AG95" s="760"/>
      <c r="AH95" s="760"/>
      <c r="AI95" s="760"/>
      <c r="AJ95" s="760"/>
      <c r="AK95" s="760"/>
      <c r="AL95" s="760"/>
      <c r="AM95" s="760"/>
      <c r="AN95" s="760"/>
      <c r="AO95" s="760"/>
      <c r="AP95" s="760"/>
      <c r="AQ95" s="760"/>
      <c r="AR95" s="760"/>
      <c r="AS95" s="760"/>
      <c r="AT95" s="760"/>
      <c r="AU95" s="760"/>
      <c r="AV95" s="760"/>
      <c r="AW95" s="760"/>
      <c r="AX95" s="760"/>
      <c r="AY95" s="760"/>
      <c r="AZ95" s="760"/>
      <c r="BA95" s="760"/>
      <c r="BB95" s="760"/>
      <c r="BC95" s="760"/>
      <c r="BD95" s="760"/>
      <c r="BE95" s="760"/>
      <c r="BF95" s="760"/>
      <c r="BG95" s="760"/>
      <c r="BH95" s="760"/>
      <c r="BI95" s="760"/>
      <c r="BJ95" s="760"/>
      <c r="BK95" s="760"/>
      <c r="BL95" s="760"/>
      <c r="BM95" s="760"/>
      <c r="BN95" s="760"/>
      <c r="BO95" s="760"/>
      <c r="BP95" s="760"/>
      <c r="BQ95" s="760"/>
      <c r="BR95" s="760"/>
      <c r="BS95" s="760"/>
      <c r="BT95" s="760"/>
      <c r="BU95" s="760"/>
      <c r="BV95" s="760"/>
      <c r="BW95" s="760"/>
      <c r="BX95" s="760"/>
      <c r="BY95" s="760"/>
      <c r="BZ95" s="760"/>
      <c r="CA95" s="760"/>
      <c r="CB95" s="760"/>
      <c r="CC95" s="760"/>
      <c r="CD95" s="760"/>
      <c r="CE95" s="760"/>
      <c r="CF95" s="760"/>
      <c r="CG95" s="760"/>
      <c r="CH95" s="760"/>
      <c r="CI95" s="760"/>
      <c r="CJ95" s="760"/>
      <c r="CK95" s="760"/>
      <c r="CL95" s="760"/>
      <c r="CM95" s="760"/>
      <c r="CN95" s="760"/>
      <c r="CO95" s="760"/>
      <c r="CP95" s="760"/>
      <c r="CQ95" s="760"/>
      <c r="CR95" s="760"/>
      <c r="CS95" s="760"/>
      <c r="CT95" s="760"/>
      <c r="CU95" s="760"/>
      <c r="CV95" s="760"/>
      <c r="CW95" s="760"/>
      <c r="CX95" s="760"/>
      <c r="CY95" s="760"/>
      <c r="CZ95" s="760"/>
      <c r="DA95" s="760"/>
      <c r="DB95" s="760"/>
      <c r="DC95" s="760"/>
      <c r="DD95" s="760"/>
      <c r="DE95" s="760"/>
      <c r="DF95" s="760"/>
      <c r="DG95" s="760"/>
      <c r="DH95" s="760"/>
      <c r="DI95" s="760"/>
      <c r="DJ95" s="760"/>
      <c r="DK95" s="760"/>
      <c r="DL95" s="760"/>
      <c r="DM95" s="760"/>
      <c r="DN95" s="760"/>
      <c r="DO95" s="760"/>
      <c r="DP95" s="760"/>
      <c r="DQ95" s="760"/>
      <c r="DR95" s="760"/>
      <c r="DS95" s="760"/>
    </row>
    <row r="96" spans="1:123" s="761" customFormat="1">
      <c r="A96" s="789" t="s">
        <v>1505</v>
      </c>
      <c r="B96" s="776" t="s">
        <v>1506</v>
      </c>
      <c r="C96" s="804"/>
      <c r="D96" s="804"/>
      <c r="E96" s="804"/>
      <c r="F96" s="829"/>
      <c r="G96" s="829"/>
      <c r="H96" s="829"/>
      <c r="I96" s="829"/>
      <c r="J96" s="829"/>
      <c r="K96" s="788"/>
      <c r="L96" s="760"/>
      <c r="M96" s="760"/>
      <c r="N96" s="760"/>
      <c r="O96" s="760"/>
      <c r="P96" s="760"/>
      <c r="Q96" s="760"/>
      <c r="R96" s="760"/>
      <c r="S96" s="760"/>
      <c r="T96" s="760"/>
      <c r="U96" s="760"/>
      <c r="V96" s="760"/>
      <c r="W96" s="760"/>
      <c r="X96" s="760"/>
      <c r="Y96" s="760"/>
      <c r="Z96" s="760"/>
      <c r="AA96" s="760"/>
      <c r="AB96" s="760"/>
      <c r="AC96" s="760"/>
      <c r="AD96" s="760"/>
      <c r="AE96" s="760"/>
      <c r="AF96" s="760"/>
      <c r="AG96" s="760"/>
      <c r="AH96" s="760"/>
      <c r="AI96" s="760"/>
      <c r="AJ96" s="760"/>
      <c r="AK96" s="760"/>
      <c r="AL96" s="760"/>
      <c r="AM96" s="760"/>
      <c r="AN96" s="760"/>
      <c r="AO96" s="760"/>
      <c r="AP96" s="760"/>
      <c r="AQ96" s="760"/>
      <c r="AR96" s="760"/>
      <c r="AS96" s="760"/>
      <c r="AT96" s="760"/>
      <c r="AU96" s="760"/>
      <c r="AV96" s="760"/>
      <c r="AW96" s="760"/>
      <c r="AX96" s="760"/>
      <c r="AY96" s="760"/>
      <c r="AZ96" s="760"/>
      <c r="BA96" s="760"/>
      <c r="BB96" s="760"/>
      <c r="BC96" s="760"/>
      <c r="BD96" s="760"/>
      <c r="BE96" s="760"/>
      <c r="BF96" s="760"/>
      <c r="BG96" s="760"/>
      <c r="BH96" s="760"/>
      <c r="BI96" s="760"/>
      <c r="BJ96" s="760"/>
      <c r="BK96" s="760"/>
      <c r="BL96" s="760"/>
      <c r="BM96" s="760"/>
      <c r="BN96" s="760"/>
      <c r="BO96" s="760"/>
      <c r="BP96" s="760"/>
      <c r="BQ96" s="760"/>
      <c r="BR96" s="760"/>
      <c r="BS96" s="760"/>
      <c r="BT96" s="760"/>
      <c r="BU96" s="760"/>
      <c r="BV96" s="760"/>
      <c r="BW96" s="760"/>
      <c r="BX96" s="760"/>
      <c r="BY96" s="760"/>
      <c r="BZ96" s="760"/>
      <c r="CA96" s="760"/>
      <c r="CB96" s="760"/>
      <c r="CC96" s="760"/>
      <c r="CD96" s="760"/>
      <c r="CE96" s="760"/>
      <c r="CF96" s="760"/>
      <c r="CG96" s="760"/>
      <c r="CH96" s="760"/>
      <c r="CI96" s="760"/>
      <c r="CJ96" s="760"/>
      <c r="CK96" s="760"/>
      <c r="CL96" s="760"/>
      <c r="CM96" s="760"/>
      <c r="CN96" s="760"/>
      <c r="CO96" s="760"/>
      <c r="CP96" s="760"/>
      <c r="CQ96" s="760"/>
      <c r="CR96" s="760"/>
      <c r="CS96" s="760"/>
      <c r="CT96" s="760"/>
      <c r="CU96" s="760"/>
      <c r="CV96" s="760"/>
      <c r="CW96" s="760"/>
      <c r="CX96" s="760"/>
      <c r="CY96" s="760"/>
      <c r="CZ96" s="760"/>
      <c r="DA96" s="760"/>
      <c r="DB96" s="760"/>
      <c r="DC96" s="760"/>
      <c r="DD96" s="760"/>
      <c r="DE96" s="760"/>
      <c r="DF96" s="760"/>
      <c r="DG96" s="760"/>
      <c r="DH96" s="760"/>
      <c r="DI96" s="760"/>
      <c r="DJ96" s="760"/>
      <c r="DK96" s="760"/>
      <c r="DL96" s="760"/>
      <c r="DM96" s="760"/>
      <c r="DN96" s="760"/>
      <c r="DO96" s="760"/>
      <c r="DP96" s="760"/>
      <c r="DQ96" s="760"/>
      <c r="DR96" s="760"/>
      <c r="DS96" s="760"/>
    </row>
    <row r="97" spans="1:123" s="761" customFormat="1" ht="28.5">
      <c r="A97" s="789" t="s">
        <v>1507</v>
      </c>
      <c r="B97" s="776" t="s">
        <v>1508</v>
      </c>
      <c r="C97" s="804"/>
      <c r="D97" s="804"/>
      <c r="E97" s="804"/>
      <c r="F97" s="829"/>
      <c r="G97" s="829"/>
      <c r="H97" s="829"/>
      <c r="I97" s="829"/>
      <c r="J97" s="829"/>
      <c r="K97" s="788"/>
      <c r="L97" s="760"/>
      <c r="M97" s="760"/>
      <c r="N97" s="760"/>
      <c r="O97" s="760"/>
      <c r="P97" s="760"/>
      <c r="Q97" s="760"/>
      <c r="R97" s="760"/>
      <c r="S97" s="760"/>
      <c r="T97" s="760"/>
      <c r="U97" s="760"/>
      <c r="V97" s="760"/>
      <c r="W97" s="760"/>
      <c r="X97" s="760"/>
      <c r="Y97" s="760"/>
      <c r="Z97" s="760"/>
      <c r="AA97" s="760"/>
      <c r="AB97" s="760"/>
      <c r="AC97" s="760"/>
      <c r="AD97" s="760"/>
      <c r="AE97" s="760"/>
      <c r="AF97" s="760"/>
      <c r="AG97" s="760"/>
      <c r="AH97" s="760"/>
      <c r="AI97" s="760"/>
      <c r="AJ97" s="760"/>
      <c r="AK97" s="760"/>
      <c r="AL97" s="760"/>
      <c r="AM97" s="760"/>
      <c r="AN97" s="760"/>
      <c r="AO97" s="760"/>
      <c r="AP97" s="760"/>
      <c r="AQ97" s="760"/>
      <c r="AR97" s="760"/>
      <c r="AS97" s="760"/>
      <c r="AT97" s="760"/>
      <c r="AU97" s="760"/>
      <c r="AV97" s="760"/>
      <c r="AW97" s="760"/>
      <c r="AX97" s="760"/>
      <c r="AY97" s="760"/>
      <c r="AZ97" s="760"/>
      <c r="BA97" s="760"/>
      <c r="BB97" s="760"/>
      <c r="BC97" s="760"/>
      <c r="BD97" s="760"/>
      <c r="BE97" s="760"/>
      <c r="BF97" s="760"/>
      <c r="BG97" s="760"/>
      <c r="BH97" s="760"/>
      <c r="BI97" s="760"/>
      <c r="BJ97" s="760"/>
      <c r="BK97" s="760"/>
      <c r="BL97" s="760"/>
      <c r="BM97" s="760"/>
      <c r="BN97" s="760"/>
      <c r="BO97" s="760"/>
      <c r="BP97" s="760"/>
      <c r="BQ97" s="760"/>
      <c r="BR97" s="760"/>
      <c r="BS97" s="760"/>
      <c r="BT97" s="760"/>
      <c r="BU97" s="760"/>
      <c r="BV97" s="760"/>
      <c r="BW97" s="760"/>
      <c r="BX97" s="760"/>
      <c r="BY97" s="760"/>
      <c r="BZ97" s="760"/>
      <c r="CA97" s="760"/>
      <c r="CB97" s="760"/>
      <c r="CC97" s="760"/>
      <c r="CD97" s="760"/>
      <c r="CE97" s="760"/>
      <c r="CF97" s="760"/>
      <c r="CG97" s="760"/>
      <c r="CH97" s="760"/>
      <c r="CI97" s="760"/>
      <c r="CJ97" s="760"/>
      <c r="CK97" s="760"/>
      <c r="CL97" s="760"/>
      <c r="CM97" s="760"/>
      <c r="CN97" s="760"/>
      <c r="CO97" s="760"/>
      <c r="CP97" s="760"/>
      <c r="CQ97" s="760"/>
      <c r="CR97" s="760"/>
      <c r="CS97" s="760"/>
      <c r="CT97" s="760"/>
      <c r="CU97" s="760"/>
      <c r="CV97" s="760"/>
      <c r="CW97" s="760"/>
      <c r="CX97" s="760"/>
      <c r="CY97" s="760"/>
      <c r="CZ97" s="760"/>
      <c r="DA97" s="760"/>
      <c r="DB97" s="760"/>
      <c r="DC97" s="760"/>
      <c r="DD97" s="760"/>
      <c r="DE97" s="760"/>
      <c r="DF97" s="760"/>
      <c r="DG97" s="760"/>
      <c r="DH97" s="760"/>
      <c r="DI97" s="760"/>
      <c r="DJ97" s="760"/>
      <c r="DK97" s="760"/>
      <c r="DL97" s="760"/>
      <c r="DM97" s="760"/>
      <c r="DN97" s="760"/>
      <c r="DO97" s="760"/>
      <c r="DP97" s="760"/>
      <c r="DQ97" s="760"/>
      <c r="DR97" s="760"/>
      <c r="DS97" s="760"/>
    </row>
    <row r="98" spans="1:123" s="761" customFormat="1">
      <c r="A98" s="789" t="s">
        <v>1509</v>
      </c>
      <c r="B98" s="776" t="s">
        <v>1510</v>
      </c>
      <c r="C98" s="804"/>
      <c r="D98" s="804"/>
      <c r="E98" s="804"/>
      <c r="F98" s="829"/>
      <c r="G98" s="829"/>
      <c r="H98" s="829"/>
      <c r="I98" s="829"/>
      <c r="J98" s="829"/>
      <c r="K98" s="788"/>
      <c r="L98" s="760"/>
      <c r="M98" s="760"/>
      <c r="N98" s="760"/>
      <c r="O98" s="760"/>
      <c r="P98" s="760"/>
      <c r="Q98" s="760"/>
      <c r="R98" s="760"/>
      <c r="S98" s="760"/>
      <c r="T98" s="760"/>
      <c r="U98" s="760"/>
      <c r="V98" s="760"/>
      <c r="W98" s="760"/>
      <c r="X98" s="760"/>
      <c r="Y98" s="760"/>
      <c r="Z98" s="760"/>
      <c r="AA98" s="760"/>
      <c r="AB98" s="760"/>
      <c r="AC98" s="760"/>
      <c r="AD98" s="760"/>
      <c r="AE98" s="760"/>
      <c r="AF98" s="760"/>
      <c r="AG98" s="760"/>
      <c r="AH98" s="760"/>
      <c r="AI98" s="760"/>
      <c r="AJ98" s="760"/>
      <c r="AK98" s="760"/>
      <c r="AL98" s="760"/>
      <c r="AM98" s="760"/>
      <c r="AN98" s="760"/>
      <c r="AO98" s="760"/>
      <c r="AP98" s="760"/>
      <c r="AQ98" s="760"/>
      <c r="AR98" s="760"/>
      <c r="AS98" s="760"/>
      <c r="AT98" s="760"/>
      <c r="AU98" s="760"/>
      <c r="AV98" s="760"/>
      <c r="AW98" s="760"/>
      <c r="AX98" s="760"/>
      <c r="AY98" s="760"/>
      <c r="AZ98" s="760"/>
      <c r="BA98" s="760"/>
      <c r="BB98" s="760"/>
      <c r="BC98" s="760"/>
      <c r="BD98" s="760"/>
      <c r="BE98" s="760"/>
      <c r="BF98" s="760"/>
      <c r="BG98" s="760"/>
      <c r="BH98" s="760"/>
      <c r="BI98" s="760"/>
      <c r="BJ98" s="760"/>
      <c r="BK98" s="760"/>
      <c r="BL98" s="760"/>
      <c r="BM98" s="760"/>
      <c r="BN98" s="760"/>
      <c r="BO98" s="760"/>
      <c r="BP98" s="760"/>
      <c r="BQ98" s="760"/>
      <c r="BR98" s="760"/>
      <c r="BS98" s="760"/>
      <c r="BT98" s="760"/>
      <c r="BU98" s="760"/>
      <c r="BV98" s="760"/>
      <c r="BW98" s="760"/>
      <c r="BX98" s="760"/>
      <c r="BY98" s="760"/>
      <c r="BZ98" s="760"/>
      <c r="CA98" s="760"/>
      <c r="CB98" s="760"/>
      <c r="CC98" s="760"/>
      <c r="CD98" s="760"/>
      <c r="CE98" s="760"/>
      <c r="CF98" s="760"/>
      <c r="CG98" s="760"/>
      <c r="CH98" s="760"/>
      <c r="CI98" s="760"/>
      <c r="CJ98" s="760"/>
      <c r="CK98" s="760"/>
      <c r="CL98" s="760"/>
      <c r="CM98" s="760"/>
      <c r="CN98" s="760"/>
      <c r="CO98" s="760"/>
      <c r="CP98" s="760"/>
      <c r="CQ98" s="760"/>
      <c r="CR98" s="760"/>
      <c r="CS98" s="760"/>
      <c r="CT98" s="760"/>
      <c r="CU98" s="760"/>
      <c r="CV98" s="760"/>
      <c r="CW98" s="760"/>
      <c r="CX98" s="760"/>
      <c r="CY98" s="760"/>
      <c r="CZ98" s="760"/>
      <c r="DA98" s="760"/>
      <c r="DB98" s="760"/>
      <c r="DC98" s="760"/>
      <c r="DD98" s="760"/>
      <c r="DE98" s="760"/>
      <c r="DF98" s="760"/>
      <c r="DG98" s="760"/>
      <c r="DH98" s="760"/>
      <c r="DI98" s="760"/>
      <c r="DJ98" s="760"/>
      <c r="DK98" s="760"/>
      <c r="DL98" s="760"/>
      <c r="DM98" s="760"/>
      <c r="DN98" s="760"/>
      <c r="DO98" s="760"/>
      <c r="DP98" s="760"/>
      <c r="DQ98" s="760"/>
      <c r="DR98" s="760"/>
      <c r="DS98" s="760"/>
    </row>
    <row r="99" spans="1:123" s="761" customFormat="1" ht="28.5">
      <c r="A99" s="789" t="s">
        <v>1511</v>
      </c>
      <c r="B99" s="803" t="s">
        <v>1512</v>
      </c>
      <c r="C99" s="804"/>
      <c r="D99" s="804"/>
      <c r="E99" s="804">
        <v>21</v>
      </c>
      <c r="F99" s="829">
        <v>21</v>
      </c>
      <c r="G99" s="829">
        <v>21</v>
      </c>
      <c r="H99" s="829">
        <v>21</v>
      </c>
      <c r="I99" s="829">
        <v>21</v>
      </c>
      <c r="J99" s="829">
        <v>21</v>
      </c>
      <c r="K99" s="788"/>
      <c r="L99" s="760"/>
      <c r="M99" s="760"/>
      <c r="N99" s="760"/>
      <c r="O99" s="760"/>
      <c r="P99" s="760"/>
      <c r="Q99" s="760"/>
      <c r="R99" s="760"/>
      <c r="S99" s="760"/>
      <c r="T99" s="760"/>
      <c r="U99" s="760"/>
      <c r="V99" s="760"/>
      <c r="W99" s="760"/>
      <c r="X99" s="760"/>
      <c r="Y99" s="760"/>
      <c r="Z99" s="760"/>
      <c r="AA99" s="760"/>
      <c r="AB99" s="760"/>
      <c r="AC99" s="760"/>
      <c r="AD99" s="760"/>
      <c r="AE99" s="760"/>
      <c r="AF99" s="760"/>
      <c r="AG99" s="760"/>
      <c r="AH99" s="760"/>
      <c r="AI99" s="760"/>
      <c r="AJ99" s="760"/>
      <c r="AK99" s="760"/>
      <c r="AL99" s="760"/>
      <c r="AM99" s="760"/>
      <c r="AN99" s="760"/>
      <c r="AO99" s="760"/>
      <c r="AP99" s="760"/>
      <c r="AQ99" s="760"/>
      <c r="AR99" s="760"/>
      <c r="AS99" s="760"/>
      <c r="AT99" s="760"/>
      <c r="AU99" s="760"/>
      <c r="AV99" s="760"/>
      <c r="AW99" s="760"/>
      <c r="AX99" s="760"/>
      <c r="AY99" s="760"/>
      <c r="AZ99" s="760"/>
      <c r="BA99" s="760"/>
      <c r="BB99" s="760"/>
      <c r="BC99" s="760"/>
      <c r="BD99" s="760"/>
      <c r="BE99" s="760"/>
      <c r="BF99" s="760"/>
      <c r="BG99" s="760"/>
      <c r="BH99" s="760"/>
      <c r="BI99" s="760"/>
      <c r="BJ99" s="760"/>
      <c r="BK99" s="760"/>
      <c r="BL99" s="760"/>
      <c r="BM99" s="760"/>
      <c r="BN99" s="760"/>
      <c r="BO99" s="760"/>
      <c r="BP99" s="760"/>
      <c r="BQ99" s="760"/>
      <c r="BR99" s="760"/>
      <c r="BS99" s="760"/>
      <c r="BT99" s="760"/>
      <c r="BU99" s="760"/>
      <c r="BV99" s="760"/>
      <c r="BW99" s="760"/>
      <c r="BX99" s="760"/>
      <c r="BY99" s="760"/>
      <c r="BZ99" s="760"/>
      <c r="CA99" s="760"/>
      <c r="CB99" s="760"/>
      <c r="CC99" s="760"/>
      <c r="CD99" s="760"/>
      <c r="CE99" s="760"/>
      <c r="CF99" s="760"/>
      <c r="CG99" s="760"/>
      <c r="CH99" s="760"/>
      <c r="CI99" s="760"/>
      <c r="CJ99" s="760"/>
      <c r="CK99" s="760"/>
      <c r="CL99" s="760"/>
      <c r="CM99" s="760"/>
      <c r="CN99" s="760"/>
      <c r="CO99" s="760"/>
      <c r="CP99" s="760"/>
      <c r="CQ99" s="760"/>
      <c r="CR99" s="760"/>
      <c r="CS99" s="760"/>
      <c r="CT99" s="760"/>
      <c r="CU99" s="760"/>
      <c r="CV99" s="760"/>
      <c r="CW99" s="760"/>
      <c r="CX99" s="760"/>
      <c r="CY99" s="760"/>
      <c r="CZ99" s="760"/>
      <c r="DA99" s="760"/>
      <c r="DB99" s="760"/>
      <c r="DC99" s="760"/>
      <c r="DD99" s="760"/>
      <c r="DE99" s="760"/>
      <c r="DF99" s="760"/>
      <c r="DG99" s="760"/>
      <c r="DH99" s="760"/>
      <c r="DI99" s="760"/>
      <c r="DJ99" s="760"/>
      <c r="DK99" s="760"/>
      <c r="DL99" s="760"/>
      <c r="DM99" s="760"/>
      <c r="DN99" s="760"/>
      <c r="DO99" s="760"/>
      <c r="DP99" s="760"/>
      <c r="DQ99" s="760"/>
      <c r="DR99" s="760"/>
      <c r="DS99" s="760"/>
    </row>
    <row r="100" spans="1:123" s="761" customFormat="1" ht="28.5">
      <c r="A100" s="789" t="s">
        <v>1513</v>
      </c>
      <c r="B100" s="803" t="s">
        <v>1514</v>
      </c>
      <c r="C100" s="804">
        <v>0</v>
      </c>
      <c r="D100" s="804">
        <v>0</v>
      </c>
      <c r="E100" s="804">
        <v>0</v>
      </c>
      <c r="F100" s="829">
        <v>0</v>
      </c>
      <c r="G100" s="829">
        <v>0</v>
      </c>
      <c r="H100" s="829">
        <v>0</v>
      </c>
      <c r="I100" s="829">
        <v>0</v>
      </c>
      <c r="J100" s="829">
        <v>0</v>
      </c>
      <c r="K100" s="788"/>
      <c r="L100" s="760"/>
      <c r="M100" s="760"/>
      <c r="N100" s="760"/>
      <c r="O100" s="760"/>
      <c r="P100" s="760"/>
      <c r="Q100" s="760"/>
      <c r="R100" s="760"/>
      <c r="S100" s="760"/>
      <c r="T100" s="760"/>
      <c r="U100" s="760"/>
      <c r="V100" s="760"/>
      <c r="W100" s="760"/>
      <c r="X100" s="760"/>
      <c r="Y100" s="760"/>
      <c r="Z100" s="760"/>
      <c r="AA100" s="760"/>
      <c r="AB100" s="760"/>
      <c r="AC100" s="760"/>
      <c r="AD100" s="760"/>
      <c r="AE100" s="760"/>
      <c r="AF100" s="760"/>
      <c r="AG100" s="760"/>
      <c r="AH100" s="760"/>
      <c r="AI100" s="760"/>
      <c r="AJ100" s="760"/>
      <c r="AK100" s="760"/>
      <c r="AL100" s="760"/>
      <c r="AM100" s="760"/>
      <c r="AN100" s="760"/>
      <c r="AO100" s="760"/>
      <c r="AP100" s="760"/>
      <c r="AQ100" s="760"/>
      <c r="AR100" s="760"/>
      <c r="AS100" s="760"/>
      <c r="AT100" s="760"/>
      <c r="AU100" s="760"/>
      <c r="AV100" s="760"/>
      <c r="AW100" s="760"/>
      <c r="AX100" s="760"/>
      <c r="AY100" s="760"/>
      <c r="AZ100" s="760"/>
      <c r="BA100" s="760"/>
      <c r="BB100" s="760"/>
      <c r="BC100" s="760"/>
      <c r="BD100" s="760"/>
      <c r="BE100" s="760"/>
      <c r="BF100" s="760"/>
      <c r="BG100" s="760"/>
      <c r="BH100" s="760"/>
      <c r="BI100" s="760"/>
      <c r="BJ100" s="760"/>
      <c r="BK100" s="760"/>
      <c r="BL100" s="760"/>
      <c r="BM100" s="760"/>
      <c r="BN100" s="760"/>
      <c r="BO100" s="760"/>
      <c r="BP100" s="760"/>
      <c r="BQ100" s="760"/>
      <c r="BR100" s="760"/>
      <c r="BS100" s="760"/>
      <c r="BT100" s="760"/>
      <c r="BU100" s="760"/>
      <c r="BV100" s="760"/>
      <c r="BW100" s="760"/>
      <c r="BX100" s="760"/>
      <c r="BY100" s="760"/>
      <c r="BZ100" s="760"/>
      <c r="CA100" s="760"/>
      <c r="CB100" s="760"/>
      <c r="CC100" s="760"/>
      <c r="CD100" s="760"/>
      <c r="CE100" s="760"/>
      <c r="CF100" s="760"/>
      <c r="CG100" s="760"/>
      <c r="CH100" s="760"/>
      <c r="CI100" s="760"/>
      <c r="CJ100" s="760"/>
      <c r="CK100" s="760"/>
      <c r="CL100" s="760"/>
      <c r="CM100" s="760"/>
      <c r="CN100" s="760"/>
      <c r="CO100" s="760"/>
      <c r="CP100" s="760"/>
      <c r="CQ100" s="760"/>
      <c r="CR100" s="760"/>
      <c r="CS100" s="760"/>
      <c r="CT100" s="760"/>
      <c r="CU100" s="760"/>
      <c r="CV100" s="760"/>
      <c r="CW100" s="760"/>
      <c r="CX100" s="760"/>
      <c r="CY100" s="760"/>
      <c r="CZ100" s="760"/>
      <c r="DA100" s="760"/>
      <c r="DB100" s="760"/>
      <c r="DC100" s="760"/>
      <c r="DD100" s="760"/>
      <c r="DE100" s="760"/>
      <c r="DF100" s="760"/>
      <c r="DG100" s="760"/>
      <c r="DH100" s="760"/>
      <c r="DI100" s="760"/>
      <c r="DJ100" s="760"/>
      <c r="DK100" s="760"/>
      <c r="DL100" s="760"/>
      <c r="DM100" s="760"/>
      <c r="DN100" s="760"/>
      <c r="DO100" s="760"/>
      <c r="DP100" s="760"/>
      <c r="DQ100" s="760"/>
      <c r="DR100" s="760"/>
      <c r="DS100" s="760"/>
    </row>
    <row r="101" spans="1:123" s="761" customFormat="1">
      <c r="A101" s="789" t="s">
        <v>1515</v>
      </c>
      <c r="B101" s="776" t="s">
        <v>1516</v>
      </c>
      <c r="C101" s="804"/>
      <c r="D101" s="804"/>
      <c r="E101" s="804"/>
      <c r="F101" s="829"/>
      <c r="G101" s="829"/>
      <c r="H101" s="829"/>
      <c r="I101" s="829"/>
      <c r="J101" s="829"/>
      <c r="K101" s="788"/>
      <c r="L101" s="760"/>
      <c r="M101" s="760"/>
      <c r="N101" s="760"/>
      <c r="O101" s="760"/>
      <c r="P101" s="760"/>
      <c r="Q101" s="760"/>
      <c r="R101" s="760"/>
      <c r="S101" s="760"/>
      <c r="T101" s="760"/>
      <c r="U101" s="760"/>
      <c r="V101" s="760"/>
      <c r="W101" s="760"/>
      <c r="X101" s="760"/>
      <c r="Y101" s="760"/>
      <c r="Z101" s="760"/>
      <c r="AA101" s="760"/>
      <c r="AB101" s="760"/>
      <c r="AC101" s="760"/>
      <c r="AD101" s="760"/>
      <c r="AE101" s="760"/>
      <c r="AF101" s="760"/>
      <c r="AG101" s="760"/>
      <c r="AH101" s="760"/>
      <c r="AI101" s="760"/>
      <c r="AJ101" s="760"/>
      <c r="AK101" s="760"/>
      <c r="AL101" s="760"/>
      <c r="AM101" s="760"/>
      <c r="AN101" s="760"/>
      <c r="AO101" s="760"/>
      <c r="AP101" s="760"/>
      <c r="AQ101" s="760"/>
      <c r="AR101" s="760"/>
      <c r="AS101" s="760"/>
      <c r="AT101" s="760"/>
      <c r="AU101" s="760"/>
      <c r="AV101" s="760"/>
      <c r="AW101" s="760"/>
      <c r="AX101" s="760"/>
      <c r="AY101" s="760"/>
      <c r="AZ101" s="760"/>
      <c r="BA101" s="760"/>
      <c r="BB101" s="760"/>
      <c r="BC101" s="760"/>
      <c r="BD101" s="760"/>
      <c r="BE101" s="760"/>
      <c r="BF101" s="760"/>
      <c r="BG101" s="760"/>
      <c r="BH101" s="760"/>
      <c r="BI101" s="760"/>
      <c r="BJ101" s="760"/>
      <c r="BK101" s="760"/>
      <c r="BL101" s="760"/>
      <c r="BM101" s="760"/>
      <c r="BN101" s="760"/>
      <c r="BO101" s="760"/>
      <c r="BP101" s="760"/>
      <c r="BQ101" s="760"/>
      <c r="BR101" s="760"/>
      <c r="BS101" s="760"/>
      <c r="BT101" s="760"/>
      <c r="BU101" s="760"/>
      <c r="BV101" s="760"/>
      <c r="BW101" s="760"/>
      <c r="BX101" s="760"/>
      <c r="BY101" s="760"/>
      <c r="BZ101" s="760"/>
      <c r="CA101" s="760"/>
      <c r="CB101" s="760"/>
      <c r="CC101" s="760"/>
      <c r="CD101" s="760"/>
      <c r="CE101" s="760"/>
      <c r="CF101" s="760"/>
      <c r="CG101" s="760"/>
      <c r="CH101" s="760"/>
      <c r="CI101" s="760"/>
      <c r="CJ101" s="760"/>
      <c r="CK101" s="760"/>
      <c r="CL101" s="760"/>
      <c r="CM101" s="760"/>
      <c r="CN101" s="760"/>
      <c r="CO101" s="760"/>
      <c r="CP101" s="760"/>
      <c r="CQ101" s="760"/>
      <c r="CR101" s="760"/>
      <c r="CS101" s="760"/>
      <c r="CT101" s="760"/>
      <c r="CU101" s="760"/>
      <c r="CV101" s="760"/>
      <c r="CW101" s="760"/>
      <c r="CX101" s="760"/>
      <c r="CY101" s="760"/>
      <c r="CZ101" s="760"/>
      <c r="DA101" s="760"/>
      <c r="DB101" s="760"/>
      <c r="DC101" s="760"/>
      <c r="DD101" s="760"/>
      <c r="DE101" s="760"/>
      <c r="DF101" s="760"/>
      <c r="DG101" s="760"/>
      <c r="DH101" s="760"/>
      <c r="DI101" s="760"/>
      <c r="DJ101" s="760"/>
      <c r="DK101" s="760"/>
      <c r="DL101" s="760"/>
      <c r="DM101" s="760"/>
      <c r="DN101" s="760"/>
      <c r="DO101" s="760"/>
      <c r="DP101" s="760"/>
      <c r="DQ101" s="760"/>
      <c r="DR101" s="760"/>
      <c r="DS101" s="760"/>
    </row>
    <row r="102" spans="1:123" s="761" customFormat="1">
      <c r="A102" s="789" t="s">
        <v>1517</v>
      </c>
      <c r="B102" s="803" t="s">
        <v>1518</v>
      </c>
      <c r="C102" s="804"/>
      <c r="D102" s="804"/>
      <c r="E102" s="804"/>
      <c r="F102" s="829"/>
      <c r="G102" s="829"/>
      <c r="H102" s="829"/>
      <c r="I102" s="829"/>
      <c r="J102" s="829"/>
      <c r="K102" s="788"/>
      <c r="L102" s="760"/>
      <c r="M102" s="760"/>
      <c r="N102" s="760"/>
      <c r="O102" s="760"/>
      <c r="P102" s="760"/>
      <c r="Q102" s="760"/>
      <c r="R102" s="760"/>
      <c r="S102" s="760"/>
      <c r="T102" s="760"/>
      <c r="U102" s="760"/>
      <c r="V102" s="760"/>
      <c r="W102" s="760"/>
      <c r="X102" s="760"/>
      <c r="Y102" s="760"/>
      <c r="Z102" s="760"/>
      <c r="AA102" s="760"/>
      <c r="AB102" s="760"/>
      <c r="AC102" s="760"/>
      <c r="AD102" s="760"/>
      <c r="AE102" s="760"/>
      <c r="AF102" s="760"/>
      <c r="AG102" s="760"/>
      <c r="AH102" s="760"/>
      <c r="AI102" s="760"/>
      <c r="AJ102" s="760"/>
      <c r="AK102" s="760"/>
      <c r="AL102" s="760"/>
      <c r="AM102" s="760"/>
      <c r="AN102" s="760"/>
      <c r="AO102" s="760"/>
      <c r="AP102" s="760"/>
      <c r="AQ102" s="760"/>
      <c r="AR102" s="760"/>
      <c r="AS102" s="760"/>
      <c r="AT102" s="760"/>
      <c r="AU102" s="760"/>
      <c r="AV102" s="760"/>
      <c r="AW102" s="760"/>
      <c r="AX102" s="760"/>
      <c r="AY102" s="760"/>
      <c r="AZ102" s="760"/>
      <c r="BA102" s="760"/>
      <c r="BB102" s="760"/>
      <c r="BC102" s="760"/>
      <c r="BD102" s="760"/>
      <c r="BE102" s="760"/>
      <c r="BF102" s="760"/>
      <c r="BG102" s="760"/>
      <c r="BH102" s="760"/>
      <c r="BI102" s="760"/>
      <c r="BJ102" s="760"/>
      <c r="BK102" s="760"/>
      <c r="BL102" s="760"/>
      <c r="BM102" s="760"/>
      <c r="BN102" s="760"/>
      <c r="BO102" s="760"/>
      <c r="BP102" s="760"/>
      <c r="BQ102" s="760"/>
      <c r="BR102" s="760"/>
      <c r="BS102" s="760"/>
      <c r="BT102" s="760"/>
      <c r="BU102" s="760"/>
      <c r="BV102" s="760"/>
      <c r="BW102" s="760"/>
      <c r="BX102" s="760"/>
      <c r="BY102" s="760"/>
      <c r="BZ102" s="760"/>
      <c r="CA102" s="760"/>
      <c r="CB102" s="760"/>
      <c r="CC102" s="760"/>
      <c r="CD102" s="760"/>
      <c r="CE102" s="760"/>
      <c r="CF102" s="760"/>
      <c r="CG102" s="760"/>
      <c r="CH102" s="760"/>
      <c r="CI102" s="760"/>
      <c r="CJ102" s="760"/>
      <c r="CK102" s="760"/>
      <c r="CL102" s="760"/>
      <c r="CM102" s="760"/>
      <c r="CN102" s="760"/>
      <c r="CO102" s="760"/>
      <c r="CP102" s="760"/>
      <c r="CQ102" s="760"/>
      <c r="CR102" s="760"/>
      <c r="CS102" s="760"/>
      <c r="CT102" s="760"/>
      <c r="CU102" s="760"/>
      <c r="CV102" s="760"/>
      <c r="CW102" s="760"/>
      <c r="CX102" s="760"/>
      <c r="CY102" s="760"/>
      <c r="CZ102" s="760"/>
      <c r="DA102" s="760"/>
      <c r="DB102" s="760"/>
      <c r="DC102" s="760"/>
      <c r="DD102" s="760"/>
      <c r="DE102" s="760"/>
      <c r="DF102" s="760"/>
      <c r="DG102" s="760"/>
      <c r="DH102" s="760"/>
      <c r="DI102" s="760"/>
      <c r="DJ102" s="760"/>
      <c r="DK102" s="760"/>
      <c r="DL102" s="760"/>
      <c r="DM102" s="760"/>
      <c r="DN102" s="760"/>
      <c r="DO102" s="760"/>
      <c r="DP102" s="760"/>
      <c r="DQ102" s="760"/>
      <c r="DR102" s="760"/>
      <c r="DS102" s="760"/>
    </row>
    <row r="103" spans="1:123" s="761" customFormat="1">
      <c r="A103" s="789" t="s">
        <v>1519</v>
      </c>
      <c r="B103" s="803" t="s">
        <v>1520</v>
      </c>
      <c r="C103" s="778"/>
      <c r="D103" s="778"/>
      <c r="E103" s="778"/>
      <c r="F103" s="778"/>
      <c r="G103" s="778"/>
      <c r="H103" s="778"/>
      <c r="I103" s="778"/>
      <c r="J103" s="778"/>
      <c r="K103" s="788"/>
      <c r="L103" s="760"/>
      <c r="M103" s="760"/>
      <c r="N103" s="760"/>
      <c r="O103" s="760"/>
      <c r="P103" s="760"/>
      <c r="Q103" s="760"/>
      <c r="R103" s="760"/>
      <c r="S103" s="760"/>
      <c r="T103" s="760"/>
      <c r="U103" s="760"/>
      <c r="V103" s="760"/>
      <c r="W103" s="760"/>
      <c r="X103" s="760"/>
      <c r="Y103" s="760"/>
      <c r="Z103" s="760"/>
      <c r="AA103" s="760"/>
      <c r="AB103" s="760"/>
      <c r="AC103" s="760"/>
      <c r="AD103" s="760"/>
      <c r="AE103" s="760"/>
      <c r="AF103" s="760"/>
      <c r="AG103" s="760"/>
      <c r="AH103" s="760"/>
      <c r="AI103" s="760"/>
      <c r="AJ103" s="760"/>
      <c r="AK103" s="760"/>
      <c r="AL103" s="760"/>
      <c r="AM103" s="760"/>
      <c r="AN103" s="760"/>
      <c r="AO103" s="760"/>
      <c r="AP103" s="760"/>
      <c r="AQ103" s="760"/>
      <c r="AR103" s="760"/>
      <c r="AS103" s="760"/>
      <c r="AT103" s="760"/>
      <c r="AU103" s="760"/>
      <c r="AV103" s="760"/>
      <c r="AW103" s="760"/>
      <c r="AX103" s="760"/>
      <c r="AY103" s="760"/>
      <c r="AZ103" s="760"/>
      <c r="BA103" s="760"/>
      <c r="BB103" s="760"/>
      <c r="BC103" s="760"/>
      <c r="BD103" s="760"/>
      <c r="BE103" s="760"/>
      <c r="BF103" s="760"/>
      <c r="BG103" s="760"/>
      <c r="BH103" s="760"/>
      <c r="BI103" s="760"/>
      <c r="BJ103" s="760"/>
      <c r="BK103" s="760"/>
      <c r="BL103" s="760"/>
      <c r="BM103" s="760"/>
      <c r="BN103" s="760"/>
      <c r="BO103" s="760"/>
      <c r="BP103" s="760"/>
      <c r="BQ103" s="760"/>
      <c r="BR103" s="760"/>
      <c r="BS103" s="760"/>
      <c r="BT103" s="760"/>
      <c r="BU103" s="760"/>
      <c r="BV103" s="760"/>
      <c r="BW103" s="760"/>
      <c r="BX103" s="760"/>
      <c r="BY103" s="760"/>
      <c r="BZ103" s="760"/>
      <c r="CA103" s="760"/>
      <c r="CB103" s="760"/>
      <c r="CC103" s="760"/>
      <c r="CD103" s="760"/>
      <c r="CE103" s="760"/>
      <c r="CF103" s="760"/>
      <c r="CG103" s="760"/>
      <c r="CH103" s="760"/>
      <c r="CI103" s="760"/>
      <c r="CJ103" s="760"/>
      <c r="CK103" s="760"/>
      <c r="CL103" s="760"/>
      <c r="CM103" s="760"/>
      <c r="CN103" s="760"/>
      <c r="CO103" s="760"/>
      <c r="CP103" s="760"/>
      <c r="CQ103" s="760"/>
      <c r="CR103" s="760"/>
      <c r="CS103" s="760"/>
      <c r="CT103" s="760"/>
      <c r="CU103" s="760"/>
      <c r="CV103" s="760"/>
      <c r="CW103" s="760"/>
      <c r="CX103" s="760"/>
      <c r="CY103" s="760"/>
      <c r="CZ103" s="760"/>
      <c r="DA103" s="760"/>
      <c r="DB103" s="760"/>
      <c r="DC103" s="760"/>
      <c r="DD103" s="760"/>
      <c r="DE103" s="760"/>
      <c r="DF103" s="760"/>
      <c r="DG103" s="760"/>
      <c r="DH103" s="760"/>
      <c r="DI103" s="760"/>
      <c r="DJ103" s="760"/>
      <c r="DK103" s="760"/>
      <c r="DL103" s="760"/>
      <c r="DM103" s="760"/>
      <c r="DN103" s="760"/>
      <c r="DO103" s="760"/>
      <c r="DP103" s="760"/>
      <c r="DQ103" s="760"/>
      <c r="DR103" s="760"/>
      <c r="DS103" s="760"/>
    </row>
    <row r="104" spans="1:123" s="761" customFormat="1" ht="28.5">
      <c r="A104" s="789" t="s">
        <v>1521</v>
      </c>
      <c r="B104" s="803" t="s">
        <v>1522</v>
      </c>
      <c r="C104" s="778"/>
      <c r="D104" s="778"/>
      <c r="E104" s="778"/>
      <c r="F104" s="778"/>
      <c r="G104" s="778"/>
      <c r="H104" s="778"/>
      <c r="I104" s="778"/>
      <c r="J104" s="778"/>
      <c r="K104" s="788"/>
      <c r="L104" s="760"/>
      <c r="M104" s="760"/>
      <c r="N104" s="760"/>
      <c r="O104" s="760"/>
      <c r="P104" s="760"/>
      <c r="Q104" s="760"/>
      <c r="R104" s="760"/>
      <c r="S104" s="760"/>
      <c r="T104" s="760"/>
      <c r="U104" s="760"/>
      <c r="V104" s="760"/>
      <c r="W104" s="760"/>
      <c r="X104" s="760"/>
      <c r="Y104" s="760"/>
      <c r="Z104" s="760"/>
      <c r="AA104" s="760"/>
      <c r="AB104" s="760"/>
      <c r="AC104" s="760"/>
      <c r="AD104" s="760"/>
      <c r="AE104" s="760"/>
      <c r="AF104" s="760"/>
      <c r="AG104" s="760"/>
      <c r="AH104" s="760"/>
      <c r="AI104" s="760"/>
      <c r="AJ104" s="760"/>
      <c r="AK104" s="760"/>
      <c r="AL104" s="760"/>
      <c r="AM104" s="760"/>
      <c r="AN104" s="760"/>
      <c r="AO104" s="760"/>
      <c r="AP104" s="760"/>
      <c r="AQ104" s="760"/>
      <c r="AR104" s="760"/>
      <c r="AS104" s="760"/>
      <c r="AT104" s="760"/>
      <c r="AU104" s="760"/>
      <c r="AV104" s="760"/>
      <c r="AW104" s="760"/>
      <c r="AX104" s="760"/>
      <c r="AY104" s="760"/>
      <c r="AZ104" s="760"/>
      <c r="BA104" s="760"/>
      <c r="BB104" s="760"/>
      <c r="BC104" s="760"/>
      <c r="BD104" s="760"/>
      <c r="BE104" s="760"/>
      <c r="BF104" s="760"/>
      <c r="BG104" s="760"/>
      <c r="BH104" s="760"/>
      <c r="BI104" s="760"/>
      <c r="BJ104" s="760"/>
      <c r="BK104" s="760"/>
      <c r="BL104" s="760"/>
      <c r="BM104" s="760"/>
      <c r="BN104" s="760"/>
      <c r="BO104" s="760"/>
      <c r="BP104" s="760"/>
      <c r="BQ104" s="760"/>
      <c r="BR104" s="760"/>
      <c r="BS104" s="760"/>
      <c r="BT104" s="760"/>
      <c r="BU104" s="760"/>
      <c r="BV104" s="760"/>
      <c r="BW104" s="760"/>
      <c r="BX104" s="760"/>
      <c r="BY104" s="760"/>
      <c r="BZ104" s="760"/>
      <c r="CA104" s="760"/>
      <c r="CB104" s="760"/>
      <c r="CC104" s="760"/>
      <c r="CD104" s="760"/>
      <c r="CE104" s="760"/>
      <c r="CF104" s="760"/>
      <c r="CG104" s="760"/>
      <c r="CH104" s="760"/>
      <c r="CI104" s="760"/>
      <c r="CJ104" s="760"/>
      <c r="CK104" s="760"/>
      <c r="CL104" s="760"/>
      <c r="CM104" s="760"/>
      <c r="CN104" s="760"/>
      <c r="CO104" s="760"/>
      <c r="CP104" s="760"/>
      <c r="CQ104" s="760"/>
      <c r="CR104" s="760"/>
      <c r="CS104" s="760"/>
      <c r="CT104" s="760"/>
      <c r="CU104" s="760"/>
      <c r="CV104" s="760"/>
      <c r="CW104" s="760"/>
      <c r="CX104" s="760"/>
      <c r="CY104" s="760"/>
      <c r="CZ104" s="760"/>
      <c r="DA104" s="760"/>
      <c r="DB104" s="760"/>
      <c r="DC104" s="760"/>
      <c r="DD104" s="760"/>
      <c r="DE104" s="760"/>
      <c r="DF104" s="760"/>
      <c r="DG104" s="760"/>
      <c r="DH104" s="760"/>
      <c r="DI104" s="760"/>
      <c r="DJ104" s="760"/>
      <c r="DK104" s="760"/>
      <c r="DL104" s="760"/>
      <c r="DM104" s="760"/>
      <c r="DN104" s="760"/>
      <c r="DO104" s="760"/>
      <c r="DP104" s="760"/>
      <c r="DQ104" s="760"/>
      <c r="DR104" s="760"/>
      <c r="DS104" s="760"/>
    </row>
    <row r="105" spans="1:123" s="761" customFormat="1">
      <c r="A105" s="789" t="s">
        <v>1523</v>
      </c>
      <c r="B105" s="803" t="s">
        <v>1524</v>
      </c>
      <c r="C105" s="778">
        <v>0</v>
      </c>
      <c r="D105" s="778">
        <v>0</v>
      </c>
      <c r="E105" s="778">
        <v>0</v>
      </c>
      <c r="F105" s="778">
        <v>0</v>
      </c>
      <c r="G105" s="778">
        <v>0</v>
      </c>
      <c r="H105" s="778">
        <v>0</v>
      </c>
      <c r="I105" s="778">
        <v>0</v>
      </c>
      <c r="J105" s="778">
        <v>0</v>
      </c>
      <c r="K105" s="788"/>
      <c r="L105" s="760"/>
      <c r="M105" s="760"/>
      <c r="N105" s="760"/>
      <c r="O105" s="760"/>
      <c r="P105" s="760"/>
      <c r="Q105" s="760"/>
      <c r="R105" s="760"/>
      <c r="S105" s="760"/>
      <c r="T105" s="760"/>
      <c r="U105" s="760"/>
      <c r="V105" s="760"/>
      <c r="W105" s="760"/>
      <c r="X105" s="760"/>
      <c r="Y105" s="760"/>
      <c r="Z105" s="760"/>
      <c r="AA105" s="760"/>
      <c r="AB105" s="760"/>
      <c r="AC105" s="760"/>
      <c r="AD105" s="760"/>
      <c r="AE105" s="760"/>
      <c r="AF105" s="760"/>
      <c r="AG105" s="760"/>
      <c r="AH105" s="760"/>
      <c r="AI105" s="760"/>
      <c r="AJ105" s="760"/>
      <c r="AK105" s="760"/>
      <c r="AL105" s="760"/>
      <c r="AM105" s="760"/>
      <c r="AN105" s="760"/>
      <c r="AO105" s="760"/>
      <c r="AP105" s="760"/>
      <c r="AQ105" s="760"/>
      <c r="AR105" s="760"/>
      <c r="AS105" s="760"/>
      <c r="AT105" s="760"/>
      <c r="AU105" s="760"/>
      <c r="AV105" s="760"/>
      <c r="AW105" s="760"/>
      <c r="AX105" s="760"/>
      <c r="AY105" s="760"/>
      <c r="AZ105" s="760"/>
      <c r="BA105" s="760"/>
      <c r="BB105" s="760"/>
      <c r="BC105" s="760"/>
      <c r="BD105" s="760"/>
      <c r="BE105" s="760"/>
      <c r="BF105" s="760"/>
      <c r="BG105" s="760"/>
      <c r="BH105" s="760"/>
      <c r="BI105" s="760"/>
      <c r="BJ105" s="760"/>
      <c r="BK105" s="760"/>
      <c r="BL105" s="760"/>
      <c r="BM105" s="760"/>
      <c r="BN105" s="760"/>
      <c r="BO105" s="760"/>
      <c r="BP105" s="760"/>
      <c r="BQ105" s="760"/>
      <c r="BR105" s="760"/>
      <c r="BS105" s="760"/>
      <c r="BT105" s="760"/>
      <c r="BU105" s="760"/>
      <c r="BV105" s="760"/>
      <c r="BW105" s="760"/>
      <c r="BX105" s="760"/>
      <c r="BY105" s="760"/>
      <c r="BZ105" s="760"/>
      <c r="CA105" s="760"/>
      <c r="CB105" s="760"/>
      <c r="CC105" s="760"/>
      <c r="CD105" s="760"/>
      <c r="CE105" s="760"/>
      <c r="CF105" s="760"/>
      <c r="CG105" s="760"/>
      <c r="CH105" s="760"/>
      <c r="CI105" s="760"/>
      <c r="CJ105" s="760"/>
      <c r="CK105" s="760"/>
      <c r="CL105" s="760"/>
      <c r="CM105" s="760"/>
      <c r="CN105" s="760"/>
      <c r="CO105" s="760"/>
      <c r="CP105" s="760"/>
      <c r="CQ105" s="760"/>
      <c r="CR105" s="760"/>
      <c r="CS105" s="760"/>
      <c r="CT105" s="760"/>
      <c r="CU105" s="760"/>
      <c r="CV105" s="760"/>
      <c r="CW105" s="760"/>
      <c r="CX105" s="760"/>
      <c r="CY105" s="760"/>
      <c r="CZ105" s="760"/>
      <c r="DA105" s="760"/>
      <c r="DB105" s="760"/>
      <c r="DC105" s="760"/>
      <c r="DD105" s="760"/>
      <c r="DE105" s="760"/>
      <c r="DF105" s="760"/>
      <c r="DG105" s="760"/>
      <c r="DH105" s="760"/>
      <c r="DI105" s="760"/>
      <c r="DJ105" s="760"/>
      <c r="DK105" s="760"/>
      <c r="DL105" s="760"/>
      <c r="DM105" s="760"/>
      <c r="DN105" s="760"/>
      <c r="DO105" s="760"/>
      <c r="DP105" s="760"/>
      <c r="DQ105" s="760"/>
      <c r="DR105" s="760"/>
      <c r="DS105" s="760"/>
    </row>
    <row r="106" spans="1:123" s="761" customFormat="1">
      <c r="A106" s="789" t="s">
        <v>1525</v>
      </c>
      <c r="B106" s="776" t="s">
        <v>1526</v>
      </c>
      <c r="C106" s="778"/>
      <c r="D106" s="778"/>
      <c r="E106" s="778"/>
      <c r="F106" s="778"/>
      <c r="G106" s="778"/>
      <c r="H106" s="778"/>
      <c r="I106" s="778"/>
      <c r="J106" s="778"/>
      <c r="K106" s="788"/>
      <c r="L106" s="760"/>
      <c r="M106" s="760"/>
      <c r="N106" s="760"/>
      <c r="O106" s="760"/>
      <c r="P106" s="760"/>
      <c r="Q106" s="760"/>
      <c r="R106" s="760"/>
      <c r="S106" s="760"/>
      <c r="T106" s="760"/>
      <c r="U106" s="760"/>
      <c r="V106" s="760"/>
      <c r="W106" s="760"/>
      <c r="X106" s="760"/>
      <c r="Y106" s="760"/>
      <c r="Z106" s="760"/>
      <c r="AA106" s="760"/>
      <c r="AB106" s="760"/>
      <c r="AC106" s="760"/>
      <c r="AD106" s="760"/>
      <c r="AE106" s="760"/>
      <c r="AF106" s="760"/>
      <c r="AG106" s="760"/>
      <c r="AH106" s="760"/>
      <c r="AI106" s="760"/>
      <c r="AJ106" s="760"/>
      <c r="AK106" s="760"/>
      <c r="AL106" s="760"/>
      <c r="AM106" s="760"/>
      <c r="AN106" s="760"/>
      <c r="AO106" s="760"/>
      <c r="AP106" s="760"/>
      <c r="AQ106" s="760"/>
      <c r="AR106" s="760"/>
      <c r="AS106" s="760"/>
      <c r="AT106" s="760"/>
      <c r="AU106" s="760"/>
      <c r="AV106" s="760"/>
      <c r="AW106" s="760"/>
      <c r="AX106" s="760"/>
      <c r="AY106" s="760"/>
      <c r="AZ106" s="760"/>
      <c r="BA106" s="760"/>
      <c r="BB106" s="760"/>
      <c r="BC106" s="760"/>
      <c r="BD106" s="760"/>
      <c r="BE106" s="760"/>
      <c r="BF106" s="760"/>
      <c r="BG106" s="760"/>
      <c r="BH106" s="760"/>
      <c r="BI106" s="760"/>
      <c r="BJ106" s="760"/>
      <c r="BK106" s="760"/>
      <c r="BL106" s="760"/>
      <c r="BM106" s="760"/>
      <c r="BN106" s="760"/>
      <c r="BO106" s="760"/>
      <c r="BP106" s="760"/>
      <c r="BQ106" s="760"/>
      <c r="BR106" s="760"/>
      <c r="BS106" s="760"/>
      <c r="BT106" s="760"/>
      <c r="BU106" s="760"/>
      <c r="BV106" s="760"/>
      <c r="BW106" s="760"/>
      <c r="BX106" s="760"/>
      <c r="BY106" s="760"/>
      <c r="BZ106" s="760"/>
      <c r="CA106" s="760"/>
      <c r="CB106" s="760"/>
      <c r="CC106" s="760"/>
      <c r="CD106" s="760"/>
      <c r="CE106" s="760"/>
      <c r="CF106" s="760"/>
      <c r="CG106" s="760"/>
      <c r="CH106" s="760"/>
      <c r="CI106" s="760"/>
      <c r="CJ106" s="760"/>
      <c r="CK106" s="760"/>
      <c r="CL106" s="760"/>
      <c r="CM106" s="760"/>
      <c r="CN106" s="760"/>
      <c r="CO106" s="760"/>
      <c r="CP106" s="760"/>
      <c r="CQ106" s="760"/>
      <c r="CR106" s="760"/>
      <c r="CS106" s="760"/>
      <c r="CT106" s="760"/>
      <c r="CU106" s="760"/>
      <c r="CV106" s="760"/>
      <c r="CW106" s="760"/>
      <c r="CX106" s="760"/>
      <c r="CY106" s="760"/>
      <c r="CZ106" s="760"/>
      <c r="DA106" s="760"/>
      <c r="DB106" s="760"/>
      <c r="DC106" s="760"/>
      <c r="DD106" s="760"/>
      <c r="DE106" s="760"/>
      <c r="DF106" s="760"/>
      <c r="DG106" s="760"/>
      <c r="DH106" s="760"/>
      <c r="DI106" s="760"/>
      <c r="DJ106" s="760"/>
      <c r="DK106" s="760"/>
      <c r="DL106" s="760"/>
      <c r="DM106" s="760"/>
      <c r="DN106" s="760"/>
      <c r="DO106" s="760"/>
      <c r="DP106" s="760"/>
      <c r="DQ106" s="760"/>
      <c r="DR106" s="760"/>
      <c r="DS106" s="760"/>
    </row>
    <row r="107" spans="1:123" s="761" customFormat="1">
      <c r="A107" s="789" t="s">
        <v>1527</v>
      </c>
      <c r="B107" s="776" t="s">
        <v>1528</v>
      </c>
      <c r="C107" s="778"/>
      <c r="D107" s="778"/>
      <c r="E107" s="778"/>
      <c r="F107" s="778"/>
      <c r="G107" s="778"/>
      <c r="H107" s="778"/>
      <c r="I107" s="778"/>
      <c r="J107" s="778"/>
      <c r="K107" s="788"/>
      <c r="L107" s="760"/>
      <c r="M107" s="760"/>
      <c r="N107" s="760"/>
      <c r="O107" s="760"/>
      <c r="P107" s="760"/>
      <c r="Q107" s="760"/>
      <c r="R107" s="760"/>
      <c r="S107" s="760"/>
      <c r="T107" s="760"/>
      <c r="U107" s="760"/>
      <c r="V107" s="760"/>
      <c r="W107" s="760"/>
      <c r="X107" s="760"/>
      <c r="Y107" s="760"/>
      <c r="Z107" s="760"/>
      <c r="AA107" s="760"/>
      <c r="AB107" s="760"/>
      <c r="AC107" s="760"/>
      <c r="AD107" s="760"/>
      <c r="AE107" s="760"/>
      <c r="AF107" s="760"/>
      <c r="AG107" s="760"/>
      <c r="AH107" s="760"/>
      <c r="AI107" s="760"/>
      <c r="AJ107" s="760"/>
      <c r="AK107" s="760"/>
      <c r="AL107" s="760"/>
      <c r="AM107" s="760"/>
      <c r="AN107" s="760"/>
      <c r="AO107" s="760"/>
      <c r="AP107" s="760"/>
      <c r="AQ107" s="760"/>
      <c r="AR107" s="760"/>
      <c r="AS107" s="760"/>
      <c r="AT107" s="760"/>
      <c r="AU107" s="760"/>
      <c r="AV107" s="760"/>
      <c r="AW107" s="760"/>
      <c r="AX107" s="760"/>
      <c r="AY107" s="760"/>
      <c r="AZ107" s="760"/>
      <c r="BA107" s="760"/>
      <c r="BB107" s="760"/>
      <c r="BC107" s="760"/>
      <c r="BD107" s="760"/>
      <c r="BE107" s="760"/>
      <c r="BF107" s="760"/>
      <c r="BG107" s="760"/>
      <c r="BH107" s="760"/>
      <c r="BI107" s="760"/>
      <c r="BJ107" s="760"/>
      <c r="BK107" s="760"/>
      <c r="BL107" s="760"/>
      <c r="BM107" s="760"/>
      <c r="BN107" s="760"/>
      <c r="BO107" s="760"/>
      <c r="BP107" s="760"/>
      <c r="BQ107" s="760"/>
      <c r="BR107" s="760"/>
      <c r="BS107" s="760"/>
      <c r="BT107" s="760"/>
      <c r="BU107" s="760"/>
      <c r="BV107" s="760"/>
      <c r="BW107" s="760"/>
      <c r="BX107" s="760"/>
      <c r="BY107" s="760"/>
      <c r="BZ107" s="760"/>
      <c r="CA107" s="760"/>
      <c r="CB107" s="760"/>
      <c r="CC107" s="760"/>
      <c r="CD107" s="760"/>
      <c r="CE107" s="760"/>
      <c r="CF107" s="760"/>
      <c r="CG107" s="760"/>
      <c r="CH107" s="760"/>
      <c r="CI107" s="760"/>
      <c r="CJ107" s="760"/>
      <c r="CK107" s="760"/>
      <c r="CL107" s="760"/>
      <c r="CM107" s="760"/>
      <c r="CN107" s="760"/>
      <c r="CO107" s="760"/>
      <c r="CP107" s="760"/>
      <c r="CQ107" s="760"/>
      <c r="CR107" s="760"/>
      <c r="CS107" s="760"/>
      <c r="CT107" s="760"/>
      <c r="CU107" s="760"/>
      <c r="CV107" s="760"/>
      <c r="CW107" s="760"/>
      <c r="CX107" s="760"/>
      <c r="CY107" s="760"/>
      <c r="CZ107" s="760"/>
      <c r="DA107" s="760"/>
      <c r="DB107" s="760"/>
      <c r="DC107" s="760"/>
      <c r="DD107" s="760"/>
      <c r="DE107" s="760"/>
      <c r="DF107" s="760"/>
      <c r="DG107" s="760"/>
      <c r="DH107" s="760"/>
      <c r="DI107" s="760"/>
      <c r="DJ107" s="760"/>
      <c r="DK107" s="760"/>
      <c r="DL107" s="760"/>
      <c r="DM107" s="760"/>
      <c r="DN107" s="760"/>
      <c r="DO107" s="760"/>
      <c r="DP107" s="760"/>
      <c r="DQ107" s="760"/>
      <c r="DR107" s="760"/>
      <c r="DS107" s="760"/>
    </row>
    <row r="108" spans="1:123" s="761" customFormat="1">
      <c r="A108" s="789" t="s">
        <v>1262</v>
      </c>
      <c r="B108" s="790" t="s">
        <v>1529</v>
      </c>
      <c r="C108" s="792"/>
      <c r="D108" s="792"/>
      <c r="E108" s="792"/>
      <c r="F108" s="792"/>
      <c r="G108" s="792"/>
      <c r="H108" s="792"/>
      <c r="I108" s="792"/>
      <c r="J108" s="792"/>
      <c r="K108" s="801"/>
      <c r="L108" s="760"/>
      <c r="M108" s="760"/>
      <c r="N108" s="760"/>
      <c r="O108" s="760"/>
      <c r="P108" s="760"/>
      <c r="Q108" s="760"/>
      <c r="R108" s="760"/>
      <c r="S108" s="760"/>
      <c r="T108" s="760"/>
      <c r="U108" s="760"/>
      <c r="V108" s="760"/>
      <c r="W108" s="760"/>
      <c r="X108" s="760"/>
      <c r="Y108" s="760"/>
      <c r="Z108" s="760"/>
      <c r="AA108" s="760"/>
      <c r="AB108" s="760"/>
      <c r="AC108" s="760"/>
      <c r="AD108" s="760"/>
      <c r="AE108" s="760"/>
      <c r="AF108" s="760"/>
      <c r="AG108" s="760"/>
      <c r="AH108" s="760"/>
      <c r="AI108" s="760"/>
      <c r="AJ108" s="760"/>
      <c r="AK108" s="760"/>
      <c r="AL108" s="760"/>
      <c r="AM108" s="760"/>
      <c r="AN108" s="760"/>
      <c r="AO108" s="760"/>
      <c r="AP108" s="760"/>
      <c r="AQ108" s="760"/>
      <c r="AR108" s="760"/>
      <c r="AS108" s="760"/>
      <c r="AT108" s="760"/>
      <c r="AU108" s="760"/>
      <c r="AV108" s="760"/>
      <c r="AW108" s="760"/>
      <c r="AX108" s="760"/>
      <c r="AY108" s="760"/>
      <c r="AZ108" s="760"/>
      <c r="BA108" s="760"/>
      <c r="BB108" s="760"/>
      <c r="BC108" s="760"/>
      <c r="BD108" s="760"/>
      <c r="BE108" s="760"/>
      <c r="BF108" s="760"/>
      <c r="BG108" s="760"/>
      <c r="BH108" s="760"/>
      <c r="BI108" s="760"/>
      <c r="BJ108" s="760"/>
      <c r="BK108" s="760"/>
      <c r="BL108" s="760"/>
      <c r="BM108" s="760"/>
      <c r="BN108" s="760"/>
      <c r="BO108" s="760"/>
      <c r="BP108" s="760"/>
      <c r="BQ108" s="760"/>
      <c r="BR108" s="760"/>
      <c r="BS108" s="760"/>
      <c r="BT108" s="760"/>
      <c r="BU108" s="760"/>
      <c r="BV108" s="760"/>
      <c r="BW108" s="760"/>
      <c r="BX108" s="760"/>
      <c r="BY108" s="760"/>
      <c r="BZ108" s="760"/>
      <c r="CA108" s="760"/>
      <c r="CB108" s="760"/>
      <c r="CC108" s="760"/>
      <c r="CD108" s="760"/>
      <c r="CE108" s="760"/>
      <c r="CF108" s="760"/>
      <c r="CG108" s="760"/>
      <c r="CH108" s="760"/>
      <c r="CI108" s="760"/>
      <c r="CJ108" s="760"/>
      <c r="CK108" s="760"/>
      <c r="CL108" s="760"/>
      <c r="CM108" s="760"/>
      <c r="CN108" s="760"/>
      <c r="CO108" s="760"/>
      <c r="CP108" s="760"/>
      <c r="CQ108" s="760"/>
      <c r="CR108" s="760"/>
      <c r="CS108" s="760"/>
      <c r="CT108" s="760"/>
      <c r="CU108" s="760"/>
      <c r="CV108" s="760"/>
      <c r="CW108" s="760"/>
      <c r="CX108" s="760"/>
      <c r="CY108" s="760"/>
      <c r="CZ108" s="760"/>
      <c r="DA108" s="760"/>
      <c r="DB108" s="760"/>
      <c r="DC108" s="760"/>
      <c r="DD108" s="760"/>
      <c r="DE108" s="760"/>
      <c r="DF108" s="760"/>
      <c r="DG108" s="760"/>
      <c r="DH108" s="760"/>
      <c r="DI108" s="760"/>
      <c r="DJ108" s="760"/>
      <c r="DK108" s="760"/>
      <c r="DL108" s="760"/>
      <c r="DM108" s="760"/>
      <c r="DN108" s="760"/>
      <c r="DO108" s="760"/>
      <c r="DP108" s="760"/>
      <c r="DQ108" s="760"/>
      <c r="DR108" s="760"/>
      <c r="DS108" s="760"/>
    </row>
    <row r="109" spans="1:123" s="761" customFormat="1">
      <c r="A109" s="785" t="s">
        <v>320</v>
      </c>
      <c r="B109" s="817" t="s">
        <v>1530</v>
      </c>
      <c r="C109" s="787">
        <v>0</v>
      </c>
      <c r="D109" s="787">
        <v>0</v>
      </c>
      <c r="E109" s="787">
        <v>7.55</v>
      </c>
      <c r="F109" s="787">
        <v>0</v>
      </c>
      <c r="G109" s="787">
        <v>8.5500000000000007</v>
      </c>
      <c r="H109" s="787">
        <v>0</v>
      </c>
      <c r="I109" s="787">
        <v>8.91</v>
      </c>
      <c r="J109" s="787">
        <v>0</v>
      </c>
      <c r="K109" s="788"/>
      <c r="L109" s="760"/>
      <c r="M109" s="760"/>
      <c r="N109" s="760"/>
      <c r="O109" s="760"/>
      <c r="P109" s="760"/>
      <c r="Q109" s="760"/>
      <c r="R109" s="760"/>
      <c r="S109" s="760"/>
      <c r="T109" s="760"/>
      <c r="U109" s="760"/>
      <c r="V109" s="760"/>
      <c r="W109" s="760"/>
      <c r="X109" s="760"/>
      <c r="Y109" s="760"/>
      <c r="Z109" s="760"/>
      <c r="AA109" s="760"/>
      <c r="AB109" s="760"/>
      <c r="AC109" s="760"/>
      <c r="AD109" s="760"/>
      <c r="AE109" s="760"/>
      <c r="AF109" s="760"/>
      <c r="AG109" s="760"/>
      <c r="AH109" s="760"/>
      <c r="AI109" s="760"/>
      <c r="AJ109" s="760"/>
      <c r="AK109" s="760"/>
      <c r="AL109" s="760"/>
      <c r="AM109" s="760"/>
      <c r="AN109" s="760"/>
      <c r="AO109" s="760"/>
      <c r="AP109" s="760"/>
      <c r="AQ109" s="760"/>
      <c r="AR109" s="760"/>
      <c r="AS109" s="760"/>
      <c r="AT109" s="760"/>
      <c r="AU109" s="760"/>
      <c r="AV109" s="760"/>
      <c r="AW109" s="760"/>
      <c r="AX109" s="760"/>
      <c r="AY109" s="760"/>
      <c r="AZ109" s="760"/>
      <c r="BA109" s="760"/>
      <c r="BB109" s="760"/>
      <c r="BC109" s="760"/>
      <c r="BD109" s="760"/>
      <c r="BE109" s="760"/>
      <c r="BF109" s="760"/>
      <c r="BG109" s="760"/>
      <c r="BH109" s="760"/>
      <c r="BI109" s="760"/>
      <c r="BJ109" s="760"/>
      <c r="BK109" s="760"/>
      <c r="BL109" s="760"/>
      <c r="BM109" s="760"/>
      <c r="BN109" s="760"/>
      <c r="BO109" s="760"/>
      <c r="BP109" s="760"/>
      <c r="BQ109" s="760"/>
      <c r="BR109" s="760"/>
      <c r="BS109" s="760"/>
      <c r="BT109" s="760"/>
      <c r="BU109" s="760"/>
      <c r="BV109" s="760"/>
      <c r="BW109" s="760"/>
      <c r="BX109" s="760"/>
      <c r="BY109" s="760"/>
      <c r="BZ109" s="760"/>
      <c r="CA109" s="760"/>
      <c r="CB109" s="760"/>
      <c r="CC109" s="760"/>
      <c r="CD109" s="760"/>
      <c r="CE109" s="760"/>
      <c r="CF109" s="760"/>
      <c r="CG109" s="760"/>
      <c r="CH109" s="760"/>
      <c r="CI109" s="760"/>
      <c r="CJ109" s="760"/>
      <c r="CK109" s="760"/>
      <c r="CL109" s="760"/>
      <c r="CM109" s="760"/>
      <c r="CN109" s="760"/>
      <c r="CO109" s="760"/>
      <c r="CP109" s="760"/>
      <c r="CQ109" s="760"/>
      <c r="CR109" s="760"/>
      <c r="CS109" s="760"/>
      <c r="CT109" s="760"/>
      <c r="CU109" s="760"/>
      <c r="CV109" s="760"/>
      <c r="CW109" s="760"/>
      <c r="CX109" s="760"/>
      <c r="CY109" s="760"/>
      <c r="CZ109" s="760"/>
      <c r="DA109" s="760"/>
      <c r="DB109" s="760"/>
      <c r="DC109" s="760"/>
      <c r="DD109" s="760"/>
      <c r="DE109" s="760"/>
      <c r="DF109" s="760"/>
      <c r="DG109" s="760"/>
      <c r="DH109" s="760"/>
      <c r="DI109" s="760"/>
      <c r="DJ109" s="760"/>
      <c r="DK109" s="760"/>
      <c r="DL109" s="760"/>
      <c r="DM109" s="760"/>
      <c r="DN109" s="760"/>
      <c r="DO109" s="760"/>
      <c r="DP109" s="760"/>
      <c r="DQ109" s="760"/>
      <c r="DR109" s="760"/>
      <c r="DS109" s="760"/>
    </row>
    <row r="110" spans="1:123" s="761" customFormat="1">
      <c r="A110" s="789" t="s">
        <v>1531</v>
      </c>
      <c r="B110" s="776" t="s">
        <v>1532</v>
      </c>
      <c r="C110" s="778"/>
      <c r="D110" s="778"/>
      <c r="E110" s="778"/>
      <c r="F110" s="778"/>
      <c r="G110" s="778"/>
      <c r="H110" s="778"/>
      <c r="I110" s="778"/>
      <c r="J110" s="778"/>
      <c r="K110" s="788"/>
      <c r="L110" s="760"/>
      <c r="M110" s="760"/>
      <c r="N110" s="760"/>
      <c r="O110" s="760"/>
      <c r="P110" s="760"/>
      <c r="Q110" s="760"/>
      <c r="R110" s="760"/>
      <c r="S110" s="760"/>
      <c r="T110" s="760"/>
      <c r="U110" s="760"/>
      <c r="V110" s="760"/>
      <c r="W110" s="760"/>
      <c r="X110" s="760"/>
      <c r="Y110" s="760"/>
      <c r="Z110" s="760"/>
      <c r="AA110" s="760"/>
      <c r="AB110" s="760"/>
      <c r="AC110" s="760"/>
      <c r="AD110" s="760"/>
      <c r="AE110" s="760"/>
      <c r="AF110" s="760"/>
      <c r="AG110" s="760"/>
      <c r="AH110" s="760"/>
      <c r="AI110" s="760"/>
      <c r="AJ110" s="760"/>
      <c r="AK110" s="760"/>
      <c r="AL110" s="760"/>
      <c r="AM110" s="760"/>
      <c r="AN110" s="760"/>
      <c r="AO110" s="760"/>
      <c r="AP110" s="760"/>
      <c r="AQ110" s="760"/>
      <c r="AR110" s="760"/>
      <c r="AS110" s="760"/>
      <c r="AT110" s="760"/>
      <c r="AU110" s="760"/>
      <c r="AV110" s="760"/>
      <c r="AW110" s="760"/>
      <c r="AX110" s="760"/>
      <c r="AY110" s="760"/>
      <c r="AZ110" s="760"/>
      <c r="BA110" s="760"/>
      <c r="BB110" s="760"/>
      <c r="BC110" s="760"/>
      <c r="BD110" s="760"/>
      <c r="BE110" s="760"/>
      <c r="BF110" s="760"/>
      <c r="BG110" s="760"/>
      <c r="BH110" s="760"/>
      <c r="BI110" s="760"/>
      <c r="BJ110" s="760"/>
      <c r="BK110" s="760"/>
      <c r="BL110" s="760"/>
      <c r="BM110" s="760"/>
      <c r="BN110" s="760"/>
      <c r="BO110" s="760"/>
      <c r="BP110" s="760"/>
      <c r="BQ110" s="760"/>
      <c r="BR110" s="760"/>
      <c r="BS110" s="760"/>
      <c r="BT110" s="760"/>
      <c r="BU110" s="760"/>
      <c r="BV110" s="760"/>
      <c r="BW110" s="760"/>
      <c r="BX110" s="760"/>
      <c r="BY110" s="760"/>
      <c r="BZ110" s="760"/>
      <c r="CA110" s="760"/>
      <c r="CB110" s="760"/>
      <c r="CC110" s="760"/>
      <c r="CD110" s="760"/>
      <c r="CE110" s="760"/>
      <c r="CF110" s="760"/>
      <c r="CG110" s="760"/>
      <c r="CH110" s="760"/>
      <c r="CI110" s="760"/>
      <c r="CJ110" s="760"/>
      <c r="CK110" s="760"/>
      <c r="CL110" s="760"/>
      <c r="CM110" s="760"/>
      <c r="CN110" s="760"/>
      <c r="CO110" s="760"/>
      <c r="CP110" s="760"/>
      <c r="CQ110" s="760"/>
      <c r="CR110" s="760"/>
      <c r="CS110" s="760"/>
      <c r="CT110" s="760"/>
      <c r="CU110" s="760"/>
      <c r="CV110" s="760"/>
      <c r="CW110" s="760"/>
      <c r="CX110" s="760"/>
      <c r="CY110" s="760"/>
      <c r="CZ110" s="760"/>
      <c r="DA110" s="760"/>
      <c r="DB110" s="760"/>
      <c r="DC110" s="760"/>
      <c r="DD110" s="760"/>
      <c r="DE110" s="760"/>
      <c r="DF110" s="760"/>
      <c r="DG110" s="760"/>
      <c r="DH110" s="760"/>
      <c r="DI110" s="760"/>
      <c r="DJ110" s="760"/>
      <c r="DK110" s="760"/>
      <c r="DL110" s="760"/>
      <c r="DM110" s="760"/>
      <c r="DN110" s="760"/>
      <c r="DO110" s="760"/>
      <c r="DP110" s="760"/>
      <c r="DQ110" s="760"/>
      <c r="DR110" s="760"/>
      <c r="DS110" s="760"/>
    </row>
    <row r="111" spans="1:123" s="761" customFormat="1" ht="28.5">
      <c r="A111" s="789" t="s">
        <v>1533</v>
      </c>
      <c r="B111" s="776" t="s">
        <v>1534</v>
      </c>
      <c r="C111" s="778"/>
      <c r="D111" s="778"/>
      <c r="E111" s="778"/>
      <c r="F111" s="778"/>
      <c r="G111" s="778"/>
      <c r="H111" s="778"/>
      <c r="I111" s="778"/>
      <c r="J111" s="778"/>
      <c r="K111" s="788"/>
      <c r="L111" s="760"/>
      <c r="M111" s="760"/>
      <c r="N111" s="760"/>
      <c r="O111" s="760"/>
      <c r="P111" s="760"/>
      <c r="Q111" s="760"/>
      <c r="R111" s="760"/>
      <c r="S111" s="760"/>
      <c r="T111" s="760"/>
      <c r="U111" s="760"/>
      <c r="V111" s="760"/>
      <c r="W111" s="760"/>
      <c r="X111" s="760"/>
      <c r="Y111" s="760"/>
      <c r="Z111" s="760"/>
      <c r="AA111" s="760"/>
      <c r="AB111" s="760"/>
      <c r="AC111" s="760"/>
      <c r="AD111" s="760"/>
      <c r="AE111" s="760"/>
      <c r="AF111" s="760"/>
      <c r="AG111" s="760"/>
      <c r="AH111" s="760"/>
      <c r="AI111" s="760"/>
      <c r="AJ111" s="760"/>
      <c r="AK111" s="760"/>
      <c r="AL111" s="760"/>
      <c r="AM111" s="760"/>
      <c r="AN111" s="760"/>
      <c r="AO111" s="760"/>
      <c r="AP111" s="760"/>
      <c r="AQ111" s="760"/>
      <c r="AR111" s="760"/>
      <c r="AS111" s="760"/>
      <c r="AT111" s="760"/>
      <c r="AU111" s="760"/>
      <c r="AV111" s="760"/>
      <c r="AW111" s="760"/>
      <c r="AX111" s="760"/>
      <c r="AY111" s="760"/>
      <c r="AZ111" s="760"/>
      <c r="BA111" s="760"/>
      <c r="BB111" s="760"/>
      <c r="BC111" s="760"/>
      <c r="BD111" s="760"/>
      <c r="BE111" s="760"/>
      <c r="BF111" s="760"/>
      <c r="BG111" s="760"/>
      <c r="BH111" s="760"/>
      <c r="BI111" s="760"/>
      <c r="BJ111" s="760"/>
      <c r="BK111" s="760"/>
      <c r="BL111" s="760"/>
      <c r="BM111" s="760"/>
      <c r="BN111" s="760"/>
      <c r="BO111" s="760"/>
      <c r="BP111" s="760"/>
      <c r="BQ111" s="760"/>
      <c r="BR111" s="760"/>
      <c r="BS111" s="760"/>
      <c r="BT111" s="760"/>
      <c r="BU111" s="760"/>
      <c r="BV111" s="760"/>
      <c r="BW111" s="760"/>
      <c r="BX111" s="760"/>
      <c r="BY111" s="760"/>
      <c r="BZ111" s="760"/>
      <c r="CA111" s="760"/>
      <c r="CB111" s="760"/>
      <c r="CC111" s="760"/>
      <c r="CD111" s="760"/>
      <c r="CE111" s="760"/>
      <c r="CF111" s="760"/>
      <c r="CG111" s="760"/>
      <c r="CH111" s="760"/>
      <c r="CI111" s="760"/>
      <c r="CJ111" s="760"/>
      <c r="CK111" s="760"/>
      <c r="CL111" s="760"/>
      <c r="CM111" s="760"/>
      <c r="CN111" s="760"/>
      <c r="CO111" s="760"/>
      <c r="CP111" s="760"/>
      <c r="CQ111" s="760"/>
      <c r="CR111" s="760"/>
      <c r="CS111" s="760"/>
      <c r="CT111" s="760"/>
      <c r="CU111" s="760"/>
      <c r="CV111" s="760"/>
      <c r="CW111" s="760"/>
      <c r="CX111" s="760"/>
      <c r="CY111" s="760"/>
      <c r="CZ111" s="760"/>
      <c r="DA111" s="760"/>
      <c r="DB111" s="760"/>
      <c r="DC111" s="760"/>
      <c r="DD111" s="760"/>
      <c r="DE111" s="760"/>
      <c r="DF111" s="760"/>
      <c r="DG111" s="760"/>
      <c r="DH111" s="760"/>
      <c r="DI111" s="760"/>
      <c r="DJ111" s="760"/>
      <c r="DK111" s="760"/>
      <c r="DL111" s="760"/>
      <c r="DM111" s="760"/>
      <c r="DN111" s="760"/>
      <c r="DO111" s="760"/>
      <c r="DP111" s="760"/>
      <c r="DQ111" s="760"/>
      <c r="DR111" s="760"/>
      <c r="DS111" s="760"/>
    </row>
    <row r="112" spans="1:123" s="761" customFormat="1" ht="28.5">
      <c r="A112" s="789" t="s">
        <v>1535</v>
      </c>
      <c r="B112" s="776" t="s">
        <v>1536</v>
      </c>
      <c r="C112" s="778"/>
      <c r="D112" s="778"/>
      <c r="E112" s="778">
        <v>7.55</v>
      </c>
      <c r="F112" s="778">
        <v>0</v>
      </c>
      <c r="G112" s="778">
        <v>8.5500000000000007</v>
      </c>
      <c r="H112" s="778"/>
      <c r="I112" s="778">
        <v>8.91</v>
      </c>
      <c r="J112" s="778"/>
      <c r="K112" s="809"/>
      <c r="L112" s="760"/>
      <c r="M112" s="760"/>
      <c r="N112" s="760"/>
      <c r="O112" s="760"/>
      <c r="P112" s="760"/>
      <c r="Q112" s="760"/>
      <c r="R112" s="760"/>
      <c r="S112" s="760"/>
      <c r="T112" s="760"/>
      <c r="U112" s="760"/>
      <c r="V112" s="760"/>
      <c r="W112" s="760"/>
      <c r="X112" s="760"/>
      <c r="Y112" s="760"/>
      <c r="Z112" s="760"/>
      <c r="AA112" s="760"/>
      <c r="AB112" s="760"/>
      <c r="AC112" s="760"/>
      <c r="AD112" s="760"/>
      <c r="AE112" s="760"/>
      <c r="AF112" s="760"/>
      <c r="AG112" s="760"/>
      <c r="AH112" s="760"/>
      <c r="AI112" s="760"/>
      <c r="AJ112" s="760"/>
      <c r="AK112" s="760"/>
      <c r="AL112" s="760"/>
      <c r="AM112" s="760"/>
      <c r="AN112" s="760"/>
      <c r="AO112" s="760"/>
      <c r="AP112" s="760"/>
      <c r="AQ112" s="760"/>
      <c r="AR112" s="760"/>
      <c r="AS112" s="760"/>
      <c r="AT112" s="760"/>
      <c r="AU112" s="760"/>
      <c r="AV112" s="760"/>
      <c r="AW112" s="760"/>
      <c r="AX112" s="760"/>
      <c r="AY112" s="760"/>
      <c r="AZ112" s="760"/>
      <c r="BA112" s="760"/>
      <c r="BB112" s="760"/>
      <c r="BC112" s="760"/>
      <c r="BD112" s="760"/>
      <c r="BE112" s="760"/>
      <c r="BF112" s="760"/>
      <c r="BG112" s="760"/>
      <c r="BH112" s="760"/>
      <c r="BI112" s="760"/>
      <c r="BJ112" s="760"/>
      <c r="BK112" s="760"/>
      <c r="BL112" s="760"/>
      <c r="BM112" s="760"/>
      <c r="BN112" s="760"/>
      <c r="BO112" s="760"/>
      <c r="BP112" s="760"/>
      <c r="BQ112" s="760"/>
      <c r="BR112" s="760"/>
      <c r="BS112" s="760"/>
      <c r="BT112" s="760"/>
      <c r="BU112" s="760"/>
      <c r="BV112" s="760"/>
      <c r="BW112" s="760"/>
      <c r="BX112" s="760"/>
      <c r="BY112" s="760"/>
      <c r="BZ112" s="760"/>
      <c r="CA112" s="760"/>
      <c r="CB112" s="760"/>
      <c r="CC112" s="760"/>
      <c r="CD112" s="760"/>
      <c r="CE112" s="760"/>
      <c r="CF112" s="760"/>
      <c r="CG112" s="760"/>
      <c r="CH112" s="760"/>
      <c r="CI112" s="760"/>
      <c r="CJ112" s="760"/>
      <c r="CK112" s="760"/>
      <c r="CL112" s="760"/>
      <c r="CM112" s="760"/>
      <c r="CN112" s="760"/>
      <c r="CO112" s="760"/>
      <c r="CP112" s="760"/>
      <c r="CQ112" s="760"/>
      <c r="CR112" s="760"/>
      <c r="CS112" s="760"/>
      <c r="CT112" s="760"/>
      <c r="CU112" s="760"/>
      <c r="CV112" s="760"/>
      <c r="CW112" s="760"/>
      <c r="CX112" s="760"/>
      <c r="CY112" s="760"/>
      <c r="CZ112" s="760"/>
      <c r="DA112" s="760"/>
      <c r="DB112" s="760"/>
      <c r="DC112" s="760"/>
      <c r="DD112" s="760"/>
      <c r="DE112" s="760"/>
      <c r="DF112" s="760"/>
      <c r="DG112" s="760"/>
      <c r="DH112" s="760"/>
      <c r="DI112" s="760"/>
      <c r="DJ112" s="760"/>
      <c r="DK112" s="760"/>
      <c r="DL112" s="760"/>
      <c r="DM112" s="760"/>
      <c r="DN112" s="760"/>
      <c r="DO112" s="760"/>
      <c r="DP112" s="760"/>
      <c r="DQ112" s="760"/>
      <c r="DR112" s="760"/>
      <c r="DS112" s="760"/>
    </row>
    <row r="113" spans="1:123" s="761" customFormat="1">
      <c r="A113" s="789" t="s">
        <v>1537</v>
      </c>
      <c r="B113" s="776" t="s">
        <v>1538</v>
      </c>
      <c r="C113" s="778"/>
      <c r="D113" s="778"/>
      <c r="E113" s="778"/>
      <c r="F113" s="778"/>
      <c r="G113" s="778"/>
      <c r="H113" s="778"/>
      <c r="I113" s="778"/>
      <c r="J113" s="778"/>
      <c r="K113" s="788"/>
      <c r="L113" s="760"/>
      <c r="M113" s="760"/>
      <c r="N113" s="760"/>
      <c r="O113" s="760"/>
      <c r="P113" s="760"/>
      <c r="Q113" s="760"/>
      <c r="R113" s="760"/>
      <c r="S113" s="760"/>
      <c r="T113" s="760"/>
      <c r="U113" s="760"/>
      <c r="V113" s="760"/>
      <c r="W113" s="760"/>
      <c r="X113" s="760"/>
      <c r="Y113" s="760"/>
      <c r="Z113" s="760"/>
      <c r="AA113" s="760"/>
      <c r="AB113" s="760"/>
      <c r="AC113" s="760"/>
      <c r="AD113" s="760"/>
      <c r="AE113" s="760"/>
      <c r="AF113" s="760"/>
      <c r="AG113" s="760"/>
      <c r="AH113" s="760"/>
      <c r="AI113" s="760"/>
      <c r="AJ113" s="760"/>
      <c r="AK113" s="760"/>
      <c r="AL113" s="760"/>
      <c r="AM113" s="760"/>
      <c r="AN113" s="760"/>
      <c r="AO113" s="760"/>
      <c r="AP113" s="760"/>
      <c r="AQ113" s="760"/>
      <c r="AR113" s="760"/>
      <c r="AS113" s="760"/>
      <c r="AT113" s="760"/>
      <c r="AU113" s="760"/>
      <c r="AV113" s="760"/>
      <c r="AW113" s="760"/>
      <c r="AX113" s="760"/>
      <c r="AY113" s="760"/>
      <c r="AZ113" s="760"/>
      <c r="BA113" s="760"/>
      <c r="BB113" s="760"/>
      <c r="BC113" s="760"/>
      <c r="BD113" s="760"/>
      <c r="BE113" s="760"/>
      <c r="BF113" s="760"/>
      <c r="BG113" s="760"/>
      <c r="BH113" s="760"/>
      <c r="BI113" s="760"/>
      <c r="BJ113" s="760"/>
      <c r="BK113" s="760"/>
      <c r="BL113" s="760"/>
      <c r="BM113" s="760"/>
      <c r="BN113" s="760"/>
      <c r="BO113" s="760"/>
      <c r="BP113" s="760"/>
      <c r="BQ113" s="760"/>
      <c r="BR113" s="760"/>
      <c r="BS113" s="760"/>
      <c r="BT113" s="760"/>
      <c r="BU113" s="760"/>
      <c r="BV113" s="760"/>
      <c r="BW113" s="760"/>
      <c r="BX113" s="760"/>
      <c r="BY113" s="760"/>
      <c r="BZ113" s="760"/>
      <c r="CA113" s="760"/>
      <c r="CB113" s="760"/>
      <c r="CC113" s="760"/>
      <c r="CD113" s="760"/>
      <c r="CE113" s="760"/>
      <c r="CF113" s="760"/>
      <c r="CG113" s="760"/>
      <c r="CH113" s="760"/>
      <c r="CI113" s="760"/>
      <c r="CJ113" s="760"/>
      <c r="CK113" s="760"/>
      <c r="CL113" s="760"/>
      <c r="CM113" s="760"/>
      <c r="CN113" s="760"/>
      <c r="CO113" s="760"/>
      <c r="CP113" s="760"/>
      <c r="CQ113" s="760"/>
      <c r="CR113" s="760"/>
      <c r="CS113" s="760"/>
      <c r="CT113" s="760"/>
      <c r="CU113" s="760"/>
      <c r="CV113" s="760"/>
      <c r="CW113" s="760"/>
      <c r="CX113" s="760"/>
      <c r="CY113" s="760"/>
      <c r="CZ113" s="760"/>
      <c r="DA113" s="760"/>
      <c r="DB113" s="760"/>
      <c r="DC113" s="760"/>
      <c r="DD113" s="760"/>
      <c r="DE113" s="760"/>
      <c r="DF113" s="760"/>
      <c r="DG113" s="760"/>
      <c r="DH113" s="760"/>
      <c r="DI113" s="760"/>
      <c r="DJ113" s="760"/>
      <c r="DK113" s="760"/>
      <c r="DL113" s="760"/>
      <c r="DM113" s="760"/>
      <c r="DN113" s="760"/>
      <c r="DO113" s="760"/>
      <c r="DP113" s="760"/>
      <c r="DQ113" s="760"/>
      <c r="DR113" s="760"/>
      <c r="DS113" s="760"/>
    </row>
    <row r="114" spans="1:123" s="761" customFormat="1">
      <c r="A114" s="820" t="s">
        <v>652</v>
      </c>
      <c r="B114" s="821" t="s">
        <v>1008</v>
      </c>
      <c r="C114" s="822">
        <v>0</v>
      </c>
      <c r="D114" s="822">
        <v>13.16</v>
      </c>
      <c r="E114" s="822">
        <v>31.5</v>
      </c>
      <c r="F114" s="822">
        <v>18.57</v>
      </c>
      <c r="G114" s="822">
        <v>32.81</v>
      </c>
      <c r="H114" s="822">
        <v>19.21</v>
      </c>
      <c r="I114" s="822">
        <v>34.18</v>
      </c>
      <c r="J114" s="822">
        <v>19.809999999999999</v>
      </c>
      <c r="K114" s="793"/>
      <c r="L114" s="760"/>
      <c r="M114" s="760"/>
      <c r="N114" s="760"/>
      <c r="O114" s="760"/>
      <c r="P114" s="760"/>
      <c r="Q114" s="760"/>
      <c r="R114" s="760"/>
      <c r="S114" s="760"/>
      <c r="T114" s="760"/>
      <c r="U114" s="760"/>
      <c r="V114" s="760"/>
      <c r="W114" s="760"/>
      <c r="X114" s="760"/>
      <c r="Y114" s="760"/>
      <c r="Z114" s="760"/>
      <c r="AA114" s="760"/>
      <c r="AB114" s="760"/>
      <c r="AC114" s="760"/>
      <c r="AD114" s="760"/>
      <c r="AE114" s="760"/>
      <c r="AF114" s="760"/>
      <c r="AG114" s="760"/>
      <c r="AH114" s="760"/>
      <c r="AI114" s="760"/>
      <c r="AJ114" s="760"/>
      <c r="AK114" s="760"/>
      <c r="AL114" s="760"/>
      <c r="AM114" s="760"/>
      <c r="AN114" s="760"/>
      <c r="AO114" s="760"/>
      <c r="AP114" s="760"/>
      <c r="AQ114" s="760"/>
      <c r="AR114" s="760"/>
      <c r="AS114" s="760"/>
      <c r="AT114" s="760"/>
      <c r="AU114" s="760"/>
      <c r="AV114" s="760"/>
      <c r="AW114" s="760"/>
      <c r="AX114" s="760"/>
      <c r="AY114" s="760"/>
      <c r="AZ114" s="760"/>
      <c r="BA114" s="760"/>
      <c r="BB114" s="760"/>
      <c r="BC114" s="760"/>
      <c r="BD114" s="760"/>
      <c r="BE114" s="760"/>
      <c r="BF114" s="760"/>
      <c r="BG114" s="760"/>
      <c r="BH114" s="760"/>
      <c r="BI114" s="760"/>
      <c r="BJ114" s="760"/>
      <c r="BK114" s="760"/>
      <c r="BL114" s="760"/>
      <c r="BM114" s="760"/>
      <c r="BN114" s="760"/>
      <c r="BO114" s="760"/>
      <c r="BP114" s="760"/>
      <c r="BQ114" s="760"/>
      <c r="BR114" s="760"/>
      <c r="BS114" s="760"/>
      <c r="BT114" s="760"/>
      <c r="BU114" s="760"/>
      <c r="BV114" s="760"/>
      <c r="BW114" s="760"/>
      <c r="BX114" s="760"/>
      <c r="BY114" s="760"/>
      <c r="BZ114" s="760"/>
      <c r="CA114" s="760"/>
      <c r="CB114" s="760"/>
      <c r="CC114" s="760"/>
      <c r="CD114" s="760"/>
      <c r="CE114" s="760"/>
      <c r="CF114" s="760"/>
      <c r="CG114" s="760"/>
      <c r="CH114" s="760"/>
      <c r="CI114" s="760"/>
      <c r="CJ114" s="760"/>
      <c r="CK114" s="760"/>
      <c r="CL114" s="760"/>
      <c r="CM114" s="760"/>
      <c r="CN114" s="760"/>
      <c r="CO114" s="760"/>
      <c r="CP114" s="760"/>
      <c r="CQ114" s="760"/>
      <c r="CR114" s="760"/>
      <c r="CS114" s="760"/>
      <c r="CT114" s="760"/>
      <c r="CU114" s="760"/>
      <c r="CV114" s="760"/>
      <c r="CW114" s="760"/>
      <c r="CX114" s="760"/>
      <c r="CY114" s="760"/>
      <c r="CZ114" s="760"/>
      <c r="DA114" s="760"/>
      <c r="DB114" s="760"/>
      <c r="DC114" s="760"/>
      <c r="DD114" s="760"/>
      <c r="DE114" s="760"/>
      <c r="DF114" s="760"/>
      <c r="DG114" s="760"/>
      <c r="DH114" s="760"/>
      <c r="DI114" s="760"/>
      <c r="DJ114" s="760"/>
      <c r="DK114" s="760"/>
      <c r="DL114" s="760"/>
      <c r="DM114" s="760"/>
      <c r="DN114" s="760"/>
      <c r="DO114" s="760"/>
      <c r="DP114" s="760"/>
      <c r="DQ114" s="760"/>
      <c r="DR114" s="760"/>
      <c r="DS114" s="760"/>
    </row>
    <row r="115" spans="1:123" s="826" customFormat="1">
      <c r="A115" s="823" t="s">
        <v>321</v>
      </c>
      <c r="B115" s="824" t="s">
        <v>1009</v>
      </c>
      <c r="C115" s="825">
        <v>0</v>
      </c>
      <c r="D115" s="825">
        <v>66.240000000000009</v>
      </c>
      <c r="E115" s="825">
        <v>158.61699999999999</v>
      </c>
      <c r="F115" s="825">
        <v>93.48</v>
      </c>
      <c r="G115" s="825">
        <v>165.20700000000002</v>
      </c>
      <c r="H115" s="825">
        <v>96.73</v>
      </c>
      <c r="I115" s="825">
        <v>172.11499999999998</v>
      </c>
      <c r="J115" s="825">
        <v>99.75</v>
      </c>
      <c r="K115" s="805"/>
      <c r="L115" s="819"/>
      <c r="M115" s="819"/>
      <c r="N115" s="819"/>
      <c r="O115" s="819"/>
      <c r="P115" s="819"/>
      <c r="Q115" s="819"/>
      <c r="R115" s="819"/>
      <c r="S115" s="819"/>
      <c r="T115" s="819"/>
      <c r="U115" s="819"/>
      <c r="V115" s="819"/>
      <c r="W115" s="819"/>
      <c r="X115" s="819"/>
      <c r="Y115" s="819"/>
      <c r="Z115" s="819"/>
      <c r="AA115" s="819"/>
      <c r="AB115" s="819"/>
      <c r="AC115" s="819"/>
      <c r="AD115" s="819"/>
      <c r="AE115" s="819"/>
      <c r="AF115" s="819"/>
      <c r="AG115" s="819"/>
      <c r="AH115" s="819"/>
      <c r="AI115" s="819"/>
      <c r="AJ115" s="819"/>
      <c r="AK115" s="819"/>
      <c r="AL115" s="819"/>
      <c r="AM115" s="819"/>
      <c r="AN115" s="819"/>
      <c r="AO115" s="819"/>
      <c r="AP115" s="819"/>
      <c r="AQ115" s="819"/>
      <c r="AR115" s="819"/>
      <c r="AS115" s="819"/>
      <c r="AT115" s="819"/>
      <c r="AU115" s="819"/>
      <c r="AV115" s="819"/>
      <c r="AW115" s="819"/>
      <c r="AX115" s="819"/>
      <c r="AY115" s="819"/>
      <c r="AZ115" s="819"/>
      <c r="BA115" s="819"/>
      <c r="BB115" s="819"/>
      <c r="BC115" s="819"/>
      <c r="BD115" s="819"/>
      <c r="BE115" s="819"/>
      <c r="BF115" s="819"/>
      <c r="BG115" s="819"/>
      <c r="BH115" s="819"/>
      <c r="BI115" s="819"/>
      <c r="BJ115" s="819"/>
      <c r="BK115" s="819"/>
      <c r="BL115" s="819"/>
      <c r="BM115" s="819"/>
      <c r="BN115" s="819"/>
      <c r="BO115" s="819"/>
      <c r="BP115" s="819"/>
      <c r="BQ115" s="819"/>
      <c r="BR115" s="819"/>
      <c r="BS115" s="819"/>
      <c r="BT115" s="819"/>
      <c r="BU115" s="819"/>
      <c r="BV115" s="819"/>
      <c r="BW115" s="819"/>
      <c r="BX115" s="819"/>
      <c r="BY115" s="819"/>
      <c r="BZ115" s="819"/>
      <c r="CA115" s="819"/>
      <c r="CB115" s="819"/>
      <c r="CC115" s="819"/>
      <c r="CD115" s="819"/>
      <c r="CE115" s="819"/>
      <c r="CF115" s="819"/>
      <c r="CG115" s="819"/>
      <c r="CH115" s="819"/>
      <c r="CI115" s="819"/>
      <c r="CJ115" s="819"/>
      <c r="CK115" s="819"/>
      <c r="CL115" s="819"/>
      <c r="CM115" s="819"/>
      <c r="CN115" s="819"/>
      <c r="CO115" s="819"/>
      <c r="CP115" s="819"/>
      <c r="CQ115" s="819"/>
      <c r="CR115" s="819"/>
      <c r="CS115" s="819"/>
      <c r="CT115" s="819"/>
      <c r="CU115" s="819"/>
      <c r="CV115" s="819"/>
      <c r="CW115" s="819"/>
      <c r="CX115" s="819"/>
      <c r="CY115" s="819"/>
      <c r="CZ115" s="819"/>
      <c r="DA115" s="819"/>
      <c r="DB115" s="819"/>
      <c r="DC115" s="819"/>
      <c r="DD115" s="819"/>
      <c r="DE115" s="819"/>
      <c r="DF115" s="819"/>
      <c r="DG115" s="819"/>
      <c r="DH115" s="819"/>
      <c r="DI115" s="819"/>
      <c r="DJ115" s="819"/>
      <c r="DK115" s="819"/>
      <c r="DL115" s="819"/>
      <c r="DM115" s="819"/>
      <c r="DN115" s="819"/>
      <c r="DO115" s="819"/>
      <c r="DP115" s="819"/>
      <c r="DQ115" s="819"/>
      <c r="DR115" s="819"/>
      <c r="DS115" s="819"/>
    </row>
    <row r="116" spans="1:123" s="826" customFormat="1">
      <c r="A116" s="827" t="s">
        <v>1539</v>
      </c>
      <c r="B116" s="828" t="s">
        <v>1540</v>
      </c>
      <c r="C116" s="791"/>
      <c r="D116" s="792"/>
      <c r="E116" s="791"/>
      <c r="F116" s="791"/>
      <c r="G116" s="778"/>
      <c r="H116" s="778"/>
      <c r="I116" s="778"/>
      <c r="J116" s="778"/>
      <c r="K116" s="809"/>
      <c r="L116" s="819"/>
      <c r="M116" s="819"/>
      <c r="N116" s="819"/>
      <c r="O116" s="819"/>
      <c r="P116" s="819"/>
      <c r="Q116" s="819"/>
      <c r="R116" s="819"/>
      <c r="S116" s="819"/>
      <c r="T116" s="819"/>
      <c r="U116" s="819"/>
      <c r="V116" s="819"/>
      <c r="W116" s="819"/>
      <c r="X116" s="819"/>
      <c r="Y116" s="819"/>
      <c r="Z116" s="819"/>
      <c r="AA116" s="819"/>
      <c r="AB116" s="819"/>
      <c r="AC116" s="819"/>
      <c r="AD116" s="819"/>
      <c r="AE116" s="819"/>
      <c r="AF116" s="819"/>
      <c r="AG116" s="819"/>
      <c r="AH116" s="819"/>
      <c r="AI116" s="819"/>
      <c r="AJ116" s="819"/>
      <c r="AK116" s="819"/>
      <c r="AL116" s="819"/>
      <c r="AM116" s="819"/>
      <c r="AN116" s="819"/>
      <c r="AO116" s="819"/>
      <c r="AP116" s="819"/>
      <c r="AQ116" s="819"/>
      <c r="AR116" s="819"/>
      <c r="AS116" s="819"/>
      <c r="AT116" s="819"/>
      <c r="AU116" s="819"/>
      <c r="AV116" s="819"/>
      <c r="AW116" s="819"/>
      <c r="AX116" s="819"/>
      <c r="AY116" s="819"/>
      <c r="AZ116" s="819"/>
      <c r="BA116" s="819"/>
      <c r="BB116" s="819"/>
      <c r="BC116" s="819"/>
      <c r="BD116" s="819"/>
      <c r="BE116" s="819"/>
      <c r="BF116" s="819"/>
      <c r="BG116" s="819"/>
      <c r="BH116" s="819"/>
      <c r="BI116" s="819"/>
      <c r="BJ116" s="819"/>
      <c r="BK116" s="819"/>
      <c r="BL116" s="819"/>
      <c r="BM116" s="819"/>
      <c r="BN116" s="819"/>
      <c r="BO116" s="819"/>
      <c r="BP116" s="819"/>
      <c r="BQ116" s="819"/>
      <c r="BR116" s="819"/>
      <c r="BS116" s="819"/>
      <c r="BT116" s="819"/>
      <c r="BU116" s="819"/>
      <c r="BV116" s="819"/>
      <c r="BW116" s="819"/>
      <c r="BX116" s="819"/>
      <c r="BY116" s="819"/>
      <c r="BZ116" s="819"/>
      <c r="CA116" s="819"/>
      <c r="CB116" s="819"/>
      <c r="CC116" s="819"/>
      <c r="CD116" s="819"/>
      <c r="CE116" s="819"/>
      <c r="CF116" s="819"/>
      <c r="CG116" s="819"/>
      <c r="CH116" s="819"/>
      <c r="CI116" s="819"/>
      <c r="CJ116" s="819"/>
      <c r="CK116" s="819"/>
      <c r="CL116" s="819"/>
      <c r="CM116" s="819"/>
      <c r="CN116" s="819"/>
      <c r="CO116" s="819"/>
      <c r="CP116" s="819"/>
      <c r="CQ116" s="819"/>
      <c r="CR116" s="819"/>
      <c r="CS116" s="819"/>
      <c r="CT116" s="819"/>
      <c r="CU116" s="819"/>
      <c r="CV116" s="819"/>
      <c r="CW116" s="819"/>
      <c r="CX116" s="819"/>
      <c r="CY116" s="819"/>
      <c r="CZ116" s="819"/>
      <c r="DA116" s="819"/>
      <c r="DB116" s="819"/>
      <c r="DC116" s="819"/>
      <c r="DD116" s="819"/>
      <c r="DE116" s="819"/>
      <c r="DF116" s="819"/>
      <c r="DG116" s="819"/>
      <c r="DH116" s="819"/>
      <c r="DI116" s="819"/>
      <c r="DJ116" s="819"/>
      <c r="DK116" s="819"/>
      <c r="DL116" s="819"/>
      <c r="DM116" s="819"/>
      <c r="DN116" s="819"/>
      <c r="DO116" s="819"/>
      <c r="DP116" s="819"/>
      <c r="DQ116" s="819"/>
      <c r="DR116" s="819"/>
      <c r="DS116" s="819"/>
    </row>
    <row r="117" spans="1:123" s="826" customFormat="1">
      <c r="A117" s="827" t="s">
        <v>1541</v>
      </c>
      <c r="B117" s="828" t="s">
        <v>1542</v>
      </c>
      <c r="C117" s="829">
        <v>0</v>
      </c>
      <c r="D117" s="778">
        <v>0</v>
      </c>
      <c r="E117" s="829">
        <v>0</v>
      </c>
      <c r="F117" s="829">
        <v>0</v>
      </c>
      <c r="G117" s="778">
        <v>0</v>
      </c>
      <c r="H117" s="778">
        <v>0</v>
      </c>
      <c r="I117" s="778">
        <v>0</v>
      </c>
      <c r="J117" s="778">
        <v>0</v>
      </c>
      <c r="K117" s="809"/>
      <c r="L117" s="819"/>
      <c r="M117" s="819"/>
      <c r="N117" s="819"/>
      <c r="O117" s="819"/>
      <c r="P117" s="819"/>
      <c r="Q117" s="819"/>
      <c r="R117" s="819"/>
      <c r="S117" s="819"/>
      <c r="T117" s="819"/>
      <c r="U117" s="819"/>
      <c r="V117" s="819"/>
      <c r="W117" s="819"/>
      <c r="X117" s="819"/>
      <c r="Y117" s="819"/>
      <c r="Z117" s="819"/>
      <c r="AA117" s="819"/>
      <c r="AB117" s="819"/>
      <c r="AC117" s="819"/>
      <c r="AD117" s="819"/>
      <c r="AE117" s="819"/>
      <c r="AF117" s="819"/>
      <c r="AG117" s="819"/>
      <c r="AH117" s="819"/>
      <c r="AI117" s="819"/>
      <c r="AJ117" s="819"/>
      <c r="AK117" s="819"/>
      <c r="AL117" s="819"/>
      <c r="AM117" s="819"/>
      <c r="AN117" s="819"/>
      <c r="AO117" s="819"/>
      <c r="AP117" s="819"/>
      <c r="AQ117" s="819"/>
      <c r="AR117" s="819"/>
      <c r="AS117" s="819"/>
      <c r="AT117" s="819"/>
      <c r="AU117" s="819"/>
      <c r="AV117" s="819"/>
      <c r="AW117" s="819"/>
      <c r="AX117" s="819"/>
      <c r="AY117" s="819"/>
      <c r="AZ117" s="819"/>
      <c r="BA117" s="819"/>
      <c r="BB117" s="819"/>
      <c r="BC117" s="819"/>
      <c r="BD117" s="819"/>
      <c r="BE117" s="819"/>
      <c r="BF117" s="819"/>
      <c r="BG117" s="819"/>
      <c r="BH117" s="819"/>
      <c r="BI117" s="819"/>
      <c r="BJ117" s="819"/>
      <c r="BK117" s="819"/>
      <c r="BL117" s="819"/>
      <c r="BM117" s="819"/>
      <c r="BN117" s="819"/>
      <c r="BO117" s="819"/>
      <c r="BP117" s="819"/>
      <c r="BQ117" s="819"/>
      <c r="BR117" s="819"/>
      <c r="BS117" s="819"/>
      <c r="BT117" s="819"/>
      <c r="BU117" s="819"/>
      <c r="BV117" s="819"/>
      <c r="BW117" s="819"/>
      <c r="BX117" s="819"/>
      <c r="BY117" s="819"/>
      <c r="BZ117" s="819"/>
      <c r="CA117" s="819"/>
      <c r="CB117" s="819"/>
      <c r="CC117" s="819"/>
      <c r="CD117" s="819"/>
      <c r="CE117" s="819"/>
      <c r="CF117" s="819"/>
      <c r="CG117" s="819"/>
      <c r="CH117" s="819"/>
      <c r="CI117" s="819"/>
      <c r="CJ117" s="819"/>
      <c r="CK117" s="819"/>
      <c r="CL117" s="819"/>
      <c r="CM117" s="819"/>
      <c r="CN117" s="819"/>
      <c r="CO117" s="819"/>
      <c r="CP117" s="819"/>
      <c r="CQ117" s="819"/>
      <c r="CR117" s="819"/>
      <c r="CS117" s="819"/>
      <c r="CT117" s="819"/>
      <c r="CU117" s="819"/>
      <c r="CV117" s="819"/>
      <c r="CW117" s="819"/>
      <c r="CX117" s="819"/>
      <c r="CY117" s="819"/>
      <c r="CZ117" s="819"/>
      <c r="DA117" s="819"/>
      <c r="DB117" s="819"/>
      <c r="DC117" s="819"/>
      <c r="DD117" s="819"/>
      <c r="DE117" s="819"/>
      <c r="DF117" s="819"/>
      <c r="DG117" s="819"/>
      <c r="DH117" s="819"/>
      <c r="DI117" s="819"/>
      <c r="DJ117" s="819"/>
      <c r="DK117" s="819"/>
      <c r="DL117" s="819"/>
      <c r="DM117" s="819"/>
      <c r="DN117" s="819"/>
      <c r="DO117" s="819"/>
      <c r="DP117" s="819"/>
      <c r="DQ117" s="819"/>
      <c r="DR117" s="819"/>
      <c r="DS117" s="819"/>
    </row>
    <row r="118" spans="1:123" s="826" customFormat="1">
      <c r="A118" s="827" t="s">
        <v>1543</v>
      </c>
      <c r="B118" s="828" t="s">
        <v>1544</v>
      </c>
      <c r="C118" s="829">
        <v>0</v>
      </c>
      <c r="D118" s="829">
        <v>13.16</v>
      </c>
      <c r="E118" s="829">
        <v>31.5</v>
      </c>
      <c r="F118" s="829">
        <v>18.57</v>
      </c>
      <c r="G118" s="778">
        <v>32.81</v>
      </c>
      <c r="H118" s="778">
        <v>19.21</v>
      </c>
      <c r="I118" s="778">
        <v>34.18</v>
      </c>
      <c r="J118" s="778">
        <v>19.809999999999999</v>
      </c>
      <c r="K118" s="809"/>
      <c r="L118" s="819"/>
      <c r="M118" s="819"/>
      <c r="N118" s="819"/>
      <c r="O118" s="819"/>
      <c r="P118" s="819"/>
      <c r="Q118" s="819"/>
      <c r="R118" s="819"/>
      <c r="S118" s="819"/>
      <c r="T118" s="819"/>
      <c r="U118" s="819"/>
      <c r="V118" s="819"/>
      <c r="W118" s="819"/>
      <c r="X118" s="819"/>
      <c r="Y118" s="819"/>
      <c r="Z118" s="819"/>
      <c r="AA118" s="819"/>
      <c r="AB118" s="819"/>
      <c r="AC118" s="819"/>
      <c r="AD118" s="819"/>
      <c r="AE118" s="819"/>
      <c r="AF118" s="819"/>
      <c r="AG118" s="819"/>
      <c r="AH118" s="819"/>
      <c r="AI118" s="819"/>
      <c r="AJ118" s="819"/>
      <c r="AK118" s="819"/>
      <c r="AL118" s="819"/>
      <c r="AM118" s="819"/>
      <c r="AN118" s="819"/>
      <c r="AO118" s="819"/>
      <c r="AP118" s="819"/>
      <c r="AQ118" s="819"/>
      <c r="AR118" s="819"/>
      <c r="AS118" s="819"/>
      <c r="AT118" s="819"/>
      <c r="AU118" s="819"/>
      <c r="AV118" s="819"/>
      <c r="AW118" s="819"/>
      <c r="AX118" s="819"/>
      <c r="AY118" s="819"/>
      <c r="AZ118" s="819"/>
      <c r="BA118" s="819"/>
      <c r="BB118" s="819"/>
      <c r="BC118" s="819"/>
      <c r="BD118" s="819"/>
      <c r="BE118" s="819"/>
      <c r="BF118" s="819"/>
      <c r="BG118" s="819"/>
      <c r="BH118" s="819"/>
      <c r="BI118" s="819"/>
      <c r="BJ118" s="819"/>
      <c r="BK118" s="819"/>
      <c r="BL118" s="819"/>
      <c r="BM118" s="819"/>
      <c r="BN118" s="819"/>
      <c r="BO118" s="819"/>
      <c r="BP118" s="819"/>
      <c r="BQ118" s="819"/>
      <c r="BR118" s="819"/>
      <c r="BS118" s="819"/>
      <c r="BT118" s="819"/>
      <c r="BU118" s="819"/>
      <c r="BV118" s="819"/>
      <c r="BW118" s="819"/>
      <c r="BX118" s="819"/>
      <c r="BY118" s="819"/>
      <c r="BZ118" s="819"/>
      <c r="CA118" s="819"/>
      <c r="CB118" s="819"/>
      <c r="CC118" s="819"/>
      <c r="CD118" s="819"/>
      <c r="CE118" s="819"/>
      <c r="CF118" s="819"/>
      <c r="CG118" s="819"/>
      <c r="CH118" s="819"/>
      <c r="CI118" s="819"/>
      <c r="CJ118" s="819"/>
      <c r="CK118" s="819"/>
      <c r="CL118" s="819"/>
      <c r="CM118" s="819"/>
      <c r="CN118" s="819"/>
      <c r="CO118" s="819"/>
      <c r="CP118" s="819"/>
      <c r="CQ118" s="819"/>
      <c r="CR118" s="819"/>
      <c r="CS118" s="819"/>
      <c r="CT118" s="819"/>
      <c r="CU118" s="819"/>
      <c r="CV118" s="819"/>
      <c r="CW118" s="819"/>
      <c r="CX118" s="819"/>
      <c r="CY118" s="819"/>
      <c r="CZ118" s="819"/>
      <c r="DA118" s="819"/>
      <c r="DB118" s="819"/>
      <c r="DC118" s="819"/>
      <c r="DD118" s="819"/>
      <c r="DE118" s="819"/>
      <c r="DF118" s="819"/>
      <c r="DG118" s="819"/>
      <c r="DH118" s="819"/>
      <c r="DI118" s="819"/>
      <c r="DJ118" s="819"/>
      <c r="DK118" s="819"/>
      <c r="DL118" s="819"/>
      <c r="DM118" s="819"/>
      <c r="DN118" s="819"/>
      <c r="DO118" s="819"/>
      <c r="DP118" s="819"/>
      <c r="DQ118" s="819"/>
      <c r="DR118" s="819"/>
      <c r="DS118" s="819"/>
    </row>
    <row r="119" spans="1:123" s="826" customFormat="1">
      <c r="A119" s="827" t="s">
        <v>1545</v>
      </c>
      <c r="B119" s="828" t="s">
        <v>1546</v>
      </c>
      <c r="C119" s="830"/>
      <c r="D119" s="792"/>
      <c r="E119" s="830"/>
      <c r="F119" s="830"/>
      <c r="G119" s="778"/>
      <c r="H119" s="778"/>
      <c r="I119" s="778"/>
      <c r="J119" s="778"/>
      <c r="K119" s="809"/>
      <c r="L119" s="819"/>
      <c r="M119" s="819"/>
      <c r="N119" s="819"/>
      <c r="O119" s="819"/>
      <c r="P119" s="819"/>
      <c r="Q119" s="819"/>
      <c r="R119" s="819"/>
      <c r="S119" s="819"/>
      <c r="T119" s="819"/>
      <c r="U119" s="819"/>
      <c r="V119" s="819"/>
      <c r="W119" s="819"/>
      <c r="X119" s="819"/>
      <c r="Y119" s="819"/>
      <c r="Z119" s="819"/>
      <c r="AA119" s="819"/>
      <c r="AB119" s="819"/>
      <c r="AC119" s="819"/>
      <c r="AD119" s="819"/>
      <c r="AE119" s="819"/>
      <c r="AF119" s="819"/>
      <c r="AG119" s="819"/>
      <c r="AH119" s="819"/>
      <c r="AI119" s="819"/>
      <c r="AJ119" s="819"/>
      <c r="AK119" s="819"/>
      <c r="AL119" s="819"/>
      <c r="AM119" s="819"/>
      <c r="AN119" s="819"/>
      <c r="AO119" s="819"/>
      <c r="AP119" s="819"/>
      <c r="AQ119" s="819"/>
      <c r="AR119" s="819"/>
      <c r="AS119" s="819"/>
      <c r="AT119" s="819"/>
      <c r="AU119" s="819"/>
      <c r="AV119" s="819"/>
      <c r="AW119" s="819"/>
      <c r="AX119" s="819"/>
      <c r="AY119" s="819"/>
      <c r="AZ119" s="819"/>
      <c r="BA119" s="819"/>
      <c r="BB119" s="819"/>
      <c r="BC119" s="819"/>
      <c r="BD119" s="819"/>
      <c r="BE119" s="819"/>
      <c r="BF119" s="819"/>
      <c r="BG119" s="819"/>
      <c r="BH119" s="819"/>
      <c r="BI119" s="819"/>
      <c r="BJ119" s="819"/>
      <c r="BK119" s="819"/>
      <c r="BL119" s="819"/>
      <c r="BM119" s="819"/>
      <c r="BN119" s="819"/>
      <c r="BO119" s="819"/>
      <c r="BP119" s="819"/>
      <c r="BQ119" s="819"/>
      <c r="BR119" s="819"/>
      <c r="BS119" s="819"/>
      <c r="BT119" s="819"/>
      <c r="BU119" s="819"/>
      <c r="BV119" s="819"/>
      <c r="BW119" s="819"/>
      <c r="BX119" s="819"/>
      <c r="BY119" s="819"/>
      <c r="BZ119" s="819"/>
      <c r="CA119" s="819"/>
      <c r="CB119" s="819"/>
      <c r="CC119" s="819"/>
      <c r="CD119" s="819"/>
      <c r="CE119" s="819"/>
      <c r="CF119" s="819"/>
      <c r="CG119" s="819"/>
      <c r="CH119" s="819"/>
      <c r="CI119" s="819"/>
      <c r="CJ119" s="819"/>
      <c r="CK119" s="819"/>
      <c r="CL119" s="819"/>
      <c r="CM119" s="819"/>
      <c r="CN119" s="819"/>
      <c r="CO119" s="819"/>
      <c r="CP119" s="819"/>
      <c r="CQ119" s="819"/>
      <c r="CR119" s="819"/>
      <c r="CS119" s="819"/>
      <c r="CT119" s="819"/>
      <c r="CU119" s="819"/>
      <c r="CV119" s="819"/>
      <c r="CW119" s="819"/>
      <c r="CX119" s="819"/>
      <c r="CY119" s="819"/>
      <c r="CZ119" s="819"/>
      <c r="DA119" s="819"/>
      <c r="DB119" s="819"/>
      <c r="DC119" s="819"/>
      <c r="DD119" s="819"/>
      <c r="DE119" s="819"/>
      <c r="DF119" s="819"/>
      <c r="DG119" s="819"/>
      <c r="DH119" s="819"/>
      <c r="DI119" s="819"/>
      <c r="DJ119" s="819"/>
      <c r="DK119" s="819"/>
      <c r="DL119" s="819"/>
      <c r="DM119" s="819"/>
      <c r="DN119" s="819"/>
      <c r="DO119" s="819"/>
      <c r="DP119" s="819"/>
      <c r="DQ119" s="819"/>
      <c r="DR119" s="819"/>
      <c r="DS119" s="819"/>
    </row>
    <row r="120" spans="1:123" s="826" customFormat="1">
      <c r="A120" s="831" t="s">
        <v>1547</v>
      </c>
      <c r="B120" s="832" t="s">
        <v>1548</v>
      </c>
      <c r="C120" s="833">
        <v>0</v>
      </c>
      <c r="D120" s="833">
        <v>66.240000000000009</v>
      </c>
      <c r="E120" s="833">
        <v>158.61699999999999</v>
      </c>
      <c r="F120" s="833">
        <v>93.48</v>
      </c>
      <c r="G120" s="833">
        <v>165.20700000000002</v>
      </c>
      <c r="H120" s="833">
        <v>96.73</v>
      </c>
      <c r="I120" s="833">
        <v>172.11499999999998</v>
      </c>
      <c r="J120" s="833">
        <v>99.75</v>
      </c>
      <c r="K120" s="811"/>
      <c r="L120" s="819"/>
      <c r="M120" s="819"/>
      <c r="N120" s="819"/>
      <c r="O120" s="819"/>
      <c r="P120" s="819"/>
      <c r="Q120" s="819"/>
      <c r="R120" s="819"/>
      <c r="S120" s="819"/>
      <c r="T120" s="819"/>
      <c r="U120" s="819"/>
      <c r="V120" s="819"/>
      <c r="W120" s="819"/>
      <c r="X120" s="819"/>
      <c r="Y120" s="819"/>
      <c r="Z120" s="819"/>
      <c r="AA120" s="819"/>
      <c r="AB120" s="819"/>
      <c r="AC120" s="819"/>
      <c r="AD120" s="819"/>
      <c r="AE120" s="819"/>
      <c r="AF120" s="819"/>
      <c r="AG120" s="819"/>
      <c r="AH120" s="819"/>
      <c r="AI120" s="819"/>
      <c r="AJ120" s="819"/>
      <c r="AK120" s="819"/>
      <c r="AL120" s="819"/>
      <c r="AM120" s="819"/>
      <c r="AN120" s="819"/>
      <c r="AO120" s="819"/>
      <c r="AP120" s="819"/>
      <c r="AQ120" s="819"/>
      <c r="AR120" s="819"/>
      <c r="AS120" s="819"/>
      <c r="AT120" s="819"/>
      <c r="AU120" s="819"/>
      <c r="AV120" s="819"/>
      <c r="AW120" s="819"/>
      <c r="AX120" s="819"/>
      <c r="AY120" s="819"/>
      <c r="AZ120" s="819"/>
      <c r="BA120" s="819"/>
      <c r="BB120" s="819"/>
      <c r="BC120" s="819"/>
      <c r="BD120" s="819"/>
      <c r="BE120" s="819"/>
      <c r="BF120" s="819"/>
      <c r="BG120" s="819"/>
      <c r="BH120" s="819"/>
      <c r="BI120" s="819"/>
      <c r="BJ120" s="819"/>
      <c r="BK120" s="819"/>
      <c r="BL120" s="819"/>
      <c r="BM120" s="819"/>
      <c r="BN120" s="819"/>
      <c r="BO120" s="819"/>
      <c r="BP120" s="819"/>
      <c r="BQ120" s="819"/>
      <c r="BR120" s="819"/>
      <c r="BS120" s="819"/>
      <c r="BT120" s="819"/>
      <c r="BU120" s="819"/>
      <c r="BV120" s="819"/>
      <c r="BW120" s="819"/>
      <c r="BX120" s="819"/>
      <c r="BY120" s="819"/>
      <c r="BZ120" s="819"/>
      <c r="CA120" s="819"/>
      <c r="CB120" s="819"/>
      <c r="CC120" s="819"/>
      <c r="CD120" s="819"/>
      <c r="CE120" s="819"/>
      <c r="CF120" s="819"/>
      <c r="CG120" s="819"/>
      <c r="CH120" s="819"/>
      <c r="CI120" s="819"/>
      <c r="CJ120" s="819"/>
      <c r="CK120" s="819"/>
      <c r="CL120" s="819"/>
      <c r="CM120" s="819"/>
      <c r="CN120" s="819"/>
      <c r="CO120" s="819"/>
      <c r="CP120" s="819"/>
      <c r="CQ120" s="819"/>
      <c r="CR120" s="819"/>
      <c r="CS120" s="819"/>
      <c r="CT120" s="819"/>
      <c r="CU120" s="819"/>
      <c r="CV120" s="819"/>
      <c r="CW120" s="819"/>
      <c r="CX120" s="819"/>
      <c r="CY120" s="819"/>
      <c r="CZ120" s="819"/>
      <c r="DA120" s="819"/>
      <c r="DB120" s="819"/>
      <c r="DC120" s="819"/>
      <c r="DD120" s="819"/>
      <c r="DE120" s="819"/>
      <c r="DF120" s="819"/>
      <c r="DG120" s="819"/>
      <c r="DH120" s="819"/>
      <c r="DI120" s="819"/>
      <c r="DJ120" s="819"/>
      <c r="DK120" s="819"/>
      <c r="DL120" s="819"/>
      <c r="DM120" s="819"/>
      <c r="DN120" s="819"/>
      <c r="DO120" s="819"/>
      <c r="DP120" s="819"/>
      <c r="DQ120" s="819"/>
      <c r="DR120" s="819"/>
      <c r="DS120" s="819"/>
    </row>
    <row r="121" spans="1:123" ht="14.25" hidden="1" customHeight="1">
      <c r="A121" s="834" t="e">
        <v>#REF!</v>
      </c>
      <c r="B121" s="835"/>
      <c r="C121" s="836"/>
      <c r="D121" s="837"/>
      <c r="E121" s="837"/>
      <c r="F121" s="837"/>
      <c r="G121" s="838"/>
      <c r="H121" s="838"/>
      <c r="I121" s="838"/>
      <c r="J121" s="838"/>
      <c r="K121" s="839"/>
    </row>
  </sheetData>
  <sheetProtection formatColumns="0" formatRows="0"/>
  <mergeCells count="18">
    <mergeCell ref="D7:D8"/>
    <mergeCell ref="E7:E8"/>
    <mergeCell ref="A1:K1"/>
    <mergeCell ref="A2:K2"/>
    <mergeCell ref="A3:K3"/>
    <mergeCell ref="I7:I8"/>
    <mergeCell ref="J7:J8"/>
    <mergeCell ref="K7:K8"/>
    <mergeCell ref="G7:G8"/>
    <mergeCell ref="H7:H8"/>
    <mergeCell ref="F7:F8"/>
    <mergeCell ref="A5:B5"/>
    <mergeCell ref="C5:E5"/>
    <mergeCell ref="A6:B6"/>
    <mergeCell ref="C6:E6"/>
    <mergeCell ref="A7:A8"/>
    <mergeCell ref="B7:B8"/>
    <mergeCell ref="C7:C8"/>
  </mergeCells>
  <pageMargins left="0.31496062992125984" right="0.19685039370078741" top="0.15748031496062992" bottom="0.15748031496062992" header="0" footer="0"/>
  <pageSetup paperSize="9" scale="36" fitToHeight="2"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3"/>
    <pageSetUpPr fitToPage="1"/>
  </sheetPr>
  <dimension ref="A1:K60"/>
  <sheetViews>
    <sheetView view="pageBreakPreview" topLeftCell="A22" zoomScale="80" zoomScaleNormal="90" zoomScaleSheetLayoutView="80" workbookViewId="0">
      <selection activeCell="C21" sqref="C21"/>
    </sheetView>
  </sheetViews>
  <sheetFormatPr defaultRowHeight="12.75"/>
  <cols>
    <col min="1" max="1" width="9.85546875" style="662" customWidth="1"/>
    <col min="2" max="2" width="54.140625" style="662" customWidth="1"/>
    <col min="3" max="10" width="19.85546875" style="662" customWidth="1"/>
    <col min="11" max="11" width="23.85546875" style="662" customWidth="1"/>
    <col min="12" max="16384" width="9.140625" style="662"/>
  </cols>
  <sheetData>
    <row r="1" spans="1:11">
      <c r="A1" s="150"/>
      <c r="B1" s="150"/>
      <c r="C1" s="270"/>
      <c r="D1" s="271"/>
      <c r="E1" s="271"/>
      <c r="F1" s="271"/>
      <c r="G1" s="271"/>
      <c r="H1" s="271"/>
      <c r="I1" s="271"/>
      <c r="J1" s="271"/>
    </row>
    <row r="2" spans="1:11" ht="12.75" customHeight="1">
      <c r="A2" s="1676" t="s">
        <v>1078</v>
      </c>
      <c r="B2" s="1536"/>
      <c r="C2" s="1536"/>
      <c r="D2" s="1536"/>
      <c r="E2" s="1536"/>
      <c r="F2" s="1536"/>
      <c r="G2" s="1536"/>
      <c r="H2" s="1536"/>
      <c r="I2" s="1536"/>
      <c r="J2" s="1536"/>
      <c r="K2" s="1536"/>
    </row>
    <row r="3" spans="1:11" ht="20.25" customHeight="1">
      <c r="A3" s="1676" t="str">
        <f>ПАС!A2</f>
        <v>по оказанию услуг холодного водоснабжения на  2023 -2027  годы</v>
      </c>
      <c r="B3" s="1676"/>
      <c r="C3" s="1676"/>
      <c r="D3" s="1676"/>
      <c r="E3" s="1676"/>
      <c r="F3" s="1676"/>
      <c r="G3" s="1676"/>
      <c r="H3" s="1676"/>
      <c r="I3" s="1676"/>
      <c r="J3" s="1676"/>
      <c r="K3" s="1676"/>
    </row>
    <row r="4" spans="1:11" ht="20.25" customHeight="1">
      <c r="A4" s="1816" t="str">
        <f>CONCATENATE("(",C7,")")</f>
        <v>(Холодное водоснабжение)</v>
      </c>
      <c r="B4" s="1676"/>
      <c r="C4" s="1676"/>
      <c r="D4" s="1676"/>
      <c r="E4" s="1676"/>
      <c r="F4" s="1676"/>
      <c r="G4" s="1676"/>
      <c r="H4" s="1676"/>
      <c r="I4" s="1676"/>
      <c r="J4" s="1676"/>
      <c r="K4" s="1676"/>
    </row>
    <row r="5" spans="1:11">
      <c r="A5" s="150"/>
      <c r="B5" s="272" t="s">
        <v>1206</v>
      </c>
      <c r="C5" s="273" t="s">
        <v>1207</v>
      </c>
      <c r="D5" s="271"/>
      <c r="E5" s="271"/>
      <c r="F5" s="271"/>
      <c r="G5" s="271"/>
      <c r="H5" s="271"/>
      <c r="I5" s="271"/>
      <c r="J5" s="271"/>
      <c r="K5" s="274"/>
    </row>
    <row r="6" spans="1:11" ht="12.75" customHeight="1">
      <c r="A6" s="1817" t="str">
        <f>CONCATENATE([134]ПАС!B56,"  (",[134]ПАС!C52,"  ",[134]ПАС!C51,")")</f>
        <v>ООО"Ромист"  (Омутинское  Омутинский муниципальный район)</v>
      </c>
      <c r="B6" s="1817"/>
      <c r="C6" s="1817"/>
      <c r="D6" s="1817"/>
      <c r="E6" s="1817"/>
      <c r="F6" s="1817"/>
      <c r="G6" s="1817"/>
      <c r="H6" s="1817"/>
      <c r="I6" s="1817"/>
      <c r="J6" s="1817"/>
      <c r="K6" s="1817"/>
    </row>
    <row r="7" spans="1:11" ht="13.5" thickBot="1">
      <c r="A7" s="1818" t="s">
        <v>1258</v>
      </c>
      <c r="B7" s="1818"/>
      <c r="C7" s="1819" t="s">
        <v>884</v>
      </c>
      <c r="D7" s="1819"/>
      <c r="E7" s="1819"/>
      <c r="F7" s="1819"/>
      <c r="G7" s="1819"/>
      <c r="H7" s="1819"/>
      <c r="I7" s="1819"/>
      <c r="J7" s="1819"/>
      <c r="K7" s="1820"/>
    </row>
    <row r="8" spans="1:11" ht="12.75" customHeight="1" thickBot="1">
      <c r="A8" s="1821" t="s">
        <v>721</v>
      </c>
      <c r="B8" s="1823" t="s">
        <v>429</v>
      </c>
      <c r="C8" s="1825" t="s">
        <v>12</v>
      </c>
      <c r="D8" s="1825" t="s">
        <v>11</v>
      </c>
      <c r="E8" s="1827" t="s">
        <v>1074</v>
      </c>
      <c r="F8" s="1828"/>
      <c r="G8" s="1828"/>
      <c r="H8" s="1828"/>
      <c r="I8" s="1828"/>
      <c r="J8" s="1829"/>
      <c r="K8" s="1814" t="s">
        <v>916</v>
      </c>
    </row>
    <row r="9" spans="1:11" ht="45.75" customHeight="1">
      <c r="A9" s="1822"/>
      <c r="B9" s="1824"/>
      <c r="C9" s="1825"/>
      <c r="D9" s="1826"/>
      <c r="E9" s="518" t="s">
        <v>1276</v>
      </c>
      <c r="F9" s="519" t="s">
        <v>1275</v>
      </c>
      <c r="G9" s="518" t="s">
        <v>457</v>
      </c>
      <c r="H9" s="519" t="s">
        <v>458</v>
      </c>
      <c r="I9" s="518" t="s">
        <v>459</v>
      </c>
      <c r="J9" s="519" t="s">
        <v>460</v>
      </c>
      <c r="K9" s="1815"/>
    </row>
    <row r="10" spans="1:11">
      <c r="A10" s="151" t="s">
        <v>917</v>
      </c>
      <c r="B10" s="152">
        <v>2</v>
      </c>
      <c r="C10" s="151" t="s">
        <v>928</v>
      </c>
      <c r="D10" s="507">
        <v>4</v>
      </c>
      <c r="E10" s="151" t="s">
        <v>1259</v>
      </c>
      <c r="F10" s="520">
        <v>6</v>
      </c>
      <c r="G10" s="151" t="s">
        <v>1260</v>
      </c>
      <c r="H10" s="520">
        <v>8</v>
      </c>
      <c r="I10" s="151" t="s">
        <v>1265</v>
      </c>
      <c r="J10" s="520">
        <v>10</v>
      </c>
      <c r="K10" s="516" t="s">
        <v>1267</v>
      </c>
    </row>
    <row r="11" spans="1:11">
      <c r="A11" s="191" t="s">
        <v>917</v>
      </c>
      <c r="B11" s="153" t="s">
        <v>649</v>
      </c>
      <c r="C11" s="275"/>
      <c r="D11" s="508"/>
      <c r="E11" s="521"/>
      <c r="F11" s="522"/>
      <c r="G11" s="521"/>
      <c r="H11" s="522"/>
      <c r="I11" s="521"/>
      <c r="J11" s="522"/>
      <c r="K11" s="517"/>
    </row>
    <row r="12" spans="1:11">
      <c r="A12" s="191"/>
      <c r="B12" s="153" t="s">
        <v>1261</v>
      </c>
      <c r="C12" s="276"/>
      <c r="D12" s="509"/>
      <c r="E12" s="523"/>
      <c r="F12" s="524"/>
      <c r="G12" s="523"/>
      <c r="H12" s="524"/>
      <c r="I12" s="523"/>
      <c r="J12" s="524"/>
      <c r="K12" s="517"/>
    </row>
    <row r="13" spans="1:11">
      <c r="A13" s="277" t="s">
        <v>918</v>
      </c>
      <c r="B13" s="278" t="s">
        <v>919</v>
      </c>
      <c r="C13" s="132">
        <f t="shared" ref="C13:J13" si="0">SUM(C14:C17)</f>
        <v>12.237</v>
      </c>
      <c r="D13" s="510">
        <f t="shared" si="0"/>
        <v>12.467000000000001</v>
      </c>
      <c r="E13" s="525">
        <f t="shared" si="0"/>
        <v>12.467000000000001</v>
      </c>
      <c r="F13" s="526">
        <f t="shared" si="0"/>
        <v>0</v>
      </c>
      <c r="G13" s="525">
        <f t="shared" si="0"/>
        <v>12.467000000000001</v>
      </c>
      <c r="H13" s="526">
        <f t="shared" si="0"/>
        <v>0</v>
      </c>
      <c r="I13" s="525">
        <f t="shared" si="0"/>
        <v>12.467000000000001</v>
      </c>
      <c r="J13" s="526">
        <f t="shared" si="0"/>
        <v>0</v>
      </c>
      <c r="K13" s="517"/>
    </row>
    <row r="14" spans="1:11">
      <c r="A14" s="155" t="s">
        <v>920</v>
      </c>
      <c r="B14" s="156" t="s">
        <v>921</v>
      </c>
      <c r="C14" s="280">
        <v>9.4239999999999995</v>
      </c>
      <c r="D14" s="511">
        <v>9.5090000000000003</v>
      </c>
      <c r="E14" s="511">
        <v>9.5090000000000003</v>
      </c>
      <c r="F14" s="528"/>
      <c r="G14" s="511">
        <v>9.5090000000000003</v>
      </c>
      <c r="H14" s="528"/>
      <c r="I14" s="511">
        <v>9.5090000000000003</v>
      </c>
      <c r="J14" s="528"/>
      <c r="K14" s="517"/>
    </row>
    <row r="15" spans="1:11">
      <c r="A15" s="155" t="s">
        <v>922</v>
      </c>
      <c r="B15" s="156" t="s">
        <v>923</v>
      </c>
      <c r="C15" s="280">
        <v>2.1080000000000001</v>
      </c>
      <c r="D15" s="511">
        <v>1.7909999999999999</v>
      </c>
      <c r="E15" s="511">
        <v>1.7909999999999999</v>
      </c>
      <c r="F15" s="528"/>
      <c r="G15" s="511">
        <v>1.7909999999999999</v>
      </c>
      <c r="H15" s="528"/>
      <c r="I15" s="511">
        <v>1.7909999999999999</v>
      </c>
      <c r="J15" s="528"/>
      <c r="K15" s="517"/>
    </row>
    <row r="16" spans="1:11">
      <c r="A16" s="155" t="s">
        <v>924</v>
      </c>
      <c r="B16" s="156" t="s">
        <v>925</v>
      </c>
      <c r="C16" s="280">
        <v>0.70499999999999996</v>
      </c>
      <c r="D16" s="511">
        <v>0.69</v>
      </c>
      <c r="E16" s="511">
        <v>0.69</v>
      </c>
      <c r="F16" s="528"/>
      <c r="G16" s="511">
        <v>0.69</v>
      </c>
      <c r="H16" s="528"/>
      <c r="I16" s="511">
        <v>0.69</v>
      </c>
      <c r="J16" s="528"/>
      <c r="K16" s="517"/>
    </row>
    <row r="17" spans="1:11">
      <c r="A17" s="155" t="s">
        <v>926</v>
      </c>
      <c r="B17" s="156" t="s">
        <v>927</v>
      </c>
      <c r="C17" s="281"/>
      <c r="D17" s="511">
        <v>0.47699999999999998</v>
      </c>
      <c r="E17" s="511">
        <v>0.47699999999999998</v>
      </c>
      <c r="F17" s="528"/>
      <c r="G17" s="511">
        <v>0.47699999999999998</v>
      </c>
      <c r="H17" s="528"/>
      <c r="I17" s="511">
        <v>0.47699999999999998</v>
      </c>
      <c r="J17" s="528"/>
      <c r="K17" s="517"/>
    </row>
    <row r="18" spans="1:11">
      <c r="A18" s="277" t="s">
        <v>928</v>
      </c>
      <c r="B18" s="278" t="s">
        <v>929</v>
      </c>
      <c r="C18" s="157">
        <f>C19+C20+C21+C22+C23+C25+C26+C27+C28+C29+C30+C31+C32+C33+C34+C37+C38+C39+C42+C43+C44+C45</f>
        <v>285</v>
      </c>
      <c r="D18" s="512">
        <f>D19+D20+D21+D22+D23+D25+D26+D27+D28+D29+D30+D31+D32+D33+D34+D37+D38+D39+D42+D43+D44+D45</f>
        <v>261.81</v>
      </c>
      <c r="E18" s="530">
        <f t="shared" ref="E18:J18" si="1">E19+E20+E21+E22+E23+E25+E26+E27+E28+E29+E30+E31+E32+E33+E34+E38+E39+E42+E43+E44+E45</f>
        <v>362.54089999999997</v>
      </c>
      <c r="F18" s="531">
        <f t="shared" si="1"/>
        <v>0</v>
      </c>
      <c r="G18" s="530">
        <f t="shared" si="1"/>
        <v>374.91790229999998</v>
      </c>
      <c r="H18" s="531">
        <f t="shared" si="1"/>
        <v>0</v>
      </c>
      <c r="I18" s="530">
        <f t="shared" si="1"/>
        <v>387.96671370809997</v>
      </c>
      <c r="J18" s="531">
        <f t="shared" si="1"/>
        <v>0</v>
      </c>
      <c r="K18" s="517"/>
    </row>
    <row r="19" spans="1:11">
      <c r="A19" s="158" t="s">
        <v>930</v>
      </c>
      <c r="B19" s="156" t="s">
        <v>931</v>
      </c>
      <c r="C19" s="280"/>
      <c r="D19" s="511"/>
      <c r="E19" s="532"/>
      <c r="F19" s="528"/>
      <c r="G19" s="532"/>
      <c r="H19" s="528"/>
      <c r="I19" s="532"/>
      <c r="J19" s="528"/>
      <c r="K19" s="517"/>
    </row>
    <row r="20" spans="1:11">
      <c r="A20" s="159" t="s">
        <v>932</v>
      </c>
      <c r="B20" s="156" t="s">
        <v>933</v>
      </c>
      <c r="C20" s="279">
        <v>80</v>
      </c>
      <c r="D20" s="513">
        <v>60.74</v>
      </c>
      <c r="E20" s="527">
        <v>89.22</v>
      </c>
      <c r="F20" s="533"/>
      <c r="G20" s="527">
        <v>94.75</v>
      </c>
      <c r="H20" s="533"/>
      <c r="I20" s="527">
        <v>100.63</v>
      </c>
      <c r="J20" s="533"/>
      <c r="K20" s="517"/>
    </row>
    <row r="21" spans="1:11">
      <c r="A21" s="160" t="s">
        <v>934</v>
      </c>
      <c r="B21" s="156" t="s">
        <v>935</v>
      </c>
      <c r="C21" s="279"/>
      <c r="D21" s="513"/>
      <c r="E21" s="527"/>
      <c r="F21" s="533"/>
      <c r="G21" s="527"/>
      <c r="H21" s="533"/>
      <c r="I21" s="527"/>
      <c r="J21" s="533"/>
      <c r="K21" s="517"/>
    </row>
    <row r="22" spans="1:11" ht="25.5">
      <c r="A22" s="160" t="s">
        <v>936</v>
      </c>
      <c r="B22" s="156" t="s">
        <v>937</v>
      </c>
      <c r="C22" s="279">
        <v>100</v>
      </c>
      <c r="D22" s="513">
        <v>64.650000000000006</v>
      </c>
      <c r="E22" s="527">
        <v>80.099999999999994</v>
      </c>
      <c r="F22" s="533"/>
      <c r="G22" s="666">
        <f>E22*1.047</f>
        <v>83.864699999999985</v>
      </c>
      <c r="H22" s="533"/>
      <c r="I22" s="666">
        <f>G22*1.047</f>
        <v>87.806340899999981</v>
      </c>
      <c r="J22" s="533"/>
      <c r="K22" s="517"/>
    </row>
    <row r="23" spans="1:11" ht="25.5">
      <c r="A23" s="160" t="s">
        <v>938</v>
      </c>
      <c r="B23" s="156" t="s">
        <v>939</v>
      </c>
      <c r="C23" s="279">
        <v>31</v>
      </c>
      <c r="D23" s="513">
        <v>19.98</v>
      </c>
      <c r="E23" s="562">
        <f>E22*0.309</f>
        <v>24.750899999999998</v>
      </c>
      <c r="F23" s="533"/>
      <c r="G23" s="562">
        <f>G22*0.309</f>
        <v>25.914192299999996</v>
      </c>
      <c r="H23" s="533"/>
      <c r="I23" s="562">
        <f>I22*0.309</f>
        <v>27.132159338099992</v>
      </c>
      <c r="J23" s="533"/>
      <c r="K23" s="542"/>
    </row>
    <row r="24" spans="1:11">
      <c r="A24" s="160" t="s">
        <v>940</v>
      </c>
      <c r="B24" s="156" t="s">
        <v>941</v>
      </c>
      <c r="C24" s="279"/>
      <c r="D24" s="513"/>
      <c r="E24" s="527"/>
      <c r="F24" s="533"/>
      <c r="G24" s="527"/>
      <c r="H24" s="533"/>
      <c r="I24" s="527"/>
      <c r="J24" s="533"/>
      <c r="K24" s="542"/>
    </row>
    <row r="25" spans="1:11">
      <c r="A25" s="160" t="s">
        <v>942</v>
      </c>
      <c r="B25" s="156" t="s">
        <v>943</v>
      </c>
      <c r="C25" s="279"/>
      <c r="D25" s="513"/>
      <c r="E25" s="527"/>
      <c r="F25" s="533"/>
      <c r="G25" s="527"/>
      <c r="H25" s="533"/>
      <c r="I25" s="527"/>
      <c r="J25" s="533"/>
      <c r="K25" s="517"/>
    </row>
    <row r="26" spans="1:11">
      <c r="A26" s="160" t="s">
        <v>944</v>
      </c>
      <c r="B26" s="156" t="s">
        <v>945</v>
      </c>
      <c r="C26" s="279"/>
      <c r="D26" s="513">
        <v>44.16</v>
      </c>
      <c r="E26" s="527">
        <v>44.16</v>
      </c>
      <c r="F26" s="533"/>
      <c r="G26" s="527">
        <v>44.16</v>
      </c>
      <c r="H26" s="533"/>
      <c r="I26" s="527">
        <v>44.16</v>
      </c>
      <c r="J26" s="533"/>
      <c r="K26" s="517"/>
    </row>
    <row r="27" spans="1:11">
      <c r="A27" s="160" t="s">
        <v>946</v>
      </c>
      <c r="B27" s="156" t="s">
        <v>947</v>
      </c>
      <c r="C27" s="279">
        <v>30</v>
      </c>
      <c r="D27" s="513">
        <v>21.4</v>
      </c>
      <c r="E27" s="527">
        <v>83.48</v>
      </c>
      <c r="F27" s="533"/>
      <c r="G27" s="527">
        <v>83.48</v>
      </c>
      <c r="H27" s="533"/>
      <c r="I27" s="527">
        <v>83.48</v>
      </c>
      <c r="J27" s="533"/>
      <c r="K27" s="517"/>
    </row>
    <row r="28" spans="1:11" ht="25.5">
      <c r="A28" s="160" t="s">
        <v>948</v>
      </c>
      <c r="B28" s="156" t="s">
        <v>949</v>
      </c>
      <c r="C28" s="279"/>
      <c r="D28" s="513"/>
      <c r="E28" s="527"/>
      <c r="F28" s="533"/>
      <c r="G28" s="527"/>
      <c r="H28" s="533"/>
      <c r="I28" s="527"/>
      <c r="J28" s="533"/>
      <c r="K28" s="517"/>
    </row>
    <row r="29" spans="1:11" ht="25.5">
      <c r="A29" s="160" t="s">
        <v>950</v>
      </c>
      <c r="B29" s="156" t="s">
        <v>951</v>
      </c>
      <c r="C29" s="279"/>
      <c r="D29" s="513"/>
      <c r="E29" s="527"/>
      <c r="F29" s="533"/>
      <c r="G29" s="527"/>
      <c r="H29" s="533"/>
      <c r="I29" s="527"/>
      <c r="J29" s="533"/>
      <c r="K29" s="517"/>
    </row>
    <row r="30" spans="1:11" ht="25.5">
      <c r="A30" s="160" t="s">
        <v>952</v>
      </c>
      <c r="B30" s="156" t="s">
        <v>953</v>
      </c>
      <c r="C30" s="279"/>
      <c r="D30" s="513"/>
      <c r="E30" s="527"/>
      <c r="F30" s="533"/>
      <c r="G30" s="527"/>
      <c r="H30" s="533"/>
      <c r="I30" s="527"/>
      <c r="J30" s="533"/>
      <c r="K30" s="517"/>
    </row>
    <row r="31" spans="1:11">
      <c r="A31" s="160" t="s">
        <v>954</v>
      </c>
      <c r="B31" s="156" t="s">
        <v>955</v>
      </c>
      <c r="C31" s="279"/>
      <c r="D31" s="513"/>
      <c r="E31" s="527"/>
      <c r="F31" s="533"/>
      <c r="G31" s="527"/>
      <c r="H31" s="533"/>
      <c r="I31" s="527"/>
      <c r="J31" s="533"/>
      <c r="K31" s="517"/>
    </row>
    <row r="32" spans="1:11">
      <c r="A32" s="160" t="s">
        <v>956</v>
      </c>
      <c r="B32" s="156" t="s">
        <v>957</v>
      </c>
      <c r="C32" s="279"/>
      <c r="D32" s="513"/>
      <c r="E32" s="527"/>
      <c r="F32" s="533"/>
      <c r="G32" s="527"/>
      <c r="H32" s="533"/>
      <c r="I32" s="527"/>
      <c r="J32" s="533"/>
      <c r="K32" s="517"/>
    </row>
    <row r="33" spans="1:11">
      <c r="A33" s="160" t="s">
        <v>958</v>
      </c>
      <c r="B33" s="156" t="s">
        <v>959</v>
      </c>
      <c r="C33" s="279"/>
      <c r="D33" s="513">
        <v>7.14</v>
      </c>
      <c r="E33" s="527"/>
      <c r="F33" s="533"/>
      <c r="G33" s="527"/>
      <c r="H33" s="533"/>
      <c r="I33" s="527"/>
      <c r="J33" s="533"/>
      <c r="K33" s="517"/>
    </row>
    <row r="34" spans="1:11">
      <c r="A34" s="160" t="s">
        <v>960</v>
      </c>
      <c r="B34" s="156" t="s">
        <v>961</v>
      </c>
      <c r="C34" s="279">
        <v>24</v>
      </c>
      <c r="D34" s="513">
        <v>20.03</v>
      </c>
      <c r="E34" s="527">
        <v>17.8</v>
      </c>
      <c r="F34" s="533"/>
      <c r="G34" s="666">
        <f>E34*1.047</f>
        <v>18.636599999999998</v>
      </c>
      <c r="H34" s="533"/>
      <c r="I34" s="666">
        <f>G34*1.047</f>
        <v>19.512520199999997</v>
      </c>
      <c r="J34" s="533"/>
      <c r="K34" s="517"/>
    </row>
    <row r="35" spans="1:11">
      <c r="A35" s="160" t="s">
        <v>962</v>
      </c>
      <c r="B35" s="156" t="s">
        <v>963</v>
      </c>
      <c r="C35" s="279"/>
      <c r="D35" s="513"/>
      <c r="E35" s="527"/>
      <c r="F35" s="533"/>
      <c r="G35" s="527"/>
      <c r="H35" s="533"/>
      <c r="I35" s="527"/>
      <c r="J35" s="533"/>
      <c r="K35" s="517"/>
    </row>
    <row r="36" spans="1:11">
      <c r="A36" s="160" t="s">
        <v>964</v>
      </c>
      <c r="B36" s="156" t="s">
        <v>965</v>
      </c>
      <c r="C36" s="279"/>
      <c r="D36" s="513"/>
      <c r="E36" s="527"/>
      <c r="F36" s="533"/>
      <c r="G36" s="527"/>
      <c r="H36" s="533"/>
      <c r="I36" s="527"/>
      <c r="J36" s="533"/>
      <c r="K36" s="517"/>
    </row>
    <row r="37" spans="1:11">
      <c r="A37" s="160" t="s">
        <v>966</v>
      </c>
      <c r="B37" s="156" t="s">
        <v>967</v>
      </c>
      <c r="C37" s="279"/>
      <c r="D37" s="513"/>
      <c r="E37" s="534" t="s">
        <v>10</v>
      </c>
      <c r="F37" s="535" t="s">
        <v>10</v>
      </c>
      <c r="G37" s="534" t="s">
        <v>10</v>
      </c>
      <c r="H37" s="535" t="s">
        <v>10</v>
      </c>
      <c r="I37" s="534" t="s">
        <v>10</v>
      </c>
      <c r="J37" s="535" t="s">
        <v>10</v>
      </c>
      <c r="K37" s="517"/>
    </row>
    <row r="38" spans="1:11">
      <c r="A38" s="160" t="s">
        <v>968</v>
      </c>
      <c r="B38" s="156" t="s">
        <v>969</v>
      </c>
      <c r="C38" s="279"/>
      <c r="D38" s="513"/>
      <c r="E38" s="527"/>
      <c r="F38" s="533"/>
      <c r="G38" s="527"/>
      <c r="H38" s="533"/>
      <c r="I38" s="527"/>
      <c r="J38" s="533"/>
      <c r="K38" s="517"/>
    </row>
    <row r="39" spans="1:11">
      <c r="A39" s="160" t="s">
        <v>970</v>
      </c>
      <c r="B39" s="156" t="s">
        <v>971</v>
      </c>
      <c r="C39" s="279">
        <v>20</v>
      </c>
      <c r="D39" s="513">
        <v>23.71</v>
      </c>
      <c r="E39" s="527">
        <v>23.03</v>
      </c>
      <c r="F39" s="533"/>
      <c r="G39" s="562">
        <f>E39*1.047</f>
        <v>24.112410000000001</v>
      </c>
      <c r="H39" s="533"/>
      <c r="I39" s="562">
        <f>G39*1.047</f>
        <v>25.24569327</v>
      </c>
      <c r="J39" s="533"/>
      <c r="K39" s="517"/>
    </row>
    <row r="40" spans="1:11" ht="25.5">
      <c r="A40" s="160" t="s">
        <v>972</v>
      </c>
      <c r="B40" s="156" t="s">
        <v>973</v>
      </c>
      <c r="C40" s="279"/>
      <c r="D40" s="513"/>
      <c r="E40" s="527"/>
      <c r="F40" s="533"/>
      <c r="G40" s="527"/>
      <c r="H40" s="533"/>
      <c r="I40" s="527"/>
      <c r="J40" s="533"/>
      <c r="K40" s="517"/>
    </row>
    <row r="41" spans="1:11">
      <c r="A41" s="160" t="s">
        <v>974</v>
      </c>
      <c r="B41" s="156" t="s">
        <v>975</v>
      </c>
      <c r="C41" s="279"/>
      <c r="D41" s="513"/>
      <c r="E41" s="527"/>
      <c r="F41" s="533"/>
      <c r="G41" s="527"/>
      <c r="H41" s="533"/>
      <c r="I41" s="527"/>
      <c r="J41" s="533"/>
      <c r="K41" s="517"/>
    </row>
    <row r="42" spans="1:11" ht="25.5">
      <c r="A42" s="161" t="s">
        <v>976</v>
      </c>
      <c r="B42" s="162" t="s">
        <v>977</v>
      </c>
      <c r="C42" s="276"/>
      <c r="D42" s="509"/>
      <c r="E42" s="523"/>
      <c r="F42" s="524"/>
      <c r="G42" s="523"/>
      <c r="H42" s="524"/>
      <c r="I42" s="523"/>
      <c r="J42" s="524"/>
      <c r="K42" s="517"/>
    </row>
    <row r="43" spans="1:11">
      <c r="A43" s="154" t="s">
        <v>978</v>
      </c>
      <c r="B43" s="162" t="s">
        <v>979</v>
      </c>
      <c r="C43" s="276"/>
      <c r="D43" s="509"/>
      <c r="E43" s="523"/>
      <c r="F43" s="524"/>
      <c r="G43" s="523"/>
      <c r="H43" s="524"/>
      <c r="I43" s="523"/>
      <c r="J43" s="524"/>
      <c r="K43" s="517"/>
    </row>
    <row r="44" spans="1:11">
      <c r="A44" s="154" t="s">
        <v>980</v>
      </c>
      <c r="B44" s="162" t="s">
        <v>981</v>
      </c>
      <c r="C44" s="276"/>
      <c r="D44" s="509"/>
      <c r="E44" s="523"/>
      <c r="F44" s="524"/>
      <c r="G44" s="523"/>
      <c r="H44" s="524"/>
      <c r="I44" s="523"/>
      <c r="J44" s="524"/>
      <c r="K44" s="517"/>
    </row>
    <row r="45" spans="1:11">
      <c r="A45" s="154" t="s">
        <v>982</v>
      </c>
      <c r="B45" s="162" t="s">
        <v>983</v>
      </c>
      <c r="C45" s="276"/>
      <c r="D45" s="509"/>
      <c r="E45" s="523"/>
      <c r="F45" s="524"/>
      <c r="G45" s="523"/>
      <c r="H45" s="524"/>
      <c r="I45" s="523"/>
      <c r="J45" s="524"/>
      <c r="K45" s="517"/>
    </row>
    <row r="46" spans="1:11">
      <c r="A46" s="282" t="s">
        <v>984</v>
      </c>
      <c r="B46" s="283" t="s">
        <v>985</v>
      </c>
      <c r="C46" s="157">
        <f t="shared" ref="C46:J46" si="2">SUM(C47:C51)</f>
        <v>0</v>
      </c>
      <c r="D46" s="512">
        <f t="shared" si="2"/>
        <v>0</v>
      </c>
      <c r="E46" s="530">
        <f t="shared" si="2"/>
        <v>18.3</v>
      </c>
      <c r="F46" s="531">
        <f t="shared" si="2"/>
        <v>0</v>
      </c>
      <c r="G46" s="530">
        <f t="shared" si="2"/>
        <v>18.940000000000001</v>
      </c>
      <c r="H46" s="531">
        <f t="shared" si="2"/>
        <v>0</v>
      </c>
      <c r="I46" s="530">
        <f t="shared" si="2"/>
        <v>19.8</v>
      </c>
      <c r="J46" s="531">
        <f t="shared" si="2"/>
        <v>0</v>
      </c>
      <c r="K46" s="517"/>
    </row>
    <row r="47" spans="1:11" ht="25.5">
      <c r="A47" s="154" t="s">
        <v>986</v>
      </c>
      <c r="B47" s="153" t="s">
        <v>987</v>
      </c>
      <c r="C47" s="284"/>
      <c r="D47" s="514"/>
      <c r="E47" s="536"/>
      <c r="F47" s="537"/>
      <c r="G47" s="536"/>
      <c r="H47" s="537"/>
      <c r="I47" s="536"/>
      <c r="J47" s="537"/>
      <c r="K47" s="517"/>
    </row>
    <row r="48" spans="1:11">
      <c r="A48" s="154" t="s">
        <v>988</v>
      </c>
      <c r="B48" s="153" t="s">
        <v>989</v>
      </c>
      <c r="C48" s="284"/>
      <c r="D48" s="514"/>
      <c r="E48" s="536">
        <v>18.3</v>
      </c>
      <c r="F48" s="537"/>
      <c r="G48" s="536">
        <v>18.940000000000001</v>
      </c>
      <c r="H48" s="537"/>
      <c r="I48" s="536">
        <v>19.8</v>
      </c>
      <c r="J48" s="537"/>
      <c r="K48" s="517"/>
    </row>
    <row r="49" spans="1:11">
      <c r="A49" s="154" t="s">
        <v>990</v>
      </c>
      <c r="B49" s="153" t="s">
        <v>991</v>
      </c>
      <c r="C49" s="284"/>
      <c r="D49" s="514"/>
      <c r="E49" s="536"/>
      <c r="F49" s="537"/>
      <c r="G49" s="536"/>
      <c r="H49" s="537"/>
      <c r="I49" s="536"/>
      <c r="J49" s="537"/>
      <c r="K49" s="517"/>
    </row>
    <row r="50" spans="1:11">
      <c r="A50" s="154" t="s">
        <v>992</v>
      </c>
      <c r="B50" s="153" t="s">
        <v>993</v>
      </c>
      <c r="C50" s="284"/>
      <c r="D50" s="514"/>
      <c r="E50" s="536"/>
      <c r="F50" s="537"/>
      <c r="G50" s="536"/>
      <c r="H50" s="537"/>
      <c r="I50" s="536"/>
      <c r="J50" s="537"/>
      <c r="K50" s="517"/>
    </row>
    <row r="51" spans="1:11">
      <c r="A51" s="154" t="s">
        <v>994</v>
      </c>
      <c r="B51" s="153" t="s">
        <v>995</v>
      </c>
      <c r="C51" s="284"/>
      <c r="D51" s="514"/>
      <c r="E51" s="536"/>
      <c r="F51" s="537"/>
      <c r="G51" s="536"/>
      <c r="H51" s="537"/>
      <c r="I51" s="536"/>
      <c r="J51" s="537"/>
      <c r="K51" s="517"/>
    </row>
    <row r="52" spans="1:11">
      <c r="A52" s="154" t="s">
        <v>996</v>
      </c>
      <c r="B52" s="153" t="s">
        <v>997</v>
      </c>
      <c r="C52" s="284"/>
      <c r="D52" s="514"/>
      <c r="E52" s="536"/>
      <c r="F52" s="537"/>
      <c r="G52" s="536"/>
      <c r="H52" s="537"/>
      <c r="I52" s="536"/>
      <c r="J52" s="537"/>
      <c r="K52" s="543"/>
    </row>
    <row r="53" spans="1:11">
      <c r="A53" s="154" t="s">
        <v>998</v>
      </c>
      <c r="B53" s="153" t="s">
        <v>999</v>
      </c>
      <c r="C53" s="284"/>
      <c r="D53" s="514"/>
      <c r="E53" s="536"/>
      <c r="F53" s="537"/>
      <c r="G53" s="536"/>
      <c r="H53" s="537"/>
      <c r="I53" s="536"/>
      <c r="J53" s="537"/>
      <c r="K53" s="517"/>
    </row>
    <row r="54" spans="1:11">
      <c r="A54" s="282">
        <v>5</v>
      </c>
      <c r="B54" s="283" t="s">
        <v>1000</v>
      </c>
      <c r="C54" s="157">
        <f t="shared" ref="C54:J54" si="3">SUM(C55:C57)</f>
        <v>0</v>
      </c>
      <c r="D54" s="512">
        <f t="shared" si="3"/>
        <v>0</v>
      </c>
      <c r="E54" s="530">
        <f t="shared" si="3"/>
        <v>0</v>
      </c>
      <c r="F54" s="531">
        <f t="shared" si="3"/>
        <v>0</v>
      </c>
      <c r="G54" s="530">
        <f t="shared" si="3"/>
        <v>0</v>
      </c>
      <c r="H54" s="531">
        <f t="shared" si="3"/>
        <v>0</v>
      </c>
      <c r="I54" s="530">
        <f t="shared" si="3"/>
        <v>0</v>
      </c>
      <c r="J54" s="531">
        <f t="shared" si="3"/>
        <v>0</v>
      </c>
      <c r="K54" s="517"/>
    </row>
    <row r="55" spans="1:11">
      <c r="A55" s="163" t="s">
        <v>1001</v>
      </c>
      <c r="B55" s="164" t="s">
        <v>1002</v>
      </c>
      <c r="C55" s="284"/>
      <c r="D55" s="514"/>
      <c r="E55" s="536"/>
      <c r="F55" s="537"/>
      <c r="G55" s="536"/>
      <c r="H55" s="537"/>
      <c r="I55" s="536"/>
      <c r="J55" s="537"/>
      <c r="K55" s="543"/>
    </row>
    <row r="56" spans="1:11" ht="25.5">
      <c r="A56" s="163" t="s">
        <v>1003</v>
      </c>
      <c r="B56" s="164" t="s">
        <v>1004</v>
      </c>
      <c r="C56" s="284"/>
      <c r="D56" s="514"/>
      <c r="E56" s="536"/>
      <c r="F56" s="537"/>
      <c r="G56" s="536"/>
      <c r="H56" s="537"/>
      <c r="I56" s="536"/>
      <c r="J56" s="537"/>
      <c r="K56" s="543"/>
    </row>
    <row r="57" spans="1:11" ht="38.25">
      <c r="A57" s="163" t="s">
        <v>1005</v>
      </c>
      <c r="B57" s="164" t="s">
        <v>1006</v>
      </c>
      <c r="C57" s="284"/>
      <c r="D57" s="514"/>
      <c r="E57" s="536"/>
      <c r="F57" s="537"/>
      <c r="G57" s="536"/>
      <c r="H57" s="537"/>
      <c r="I57" s="536"/>
      <c r="J57" s="537"/>
      <c r="K57" s="543"/>
    </row>
    <row r="58" spans="1:11" ht="25.5">
      <c r="A58" s="282">
        <v>6</v>
      </c>
      <c r="B58" s="283" t="s">
        <v>1007</v>
      </c>
      <c r="C58" s="285"/>
      <c r="D58" s="515"/>
      <c r="E58" s="538"/>
      <c r="F58" s="539"/>
      <c r="G58" s="538"/>
      <c r="H58" s="539"/>
      <c r="I58" s="538"/>
      <c r="J58" s="539"/>
      <c r="K58" s="543"/>
    </row>
    <row r="59" spans="1:11">
      <c r="A59" s="282">
        <v>7</v>
      </c>
      <c r="B59" s="286" t="s">
        <v>1008</v>
      </c>
      <c r="C59" s="157">
        <f t="shared" ref="C59:J59" si="4">ROUND(IF(C13&gt;0,C60/C13,0),2)</f>
        <v>23.29</v>
      </c>
      <c r="D59" s="512">
        <f t="shared" si="4"/>
        <v>21</v>
      </c>
      <c r="E59" s="530">
        <f t="shared" si="4"/>
        <v>30.55</v>
      </c>
      <c r="F59" s="531">
        <f t="shared" si="4"/>
        <v>0</v>
      </c>
      <c r="G59" s="530">
        <f t="shared" si="4"/>
        <v>31.59</v>
      </c>
      <c r="H59" s="531">
        <f t="shared" si="4"/>
        <v>0</v>
      </c>
      <c r="I59" s="530">
        <f t="shared" si="4"/>
        <v>32.71</v>
      </c>
      <c r="J59" s="531">
        <f t="shared" si="4"/>
        <v>0</v>
      </c>
      <c r="K59" s="543"/>
    </row>
    <row r="60" spans="1:11" ht="13.5" thickBot="1">
      <c r="A60" s="282">
        <v>8</v>
      </c>
      <c r="B60" s="283" t="s">
        <v>1009</v>
      </c>
      <c r="C60" s="287">
        <f t="shared" ref="C60:J60" si="5">C46+C18+C54-C58</f>
        <v>285</v>
      </c>
      <c r="D60" s="288">
        <f t="shared" si="5"/>
        <v>261.81</v>
      </c>
      <c r="E60" s="540">
        <f t="shared" si="5"/>
        <v>380.84089999999998</v>
      </c>
      <c r="F60" s="541">
        <f t="shared" si="5"/>
        <v>0</v>
      </c>
      <c r="G60" s="540">
        <f t="shared" si="5"/>
        <v>393.85790229999998</v>
      </c>
      <c r="H60" s="541">
        <f t="shared" si="5"/>
        <v>0</v>
      </c>
      <c r="I60" s="540">
        <f t="shared" si="5"/>
        <v>407.76671370809999</v>
      </c>
      <c r="J60" s="541">
        <f t="shared" si="5"/>
        <v>0</v>
      </c>
      <c r="K60" s="517"/>
    </row>
  </sheetData>
  <mergeCells count="12">
    <mergeCell ref="K8:K9"/>
    <mergeCell ref="A2:K2"/>
    <mergeCell ref="A3:K3"/>
    <mergeCell ref="A4:K4"/>
    <mergeCell ref="A6:K6"/>
    <mergeCell ref="A7:B7"/>
    <mergeCell ref="C7:K7"/>
    <mergeCell ref="A8:A9"/>
    <mergeCell ref="B8:B9"/>
    <mergeCell ref="C8:C9"/>
    <mergeCell ref="D8:D9"/>
    <mergeCell ref="E8:J8"/>
  </mergeCells>
  <phoneticPr fontId="101" type="noConversion"/>
  <dataValidations count="1">
    <dataValidation type="list" allowBlank="1" showInputMessage="1" showErrorMessage="1" sqref="C11:J11">
      <formula1>налог</formula1>
    </dataValidation>
  </dataValidations>
  <pageMargins left="0.23622047244094491" right="0.23622047244094491" top="0.55118110236220474" bottom="0.19685039370078741" header="0.31496062992125984" footer="0.31496062992125984"/>
  <pageSetup paperSize="9" scale="58" fitToHeight="0"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0000"/>
  </sheetPr>
  <dimension ref="A2:J2"/>
  <sheetViews>
    <sheetView workbookViewId="0">
      <selection activeCell="A3" sqref="A3"/>
    </sheetView>
  </sheetViews>
  <sheetFormatPr defaultRowHeight="15"/>
  <cols>
    <col min="10" max="10" width="112.140625" bestFit="1" customWidth="1"/>
  </cols>
  <sheetData>
    <row r="2" spans="1:10" ht="53.25" customHeight="1">
      <c r="A2" s="1676" t="s">
        <v>1084</v>
      </c>
      <c r="B2" s="1676"/>
      <c r="C2" s="1676"/>
      <c r="D2" s="1676"/>
      <c r="E2" s="1676"/>
      <c r="F2" s="1676"/>
      <c r="G2" s="1676"/>
      <c r="H2" s="1676"/>
      <c r="I2" s="1676"/>
      <c r="J2" s="198" t="s">
        <v>1085</v>
      </c>
    </row>
  </sheetData>
  <mergeCells count="1">
    <mergeCell ref="A2:I2"/>
  </mergeCells>
  <phoneticPr fontId="0"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dimension ref="A1"/>
  <sheetViews>
    <sheetView workbookViewId="0"/>
  </sheetViews>
  <sheetFormatPr defaultRowHeight="15"/>
  <sheetData/>
  <phoneticPr fontId="0"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S121"/>
  <sheetViews>
    <sheetView view="pageBreakPreview" zoomScale="85" zoomScaleSheetLayoutView="85" workbookViewId="0">
      <pane xSplit="3" ySplit="16" topLeftCell="D17" activePane="bottomRight" state="frozen"/>
      <selection activeCell="U27" sqref="U27"/>
      <selection pane="topRight" activeCell="U27" sqref="U27"/>
      <selection pane="bottomLeft" activeCell="U27" sqref="U27"/>
      <selection pane="bottomRight" activeCell="E17" sqref="E17"/>
    </sheetView>
  </sheetViews>
  <sheetFormatPr defaultRowHeight="14.25"/>
  <cols>
    <col min="1" max="1" width="15.140625" style="759" customWidth="1"/>
    <col min="2" max="2" width="56.7109375" style="759" customWidth="1"/>
    <col min="3" max="3" width="19.85546875" style="760" customWidth="1"/>
    <col min="4" max="4" width="19.85546875" style="759" customWidth="1"/>
    <col min="5" max="5" width="22" style="759" customWidth="1"/>
    <col min="6" max="11" width="21.85546875" style="759" customWidth="1"/>
    <col min="12" max="14" width="21.85546875" style="760" customWidth="1"/>
    <col min="15" max="15" width="14.7109375" style="760" customWidth="1"/>
    <col min="16" max="123" width="9.140625" style="760"/>
    <col min="124" max="16384" width="9.140625" style="759"/>
  </cols>
  <sheetData>
    <row r="1" spans="1:122" ht="14.25" customHeight="1">
      <c r="A1" s="1795" t="s">
        <v>1078</v>
      </c>
      <c r="B1" s="1795"/>
      <c r="C1" s="1795"/>
      <c r="D1" s="1795"/>
      <c r="E1" s="1795"/>
      <c r="F1" s="1795"/>
      <c r="G1" s="1795"/>
      <c r="H1" s="1795"/>
      <c r="I1" s="1795"/>
      <c r="J1" s="1795"/>
      <c r="K1" s="1795"/>
      <c r="L1" s="1795"/>
      <c r="M1" s="1795"/>
      <c r="N1" s="1795"/>
      <c r="O1" s="1795"/>
    </row>
    <row r="2" spans="1:122" ht="14.25" customHeight="1">
      <c r="A2" s="1795" t="s">
        <v>1578</v>
      </c>
      <c r="B2" s="1795"/>
      <c r="C2" s="1795"/>
      <c r="D2" s="1795"/>
      <c r="E2" s="1795"/>
      <c r="F2" s="1795"/>
      <c r="G2" s="1795"/>
      <c r="H2" s="1795"/>
      <c r="I2" s="1795"/>
      <c r="J2" s="1795"/>
      <c r="K2" s="1795"/>
      <c r="L2" s="1795"/>
      <c r="M2" s="1795"/>
      <c r="N2" s="1795"/>
      <c r="O2" s="1795"/>
    </row>
    <row r="3" spans="1:122">
      <c r="A3" s="1795"/>
      <c r="B3" s="1795"/>
      <c r="C3" s="1795"/>
      <c r="D3" s="1795"/>
      <c r="E3" s="1795"/>
      <c r="F3" s="1795"/>
      <c r="G3" s="1795"/>
      <c r="H3" s="1795"/>
      <c r="I3" s="1795"/>
      <c r="J3" s="1795"/>
      <c r="K3" s="1795"/>
      <c r="L3" s="1795"/>
      <c r="M3" s="1795"/>
      <c r="N3" s="1795"/>
      <c r="O3" s="1795"/>
    </row>
    <row r="5" spans="1:122" ht="15.75" customHeight="1">
      <c r="A5" s="1841" t="s">
        <v>733</v>
      </c>
      <c r="B5" s="1841"/>
      <c r="C5" s="1835" t="s">
        <v>1769</v>
      </c>
      <c r="D5" s="1835"/>
      <c r="E5" s="1836"/>
    </row>
    <row r="6" spans="1:122" ht="13.5" customHeight="1">
      <c r="A6" s="1834" t="s">
        <v>1258</v>
      </c>
      <c r="B6" s="1834"/>
      <c r="C6" s="1835" t="s">
        <v>1347</v>
      </c>
      <c r="D6" s="1835"/>
      <c r="E6" s="1836"/>
    </row>
    <row r="7" spans="1:122" s="761" customFormat="1" ht="13.5" customHeight="1">
      <c r="A7" s="1837" t="s">
        <v>721</v>
      </c>
      <c r="B7" s="1838" t="s">
        <v>915</v>
      </c>
      <c r="C7" s="1839" t="s">
        <v>1993</v>
      </c>
      <c r="D7" s="1839" t="s">
        <v>1994</v>
      </c>
      <c r="E7" s="1839" t="s">
        <v>1992</v>
      </c>
      <c r="F7" s="1839" t="s">
        <v>1995</v>
      </c>
      <c r="G7" s="1839" t="s">
        <v>1992</v>
      </c>
      <c r="H7" s="1839" t="s">
        <v>1996</v>
      </c>
      <c r="I7" s="1839" t="s">
        <v>1997</v>
      </c>
      <c r="J7" s="1839" t="s">
        <v>1998</v>
      </c>
      <c r="K7" s="1839" t="s">
        <v>1999</v>
      </c>
      <c r="L7" s="1839" t="s">
        <v>2003</v>
      </c>
      <c r="M7" s="1839" t="s">
        <v>2001</v>
      </c>
      <c r="N7" s="1839" t="s">
        <v>2002</v>
      </c>
      <c r="O7" s="1842" t="s">
        <v>916</v>
      </c>
      <c r="P7" s="760"/>
      <c r="Q7" s="760"/>
      <c r="R7" s="760"/>
      <c r="S7" s="760"/>
      <c r="T7" s="760"/>
      <c r="U7" s="760"/>
      <c r="V7" s="760"/>
      <c r="W7" s="760"/>
      <c r="X7" s="760"/>
      <c r="Y7" s="760"/>
      <c r="Z7" s="760"/>
      <c r="AA7" s="760"/>
      <c r="AB7" s="760"/>
      <c r="AC7" s="760"/>
      <c r="AD7" s="760"/>
      <c r="AE7" s="760"/>
      <c r="AF7" s="760"/>
      <c r="AG7" s="760"/>
      <c r="AH7" s="760"/>
      <c r="AI7" s="760"/>
      <c r="AJ7" s="760"/>
      <c r="AK7" s="760"/>
      <c r="AL7" s="760"/>
      <c r="AM7" s="760"/>
      <c r="AN7" s="760"/>
      <c r="AO7" s="760"/>
      <c r="AP7" s="760"/>
      <c r="AQ7" s="760"/>
      <c r="AR7" s="760"/>
      <c r="AS7" s="760"/>
      <c r="AT7" s="760"/>
      <c r="AU7" s="760"/>
      <c r="AV7" s="760"/>
      <c r="AW7" s="760"/>
      <c r="AX7" s="760"/>
      <c r="AY7" s="760"/>
      <c r="AZ7" s="760"/>
      <c r="BA7" s="760"/>
      <c r="BB7" s="760"/>
      <c r="BC7" s="760"/>
      <c r="BD7" s="760"/>
      <c r="BE7" s="760"/>
      <c r="BF7" s="760"/>
      <c r="BG7" s="760"/>
      <c r="BH7" s="760"/>
      <c r="BI7" s="760"/>
      <c r="BJ7" s="760"/>
      <c r="BK7" s="760"/>
      <c r="BL7" s="760"/>
      <c r="BM7" s="760"/>
      <c r="BN7" s="760"/>
      <c r="BO7" s="760"/>
      <c r="BP7" s="760"/>
      <c r="BQ7" s="760"/>
      <c r="BR7" s="760"/>
      <c r="BS7" s="760"/>
      <c r="BT7" s="760"/>
      <c r="BU7" s="760"/>
      <c r="BV7" s="760"/>
      <c r="BW7" s="760"/>
      <c r="BX7" s="760"/>
      <c r="BY7" s="760"/>
      <c r="BZ7" s="760"/>
      <c r="CA7" s="760"/>
      <c r="CB7" s="760"/>
      <c r="CC7" s="760"/>
      <c r="CD7" s="760"/>
      <c r="CE7" s="760"/>
      <c r="CF7" s="760"/>
      <c r="CG7" s="760"/>
      <c r="CH7" s="760"/>
      <c r="CI7" s="760"/>
      <c r="CJ7" s="760"/>
      <c r="CK7" s="760"/>
      <c r="CL7" s="760"/>
      <c r="CM7" s="760"/>
      <c r="CN7" s="760"/>
      <c r="CO7" s="760"/>
      <c r="CP7" s="760"/>
      <c r="CQ7" s="760"/>
      <c r="CR7" s="760"/>
      <c r="CS7" s="760"/>
      <c r="CT7" s="760"/>
      <c r="CU7" s="760"/>
      <c r="CV7" s="760"/>
      <c r="CW7" s="760"/>
      <c r="CX7" s="760"/>
      <c r="CY7" s="760"/>
      <c r="CZ7" s="760"/>
      <c r="DA7" s="760"/>
      <c r="DB7" s="760"/>
      <c r="DC7" s="760"/>
      <c r="DD7" s="760"/>
      <c r="DE7" s="760"/>
      <c r="DF7" s="760"/>
      <c r="DG7" s="760"/>
      <c r="DH7" s="760"/>
      <c r="DI7" s="760"/>
      <c r="DJ7" s="760"/>
      <c r="DK7" s="760"/>
      <c r="DL7" s="760"/>
      <c r="DM7" s="760"/>
      <c r="DN7" s="760"/>
      <c r="DO7" s="760"/>
      <c r="DP7" s="760"/>
      <c r="DQ7" s="760"/>
      <c r="DR7" s="760"/>
    </row>
    <row r="8" spans="1:122" s="761" customFormat="1" ht="70.5" customHeight="1">
      <c r="A8" s="1837"/>
      <c r="B8" s="1838"/>
      <c r="C8" s="1839"/>
      <c r="D8" s="1839"/>
      <c r="E8" s="1839"/>
      <c r="F8" s="1839"/>
      <c r="G8" s="1839"/>
      <c r="H8" s="1839"/>
      <c r="I8" s="1839"/>
      <c r="J8" s="1839"/>
      <c r="K8" s="1839"/>
      <c r="L8" s="1839"/>
      <c r="M8" s="1839"/>
      <c r="N8" s="1839"/>
      <c r="O8" s="1842"/>
      <c r="P8" s="760"/>
      <c r="Q8" s="760"/>
      <c r="R8" s="760"/>
      <c r="S8" s="760"/>
      <c r="T8" s="760"/>
      <c r="U8" s="760"/>
      <c r="V8" s="760"/>
      <c r="W8" s="760"/>
      <c r="X8" s="760"/>
      <c r="Y8" s="760"/>
      <c r="Z8" s="760"/>
      <c r="AA8" s="760"/>
      <c r="AB8" s="760"/>
      <c r="AC8" s="760"/>
      <c r="AD8" s="760"/>
      <c r="AE8" s="760"/>
      <c r="AF8" s="760"/>
      <c r="AG8" s="760"/>
      <c r="AH8" s="760"/>
      <c r="AI8" s="760"/>
      <c r="AJ8" s="760"/>
      <c r="AK8" s="760"/>
      <c r="AL8" s="760"/>
      <c r="AM8" s="760"/>
      <c r="AN8" s="760"/>
      <c r="AO8" s="760"/>
      <c r="AP8" s="760"/>
      <c r="AQ8" s="760"/>
      <c r="AR8" s="760"/>
      <c r="AS8" s="760"/>
      <c r="AT8" s="760"/>
      <c r="AU8" s="760"/>
      <c r="AV8" s="760"/>
      <c r="AW8" s="760"/>
      <c r="AX8" s="760"/>
      <c r="AY8" s="760"/>
      <c r="AZ8" s="760"/>
      <c r="BA8" s="760"/>
      <c r="BB8" s="760"/>
      <c r="BC8" s="760"/>
      <c r="BD8" s="760"/>
      <c r="BE8" s="760"/>
      <c r="BF8" s="760"/>
      <c r="BG8" s="760"/>
      <c r="BH8" s="760"/>
      <c r="BI8" s="760"/>
      <c r="BJ8" s="760"/>
      <c r="BK8" s="760"/>
      <c r="BL8" s="760"/>
      <c r="BM8" s="760"/>
      <c r="BN8" s="760"/>
      <c r="BO8" s="760"/>
      <c r="BP8" s="760"/>
      <c r="BQ8" s="760"/>
      <c r="BR8" s="760"/>
      <c r="BS8" s="760"/>
      <c r="BT8" s="760"/>
      <c r="BU8" s="760"/>
      <c r="BV8" s="760"/>
      <c r="BW8" s="760"/>
      <c r="BX8" s="760"/>
      <c r="BY8" s="760"/>
      <c r="BZ8" s="760"/>
      <c r="CA8" s="760"/>
      <c r="CB8" s="760"/>
      <c r="CC8" s="760"/>
      <c r="CD8" s="760"/>
      <c r="CE8" s="760"/>
      <c r="CF8" s="760"/>
      <c r="CG8" s="760"/>
      <c r="CH8" s="760"/>
      <c r="CI8" s="760"/>
      <c r="CJ8" s="760"/>
      <c r="CK8" s="760"/>
      <c r="CL8" s="760"/>
      <c r="CM8" s="760"/>
      <c r="CN8" s="760"/>
      <c r="CO8" s="760"/>
      <c r="CP8" s="760"/>
      <c r="CQ8" s="760"/>
      <c r="CR8" s="760"/>
      <c r="CS8" s="760"/>
      <c r="CT8" s="760"/>
      <c r="CU8" s="760"/>
      <c r="CV8" s="760"/>
      <c r="CW8" s="760"/>
      <c r="CX8" s="760"/>
      <c r="CY8" s="760"/>
      <c r="CZ8" s="760"/>
      <c r="DA8" s="760"/>
      <c r="DB8" s="760"/>
      <c r="DC8" s="760"/>
      <c r="DD8" s="760"/>
      <c r="DE8" s="760"/>
      <c r="DF8" s="760"/>
      <c r="DG8" s="760"/>
      <c r="DH8" s="760"/>
      <c r="DI8" s="760"/>
      <c r="DJ8" s="760"/>
      <c r="DK8" s="760"/>
      <c r="DL8" s="760"/>
      <c r="DM8" s="760"/>
      <c r="DN8" s="760"/>
      <c r="DO8" s="760"/>
      <c r="DP8" s="760"/>
      <c r="DQ8" s="760"/>
      <c r="DR8" s="760"/>
    </row>
    <row r="9" spans="1:122" s="761" customFormat="1">
      <c r="A9" s="765" t="s">
        <v>917</v>
      </c>
      <c r="B9" s="766">
        <v>2</v>
      </c>
      <c r="C9" s="766">
        <v>3</v>
      </c>
      <c r="D9" s="766">
        <v>4</v>
      </c>
      <c r="E9" s="766">
        <v>5</v>
      </c>
      <c r="F9" s="766">
        <v>6</v>
      </c>
      <c r="G9" s="766">
        <v>7</v>
      </c>
      <c r="H9" s="766">
        <v>8</v>
      </c>
      <c r="I9" s="766">
        <v>9</v>
      </c>
      <c r="J9" s="766">
        <v>10</v>
      </c>
      <c r="K9" s="766">
        <f>J9+1</f>
        <v>11</v>
      </c>
      <c r="L9" s="766">
        <f t="shared" ref="L9:O9" si="0">K9+1</f>
        <v>12</v>
      </c>
      <c r="M9" s="766">
        <f t="shared" si="0"/>
        <v>13</v>
      </c>
      <c r="N9" s="766">
        <f t="shared" si="0"/>
        <v>14</v>
      </c>
      <c r="O9" s="766">
        <f t="shared" si="0"/>
        <v>15</v>
      </c>
      <c r="P9" s="760"/>
      <c r="Q9" s="760"/>
      <c r="R9" s="760"/>
      <c r="S9" s="760"/>
      <c r="T9" s="760"/>
      <c r="U9" s="760"/>
      <c r="V9" s="760"/>
      <c r="W9" s="760"/>
      <c r="X9" s="760"/>
      <c r="Y9" s="760"/>
      <c r="Z9" s="760"/>
      <c r="AA9" s="760"/>
      <c r="AB9" s="760"/>
      <c r="AC9" s="760"/>
      <c r="AD9" s="760"/>
      <c r="AE9" s="760"/>
      <c r="AF9" s="760"/>
      <c r="AG9" s="760"/>
      <c r="AH9" s="760"/>
      <c r="AI9" s="760"/>
      <c r="AJ9" s="760"/>
      <c r="AK9" s="760"/>
      <c r="AL9" s="760"/>
      <c r="AM9" s="760"/>
      <c r="AN9" s="760"/>
      <c r="AO9" s="760"/>
      <c r="AP9" s="760"/>
      <c r="AQ9" s="760"/>
      <c r="AR9" s="760"/>
      <c r="AS9" s="760"/>
      <c r="AT9" s="760"/>
      <c r="AU9" s="760"/>
      <c r="AV9" s="760"/>
      <c r="AW9" s="760"/>
      <c r="AX9" s="760"/>
      <c r="AY9" s="760"/>
      <c r="AZ9" s="760"/>
      <c r="BA9" s="760"/>
      <c r="BB9" s="760"/>
      <c r="BC9" s="760"/>
      <c r="BD9" s="760"/>
      <c r="BE9" s="760"/>
      <c r="BF9" s="760"/>
      <c r="BG9" s="760"/>
      <c r="BH9" s="760"/>
      <c r="BI9" s="760"/>
      <c r="BJ9" s="760"/>
      <c r="BK9" s="760"/>
      <c r="BL9" s="760"/>
      <c r="BM9" s="760"/>
      <c r="BN9" s="760"/>
      <c r="BO9" s="760"/>
      <c r="BP9" s="760"/>
      <c r="BQ9" s="760"/>
      <c r="BR9" s="760"/>
      <c r="BS9" s="760"/>
      <c r="BT9" s="760"/>
      <c r="BU9" s="760"/>
      <c r="BV9" s="760"/>
      <c r="BW9" s="760"/>
      <c r="BX9" s="760"/>
      <c r="BY9" s="760"/>
      <c r="BZ9" s="760"/>
      <c r="CA9" s="760"/>
      <c r="CB9" s="760"/>
      <c r="CC9" s="760"/>
      <c r="CD9" s="760"/>
      <c r="CE9" s="760"/>
      <c r="CF9" s="760"/>
      <c r="CG9" s="760"/>
      <c r="CH9" s="760"/>
      <c r="CI9" s="760"/>
      <c r="CJ9" s="760"/>
      <c r="CK9" s="760"/>
      <c r="CL9" s="760"/>
      <c r="CM9" s="760"/>
      <c r="CN9" s="760"/>
      <c r="CO9" s="760"/>
      <c r="CP9" s="760"/>
      <c r="CQ9" s="760"/>
      <c r="CR9" s="760"/>
      <c r="CS9" s="760"/>
      <c r="CT9" s="760"/>
      <c r="CU9" s="760"/>
      <c r="CV9" s="760"/>
      <c r="CW9" s="760"/>
      <c r="CX9" s="760"/>
      <c r="CY9" s="760"/>
      <c r="CZ9" s="760"/>
      <c r="DA9" s="760"/>
      <c r="DB9" s="760"/>
      <c r="DC9" s="760"/>
      <c r="DD9" s="760"/>
      <c r="DE9" s="760"/>
      <c r="DF9" s="760"/>
      <c r="DG9" s="760"/>
      <c r="DH9" s="760"/>
      <c r="DI9" s="760"/>
      <c r="DJ9" s="760"/>
      <c r="DK9" s="760"/>
      <c r="DL9" s="760"/>
      <c r="DM9" s="760"/>
      <c r="DN9" s="760"/>
      <c r="DO9" s="760"/>
      <c r="DP9" s="760"/>
      <c r="DQ9" s="760"/>
      <c r="DR9" s="760"/>
    </row>
    <row r="10" spans="1:122" s="761" customFormat="1" ht="18" customHeight="1">
      <c r="A10" s="920" t="s">
        <v>917</v>
      </c>
      <c r="B10" s="764" t="s">
        <v>1356</v>
      </c>
      <c r="C10" s="768" t="s">
        <v>1206</v>
      </c>
      <c r="D10" s="768"/>
      <c r="E10" s="768"/>
      <c r="F10" s="768"/>
      <c r="G10" s="768"/>
      <c r="H10" s="768"/>
      <c r="I10" s="768"/>
      <c r="J10" s="768"/>
      <c r="K10" s="768"/>
      <c r="L10" s="768"/>
      <c r="M10" s="768"/>
      <c r="N10" s="768"/>
      <c r="O10" s="922"/>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60"/>
      <c r="AM10" s="760"/>
      <c r="AN10" s="760"/>
      <c r="AO10" s="760"/>
      <c r="AP10" s="760"/>
      <c r="AQ10" s="760"/>
      <c r="AR10" s="760"/>
      <c r="AS10" s="760"/>
      <c r="AT10" s="760"/>
      <c r="AU10" s="760"/>
      <c r="AV10" s="760"/>
      <c r="AW10" s="760"/>
      <c r="AX10" s="760"/>
      <c r="AY10" s="760"/>
      <c r="AZ10" s="760"/>
      <c r="BA10" s="760"/>
      <c r="BB10" s="760"/>
      <c r="BC10" s="760"/>
      <c r="BD10" s="760"/>
      <c r="BE10" s="760"/>
      <c r="BF10" s="760"/>
      <c r="BG10" s="760"/>
      <c r="BH10" s="760"/>
      <c r="BI10" s="760"/>
      <c r="BJ10" s="760"/>
      <c r="BK10" s="760"/>
      <c r="BL10" s="760"/>
      <c r="BM10" s="760"/>
      <c r="BN10" s="760"/>
      <c r="BO10" s="760"/>
      <c r="BP10" s="760"/>
      <c r="BQ10" s="760"/>
      <c r="BR10" s="760"/>
      <c r="BS10" s="760"/>
      <c r="BT10" s="760"/>
      <c r="BU10" s="760"/>
      <c r="BV10" s="760"/>
      <c r="BW10" s="760"/>
      <c r="BX10" s="760"/>
      <c r="BY10" s="760"/>
      <c r="BZ10" s="760"/>
      <c r="CA10" s="760"/>
      <c r="CB10" s="760"/>
      <c r="CC10" s="760"/>
      <c r="CD10" s="760"/>
      <c r="CE10" s="760"/>
      <c r="CF10" s="760"/>
      <c r="CG10" s="760"/>
      <c r="CH10" s="760"/>
      <c r="CI10" s="760"/>
      <c r="CJ10" s="760"/>
      <c r="CK10" s="760"/>
      <c r="CL10" s="760"/>
      <c r="CM10" s="760"/>
      <c r="CN10" s="760"/>
      <c r="CO10" s="760"/>
      <c r="CP10" s="760"/>
      <c r="CQ10" s="760"/>
      <c r="CR10" s="760"/>
      <c r="CS10" s="760"/>
      <c r="CT10" s="760"/>
      <c r="CU10" s="760"/>
      <c r="CV10" s="760"/>
      <c r="CW10" s="760"/>
      <c r="CX10" s="760"/>
      <c r="CY10" s="760"/>
      <c r="CZ10" s="760"/>
      <c r="DA10" s="760"/>
      <c r="DB10" s="760"/>
      <c r="DC10" s="760"/>
      <c r="DD10" s="760"/>
      <c r="DE10" s="760"/>
      <c r="DF10" s="760"/>
      <c r="DG10" s="760"/>
      <c r="DH10" s="760"/>
      <c r="DI10" s="760"/>
      <c r="DJ10" s="760"/>
      <c r="DK10" s="760"/>
      <c r="DL10" s="760"/>
      <c r="DM10" s="760"/>
      <c r="DN10" s="760"/>
      <c r="DO10" s="760"/>
      <c r="DP10" s="760"/>
      <c r="DQ10" s="760"/>
      <c r="DR10" s="760"/>
    </row>
    <row r="11" spans="1:122" s="774" customFormat="1">
      <c r="A11" s="770" t="s">
        <v>918</v>
      </c>
      <c r="B11" s="771" t="s">
        <v>919</v>
      </c>
      <c r="C11" s="772">
        <f>C12+C13+C14+C15</f>
        <v>11.414999999999999</v>
      </c>
      <c r="D11" s="772">
        <f>D12+D13+D14+D15</f>
        <v>11.373000000000001</v>
      </c>
      <c r="E11" s="772">
        <f t="shared" ref="E11:N11" si="1">E12+E13+E14+E15</f>
        <v>9.3629999999999995</v>
      </c>
      <c r="F11" s="772">
        <f t="shared" si="1"/>
        <v>9.3629999999999995</v>
      </c>
      <c r="G11" s="772">
        <f t="shared" si="1"/>
        <v>9.3629999999999995</v>
      </c>
      <c r="H11" s="772">
        <f t="shared" si="1"/>
        <v>9.3629999999999995</v>
      </c>
      <c r="I11" s="772">
        <f t="shared" si="1"/>
        <v>9.3629999999999995</v>
      </c>
      <c r="J11" s="772">
        <f t="shared" si="1"/>
        <v>9.3629999999999995</v>
      </c>
      <c r="K11" s="772">
        <f t="shared" si="1"/>
        <v>9.3629999999999995</v>
      </c>
      <c r="L11" s="772">
        <f t="shared" si="1"/>
        <v>9.3629999999999995</v>
      </c>
      <c r="M11" s="772">
        <f t="shared" si="1"/>
        <v>9.3629999999999995</v>
      </c>
      <c r="N11" s="772">
        <f t="shared" si="1"/>
        <v>9.3629999999999995</v>
      </c>
      <c r="O11" s="923"/>
      <c r="P11" s="769"/>
      <c r="Q11" s="769"/>
      <c r="R11" s="769"/>
      <c r="S11" s="769"/>
      <c r="T11" s="769"/>
      <c r="U11" s="769"/>
      <c r="V11" s="769"/>
      <c r="W11" s="769"/>
      <c r="X11" s="769"/>
      <c r="Y11" s="769"/>
      <c r="Z11" s="769"/>
      <c r="AA11" s="769"/>
      <c r="AB11" s="769"/>
      <c r="AC11" s="769"/>
      <c r="AD11" s="769"/>
      <c r="AE11" s="769"/>
      <c r="AF11" s="769"/>
      <c r="AG11" s="769"/>
      <c r="AH11" s="769"/>
      <c r="AI11" s="769"/>
      <c r="AJ11" s="769"/>
      <c r="AK11" s="769"/>
      <c r="AL11" s="769"/>
      <c r="AM11" s="769"/>
      <c r="AN11" s="769"/>
      <c r="AO11" s="769"/>
      <c r="AP11" s="769"/>
      <c r="AQ11" s="769"/>
      <c r="AR11" s="769"/>
      <c r="AS11" s="769"/>
      <c r="AT11" s="769"/>
      <c r="AU11" s="769"/>
      <c r="AV11" s="769"/>
      <c r="AW11" s="769"/>
      <c r="AX11" s="769"/>
      <c r="AY11" s="769"/>
      <c r="AZ11" s="769"/>
      <c r="BA11" s="769"/>
      <c r="BB11" s="769"/>
      <c r="BC11" s="769"/>
      <c r="BD11" s="769"/>
      <c r="BE11" s="769"/>
      <c r="BF11" s="769"/>
      <c r="BG11" s="769"/>
      <c r="BH11" s="769"/>
      <c r="BI11" s="769"/>
      <c r="BJ11" s="769"/>
      <c r="BK11" s="769"/>
      <c r="BL11" s="769"/>
      <c r="BM11" s="769"/>
      <c r="BN11" s="769"/>
      <c r="BO11" s="769"/>
      <c r="BP11" s="769"/>
      <c r="BQ11" s="769"/>
      <c r="BR11" s="769"/>
      <c r="BS11" s="769"/>
      <c r="BT11" s="769"/>
      <c r="BU11" s="769"/>
      <c r="BV11" s="769"/>
      <c r="BW11" s="769"/>
      <c r="BX11" s="769"/>
      <c r="BY11" s="769"/>
      <c r="BZ11" s="769"/>
      <c r="CA11" s="769"/>
      <c r="CB11" s="769"/>
      <c r="CC11" s="769"/>
      <c r="CD11" s="769"/>
      <c r="CE11" s="769"/>
      <c r="CF11" s="769"/>
      <c r="CG11" s="769"/>
      <c r="CH11" s="769"/>
      <c r="CI11" s="769"/>
      <c r="CJ11" s="769"/>
      <c r="CK11" s="769"/>
      <c r="CL11" s="769"/>
      <c r="CM11" s="769"/>
      <c r="CN11" s="769"/>
      <c r="CO11" s="769"/>
      <c r="CP11" s="769"/>
      <c r="CQ11" s="769"/>
      <c r="CR11" s="769"/>
      <c r="CS11" s="769"/>
      <c r="CT11" s="769"/>
      <c r="CU11" s="769"/>
      <c r="CV11" s="769"/>
      <c r="CW11" s="769"/>
      <c r="CX11" s="769"/>
      <c r="CY11" s="769"/>
      <c r="CZ11" s="769"/>
      <c r="DA11" s="769"/>
      <c r="DB11" s="769"/>
      <c r="DC11" s="769"/>
      <c r="DD11" s="769"/>
      <c r="DE11" s="769"/>
      <c r="DF11" s="769"/>
      <c r="DG11" s="769"/>
      <c r="DH11" s="769"/>
      <c r="DI11" s="769"/>
      <c r="DJ11" s="769"/>
      <c r="DK11" s="769"/>
      <c r="DL11" s="769"/>
      <c r="DM11" s="769"/>
      <c r="DN11" s="769"/>
      <c r="DO11" s="769"/>
      <c r="DP11" s="769"/>
      <c r="DQ11" s="769"/>
      <c r="DR11" s="769"/>
    </row>
    <row r="12" spans="1:122" s="761" customFormat="1">
      <c r="A12" s="775" t="s">
        <v>920</v>
      </c>
      <c r="B12" s="776" t="s">
        <v>921</v>
      </c>
      <c r="C12" s="777">
        <v>9.9209999999999994</v>
      </c>
      <c r="D12" s="777">
        <v>9.3670000000000009</v>
      </c>
      <c r="E12" s="777">
        <v>7.4080000000000004</v>
      </c>
      <c r="F12" s="777">
        <v>7.4080000000000004</v>
      </c>
      <c r="G12" s="777">
        <v>7.4080000000000004</v>
      </c>
      <c r="H12" s="777">
        <v>7.4080000000000004</v>
      </c>
      <c r="I12" s="777">
        <v>7.4080000000000004</v>
      </c>
      <c r="J12" s="777">
        <v>7.4080000000000004</v>
      </c>
      <c r="K12" s="777">
        <v>7.4080000000000004</v>
      </c>
      <c r="L12" s="777">
        <v>7.4080000000000004</v>
      </c>
      <c r="M12" s="777">
        <v>7.4080000000000004</v>
      </c>
      <c r="N12" s="777">
        <v>7.4080000000000004</v>
      </c>
      <c r="O12" s="922"/>
      <c r="P12" s="760"/>
      <c r="Q12" s="760"/>
      <c r="R12" s="760"/>
      <c r="S12" s="760"/>
      <c r="T12" s="760"/>
      <c r="U12" s="760"/>
      <c r="V12" s="760"/>
      <c r="W12" s="760"/>
      <c r="X12" s="760"/>
      <c r="Y12" s="760"/>
      <c r="Z12" s="760"/>
      <c r="AA12" s="760"/>
      <c r="AB12" s="760"/>
      <c r="AC12" s="760"/>
      <c r="AD12" s="760"/>
      <c r="AE12" s="760"/>
      <c r="AF12" s="760"/>
      <c r="AG12" s="760"/>
      <c r="AH12" s="760"/>
      <c r="AI12" s="760"/>
      <c r="AJ12" s="760"/>
      <c r="AK12" s="760"/>
      <c r="AL12" s="760"/>
      <c r="AM12" s="760"/>
      <c r="AN12" s="760"/>
      <c r="AO12" s="760"/>
      <c r="AP12" s="760"/>
      <c r="AQ12" s="760"/>
      <c r="AR12" s="760"/>
      <c r="AS12" s="760"/>
      <c r="AT12" s="760"/>
      <c r="AU12" s="760"/>
      <c r="AV12" s="760"/>
      <c r="AW12" s="760"/>
      <c r="AX12" s="760"/>
      <c r="AY12" s="760"/>
      <c r="AZ12" s="760"/>
      <c r="BA12" s="760"/>
      <c r="BB12" s="760"/>
      <c r="BC12" s="760"/>
      <c r="BD12" s="760"/>
      <c r="BE12" s="760"/>
      <c r="BF12" s="760"/>
      <c r="BG12" s="760"/>
      <c r="BH12" s="760"/>
      <c r="BI12" s="760"/>
      <c r="BJ12" s="760"/>
      <c r="BK12" s="760"/>
      <c r="BL12" s="760"/>
      <c r="BM12" s="760"/>
      <c r="BN12" s="760"/>
      <c r="BO12" s="760"/>
      <c r="BP12" s="760"/>
      <c r="BQ12" s="760"/>
      <c r="BR12" s="760"/>
      <c r="BS12" s="760"/>
      <c r="BT12" s="760"/>
      <c r="BU12" s="760"/>
      <c r="BV12" s="760"/>
      <c r="BW12" s="760"/>
      <c r="BX12" s="760"/>
      <c r="BY12" s="760"/>
      <c r="BZ12" s="760"/>
      <c r="CA12" s="760"/>
      <c r="CB12" s="760"/>
      <c r="CC12" s="760"/>
      <c r="CD12" s="760"/>
      <c r="CE12" s="760"/>
      <c r="CF12" s="760"/>
      <c r="CG12" s="760"/>
      <c r="CH12" s="760"/>
      <c r="CI12" s="760"/>
      <c r="CJ12" s="760"/>
      <c r="CK12" s="760"/>
      <c r="CL12" s="760"/>
      <c r="CM12" s="760"/>
      <c r="CN12" s="760"/>
      <c r="CO12" s="760"/>
      <c r="CP12" s="760"/>
      <c r="CQ12" s="760"/>
      <c r="CR12" s="760"/>
      <c r="CS12" s="760"/>
      <c r="CT12" s="760"/>
      <c r="CU12" s="760"/>
      <c r="CV12" s="760"/>
      <c r="CW12" s="760"/>
      <c r="CX12" s="760"/>
      <c r="CY12" s="760"/>
      <c r="CZ12" s="760"/>
      <c r="DA12" s="760"/>
      <c r="DB12" s="760"/>
      <c r="DC12" s="760"/>
      <c r="DD12" s="760"/>
      <c r="DE12" s="760"/>
      <c r="DF12" s="760"/>
      <c r="DG12" s="760"/>
      <c r="DH12" s="760"/>
      <c r="DI12" s="760"/>
      <c r="DJ12" s="760"/>
      <c r="DK12" s="760"/>
      <c r="DL12" s="760"/>
      <c r="DM12" s="760"/>
      <c r="DN12" s="760"/>
      <c r="DO12" s="760"/>
      <c r="DP12" s="760"/>
      <c r="DQ12" s="760"/>
      <c r="DR12" s="760"/>
    </row>
    <row r="13" spans="1:122" s="761" customFormat="1">
      <c r="A13" s="775" t="s">
        <v>922</v>
      </c>
      <c r="B13" s="776" t="s">
        <v>923</v>
      </c>
      <c r="C13" s="777">
        <v>0.72199999999999998</v>
      </c>
      <c r="D13" s="777">
        <v>1.141</v>
      </c>
      <c r="E13" s="777">
        <v>1.1299999999999999</v>
      </c>
      <c r="F13" s="777">
        <v>1.1299999999999999</v>
      </c>
      <c r="G13" s="777">
        <v>1.1299999999999999</v>
      </c>
      <c r="H13" s="777">
        <v>1.1299999999999999</v>
      </c>
      <c r="I13" s="777">
        <v>1.1299999999999999</v>
      </c>
      <c r="J13" s="777">
        <v>1.1299999999999999</v>
      </c>
      <c r="K13" s="777">
        <v>1.1299999999999999</v>
      </c>
      <c r="L13" s="777">
        <v>1.1299999999999999</v>
      </c>
      <c r="M13" s="777">
        <v>1.1299999999999999</v>
      </c>
      <c r="N13" s="777">
        <v>1.1299999999999999</v>
      </c>
      <c r="O13" s="922"/>
      <c r="P13" s="760"/>
      <c r="Q13" s="760"/>
      <c r="R13" s="760"/>
      <c r="S13" s="760"/>
      <c r="T13" s="760"/>
      <c r="U13" s="760"/>
      <c r="V13" s="760"/>
      <c r="W13" s="760"/>
      <c r="X13" s="760"/>
      <c r="Y13" s="760"/>
      <c r="Z13" s="760"/>
      <c r="AA13" s="760"/>
      <c r="AB13" s="760"/>
      <c r="AC13" s="760"/>
      <c r="AD13" s="760"/>
      <c r="AE13" s="760"/>
      <c r="AF13" s="760"/>
      <c r="AG13" s="760"/>
      <c r="AH13" s="760"/>
      <c r="AI13" s="760"/>
      <c r="AJ13" s="760"/>
      <c r="AK13" s="760"/>
      <c r="AL13" s="760"/>
      <c r="AM13" s="760"/>
      <c r="AN13" s="760"/>
      <c r="AO13" s="760"/>
      <c r="AP13" s="760"/>
      <c r="AQ13" s="760"/>
      <c r="AR13" s="760"/>
      <c r="AS13" s="760"/>
      <c r="AT13" s="760"/>
      <c r="AU13" s="760"/>
      <c r="AV13" s="760"/>
      <c r="AW13" s="760"/>
      <c r="AX13" s="760"/>
      <c r="AY13" s="760"/>
      <c r="AZ13" s="760"/>
      <c r="BA13" s="760"/>
      <c r="BB13" s="760"/>
      <c r="BC13" s="760"/>
      <c r="BD13" s="760"/>
      <c r="BE13" s="760"/>
      <c r="BF13" s="760"/>
      <c r="BG13" s="760"/>
      <c r="BH13" s="760"/>
      <c r="BI13" s="760"/>
      <c r="BJ13" s="760"/>
      <c r="BK13" s="760"/>
      <c r="BL13" s="760"/>
      <c r="BM13" s="760"/>
      <c r="BN13" s="760"/>
      <c r="BO13" s="760"/>
      <c r="BP13" s="760"/>
      <c r="BQ13" s="760"/>
      <c r="BR13" s="760"/>
      <c r="BS13" s="760"/>
      <c r="BT13" s="760"/>
      <c r="BU13" s="760"/>
      <c r="BV13" s="760"/>
      <c r="BW13" s="760"/>
      <c r="BX13" s="760"/>
      <c r="BY13" s="760"/>
      <c r="BZ13" s="760"/>
      <c r="CA13" s="760"/>
      <c r="CB13" s="760"/>
      <c r="CC13" s="760"/>
      <c r="CD13" s="760"/>
      <c r="CE13" s="760"/>
      <c r="CF13" s="760"/>
      <c r="CG13" s="760"/>
      <c r="CH13" s="760"/>
      <c r="CI13" s="760"/>
      <c r="CJ13" s="760"/>
      <c r="CK13" s="760"/>
      <c r="CL13" s="760"/>
      <c r="CM13" s="760"/>
      <c r="CN13" s="760"/>
      <c r="CO13" s="760"/>
      <c r="CP13" s="760"/>
      <c r="CQ13" s="760"/>
      <c r="CR13" s="760"/>
      <c r="CS13" s="760"/>
      <c r="CT13" s="760"/>
      <c r="CU13" s="760"/>
      <c r="CV13" s="760"/>
      <c r="CW13" s="760"/>
      <c r="CX13" s="760"/>
      <c r="CY13" s="760"/>
      <c r="CZ13" s="760"/>
      <c r="DA13" s="760"/>
      <c r="DB13" s="760"/>
      <c r="DC13" s="760"/>
      <c r="DD13" s="760"/>
      <c r="DE13" s="760"/>
      <c r="DF13" s="760"/>
      <c r="DG13" s="760"/>
      <c r="DH13" s="760"/>
      <c r="DI13" s="760"/>
      <c r="DJ13" s="760"/>
      <c r="DK13" s="760"/>
      <c r="DL13" s="760"/>
      <c r="DM13" s="760"/>
      <c r="DN13" s="760"/>
      <c r="DO13" s="760"/>
      <c r="DP13" s="760"/>
      <c r="DQ13" s="760"/>
      <c r="DR13" s="760"/>
    </row>
    <row r="14" spans="1:122" s="761" customFormat="1">
      <c r="A14" s="775" t="s">
        <v>924</v>
      </c>
      <c r="B14" s="776" t="s">
        <v>925</v>
      </c>
      <c r="C14" s="777">
        <v>0.77200000000000002</v>
      </c>
      <c r="D14" s="777">
        <v>0.86499999999999999</v>
      </c>
      <c r="E14" s="777">
        <v>0.82499999999999996</v>
      </c>
      <c r="F14" s="777">
        <v>0.82499999999999996</v>
      </c>
      <c r="G14" s="777">
        <v>0.82499999999999996</v>
      </c>
      <c r="H14" s="777">
        <v>0.82499999999999996</v>
      </c>
      <c r="I14" s="777">
        <v>0.82499999999999996</v>
      </c>
      <c r="J14" s="777">
        <v>0.82499999999999996</v>
      </c>
      <c r="K14" s="777">
        <v>0.82499999999999996</v>
      </c>
      <c r="L14" s="777">
        <v>0.82499999999999996</v>
      </c>
      <c r="M14" s="777">
        <v>0.82499999999999996</v>
      </c>
      <c r="N14" s="777">
        <v>0.82499999999999996</v>
      </c>
      <c r="O14" s="922"/>
      <c r="P14" s="760"/>
      <c r="Q14" s="760"/>
      <c r="R14" s="760"/>
      <c r="S14" s="760"/>
      <c r="T14" s="760"/>
      <c r="U14" s="760"/>
      <c r="V14" s="760"/>
      <c r="W14" s="760"/>
      <c r="X14" s="760"/>
      <c r="Y14" s="760"/>
      <c r="Z14" s="760"/>
      <c r="AA14" s="760"/>
      <c r="AB14" s="760"/>
      <c r="AC14" s="760"/>
      <c r="AD14" s="760"/>
      <c r="AE14" s="760"/>
      <c r="AF14" s="760"/>
      <c r="AG14" s="760"/>
      <c r="AH14" s="760"/>
      <c r="AI14" s="760"/>
      <c r="AJ14" s="760"/>
      <c r="AK14" s="760"/>
      <c r="AL14" s="760"/>
      <c r="AM14" s="760"/>
      <c r="AN14" s="760"/>
      <c r="AO14" s="760"/>
      <c r="AP14" s="760"/>
      <c r="AQ14" s="760"/>
      <c r="AR14" s="760"/>
      <c r="AS14" s="760"/>
      <c r="AT14" s="760"/>
      <c r="AU14" s="760"/>
      <c r="AV14" s="760"/>
      <c r="AW14" s="760"/>
      <c r="AX14" s="760"/>
      <c r="AY14" s="760"/>
      <c r="AZ14" s="760"/>
      <c r="BA14" s="760"/>
      <c r="BB14" s="760"/>
      <c r="BC14" s="760"/>
      <c r="BD14" s="760"/>
      <c r="BE14" s="760"/>
      <c r="BF14" s="760"/>
      <c r="BG14" s="760"/>
      <c r="BH14" s="760"/>
      <c r="BI14" s="760"/>
      <c r="BJ14" s="760"/>
      <c r="BK14" s="760"/>
      <c r="BL14" s="760"/>
      <c r="BM14" s="760"/>
      <c r="BN14" s="760"/>
      <c r="BO14" s="760"/>
      <c r="BP14" s="760"/>
      <c r="BQ14" s="760"/>
      <c r="BR14" s="760"/>
      <c r="BS14" s="760"/>
      <c r="BT14" s="760"/>
      <c r="BU14" s="760"/>
      <c r="BV14" s="760"/>
      <c r="BW14" s="760"/>
      <c r="BX14" s="760"/>
      <c r="BY14" s="760"/>
      <c r="BZ14" s="760"/>
      <c r="CA14" s="760"/>
      <c r="CB14" s="760"/>
      <c r="CC14" s="760"/>
      <c r="CD14" s="760"/>
      <c r="CE14" s="760"/>
      <c r="CF14" s="760"/>
      <c r="CG14" s="760"/>
      <c r="CH14" s="760"/>
      <c r="CI14" s="760"/>
      <c r="CJ14" s="760"/>
      <c r="CK14" s="760"/>
      <c r="CL14" s="760"/>
      <c r="CM14" s="760"/>
      <c r="CN14" s="760"/>
      <c r="CO14" s="760"/>
      <c r="CP14" s="760"/>
      <c r="CQ14" s="760"/>
      <c r="CR14" s="760"/>
      <c r="CS14" s="760"/>
      <c r="CT14" s="760"/>
      <c r="CU14" s="760"/>
      <c r="CV14" s="760"/>
      <c r="CW14" s="760"/>
      <c r="CX14" s="760"/>
      <c r="CY14" s="760"/>
      <c r="CZ14" s="760"/>
      <c r="DA14" s="760"/>
      <c r="DB14" s="760"/>
      <c r="DC14" s="760"/>
      <c r="DD14" s="760"/>
      <c r="DE14" s="760"/>
      <c r="DF14" s="760"/>
      <c r="DG14" s="760"/>
      <c r="DH14" s="760"/>
      <c r="DI14" s="760"/>
      <c r="DJ14" s="760"/>
      <c r="DK14" s="760"/>
      <c r="DL14" s="760"/>
      <c r="DM14" s="760"/>
      <c r="DN14" s="760"/>
      <c r="DO14" s="760"/>
      <c r="DP14" s="760"/>
      <c r="DQ14" s="760"/>
      <c r="DR14" s="760"/>
    </row>
    <row r="15" spans="1:122" s="761" customFormat="1">
      <c r="A15" s="775" t="s">
        <v>926</v>
      </c>
      <c r="B15" s="776" t="s">
        <v>927</v>
      </c>
      <c r="C15" s="777"/>
      <c r="D15" s="777"/>
      <c r="E15" s="777"/>
      <c r="F15" s="777"/>
      <c r="G15" s="777"/>
      <c r="H15" s="777"/>
      <c r="I15" s="777"/>
      <c r="J15" s="777"/>
      <c r="K15" s="777"/>
      <c r="L15" s="777"/>
      <c r="M15" s="777"/>
      <c r="N15" s="777"/>
      <c r="O15" s="922"/>
      <c r="P15" s="760"/>
      <c r="Q15" s="760"/>
      <c r="R15" s="760"/>
      <c r="S15" s="760"/>
      <c r="T15" s="760"/>
      <c r="U15" s="760"/>
      <c r="V15" s="760"/>
      <c r="W15" s="760"/>
      <c r="X15" s="760"/>
      <c r="Y15" s="760"/>
      <c r="Z15" s="760"/>
      <c r="AA15" s="760"/>
      <c r="AB15" s="760"/>
      <c r="AC15" s="760"/>
      <c r="AD15" s="760"/>
      <c r="AE15" s="760"/>
      <c r="AF15" s="760"/>
      <c r="AG15" s="760"/>
      <c r="AH15" s="760"/>
      <c r="AI15" s="760"/>
      <c r="AJ15" s="760"/>
      <c r="AK15" s="760"/>
      <c r="AL15" s="760"/>
      <c r="AM15" s="760"/>
      <c r="AN15" s="760"/>
      <c r="AO15" s="760"/>
      <c r="AP15" s="760"/>
      <c r="AQ15" s="760"/>
      <c r="AR15" s="760"/>
      <c r="AS15" s="760"/>
      <c r="AT15" s="760"/>
      <c r="AU15" s="760"/>
      <c r="AV15" s="760"/>
      <c r="AW15" s="760"/>
      <c r="AX15" s="760"/>
      <c r="AY15" s="760"/>
      <c r="AZ15" s="760"/>
      <c r="BA15" s="760"/>
      <c r="BB15" s="760"/>
      <c r="BC15" s="760"/>
      <c r="BD15" s="760"/>
      <c r="BE15" s="760"/>
      <c r="BF15" s="760"/>
      <c r="BG15" s="760"/>
      <c r="BH15" s="760"/>
      <c r="BI15" s="760"/>
      <c r="BJ15" s="760"/>
      <c r="BK15" s="760"/>
      <c r="BL15" s="760"/>
      <c r="BM15" s="760"/>
      <c r="BN15" s="760"/>
      <c r="BO15" s="760"/>
      <c r="BP15" s="760"/>
      <c r="BQ15" s="760"/>
      <c r="BR15" s="760"/>
      <c r="BS15" s="760"/>
      <c r="BT15" s="760"/>
      <c r="BU15" s="760"/>
      <c r="BV15" s="760"/>
      <c r="BW15" s="760"/>
      <c r="BX15" s="760"/>
      <c r="BY15" s="760"/>
      <c r="BZ15" s="760"/>
      <c r="CA15" s="760"/>
      <c r="CB15" s="760"/>
      <c r="CC15" s="760"/>
      <c r="CD15" s="760"/>
      <c r="CE15" s="760"/>
      <c r="CF15" s="760"/>
      <c r="CG15" s="760"/>
      <c r="CH15" s="760"/>
      <c r="CI15" s="760"/>
      <c r="CJ15" s="760"/>
      <c r="CK15" s="760"/>
      <c r="CL15" s="760"/>
      <c r="CM15" s="760"/>
      <c r="CN15" s="760"/>
      <c r="CO15" s="760"/>
      <c r="CP15" s="760"/>
      <c r="CQ15" s="760"/>
      <c r="CR15" s="760"/>
      <c r="CS15" s="760"/>
      <c r="CT15" s="760"/>
      <c r="CU15" s="760"/>
      <c r="CV15" s="760"/>
      <c r="CW15" s="760"/>
      <c r="CX15" s="760"/>
      <c r="CY15" s="760"/>
      <c r="CZ15" s="760"/>
      <c r="DA15" s="760"/>
      <c r="DB15" s="760"/>
      <c r="DC15" s="760"/>
      <c r="DD15" s="760"/>
      <c r="DE15" s="760"/>
      <c r="DF15" s="760"/>
      <c r="DG15" s="760"/>
      <c r="DH15" s="760"/>
      <c r="DI15" s="760"/>
      <c r="DJ15" s="760"/>
      <c r="DK15" s="760"/>
      <c r="DL15" s="760"/>
      <c r="DM15" s="760"/>
      <c r="DN15" s="760"/>
      <c r="DO15" s="760"/>
      <c r="DP15" s="760"/>
      <c r="DQ15" s="760"/>
      <c r="DR15" s="760"/>
    </row>
    <row r="16" spans="1:122" s="774" customFormat="1">
      <c r="A16" s="782" t="s">
        <v>265</v>
      </c>
      <c r="B16" s="771" t="s">
        <v>1357</v>
      </c>
      <c r="C16" s="783"/>
      <c r="D16" s="784">
        <v>0</v>
      </c>
      <c r="E16" s="784">
        <v>0</v>
      </c>
      <c r="F16" s="784"/>
      <c r="G16" s="784">
        <v>0</v>
      </c>
      <c r="H16" s="784">
        <v>0</v>
      </c>
      <c r="I16" s="784">
        <v>0</v>
      </c>
      <c r="J16" s="784">
        <v>0</v>
      </c>
      <c r="K16" s="784">
        <v>0</v>
      </c>
      <c r="L16" s="784">
        <v>0</v>
      </c>
      <c r="M16" s="784">
        <v>0</v>
      </c>
      <c r="N16" s="784">
        <v>0</v>
      </c>
      <c r="O16" s="923"/>
      <c r="P16" s="769"/>
      <c r="Q16" s="769"/>
      <c r="R16" s="769"/>
      <c r="S16" s="769"/>
      <c r="T16" s="769"/>
      <c r="U16" s="769"/>
      <c r="V16" s="769"/>
      <c r="W16" s="769"/>
      <c r="X16" s="769"/>
      <c r="Y16" s="769"/>
      <c r="Z16" s="769"/>
      <c r="AA16" s="769"/>
      <c r="AB16" s="769"/>
      <c r="AC16" s="769"/>
      <c r="AD16" s="769"/>
      <c r="AE16" s="769"/>
      <c r="AF16" s="769"/>
      <c r="AG16" s="769"/>
      <c r="AH16" s="769"/>
      <c r="AI16" s="769"/>
      <c r="AJ16" s="769"/>
      <c r="AK16" s="769"/>
      <c r="AL16" s="769"/>
      <c r="AM16" s="769"/>
      <c r="AN16" s="769"/>
      <c r="AO16" s="769"/>
      <c r="AP16" s="769"/>
      <c r="AQ16" s="769"/>
      <c r="AR16" s="769"/>
      <c r="AS16" s="769"/>
      <c r="AT16" s="769"/>
      <c r="AU16" s="769"/>
      <c r="AV16" s="769"/>
      <c r="AW16" s="769"/>
      <c r="AX16" s="769"/>
      <c r="AY16" s="769"/>
      <c r="AZ16" s="769"/>
      <c r="BA16" s="769"/>
      <c r="BB16" s="769"/>
      <c r="BC16" s="769"/>
      <c r="BD16" s="769"/>
      <c r="BE16" s="769"/>
      <c r="BF16" s="769"/>
      <c r="BG16" s="769"/>
      <c r="BH16" s="769"/>
      <c r="BI16" s="769"/>
      <c r="BJ16" s="769"/>
      <c r="BK16" s="769"/>
      <c r="BL16" s="769"/>
      <c r="BM16" s="769"/>
      <c r="BN16" s="769"/>
      <c r="BO16" s="769"/>
      <c r="BP16" s="769"/>
      <c r="BQ16" s="769"/>
      <c r="BR16" s="769"/>
      <c r="BS16" s="769"/>
      <c r="BT16" s="769"/>
      <c r="BU16" s="769"/>
      <c r="BV16" s="769"/>
      <c r="BW16" s="769"/>
      <c r="BX16" s="769"/>
      <c r="BY16" s="769"/>
      <c r="BZ16" s="769"/>
      <c r="CA16" s="769"/>
      <c r="CB16" s="769"/>
      <c r="CC16" s="769"/>
      <c r="CD16" s="769"/>
      <c r="CE16" s="769"/>
      <c r="CF16" s="769"/>
      <c r="CG16" s="769"/>
      <c r="CH16" s="769"/>
      <c r="CI16" s="769"/>
      <c r="CJ16" s="769"/>
      <c r="CK16" s="769"/>
      <c r="CL16" s="769"/>
      <c r="CM16" s="769"/>
      <c r="CN16" s="769"/>
      <c r="CO16" s="769"/>
      <c r="CP16" s="769"/>
      <c r="CQ16" s="769"/>
      <c r="CR16" s="769"/>
      <c r="CS16" s="769"/>
      <c r="CT16" s="769"/>
      <c r="CU16" s="769"/>
      <c r="CV16" s="769"/>
      <c r="CW16" s="769"/>
      <c r="CX16" s="769"/>
      <c r="CY16" s="769"/>
      <c r="CZ16" s="769"/>
      <c r="DA16" s="769"/>
      <c r="DB16" s="769"/>
      <c r="DC16" s="769"/>
      <c r="DD16" s="769"/>
      <c r="DE16" s="769"/>
      <c r="DF16" s="769"/>
      <c r="DG16" s="769"/>
      <c r="DH16" s="769"/>
      <c r="DI16" s="769"/>
      <c r="DJ16" s="769"/>
      <c r="DK16" s="769"/>
      <c r="DL16" s="769"/>
      <c r="DM16" s="769"/>
      <c r="DN16" s="769"/>
      <c r="DO16" s="769"/>
      <c r="DP16" s="769"/>
      <c r="DQ16" s="769"/>
      <c r="DR16" s="769"/>
    </row>
    <row r="17" spans="1:122" s="761" customFormat="1">
      <c r="A17" s="785" t="s">
        <v>265</v>
      </c>
      <c r="B17" s="786" t="s">
        <v>929</v>
      </c>
      <c r="C17" s="787">
        <f>C19+C20</f>
        <v>478.96000000000004</v>
      </c>
      <c r="D17" s="787">
        <f t="shared" ref="D17:N17" si="2">D19+D20</f>
        <v>359.33</v>
      </c>
      <c r="E17" s="787">
        <f t="shared" si="2"/>
        <v>545.25</v>
      </c>
      <c r="F17" s="787">
        <f t="shared" si="2"/>
        <v>545.25</v>
      </c>
      <c r="G17" s="787">
        <f t="shared" si="2"/>
        <v>545.25</v>
      </c>
      <c r="H17" s="787">
        <f t="shared" si="2"/>
        <v>567.06000000000006</v>
      </c>
      <c r="I17" s="787">
        <f t="shared" si="2"/>
        <v>567.06000000000006</v>
      </c>
      <c r="J17" s="787">
        <f t="shared" si="2"/>
        <v>589.74240000000009</v>
      </c>
      <c r="K17" s="787">
        <f t="shared" si="2"/>
        <v>589.74240000000009</v>
      </c>
      <c r="L17" s="787">
        <f t="shared" si="2"/>
        <v>613.33209600000009</v>
      </c>
      <c r="M17" s="787">
        <f t="shared" si="2"/>
        <v>613.33209600000009</v>
      </c>
      <c r="N17" s="787">
        <f t="shared" si="2"/>
        <v>637.86537984000006</v>
      </c>
      <c r="O17" s="924"/>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60"/>
      <c r="AM17" s="760"/>
      <c r="AN17" s="760"/>
      <c r="AO17" s="760"/>
      <c r="AP17" s="760"/>
      <c r="AQ17" s="760"/>
      <c r="AR17" s="760"/>
      <c r="AS17" s="760"/>
      <c r="AT17" s="760"/>
      <c r="AU17" s="760"/>
      <c r="AV17" s="760"/>
      <c r="AW17" s="760"/>
      <c r="AX17" s="760"/>
      <c r="AY17" s="760"/>
      <c r="AZ17" s="760"/>
      <c r="BA17" s="760"/>
      <c r="BB17" s="760"/>
      <c r="BC17" s="760"/>
      <c r="BD17" s="760"/>
      <c r="BE17" s="760"/>
      <c r="BF17" s="760"/>
      <c r="BG17" s="760"/>
      <c r="BH17" s="760"/>
      <c r="BI17" s="760"/>
      <c r="BJ17" s="760"/>
      <c r="BK17" s="760"/>
      <c r="BL17" s="760"/>
      <c r="BM17" s="760"/>
      <c r="BN17" s="760"/>
      <c r="BO17" s="760"/>
      <c r="BP17" s="760"/>
      <c r="BQ17" s="760"/>
      <c r="BR17" s="760"/>
      <c r="BS17" s="760"/>
      <c r="BT17" s="760"/>
      <c r="BU17" s="760"/>
      <c r="BV17" s="760"/>
      <c r="BW17" s="760"/>
      <c r="BX17" s="760"/>
      <c r="BY17" s="760"/>
      <c r="BZ17" s="760"/>
      <c r="CA17" s="760"/>
      <c r="CB17" s="760"/>
      <c r="CC17" s="760"/>
      <c r="CD17" s="760"/>
      <c r="CE17" s="760"/>
      <c r="CF17" s="760"/>
      <c r="CG17" s="760"/>
      <c r="CH17" s="760"/>
      <c r="CI17" s="760"/>
      <c r="CJ17" s="760"/>
      <c r="CK17" s="760"/>
      <c r="CL17" s="760"/>
      <c r="CM17" s="760"/>
      <c r="CN17" s="760"/>
      <c r="CO17" s="760"/>
      <c r="CP17" s="760"/>
      <c r="CQ17" s="760"/>
      <c r="CR17" s="760"/>
      <c r="CS17" s="760"/>
      <c r="CT17" s="760"/>
      <c r="CU17" s="760"/>
      <c r="CV17" s="760"/>
      <c r="CW17" s="760"/>
      <c r="CX17" s="760"/>
      <c r="CY17" s="760"/>
      <c r="CZ17" s="760"/>
      <c r="DA17" s="760"/>
      <c r="DB17" s="760"/>
      <c r="DC17" s="760"/>
      <c r="DD17" s="760"/>
      <c r="DE17" s="760"/>
      <c r="DF17" s="760"/>
      <c r="DG17" s="760"/>
      <c r="DH17" s="760"/>
      <c r="DI17" s="760"/>
      <c r="DJ17" s="760"/>
      <c r="DK17" s="760"/>
      <c r="DL17" s="760"/>
      <c r="DM17" s="760"/>
      <c r="DN17" s="760"/>
      <c r="DO17" s="760"/>
      <c r="DP17" s="760"/>
      <c r="DQ17" s="760"/>
      <c r="DR17" s="760"/>
    </row>
    <row r="18" spans="1:122" s="761" customFormat="1">
      <c r="A18" s="789" t="s">
        <v>897</v>
      </c>
      <c r="B18" s="790" t="s">
        <v>1358</v>
      </c>
      <c r="C18" s="791"/>
      <c r="D18" s="791"/>
      <c r="E18" s="791"/>
      <c r="F18" s="791"/>
      <c r="G18" s="791"/>
      <c r="H18" s="791"/>
      <c r="I18" s="791"/>
      <c r="J18" s="791"/>
      <c r="K18" s="791"/>
      <c r="L18" s="791"/>
      <c r="M18" s="791"/>
      <c r="N18" s="791"/>
      <c r="O18" s="924"/>
      <c r="P18" s="760"/>
      <c r="Q18" s="760"/>
      <c r="R18" s="760"/>
      <c r="S18" s="760"/>
      <c r="T18" s="760"/>
      <c r="U18" s="760"/>
      <c r="V18" s="760"/>
      <c r="W18" s="760"/>
      <c r="X18" s="760"/>
      <c r="Y18" s="760"/>
      <c r="Z18" s="760"/>
      <c r="AA18" s="760"/>
      <c r="AB18" s="760"/>
      <c r="AC18" s="760"/>
      <c r="AD18" s="760"/>
      <c r="AE18" s="760"/>
      <c r="AF18" s="760"/>
      <c r="AG18" s="760"/>
      <c r="AH18" s="760"/>
      <c r="AI18" s="760"/>
      <c r="AJ18" s="760"/>
      <c r="AK18" s="760"/>
      <c r="AL18" s="760"/>
      <c r="AM18" s="760"/>
      <c r="AN18" s="760"/>
      <c r="AO18" s="760"/>
      <c r="AP18" s="760"/>
      <c r="AQ18" s="760"/>
      <c r="AR18" s="760"/>
      <c r="AS18" s="760"/>
      <c r="AT18" s="760"/>
      <c r="AU18" s="760"/>
      <c r="AV18" s="760"/>
      <c r="AW18" s="760"/>
      <c r="AX18" s="760"/>
      <c r="AY18" s="760"/>
      <c r="AZ18" s="760"/>
      <c r="BA18" s="760"/>
      <c r="BB18" s="760"/>
      <c r="BC18" s="760"/>
      <c r="BD18" s="760"/>
      <c r="BE18" s="760"/>
      <c r="BF18" s="760"/>
      <c r="BG18" s="760"/>
      <c r="BH18" s="760"/>
      <c r="BI18" s="760"/>
      <c r="BJ18" s="760"/>
      <c r="BK18" s="760"/>
      <c r="BL18" s="760"/>
      <c r="BM18" s="760"/>
      <c r="BN18" s="760"/>
      <c r="BO18" s="760"/>
      <c r="BP18" s="760"/>
      <c r="BQ18" s="760"/>
      <c r="BR18" s="760"/>
      <c r="BS18" s="760"/>
      <c r="BT18" s="760"/>
      <c r="BU18" s="760"/>
      <c r="BV18" s="760"/>
      <c r="BW18" s="760"/>
      <c r="BX18" s="760"/>
      <c r="BY18" s="760"/>
      <c r="BZ18" s="760"/>
      <c r="CA18" s="760"/>
      <c r="CB18" s="760"/>
      <c r="CC18" s="760"/>
      <c r="CD18" s="760"/>
      <c r="CE18" s="760"/>
      <c r="CF18" s="760"/>
      <c r="CG18" s="760"/>
      <c r="CH18" s="760"/>
      <c r="CI18" s="760"/>
      <c r="CJ18" s="760"/>
      <c r="CK18" s="760"/>
      <c r="CL18" s="760"/>
      <c r="CM18" s="760"/>
      <c r="CN18" s="760"/>
      <c r="CO18" s="760"/>
      <c r="CP18" s="760"/>
      <c r="CQ18" s="760"/>
      <c r="CR18" s="760"/>
      <c r="CS18" s="760"/>
      <c r="CT18" s="760"/>
      <c r="CU18" s="760"/>
      <c r="CV18" s="760"/>
      <c r="CW18" s="760"/>
      <c r="CX18" s="760"/>
      <c r="CY18" s="760"/>
      <c r="CZ18" s="760"/>
      <c r="DA18" s="760"/>
      <c r="DB18" s="760"/>
      <c r="DC18" s="760"/>
      <c r="DD18" s="760"/>
      <c r="DE18" s="760"/>
      <c r="DF18" s="760"/>
      <c r="DG18" s="760"/>
      <c r="DH18" s="760"/>
      <c r="DI18" s="760"/>
      <c r="DJ18" s="760"/>
      <c r="DK18" s="760"/>
      <c r="DL18" s="760"/>
      <c r="DM18" s="760"/>
      <c r="DN18" s="760"/>
      <c r="DO18" s="760"/>
      <c r="DP18" s="760"/>
      <c r="DQ18" s="760"/>
      <c r="DR18" s="760"/>
    </row>
    <row r="19" spans="1:122" s="798" customFormat="1">
      <c r="A19" s="795" t="s">
        <v>46</v>
      </c>
      <c r="B19" s="796" t="s">
        <v>1359</v>
      </c>
      <c r="C19" s="797">
        <f>C47+C110+C37</f>
        <v>338.74</v>
      </c>
      <c r="D19" s="797">
        <f>D26+D48+D55</f>
        <v>218.67</v>
      </c>
      <c r="E19" s="797">
        <f>E26+E48+E55+E47</f>
        <v>380</v>
      </c>
      <c r="F19" s="797">
        <f t="shared" ref="F19:N19" si="3">F26+F48+F55+F47</f>
        <v>380</v>
      </c>
      <c r="G19" s="797">
        <f t="shared" si="3"/>
        <v>380</v>
      </c>
      <c r="H19" s="797">
        <f t="shared" si="3"/>
        <v>395.20000000000005</v>
      </c>
      <c r="I19" s="797">
        <f t="shared" si="3"/>
        <v>395.20000000000005</v>
      </c>
      <c r="J19" s="797">
        <f t="shared" si="3"/>
        <v>411.00800000000004</v>
      </c>
      <c r="K19" s="797">
        <f t="shared" si="3"/>
        <v>411.00800000000004</v>
      </c>
      <c r="L19" s="797">
        <f t="shared" si="3"/>
        <v>427.44832000000002</v>
      </c>
      <c r="M19" s="797">
        <f t="shared" si="3"/>
        <v>427.44832000000002</v>
      </c>
      <c r="N19" s="797">
        <f t="shared" si="3"/>
        <v>444.54625280000005</v>
      </c>
      <c r="O19" s="791"/>
      <c r="P19" s="794"/>
      <c r="Q19" s="794"/>
      <c r="R19" s="794"/>
      <c r="S19" s="794"/>
      <c r="T19" s="794"/>
      <c r="U19" s="794"/>
      <c r="V19" s="794"/>
      <c r="W19" s="794"/>
      <c r="X19" s="794"/>
      <c r="Y19" s="794"/>
      <c r="Z19" s="794"/>
      <c r="AA19" s="794"/>
      <c r="AB19" s="794"/>
      <c r="AC19" s="794"/>
      <c r="AD19" s="794"/>
      <c r="AE19" s="794"/>
      <c r="AF19" s="794"/>
      <c r="AG19" s="794"/>
      <c r="AH19" s="794"/>
      <c r="AI19" s="794"/>
      <c r="AJ19" s="794"/>
      <c r="AK19" s="794"/>
      <c r="AL19" s="794"/>
      <c r="AM19" s="794"/>
      <c r="AN19" s="794"/>
      <c r="AO19" s="794"/>
      <c r="AP19" s="794"/>
      <c r="AQ19" s="794"/>
      <c r="AR19" s="794"/>
      <c r="AS19" s="794"/>
      <c r="AT19" s="794"/>
      <c r="AU19" s="794"/>
      <c r="AV19" s="794"/>
      <c r="AW19" s="794"/>
      <c r="AX19" s="794"/>
      <c r="AY19" s="794"/>
      <c r="AZ19" s="794"/>
      <c r="BA19" s="794"/>
      <c r="BB19" s="794"/>
      <c r="BC19" s="794"/>
      <c r="BD19" s="794"/>
      <c r="BE19" s="794"/>
      <c r="BF19" s="794"/>
      <c r="BG19" s="794"/>
      <c r="BH19" s="794"/>
      <c r="BI19" s="794"/>
      <c r="BJ19" s="794"/>
      <c r="BK19" s="794"/>
      <c r="BL19" s="794"/>
      <c r="BM19" s="794"/>
      <c r="BN19" s="794"/>
      <c r="BO19" s="794"/>
      <c r="BP19" s="794"/>
      <c r="BQ19" s="794"/>
      <c r="BR19" s="794"/>
      <c r="BS19" s="794"/>
      <c r="BT19" s="794"/>
      <c r="BU19" s="794"/>
      <c r="BV19" s="794"/>
      <c r="BW19" s="794"/>
      <c r="BX19" s="794"/>
      <c r="BY19" s="794"/>
      <c r="BZ19" s="794"/>
      <c r="CA19" s="794"/>
      <c r="CB19" s="794"/>
      <c r="CC19" s="794"/>
      <c r="CD19" s="794"/>
      <c r="CE19" s="794"/>
      <c r="CF19" s="794"/>
      <c r="CG19" s="794"/>
      <c r="CH19" s="794"/>
      <c r="CI19" s="794"/>
      <c r="CJ19" s="794"/>
      <c r="CK19" s="794"/>
      <c r="CL19" s="794"/>
      <c r="CM19" s="794"/>
      <c r="CN19" s="794"/>
      <c r="CO19" s="794"/>
      <c r="CP19" s="794"/>
      <c r="CQ19" s="794"/>
      <c r="CR19" s="794"/>
      <c r="CS19" s="794"/>
      <c r="CT19" s="794"/>
      <c r="CU19" s="794"/>
      <c r="CV19" s="794"/>
      <c r="CW19" s="794"/>
      <c r="CX19" s="794"/>
      <c r="CY19" s="794"/>
      <c r="CZ19" s="794"/>
      <c r="DA19" s="794"/>
      <c r="DB19" s="794"/>
      <c r="DC19" s="794"/>
      <c r="DD19" s="794"/>
      <c r="DE19" s="794"/>
      <c r="DF19" s="794"/>
      <c r="DG19" s="794"/>
      <c r="DH19" s="794"/>
      <c r="DI19" s="794"/>
      <c r="DJ19" s="794"/>
      <c r="DK19" s="794"/>
      <c r="DL19" s="794"/>
      <c r="DM19" s="794"/>
      <c r="DN19" s="794"/>
      <c r="DO19" s="794"/>
      <c r="DP19" s="794"/>
      <c r="DQ19" s="794"/>
      <c r="DR19" s="794"/>
    </row>
    <row r="20" spans="1:122" s="802" customFormat="1">
      <c r="A20" s="789" t="s">
        <v>49</v>
      </c>
      <c r="B20" s="800" t="s">
        <v>1360</v>
      </c>
      <c r="C20" s="791">
        <f>C76+C79</f>
        <v>140.22</v>
      </c>
      <c r="D20" s="791">
        <f t="shared" ref="D20:N20" si="4">D76+D79</f>
        <v>140.66</v>
      </c>
      <c r="E20" s="791">
        <f t="shared" si="4"/>
        <v>165.25</v>
      </c>
      <c r="F20" s="791">
        <f t="shared" si="4"/>
        <v>165.25</v>
      </c>
      <c r="G20" s="791">
        <f t="shared" si="4"/>
        <v>165.25</v>
      </c>
      <c r="H20" s="791">
        <f t="shared" si="4"/>
        <v>171.86</v>
      </c>
      <c r="I20" s="791">
        <f t="shared" si="4"/>
        <v>171.86</v>
      </c>
      <c r="J20" s="791">
        <f t="shared" si="4"/>
        <v>178.73440000000002</v>
      </c>
      <c r="K20" s="791">
        <f t="shared" si="4"/>
        <v>178.73440000000002</v>
      </c>
      <c r="L20" s="791">
        <f t="shared" si="4"/>
        <v>185.88377600000004</v>
      </c>
      <c r="M20" s="791">
        <f t="shared" si="4"/>
        <v>185.88377600000004</v>
      </c>
      <c r="N20" s="791">
        <f t="shared" si="4"/>
        <v>193.31912704000004</v>
      </c>
      <c r="O20" s="925"/>
      <c r="P20" s="799"/>
      <c r="Q20" s="799"/>
      <c r="R20" s="799"/>
      <c r="S20" s="799"/>
      <c r="T20" s="799"/>
      <c r="U20" s="799"/>
      <c r="V20" s="799"/>
      <c r="W20" s="799"/>
      <c r="X20" s="799"/>
      <c r="Y20" s="799"/>
      <c r="Z20" s="799"/>
      <c r="AA20" s="799"/>
      <c r="AB20" s="799"/>
      <c r="AC20" s="799"/>
      <c r="AD20" s="799"/>
      <c r="AE20" s="799"/>
      <c r="AF20" s="799"/>
      <c r="AG20" s="799"/>
      <c r="AH20" s="799"/>
      <c r="AI20" s="799"/>
      <c r="AJ20" s="799"/>
      <c r="AK20" s="799"/>
      <c r="AL20" s="799"/>
      <c r="AM20" s="799"/>
      <c r="AN20" s="799"/>
      <c r="AO20" s="799"/>
      <c r="AP20" s="799"/>
      <c r="AQ20" s="799"/>
      <c r="AR20" s="799"/>
      <c r="AS20" s="799"/>
      <c r="AT20" s="799"/>
      <c r="AU20" s="799"/>
      <c r="AV20" s="799"/>
      <c r="AW20" s="799"/>
      <c r="AX20" s="799"/>
      <c r="AY20" s="799"/>
      <c r="AZ20" s="799"/>
      <c r="BA20" s="799"/>
      <c r="BB20" s="799"/>
      <c r="BC20" s="799"/>
      <c r="BD20" s="799"/>
      <c r="BE20" s="799"/>
      <c r="BF20" s="799"/>
      <c r="BG20" s="799"/>
      <c r="BH20" s="799"/>
      <c r="BI20" s="799"/>
      <c r="BJ20" s="799"/>
      <c r="BK20" s="799"/>
      <c r="BL20" s="799"/>
      <c r="BM20" s="799"/>
      <c r="BN20" s="799"/>
      <c r="BO20" s="799"/>
      <c r="BP20" s="799"/>
      <c r="BQ20" s="799"/>
      <c r="BR20" s="799"/>
      <c r="BS20" s="799"/>
      <c r="BT20" s="799"/>
      <c r="BU20" s="799"/>
      <c r="BV20" s="799"/>
      <c r="BW20" s="799"/>
      <c r="BX20" s="799"/>
      <c r="BY20" s="799"/>
      <c r="BZ20" s="799"/>
      <c r="CA20" s="799"/>
      <c r="CB20" s="799"/>
      <c r="CC20" s="799"/>
      <c r="CD20" s="799"/>
      <c r="CE20" s="799"/>
      <c r="CF20" s="799"/>
      <c r="CG20" s="799"/>
      <c r="CH20" s="799"/>
      <c r="CI20" s="799"/>
      <c r="CJ20" s="799"/>
      <c r="CK20" s="799"/>
      <c r="CL20" s="799"/>
      <c r="CM20" s="799"/>
      <c r="CN20" s="799"/>
      <c r="CO20" s="799"/>
      <c r="CP20" s="799"/>
      <c r="CQ20" s="799"/>
      <c r="CR20" s="799"/>
      <c r="CS20" s="799"/>
      <c r="CT20" s="799"/>
      <c r="CU20" s="799"/>
      <c r="CV20" s="799"/>
      <c r="CW20" s="799"/>
      <c r="CX20" s="799"/>
      <c r="CY20" s="799"/>
      <c r="CZ20" s="799"/>
      <c r="DA20" s="799"/>
      <c r="DB20" s="799"/>
      <c r="DC20" s="799"/>
      <c r="DD20" s="799"/>
      <c r="DE20" s="799"/>
      <c r="DF20" s="799"/>
      <c r="DG20" s="799"/>
      <c r="DH20" s="799"/>
      <c r="DI20" s="799"/>
      <c r="DJ20" s="799"/>
      <c r="DK20" s="799"/>
      <c r="DL20" s="799"/>
      <c r="DM20" s="799"/>
      <c r="DN20" s="799"/>
      <c r="DO20" s="799"/>
      <c r="DP20" s="799"/>
      <c r="DQ20" s="799"/>
      <c r="DR20" s="799"/>
    </row>
    <row r="21" spans="1:122" s="761" customFormat="1" ht="28.5" hidden="1">
      <c r="A21" s="789" t="s">
        <v>1361</v>
      </c>
      <c r="B21" s="803" t="s">
        <v>1362</v>
      </c>
      <c r="C21" s="804">
        <v>0</v>
      </c>
      <c r="D21" s="804">
        <v>0</v>
      </c>
      <c r="E21" s="804">
        <v>0</v>
      </c>
      <c r="F21" s="804">
        <v>0</v>
      </c>
      <c r="G21" s="804">
        <v>0</v>
      </c>
      <c r="H21" s="804">
        <v>0</v>
      </c>
      <c r="I21" s="804">
        <v>0</v>
      </c>
      <c r="J21" s="804">
        <v>0</v>
      </c>
      <c r="K21" s="804">
        <v>0</v>
      </c>
      <c r="L21" s="804">
        <v>0</v>
      </c>
      <c r="M21" s="804">
        <v>0</v>
      </c>
      <c r="N21" s="804">
        <v>0</v>
      </c>
      <c r="O21" s="924"/>
      <c r="P21" s="760"/>
      <c r="Q21" s="760"/>
      <c r="R21" s="760"/>
      <c r="S21" s="760"/>
      <c r="T21" s="760"/>
      <c r="U21" s="760"/>
      <c r="V21" s="760"/>
      <c r="W21" s="760"/>
      <c r="X21" s="760"/>
      <c r="Y21" s="760"/>
      <c r="Z21" s="760"/>
      <c r="AA21" s="760"/>
      <c r="AB21" s="760"/>
      <c r="AC21" s="760"/>
      <c r="AD21" s="760"/>
      <c r="AE21" s="760"/>
      <c r="AF21" s="760"/>
      <c r="AG21" s="760"/>
      <c r="AH21" s="760"/>
      <c r="AI21" s="760"/>
      <c r="AJ21" s="760"/>
      <c r="AK21" s="760"/>
      <c r="AL21" s="760"/>
      <c r="AM21" s="760"/>
      <c r="AN21" s="760"/>
      <c r="AO21" s="760"/>
      <c r="AP21" s="760"/>
      <c r="AQ21" s="760"/>
      <c r="AR21" s="760"/>
      <c r="AS21" s="760"/>
      <c r="AT21" s="760"/>
      <c r="AU21" s="760"/>
      <c r="AV21" s="760"/>
      <c r="AW21" s="760"/>
      <c r="AX21" s="760"/>
      <c r="AY21" s="760"/>
      <c r="AZ21" s="760"/>
      <c r="BA21" s="760"/>
      <c r="BB21" s="760"/>
      <c r="BC21" s="760"/>
      <c r="BD21" s="760"/>
      <c r="BE21" s="760"/>
      <c r="BF21" s="760"/>
      <c r="BG21" s="760"/>
      <c r="BH21" s="760"/>
      <c r="BI21" s="760"/>
      <c r="BJ21" s="760"/>
      <c r="BK21" s="760"/>
      <c r="BL21" s="760"/>
      <c r="BM21" s="760"/>
      <c r="BN21" s="760"/>
      <c r="BO21" s="760"/>
      <c r="BP21" s="760"/>
      <c r="BQ21" s="760"/>
      <c r="BR21" s="760"/>
      <c r="BS21" s="760"/>
      <c r="BT21" s="760"/>
      <c r="BU21" s="760"/>
      <c r="BV21" s="760"/>
      <c r="BW21" s="760"/>
      <c r="BX21" s="760"/>
      <c r="BY21" s="760"/>
      <c r="BZ21" s="760"/>
      <c r="CA21" s="760"/>
      <c r="CB21" s="760"/>
      <c r="CC21" s="760"/>
      <c r="CD21" s="760"/>
      <c r="CE21" s="760"/>
      <c r="CF21" s="760"/>
      <c r="CG21" s="760"/>
      <c r="CH21" s="760"/>
      <c r="CI21" s="760"/>
      <c r="CJ21" s="760"/>
      <c r="CK21" s="760"/>
      <c r="CL21" s="760"/>
      <c r="CM21" s="760"/>
      <c r="CN21" s="760"/>
      <c r="CO21" s="760"/>
      <c r="CP21" s="760"/>
      <c r="CQ21" s="760"/>
      <c r="CR21" s="760"/>
      <c r="CS21" s="760"/>
      <c r="CT21" s="760"/>
      <c r="CU21" s="760"/>
      <c r="CV21" s="760"/>
      <c r="CW21" s="760"/>
      <c r="CX21" s="760"/>
      <c r="CY21" s="760"/>
      <c r="CZ21" s="760"/>
      <c r="DA21" s="760"/>
      <c r="DB21" s="760"/>
      <c r="DC21" s="760"/>
      <c r="DD21" s="760"/>
      <c r="DE21" s="760"/>
      <c r="DF21" s="760"/>
      <c r="DG21" s="760"/>
      <c r="DH21" s="760"/>
      <c r="DI21" s="760"/>
      <c r="DJ21" s="760"/>
      <c r="DK21" s="760"/>
      <c r="DL21" s="760"/>
      <c r="DM21" s="760"/>
      <c r="DN21" s="760"/>
      <c r="DO21" s="760"/>
      <c r="DP21" s="760"/>
      <c r="DQ21" s="760"/>
      <c r="DR21" s="760"/>
    </row>
    <row r="22" spans="1:122" s="761" customFormat="1" hidden="1">
      <c r="A22" s="789" t="s">
        <v>1363</v>
      </c>
      <c r="B22" s="776" t="s">
        <v>931</v>
      </c>
      <c r="C22" s="1319"/>
      <c r="D22" s="1319"/>
      <c r="E22" s="1320"/>
      <c r="F22" s="1319"/>
      <c r="G22" s="1319"/>
      <c r="H22" s="1319">
        <v>0</v>
      </c>
      <c r="I22" s="1319"/>
      <c r="J22" s="1319">
        <v>0</v>
      </c>
      <c r="K22" s="1319"/>
      <c r="L22" s="1319">
        <v>0</v>
      </c>
      <c r="M22" s="1319"/>
      <c r="N22" s="1319">
        <v>0</v>
      </c>
      <c r="O22" s="924"/>
      <c r="P22" s="760"/>
      <c r="Q22" s="760"/>
      <c r="R22" s="760"/>
      <c r="S22" s="760"/>
      <c r="T22" s="760"/>
      <c r="U22" s="760"/>
      <c r="V22" s="760"/>
      <c r="W22" s="760"/>
      <c r="X22" s="760"/>
      <c r="Y22" s="760"/>
      <c r="Z22" s="760"/>
      <c r="AA22" s="760"/>
      <c r="AB22" s="760"/>
      <c r="AC22" s="760"/>
      <c r="AD22" s="760"/>
      <c r="AE22" s="760"/>
      <c r="AF22" s="760"/>
      <c r="AG22" s="760"/>
      <c r="AH22" s="760"/>
      <c r="AI22" s="760"/>
      <c r="AJ22" s="760"/>
      <c r="AK22" s="760"/>
      <c r="AL22" s="760"/>
      <c r="AM22" s="760"/>
      <c r="AN22" s="760"/>
      <c r="AO22" s="760"/>
      <c r="AP22" s="760"/>
      <c r="AQ22" s="760"/>
      <c r="AR22" s="760"/>
      <c r="AS22" s="760"/>
      <c r="AT22" s="760"/>
      <c r="AU22" s="760"/>
      <c r="AV22" s="760"/>
      <c r="AW22" s="760"/>
      <c r="AX22" s="760"/>
      <c r="AY22" s="760"/>
      <c r="AZ22" s="760"/>
      <c r="BA22" s="760"/>
      <c r="BB22" s="760"/>
      <c r="BC22" s="760"/>
      <c r="BD22" s="760"/>
      <c r="BE22" s="760"/>
      <c r="BF22" s="760"/>
      <c r="BG22" s="760"/>
      <c r="BH22" s="760"/>
      <c r="BI22" s="760"/>
      <c r="BJ22" s="760"/>
      <c r="BK22" s="760"/>
      <c r="BL22" s="760"/>
      <c r="BM22" s="760"/>
      <c r="BN22" s="760"/>
      <c r="BO22" s="760"/>
      <c r="BP22" s="760"/>
      <c r="BQ22" s="760"/>
      <c r="BR22" s="760"/>
      <c r="BS22" s="760"/>
      <c r="BT22" s="760"/>
      <c r="BU22" s="760"/>
      <c r="BV22" s="760"/>
      <c r="BW22" s="760"/>
      <c r="BX22" s="760"/>
      <c r="BY22" s="760"/>
      <c r="BZ22" s="760"/>
      <c r="CA22" s="760"/>
      <c r="CB22" s="760"/>
      <c r="CC22" s="760"/>
      <c r="CD22" s="760"/>
      <c r="CE22" s="760"/>
      <c r="CF22" s="760"/>
      <c r="CG22" s="760"/>
      <c r="CH22" s="760"/>
      <c r="CI22" s="760"/>
      <c r="CJ22" s="760"/>
      <c r="CK22" s="760"/>
      <c r="CL22" s="760"/>
      <c r="CM22" s="760"/>
      <c r="CN22" s="760"/>
      <c r="CO22" s="760"/>
      <c r="CP22" s="760"/>
      <c r="CQ22" s="760"/>
      <c r="CR22" s="760"/>
      <c r="CS22" s="760"/>
      <c r="CT22" s="760"/>
      <c r="CU22" s="760"/>
      <c r="CV22" s="760"/>
      <c r="CW22" s="760"/>
      <c r="CX22" s="760"/>
      <c r="CY22" s="760"/>
      <c r="CZ22" s="760"/>
      <c r="DA22" s="760"/>
      <c r="DB22" s="760"/>
      <c r="DC22" s="760"/>
      <c r="DD22" s="760"/>
      <c r="DE22" s="760"/>
      <c r="DF22" s="760"/>
      <c r="DG22" s="760"/>
      <c r="DH22" s="760"/>
      <c r="DI22" s="760"/>
      <c r="DJ22" s="760"/>
      <c r="DK22" s="760"/>
      <c r="DL22" s="760"/>
      <c r="DM22" s="760"/>
      <c r="DN22" s="760"/>
      <c r="DO22" s="760"/>
      <c r="DP22" s="760"/>
      <c r="DQ22" s="760"/>
      <c r="DR22" s="760"/>
    </row>
    <row r="23" spans="1:122" s="761" customFormat="1" hidden="1">
      <c r="A23" s="789" t="s">
        <v>1364</v>
      </c>
      <c r="B23" s="776" t="s">
        <v>1365</v>
      </c>
      <c r="C23" s="1319"/>
      <c r="D23" s="1319"/>
      <c r="E23" s="1320"/>
      <c r="F23" s="1319"/>
      <c r="G23" s="1319"/>
      <c r="H23" s="1319">
        <v>0</v>
      </c>
      <c r="I23" s="1319"/>
      <c r="J23" s="1319">
        <v>0</v>
      </c>
      <c r="K23" s="1319"/>
      <c r="L23" s="1319">
        <v>0</v>
      </c>
      <c r="M23" s="1319"/>
      <c r="N23" s="1319">
        <v>0</v>
      </c>
      <c r="O23" s="924"/>
      <c r="P23" s="760"/>
      <c r="Q23" s="760"/>
      <c r="R23" s="760"/>
      <c r="S23" s="760"/>
      <c r="T23" s="760"/>
      <c r="U23" s="760"/>
      <c r="V23" s="760"/>
      <c r="W23" s="760"/>
      <c r="X23" s="760"/>
      <c r="Y23" s="760"/>
      <c r="Z23" s="760"/>
      <c r="AA23" s="760"/>
      <c r="AB23" s="760"/>
      <c r="AC23" s="760"/>
      <c r="AD23" s="760"/>
      <c r="AE23" s="760"/>
      <c r="AF23" s="760"/>
      <c r="AG23" s="760"/>
      <c r="AH23" s="760"/>
      <c r="AI23" s="760"/>
      <c r="AJ23" s="760"/>
      <c r="AK23" s="760"/>
      <c r="AL23" s="760"/>
      <c r="AM23" s="760"/>
      <c r="AN23" s="760"/>
      <c r="AO23" s="760"/>
      <c r="AP23" s="760"/>
      <c r="AQ23" s="760"/>
      <c r="AR23" s="760"/>
      <c r="AS23" s="760"/>
      <c r="AT23" s="760"/>
      <c r="AU23" s="760"/>
      <c r="AV23" s="760"/>
      <c r="AW23" s="760"/>
      <c r="AX23" s="760"/>
      <c r="AY23" s="760"/>
      <c r="AZ23" s="760"/>
      <c r="BA23" s="760"/>
      <c r="BB23" s="760"/>
      <c r="BC23" s="760"/>
      <c r="BD23" s="760"/>
      <c r="BE23" s="760"/>
      <c r="BF23" s="760"/>
      <c r="BG23" s="760"/>
      <c r="BH23" s="760"/>
      <c r="BI23" s="760"/>
      <c r="BJ23" s="760"/>
      <c r="BK23" s="760"/>
      <c r="BL23" s="760"/>
      <c r="BM23" s="760"/>
      <c r="BN23" s="760"/>
      <c r="BO23" s="760"/>
      <c r="BP23" s="760"/>
      <c r="BQ23" s="760"/>
      <c r="BR23" s="760"/>
      <c r="BS23" s="760"/>
      <c r="BT23" s="760"/>
      <c r="BU23" s="760"/>
      <c r="BV23" s="760"/>
      <c r="BW23" s="760"/>
      <c r="BX23" s="760"/>
      <c r="BY23" s="760"/>
      <c r="BZ23" s="760"/>
      <c r="CA23" s="760"/>
      <c r="CB23" s="760"/>
      <c r="CC23" s="760"/>
      <c r="CD23" s="760"/>
      <c r="CE23" s="760"/>
      <c r="CF23" s="760"/>
      <c r="CG23" s="760"/>
      <c r="CH23" s="760"/>
      <c r="CI23" s="760"/>
      <c r="CJ23" s="760"/>
      <c r="CK23" s="760"/>
      <c r="CL23" s="760"/>
      <c r="CM23" s="760"/>
      <c r="CN23" s="760"/>
      <c r="CO23" s="760"/>
      <c r="CP23" s="760"/>
      <c r="CQ23" s="760"/>
      <c r="CR23" s="760"/>
      <c r="CS23" s="760"/>
      <c r="CT23" s="760"/>
      <c r="CU23" s="760"/>
      <c r="CV23" s="760"/>
      <c r="CW23" s="760"/>
      <c r="CX23" s="760"/>
      <c r="CY23" s="760"/>
      <c r="CZ23" s="760"/>
      <c r="DA23" s="760"/>
      <c r="DB23" s="760"/>
      <c r="DC23" s="760"/>
      <c r="DD23" s="760"/>
      <c r="DE23" s="760"/>
      <c r="DF23" s="760"/>
      <c r="DG23" s="760"/>
      <c r="DH23" s="760"/>
      <c r="DI23" s="760"/>
      <c r="DJ23" s="760"/>
      <c r="DK23" s="760"/>
      <c r="DL23" s="760"/>
      <c r="DM23" s="760"/>
      <c r="DN23" s="760"/>
      <c r="DO23" s="760"/>
      <c r="DP23" s="760"/>
      <c r="DQ23" s="760"/>
      <c r="DR23" s="760"/>
    </row>
    <row r="24" spans="1:122" s="761" customFormat="1" hidden="1">
      <c r="A24" s="789" t="s">
        <v>1366</v>
      </c>
      <c r="B24" s="776" t="s">
        <v>1367</v>
      </c>
      <c r="C24" s="1319"/>
      <c r="D24" s="1319"/>
      <c r="E24" s="1320"/>
      <c r="F24" s="1319"/>
      <c r="G24" s="1319"/>
      <c r="H24" s="1319">
        <v>0</v>
      </c>
      <c r="I24" s="1319"/>
      <c r="J24" s="1319">
        <v>0</v>
      </c>
      <c r="K24" s="1319"/>
      <c r="L24" s="1319">
        <v>0</v>
      </c>
      <c r="M24" s="1319"/>
      <c r="N24" s="1319">
        <v>0</v>
      </c>
      <c r="O24" s="924"/>
      <c r="P24" s="760"/>
      <c r="Q24" s="760"/>
      <c r="R24" s="760"/>
      <c r="S24" s="760"/>
      <c r="T24" s="760"/>
      <c r="U24" s="760"/>
      <c r="V24" s="760"/>
      <c r="W24" s="760"/>
      <c r="X24" s="760"/>
      <c r="Y24" s="760"/>
      <c r="Z24" s="760"/>
      <c r="AA24" s="760"/>
      <c r="AB24" s="760"/>
      <c r="AC24" s="760"/>
      <c r="AD24" s="760"/>
      <c r="AE24" s="760"/>
      <c r="AF24" s="760"/>
      <c r="AG24" s="760"/>
      <c r="AH24" s="760"/>
      <c r="AI24" s="760"/>
      <c r="AJ24" s="760"/>
      <c r="AK24" s="760"/>
      <c r="AL24" s="760"/>
      <c r="AM24" s="760"/>
      <c r="AN24" s="760"/>
      <c r="AO24" s="760"/>
      <c r="AP24" s="760"/>
      <c r="AQ24" s="760"/>
      <c r="AR24" s="760"/>
      <c r="AS24" s="760"/>
      <c r="AT24" s="760"/>
      <c r="AU24" s="760"/>
      <c r="AV24" s="760"/>
      <c r="AW24" s="760"/>
      <c r="AX24" s="760"/>
      <c r="AY24" s="760"/>
      <c r="AZ24" s="760"/>
      <c r="BA24" s="760"/>
      <c r="BB24" s="760"/>
      <c r="BC24" s="760"/>
      <c r="BD24" s="760"/>
      <c r="BE24" s="760"/>
      <c r="BF24" s="760"/>
      <c r="BG24" s="760"/>
      <c r="BH24" s="760"/>
      <c r="BI24" s="760"/>
      <c r="BJ24" s="760"/>
      <c r="BK24" s="760"/>
      <c r="BL24" s="760"/>
      <c r="BM24" s="760"/>
      <c r="BN24" s="760"/>
      <c r="BO24" s="760"/>
      <c r="BP24" s="760"/>
      <c r="BQ24" s="760"/>
      <c r="BR24" s="760"/>
      <c r="BS24" s="760"/>
      <c r="BT24" s="760"/>
      <c r="BU24" s="760"/>
      <c r="BV24" s="760"/>
      <c r="BW24" s="760"/>
      <c r="BX24" s="760"/>
      <c r="BY24" s="760"/>
      <c r="BZ24" s="760"/>
      <c r="CA24" s="760"/>
      <c r="CB24" s="760"/>
      <c r="CC24" s="760"/>
      <c r="CD24" s="760"/>
      <c r="CE24" s="760"/>
      <c r="CF24" s="760"/>
      <c r="CG24" s="760"/>
      <c r="CH24" s="760"/>
      <c r="CI24" s="760"/>
      <c r="CJ24" s="760"/>
      <c r="CK24" s="760"/>
      <c r="CL24" s="760"/>
      <c r="CM24" s="760"/>
      <c r="CN24" s="760"/>
      <c r="CO24" s="760"/>
      <c r="CP24" s="760"/>
      <c r="CQ24" s="760"/>
      <c r="CR24" s="760"/>
      <c r="CS24" s="760"/>
      <c r="CT24" s="760"/>
      <c r="CU24" s="760"/>
      <c r="CV24" s="760"/>
      <c r="CW24" s="760"/>
      <c r="CX24" s="760"/>
      <c r="CY24" s="760"/>
      <c r="CZ24" s="760"/>
      <c r="DA24" s="760"/>
      <c r="DB24" s="760"/>
      <c r="DC24" s="760"/>
      <c r="DD24" s="760"/>
      <c r="DE24" s="760"/>
      <c r="DF24" s="760"/>
      <c r="DG24" s="760"/>
      <c r="DH24" s="760"/>
      <c r="DI24" s="760"/>
      <c r="DJ24" s="760"/>
      <c r="DK24" s="760"/>
      <c r="DL24" s="760"/>
      <c r="DM24" s="760"/>
      <c r="DN24" s="760"/>
      <c r="DO24" s="760"/>
      <c r="DP24" s="760"/>
      <c r="DQ24" s="760"/>
      <c r="DR24" s="760"/>
    </row>
    <row r="25" spans="1:122" s="761" customFormat="1" ht="42.75" hidden="1">
      <c r="A25" s="789" t="s">
        <v>1368</v>
      </c>
      <c r="B25" s="803" t="s">
        <v>1369</v>
      </c>
      <c r="C25" s="1319"/>
      <c r="D25" s="1319"/>
      <c r="E25" s="1320"/>
      <c r="F25" s="1319"/>
      <c r="G25" s="1319"/>
      <c r="H25" s="1319">
        <v>0</v>
      </c>
      <c r="I25" s="1319"/>
      <c r="J25" s="1319">
        <v>0</v>
      </c>
      <c r="K25" s="1319"/>
      <c r="L25" s="1319">
        <v>0</v>
      </c>
      <c r="M25" s="1319"/>
      <c r="N25" s="1319">
        <v>0</v>
      </c>
      <c r="O25" s="924"/>
      <c r="P25" s="760"/>
      <c r="Q25" s="760"/>
      <c r="R25" s="760"/>
      <c r="S25" s="760"/>
      <c r="T25" s="760"/>
      <c r="U25" s="760"/>
      <c r="V25" s="760"/>
      <c r="W25" s="760"/>
      <c r="X25" s="760"/>
      <c r="Y25" s="760"/>
      <c r="Z25" s="760"/>
      <c r="AA25" s="760"/>
      <c r="AB25" s="760"/>
      <c r="AC25" s="760"/>
      <c r="AD25" s="760"/>
      <c r="AE25" s="760"/>
      <c r="AF25" s="760"/>
      <c r="AG25" s="760"/>
      <c r="AH25" s="760"/>
      <c r="AI25" s="760"/>
      <c r="AJ25" s="760"/>
      <c r="AK25" s="760"/>
      <c r="AL25" s="760"/>
      <c r="AM25" s="760"/>
      <c r="AN25" s="760"/>
      <c r="AO25" s="760"/>
      <c r="AP25" s="760"/>
      <c r="AQ25" s="760"/>
      <c r="AR25" s="760"/>
      <c r="AS25" s="760"/>
      <c r="AT25" s="760"/>
      <c r="AU25" s="760"/>
      <c r="AV25" s="760"/>
      <c r="AW25" s="760"/>
      <c r="AX25" s="760"/>
      <c r="AY25" s="760"/>
      <c r="AZ25" s="760"/>
      <c r="BA25" s="760"/>
      <c r="BB25" s="760"/>
      <c r="BC25" s="760"/>
      <c r="BD25" s="760"/>
      <c r="BE25" s="760"/>
      <c r="BF25" s="760"/>
      <c r="BG25" s="760"/>
      <c r="BH25" s="760"/>
      <c r="BI25" s="760"/>
      <c r="BJ25" s="760"/>
      <c r="BK25" s="760"/>
      <c r="BL25" s="760"/>
      <c r="BM25" s="760"/>
      <c r="BN25" s="760"/>
      <c r="BO25" s="760"/>
      <c r="BP25" s="760"/>
      <c r="BQ25" s="760"/>
      <c r="BR25" s="760"/>
      <c r="BS25" s="760"/>
      <c r="BT25" s="760"/>
      <c r="BU25" s="760"/>
      <c r="BV25" s="760"/>
      <c r="BW25" s="760"/>
      <c r="BX25" s="760"/>
      <c r="BY25" s="760"/>
      <c r="BZ25" s="760"/>
      <c r="CA25" s="760"/>
      <c r="CB25" s="760"/>
      <c r="CC25" s="760"/>
      <c r="CD25" s="760"/>
      <c r="CE25" s="760"/>
      <c r="CF25" s="760"/>
      <c r="CG25" s="760"/>
      <c r="CH25" s="760"/>
      <c r="CI25" s="760"/>
      <c r="CJ25" s="760"/>
      <c r="CK25" s="760"/>
      <c r="CL25" s="760"/>
      <c r="CM25" s="760"/>
      <c r="CN25" s="760"/>
      <c r="CO25" s="760"/>
      <c r="CP25" s="760"/>
      <c r="CQ25" s="760"/>
      <c r="CR25" s="760"/>
      <c r="CS25" s="760"/>
      <c r="CT25" s="760"/>
      <c r="CU25" s="760"/>
      <c r="CV25" s="760"/>
      <c r="CW25" s="760"/>
      <c r="CX25" s="760"/>
      <c r="CY25" s="760"/>
      <c r="CZ25" s="760"/>
      <c r="DA25" s="760"/>
      <c r="DB25" s="760"/>
      <c r="DC25" s="760"/>
      <c r="DD25" s="760"/>
      <c r="DE25" s="760"/>
      <c r="DF25" s="760"/>
      <c r="DG25" s="760"/>
      <c r="DH25" s="760"/>
      <c r="DI25" s="760"/>
      <c r="DJ25" s="760"/>
      <c r="DK25" s="760"/>
      <c r="DL25" s="760"/>
      <c r="DM25" s="760"/>
      <c r="DN25" s="760"/>
      <c r="DO25" s="760"/>
      <c r="DP25" s="760"/>
      <c r="DQ25" s="760"/>
      <c r="DR25" s="760"/>
    </row>
    <row r="26" spans="1:122" s="761" customFormat="1" ht="49.5" customHeight="1">
      <c r="A26" s="789" t="s">
        <v>1370</v>
      </c>
      <c r="B26" s="803" t="s">
        <v>1371</v>
      </c>
      <c r="C26" s="804">
        <v>0</v>
      </c>
      <c r="D26" s="804"/>
      <c r="E26" s="804">
        <v>202.14</v>
      </c>
      <c r="F26" s="804">
        <v>202.14</v>
      </c>
      <c r="G26" s="804">
        <v>202.14</v>
      </c>
      <c r="H26" s="804">
        <f>G26*1.04</f>
        <v>210.22559999999999</v>
      </c>
      <c r="I26" s="804">
        <f>H26</f>
        <v>210.22559999999999</v>
      </c>
      <c r="J26" s="804">
        <f>I26*1.04</f>
        <v>218.634624</v>
      </c>
      <c r="K26" s="804">
        <f>J26</f>
        <v>218.634624</v>
      </c>
      <c r="L26" s="804">
        <f>K26*1.04</f>
        <v>227.38000896</v>
      </c>
      <c r="M26" s="804">
        <f>L26</f>
        <v>227.38000896</v>
      </c>
      <c r="N26" s="804">
        <f>M26*1.04</f>
        <v>236.4752093184</v>
      </c>
      <c r="O26" s="924"/>
      <c r="P26" s="760"/>
      <c r="Q26" s="760"/>
      <c r="R26" s="760"/>
      <c r="S26" s="760"/>
      <c r="T26" s="760"/>
      <c r="U26" s="760"/>
      <c r="V26" s="760"/>
      <c r="W26" s="760"/>
      <c r="X26" s="760"/>
      <c r="Y26" s="760"/>
      <c r="Z26" s="760"/>
      <c r="AA26" s="760"/>
      <c r="AB26" s="760"/>
      <c r="AC26" s="760"/>
      <c r="AD26" s="760"/>
      <c r="AE26" s="760"/>
      <c r="AF26" s="760"/>
      <c r="AG26" s="760"/>
      <c r="AH26" s="760"/>
      <c r="AI26" s="760"/>
      <c r="AJ26" s="760"/>
      <c r="AK26" s="760"/>
      <c r="AL26" s="760"/>
      <c r="AM26" s="760"/>
      <c r="AN26" s="760"/>
      <c r="AO26" s="760"/>
      <c r="AP26" s="760"/>
      <c r="AQ26" s="760"/>
      <c r="AR26" s="760"/>
      <c r="AS26" s="760"/>
      <c r="AT26" s="760"/>
      <c r="AU26" s="760"/>
      <c r="AV26" s="760"/>
      <c r="AW26" s="760"/>
      <c r="AX26" s="760"/>
      <c r="AY26" s="760"/>
      <c r="AZ26" s="760"/>
      <c r="BA26" s="760"/>
      <c r="BB26" s="760"/>
      <c r="BC26" s="760"/>
      <c r="BD26" s="760"/>
      <c r="BE26" s="760"/>
      <c r="BF26" s="760"/>
      <c r="BG26" s="760"/>
      <c r="BH26" s="760"/>
      <c r="BI26" s="760"/>
      <c r="BJ26" s="760"/>
      <c r="BK26" s="760"/>
      <c r="BL26" s="760"/>
      <c r="BM26" s="760"/>
      <c r="BN26" s="760"/>
      <c r="BO26" s="760"/>
      <c r="BP26" s="760"/>
      <c r="BQ26" s="760"/>
      <c r="BR26" s="760"/>
      <c r="BS26" s="760"/>
      <c r="BT26" s="760"/>
      <c r="BU26" s="760"/>
      <c r="BV26" s="760"/>
      <c r="BW26" s="760"/>
      <c r="BX26" s="760"/>
      <c r="BY26" s="760"/>
      <c r="BZ26" s="760"/>
      <c r="CA26" s="760"/>
      <c r="CB26" s="760"/>
      <c r="CC26" s="760"/>
      <c r="CD26" s="760"/>
      <c r="CE26" s="760"/>
      <c r="CF26" s="760"/>
      <c r="CG26" s="760"/>
      <c r="CH26" s="760"/>
      <c r="CI26" s="760"/>
      <c r="CJ26" s="760"/>
      <c r="CK26" s="760"/>
      <c r="CL26" s="760"/>
      <c r="CM26" s="760"/>
      <c r="CN26" s="760"/>
      <c r="CO26" s="760"/>
      <c r="CP26" s="760"/>
      <c r="CQ26" s="760"/>
      <c r="CR26" s="760"/>
      <c r="CS26" s="760"/>
      <c r="CT26" s="760"/>
      <c r="CU26" s="760"/>
      <c r="CV26" s="760"/>
      <c r="CW26" s="760"/>
      <c r="CX26" s="760"/>
      <c r="CY26" s="760"/>
      <c r="CZ26" s="760"/>
      <c r="DA26" s="760"/>
      <c r="DB26" s="760"/>
      <c r="DC26" s="760"/>
      <c r="DD26" s="760"/>
      <c r="DE26" s="760"/>
      <c r="DF26" s="760"/>
      <c r="DG26" s="760"/>
      <c r="DH26" s="760"/>
      <c r="DI26" s="760"/>
      <c r="DJ26" s="760"/>
      <c r="DK26" s="760"/>
      <c r="DL26" s="760"/>
      <c r="DM26" s="760"/>
      <c r="DN26" s="760"/>
      <c r="DO26" s="760"/>
      <c r="DP26" s="760"/>
      <c r="DQ26" s="760"/>
      <c r="DR26" s="760"/>
    </row>
    <row r="27" spans="1:122" s="761" customFormat="1" ht="28.5" hidden="1">
      <c r="A27" s="789" t="s">
        <v>1372</v>
      </c>
      <c r="B27" s="776" t="s">
        <v>937</v>
      </c>
      <c r="C27" s="1319"/>
      <c r="D27" s="1320"/>
      <c r="E27" s="1320"/>
      <c r="F27" s="1319"/>
      <c r="G27" s="1319"/>
      <c r="H27" s="1319"/>
      <c r="I27" s="1319"/>
      <c r="J27" s="1319"/>
      <c r="K27" s="1319"/>
      <c r="L27" s="1319"/>
      <c r="M27" s="1319"/>
      <c r="N27" s="1319">
        <v>0</v>
      </c>
      <c r="O27" s="924"/>
      <c r="P27" s="760"/>
      <c r="Q27" s="760"/>
      <c r="R27" s="760"/>
      <c r="S27" s="760"/>
      <c r="T27" s="760"/>
      <c r="U27" s="760"/>
      <c r="V27" s="760"/>
      <c r="W27" s="760"/>
      <c r="X27" s="760"/>
      <c r="Y27" s="760"/>
      <c r="Z27" s="760"/>
      <c r="AA27" s="760"/>
      <c r="AB27" s="760"/>
      <c r="AC27" s="760"/>
      <c r="AD27" s="760"/>
      <c r="AE27" s="760"/>
      <c r="AF27" s="760"/>
      <c r="AG27" s="760"/>
      <c r="AH27" s="760"/>
      <c r="AI27" s="760"/>
      <c r="AJ27" s="760"/>
      <c r="AK27" s="760"/>
      <c r="AL27" s="760"/>
      <c r="AM27" s="760"/>
      <c r="AN27" s="760"/>
      <c r="AO27" s="760"/>
      <c r="AP27" s="760"/>
      <c r="AQ27" s="760"/>
      <c r="AR27" s="760"/>
      <c r="AS27" s="760"/>
      <c r="AT27" s="760"/>
      <c r="AU27" s="760"/>
      <c r="AV27" s="760"/>
      <c r="AW27" s="760"/>
      <c r="AX27" s="760"/>
      <c r="AY27" s="760"/>
      <c r="AZ27" s="760"/>
      <c r="BA27" s="760"/>
      <c r="BB27" s="760"/>
      <c r="BC27" s="760"/>
      <c r="BD27" s="760"/>
      <c r="BE27" s="760"/>
      <c r="BF27" s="760"/>
      <c r="BG27" s="760"/>
      <c r="BH27" s="760"/>
      <c r="BI27" s="760"/>
      <c r="BJ27" s="760"/>
      <c r="BK27" s="760"/>
      <c r="BL27" s="760"/>
      <c r="BM27" s="760"/>
      <c r="BN27" s="760"/>
      <c r="BO27" s="760"/>
      <c r="BP27" s="760"/>
      <c r="BQ27" s="760"/>
      <c r="BR27" s="760"/>
      <c r="BS27" s="760"/>
      <c r="BT27" s="760"/>
      <c r="BU27" s="760"/>
      <c r="BV27" s="760"/>
      <c r="BW27" s="760"/>
      <c r="BX27" s="760"/>
      <c r="BY27" s="760"/>
      <c r="BZ27" s="760"/>
      <c r="CA27" s="760"/>
      <c r="CB27" s="760"/>
      <c r="CC27" s="760"/>
      <c r="CD27" s="760"/>
      <c r="CE27" s="760"/>
      <c r="CF27" s="760"/>
      <c r="CG27" s="760"/>
      <c r="CH27" s="760"/>
      <c r="CI27" s="760"/>
      <c r="CJ27" s="760"/>
      <c r="CK27" s="760"/>
      <c r="CL27" s="760"/>
      <c r="CM27" s="760"/>
      <c r="CN27" s="760"/>
      <c r="CO27" s="760"/>
      <c r="CP27" s="760"/>
      <c r="CQ27" s="760"/>
      <c r="CR27" s="760"/>
      <c r="CS27" s="760"/>
      <c r="CT27" s="760"/>
      <c r="CU27" s="760"/>
      <c r="CV27" s="760"/>
      <c r="CW27" s="760"/>
      <c r="CX27" s="760"/>
      <c r="CY27" s="760"/>
      <c r="CZ27" s="760"/>
      <c r="DA27" s="760"/>
      <c r="DB27" s="760"/>
      <c r="DC27" s="760"/>
      <c r="DD27" s="760"/>
      <c r="DE27" s="760"/>
      <c r="DF27" s="760"/>
      <c r="DG27" s="760"/>
      <c r="DH27" s="760"/>
      <c r="DI27" s="760"/>
      <c r="DJ27" s="760"/>
      <c r="DK27" s="760"/>
      <c r="DL27" s="760"/>
      <c r="DM27" s="760"/>
      <c r="DN27" s="760"/>
      <c r="DO27" s="760"/>
      <c r="DP27" s="760"/>
      <c r="DQ27" s="760"/>
      <c r="DR27" s="760"/>
    </row>
    <row r="28" spans="1:122" s="761" customFormat="1" ht="33.75" hidden="1" customHeight="1">
      <c r="A28" s="789" t="s">
        <v>1373</v>
      </c>
      <c r="B28" s="776" t="s">
        <v>1374</v>
      </c>
      <c r="C28" s="1319"/>
      <c r="D28" s="1320"/>
      <c r="E28" s="1320"/>
      <c r="F28" s="1321"/>
      <c r="G28" s="1319"/>
      <c r="H28" s="1319"/>
      <c r="I28" s="1319"/>
      <c r="J28" s="1319"/>
      <c r="K28" s="1319"/>
      <c r="L28" s="1319"/>
      <c r="M28" s="1319"/>
      <c r="N28" s="1319">
        <v>0</v>
      </c>
      <c r="O28" s="924"/>
      <c r="P28" s="760"/>
      <c r="Q28" s="760"/>
      <c r="R28" s="760"/>
      <c r="S28" s="760"/>
      <c r="T28" s="760"/>
      <c r="U28" s="760"/>
      <c r="V28" s="760"/>
      <c r="W28" s="760"/>
      <c r="X28" s="760"/>
      <c r="Y28" s="760"/>
      <c r="Z28" s="760"/>
      <c r="AA28" s="760"/>
      <c r="AB28" s="760"/>
      <c r="AC28" s="760"/>
      <c r="AD28" s="760"/>
      <c r="AE28" s="760"/>
      <c r="AF28" s="760"/>
      <c r="AG28" s="760"/>
      <c r="AH28" s="760"/>
      <c r="AI28" s="760"/>
      <c r="AJ28" s="760"/>
      <c r="AK28" s="760"/>
      <c r="AL28" s="760"/>
      <c r="AM28" s="760"/>
      <c r="AN28" s="760"/>
      <c r="AO28" s="760"/>
      <c r="AP28" s="760"/>
      <c r="AQ28" s="760"/>
      <c r="AR28" s="760"/>
      <c r="AS28" s="760"/>
      <c r="AT28" s="760"/>
      <c r="AU28" s="760"/>
      <c r="AV28" s="760"/>
      <c r="AW28" s="760"/>
      <c r="AX28" s="760"/>
      <c r="AY28" s="760"/>
      <c r="AZ28" s="760"/>
      <c r="BA28" s="760"/>
      <c r="BB28" s="760"/>
      <c r="BC28" s="760"/>
      <c r="BD28" s="760"/>
      <c r="BE28" s="760"/>
      <c r="BF28" s="760"/>
      <c r="BG28" s="760"/>
      <c r="BH28" s="760"/>
      <c r="BI28" s="760"/>
      <c r="BJ28" s="760"/>
      <c r="BK28" s="760"/>
      <c r="BL28" s="760"/>
      <c r="BM28" s="760"/>
      <c r="BN28" s="760"/>
      <c r="BO28" s="760"/>
      <c r="BP28" s="760"/>
      <c r="BQ28" s="760"/>
      <c r="BR28" s="760"/>
      <c r="BS28" s="760"/>
      <c r="BT28" s="760"/>
      <c r="BU28" s="760"/>
      <c r="BV28" s="760"/>
      <c r="BW28" s="760"/>
      <c r="BX28" s="760"/>
      <c r="BY28" s="760"/>
      <c r="BZ28" s="760"/>
      <c r="CA28" s="760"/>
      <c r="CB28" s="760"/>
      <c r="CC28" s="760"/>
      <c r="CD28" s="760"/>
      <c r="CE28" s="760"/>
      <c r="CF28" s="760"/>
      <c r="CG28" s="760"/>
      <c r="CH28" s="760"/>
      <c r="CI28" s="760"/>
      <c r="CJ28" s="760"/>
      <c r="CK28" s="760"/>
      <c r="CL28" s="760"/>
      <c r="CM28" s="760"/>
      <c r="CN28" s="760"/>
      <c r="CO28" s="760"/>
      <c r="CP28" s="760"/>
      <c r="CQ28" s="760"/>
      <c r="CR28" s="760"/>
      <c r="CS28" s="760"/>
      <c r="CT28" s="760"/>
      <c r="CU28" s="760"/>
      <c r="CV28" s="760"/>
      <c r="CW28" s="760"/>
      <c r="CX28" s="760"/>
      <c r="CY28" s="760"/>
      <c r="CZ28" s="760"/>
      <c r="DA28" s="760"/>
      <c r="DB28" s="760"/>
      <c r="DC28" s="760"/>
      <c r="DD28" s="760"/>
      <c r="DE28" s="760"/>
      <c r="DF28" s="760"/>
      <c r="DG28" s="760"/>
      <c r="DH28" s="760"/>
      <c r="DI28" s="760"/>
      <c r="DJ28" s="760"/>
      <c r="DK28" s="760"/>
      <c r="DL28" s="760"/>
      <c r="DM28" s="760"/>
      <c r="DN28" s="760"/>
      <c r="DO28" s="760"/>
      <c r="DP28" s="760"/>
      <c r="DQ28" s="760"/>
      <c r="DR28" s="760"/>
    </row>
    <row r="29" spans="1:122" s="761" customFormat="1" ht="21" hidden="1" customHeight="1">
      <c r="A29" s="789" t="s">
        <v>1375</v>
      </c>
      <c r="B29" s="776" t="s">
        <v>1376</v>
      </c>
      <c r="C29" s="1320"/>
      <c r="D29" s="1320"/>
      <c r="E29" s="1319"/>
      <c r="F29" s="1319"/>
      <c r="G29" s="1319"/>
      <c r="H29" s="1319"/>
      <c r="I29" s="1319"/>
      <c r="J29" s="1319"/>
      <c r="K29" s="1319"/>
      <c r="L29" s="1319"/>
      <c r="M29" s="1319"/>
      <c r="N29" s="1319">
        <v>0</v>
      </c>
      <c r="O29" s="924"/>
      <c r="P29" s="760"/>
      <c r="Q29" s="760"/>
      <c r="R29" s="760"/>
      <c r="S29" s="760"/>
      <c r="T29" s="760"/>
      <c r="U29" s="760"/>
      <c r="V29" s="760"/>
      <c r="W29" s="760"/>
      <c r="X29" s="760"/>
      <c r="Y29" s="760"/>
      <c r="Z29" s="760"/>
      <c r="AA29" s="760"/>
      <c r="AB29" s="760"/>
      <c r="AC29" s="760"/>
      <c r="AD29" s="760"/>
      <c r="AE29" s="760"/>
      <c r="AF29" s="760"/>
      <c r="AG29" s="760"/>
      <c r="AH29" s="760"/>
      <c r="AI29" s="760"/>
      <c r="AJ29" s="760"/>
      <c r="AK29" s="760"/>
      <c r="AL29" s="760"/>
      <c r="AM29" s="760"/>
      <c r="AN29" s="760"/>
      <c r="AO29" s="760"/>
      <c r="AP29" s="760"/>
      <c r="AQ29" s="760"/>
      <c r="AR29" s="760"/>
      <c r="AS29" s="760"/>
      <c r="AT29" s="760"/>
      <c r="AU29" s="760"/>
      <c r="AV29" s="760"/>
      <c r="AW29" s="760"/>
      <c r="AX29" s="760"/>
      <c r="AY29" s="760"/>
      <c r="AZ29" s="760"/>
      <c r="BA29" s="760"/>
      <c r="BB29" s="760"/>
      <c r="BC29" s="760"/>
      <c r="BD29" s="760"/>
      <c r="BE29" s="760"/>
      <c r="BF29" s="760"/>
      <c r="BG29" s="760"/>
      <c r="BH29" s="760"/>
      <c r="BI29" s="760"/>
      <c r="BJ29" s="760"/>
      <c r="BK29" s="760"/>
      <c r="BL29" s="760"/>
      <c r="BM29" s="760"/>
      <c r="BN29" s="760"/>
      <c r="BO29" s="760"/>
      <c r="BP29" s="760"/>
      <c r="BQ29" s="760"/>
      <c r="BR29" s="760"/>
      <c r="BS29" s="760"/>
      <c r="BT29" s="760"/>
      <c r="BU29" s="760"/>
      <c r="BV29" s="760"/>
      <c r="BW29" s="760"/>
      <c r="BX29" s="760"/>
      <c r="BY29" s="760"/>
      <c r="BZ29" s="760"/>
      <c r="CA29" s="760"/>
      <c r="CB29" s="760"/>
      <c r="CC29" s="760"/>
      <c r="CD29" s="760"/>
      <c r="CE29" s="760"/>
      <c r="CF29" s="760"/>
      <c r="CG29" s="760"/>
      <c r="CH29" s="760"/>
      <c r="CI29" s="760"/>
      <c r="CJ29" s="760"/>
      <c r="CK29" s="760"/>
      <c r="CL29" s="760"/>
      <c r="CM29" s="760"/>
      <c r="CN29" s="760"/>
      <c r="CO29" s="760"/>
      <c r="CP29" s="760"/>
      <c r="CQ29" s="760"/>
      <c r="CR29" s="760"/>
      <c r="CS29" s="760"/>
      <c r="CT29" s="760"/>
      <c r="CU29" s="760"/>
      <c r="CV29" s="760"/>
      <c r="CW29" s="760"/>
      <c r="CX29" s="760"/>
      <c r="CY29" s="760"/>
      <c r="CZ29" s="760"/>
      <c r="DA29" s="760"/>
      <c r="DB29" s="760"/>
      <c r="DC29" s="760"/>
      <c r="DD29" s="760"/>
      <c r="DE29" s="760"/>
      <c r="DF29" s="760"/>
      <c r="DG29" s="760"/>
      <c r="DH29" s="760"/>
      <c r="DI29" s="760"/>
      <c r="DJ29" s="760"/>
      <c r="DK29" s="760"/>
      <c r="DL29" s="760"/>
      <c r="DM29" s="760"/>
      <c r="DN29" s="760"/>
      <c r="DO29" s="760"/>
      <c r="DP29" s="760"/>
      <c r="DQ29" s="760"/>
      <c r="DR29" s="760"/>
    </row>
    <row r="30" spans="1:122" s="761" customFormat="1" ht="14.25" hidden="1" customHeight="1">
      <c r="A30" s="789" t="s">
        <v>1377</v>
      </c>
      <c r="B30" s="803" t="s">
        <v>1378</v>
      </c>
      <c r="C30" s="1319"/>
      <c r="D30" s="1319"/>
      <c r="E30" s="1320"/>
      <c r="F30" s="1319"/>
      <c r="G30" s="1319"/>
      <c r="H30" s="1319"/>
      <c r="I30" s="1319"/>
      <c r="J30" s="1319"/>
      <c r="K30" s="1319"/>
      <c r="L30" s="1319"/>
      <c r="M30" s="1319"/>
      <c r="N30" s="1319">
        <v>0</v>
      </c>
      <c r="O30" s="924"/>
      <c r="P30" s="760"/>
      <c r="Q30" s="760"/>
      <c r="R30" s="760"/>
      <c r="S30" s="760"/>
      <c r="T30" s="760"/>
      <c r="U30" s="760"/>
      <c r="V30" s="760"/>
      <c r="W30" s="760"/>
      <c r="X30" s="760"/>
      <c r="Y30" s="760"/>
      <c r="Z30" s="760"/>
      <c r="AA30" s="760"/>
      <c r="AB30" s="760"/>
      <c r="AC30" s="760"/>
      <c r="AD30" s="760"/>
      <c r="AE30" s="760"/>
      <c r="AF30" s="760"/>
      <c r="AG30" s="760"/>
      <c r="AH30" s="760"/>
      <c r="AI30" s="760"/>
      <c r="AJ30" s="760"/>
      <c r="AK30" s="760"/>
      <c r="AL30" s="760"/>
      <c r="AM30" s="760"/>
      <c r="AN30" s="760"/>
      <c r="AO30" s="760"/>
      <c r="AP30" s="760"/>
      <c r="AQ30" s="760"/>
      <c r="AR30" s="760"/>
      <c r="AS30" s="760"/>
      <c r="AT30" s="760"/>
      <c r="AU30" s="760"/>
      <c r="AV30" s="760"/>
      <c r="AW30" s="760"/>
      <c r="AX30" s="760"/>
      <c r="AY30" s="760"/>
      <c r="AZ30" s="760"/>
      <c r="BA30" s="760"/>
      <c r="BB30" s="760"/>
      <c r="BC30" s="760"/>
      <c r="BD30" s="760"/>
      <c r="BE30" s="760"/>
      <c r="BF30" s="760"/>
      <c r="BG30" s="760"/>
      <c r="BH30" s="760"/>
      <c r="BI30" s="760"/>
      <c r="BJ30" s="760"/>
      <c r="BK30" s="760"/>
      <c r="BL30" s="760"/>
      <c r="BM30" s="760"/>
      <c r="BN30" s="760"/>
      <c r="BO30" s="760"/>
      <c r="BP30" s="760"/>
      <c r="BQ30" s="760"/>
      <c r="BR30" s="760"/>
      <c r="BS30" s="760"/>
      <c r="BT30" s="760"/>
      <c r="BU30" s="760"/>
      <c r="BV30" s="760"/>
      <c r="BW30" s="760"/>
      <c r="BX30" s="760"/>
      <c r="BY30" s="760"/>
      <c r="BZ30" s="760"/>
      <c r="CA30" s="760"/>
      <c r="CB30" s="760"/>
      <c r="CC30" s="760"/>
      <c r="CD30" s="760"/>
      <c r="CE30" s="760"/>
      <c r="CF30" s="760"/>
      <c r="CG30" s="760"/>
      <c r="CH30" s="760"/>
      <c r="CI30" s="760"/>
      <c r="CJ30" s="760"/>
      <c r="CK30" s="760"/>
      <c r="CL30" s="760"/>
      <c r="CM30" s="760"/>
      <c r="CN30" s="760"/>
      <c r="CO30" s="760"/>
      <c r="CP30" s="760"/>
      <c r="CQ30" s="760"/>
      <c r="CR30" s="760"/>
      <c r="CS30" s="760"/>
      <c r="CT30" s="760"/>
      <c r="CU30" s="760"/>
      <c r="CV30" s="760"/>
      <c r="CW30" s="760"/>
      <c r="CX30" s="760"/>
      <c r="CY30" s="760"/>
      <c r="CZ30" s="760"/>
      <c r="DA30" s="760"/>
      <c r="DB30" s="760"/>
      <c r="DC30" s="760"/>
      <c r="DD30" s="760"/>
      <c r="DE30" s="760"/>
      <c r="DF30" s="760"/>
      <c r="DG30" s="760"/>
      <c r="DH30" s="760"/>
      <c r="DI30" s="760"/>
      <c r="DJ30" s="760"/>
      <c r="DK30" s="760"/>
      <c r="DL30" s="760"/>
      <c r="DM30" s="760"/>
      <c r="DN30" s="760"/>
      <c r="DO30" s="760"/>
      <c r="DP30" s="760"/>
      <c r="DQ30" s="760"/>
      <c r="DR30" s="760"/>
    </row>
    <row r="31" spans="1:122" s="761" customFormat="1">
      <c r="A31" s="789" t="s">
        <v>1379</v>
      </c>
      <c r="B31" s="803" t="s">
        <v>1380</v>
      </c>
      <c r="C31" s="1319"/>
      <c r="D31" s="1319"/>
      <c r="E31" s="1320"/>
      <c r="F31" s="1319"/>
      <c r="G31" s="1319"/>
      <c r="H31" s="1319"/>
      <c r="I31" s="1319"/>
      <c r="J31" s="1319"/>
      <c r="K31" s="1319"/>
      <c r="L31" s="1319"/>
      <c r="M31" s="1319"/>
      <c r="N31" s="1319">
        <v>0</v>
      </c>
      <c r="O31" s="924"/>
      <c r="P31" s="760"/>
      <c r="Q31" s="760"/>
      <c r="R31" s="760"/>
      <c r="S31" s="760"/>
      <c r="T31" s="760"/>
      <c r="U31" s="760"/>
      <c r="V31" s="760"/>
      <c r="W31" s="760"/>
      <c r="X31" s="760"/>
      <c r="Y31" s="760"/>
      <c r="Z31" s="760"/>
      <c r="AA31" s="760"/>
      <c r="AB31" s="760"/>
      <c r="AC31" s="760"/>
      <c r="AD31" s="760"/>
      <c r="AE31" s="760"/>
      <c r="AF31" s="760"/>
      <c r="AG31" s="760"/>
      <c r="AH31" s="760"/>
      <c r="AI31" s="760"/>
      <c r="AJ31" s="760"/>
      <c r="AK31" s="760"/>
      <c r="AL31" s="760"/>
      <c r="AM31" s="760"/>
      <c r="AN31" s="760"/>
      <c r="AO31" s="760"/>
      <c r="AP31" s="760"/>
      <c r="AQ31" s="760"/>
      <c r="AR31" s="760"/>
      <c r="AS31" s="760"/>
      <c r="AT31" s="760"/>
      <c r="AU31" s="760"/>
      <c r="AV31" s="760"/>
      <c r="AW31" s="760"/>
      <c r="AX31" s="760"/>
      <c r="AY31" s="760"/>
      <c r="AZ31" s="760"/>
      <c r="BA31" s="760"/>
      <c r="BB31" s="760"/>
      <c r="BC31" s="760"/>
      <c r="BD31" s="760"/>
      <c r="BE31" s="760"/>
      <c r="BF31" s="760"/>
      <c r="BG31" s="760"/>
      <c r="BH31" s="760"/>
      <c r="BI31" s="760"/>
      <c r="BJ31" s="760"/>
      <c r="BK31" s="760"/>
      <c r="BL31" s="760"/>
      <c r="BM31" s="760"/>
      <c r="BN31" s="760"/>
      <c r="BO31" s="760"/>
      <c r="BP31" s="760"/>
      <c r="BQ31" s="760"/>
      <c r="BR31" s="760"/>
      <c r="BS31" s="760"/>
      <c r="BT31" s="760"/>
      <c r="BU31" s="760"/>
      <c r="BV31" s="760"/>
      <c r="BW31" s="760"/>
      <c r="BX31" s="760"/>
      <c r="BY31" s="760"/>
      <c r="BZ31" s="760"/>
      <c r="CA31" s="760"/>
      <c r="CB31" s="760"/>
      <c r="CC31" s="760"/>
      <c r="CD31" s="760"/>
      <c r="CE31" s="760"/>
      <c r="CF31" s="760"/>
      <c r="CG31" s="760"/>
      <c r="CH31" s="760"/>
      <c r="CI31" s="760"/>
      <c r="CJ31" s="760"/>
      <c r="CK31" s="760"/>
      <c r="CL31" s="760"/>
      <c r="CM31" s="760"/>
      <c r="CN31" s="760"/>
      <c r="CO31" s="760"/>
      <c r="CP31" s="760"/>
      <c r="CQ31" s="760"/>
      <c r="CR31" s="760"/>
      <c r="CS31" s="760"/>
      <c r="CT31" s="760"/>
      <c r="CU31" s="760"/>
      <c r="CV31" s="760"/>
      <c r="CW31" s="760"/>
      <c r="CX31" s="760"/>
      <c r="CY31" s="760"/>
      <c r="CZ31" s="760"/>
      <c r="DA31" s="760"/>
      <c r="DB31" s="760"/>
      <c r="DC31" s="760"/>
      <c r="DD31" s="760"/>
      <c r="DE31" s="760"/>
      <c r="DF31" s="760"/>
      <c r="DG31" s="760"/>
      <c r="DH31" s="760"/>
      <c r="DI31" s="760"/>
      <c r="DJ31" s="760"/>
      <c r="DK31" s="760"/>
      <c r="DL31" s="760"/>
      <c r="DM31" s="760"/>
      <c r="DN31" s="760"/>
      <c r="DO31" s="760"/>
      <c r="DP31" s="760"/>
      <c r="DQ31" s="760"/>
      <c r="DR31" s="760"/>
    </row>
    <row r="32" spans="1:122" s="810" customFormat="1" ht="42.75" hidden="1">
      <c r="A32" s="789" t="s">
        <v>1381</v>
      </c>
      <c r="B32" s="808" t="s">
        <v>1382</v>
      </c>
      <c r="C32" s="804"/>
      <c r="D32" s="804"/>
      <c r="E32" s="804"/>
      <c r="F32" s="804"/>
      <c r="G32" s="804"/>
      <c r="H32" s="804"/>
      <c r="I32" s="804"/>
      <c r="J32" s="804"/>
      <c r="K32" s="804"/>
      <c r="L32" s="804"/>
      <c r="M32" s="804"/>
      <c r="N32" s="804">
        <v>0</v>
      </c>
      <c r="O32" s="926"/>
      <c r="P32" s="807"/>
      <c r="Q32" s="807"/>
      <c r="R32" s="807"/>
      <c r="S32" s="807"/>
      <c r="T32" s="807"/>
      <c r="U32" s="807"/>
      <c r="V32" s="807"/>
      <c r="W32" s="807"/>
      <c r="X32" s="807"/>
      <c r="Y32" s="807"/>
      <c r="Z32" s="807"/>
      <c r="AA32" s="807"/>
      <c r="AB32" s="807"/>
      <c r="AC32" s="807"/>
      <c r="AD32" s="807"/>
      <c r="AE32" s="807"/>
      <c r="AF32" s="807"/>
      <c r="AG32" s="807"/>
      <c r="AH32" s="807"/>
      <c r="AI32" s="807"/>
      <c r="AJ32" s="807"/>
      <c r="AK32" s="807"/>
      <c r="AL32" s="807"/>
      <c r="AM32" s="807"/>
      <c r="AN32" s="807"/>
      <c r="AO32" s="807"/>
      <c r="AP32" s="807"/>
      <c r="AQ32" s="807"/>
      <c r="AR32" s="807"/>
      <c r="AS32" s="807"/>
      <c r="AT32" s="807"/>
      <c r="AU32" s="807"/>
      <c r="AV32" s="807"/>
      <c r="AW32" s="807"/>
      <c r="AX32" s="807"/>
      <c r="AY32" s="807"/>
      <c r="AZ32" s="807"/>
      <c r="BA32" s="807"/>
      <c r="BB32" s="807"/>
      <c r="BC32" s="807"/>
      <c r="BD32" s="807"/>
      <c r="BE32" s="807"/>
      <c r="BF32" s="807"/>
      <c r="BG32" s="807"/>
      <c r="BH32" s="807"/>
      <c r="BI32" s="807"/>
      <c r="BJ32" s="807"/>
      <c r="BK32" s="807"/>
      <c r="BL32" s="807"/>
      <c r="BM32" s="807"/>
      <c r="BN32" s="807"/>
      <c r="BO32" s="807"/>
      <c r="BP32" s="807"/>
      <c r="BQ32" s="807"/>
      <c r="BR32" s="807"/>
      <c r="BS32" s="807"/>
      <c r="BT32" s="807"/>
      <c r="BU32" s="807"/>
      <c r="BV32" s="807"/>
      <c r="BW32" s="807"/>
      <c r="BX32" s="807"/>
      <c r="BY32" s="807"/>
      <c r="BZ32" s="807"/>
      <c r="CA32" s="807"/>
      <c r="CB32" s="807"/>
      <c r="CC32" s="807"/>
      <c r="CD32" s="807"/>
      <c r="CE32" s="807"/>
      <c r="CF32" s="807"/>
      <c r="CG32" s="807"/>
      <c r="CH32" s="807"/>
      <c r="CI32" s="807"/>
      <c r="CJ32" s="807"/>
      <c r="CK32" s="807"/>
      <c r="CL32" s="807"/>
      <c r="CM32" s="807"/>
      <c r="CN32" s="807"/>
      <c r="CO32" s="807"/>
      <c r="CP32" s="807"/>
      <c r="CQ32" s="807"/>
      <c r="CR32" s="807"/>
      <c r="CS32" s="807"/>
      <c r="CT32" s="807"/>
      <c r="CU32" s="807"/>
      <c r="CV32" s="807"/>
      <c r="CW32" s="807"/>
      <c r="CX32" s="807"/>
      <c r="CY32" s="807"/>
      <c r="CZ32" s="807"/>
      <c r="DA32" s="807"/>
      <c r="DB32" s="807"/>
      <c r="DC32" s="807"/>
      <c r="DD32" s="807"/>
      <c r="DE32" s="807"/>
      <c r="DF32" s="807"/>
      <c r="DG32" s="807"/>
      <c r="DH32" s="807"/>
      <c r="DI32" s="807"/>
      <c r="DJ32" s="807"/>
      <c r="DK32" s="807"/>
      <c r="DL32" s="807"/>
      <c r="DM32" s="807"/>
      <c r="DN32" s="807"/>
      <c r="DO32" s="807"/>
      <c r="DP32" s="807"/>
      <c r="DQ32" s="807"/>
      <c r="DR32" s="807"/>
    </row>
    <row r="33" spans="1:122" s="810" customFormat="1" ht="28.5" hidden="1">
      <c r="A33" s="789" t="s">
        <v>1383</v>
      </c>
      <c r="B33" s="808" t="s">
        <v>1384</v>
      </c>
      <c r="C33" s="1319"/>
      <c r="D33" s="1319"/>
      <c r="E33" s="1319"/>
      <c r="F33" s="1319"/>
      <c r="G33" s="1319"/>
      <c r="H33" s="1319"/>
      <c r="I33" s="1319"/>
      <c r="J33" s="1319"/>
      <c r="K33" s="1319"/>
      <c r="L33" s="1319"/>
      <c r="M33" s="1319"/>
      <c r="N33" s="1319">
        <v>0</v>
      </c>
      <c r="O33" s="926"/>
      <c r="P33" s="807"/>
      <c r="Q33" s="807"/>
      <c r="R33" s="807"/>
      <c r="S33" s="807"/>
      <c r="T33" s="807"/>
      <c r="U33" s="807"/>
      <c r="V33" s="807"/>
      <c r="W33" s="807"/>
      <c r="X33" s="807"/>
      <c r="Y33" s="807"/>
      <c r="Z33" s="807"/>
      <c r="AA33" s="807"/>
      <c r="AB33" s="807"/>
      <c r="AC33" s="807"/>
      <c r="AD33" s="807"/>
      <c r="AE33" s="807"/>
      <c r="AF33" s="807"/>
      <c r="AG33" s="807"/>
      <c r="AH33" s="807"/>
      <c r="AI33" s="807"/>
      <c r="AJ33" s="807"/>
      <c r="AK33" s="807"/>
      <c r="AL33" s="807"/>
      <c r="AM33" s="807"/>
      <c r="AN33" s="807"/>
      <c r="AO33" s="807"/>
      <c r="AP33" s="807"/>
      <c r="AQ33" s="807"/>
      <c r="AR33" s="807"/>
      <c r="AS33" s="807"/>
      <c r="AT33" s="807"/>
      <c r="AU33" s="807"/>
      <c r="AV33" s="807"/>
      <c r="AW33" s="807"/>
      <c r="AX33" s="807"/>
      <c r="AY33" s="807"/>
      <c r="AZ33" s="807"/>
      <c r="BA33" s="807"/>
      <c r="BB33" s="807"/>
      <c r="BC33" s="807"/>
      <c r="BD33" s="807"/>
      <c r="BE33" s="807"/>
      <c r="BF33" s="807"/>
      <c r="BG33" s="807"/>
      <c r="BH33" s="807"/>
      <c r="BI33" s="807"/>
      <c r="BJ33" s="807"/>
      <c r="BK33" s="807"/>
      <c r="BL33" s="807"/>
      <c r="BM33" s="807"/>
      <c r="BN33" s="807"/>
      <c r="BO33" s="807"/>
      <c r="BP33" s="807"/>
      <c r="BQ33" s="807"/>
      <c r="BR33" s="807"/>
      <c r="BS33" s="807"/>
      <c r="BT33" s="807"/>
      <c r="BU33" s="807"/>
      <c r="BV33" s="807"/>
      <c r="BW33" s="807"/>
      <c r="BX33" s="807"/>
      <c r="BY33" s="807"/>
      <c r="BZ33" s="807"/>
      <c r="CA33" s="807"/>
      <c r="CB33" s="807"/>
      <c r="CC33" s="807"/>
      <c r="CD33" s="807"/>
      <c r="CE33" s="807"/>
      <c r="CF33" s="807"/>
      <c r="CG33" s="807"/>
      <c r="CH33" s="807"/>
      <c r="CI33" s="807"/>
      <c r="CJ33" s="807"/>
      <c r="CK33" s="807"/>
      <c r="CL33" s="807"/>
      <c r="CM33" s="807"/>
      <c r="CN33" s="807"/>
      <c r="CO33" s="807"/>
      <c r="CP33" s="807"/>
      <c r="CQ33" s="807"/>
      <c r="CR33" s="807"/>
      <c r="CS33" s="807"/>
      <c r="CT33" s="807"/>
      <c r="CU33" s="807"/>
      <c r="CV33" s="807"/>
      <c r="CW33" s="807"/>
      <c r="CX33" s="807"/>
      <c r="CY33" s="807"/>
      <c r="CZ33" s="807"/>
      <c r="DA33" s="807"/>
      <c r="DB33" s="807"/>
      <c r="DC33" s="807"/>
      <c r="DD33" s="807"/>
      <c r="DE33" s="807"/>
      <c r="DF33" s="807"/>
      <c r="DG33" s="807"/>
      <c r="DH33" s="807"/>
      <c r="DI33" s="807"/>
      <c r="DJ33" s="807"/>
      <c r="DK33" s="807"/>
      <c r="DL33" s="807"/>
      <c r="DM33" s="807"/>
      <c r="DN33" s="807"/>
      <c r="DO33" s="807"/>
      <c r="DP33" s="807"/>
      <c r="DQ33" s="807"/>
      <c r="DR33" s="807"/>
    </row>
    <row r="34" spans="1:122" s="810" customFormat="1" ht="42.75" hidden="1">
      <c r="A34" s="789" t="s">
        <v>1385</v>
      </c>
      <c r="B34" s="808" t="s">
        <v>1386</v>
      </c>
      <c r="C34" s="1321"/>
      <c r="D34" s="1321"/>
      <c r="E34" s="1321"/>
      <c r="F34" s="1321"/>
      <c r="G34" s="1321"/>
      <c r="H34" s="1319"/>
      <c r="I34" s="1321"/>
      <c r="J34" s="1319"/>
      <c r="K34" s="1321"/>
      <c r="L34" s="1319"/>
      <c r="M34" s="1321"/>
      <c r="N34" s="1319">
        <v>0</v>
      </c>
      <c r="O34" s="926"/>
      <c r="P34" s="807"/>
      <c r="Q34" s="807"/>
      <c r="R34" s="807"/>
      <c r="S34" s="807"/>
      <c r="T34" s="807"/>
      <c r="U34" s="807"/>
      <c r="V34" s="807"/>
      <c r="W34" s="807"/>
      <c r="X34" s="807"/>
      <c r="Y34" s="807"/>
      <c r="Z34" s="807"/>
      <c r="AA34" s="807"/>
      <c r="AB34" s="807"/>
      <c r="AC34" s="807"/>
      <c r="AD34" s="807"/>
      <c r="AE34" s="807"/>
      <c r="AF34" s="807"/>
      <c r="AG34" s="807"/>
      <c r="AH34" s="807"/>
      <c r="AI34" s="807"/>
      <c r="AJ34" s="807"/>
      <c r="AK34" s="807"/>
      <c r="AL34" s="807"/>
      <c r="AM34" s="807"/>
      <c r="AN34" s="807"/>
      <c r="AO34" s="807"/>
      <c r="AP34" s="807"/>
      <c r="AQ34" s="807"/>
      <c r="AR34" s="807"/>
      <c r="AS34" s="807"/>
      <c r="AT34" s="807"/>
      <c r="AU34" s="807"/>
      <c r="AV34" s="807"/>
      <c r="AW34" s="807"/>
      <c r="AX34" s="807"/>
      <c r="AY34" s="807"/>
      <c r="AZ34" s="807"/>
      <c r="BA34" s="807"/>
      <c r="BB34" s="807"/>
      <c r="BC34" s="807"/>
      <c r="BD34" s="807"/>
      <c r="BE34" s="807"/>
      <c r="BF34" s="807"/>
      <c r="BG34" s="807"/>
      <c r="BH34" s="807"/>
      <c r="BI34" s="807"/>
      <c r="BJ34" s="807"/>
      <c r="BK34" s="807"/>
      <c r="BL34" s="807"/>
      <c r="BM34" s="807"/>
      <c r="BN34" s="807"/>
      <c r="BO34" s="807"/>
      <c r="BP34" s="807"/>
      <c r="BQ34" s="807"/>
      <c r="BR34" s="807"/>
      <c r="BS34" s="807"/>
      <c r="BT34" s="807"/>
      <c r="BU34" s="807"/>
      <c r="BV34" s="807"/>
      <c r="BW34" s="807"/>
      <c r="BX34" s="807"/>
      <c r="BY34" s="807"/>
      <c r="BZ34" s="807"/>
      <c r="CA34" s="807"/>
      <c r="CB34" s="807"/>
      <c r="CC34" s="807"/>
      <c r="CD34" s="807"/>
      <c r="CE34" s="807"/>
      <c r="CF34" s="807"/>
      <c r="CG34" s="807"/>
      <c r="CH34" s="807"/>
      <c r="CI34" s="807"/>
      <c r="CJ34" s="807"/>
      <c r="CK34" s="807"/>
      <c r="CL34" s="807"/>
      <c r="CM34" s="807"/>
      <c r="CN34" s="807"/>
      <c r="CO34" s="807"/>
      <c r="CP34" s="807"/>
      <c r="CQ34" s="807"/>
      <c r="CR34" s="807"/>
      <c r="CS34" s="807"/>
      <c r="CT34" s="807"/>
      <c r="CU34" s="807"/>
      <c r="CV34" s="807"/>
      <c r="CW34" s="807"/>
      <c r="CX34" s="807"/>
      <c r="CY34" s="807"/>
      <c r="CZ34" s="807"/>
      <c r="DA34" s="807"/>
      <c r="DB34" s="807"/>
      <c r="DC34" s="807"/>
      <c r="DD34" s="807"/>
      <c r="DE34" s="807"/>
      <c r="DF34" s="807"/>
      <c r="DG34" s="807"/>
      <c r="DH34" s="807"/>
      <c r="DI34" s="807"/>
      <c r="DJ34" s="807"/>
      <c r="DK34" s="807"/>
      <c r="DL34" s="807"/>
      <c r="DM34" s="807"/>
      <c r="DN34" s="807"/>
      <c r="DO34" s="807"/>
      <c r="DP34" s="807"/>
      <c r="DQ34" s="807"/>
      <c r="DR34" s="807"/>
    </row>
    <row r="35" spans="1:122" s="810" customFormat="1" hidden="1">
      <c r="A35" s="789" t="s">
        <v>1387</v>
      </c>
      <c r="B35" s="808" t="s">
        <v>1388</v>
      </c>
      <c r="C35" s="1319"/>
      <c r="D35" s="1319"/>
      <c r="E35" s="1319"/>
      <c r="F35" s="1319"/>
      <c r="G35" s="1319"/>
      <c r="H35" s="1319"/>
      <c r="I35" s="1319"/>
      <c r="J35" s="1319"/>
      <c r="K35" s="1319"/>
      <c r="L35" s="1319"/>
      <c r="M35" s="1319"/>
      <c r="N35" s="1319">
        <v>0</v>
      </c>
      <c r="O35" s="926"/>
      <c r="P35" s="807"/>
      <c r="Q35" s="807"/>
      <c r="R35" s="807"/>
      <c r="S35" s="807"/>
      <c r="T35" s="807"/>
      <c r="U35" s="807"/>
      <c r="V35" s="807"/>
      <c r="W35" s="807"/>
      <c r="X35" s="807"/>
      <c r="Y35" s="807"/>
      <c r="Z35" s="807"/>
      <c r="AA35" s="807"/>
      <c r="AB35" s="807"/>
      <c r="AC35" s="807"/>
      <c r="AD35" s="807"/>
      <c r="AE35" s="807"/>
      <c r="AF35" s="807"/>
      <c r="AG35" s="807"/>
      <c r="AH35" s="807"/>
      <c r="AI35" s="807"/>
      <c r="AJ35" s="807"/>
      <c r="AK35" s="807"/>
      <c r="AL35" s="807"/>
      <c r="AM35" s="807"/>
      <c r="AN35" s="807"/>
      <c r="AO35" s="807"/>
      <c r="AP35" s="807"/>
      <c r="AQ35" s="807"/>
      <c r="AR35" s="807"/>
      <c r="AS35" s="807"/>
      <c r="AT35" s="807"/>
      <c r="AU35" s="807"/>
      <c r="AV35" s="807"/>
      <c r="AW35" s="807"/>
      <c r="AX35" s="807"/>
      <c r="AY35" s="807"/>
      <c r="AZ35" s="807"/>
      <c r="BA35" s="807"/>
      <c r="BB35" s="807"/>
      <c r="BC35" s="807"/>
      <c r="BD35" s="807"/>
      <c r="BE35" s="807"/>
      <c r="BF35" s="807"/>
      <c r="BG35" s="807"/>
      <c r="BH35" s="807"/>
      <c r="BI35" s="807"/>
      <c r="BJ35" s="807"/>
      <c r="BK35" s="807"/>
      <c r="BL35" s="807"/>
      <c r="BM35" s="807"/>
      <c r="BN35" s="807"/>
      <c r="BO35" s="807"/>
      <c r="BP35" s="807"/>
      <c r="BQ35" s="807"/>
      <c r="BR35" s="807"/>
      <c r="BS35" s="807"/>
      <c r="BT35" s="807"/>
      <c r="BU35" s="807"/>
      <c r="BV35" s="807"/>
      <c r="BW35" s="807"/>
      <c r="BX35" s="807"/>
      <c r="BY35" s="807"/>
      <c r="BZ35" s="807"/>
      <c r="CA35" s="807"/>
      <c r="CB35" s="807"/>
      <c r="CC35" s="807"/>
      <c r="CD35" s="807"/>
      <c r="CE35" s="807"/>
      <c r="CF35" s="807"/>
      <c r="CG35" s="807"/>
      <c r="CH35" s="807"/>
      <c r="CI35" s="807"/>
      <c r="CJ35" s="807"/>
      <c r="CK35" s="807"/>
      <c r="CL35" s="807"/>
      <c r="CM35" s="807"/>
      <c r="CN35" s="807"/>
      <c r="CO35" s="807"/>
      <c r="CP35" s="807"/>
      <c r="CQ35" s="807"/>
      <c r="CR35" s="807"/>
      <c r="CS35" s="807"/>
      <c r="CT35" s="807"/>
      <c r="CU35" s="807"/>
      <c r="CV35" s="807"/>
      <c r="CW35" s="807"/>
      <c r="CX35" s="807"/>
      <c r="CY35" s="807"/>
      <c r="CZ35" s="807"/>
      <c r="DA35" s="807"/>
      <c r="DB35" s="807"/>
      <c r="DC35" s="807"/>
      <c r="DD35" s="807"/>
      <c r="DE35" s="807"/>
      <c r="DF35" s="807"/>
      <c r="DG35" s="807"/>
      <c r="DH35" s="807"/>
      <c r="DI35" s="807"/>
      <c r="DJ35" s="807"/>
      <c r="DK35" s="807"/>
      <c r="DL35" s="807"/>
      <c r="DM35" s="807"/>
      <c r="DN35" s="807"/>
      <c r="DO35" s="807"/>
      <c r="DP35" s="807"/>
      <c r="DQ35" s="807"/>
      <c r="DR35" s="807"/>
    </row>
    <row r="36" spans="1:122" s="810" customFormat="1">
      <c r="A36" s="789" t="s">
        <v>1389</v>
      </c>
      <c r="B36" s="808" t="s">
        <v>1390</v>
      </c>
      <c r="C36" s="1320"/>
      <c r="D36" s="1319"/>
      <c r="E36" s="1319"/>
      <c r="F36" s="1319"/>
      <c r="G36" s="1319"/>
      <c r="H36" s="1319"/>
      <c r="I36" s="1319"/>
      <c r="J36" s="1319"/>
      <c r="K36" s="1319"/>
      <c r="L36" s="1319"/>
      <c r="M36" s="1319"/>
      <c r="N36" s="1319">
        <v>0</v>
      </c>
      <c r="O36" s="926"/>
      <c r="P36" s="807"/>
      <c r="Q36" s="807"/>
      <c r="R36" s="807"/>
      <c r="S36" s="807"/>
      <c r="T36" s="807"/>
      <c r="U36" s="807"/>
      <c r="V36" s="807"/>
      <c r="W36" s="807"/>
      <c r="X36" s="807"/>
      <c r="Y36" s="807"/>
      <c r="Z36" s="807"/>
      <c r="AA36" s="807"/>
      <c r="AB36" s="807"/>
      <c r="AC36" s="807"/>
      <c r="AD36" s="807"/>
      <c r="AE36" s="807"/>
      <c r="AF36" s="807"/>
      <c r="AG36" s="807"/>
      <c r="AH36" s="807"/>
      <c r="AI36" s="807"/>
      <c r="AJ36" s="807"/>
      <c r="AK36" s="807"/>
      <c r="AL36" s="807"/>
      <c r="AM36" s="807"/>
      <c r="AN36" s="807"/>
      <c r="AO36" s="807"/>
      <c r="AP36" s="807"/>
      <c r="AQ36" s="807"/>
      <c r="AR36" s="807"/>
      <c r="AS36" s="807"/>
      <c r="AT36" s="807"/>
      <c r="AU36" s="807"/>
      <c r="AV36" s="807"/>
      <c r="AW36" s="807"/>
      <c r="AX36" s="807"/>
      <c r="AY36" s="807"/>
      <c r="AZ36" s="807"/>
      <c r="BA36" s="807"/>
      <c r="BB36" s="807"/>
      <c r="BC36" s="807"/>
      <c r="BD36" s="807"/>
      <c r="BE36" s="807"/>
      <c r="BF36" s="807"/>
      <c r="BG36" s="807"/>
      <c r="BH36" s="807"/>
      <c r="BI36" s="807"/>
      <c r="BJ36" s="807"/>
      <c r="BK36" s="807"/>
      <c r="BL36" s="807"/>
      <c r="BM36" s="807"/>
      <c r="BN36" s="807"/>
      <c r="BO36" s="807"/>
      <c r="BP36" s="807"/>
      <c r="BQ36" s="807"/>
      <c r="BR36" s="807"/>
      <c r="BS36" s="807"/>
      <c r="BT36" s="807"/>
      <c r="BU36" s="807"/>
      <c r="BV36" s="807"/>
      <c r="BW36" s="807"/>
      <c r="BX36" s="807"/>
      <c r="BY36" s="807"/>
      <c r="BZ36" s="807"/>
      <c r="CA36" s="807"/>
      <c r="CB36" s="807"/>
      <c r="CC36" s="807"/>
      <c r="CD36" s="807"/>
      <c r="CE36" s="807"/>
      <c r="CF36" s="807"/>
      <c r="CG36" s="807"/>
      <c r="CH36" s="807"/>
      <c r="CI36" s="807"/>
      <c r="CJ36" s="807"/>
      <c r="CK36" s="807"/>
      <c r="CL36" s="807"/>
      <c r="CM36" s="807"/>
      <c r="CN36" s="807"/>
      <c r="CO36" s="807"/>
      <c r="CP36" s="807"/>
      <c r="CQ36" s="807"/>
      <c r="CR36" s="807"/>
      <c r="CS36" s="807"/>
      <c r="CT36" s="807"/>
      <c r="CU36" s="807"/>
      <c r="CV36" s="807"/>
      <c r="CW36" s="807"/>
      <c r="CX36" s="807"/>
      <c r="CY36" s="807"/>
      <c r="CZ36" s="807"/>
      <c r="DA36" s="807"/>
      <c r="DB36" s="807"/>
      <c r="DC36" s="807"/>
      <c r="DD36" s="807"/>
      <c r="DE36" s="807"/>
      <c r="DF36" s="807"/>
      <c r="DG36" s="807"/>
      <c r="DH36" s="807"/>
      <c r="DI36" s="807"/>
      <c r="DJ36" s="807"/>
      <c r="DK36" s="807"/>
      <c r="DL36" s="807"/>
      <c r="DM36" s="807"/>
      <c r="DN36" s="807"/>
      <c r="DO36" s="807"/>
      <c r="DP36" s="807"/>
      <c r="DQ36" s="807"/>
      <c r="DR36" s="807"/>
    </row>
    <row r="37" spans="1:122" s="810" customFormat="1">
      <c r="A37" s="789" t="s">
        <v>1391</v>
      </c>
      <c r="B37" s="812" t="s">
        <v>1392</v>
      </c>
      <c r="C37" s="804">
        <v>15.31</v>
      </c>
      <c r="D37" s="804"/>
      <c r="E37" s="804"/>
      <c r="F37" s="804"/>
      <c r="G37" s="804"/>
      <c r="H37" s="804"/>
      <c r="I37" s="804"/>
      <c r="J37" s="804"/>
      <c r="K37" s="804"/>
      <c r="L37" s="804"/>
      <c r="M37" s="804"/>
      <c r="N37" s="804">
        <v>0</v>
      </c>
      <c r="O37" s="926"/>
      <c r="P37" s="807"/>
      <c r="Q37" s="807"/>
      <c r="R37" s="807"/>
      <c r="S37" s="807"/>
      <c r="T37" s="807"/>
      <c r="U37" s="807"/>
      <c r="V37" s="807"/>
      <c r="W37" s="807"/>
      <c r="X37" s="807"/>
      <c r="Y37" s="807"/>
      <c r="Z37" s="807"/>
      <c r="AA37" s="807"/>
      <c r="AB37" s="807"/>
      <c r="AC37" s="807"/>
      <c r="AD37" s="807"/>
      <c r="AE37" s="807"/>
      <c r="AF37" s="807"/>
      <c r="AG37" s="807"/>
      <c r="AH37" s="807"/>
      <c r="AI37" s="807"/>
      <c r="AJ37" s="807"/>
      <c r="AK37" s="807"/>
      <c r="AL37" s="807"/>
      <c r="AM37" s="807"/>
      <c r="AN37" s="807"/>
      <c r="AO37" s="807"/>
      <c r="AP37" s="807"/>
      <c r="AQ37" s="807"/>
      <c r="AR37" s="807"/>
      <c r="AS37" s="807"/>
      <c r="AT37" s="807"/>
      <c r="AU37" s="807"/>
      <c r="AV37" s="807"/>
      <c r="AW37" s="807"/>
      <c r="AX37" s="807"/>
      <c r="AY37" s="807"/>
      <c r="AZ37" s="807"/>
      <c r="BA37" s="807"/>
      <c r="BB37" s="807"/>
      <c r="BC37" s="807"/>
      <c r="BD37" s="807"/>
      <c r="BE37" s="807"/>
      <c r="BF37" s="807"/>
      <c r="BG37" s="807"/>
      <c r="BH37" s="807"/>
      <c r="BI37" s="807"/>
      <c r="BJ37" s="807"/>
      <c r="BK37" s="807"/>
      <c r="BL37" s="807"/>
      <c r="BM37" s="807"/>
      <c r="BN37" s="807"/>
      <c r="BO37" s="807"/>
      <c r="BP37" s="807"/>
      <c r="BQ37" s="807"/>
      <c r="BR37" s="807"/>
      <c r="BS37" s="807"/>
      <c r="BT37" s="807"/>
      <c r="BU37" s="807"/>
      <c r="BV37" s="807"/>
      <c r="BW37" s="807"/>
      <c r="BX37" s="807"/>
      <c r="BY37" s="807"/>
      <c r="BZ37" s="807"/>
      <c r="CA37" s="807"/>
      <c r="CB37" s="807"/>
      <c r="CC37" s="807"/>
      <c r="CD37" s="807"/>
      <c r="CE37" s="807"/>
      <c r="CF37" s="807"/>
      <c r="CG37" s="807"/>
      <c r="CH37" s="807"/>
      <c r="CI37" s="807"/>
      <c r="CJ37" s="807"/>
      <c r="CK37" s="807"/>
      <c r="CL37" s="807"/>
      <c r="CM37" s="807"/>
      <c r="CN37" s="807"/>
      <c r="CO37" s="807"/>
      <c r="CP37" s="807"/>
      <c r="CQ37" s="807"/>
      <c r="CR37" s="807"/>
      <c r="CS37" s="807"/>
      <c r="CT37" s="807"/>
      <c r="CU37" s="807"/>
      <c r="CV37" s="807"/>
      <c r="CW37" s="807"/>
      <c r="CX37" s="807"/>
      <c r="CY37" s="807"/>
      <c r="CZ37" s="807"/>
      <c r="DA37" s="807"/>
      <c r="DB37" s="807"/>
      <c r="DC37" s="807"/>
      <c r="DD37" s="807"/>
      <c r="DE37" s="807"/>
      <c r="DF37" s="807"/>
      <c r="DG37" s="807"/>
      <c r="DH37" s="807"/>
      <c r="DI37" s="807"/>
      <c r="DJ37" s="807"/>
      <c r="DK37" s="807"/>
      <c r="DL37" s="807"/>
      <c r="DM37" s="807"/>
      <c r="DN37" s="807"/>
      <c r="DO37" s="807"/>
      <c r="DP37" s="807"/>
      <c r="DQ37" s="807"/>
      <c r="DR37" s="807"/>
    </row>
    <row r="38" spans="1:122" s="810" customFormat="1" hidden="1">
      <c r="A38" s="789" t="s">
        <v>1393</v>
      </c>
      <c r="B38" s="808" t="s">
        <v>1394</v>
      </c>
      <c r="C38" s="1319"/>
      <c r="D38" s="1319"/>
      <c r="E38" s="1319"/>
      <c r="F38" s="1319"/>
      <c r="G38" s="1319"/>
      <c r="H38" s="1319"/>
      <c r="I38" s="1319"/>
      <c r="J38" s="1319"/>
      <c r="K38" s="1319"/>
      <c r="L38" s="1319"/>
      <c r="M38" s="1319"/>
      <c r="N38" s="1319">
        <v>0</v>
      </c>
      <c r="O38" s="926"/>
      <c r="P38" s="807"/>
      <c r="Q38" s="807"/>
      <c r="R38" s="807"/>
      <c r="S38" s="807"/>
      <c r="T38" s="807"/>
      <c r="U38" s="807"/>
      <c r="V38" s="807"/>
      <c r="W38" s="807"/>
      <c r="X38" s="807"/>
      <c r="Y38" s="807"/>
      <c r="Z38" s="807"/>
      <c r="AA38" s="807"/>
      <c r="AB38" s="807"/>
      <c r="AC38" s="807"/>
      <c r="AD38" s="807"/>
      <c r="AE38" s="807"/>
      <c r="AF38" s="807"/>
      <c r="AG38" s="807"/>
      <c r="AH38" s="807"/>
      <c r="AI38" s="807"/>
      <c r="AJ38" s="807"/>
      <c r="AK38" s="807"/>
      <c r="AL38" s="807"/>
      <c r="AM38" s="807"/>
      <c r="AN38" s="807"/>
      <c r="AO38" s="807"/>
      <c r="AP38" s="807"/>
      <c r="AQ38" s="807"/>
      <c r="AR38" s="807"/>
      <c r="AS38" s="807"/>
      <c r="AT38" s="807"/>
      <c r="AU38" s="807"/>
      <c r="AV38" s="807"/>
      <c r="AW38" s="807"/>
      <c r="AX38" s="807"/>
      <c r="AY38" s="807"/>
      <c r="AZ38" s="807"/>
      <c r="BA38" s="807"/>
      <c r="BB38" s="807"/>
      <c r="BC38" s="807"/>
      <c r="BD38" s="807"/>
      <c r="BE38" s="807"/>
      <c r="BF38" s="807"/>
      <c r="BG38" s="807"/>
      <c r="BH38" s="807"/>
      <c r="BI38" s="807"/>
      <c r="BJ38" s="807"/>
      <c r="BK38" s="807"/>
      <c r="BL38" s="807"/>
      <c r="BM38" s="807"/>
      <c r="BN38" s="807"/>
      <c r="BO38" s="807"/>
      <c r="BP38" s="807"/>
      <c r="BQ38" s="807"/>
      <c r="BR38" s="807"/>
      <c r="BS38" s="807"/>
      <c r="BT38" s="807"/>
      <c r="BU38" s="807"/>
      <c r="BV38" s="807"/>
      <c r="BW38" s="807"/>
      <c r="BX38" s="807"/>
      <c r="BY38" s="807"/>
      <c r="BZ38" s="807"/>
      <c r="CA38" s="807"/>
      <c r="CB38" s="807"/>
      <c r="CC38" s="807"/>
      <c r="CD38" s="807"/>
      <c r="CE38" s="807"/>
      <c r="CF38" s="807"/>
      <c r="CG38" s="807"/>
      <c r="CH38" s="807"/>
      <c r="CI38" s="807"/>
      <c r="CJ38" s="807"/>
      <c r="CK38" s="807"/>
      <c r="CL38" s="807"/>
      <c r="CM38" s="807"/>
      <c r="CN38" s="807"/>
      <c r="CO38" s="807"/>
      <c r="CP38" s="807"/>
      <c r="CQ38" s="807"/>
      <c r="CR38" s="807"/>
      <c r="CS38" s="807"/>
      <c r="CT38" s="807"/>
      <c r="CU38" s="807"/>
      <c r="CV38" s="807"/>
      <c r="CW38" s="807"/>
      <c r="CX38" s="807"/>
      <c r="CY38" s="807"/>
      <c r="CZ38" s="807"/>
      <c r="DA38" s="807"/>
      <c r="DB38" s="807"/>
      <c r="DC38" s="807"/>
      <c r="DD38" s="807"/>
      <c r="DE38" s="807"/>
      <c r="DF38" s="807"/>
      <c r="DG38" s="807"/>
      <c r="DH38" s="807"/>
      <c r="DI38" s="807"/>
      <c r="DJ38" s="807"/>
      <c r="DK38" s="807"/>
      <c r="DL38" s="807"/>
      <c r="DM38" s="807"/>
      <c r="DN38" s="807"/>
      <c r="DO38" s="807"/>
      <c r="DP38" s="807"/>
      <c r="DQ38" s="807"/>
      <c r="DR38" s="807"/>
    </row>
    <row r="39" spans="1:122" s="810" customFormat="1" ht="28.5" hidden="1">
      <c r="A39" s="789" t="s">
        <v>1395</v>
      </c>
      <c r="B39" s="808" t="s">
        <v>1396</v>
      </c>
      <c r="C39" s="1319"/>
      <c r="D39" s="1319"/>
      <c r="E39" s="1319"/>
      <c r="F39" s="1319"/>
      <c r="G39" s="1319"/>
      <c r="H39" s="1319"/>
      <c r="I39" s="1319"/>
      <c r="J39" s="1319"/>
      <c r="K39" s="1319"/>
      <c r="L39" s="1319"/>
      <c r="M39" s="1319"/>
      <c r="N39" s="1319">
        <v>0</v>
      </c>
      <c r="O39" s="926"/>
      <c r="P39" s="807"/>
      <c r="Q39" s="807"/>
      <c r="R39" s="807"/>
      <c r="S39" s="807"/>
      <c r="T39" s="807"/>
      <c r="U39" s="807"/>
      <c r="V39" s="807"/>
      <c r="W39" s="807"/>
      <c r="X39" s="807"/>
      <c r="Y39" s="807"/>
      <c r="Z39" s="807"/>
      <c r="AA39" s="807"/>
      <c r="AB39" s="807"/>
      <c r="AC39" s="807"/>
      <c r="AD39" s="807"/>
      <c r="AE39" s="807"/>
      <c r="AF39" s="807"/>
      <c r="AG39" s="807"/>
      <c r="AH39" s="807"/>
      <c r="AI39" s="807"/>
      <c r="AJ39" s="807"/>
      <c r="AK39" s="807"/>
      <c r="AL39" s="807"/>
      <c r="AM39" s="807"/>
      <c r="AN39" s="807"/>
      <c r="AO39" s="807"/>
      <c r="AP39" s="807"/>
      <c r="AQ39" s="807"/>
      <c r="AR39" s="807"/>
      <c r="AS39" s="807"/>
      <c r="AT39" s="807"/>
      <c r="AU39" s="807"/>
      <c r="AV39" s="807"/>
      <c r="AW39" s="807"/>
      <c r="AX39" s="807"/>
      <c r="AY39" s="807"/>
      <c r="AZ39" s="807"/>
      <c r="BA39" s="807"/>
      <c r="BB39" s="807"/>
      <c r="BC39" s="807"/>
      <c r="BD39" s="807"/>
      <c r="BE39" s="807"/>
      <c r="BF39" s="807"/>
      <c r="BG39" s="807"/>
      <c r="BH39" s="807"/>
      <c r="BI39" s="807"/>
      <c r="BJ39" s="807"/>
      <c r="BK39" s="807"/>
      <c r="BL39" s="807"/>
      <c r="BM39" s="807"/>
      <c r="BN39" s="807"/>
      <c r="BO39" s="807"/>
      <c r="BP39" s="807"/>
      <c r="BQ39" s="807"/>
      <c r="BR39" s="807"/>
      <c r="BS39" s="807"/>
      <c r="BT39" s="807"/>
      <c r="BU39" s="807"/>
      <c r="BV39" s="807"/>
      <c r="BW39" s="807"/>
      <c r="BX39" s="807"/>
      <c r="BY39" s="807"/>
      <c r="BZ39" s="807"/>
      <c r="CA39" s="807"/>
      <c r="CB39" s="807"/>
      <c r="CC39" s="807"/>
      <c r="CD39" s="807"/>
      <c r="CE39" s="807"/>
      <c r="CF39" s="807"/>
      <c r="CG39" s="807"/>
      <c r="CH39" s="807"/>
      <c r="CI39" s="807"/>
      <c r="CJ39" s="807"/>
      <c r="CK39" s="807"/>
      <c r="CL39" s="807"/>
      <c r="CM39" s="807"/>
      <c r="CN39" s="807"/>
      <c r="CO39" s="807"/>
      <c r="CP39" s="807"/>
      <c r="CQ39" s="807"/>
      <c r="CR39" s="807"/>
      <c r="CS39" s="807"/>
      <c r="CT39" s="807"/>
      <c r="CU39" s="807"/>
      <c r="CV39" s="807"/>
      <c r="CW39" s="807"/>
      <c r="CX39" s="807"/>
      <c r="CY39" s="807"/>
      <c r="CZ39" s="807"/>
      <c r="DA39" s="807"/>
      <c r="DB39" s="807"/>
      <c r="DC39" s="807"/>
      <c r="DD39" s="807"/>
      <c r="DE39" s="807"/>
      <c r="DF39" s="807"/>
      <c r="DG39" s="807"/>
      <c r="DH39" s="807"/>
      <c r="DI39" s="807"/>
      <c r="DJ39" s="807"/>
      <c r="DK39" s="807"/>
      <c r="DL39" s="807"/>
      <c r="DM39" s="807"/>
      <c r="DN39" s="807"/>
      <c r="DO39" s="807"/>
      <c r="DP39" s="807"/>
      <c r="DQ39" s="807"/>
      <c r="DR39" s="807"/>
    </row>
    <row r="40" spans="1:122" s="810" customFormat="1" ht="28.5" hidden="1">
      <c r="A40" s="789" t="s">
        <v>1397</v>
      </c>
      <c r="B40" s="808" t="s">
        <v>1398</v>
      </c>
      <c r="C40" s="1319"/>
      <c r="D40" s="1319"/>
      <c r="E40" s="1319"/>
      <c r="F40" s="1319"/>
      <c r="G40" s="1319"/>
      <c r="H40" s="1319"/>
      <c r="I40" s="1319"/>
      <c r="J40" s="1319"/>
      <c r="K40" s="1319"/>
      <c r="L40" s="1319"/>
      <c r="M40" s="1319"/>
      <c r="N40" s="1319">
        <v>0</v>
      </c>
      <c r="O40" s="926"/>
      <c r="P40" s="807"/>
      <c r="Q40" s="807"/>
      <c r="R40" s="807"/>
      <c r="S40" s="807"/>
      <c r="T40" s="807"/>
      <c r="U40" s="807"/>
      <c r="V40" s="807"/>
      <c r="W40" s="807"/>
      <c r="X40" s="807"/>
      <c r="Y40" s="807"/>
      <c r="Z40" s="807"/>
      <c r="AA40" s="807"/>
      <c r="AB40" s="807"/>
      <c r="AC40" s="807"/>
      <c r="AD40" s="807"/>
      <c r="AE40" s="807"/>
      <c r="AF40" s="807"/>
      <c r="AG40" s="807"/>
      <c r="AH40" s="807"/>
      <c r="AI40" s="807"/>
      <c r="AJ40" s="807"/>
      <c r="AK40" s="807"/>
      <c r="AL40" s="807"/>
      <c r="AM40" s="807"/>
      <c r="AN40" s="807"/>
      <c r="AO40" s="807"/>
      <c r="AP40" s="807"/>
      <c r="AQ40" s="807"/>
      <c r="AR40" s="807"/>
      <c r="AS40" s="807"/>
      <c r="AT40" s="807"/>
      <c r="AU40" s="807"/>
      <c r="AV40" s="807"/>
      <c r="AW40" s="807"/>
      <c r="AX40" s="807"/>
      <c r="AY40" s="807"/>
      <c r="AZ40" s="807"/>
      <c r="BA40" s="807"/>
      <c r="BB40" s="807"/>
      <c r="BC40" s="807"/>
      <c r="BD40" s="807"/>
      <c r="BE40" s="807"/>
      <c r="BF40" s="807"/>
      <c r="BG40" s="807"/>
      <c r="BH40" s="807"/>
      <c r="BI40" s="807"/>
      <c r="BJ40" s="807"/>
      <c r="BK40" s="807"/>
      <c r="BL40" s="807"/>
      <c r="BM40" s="807"/>
      <c r="BN40" s="807"/>
      <c r="BO40" s="807"/>
      <c r="BP40" s="807"/>
      <c r="BQ40" s="807"/>
      <c r="BR40" s="807"/>
      <c r="BS40" s="807"/>
      <c r="BT40" s="807"/>
      <c r="BU40" s="807"/>
      <c r="BV40" s="807"/>
      <c r="BW40" s="807"/>
      <c r="BX40" s="807"/>
      <c r="BY40" s="807"/>
      <c r="BZ40" s="807"/>
      <c r="CA40" s="807"/>
      <c r="CB40" s="807"/>
      <c r="CC40" s="807"/>
      <c r="CD40" s="807"/>
      <c r="CE40" s="807"/>
      <c r="CF40" s="807"/>
      <c r="CG40" s="807"/>
      <c r="CH40" s="807"/>
      <c r="CI40" s="807"/>
      <c r="CJ40" s="807"/>
      <c r="CK40" s="807"/>
      <c r="CL40" s="807"/>
      <c r="CM40" s="807"/>
      <c r="CN40" s="807"/>
      <c r="CO40" s="807"/>
      <c r="CP40" s="807"/>
      <c r="CQ40" s="807"/>
      <c r="CR40" s="807"/>
      <c r="CS40" s="807"/>
      <c r="CT40" s="807"/>
      <c r="CU40" s="807"/>
      <c r="CV40" s="807"/>
      <c r="CW40" s="807"/>
      <c r="CX40" s="807"/>
      <c r="CY40" s="807"/>
      <c r="CZ40" s="807"/>
      <c r="DA40" s="807"/>
      <c r="DB40" s="807"/>
      <c r="DC40" s="807"/>
      <c r="DD40" s="807"/>
      <c r="DE40" s="807"/>
      <c r="DF40" s="807"/>
      <c r="DG40" s="807"/>
      <c r="DH40" s="807"/>
      <c r="DI40" s="807"/>
      <c r="DJ40" s="807"/>
      <c r="DK40" s="807"/>
      <c r="DL40" s="807"/>
      <c r="DM40" s="807"/>
      <c r="DN40" s="807"/>
      <c r="DO40" s="807"/>
      <c r="DP40" s="807"/>
      <c r="DQ40" s="807"/>
      <c r="DR40" s="807"/>
    </row>
    <row r="41" spans="1:122" s="810" customFormat="1" ht="28.5" hidden="1">
      <c r="A41" s="789" t="s">
        <v>1399</v>
      </c>
      <c r="B41" s="808" t="s">
        <v>1400</v>
      </c>
      <c r="C41" s="1319"/>
      <c r="D41" s="1319"/>
      <c r="E41" s="1319"/>
      <c r="F41" s="1319"/>
      <c r="G41" s="1319"/>
      <c r="H41" s="1319"/>
      <c r="I41" s="1319"/>
      <c r="J41" s="1319"/>
      <c r="K41" s="1319"/>
      <c r="L41" s="1319"/>
      <c r="M41" s="1319"/>
      <c r="N41" s="1319">
        <v>0</v>
      </c>
      <c r="O41" s="926"/>
      <c r="P41" s="807"/>
      <c r="Q41" s="807"/>
      <c r="R41" s="807"/>
      <c r="S41" s="807"/>
      <c r="T41" s="807"/>
      <c r="U41" s="807"/>
      <c r="V41" s="807"/>
      <c r="W41" s="807"/>
      <c r="X41" s="807"/>
      <c r="Y41" s="807"/>
      <c r="Z41" s="807"/>
      <c r="AA41" s="807"/>
      <c r="AB41" s="807"/>
      <c r="AC41" s="807"/>
      <c r="AD41" s="807"/>
      <c r="AE41" s="807"/>
      <c r="AF41" s="807"/>
      <c r="AG41" s="807"/>
      <c r="AH41" s="807"/>
      <c r="AI41" s="807"/>
      <c r="AJ41" s="807"/>
      <c r="AK41" s="807"/>
      <c r="AL41" s="807"/>
      <c r="AM41" s="807"/>
      <c r="AN41" s="807"/>
      <c r="AO41" s="807"/>
      <c r="AP41" s="807"/>
      <c r="AQ41" s="807"/>
      <c r="AR41" s="807"/>
      <c r="AS41" s="807"/>
      <c r="AT41" s="807"/>
      <c r="AU41" s="807"/>
      <c r="AV41" s="807"/>
      <c r="AW41" s="807"/>
      <c r="AX41" s="807"/>
      <c r="AY41" s="807"/>
      <c r="AZ41" s="807"/>
      <c r="BA41" s="807"/>
      <c r="BB41" s="807"/>
      <c r="BC41" s="807"/>
      <c r="BD41" s="807"/>
      <c r="BE41" s="807"/>
      <c r="BF41" s="807"/>
      <c r="BG41" s="807"/>
      <c r="BH41" s="807"/>
      <c r="BI41" s="807"/>
      <c r="BJ41" s="807"/>
      <c r="BK41" s="807"/>
      <c r="BL41" s="807"/>
      <c r="BM41" s="807"/>
      <c r="BN41" s="807"/>
      <c r="BO41" s="807"/>
      <c r="BP41" s="807"/>
      <c r="BQ41" s="807"/>
      <c r="BR41" s="807"/>
      <c r="BS41" s="807"/>
      <c r="BT41" s="807"/>
      <c r="BU41" s="807"/>
      <c r="BV41" s="807"/>
      <c r="BW41" s="807"/>
      <c r="BX41" s="807"/>
      <c r="BY41" s="807"/>
      <c r="BZ41" s="807"/>
      <c r="CA41" s="807"/>
      <c r="CB41" s="807"/>
      <c r="CC41" s="807"/>
      <c r="CD41" s="807"/>
      <c r="CE41" s="807"/>
      <c r="CF41" s="807"/>
      <c r="CG41" s="807"/>
      <c r="CH41" s="807"/>
      <c r="CI41" s="807"/>
      <c r="CJ41" s="807"/>
      <c r="CK41" s="807"/>
      <c r="CL41" s="807"/>
      <c r="CM41" s="807"/>
      <c r="CN41" s="807"/>
      <c r="CO41" s="807"/>
      <c r="CP41" s="807"/>
      <c r="CQ41" s="807"/>
      <c r="CR41" s="807"/>
      <c r="CS41" s="807"/>
      <c r="CT41" s="807"/>
      <c r="CU41" s="807"/>
      <c r="CV41" s="807"/>
      <c r="CW41" s="807"/>
      <c r="CX41" s="807"/>
      <c r="CY41" s="807"/>
      <c r="CZ41" s="807"/>
      <c r="DA41" s="807"/>
      <c r="DB41" s="807"/>
      <c r="DC41" s="807"/>
      <c r="DD41" s="807"/>
      <c r="DE41" s="807"/>
      <c r="DF41" s="807"/>
      <c r="DG41" s="807"/>
      <c r="DH41" s="807"/>
      <c r="DI41" s="807"/>
      <c r="DJ41" s="807"/>
      <c r="DK41" s="807"/>
      <c r="DL41" s="807"/>
      <c r="DM41" s="807"/>
      <c r="DN41" s="807"/>
      <c r="DO41" s="807"/>
      <c r="DP41" s="807"/>
      <c r="DQ41" s="807"/>
      <c r="DR41" s="807"/>
    </row>
    <row r="42" spans="1:122" s="810" customFormat="1" hidden="1">
      <c r="A42" s="789" t="s">
        <v>1401</v>
      </c>
      <c r="B42" s="808" t="s">
        <v>1402</v>
      </c>
      <c r="C42" s="1319"/>
      <c r="D42" s="1319"/>
      <c r="E42" s="1319"/>
      <c r="F42" s="1319"/>
      <c r="G42" s="1319"/>
      <c r="H42" s="1319"/>
      <c r="I42" s="1319"/>
      <c r="J42" s="1319"/>
      <c r="K42" s="1319"/>
      <c r="L42" s="1319"/>
      <c r="M42" s="1319"/>
      <c r="N42" s="1319">
        <v>0</v>
      </c>
      <c r="O42" s="926"/>
      <c r="P42" s="807"/>
      <c r="Q42" s="807"/>
      <c r="R42" s="807"/>
      <c r="S42" s="807"/>
      <c r="T42" s="807"/>
      <c r="U42" s="807"/>
      <c r="V42" s="807"/>
      <c r="W42" s="807"/>
      <c r="X42" s="807"/>
      <c r="Y42" s="807"/>
      <c r="Z42" s="807"/>
      <c r="AA42" s="807"/>
      <c r="AB42" s="807"/>
      <c r="AC42" s="807"/>
      <c r="AD42" s="807"/>
      <c r="AE42" s="807"/>
      <c r="AF42" s="807"/>
      <c r="AG42" s="807"/>
      <c r="AH42" s="807"/>
      <c r="AI42" s="807"/>
      <c r="AJ42" s="807"/>
      <c r="AK42" s="807"/>
      <c r="AL42" s="807"/>
      <c r="AM42" s="807"/>
      <c r="AN42" s="807"/>
      <c r="AO42" s="807"/>
      <c r="AP42" s="807"/>
      <c r="AQ42" s="807"/>
      <c r="AR42" s="807"/>
      <c r="AS42" s="807"/>
      <c r="AT42" s="807"/>
      <c r="AU42" s="807"/>
      <c r="AV42" s="807"/>
      <c r="AW42" s="807"/>
      <c r="AX42" s="807"/>
      <c r="AY42" s="807"/>
      <c r="AZ42" s="807"/>
      <c r="BA42" s="807"/>
      <c r="BB42" s="807"/>
      <c r="BC42" s="807"/>
      <c r="BD42" s="807"/>
      <c r="BE42" s="807"/>
      <c r="BF42" s="807"/>
      <c r="BG42" s="807"/>
      <c r="BH42" s="807"/>
      <c r="BI42" s="807"/>
      <c r="BJ42" s="807"/>
      <c r="BK42" s="807"/>
      <c r="BL42" s="807"/>
      <c r="BM42" s="807"/>
      <c r="BN42" s="807"/>
      <c r="BO42" s="807"/>
      <c r="BP42" s="807"/>
      <c r="BQ42" s="807"/>
      <c r="BR42" s="807"/>
      <c r="BS42" s="807"/>
      <c r="BT42" s="807"/>
      <c r="BU42" s="807"/>
      <c r="BV42" s="807"/>
      <c r="BW42" s="807"/>
      <c r="BX42" s="807"/>
      <c r="BY42" s="807"/>
      <c r="BZ42" s="807"/>
      <c r="CA42" s="807"/>
      <c r="CB42" s="807"/>
      <c r="CC42" s="807"/>
      <c r="CD42" s="807"/>
      <c r="CE42" s="807"/>
      <c r="CF42" s="807"/>
      <c r="CG42" s="807"/>
      <c r="CH42" s="807"/>
      <c r="CI42" s="807"/>
      <c r="CJ42" s="807"/>
      <c r="CK42" s="807"/>
      <c r="CL42" s="807"/>
      <c r="CM42" s="807"/>
      <c r="CN42" s="807"/>
      <c r="CO42" s="807"/>
      <c r="CP42" s="807"/>
      <c r="CQ42" s="807"/>
      <c r="CR42" s="807"/>
      <c r="CS42" s="807"/>
      <c r="CT42" s="807"/>
      <c r="CU42" s="807"/>
      <c r="CV42" s="807"/>
      <c r="CW42" s="807"/>
      <c r="CX42" s="807"/>
      <c r="CY42" s="807"/>
      <c r="CZ42" s="807"/>
      <c r="DA42" s="807"/>
      <c r="DB42" s="807"/>
      <c r="DC42" s="807"/>
      <c r="DD42" s="807"/>
      <c r="DE42" s="807"/>
      <c r="DF42" s="807"/>
      <c r="DG42" s="807"/>
      <c r="DH42" s="807"/>
      <c r="DI42" s="807"/>
      <c r="DJ42" s="807"/>
      <c r="DK42" s="807"/>
      <c r="DL42" s="807"/>
      <c r="DM42" s="807"/>
      <c r="DN42" s="807"/>
      <c r="DO42" s="807"/>
      <c r="DP42" s="807"/>
      <c r="DQ42" s="807"/>
      <c r="DR42" s="807"/>
    </row>
    <row r="43" spans="1:122" s="810" customFormat="1" ht="42.75" hidden="1">
      <c r="A43" s="789" t="s">
        <v>1403</v>
      </c>
      <c r="B43" s="808" t="s">
        <v>1404</v>
      </c>
      <c r="C43" s="804"/>
      <c r="D43" s="804"/>
      <c r="E43" s="804"/>
      <c r="F43" s="804"/>
      <c r="G43" s="804"/>
      <c r="H43" s="804"/>
      <c r="I43" s="804"/>
      <c r="J43" s="804"/>
      <c r="K43" s="804"/>
      <c r="L43" s="804"/>
      <c r="M43" s="804"/>
      <c r="N43" s="804">
        <v>0</v>
      </c>
      <c r="O43" s="926"/>
      <c r="P43" s="807"/>
      <c r="Q43" s="807"/>
      <c r="R43" s="807"/>
      <c r="S43" s="807"/>
      <c r="T43" s="807"/>
      <c r="U43" s="807"/>
      <c r="V43" s="807"/>
      <c r="W43" s="807"/>
      <c r="X43" s="807"/>
      <c r="Y43" s="807"/>
      <c r="Z43" s="807"/>
      <c r="AA43" s="807"/>
      <c r="AB43" s="807"/>
      <c r="AC43" s="807"/>
      <c r="AD43" s="807"/>
      <c r="AE43" s="807"/>
      <c r="AF43" s="807"/>
      <c r="AG43" s="807"/>
      <c r="AH43" s="807"/>
      <c r="AI43" s="807"/>
      <c r="AJ43" s="807"/>
      <c r="AK43" s="807"/>
      <c r="AL43" s="807"/>
      <c r="AM43" s="807"/>
      <c r="AN43" s="807"/>
      <c r="AO43" s="807"/>
      <c r="AP43" s="807"/>
      <c r="AQ43" s="807"/>
      <c r="AR43" s="807"/>
      <c r="AS43" s="807"/>
      <c r="AT43" s="807"/>
      <c r="AU43" s="807"/>
      <c r="AV43" s="807"/>
      <c r="AW43" s="807"/>
      <c r="AX43" s="807"/>
      <c r="AY43" s="807"/>
      <c r="AZ43" s="807"/>
      <c r="BA43" s="807"/>
      <c r="BB43" s="807"/>
      <c r="BC43" s="807"/>
      <c r="BD43" s="807"/>
      <c r="BE43" s="807"/>
      <c r="BF43" s="807"/>
      <c r="BG43" s="807"/>
      <c r="BH43" s="807"/>
      <c r="BI43" s="807"/>
      <c r="BJ43" s="807"/>
      <c r="BK43" s="807"/>
      <c r="BL43" s="807"/>
      <c r="BM43" s="807"/>
      <c r="BN43" s="807"/>
      <c r="BO43" s="807"/>
      <c r="BP43" s="807"/>
      <c r="BQ43" s="807"/>
      <c r="BR43" s="807"/>
      <c r="BS43" s="807"/>
      <c r="BT43" s="807"/>
      <c r="BU43" s="807"/>
      <c r="BV43" s="807"/>
      <c r="BW43" s="807"/>
      <c r="BX43" s="807"/>
      <c r="BY43" s="807"/>
      <c r="BZ43" s="807"/>
      <c r="CA43" s="807"/>
      <c r="CB43" s="807"/>
      <c r="CC43" s="807"/>
      <c r="CD43" s="807"/>
      <c r="CE43" s="807"/>
      <c r="CF43" s="807"/>
      <c r="CG43" s="807"/>
      <c r="CH43" s="807"/>
      <c r="CI43" s="807"/>
      <c r="CJ43" s="807"/>
      <c r="CK43" s="807"/>
      <c r="CL43" s="807"/>
      <c r="CM43" s="807"/>
      <c r="CN43" s="807"/>
      <c r="CO43" s="807"/>
      <c r="CP43" s="807"/>
      <c r="CQ43" s="807"/>
      <c r="CR43" s="807"/>
      <c r="CS43" s="807"/>
      <c r="CT43" s="807"/>
      <c r="CU43" s="807"/>
      <c r="CV43" s="807"/>
      <c r="CW43" s="807"/>
      <c r="CX43" s="807"/>
      <c r="CY43" s="807"/>
      <c r="CZ43" s="807"/>
      <c r="DA43" s="807"/>
      <c r="DB43" s="807"/>
      <c r="DC43" s="807"/>
      <c r="DD43" s="807"/>
      <c r="DE43" s="807"/>
      <c r="DF43" s="807"/>
      <c r="DG43" s="807"/>
      <c r="DH43" s="807"/>
      <c r="DI43" s="807"/>
      <c r="DJ43" s="807"/>
      <c r="DK43" s="807"/>
      <c r="DL43" s="807"/>
      <c r="DM43" s="807"/>
      <c r="DN43" s="807"/>
      <c r="DO43" s="807"/>
      <c r="DP43" s="807"/>
      <c r="DQ43" s="807"/>
      <c r="DR43" s="807"/>
    </row>
    <row r="44" spans="1:122" s="810" customFormat="1" hidden="1">
      <c r="A44" s="789" t="s">
        <v>1405</v>
      </c>
      <c r="B44" s="808" t="s">
        <v>1406</v>
      </c>
      <c r="C44" s="1319"/>
      <c r="D44" s="1319"/>
      <c r="E44" s="1319"/>
      <c r="F44" s="1319"/>
      <c r="G44" s="1319"/>
      <c r="H44" s="1319"/>
      <c r="I44" s="1319"/>
      <c r="J44" s="1319"/>
      <c r="K44" s="1319"/>
      <c r="L44" s="1319"/>
      <c r="M44" s="1319"/>
      <c r="N44" s="1319">
        <v>0</v>
      </c>
      <c r="O44" s="926"/>
      <c r="P44" s="807"/>
      <c r="Q44" s="807"/>
      <c r="R44" s="807"/>
      <c r="S44" s="807"/>
      <c r="T44" s="807"/>
      <c r="U44" s="807"/>
      <c r="V44" s="807"/>
      <c r="W44" s="807"/>
      <c r="X44" s="807"/>
      <c r="Y44" s="807"/>
      <c r="Z44" s="807"/>
      <c r="AA44" s="807"/>
      <c r="AB44" s="807"/>
      <c r="AC44" s="807"/>
      <c r="AD44" s="807"/>
      <c r="AE44" s="807"/>
      <c r="AF44" s="807"/>
      <c r="AG44" s="807"/>
      <c r="AH44" s="807"/>
      <c r="AI44" s="807"/>
      <c r="AJ44" s="807"/>
      <c r="AK44" s="807"/>
      <c r="AL44" s="807"/>
      <c r="AM44" s="807"/>
      <c r="AN44" s="807"/>
      <c r="AO44" s="807"/>
      <c r="AP44" s="807"/>
      <c r="AQ44" s="807"/>
      <c r="AR44" s="807"/>
      <c r="AS44" s="807"/>
      <c r="AT44" s="807"/>
      <c r="AU44" s="807"/>
      <c r="AV44" s="807"/>
      <c r="AW44" s="807"/>
      <c r="AX44" s="807"/>
      <c r="AY44" s="807"/>
      <c r="AZ44" s="807"/>
      <c r="BA44" s="807"/>
      <c r="BB44" s="807"/>
      <c r="BC44" s="807"/>
      <c r="BD44" s="807"/>
      <c r="BE44" s="807"/>
      <c r="BF44" s="807"/>
      <c r="BG44" s="807"/>
      <c r="BH44" s="807"/>
      <c r="BI44" s="807"/>
      <c r="BJ44" s="807"/>
      <c r="BK44" s="807"/>
      <c r="BL44" s="807"/>
      <c r="BM44" s="807"/>
      <c r="BN44" s="807"/>
      <c r="BO44" s="807"/>
      <c r="BP44" s="807"/>
      <c r="BQ44" s="807"/>
      <c r="BR44" s="807"/>
      <c r="BS44" s="807"/>
      <c r="BT44" s="807"/>
      <c r="BU44" s="807"/>
      <c r="BV44" s="807"/>
      <c r="BW44" s="807"/>
      <c r="BX44" s="807"/>
      <c r="BY44" s="807"/>
      <c r="BZ44" s="807"/>
      <c r="CA44" s="807"/>
      <c r="CB44" s="807"/>
      <c r="CC44" s="807"/>
      <c r="CD44" s="807"/>
      <c r="CE44" s="807"/>
      <c r="CF44" s="807"/>
      <c r="CG44" s="807"/>
      <c r="CH44" s="807"/>
      <c r="CI44" s="807"/>
      <c r="CJ44" s="807"/>
      <c r="CK44" s="807"/>
      <c r="CL44" s="807"/>
      <c r="CM44" s="807"/>
      <c r="CN44" s="807"/>
      <c r="CO44" s="807"/>
      <c r="CP44" s="807"/>
      <c r="CQ44" s="807"/>
      <c r="CR44" s="807"/>
      <c r="CS44" s="807"/>
      <c r="CT44" s="807"/>
      <c r="CU44" s="807"/>
      <c r="CV44" s="807"/>
      <c r="CW44" s="807"/>
      <c r="CX44" s="807"/>
      <c r="CY44" s="807"/>
      <c r="CZ44" s="807"/>
      <c r="DA44" s="807"/>
      <c r="DB44" s="807"/>
      <c r="DC44" s="807"/>
      <c r="DD44" s="807"/>
      <c r="DE44" s="807"/>
      <c r="DF44" s="807"/>
      <c r="DG44" s="807"/>
      <c r="DH44" s="807"/>
      <c r="DI44" s="807"/>
      <c r="DJ44" s="807"/>
      <c r="DK44" s="807"/>
      <c r="DL44" s="807"/>
      <c r="DM44" s="807"/>
      <c r="DN44" s="807"/>
      <c r="DO44" s="807"/>
      <c r="DP44" s="807"/>
      <c r="DQ44" s="807"/>
      <c r="DR44" s="807"/>
    </row>
    <row r="45" spans="1:122" s="810" customFormat="1" ht="28.5" hidden="1">
      <c r="A45" s="789" t="s">
        <v>1407</v>
      </c>
      <c r="B45" s="808" t="s">
        <v>1408</v>
      </c>
      <c r="C45" s="1321"/>
      <c r="D45" s="1321"/>
      <c r="E45" s="1321"/>
      <c r="F45" s="1321"/>
      <c r="G45" s="1321"/>
      <c r="H45" s="1319"/>
      <c r="I45" s="1321"/>
      <c r="J45" s="1319"/>
      <c r="K45" s="1321"/>
      <c r="L45" s="1319"/>
      <c r="M45" s="1321"/>
      <c r="N45" s="1319">
        <v>0</v>
      </c>
      <c r="O45" s="926"/>
      <c r="P45" s="807"/>
      <c r="Q45" s="807"/>
      <c r="R45" s="807"/>
      <c r="S45" s="807"/>
      <c r="T45" s="807"/>
      <c r="U45" s="807"/>
      <c r="V45" s="807"/>
      <c r="W45" s="807"/>
      <c r="X45" s="807"/>
      <c r="Y45" s="807"/>
      <c r="Z45" s="807"/>
      <c r="AA45" s="807"/>
      <c r="AB45" s="807"/>
      <c r="AC45" s="807"/>
      <c r="AD45" s="807"/>
      <c r="AE45" s="807"/>
      <c r="AF45" s="807"/>
      <c r="AG45" s="807"/>
      <c r="AH45" s="807"/>
      <c r="AI45" s="807"/>
      <c r="AJ45" s="807"/>
      <c r="AK45" s="807"/>
      <c r="AL45" s="807"/>
      <c r="AM45" s="807"/>
      <c r="AN45" s="807"/>
      <c r="AO45" s="807"/>
      <c r="AP45" s="807"/>
      <c r="AQ45" s="807"/>
      <c r="AR45" s="807"/>
      <c r="AS45" s="807"/>
      <c r="AT45" s="807"/>
      <c r="AU45" s="807"/>
      <c r="AV45" s="807"/>
      <c r="AW45" s="807"/>
      <c r="AX45" s="807"/>
      <c r="AY45" s="807"/>
      <c r="AZ45" s="807"/>
      <c r="BA45" s="807"/>
      <c r="BB45" s="807"/>
      <c r="BC45" s="807"/>
      <c r="BD45" s="807"/>
      <c r="BE45" s="807"/>
      <c r="BF45" s="807"/>
      <c r="BG45" s="807"/>
      <c r="BH45" s="807"/>
      <c r="BI45" s="807"/>
      <c r="BJ45" s="807"/>
      <c r="BK45" s="807"/>
      <c r="BL45" s="807"/>
      <c r="BM45" s="807"/>
      <c r="BN45" s="807"/>
      <c r="BO45" s="807"/>
      <c r="BP45" s="807"/>
      <c r="BQ45" s="807"/>
      <c r="BR45" s="807"/>
      <c r="BS45" s="807"/>
      <c r="BT45" s="807"/>
      <c r="BU45" s="807"/>
      <c r="BV45" s="807"/>
      <c r="BW45" s="807"/>
      <c r="BX45" s="807"/>
      <c r="BY45" s="807"/>
      <c r="BZ45" s="807"/>
      <c r="CA45" s="807"/>
      <c r="CB45" s="807"/>
      <c r="CC45" s="807"/>
      <c r="CD45" s="807"/>
      <c r="CE45" s="807"/>
      <c r="CF45" s="807"/>
      <c r="CG45" s="807"/>
      <c r="CH45" s="807"/>
      <c r="CI45" s="807"/>
      <c r="CJ45" s="807"/>
      <c r="CK45" s="807"/>
      <c r="CL45" s="807"/>
      <c r="CM45" s="807"/>
      <c r="CN45" s="807"/>
      <c r="CO45" s="807"/>
      <c r="CP45" s="807"/>
      <c r="CQ45" s="807"/>
      <c r="CR45" s="807"/>
      <c r="CS45" s="807"/>
      <c r="CT45" s="807"/>
      <c r="CU45" s="807"/>
      <c r="CV45" s="807"/>
      <c r="CW45" s="807"/>
      <c r="CX45" s="807"/>
      <c r="CY45" s="807"/>
      <c r="CZ45" s="807"/>
      <c r="DA45" s="807"/>
      <c r="DB45" s="807"/>
      <c r="DC45" s="807"/>
      <c r="DD45" s="807"/>
      <c r="DE45" s="807"/>
      <c r="DF45" s="807"/>
      <c r="DG45" s="807"/>
      <c r="DH45" s="807"/>
      <c r="DI45" s="807"/>
      <c r="DJ45" s="807"/>
      <c r="DK45" s="807"/>
      <c r="DL45" s="807"/>
      <c r="DM45" s="807"/>
      <c r="DN45" s="807"/>
      <c r="DO45" s="807"/>
      <c r="DP45" s="807"/>
      <c r="DQ45" s="807"/>
      <c r="DR45" s="807"/>
    </row>
    <row r="46" spans="1:122" s="810" customFormat="1" hidden="1">
      <c r="A46" s="789" t="s">
        <v>1409</v>
      </c>
      <c r="B46" s="808" t="s">
        <v>1410</v>
      </c>
      <c r="C46" s="1319"/>
      <c r="D46" s="1319"/>
      <c r="E46" s="1321"/>
      <c r="F46" s="1319"/>
      <c r="G46" s="1319"/>
      <c r="H46" s="1319"/>
      <c r="I46" s="1319"/>
      <c r="J46" s="1319"/>
      <c r="K46" s="1319"/>
      <c r="L46" s="1319"/>
      <c r="M46" s="1319"/>
      <c r="N46" s="1319">
        <v>0</v>
      </c>
      <c r="O46" s="926"/>
      <c r="P46" s="807"/>
      <c r="Q46" s="807"/>
      <c r="R46" s="807"/>
      <c r="S46" s="807"/>
      <c r="T46" s="807"/>
      <c r="U46" s="807"/>
      <c r="V46" s="807"/>
      <c r="W46" s="807"/>
      <c r="X46" s="807"/>
      <c r="Y46" s="807"/>
      <c r="Z46" s="807"/>
      <c r="AA46" s="807"/>
      <c r="AB46" s="807"/>
      <c r="AC46" s="807"/>
      <c r="AD46" s="807"/>
      <c r="AE46" s="807"/>
      <c r="AF46" s="807"/>
      <c r="AG46" s="807"/>
      <c r="AH46" s="807"/>
      <c r="AI46" s="807"/>
      <c r="AJ46" s="807"/>
      <c r="AK46" s="807"/>
      <c r="AL46" s="807"/>
      <c r="AM46" s="807"/>
      <c r="AN46" s="807"/>
      <c r="AO46" s="807"/>
      <c r="AP46" s="807"/>
      <c r="AQ46" s="807"/>
      <c r="AR46" s="807"/>
      <c r="AS46" s="807"/>
      <c r="AT46" s="807"/>
      <c r="AU46" s="807"/>
      <c r="AV46" s="807"/>
      <c r="AW46" s="807"/>
      <c r="AX46" s="807"/>
      <c r="AY46" s="807"/>
      <c r="AZ46" s="807"/>
      <c r="BA46" s="807"/>
      <c r="BB46" s="807"/>
      <c r="BC46" s="807"/>
      <c r="BD46" s="807"/>
      <c r="BE46" s="807"/>
      <c r="BF46" s="807"/>
      <c r="BG46" s="807"/>
      <c r="BH46" s="807"/>
      <c r="BI46" s="807"/>
      <c r="BJ46" s="807"/>
      <c r="BK46" s="807"/>
      <c r="BL46" s="807"/>
      <c r="BM46" s="807"/>
      <c r="BN46" s="807"/>
      <c r="BO46" s="807"/>
      <c r="BP46" s="807"/>
      <c r="BQ46" s="807"/>
      <c r="BR46" s="807"/>
      <c r="BS46" s="807"/>
      <c r="BT46" s="807"/>
      <c r="BU46" s="807"/>
      <c r="BV46" s="807"/>
      <c r="BW46" s="807"/>
      <c r="BX46" s="807"/>
      <c r="BY46" s="807"/>
      <c r="BZ46" s="807"/>
      <c r="CA46" s="807"/>
      <c r="CB46" s="807"/>
      <c r="CC46" s="807"/>
      <c r="CD46" s="807"/>
      <c r="CE46" s="807"/>
      <c r="CF46" s="807"/>
      <c r="CG46" s="807"/>
      <c r="CH46" s="807"/>
      <c r="CI46" s="807"/>
      <c r="CJ46" s="807"/>
      <c r="CK46" s="807"/>
      <c r="CL46" s="807"/>
      <c r="CM46" s="807"/>
      <c r="CN46" s="807"/>
      <c r="CO46" s="807"/>
      <c r="CP46" s="807"/>
      <c r="CQ46" s="807"/>
      <c r="CR46" s="807"/>
      <c r="CS46" s="807"/>
      <c r="CT46" s="807"/>
      <c r="CU46" s="807"/>
      <c r="CV46" s="807"/>
      <c r="CW46" s="807"/>
      <c r="CX46" s="807"/>
      <c r="CY46" s="807"/>
      <c r="CZ46" s="807"/>
      <c r="DA46" s="807"/>
      <c r="DB46" s="807"/>
      <c r="DC46" s="807"/>
      <c r="DD46" s="807"/>
      <c r="DE46" s="807"/>
      <c r="DF46" s="807"/>
      <c r="DG46" s="807"/>
      <c r="DH46" s="807"/>
      <c r="DI46" s="807"/>
      <c r="DJ46" s="807"/>
      <c r="DK46" s="807"/>
      <c r="DL46" s="807"/>
      <c r="DM46" s="807"/>
      <c r="DN46" s="807"/>
      <c r="DO46" s="807"/>
      <c r="DP46" s="807"/>
      <c r="DQ46" s="807"/>
      <c r="DR46" s="807"/>
    </row>
    <row r="47" spans="1:122" s="810" customFormat="1">
      <c r="A47" s="789" t="s">
        <v>1411</v>
      </c>
      <c r="B47" s="808" t="s">
        <v>1412</v>
      </c>
      <c r="C47" s="1319">
        <v>177.3</v>
      </c>
      <c r="D47" s="1319">
        <v>0</v>
      </c>
      <c r="E47" s="1319">
        <v>56.18</v>
      </c>
      <c r="F47" s="1319">
        <v>56.18</v>
      </c>
      <c r="G47" s="1319">
        <v>56.18</v>
      </c>
      <c r="H47" s="1319">
        <f>G47*1.04</f>
        <v>58.427199999999999</v>
      </c>
      <c r="I47" s="1319">
        <f>H47</f>
        <v>58.427199999999999</v>
      </c>
      <c r="J47" s="1319">
        <f>I47*1.04</f>
        <v>60.764288000000001</v>
      </c>
      <c r="K47" s="1319">
        <f>J47</f>
        <v>60.764288000000001</v>
      </c>
      <c r="L47" s="1319">
        <f>K47*1.04</f>
        <v>63.194859520000001</v>
      </c>
      <c r="M47" s="1319">
        <f>L47</f>
        <v>63.194859520000001</v>
      </c>
      <c r="N47" s="1319">
        <f>M47*1.04</f>
        <v>65.722653900799997</v>
      </c>
      <c r="O47" s="926"/>
      <c r="P47" s="807"/>
      <c r="Q47" s="807"/>
      <c r="R47" s="807"/>
      <c r="S47" s="807"/>
      <c r="T47" s="807"/>
      <c r="U47" s="807"/>
      <c r="V47" s="807"/>
      <c r="W47" s="807"/>
      <c r="X47" s="807"/>
      <c r="Y47" s="807"/>
      <c r="Z47" s="807"/>
      <c r="AA47" s="807"/>
      <c r="AB47" s="807"/>
      <c r="AC47" s="807"/>
      <c r="AD47" s="807"/>
      <c r="AE47" s="807"/>
      <c r="AF47" s="807"/>
      <c r="AG47" s="807"/>
      <c r="AH47" s="807"/>
      <c r="AI47" s="807"/>
      <c r="AJ47" s="807"/>
      <c r="AK47" s="807"/>
      <c r="AL47" s="807"/>
      <c r="AM47" s="807"/>
      <c r="AN47" s="807"/>
      <c r="AO47" s="807"/>
      <c r="AP47" s="807"/>
      <c r="AQ47" s="807"/>
      <c r="AR47" s="807"/>
      <c r="AS47" s="807"/>
      <c r="AT47" s="807"/>
      <c r="AU47" s="807"/>
      <c r="AV47" s="807"/>
      <c r="AW47" s="807"/>
      <c r="AX47" s="807"/>
      <c r="AY47" s="807"/>
      <c r="AZ47" s="807"/>
      <c r="BA47" s="807"/>
      <c r="BB47" s="807"/>
      <c r="BC47" s="807"/>
      <c r="BD47" s="807"/>
      <c r="BE47" s="807"/>
      <c r="BF47" s="807"/>
      <c r="BG47" s="807"/>
      <c r="BH47" s="807"/>
      <c r="BI47" s="807"/>
      <c r="BJ47" s="807"/>
      <c r="BK47" s="807"/>
      <c r="BL47" s="807"/>
      <c r="BM47" s="807"/>
      <c r="BN47" s="807"/>
      <c r="BO47" s="807"/>
      <c r="BP47" s="807"/>
      <c r="BQ47" s="807"/>
      <c r="BR47" s="807"/>
      <c r="BS47" s="807"/>
      <c r="BT47" s="807"/>
      <c r="BU47" s="807"/>
      <c r="BV47" s="807"/>
      <c r="BW47" s="807"/>
      <c r="BX47" s="807"/>
      <c r="BY47" s="807"/>
      <c r="BZ47" s="807"/>
      <c r="CA47" s="807"/>
      <c r="CB47" s="807"/>
      <c r="CC47" s="807"/>
      <c r="CD47" s="807"/>
      <c r="CE47" s="807"/>
      <c r="CF47" s="807"/>
      <c r="CG47" s="807"/>
      <c r="CH47" s="807"/>
      <c r="CI47" s="807"/>
      <c r="CJ47" s="807"/>
      <c r="CK47" s="807"/>
      <c r="CL47" s="807"/>
      <c r="CM47" s="807"/>
      <c r="CN47" s="807"/>
      <c r="CO47" s="807"/>
      <c r="CP47" s="807"/>
      <c r="CQ47" s="807"/>
      <c r="CR47" s="807"/>
      <c r="CS47" s="807"/>
      <c r="CT47" s="807"/>
      <c r="CU47" s="807"/>
      <c r="CV47" s="807"/>
      <c r="CW47" s="807"/>
      <c r="CX47" s="807"/>
      <c r="CY47" s="807"/>
      <c r="CZ47" s="807"/>
      <c r="DA47" s="807"/>
      <c r="DB47" s="807"/>
      <c r="DC47" s="807"/>
      <c r="DD47" s="807"/>
      <c r="DE47" s="807"/>
      <c r="DF47" s="807"/>
      <c r="DG47" s="807"/>
      <c r="DH47" s="807"/>
      <c r="DI47" s="807"/>
      <c r="DJ47" s="807"/>
      <c r="DK47" s="807"/>
      <c r="DL47" s="807"/>
      <c r="DM47" s="807"/>
      <c r="DN47" s="807"/>
      <c r="DO47" s="807"/>
      <c r="DP47" s="807"/>
      <c r="DQ47" s="807"/>
      <c r="DR47" s="807"/>
    </row>
    <row r="48" spans="1:122" s="810" customFormat="1">
      <c r="A48" s="789" t="s">
        <v>51</v>
      </c>
      <c r="B48" s="1310" t="s">
        <v>1413</v>
      </c>
      <c r="C48" s="791">
        <v>0</v>
      </c>
      <c r="D48" s="791">
        <v>0</v>
      </c>
      <c r="E48" s="791">
        <v>71.64</v>
      </c>
      <c r="F48" s="791">
        <v>71.64</v>
      </c>
      <c r="G48" s="791">
        <v>71.64</v>
      </c>
      <c r="H48" s="1319">
        <f>G48*1.04</f>
        <v>74.505600000000001</v>
      </c>
      <c r="I48" s="1319">
        <f>H48</f>
        <v>74.505600000000001</v>
      </c>
      <c r="J48" s="1319">
        <f>I48*1.04</f>
        <v>77.485824000000008</v>
      </c>
      <c r="K48" s="1319">
        <f>J48</f>
        <v>77.485824000000008</v>
      </c>
      <c r="L48" s="1319">
        <f>K48*1.04</f>
        <v>80.585256960000009</v>
      </c>
      <c r="M48" s="1319">
        <f>L48</f>
        <v>80.585256960000009</v>
      </c>
      <c r="N48" s="1319">
        <f>M48*1.04</f>
        <v>83.80866723840002</v>
      </c>
      <c r="O48" s="926"/>
      <c r="P48" s="807"/>
      <c r="Q48" s="807"/>
      <c r="R48" s="807"/>
      <c r="S48" s="807"/>
      <c r="T48" s="807"/>
      <c r="U48" s="807"/>
      <c r="V48" s="807"/>
      <c r="W48" s="807"/>
      <c r="X48" s="807"/>
      <c r="Y48" s="807"/>
      <c r="Z48" s="807"/>
      <c r="AA48" s="807"/>
      <c r="AB48" s="807"/>
      <c r="AC48" s="807"/>
      <c r="AD48" s="807"/>
      <c r="AE48" s="807"/>
      <c r="AF48" s="807"/>
      <c r="AG48" s="807"/>
      <c r="AH48" s="807"/>
      <c r="AI48" s="807"/>
      <c r="AJ48" s="807"/>
      <c r="AK48" s="807"/>
      <c r="AL48" s="807"/>
      <c r="AM48" s="807"/>
      <c r="AN48" s="807"/>
      <c r="AO48" s="807"/>
      <c r="AP48" s="807"/>
      <c r="AQ48" s="807"/>
      <c r="AR48" s="807"/>
      <c r="AS48" s="807"/>
      <c r="AT48" s="807"/>
      <c r="AU48" s="807"/>
      <c r="AV48" s="807"/>
      <c r="AW48" s="807"/>
      <c r="AX48" s="807"/>
      <c r="AY48" s="807"/>
      <c r="AZ48" s="807"/>
      <c r="BA48" s="807"/>
      <c r="BB48" s="807"/>
      <c r="BC48" s="807"/>
      <c r="BD48" s="807"/>
      <c r="BE48" s="807"/>
      <c r="BF48" s="807"/>
      <c r="BG48" s="807"/>
      <c r="BH48" s="807"/>
      <c r="BI48" s="807"/>
      <c r="BJ48" s="807"/>
      <c r="BK48" s="807"/>
      <c r="BL48" s="807"/>
      <c r="BM48" s="807"/>
      <c r="BN48" s="807"/>
      <c r="BO48" s="807"/>
      <c r="BP48" s="807"/>
      <c r="BQ48" s="807"/>
      <c r="BR48" s="807"/>
      <c r="BS48" s="807"/>
      <c r="BT48" s="807"/>
      <c r="BU48" s="807"/>
      <c r="BV48" s="807"/>
      <c r="BW48" s="807"/>
      <c r="BX48" s="807"/>
      <c r="BY48" s="807"/>
      <c r="BZ48" s="807"/>
      <c r="CA48" s="807"/>
      <c r="CB48" s="807"/>
      <c r="CC48" s="807"/>
      <c r="CD48" s="807"/>
      <c r="CE48" s="807"/>
      <c r="CF48" s="807"/>
      <c r="CG48" s="807"/>
      <c r="CH48" s="807"/>
      <c r="CI48" s="807"/>
      <c r="CJ48" s="807"/>
      <c r="CK48" s="807"/>
      <c r="CL48" s="807"/>
      <c r="CM48" s="807"/>
      <c r="CN48" s="807"/>
      <c r="CO48" s="807"/>
      <c r="CP48" s="807"/>
      <c r="CQ48" s="807"/>
      <c r="CR48" s="807"/>
      <c r="CS48" s="807"/>
      <c r="CT48" s="807"/>
      <c r="CU48" s="807"/>
      <c r="CV48" s="807"/>
      <c r="CW48" s="807"/>
      <c r="CX48" s="807"/>
      <c r="CY48" s="807"/>
      <c r="CZ48" s="807"/>
      <c r="DA48" s="807"/>
      <c r="DB48" s="807"/>
      <c r="DC48" s="807"/>
      <c r="DD48" s="807"/>
      <c r="DE48" s="807"/>
      <c r="DF48" s="807"/>
      <c r="DG48" s="807"/>
      <c r="DH48" s="807"/>
      <c r="DI48" s="807"/>
      <c r="DJ48" s="807"/>
      <c r="DK48" s="807"/>
      <c r="DL48" s="807"/>
      <c r="DM48" s="807"/>
      <c r="DN48" s="807"/>
      <c r="DO48" s="807"/>
      <c r="DP48" s="807"/>
      <c r="DQ48" s="807"/>
      <c r="DR48" s="807"/>
    </row>
    <row r="49" spans="1:122" s="810" customFormat="1" ht="42.75">
      <c r="A49" s="789" t="s">
        <v>1414</v>
      </c>
      <c r="B49" s="808" t="s">
        <v>1415</v>
      </c>
      <c r="C49" s="791">
        <v>0</v>
      </c>
      <c r="D49" s="791">
        <v>0</v>
      </c>
      <c r="E49" s="791">
        <v>71.64</v>
      </c>
      <c r="F49" s="791">
        <v>71.64</v>
      </c>
      <c r="G49" s="791">
        <v>71.64</v>
      </c>
      <c r="H49" s="1319">
        <f>G49*1.04</f>
        <v>74.505600000000001</v>
      </c>
      <c r="I49" s="1319">
        <f>H49</f>
        <v>74.505600000000001</v>
      </c>
      <c r="J49" s="1319">
        <f>I49*1.04</f>
        <v>77.485824000000008</v>
      </c>
      <c r="K49" s="1319">
        <f>J49</f>
        <v>77.485824000000008</v>
      </c>
      <c r="L49" s="1319">
        <f>K49*1.04</f>
        <v>80.585256960000009</v>
      </c>
      <c r="M49" s="1319">
        <f>L49</f>
        <v>80.585256960000009</v>
      </c>
      <c r="N49" s="1319">
        <v>0</v>
      </c>
      <c r="O49" s="926"/>
      <c r="P49" s="807"/>
      <c r="Q49" s="807"/>
      <c r="R49" s="807"/>
      <c r="S49" s="807"/>
      <c r="T49" s="807"/>
      <c r="U49" s="807"/>
      <c r="V49" s="807"/>
      <c r="W49" s="807"/>
      <c r="X49" s="807"/>
      <c r="Y49" s="807"/>
      <c r="Z49" s="807"/>
      <c r="AA49" s="807"/>
      <c r="AB49" s="807"/>
      <c r="AC49" s="807"/>
      <c r="AD49" s="807"/>
      <c r="AE49" s="807"/>
      <c r="AF49" s="807"/>
      <c r="AG49" s="807"/>
      <c r="AH49" s="807"/>
      <c r="AI49" s="807"/>
      <c r="AJ49" s="807"/>
      <c r="AK49" s="807"/>
      <c r="AL49" s="807"/>
      <c r="AM49" s="807"/>
      <c r="AN49" s="807"/>
      <c r="AO49" s="807"/>
      <c r="AP49" s="807"/>
      <c r="AQ49" s="807"/>
      <c r="AR49" s="807"/>
      <c r="AS49" s="807"/>
      <c r="AT49" s="807"/>
      <c r="AU49" s="807"/>
      <c r="AV49" s="807"/>
      <c r="AW49" s="807"/>
      <c r="AX49" s="807"/>
      <c r="AY49" s="807"/>
      <c r="AZ49" s="807"/>
      <c r="BA49" s="807"/>
      <c r="BB49" s="807"/>
      <c r="BC49" s="807"/>
      <c r="BD49" s="807"/>
      <c r="BE49" s="807"/>
      <c r="BF49" s="807"/>
      <c r="BG49" s="807"/>
      <c r="BH49" s="807"/>
      <c r="BI49" s="807"/>
      <c r="BJ49" s="807"/>
      <c r="BK49" s="807"/>
      <c r="BL49" s="807"/>
      <c r="BM49" s="807"/>
      <c r="BN49" s="807"/>
      <c r="BO49" s="807"/>
      <c r="BP49" s="807"/>
      <c r="BQ49" s="807"/>
      <c r="BR49" s="807"/>
      <c r="BS49" s="807"/>
      <c r="BT49" s="807"/>
      <c r="BU49" s="807"/>
      <c r="BV49" s="807"/>
      <c r="BW49" s="807"/>
      <c r="BX49" s="807"/>
      <c r="BY49" s="807"/>
      <c r="BZ49" s="807"/>
      <c r="CA49" s="807"/>
      <c r="CB49" s="807"/>
      <c r="CC49" s="807"/>
      <c r="CD49" s="807"/>
      <c r="CE49" s="807"/>
      <c r="CF49" s="807"/>
      <c r="CG49" s="807"/>
      <c r="CH49" s="807"/>
      <c r="CI49" s="807"/>
      <c r="CJ49" s="807"/>
      <c r="CK49" s="807"/>
      <c r="CL49" s="807"/>
      <c r="CM49" s="807"/>
      <c r="CN49" s="807"/>
      <c r="CO49" s="807"/>
      <c r="CP49" s="807"/>
      <c r="CQ49" s="807"/>
      <c r="CR49" s="807"/>
      <c r="CS49" s="807"/>
      <c r="CT49" s="807"/>
      <c r="CU49" s="807"/>
      <c r="CV49" s="807"/>
      <c r="CW49" s="807"/>
      <c r="CX49" s="807"/>
      <c r="CY49" s="807"/>
      <c r="CZ49" s="807"/>
      <c r="DA49" s="807"/>
      <c r="DB49" s="807"/>
      <c r="DC49" s="807"/>
      <c r="DD49" s="807"/>
      <c r="DE49" s="807"/>
      <c r="DF49" s="807"/>
      <c r="DG49" s="807"/>
      <c r="DH49" s="807"/>
      <c r="DI49" s="807"/>
      <c r="DJ49" s="807"/>
      <c r="DK49" s="807"/>
      <c r="DL49" s="807"/>
      <c r="DM49" s="807"/>
      <c r="DN49" s="807"/>
      <c r="DO49" s="807"/>
      <c r="DP49" s="807"/>
      <c r="DQ49" s="807"/>
      <c r="DR49" s="807"/>
    </row>
    <row r="50" spans="1:122" s="761" customFormat="1" ht="48" hidden="1" customHeight="1">
      <c r="A50" s="789" t="s">
        <v>1416</v>
      </c>
      <c r="B50" s="776" t="s">
        <v>1417</v>
      </c>
      <c r="C50" s="1319"/>
      <c r="D50" s="1319"/>
      <c r="E50" s="1320"/>
      <c r="F50" s="1319"/>
      <c r="G50" s="1319"/>
      <c r="H50" s="1319">
        <v>0</v>
      </c>
      <c r="I50" s="1319"/>
      <c r="J50" s="1319">
        <v>0</v>
      </c>
      <c r="K50" s="1319"/>
      <c r="L50" s="1319">
        <v>0</v>
      </c>
      <c r="M50" s="1319"/>
      <c r="N50" s="1319">
        <v>0</v>
      </c>
      <c r="O50" s="924"/>
      <c r="P50" s="760"/>
      <c r="Q50" s="760"/>
      <c r="R50" s="760"/>
      <c r="S50" s="760"/>
      <c r="T50" s="760"/>
      <c r="U50" s="760"/>
      <c r="V50" s="760"/>
      <c r="W50" s="760"/>
      <c r="X50" s="760"/>
      <c r="Y50" s="760"/>
      <c r="Z50" s="760"/>
      <c r="AA50" s="760"/>
      <c r="AB50" s="760"/>
      <c r="AC50" s="760"/>
      <c r="AD50" s="760"/>
      <c r="AE50" s="760"/>
      <c r="AF50" s="760"/>
      <c r="AG50" s="760"/>
      <c r="AH50" s="760"/>
      <c r="AI50" s="760"/>
      <c r="AJ50" s="760"/>
      <c r="AK50" s="760"/>
      <c r="AL50" s="760"/>
      <c r="AM50" s="760"/>
      <c r="AN50" s="760"/>
      <c r="AO50" s="760"/>
      <c r="AP50" s="760"/>
      <c r="AQ50" s="760"/>
      <c r="AR50" s="760"/>
      <c r="AS50" s="760"/>
      <c r="AT50" s="760"/>
      <c r="AU50" s="760"/>
      <c r="AV50" s="760"/>
      <c r="AW50" s="760"/>
      <c r="AX50" s="760"/>
      <c r="AY50" s="760"/>
      <c r="AZ50" s="760"/>
      <c r="BA50" s="760"/>
      <c r="BB50" s="760"/>
      <c r="BC50" s="760"/>
      <c r="BD50" s="760"/>
      <c r="BE50" s="760"/>
      <c r="BF50" s="760"/>
      <c r="BG50" s="760"/>
      <c r="BH50" s="760"/>
      <c r="BI50" s="760"/>
      <c r="BJ50" s="760"/>
      <c r="BK50" s="760"/>
      <c r="BL50" s="760"/>
      <c r="BM50" s="760"/>
      <c r="BN50" s="760"/>
      <c r="BO50" s="760"/>
      <c r="BP50" s="760"/>
      <c r="BQ50" s="760"/>
      <c r="BR50" s="760"/>
      <c r="BS50" s="760"/>
      <c r="BT50" s="760"/>
      <c r="BU50" s="760"/>
      <c r="BV50" s="760"/>
      <c r="BW50" s="760"/>
      <c r="BX50" s="760"/>
      <c r="BY50" s="760"/>
      <c r="BZ50" s="760"/>
      <c r="CA50" s="760"/>
      <c r="CB50" s="760"/>
      <c r="CC50" s="760"/>
      <c r="CD50" s="760"/>
      <c r="CE50" s="760"/>
      <c r="CF50" s="760"/>
      <c r="CG50" s="760"/>
      <c r="CH50" s="760"/>
      <c r="CI50" s="760"/>
      <c r="CJ50" s="760"/>
      <c r="CK50" s="760"/>
      <c r="CL50" s="760"/>
      <c r="CM50" s="760"/>
      <c r="CN50" s="760"/>
      <c r="CO50" s="760"/>
      <c r="CP50" s="760"/>
      <c r="CQ50" s="760"/>
      <c r="CR50" s="760"/>
      <c r="CS50" s="760"/>
      <c r="CT50" s="760"/>
      <c r="CU50" s="760"/>
      <c r="CV50" s="760"/>
      <c r="CW50" s="760"/>
      <c r="CX50" s="760"/>
      <c r="CY50" s="760"/>
      <c r="CZ50" s="760"/>
      <c r="DA50" s="760"/>
      <c r="DB50" s="760"/>
      <c r="DC50" s="760"/>
      <c r="DD50" s="760"/>
      <c r="DE50" s="760"/>
      <c r="DF50" s="760"/>
      <c r="DG50" s="760"/>
      <c r="DH50" s="760"/>
      <c r="DI50" s="760"/>
      <c r="DJ50" s="760"/>
      <c r="DK50" s="760"/>
      <c r="DL50" s="760"/>
      <c r="DM50" s="760"/>
      <c r="DN50" s="760"/>
      <c r="DO50" s="760"/>
      <c r="DP50" s="760"/>
      <c r="DQ50" s="760"/>
      <c r="DR50" s="760"/>
    </row>
    <row r="51" spans="1:122" s="761" customFormat="1" ht="42" hidden="1" customHeight="1">
      <c r="A51" s="789" t="s">
        <v>1418</v>
      </c>
      <c r="B51" s="803" t="s">
        <v>1419</v>
      </c>
      <c r="C51" s="804">
        <v>0</v>
      </c>
      <c r="D51" s="804">
        <v>0</v>
      </c>
      <c r="E51" s="804">
        <v>0</v>
      </c>
      <c r="F51" s="804">
        <v>0</v>
      </c>
      <c r="G51" s="804">
        <v>0</v>
      </c>
      <c r="H51" s="804">
        <v>0</v>
      </c>
      <c r="I51" s="804">
        <v>0</v>
      </c>
      <c r="J51" s="804">
        <v>0</v>
      </c>
      <c r="K51" s="804">
        <v>0</v>
      </c>
      <c r="L51" s="804">
        <v>0</v>
      </c>
      <c r="M51" s="804">
        <v>0</v>
      </c>
      <c r="N51" s="804">
        <v>0</v>
      </c>
      <c r="O51" s="924"/>
      <c r="P51" s="760"/>
      <c r="Q51" s="760"/>
      <c r="R51" s="760"/>
      <c r="S51" s="760"/>
      <c r="T51" s="760"/>
      <c r="U51" s="760"/>
      <c r="V51" s="760"/>
      <c r="W51" s="760"/>
      <c r="X51" s="760"/>
      <c r="Y51" s="760"/>
      <c r="Z51" s="760"/>
      <c r="AA51" s="760"/>
      <c r="AB51" s="760"/>
      <c r="AC51" s="760"/>
      <c r="AD51" s="760"/>
      <c r="AE51" s="760"/>
      <c r="AF51" s="760"/>
      <c r="AG51" s="760"/>
      <c r="AH51" s="760"/>
      <c r="AI51" s="760"/>
      <c r="AJ51" s="760"/>
      <c r="AK51" s="760"/>
      <c r="AL51" s="760"/>
      <c r="AM51" s="760"/>
      <c r="AN51" s="760"/>
      <c r="AO51" s="760"/>
      <c r="AP51" s="760"/>
      <c r="AQ51" s="760"/>
      <c r="AR51" s="760"/>
      <c r="AS51" s="760"/>
      <c r="AT51" s="760"/>
      <c r="AU51" s="760"/>
      <c r="AV51" s="760"/>
      <c r="AW51" s="760"/>
      <c r="AX51" s="760"/>
      <c r="AY51" s="760"/>
      <c r="AZ51" s="760"/>
      <c r="BA51" s="760"/>
      <c r="BB51" s="760"/>
      <c r="BC51" s="760"/>
      <c r="BD51" s="760"/>
      <c r="BE51" s="760"/>
      <c r="BF51" s="760"/>
      <c r="BG51" s="760"/>
      <c r="BH51" s="760"/>
      <c r="BI51" s="760"/>
      <c r="BJ51" s="760"/>
      <c r="BK51" s="760"/>
      <c r="BL51" s="760"/>
      <c r="BM51" s="760"/>
      <c r="BN51" s="760"/>
      <c r="BO51" s="760"/>
      <c r="BP51" s="760"/>
      <c r="BQ51" s="760"/>
      <c r="BR51" s="760"/>
      <c r="BS51" s="760"/>
      <c r="BT51" s="760"/>
      <c r="BU51" s="760"/>
      <c r="BV51" s="760"/>
      <c r="BW51" s="760"/>
      <c r="BX51" s="760"/>
      <c r="BY51" s="760"/>
      <c r="BZ51" s="760"/>
      <c r="CA51" s="760"/>
      <c r="CB51" s="760"/>
      <c r="CC51" s="760"/>
      <c r="CD51" s="760"/>
      <c r="CE51" s="760"/>
      <c r="CF51" s="760"/>
      <c r="CG51" s="760"/>
      <c r="CH51" s="760"/>
      <c r="CI51" s="760"/>
      <c r="CJ51" s="760"/>
      <c r="CK51" s="760"/>
      <c r="CL51" s="760"/>
      <c r="CM51" s="760"/>
      <c r="CN51" s="760"/>
      <c r="CO51" s="760"/>
      <c r="CP51" s="760"/>
      <c r="CQ51" s="760"/>
      <c r="CR51" s="760"/>
      <c r="CS51" s="760"/>
      <c r="CT51" s="760"/>
      <c r="CU51" s="760"/>
      <c r="CV51" s="760"/>
      <c r="CW51" s="760"/>
      <c r="CX51" s="760"/>
      <c r="CY51" s="760"/>
      <c r="CZ51" s="760"/>
      <c r="DA51" s="760"/>
      <c r="DB51" s="760"/>
      <c r="DC51" s="760"/>
      <c r="DD51" s="760"/>
      <c r="DE51" s="760"/>
      <c r="DF51" s="760"/>
      <c r="DG51" s="760"/>
      <c r="DH51" s="760"/>
      <c r="DI51" s="760"/>
      <c r="DJ51" s="760"/>
      <c r="DK51" s="760"/>
      <c r="DL51" s="760"/>
      <c r="DM51" s="760"/>
      <c r="DN51" s="760"/>
      <c r="DO51" s="760"/>
      <c r="DP51" s="760"/>
      <c r="DQ51" s="760"/>
      <c r="DR51" s="760"/>
    </row>
    <row r="52" spans="1:122" s="761" customFormat="1" hidden="1">
      <c r="A52" s="789" t="s">
        <v>1420</v>
      </c>
      <c r="B52" s="776" t="s">
        <v>1421</v>
      </c>
      <c r="C52" s="1319"/>
      <c r="D52" s="1319"/>
      <c r="E52" s="1320"/>
      <c r="F52" s="1319"/>
      <c r="G52" s="1319"/>
      <c r="H52" s="1319">
        <v>0</v>
      </c>
      <c r="I52" s="1319"/>
      <c r="J52" s="1319">
        <v>0</v>
      </c>
      <c r="K52" s="1319"/>
      <c r="L52" s="1319">
        <v>0</v>
      </c>
      <c r="M52" s="1319"/>
      <c r="N52" s="1319">
        <v>0</v>
      </c>
      <c r="O52" s="924"/>
      <c r="P52" s="760"/>
      <c r="Q52" s="760"/>
      <c r="R52" s="760"/>
      <c r="S52" s="760"/>
      <c r="T52" s="760"/>
      <c r="U52" s="760"/>
      <c r="V52" s="760"/>
      <c r="W52" s="760"/>
      <c r="X52" s="760"/>
      <c r="Y52" s="760"/>
      <c r="Z52" s="760"/>
      <c r="AA52" s="760"/>
      <c r="AB52" s="760"/>
      <c r="AC52" s="760"/>
      <c r="AD52" s="760"/>
      <c r="AE52" s="760"/>
      <c r="AF52" s="760"/>
      <c r="AG52" s="760"/>
      <c r="AH52" s="760"/>
      <c r="AI52" s="760"/>
      <c r="AJ52" s="760"/>
      <c r="AK52" s="760"/>
      <c r="AL52" s="760"/>
      <c r="AM52" s="760"/>
      <c r="AN52" s="760"/>
      <c r="AO52" s="760"/>
      <c r="AP52" s="760"/>
      <c r="AQ52" s="760"/>
      <c r="AR52" s="760"/>
      <c r="AS52" s="760"/>
      <c r="AT52" s="760"/>
      <c r="AU52" s="760"/>
      <c r="AV52" s="760"/>
      <c r="AW52" s="760"/>
      <c r="AX52" s="760"/>
      <c r="AY52" s="760"/>
      <c r="AZ52" s="760"/>
      <c r="BA52" s="760"/>
      <c r="BB52" s="760"/>
      <c r="BC52" s="760"/>
      <c r="BD52" s="760"/>
      <c r="BE52" s="760"/>
      <c r="BF52" s="760"/>
      <c r="BG52" s="760"/>
      <c r="BH52" s="760"/>
      <c r="BI52" s="760"/>
      <c r="BJ52" s="760"/>
      <c r="BK52" s="760"/>
      <c r="BL52" s="760"/>
      <c r="BM52" s="760"/>
      <c r="BN52" s="760"/>
      <c r="BO52" s="760"/>
      <c r="BP52" s="760"/>
      <c r="BQ52" s="760"/>
      <c r="BR52" s="760"/>
      <c r="BS52" s="760"/>
      <c r="BT52" s="760"/>
      <c r="BU52" s="760"/>
      <c r="BV52" s="760"/>
      <c r="BW52" s="760"/>
      <c r="BX52" s="760"/>
      <c r="BY52" s="760"/>
      <c r="BZ52" s="760"/>
      <c r="CA52" s="760"/>
      <c r="CB52" s="760"/>
      <c r="CC52" s="760"/>
      <c r="CD52" s="760"/>
      <c r="CE52" s="760"/>
      <c r="CF52" s="760"/>
      <c r="CG52" s="760"/>
      <c r="CH52" s="760"/>
      <c r="CI52" s="760"/>
      <c r="CJ52" s="760"/>
      <c r="CK52" s="760"/>
      <c r="CL52" s="760"/>
      <c r="CM52" s="760"/>
      <c r="CN52" s="760"/>
      <c r="CO52" s="760"/>
      <c r="CP52" s="760"/>
      <c r="CQ52" s="760"/>
      <c r="CR52" s="760"/>
      <c r="CS52" s="760"/>
      <c r="CT52" s="760"/>
      <c r="CU52" s="760"/>
      <c r="CV52" s="760"/>
      <c r="CW52" s="760"/>
      <c r="CX52" s="760"/>
      <c r="CY52" s="760"/>
      <c r="CZ52" s="760"/>
      <c r="DA52" s="760"/>
      <c r="DB52" s="760"/>
      <c r="DC52" s="760"/>
      <c r="DD52" s="760"/>
      <c r="DE52" s="760"/>
      <c r="DF52" s="760"/>
      <c r="DG52" s="760"/>
      <c r="DH52" s="760"/>
      <c r="DI52" s="760"/>
      <c r="DJ52" s="760"/>
      <c r="DK52" s="760"/>
      <c r="DL52" s="760"/>
      <c r="DM52" s="760"/>
      <c r="DN52" s="760"/>
      <c r="DO52" s="760"/>
      <c r="DP52" s="760"/>
      <c r="DQ52" s="760"/>
      <c r="DR52" s="760"/>
    </row>
    <row r="53" spans="1:122" s="761" customFormat="1" ht="28.5" hidden="1">
      <c r="A53" s="789" t="s">
        <v>1422</v>
      </c>
      <c r="B53" s="776" t="s">
        <v>1423</v>
      </c>
      <c r="C53" s="1319"/>
      <c r="D53" s="1319"/>
      <c r="E53" s="1320"/>
      <c r="F53" s="1319"/>
      <c r="G53" s="1319"/>
      <c r="H53" s="1319">
        <v>0</v>
      </c>
      <c r="I53" s="1319"/>
      <c r="J53" s="1319">
        <v>0</v>
      </c>
      <c r="K53" s="1319"/>
      <c r="L53" s="1319">
        <v>0</v>
      </c>
      <c r="M53" s="1319"/>
      <c r="N53" s="1319">
        <v>0</v>
      </c>
      <c r="O53" s="924"/>
      <c r="P53" s="760"/>
      <c r="Q53" s="760"/>
      <c r="R53" s="760"/>
      <c r="S53" s="760"/>
      <c r="T53" s="760"/>
      <c r="U53" s="760"/>
      <c r="V53" s="760"/>
      <c r="W53" s="760"/>
      <c r="X53" s="760"/>
      <c r="Y53" s="760"/>
      <c r="Z53" s="760"/>
      <c r="AA53" s="760"/>
      <c r="AB53" s="760"/>
      <c r="AC53" s="760"/>
      <c r="AD53" s="760"/>
      <c r="AE53" s="760"/>
      <c r="AF53" s="760"/>
      <c r="AG53" s="760"/>
      <c r="AH53" s="760"/>
      <c r="AI53" s="760"/>
      <c r="AJ53" s="760"/>
      <c r="AK53" s="760"/>
      <c r="AL53" s="760"/>
      <c r="AM53" s="760"/>
      <c r="AN53" s="760"/>
      <c r="AO53" s="760"/>
      <c r="AP53" s="760"/>
      <c r="AQ53" s="760"/>
      <c r="AR53" s="760"/>
      <c r="AS53" s="760"/>
      <c r="AT53" s="760"/>
      <c r="AU53" s="760"/>
      <c r="AV53" s="760"/>
      <c r="AW53" s="760"/>
      <c r="AX53" s="760"/>
      <c r="AY53" s="760"/>
      <c r="AZ53" s="760"/>
      <c r="BA53" s="760"/>
      <c r="BB53" s="760"/>
      <c r="BC53" s="760"/>
      <c r="BD53" s="760"/>
      <c r="BE53" s="760"/>
      <c r="BF53" s="760"/>
      <c r="BG53" s="760"/>
      <c r="BH53" s="760"/>
      <c r="BI53" s="760"/>
      <c r="BJ53" s="760"/>
      <c r="BK53" s="760"/>
      <c r="BL53" s="760"/>
      <c r="BM53" s="760"/>
      <c r="BN53" s="760"/>
      <c r="BO53" s="760"/>
      <c r="BP53" s="760"/>
      <c r="BQ53" s="760"/>
      <c r="BR53" s="760"/>
      <c r="BS53" s="760"/>
      <c r="BT53" s="760"/>
      <c r="BU53" s="760"/>
      <c r="BV53" s="760"/>
      <c r="BW53" s="760"/>
      <c r="BX53" s="760"/>
      <c r="BY53" s="760"/>
      <c r="BZ53" s="760"/>
      <c r="CA53" s="760"/>
      <c r="CB53" s="760"/>
      <c r="CC53" s="760"/>
      <c r="CD53" s="760"/>
      <c r="CE53" s="760"/>
      <c r="CF53" s="760"/>
      <c r="CG53" s="760"/>
      <c r="CH53" s="760"/>
      <c r="CI53" s="760"/>
      <c r="CJ53" s="760"/>
      <c r="CK53" s="760"/>
      <c r="CL53" s="760"/>
      <c r="CM53" s="760"/>
      <c r="CN53" s="760"/>
      <c r="CO53" s="760"/>
      <c r="CP53" s="760"/>
      <c r="CQ53" s="760"/>
      <c r="CR53" s="760"/>
      <c r="CS53" s="760"/>
      <c r="CT53" s="760"/>
      <c r="CU53" s="760"/>
      <c r="CV53" s="760"/>
      <c r="CW53" s="760"/>
      <c r="CX53" s="760"/>
      <c r="CY53" s="760"/>
      <c r="CZ53" s="760"/>
      <c r="DA53" s="760"/>
      <c r="DB53" s="760"/>
      <c r="DC53" s="760"/>
      <c r="DD53" s="760"/>
      <c r="DE53" s="760"/>
      <c r="DF53" s="760"/>
      <c r="DG53" s="760"/>
      <c r="DH53" s="760"/>
      <c r="DI53" s="760"/>
      <c r="DJ53" s="760"/>
      <c r="DK53" s="760"/>
      <c r="DL53" s="760"/>
      <c r="DM53" s="760"/>
      <c r="DN53" s="760"/>
      <c r="DO53" s="760"/>
      <c r="DP53" s="760"/>
      <c r="DQ53" s="760"/>
      <c r="DR53" s="760"/>
    </row>
    <row r="54" spans="1:122" s="761" customFormat="1" hidden="1">
      <c r="A54" s="789" t="s">
        <v>1424</v>
      </c>
      <c r="B54" s="776" t="s">
        <v>1425</v>
      </c>
      <c r="C54" s="1319"/>
      <c r="D54" s="1319"/>
      <c r="E54" s="1320"/>
      <c r="F54" s="1319"/>
      <c r="G54" s="1319"/>
      <c r="H54" s="1319">
        <v>0</v>
      </c>
      <c r="I54" s="1319"/>
      <c r="J54" s="1319">
        <v>0</v>
      </c>
      <c r="K54" s="1319"/>
      <c r="L54" s="1319">
        <v>0</v>
      </c>
      <c r="M54" s="1319"/>
      <c r="N54" s="1319">
        <v>0</v>
      </c>
      <c r="O54" s="924"/>
      <c r="P54" s="760"/>
      <c r="Q54" s="760"/>
      <c r="R54" s="760"/>
      <c r="S54" s="760"/>
      <c r="T54" s="760"/>
      <c r="U54" s="760"/>
      <c r="V54" s="760"/>
      <c r="W54" s="760"/>
      <c r="X54" s="760"/>
      <c r="Y54" s="760"/>
      <c r="Z54" s="760"/>
      <c r="AA54" s="760"/>
      <c r="AB54" s="760"/>
      <c r="AC54" s="760"/>
      <c r="AD54" s="760"/>
      <c r="AE54" s="760"/>
      <c r="AF54" s="760"/>
      <c r="AG54" s="760"/>
      <c r="AH54" s="760"/>
      <c r="AI54" s="760"/>
      <c r="AJ54" s="760"/>
      <c r="AK54" s="760"/>
      <c r="AL54" s="760"/>
      <c r="AM54" s="760"/>
      <c r="AN54" s="760"/>
      <c r="AO54" s="760"/>
      <c r="AP54" s="760"/>
      <c r="AQ54" s="760"/>
      <c r="AR54" s="760"/>
      <c r="AS54" s="760"/>
      <c r="AT54" s="760"/>
      <c r="AU54" s="760"/>
      <c r="AV54" s="760"/>
      <c r="AW54" s="760"/>
      <c r="AX54" s="760"/>
      <c r="AY54" s="760"/>
      <c r="AZ54" s="760"/>
      <c r="BA54" s="760"/>
      <c r="BB54" s="760"/>
      <c r="BC54" s="760"/>
      <c r="BD54" s="760"/>
      <c r="BE54" s="760"/>
      <c r="BF54" s="760"/>
      <c r="BG54" s="760"/>
      <c r="BH54" s="760"/>
      <c r="BI54" s="760"/>
      <c r="BJ54" s="760"/>
      <c r="BK54" s="760"/>
      <c r="BL54" s="760"/>
      <c r="BM54" s="760"/>
      <c r="BN54" s="760"/>
      <c r="BO54" s="760"/>
      <c r="BP54" s="760"/>
      <c r="BQ54" s="760"/>
      <c r="BR54" s="760"/>
      <c r="BS54" s="760"/>
      <c r="BT54" s="760"/>
      <c r="BU54" s="760"/>
      <c r="BV54" s="760"/>
      <c r="BW54" s="760"/>
      <c r="BX54" s="760"/>
      <c r="BY54" s="760"/>
      <c r="BZ54" s="760"/>
      <c r="CA54" s="760"/>
      <c r="CB54" s="760"/>
      <c r="CC54" s="760"/>
      <c r="CD54" s="760"/>
      <c r="CE54" s="760"/>
      <c r="CF54" s="760"/>
      <c r="CG54" s="760"/>
      <c r="CH54" s="760"/>
      <c r="CI54" s="760"/>
      <c r="CJ54" s="760"/>
      <c r="CK54" s="760"/>
      <c r="CL54" s="760"/>
      <c r="CM54" s="760"/>
      <c r="CN54" s="760"/>
      <c r="CO54" s="760"/>
      <c r="CP54" s="760"/>
      <c r="CQ54" s="760"/>
      <c r="CR54" s="760"/>
      <c r="CS54" s="760"/>
      <c r="CT54" s="760"/>
      <c r="CU54" s="760"/>
      <c r="CV54" s="760"/>
      <c r="CW54" s="760"/>
      <c r="CX54" s="760"/>
      <c r="CY54" s="760"/>
      <c r="CZ54" s="760"/>
      <c r="DA54" s="760"/>
      <c r="DB54" s="760"/>
      <c r="DC54" s="760"/>
      <c r="DD54" s="760"/>
      <c r="DE54" s="760"/>
      <c r="DF54" s="760"/>
      <c r="DG54" s="760"/>
      <c r="DH54" s="760"/>
      <c r="DI54" s="760"/>
      <c r="DJ54" s="760"/>
      <c r="DK54" s="760"/>
      <c r="DL54" s="760"/>
      <c r="DM54" s="760"/>
      <c r="DN54" s="760"/>
      <c r="DO54" s="760"/>
      <c r="DP54" s="760"/>
      <c r="DQ54" s="760"/>
      <c r="DR54" s="760"/>
    </row>
    <row r="55" spans="1:122" s="761" customFormat="1">
      <c r="A55" s="789" t="s">
        <v>257</v>
      </c>
      <c r="B55" s="800" t="s">
        <v>1426</v>
      </c>
      <c r="C55" s="791"/>
      <c r="D55" s="791">
        <f>D56</f>
        <v>218.67</v>
      </c>
      <c r="E55" s="791">
        <f>E56</f>
        <v>50.04</v>
      </c>
      <c r="F55" s="791">
        <f>F56</f>
        <v>50.04</v>
      </c>
      <c r="G55" s="791">
        <f t="shared" ref="G55:N55" si="5">G56</f>
        <v>50.04</v>
      </c>
      <c r="H55" s="791">
        <f t="shared" si="5"/>
        <v>52.041600000000003</v>
      </c>
      <c r="I55" s="791">
        <f t="shared" si="5"/>
        <v>52.041600000000003</v>
      </c>
      <c r="J55" s="791">
        <f t="shared" si="5"/>
        <v>54.123264000000006</v>
      </c>
      <c r="K55" s="791">
        <f t="shared" si="5"/>
        <v>54.123264000000006</v>
      </c>
      <c r="L55" s="791">
        <f t="shared" si="5"/>
        <v>56.288194560000008</v>
      </c>
      <c r="M55" s="791">
        <f t="shared" si="5"/>
        <v>56.288194560000008</v>
      </c>
      <c r="N55" s="791">
        <f t="shared" si="5"/>
        <v>58.539722342400012</v>
      </c>
      <c r="O55" s="925"/>
      <c r="P55" s="760"/>
      <c r="Q55" s="760"/>
      <c r="R55" s="760"/>
      <c r="S55" s="760"/>
      <c r="T55" s="760"/>
      <c r="U55" s="760"/>
      <c r="V55" s="760"/>
      <c r="W55" s="760"/>
      <c r="X55" s="760"/>
      <c r="Y55" s="760"/>
      <c r="Z55" s="760"/>
      <c r="AA55" s="760"/>
      <c r="AB55" s="760"/>
      <c r="AC55" s="760"/>
      <c r="AD55" s="760"/>
      <c r="AE55" s="760"/>
      <c r="AF55" s="760"/>
      <c r="AG55" s="760"/>
      <c r="AH55" s="760"/>
      <c r="AI55" s="760"/>
      <c r="AJ55" s="760"/>
      <c r="AK55" s="760"/>
      <c r="AL55" s="760"/>
      <c r="AM55" s="760"/>
      <c r="AN55" s="760"/>
      <c r="AO55" s="760"/>
      <c r="AP55" s="760"/>
      <c r="AQ55" s="760"/>
      <c r="AR55" s="760"/>
      <c r="AS55" s="760"/>
      <c r="AT55" s="760"/>
      <c r="AU55" s="760"/>
      <c r="AV55" s="760"/>
      <c r="AW55" s="760"/>
      <c r="AX55" s="760"/>
      <c r="AY55" s="760"/>
      <c r="AZ55" s="760"/>
      <c r="BA55" s="760"/>
      <c r="BB55" s="760"/>
      <c r="BC55" s="760"/>
      <c r="BD55" s="760"/>
      <c r="BE55" s="760"/>
      <c r="BF55" s="760"/>
      <c r="BG55" s="760"/>
      <c r="BH55" s="760"/>
      <c r="BI55" s="760"/>
      <c r="BJ55" s="760"/>
      <c r="BK55" s="760"/>
      <c r="BL55" s="760"/>
      <c r="BM55" s="760"/>
      <c r="BN55" s="760"/>
      <c r="BO55" s="760"/>
      <c r="BP55" s="760"/>
      <c r="BQ55" s="760"/>
      <c r="BR55" s="760"/>
      <c r="BS55" s="760"/>
      <c r="BT55" s="760"/>
      <c r="BU55" s="760"/>
      <c r="BV55" s="760"/>
      <c r="BW55" s="760"/>
      <c r="BX55" s="760"/>
      <c r="BY55" s="760"/>
      <c r="BZ55" s="760"/>
      <c r="CA55" s="760"/>
      <c r="CB55" s="760"/>
      <c r="CC55" s="760"/>
      <c r="CD55" s="760"/>
      <c r="CE55" s="760"/>
      <c r="CF55" s="760"/>
      <c r="CG55" s="760"/>
      <c r="CH55" s="760"/>
      <c r="CI55" s="760"/>
      <c r="CJ55" s="760"/>
      <c r="CK55" s="760"/>
      <c r="CL55" s="760"/>
      <c r="CM55" s="760"/>
      <c r="CN55" s="760"/>
      <c r="CO55" s="760"/>
      <c r="CP55" s="760"/>
      <c r="CQ55" s="760"/>
      <c r="CR55" s="760"/>
      <c r="CS55" s="760"/>
      <c r="CT55" s="760"/>
      <c r="CU55" s="760"/>
      <c r="CV55" s="760"/>
      <c r="CW55" s="760"/>
      <c r="CX55" s="760"/>
      <c r="CY55" s="760"/>
      <c r="CZ55" s="760"/>
      <c r="DA55" s="760"/>
      <c r="DB55" s="760"/>
      <c r="DC55" s="760"/>
      <c r="DD55" s="760"/>
      <c r="DE55" s="760"/>
      <c r="DF55" s="760"/>
      <c r="DG55" s="760"/>
      <c r="DH55" s="760"/>
      <c r="DI55" s="760"/>
      <c r="DJ55" s="760"/>
      <c r="DK55" s="760"/>
      <c r="DL55" s="760"/>
      <c r="DM55" s="760"/>
      <c r="DN55" s="760"/>
      <c r="DO55" s="760"/>
      <c r="DP55" s="760"/>
      <c r="DQ55" s="760"/>
      <c r="DR55" s="760"/>
    </row>
    <row r="56" spans="1:122" s="761" customFormat="1" ht="28.5">
      <c r="A56" s="789" t="s">
        <v>1427</v>
      </c>
      <c r="B56" s="803" t="s">
        <v>1428</v>
      </c>
      <c r="C56" s="804">
        <v>0</v>
      </c>
      <c r="D56" s="804">
        <v>218.67</v>
      </c>
      <c r="E56" s="804">
        <v>50.04</v>
      </c>
      <c r="F56" s="804">
        <v>50.04</v>
      </c>
      <c r="G56" s="804">
        <v>50.04</v>
      </c>
      <c r="H56" s="804">
        <f>G56*1.04</f>
        <v>52.041600000000003</v>
      </c>
      <c r="I56" s="804">
        <f>H56</f>
        <v>52.041600000000003</v>
      </c>
      <c r="J56" s="804">
        <f>I56*1.04</f>
        <v>54.123264000000006</v>
      </c>
      <c r="K56" s="804">
        <f>J56</f>
        <v>54.123264000000006</v>
      </c>
      <c r="L56" s="804">
        <f>K56*1.04</f>
        <v>56.288194560000008</v>
      </c>
      <c r="M56" s="804">
        <f>L56</f>
        <v>56.288194560000008</v>
      </c>
      <c r="N56" s="804">
        <f>M56*1.04</f>
        <v>58.539722342400012</v>
      </c>
      <c r="O56" s="924"/>
      <c r="P56" s="760"/>
      <c r="Q56" s="760"/>
      <c r="R56" s="760"/>
      <c r="S56" s="760"/>
      <c r="T56" s="760"/>
      <c r="U56" s="760"/>
      <c r="V56" s="760"/>
      <c r="W56" s="760"/>
      <c r="X56" s="760"/>
      <c r="Y56" s="760"/>
      <c r="Z56" s="760"/>
      <c r="AA56" s="760"/>
      <c r="AB56" s="760"/>
      <c r="AC56" s="760"/>
      <c r="AD56" s="760"/>
      <c r="AE56" s="760"/>
      <c r="AF56" s="760"/>
      <c r="AG56" s="760"/>
      <c r="AH56" s="760"/>
      <c r="AI56" s="760"/>
      <c r="AJ56" s="760"/>
      <c r="AK56" s="760"/>
      <c r="AL56" s="760"/>
      <c r="AM56" s="760"/>
      <c r="AN56" s="760"/>
      <c r="AO56" s="760"/>
      <c r="AP56" s="760"/>
      <c r="AQ56" s="760"/>
      <c r="AR56" s="760"/>
      <c r="AS56" s="760"/>
      <c r="AT56" s="760"/>
      <c r="AU56" s="760"/>
      <c r="AV56" s="760"/>
      <c r="AW56" s="760"/>
      <c r="AX56" s="760"/>
      <c r="AY56" s="760"/>
      <c r="AZ56" s="760"/>
      <c r="BA56" s="760"/>
      <c r="BB56" s="760"/>
      <c r="BC56" s="760"/>
      <c r="BD56" s="760"/>
      <c r="BE56" s="760"/>
      <c r="BF56" s="760"/>
      <c r="BG56" s="760"/>
      <c r="BH56" s="760"/>
      <c r="BI56" s="760"/>
      <c r="BJ56" s="760"/>
      <c r="BK56" s="760"/>
      <c r="BL56" s="760"/>
      <c r="BM56" s="760"/>
      <c r="BN56" s="760"/>
      <c r="BO56" s="760"/>
      <c r="BP56" s="760"/>
      <c r="BQ56" s="760"/>
      <c r="BR56" s="760"/>
      <c r="BS56" s="760"/>
      <c r="BT56" s="760"/>
      <c r="BU56" s="760"/>
      <c r="BV56" s="760"/>
      <c r="BW56" s="760"/>
      <c r="BX56" s="760"/>
      <c r="BY56" s="760"/>
      <c r="BZ56" s="760"/>
      <c r="CA56" s="760"/>
      <c r="CB56" s="760"/>
      <c r="CC56" s="760"/>
      <c r="CD56" s="760"/>
      <c r="CE56" s="760"/>
      <c r="CF56" s="760"/>
      <c r="CG56" s="760"/>
      <c r="CH56" s="760"/>
      <c r="CI56" s="760"/>
      <c r="CJ56" s="760"/>
      <c r="CK56" s="760"/>
      <c r="CL56" s="760"/>
      <c r="CM56" s="760"/>
      <c r="CN56" s="760"/>
      <c r="CO56" s="760"/>
      <c r="CP56" s="760"/>
      <c r="CQ56" s="760"/>
      <c r="CR56" s="760"/>
      <c r="CS56" s="760"/>
      <c r="CT56" s="760"/>
      <c r="CU56" s="760"/>
      <c r="CV56" s="760"/>
      <c r="CW56" s="760"/>
      <c r="CX56" s="760"/>
      <c r="CY56" s="760"/>
      <c r="CZ56" s="760"/>
      <c r="DA56" s="760"/>
      <c r="DB56" s="760"/>
      <c r="DC56" s="760"/>
      <c r="DD56" s="760"/>
      <c r="DE56" s="760"/>
      <c r="DF56" s="760"/>
      <c r="DG56" s="760"/>
      <c r="DH56" s="760"/>
      <c r="DI56" s="760"/>
      <c r="DJ56" s="760"/>
      <c r="DK56" s="760"/>
      <c r="DL56" s="760"/>
      <c r="DM56" s="760"/>
      <c r="DN56" s="760"/>
      <c r="DO56" s="760"/>
      <c r="DP56" s="760"/>
      <c r="DQ56" s="760"/>
      <c r="DR56" s="760"/>
    </row>
    <row r="57" spans="1:122" s="761" customFormat="1">
      <c r="A57" s="789" t="s">
        <v>1429</v>
      </c>
      <c r="B57" s="776" t="s">
        <v>1430</v>
      </c>
      <c r="C57" s="1320"/>
      <c r="D57" s="1320"/>
      <c r="E57" s="1320"/>
      <c r="F57" s="1319"/>
      <c r="G57" s="1319"/>
      <c r="H57" s="1319"/>
      <c r="I57" s="1319"/>
      <c r="J57" s="1319"/>
      <c r="K57" s="1319"/>
      <c r="L57" s="1319"/>
      <c r="M57" s="1319"/>
      <c r="N57" s="1319"/>
      <c r="O57" s="924"/>
      <c r="P57" s="760"/>
      <c r="Q57" s="760"/>
      <c r="R57" s="760"/>
      <c r="S57" s="760"/>
      <c r="T57" s="760"/>
      <c r="U57" s="760"/>
      <c r="V57" s="760"/>
      <c r="W57" s="760"/>
      <c r="X57" s="760"/>
      <c r="Y57" s="760"/>
      <c r="Z57" s="760"/>
      <c r="AA57" s="760"/>
      <c r="AB57" s="760"/>
      <c r="AC57" s="760"/>
      <c r="AD57" s="760"/>
      <c r="AE57" s="760"/>
      <c r="AF57" s="760"/>
      <c r="AG57" s="760"/>
      <c r="AH57" s="760"/>
      <c r="AI57" s="760"/>
      <c r="AJ57" s="760"/>
      <c r="AK57" s="760"/>
      <c r="AL57" s="760"/>
      <c r="AM57" s="760"/>
      <c r="AN57" s="760"/>
      <c r="AO57" s="760"/>
      <c r="AP57" s="760"/>
      <c r="AQ57" s="760"/>
      <c r="AR57" s="760"/>
      <c r="AS57" s="760"/>
      <c r="AT57" s="760"/>
      <c r="AU57" s="760"/>
      <c r="AV57" s="760"/>
      <c r="AW57" s="760"/>
      <c r="AX57" s="760"/>
      <c r="AY57" s="760"/>
      <c r="AZ57" s="760"/>
      <c r="BA57" s="760"/>
      <c r="BB57" s="760"/>
      <c r="BC57" s="760"/>
      <c r="BD57" s="760"/>
      <c r="BE57" s="760"/>
      <c r="BF57" s="760"/>
      <c r="BG57" s="760"/>
      <c r="BH57" s="760"/>
      <c r="BI57" s="760"/>
      <c r="BJ57" s="760"/>
      <c r="BK57" s="760"/>
      <c r="BL57" s="760"/>
      <c r="BM57" s="760"/>
      <c r="BN57" s="760"/>
      <c r="BO57" s="760"/>
      <c r="BP57" s="760"/>
      <c r="BQ57" s="760"/>
      <c r="BR57" s="760"/>
      <c r="BS57" s="760"/>
      <c r="BT57" s="760"/>
      <c r="BU57" s="760"/>
      <c r="BV57" s="760"/>
      <c r="BW57" s="760"/>
      <c r="BX57" s="760"/>
      <c r="BY57" s="760"/>
      <c r="BZ57" s="760"/>
      <c r="CA57" s="760"/>
      <c r="CB57" s="760"/>
      <c r="CC57" s="760"/>
      <c r="CD57" s="760"/>
      <c r="CE57" s="760"/>
      <c r="CF57" s="760"/>
      <c r="CG57" s="760"/>
      <c r="CH57" s="760"/>
      <c r="CI57" s="760"/>
      <c r="CJ57" s="760"/>
      <c r="CK57" s="760"/>
      <c r="CL57" s="760"/>
      <c r="CM57" s="760"/>
      <c r="CN57" s="760"/>
      <c r="CO57" s="760"/>
      <c r="CP57" s="760"/>
      <c r="CQ57" s="760"/>
      <c r="CR57" s="760"/>
      <c r="CS57" s="760"/>
      <c r="CT57" s="760"/>
      <c r="CU57" s="760"/>
      <c r="CV57" s="760"/>
      <c r="CW57" s="760"/>
      <c r="CX57" s="760"/>
      <c r="CY57" s="760"/>
      <c r="CZ57" s="760"/>
      <c r="DA57" s="760"/>
      <c r="DB57" s="760"/>
      <c r="DC57" s="760"/>
      <c r="DD57" s="760"/>
      <c r="DE57" s="760"/>
      <c r="DF57" s="760"/>
      <c r="DG57" s="760"/>
      <c r="DH57" s="760"/>
      <c r="DI57" s="760"/>
      <c r="DJ57" s="760"/>
      <c r="DK57" s="760"/>
      <c r="DL57" s="760"/>
      <c r="DM57" s="760"/>
      <c r="DN57" s="760"/>
      <c r="DO57" s="760"/>
      <c r="DP57" s="760"/>
      <c r="DQ57" s="760"/>
      <c r="DR57" s="760"/>
    </row>
    <row r="58" spans="1:122" s="761" customFormat="1" hidden="1">
      <c r="A58" s="789" t="s">
        <v>1431</v>
      </c>
      <c r="B58" s="776" t="s">
        <v>1432</v>
      </c>
      <c r="C58" s="1319"/>
      <c r="D58" s="1319"/>
      <c r="E58" s="1320"/>
      <c r="F58" s="1319"/>
      <c r="G58" s="1320"/>
      <c r="H58" s="1319"/>
      <c r="I58" s="1320"/>
      <c r="J58" s="1319"/>
      <c r="K58" s="1320"/>
      <c r="L58" s="1319"/>
      <c r="M58" s="1320"/>
      <c r="N58" s="1319">
        <v>0</v>
      </c>
      <c r="O58" s="924"/>
      <c r="P58" s="760"/>
      <c r="Q58" s="760"/>
      <c r="R58" s="760"/>
      <c r="S58" s="760"/>
      <c r="T58" s="760"/>
      <c r="U58" s="760"/>
      <c r="V58" s="760"/>
      <c r="W58" s="760"/>
      <c r="X58" s="760"/>
      <c r="Y58" s="760"/>
      <c r="Z58" s="760"/>
      <c r="AA58" s="760"/>
      <c r="AB58" s="760"/>
      <c r="AC58" s="760"/>
      <c r="AD58" s="760"/>
      <c r="AE58" s="760"/>
      <c r="AF58" s="760"/>
      <c r="AG58" s="760"/>
      <c r="AH58" s="760"/>
      <c r="AI58" s="760"/>
      <c r="AJ58" s="760"/>
      <c r="AK58" s="760"/>
      <c r="AL58" s="760"/>
      <c r="AM58" s="760"/>
      <c r="AN58" s="760"/>
      <c r="AO58" s="760"/>
      <c r="AP58" s="760"/>
      <c r="AQ58" s="760"/>
      <c r="AR58" s="760"/>
      <c r="AS58" s="760"/>
      <c r="AT58" s="760"/>
      <c r="AU58" s="760"/>
      <c r="AV58" s="760"/>
      <c r="AW58" s="760"/>
      <c r="AX58" s="760"/>
      <c r="AY58" s="760"/>
      <c r="AZ58" s="760"/>
      <c r="BA58" s="760"/>
      <c r="BB58" s="760"/>
      <c r="BC58" s="760"/>
      <c r="BD58" s="760"/>
      <c r="BE58" s="760"/>
      <c r="BF58" s="760"/>
      <c r="BG58" s="760"/>
      <c r="BH58" s="760"/>
      <c r="BI58" s="760"/>
      <c r="BJ58" s="760"/>
      <c r="BK58" s="760"/>
      <c r="BL58" s="760"/>
      <c r="BM58" s="760"/>
      <c r="BN58" s="760"/>
      <c r="BO58" s="760"/>
      <c r="BP58" s="760"/>
      <c r="BQ58" s="760"/>
      <c r="BR58" s="760"/>
      <c r="BS58" s="760"/>
      <c r="BT58" s="760"/>
      <c r="BU58" s="760"/>
      <c r="BV58" s="760"/>
      <c r="BW58" s="760"/>
      <c r="BX58" s="760"/>
      <c r="BY58" s="760"/>
      <c r="BZ58" s="760"/>
      <c r="CA58" s="760"/>
      <c r="CB58" s="760"/>
      <c r="CC58" s="760"/>
      <c r="CD58" s="760"/>
      <c r="CE58" s="760"/>
      <c r="CF58" s="760"/>
      <c r="CG58" s="760"/>
      <c r="CH58" s="760"/>
      <c r="CI58" s="760"/>
      <c r="CJ58" s="760"/>
      <c r="CK58" s="760"/>
      <c r="CL58" s="760"/>
      <c r="CM58" s="760"/>
      <c r="CN58" s="760"/>
      <c r="CO58" s="760"/>
      <c r="CP58" s="760"/>
      <c r="CQ58" s="760"/>
      <c r="CR58" s="760"/>
      <c r="CS58" s="760"/>
      <c r="CT58" s="760"/>
      <c r="CU58" s="760"/>
      <c r="CV58" s="760"/>
      <c r="CW58" s="760"/>
      <c r="CX58" s="760"/>
      <c r="CY58" s="760"/>
      <c r="CZ58" s="760"/>
      <c r="DA58" s="760"/>
      <c r="DB58" s="760"/>
      <c r="DC58" s="760"/>
      <c r="DD58" s="760"/>
      <c r="DE58" s="760"/>
      <c r="DF58" s="760"/>
      <c r="DG58" s="760"/>
      <c r="DH58" s="760"/>
      <c r="DI58" s="760"/>
      <c r="DJ58" s="760"/>
      <c r="DK58" s="760"/>
      <c r="DL58" s="760"/>
      <c r="DM58" s="760"/>
      <c r="DN58" s="760"/>
      <c r="DO58" s="760"/>
      <c r="DP58" s="760"/>
      <c r="DQ58" s="760"/>
      <c r="DR58" s="760"/>
    </row>
    <row r="59" spans="1:122" s="761" customFormat="1" hidden="1">
      <c r="A59" s="789" t="s">
        <v>1433</v>
      </c>
      <c r="B59" s="776" t="s">
        <v>1434</v>
      </c>
      <c r="C59" s="1319"/>
      <c r="D59" s="1319"/>
      <c r="E59" s="1320"/>
      <c r="F59" s="1319"/>
      <c r="G59" s="1320"/>
      <c r="H59" s="1319"/>
      <c r="I59" s="1320"/>
      <c r="J59" s="1319"/>
      <c r="K59" s="1320"/>
      <c r="L59" s="1319"/>
      <c r="M59" s="1320"/>
      <c r="N59" s="1319">
        <v>0</v>
      </c>
      <c r="O59" s="924"/>
      <c r="P59" s="760"/>
      <c r="Q59" s="760"/>
      <c r="R59" s="760"/>
      <c r="S59" s="760"/>
      <c r="T59" s="760"/>
      <c r="U59" s="760"/>
      <c r="V59" s="760"/>
      <c r="W59" s="760"/>
      <c r="X59" s="760"/>
      <c r="Y59" s="760"/>
      <c r="Z59" s="760"/>
      <c r="AA59" s="760"/>
      <c r="AB59" s="760"/>
      <c r="AC59" s="760"/>
      <c r="AD59" s="760"/>
      <c r="AE59" s="760"/>
      <c r="AF59" s="760"/>
      <c r="AG59" s="760"/>
      <c r="AH59" s="760"/>
      <c r="AI59" s="760"/>
      <c r="AJ59" s="760"/>
      <c r="AK59" s="760"/>
      <c r="AL59" s="760"/>
      <c r="AM59" s="760"/>
      <c r="AN59" s="760"/>
      <c r="AO59" s="760"/>
      <c r="AP59" s="760"/>
      <c r="AQ59" s="760"/>
      <c r="AR59" s="760"/>
      <c r="AS59" s="760"/>
      <c r="AT59" s="760"/>
      <c r="AU59" s="760"/>
      <c r="AV59" s="760"/>
      <c r="AW59" s="760"/>
      <c r="AX59" s="760"/>
      <c r="AY59" s="760"/>
      <c r="AZ59" s="760"/>
      <c r="BA59" s="760"/>
      <c r="BB59" s="760"/>
      <c r="BC59" s="760"/>
      <c r="BD59" s="760"/>
      <c r="BE59" s="760"/>
      <c r="BF59" s="760"/>
      <c r="BG59" s="760"/>
      <c r="BH59" s="760"/>
      <c r="BI59" s="760"/>
      <c r="BJ59" s="760"/>
      <c r="BK59" s="760"/>
      <c r="BL59" s="760"/>
      <c r="BM59" s="760"/>
      <c r="BN59" s="760"/>
      <c r="BO59" s="760"/>
      <c r="BP59" s="760"/>
      <c r="BQ59" s="760"/>
      <c r="BR59" s="760"/>
      <c r="BS59" s="760"/>
      <c r="BT59" s="760"/>
      <c r="BU59" s="760"/>
      <c r="BV59" s="760"/>
      <c r="BW59" s="760"/>
      <c r="BX59" s="760"/>
      <c r="BY59" s="760"/>
      <c r="BZ59" s="760"/>
      <c r="CA59" s="760"/>
      <c r="CB59" s="760"/>
      <c r="CC59" s="760"/>
      <c r="CD59" s="760"/>
      <c r="CE59" s="760"/>
      <c r="CF59" s="760"/>
      <c r="CG59" s="760"/>
      <c r="CH59" s="760"/>
      <c r="CI59" s="760"/>
      <c r="CJ59" s="760"/>
      <c r="CK59" s="760"/>
      <c r="CL59" s="760"/>
      <c r="CM59" s="760"/>
      <c r="CN59" s="760"/>
      <c r="CO59" s="760"/>
      <c r="CP59" s="760"/>
      <c r="CQ59" s="760"/>
      <c r="CR59" s="760"/>
      <c r="CS59" s="760"/>
      <c r="CT59" s="760"/>
      <c r="CU59" s="760"/>
      <c r="CV59" s="760"/>
      <c r="CW59" s="760"/>
      <c r="CX59" s="760"/>
      <c r="CY59" s="760"/>
      <c r="CZ59" s="760"/>
      <c r="DA59" s="760"/>
      <c r="DB59" s="760"/>
      <c r="DC59" s="760"/>
      <c r="DD59" s="760"/>
      <c r="DE59" s="760"/>
      <c r="DF59" s="760"/>
      <c r="DG59" s="760"/>
      <c r="DH59" s="760"/>
      <c r="DI59" s="760"/>
      <c r="DJ59" s="760"/>
      <c r="DK59" s="760"/>
      <c r="DL59" s="760"/>
      <c r="DM59" s="760"/>
      <c r="DN59" s="760"/>
      <c r="DO59" s="760"/>
      <c r="DP59" s="760"/>
      <c r="DQ59" s="760"/>
      <c r="DR59" s="760"/>
    </row>
    <row r="60" spans="1:122" s="761" customFormat="1" hidden="1">
      <c r="A60" s="789" t="s">
        <v>1435</v>
      </c>
      <c r="B60" s="776" t="s">
        <v>1436</v>
      </c>
      <c r="C60" s="1319"/>
      <c r="D60" s="1319"/>
      <c r="E60" s="1320"/>
      <c r="F60" s="1319"/>
      <c r="G60" s="1320"/>
      <c r="H60" s="1319"/>
      <c r="I60" s="1320"/>
      <c r="J60" s="1319"/>
      <c r="K60" s="1320"/>
      <c r="L60" s="1319"/>
      <c r="M60" s="1320"/>
      <c r="N60" s="1319">
        <v>0</v>
      </c>
      <c r="O60" s="924"/>
      <c r="P60" s="760"/>
      <c r="Q60" s="760"/>
      <c r="R60" s="760"/>
      <c r="S60" s="760"/>
      <c r="T60" s="760"/>
      <c r="U60" s="760"/>
      <c r="V60" s="760"/>
      <c r="W60" s="760"/>
      <c r="X60" s="760"/>
      <c r="Y60" s="760"/>
      <c r="Z60" s="760"/>
      <c r="AA60" s="760"/>
      <c r="AB60" s="760"/>
      <c r="AC60" s="760"/>
      <c r="AD60" s="760"/>
      <c r="AE60" s="760"/>
      <c r="AF60" s="760"/>
      <c r="AG60" s="760"/>
      <c r="AH60" s="760"/>
      <c r="AI60" s="760"/>
      <c r="AJ60" s="760"/>
      <c r="AK60" s="760"/>
      <c r="AL60" s="760"/>
      <c r="AM60" s="760"/>
      <c r="AN60" s="760"/>
      <c r="AO60" s="760"/>
      <c r="AP60" s="760"/>
      <c r="AQ60" s="760"/>
      <c r="AR60" s="760"/>
      <c r="AS60" s="760"/>
      <c r="AT60" s="760"/>
      <c r="AU60" s="760"/>
      <c r="AV60" s="760"/>
      <c r="AW60" s="760"/>
      <c r="AX60" s="760"/>
      <c r="AY60" s="760"/>
      <c r="AZ60" s="760"/>
      <c r="BA60" s="760"/>
      <c r="BB60" s="760"/>
      <c r="BC60" s="760"/>
      <c r="BD60" s="760"/>
      <c r="BE60" s="760"/>
      <c r="BF60" s="760"/>
      <c r="BG60" s="760"/>
      <c r="BH60" s="760"/>
      <c r="BI60" s="760"/>
      <c r="BJ60" s="760"/>
      <c r="BK60" s="760"/>
      <c r="BL60" s="760"/>
      <c r="BM60" s="760"/>
      <c r="BN60" s="760"/>
      <c r="BO60" s="760"/>
      <c r="BP60" s="760"/>
      <c r="BQ60" s="760"/>
      <c r="BR60" s="760"/>
      <c r="BS60" s="760"/>
      <c r="BT60" s="760"/>
      <c r="BU60" s="760"/>
      <c r="BV60" s="760"/>
      <c r="BW60" s="760"/>
      <c r="BX60" s="760"/>
      <c r="BY60" s="760"/>
      <c r="BZ60" s="760"/>
      <c r="CA60" s="760"/>
      <c r="CB60" s="760"/>
      <c r="CC60" s="760"/>
      <c r="CD60" s="760"/>
      <c r="CE60" s="760"/>
      <c r="CF60" s="760"/>
      <c r="CG60" s="760"/>
      <c r="CH60" s="760"/>
      <c r="CI60" s="760"/>
      <c r="CJ60" s="760"/>
      <c r="CK60" s="760"/>
      <c r="CL60" s="760"/>
      <c r="CM60" s="760"/>
      <c r="CN60" s="760"/>
      <c r="CO60" s="760"/>
      <c r="CP60" s="760"/>
      <c r="CQ60" s="760"/>
      <c r="CR60" s="760"/>
      <c r="CS60" s="760"/>
      <c r="CT60" s="760"/>
      <c r="CU60" s="760"/>
      <c r="CV60" s="760"/>
      <c r="CW60" s="760"/>
      <c r="CX60" s="760"/>
      <c r="CY60" s="760"/>
      <c r="CZ60" s="760"/>
      <c r="DA60" s="760"/>
      <c r="DB60" s="760"/>
      <c r="DC60" s="760"/>
      <c r="DD60" s="760"/>
      <c r="DE60" s="760"/>
      <c r="DF60" s="760"/>
      <c r="DG60" s="760"/>
      <c r="DH60" s="760"/>
      <c r="DI60" s="760"/>
      <c r="DJ60" s="760"/>
      <c r="DK60" s="760"/>
      <c r="DL60" s="760"/>
      <c r="DM60" s="760"/>
      <c r="DN60" s="760"/>
      <c r="DO60" s="760"/>
      <c r="DP60" s="760"/>
      <c r="DQ60" s="760"/>
      <c r="DR60" s="760"/>
    </row>
    <row r="61" spans="1:122" s="761" customFormat="1" ht="28.5" hidden="1">
      <c r="A61" s="789" t="s">
        <v>1437</v>
      </c>
      <c r="B61" s="776" t="s">
        <v>1438</v>
      </c>
      <c r="C61" s="1319"/>
      <c r="D61" s="1319"/>
      <c r="E61" s="1320"/>
      <c r="F61" s="1319"/>
      <c r="G61" s="1320"/>
      <c r="H61" s="1319"/>
      <c r="I61" s="1320"/>
      <c r="J61" s="1319"/>
      <c r="K61" s="1320"/>
      <c r="L61" s="1319"/>
      <c r="M61" s="1320"/>
      <c r="N61" s="1319">
        <v>0</v>
      </c>
      <c r="O61" s="924"/>
      <c r="P61" s="760"/>
      <c r="Q61" s="760"/>
      <c r="R61" s="760"/>
      <c r="S61" s="760"/>
      <c r="T61" s="760"/>
      <c r="U61" s="760"/>
      <c r="V61" s="760"/>
      <c r="W61" s="760"/>
      <c r="X61" s="760"/>
      <c r="Y61" s="760"/>
      <c r="Z61" s="760"/>
      <c r="AA61" s="760"/>
      <c r="AB61" s="760"/>
      <c r="AC61" s="760"/>
      <c r="AD61" s="760"/>
      <c r="AE61" s="760"/>
      <c r="AF61" s="760"/>
      <c r="AG61" s="760"/>
      <c r="AH61" s="760"/>
      <c r="AI61" s="760"/>
      <c r="AJ61" s="760"/>
      <c r="AK61" s="760"/>
      <c r="AL61" s="760"/>
      <c r="AM61" s="760"/>
      <c r="AN61" s="760"/>
      <c r="AO61" s="760"/>
      <c r="AP61" s="760"/>
      <c r="AQ61" s="760"/>
      <c r="AR61" s="760"/>
      <c r="AS61" s="760"/>
      <c r="AT61" s="760"/>
      <c r="AU61" s="760"/>
      <c r="AV61" s="760"/>
      <c r="AW61" s="760"/>
      <c r="AX61" s="760"/>
      <c r="AY61" s="760"/>
      <c r="AZ61" s="760"/>
      <c r="BA61" s="760"/>
      <c r="BB61" s="760"/>
      <c r="BC61" s="760"/>
      <c r="BD61" s="760"/>
      <c r="BE61" s="760"/>
      <c r="BF61" s="760"/>
      <c r="BG61" s="760"/>
      <c r="BH61" s="760"/>
      <c r="BI61" s="760"/>
      <c r="BJ61" s="760"/>
      <c r="BK61" s="760"/>
      <c r="BL61" s="760"/>
      <c r="BM61" s="760"/>
      <c r="BN61" s="760"/>
      <c r="BO61" s="760"/>
      <c r="BP61" s="760"/>
      <c r="BQ61" s="760"/>
      <c r="BR61" s="760"/>
      <c r="BS61" s="760"/>
      <c r="BT61" s="760"/>
      <c r="BU61" s="760"/>
      <c r="BV61" s="760"/>
      <c r="BW61" s="760"/>
      <c r="BX61" s="760"/>
      <c r="BY61" s="760"/>
      <c r="BZ61" s="760"/>
      <c r="CA61" s="760"/>
      <c r="CB61" s="760"/>
      <c r="CC61" s="760"/>
      <c r="CD61" s="760"/>
      <c r="CE61" s="760"/>
      <c r="CF61" s="760"/>
      <c r="CG61" s="760"/>
      <c r="CH61" s="760"/>
      <c r="CI61" s="760"/>
      <c r="CJ61" s="760"/>
      <c r="CK61" s="760"/>
      <c r="CL61" s="760"/>
      <c r="CM61" s="760"/>
      <c r="CN61" s="760"/>
      <c r="CO61" s="760"/>
      <c r="CP61" s="760"/>
      <c r="CQ61" s="760"/>
      <c r="CR61" s="760"/>
      <c r="CS61" s="760"/>
      <c r="CT61" s="760"/>
      <c r="CU61" s="760"/>
      <c r="CV61" s="760"/>
      <c r="CW61" s="760"/>
      <c r="CX61" s="760"/>
      <c r="CY61" s="760"/>
      <c r="CZ61" s="760"/>
      <c r="DA61" s="760"/>
      <c r="DB61" s="760"/>
      <c r="DC61" s="760"/>
      <c r="DD61" s="760"/>
      <c r="DE61" s="760"/>
      <c r="DF61" s="760"/>
      <c r="DG61" s="760"/>
      <c r="DH61" s="760"/>
      <c r="DI61" s="760"/>
      <c r="DJ61" s="760"/>
      <c r="DK61" s="760"/>
      <c r="DL61" s="760"/>
      <c r="DM61" s="760"/>
      <c r="DN61" s="760"/>
      <c r="DO61" s="760"/>
      <c r="DP61" s="760"/>
      <c r="DQ61" s="760"/>
      <c r="DR61" s="760"/>
    </row>
    <row r="62" spans="1:122" s="761" customFormat="1" hidden="1">
      <c r="A62" s="789" t="s">
        <v>1439</v>
      </c>
      <c r="B62" s="776" t="s">
        <v>1440</v>
      </c>
      <c r="C62" s="1319"/>
      <c r="D62" s="1319"/>
      <c r="E62" s="1320"/>
      <c r="F62" s="1319"/>
      <c r="G62" s="1320"/>
      <c r="H62" s="1319"/>
      <c r="I62" s="1320"/>
      <c r="J62" s="1319"/>
      <c r="K62" s="1320"/>
      <c r="L62" s="1319"/>
      <c r="M62" s="1320"/>
      <c r="N62" s="1319">
        <v>0</v>
      </c>
      <c r="O62" s="924"/>
      <c r="P62" s="760"/>
      <c r="Q62" s="760"/>
      <c r="R62" s="760"/>
      <c r="S62" s="760"/>
      <c r="T62" s="760"/>
      <c r="U62" s="760"/>
      <c r="V62" s="760"/>
      <c r="W62" s="760"/>
      <c r="X62" s="760"/>
      <c r="Y62" s="760"/>
      <c r="Z62" s="760"/>
      <c r="AA62" s="760"/>
      <c r="AB62" s="760"/>
      <c r="AC62" s="760"/>
      <c r="AD62" s="760"/>
      <c r="AE62" s="760"/>
      <c r="AF62" s="760"/>
      <c r="AG62" s="760"/>
      <c r="AH62" s="760"/>
      <c r="AI62" s="760"/>
      <c r="AJ62" s="760"/>
      <c r="AK62" s="760"/>
      <c r="AL62" s="760"/>
      <c r="AM62" s="760"/>
      <c r="AN62" s="760"/>
      <c r="AO62" s="760"/>
      <c r="AP62" s="760"/>
      <c r="AQ62" s="760"/>
      <c r="AR62" s="760"/>
      <c r="AS62" s="760"/>
      <c r="AT62" s="760"/>
      <c r="AU62" s="760"/>
      <c r="AV62" s="760"/>
      <c r="AW62" s="760"/>
      <c r="AX62" s="760"/>
      <c r="AY62" s="760"/>
      <c r="AZ62" s="760"/>
      <c r="BA62" s="760"/>
      <c r="BB62" s="760"/>
      <c r="BC62" s="760"/>
      <c r="BD62" s="760"/>
      <c r="BE62" s="760"/>
      <c r="BF62" s="760"/>
      <c r="BG62" s="760"/>
      <c r="BH62" s="760"/>
      <c r="BI62" s="760"/>
      <c r="BJ62" s="760"/>
      <c r="BK62" s="760"/>
      <c r="BL62" s="760"/>
      <c r="BM62" s="760"/>
      <c r="BN62" s="760"/>
      <c r="BO62" s="760"/>
      <c r="BP62" s="760"/>
      <c r="BQ62" s="760"/>
      <c r="BR62" s="760"/>
      <c r="BS62" s="760"/>
      <c r="BT62" s="760"/>
      <c r="BU62" s="760"/>
      <c r="BV62" s="760"/>
      <c r="BW62" s="760"/>
      <c r="BX62" s="760"/>
      <c r="BY62" s="760"/>
      <c r="BZ62" s="760"/>
      <c r="CA62" s="760"/>
      <c r="CB62" s="760"/>
      <c r="CC62" s="760"/>
      <c r="CD62" s="760"/>
      <c r="CE62" s="760"/>
      <c r="CF62" s="760"/>
      <c r="CG62" s="760"/>
      <c r="CH62" s="760"/>
      <c r="CI62" s="760"/>
      <c r="CJ62" s="760"/>
      <c r="CK62" s="760"/>
      <c r="CL62" s="760"/>
      <c r="CM62" s="760"/>
      <c r="CN62" s="760"/>
      <c r="CO62" s="760"/>
      <c r="CP62" s="760"/>
      <c r="CQ62" s="760"/>
      <c r="CR62" s="760"/>
      <c r="CS62" s="760"/>
      <c r="CT62" s="760"/>
      <c r="CU62" s="760"/>
      <c r="CV62" s="760"/>
      <c r="CW62" s="760"/>
      <c r="CX62" s="760"/>
      <c r="CY62" s="760"/>
      <c r="CZ62" s="760"/>
      <c r="DA62" s="760"/>
      <c r="DB62" s="760"/>
      <c r="DC62" s="760"/>
      <c r="DD62" s="760"/>
      <c r="DE62" s="760"/>
      <c r="DF62" s="760"/>
      <c r="DG62" s="760"/>
      <c r="DH62" s="760"/>
      <c r="DI62" s="760"/>
      <c r="DJ62" s="760"/>
      <c r="DK62" s="760"/>
      <c r="DL62" s="760"/>
      <c r="DM62" s="760"/>
      <c r="DN62" s="760"/>
      <c r="DO62" s="760"/>
      <c r="DP62" s="760"/>
      <c r="DQ62" s="760"/>
      <c r="DR62" s="760"/>
    </row>
    <row r="63" spans="1:122" s="761" customFormat="1" hidden="1">
      <c r="A63" s="1311" t="s">
        <v>1441</v>
      </c>
      <c r="B63" s="1312" t="s">
        <v>1442</v>
      </c>
      <c r="C63" s="1319"/>
      <c r="D63" s="1319"/>
      <c r="E63" s="1320"/>
      <c r="F63" s="1319"/>
      <c r="G63" s="1320"/>
      <c r="H63" s="1319"/>
      <c r="I63" s="1320"/>
      <c r="J63" s="1319"/>
      <c r="K63" s="1320"/>
      <c r="L63" s="1319"/>
      <c r="M63" s="1320"/>
      <c r="N63" s="1319">
        <v>0</v>
      </c>
      <c r="O63" s="926"/>
      <c r="P63" s="760"/>
      <c r="Q63" s="760"/>
      <c r="R63" s="760"/>
      <c r="S63" s="760"/>
      <c r="T63" s="760"/>
      <c r="U63" s="760"/>
      <c r="V63" s="760"/>
      <c r="W63" s="760"/>
      <c r="X63" s="760"/>
      <c r="Y63" s="760"/>
      <c r="Z63" s="760"/>
      <c r="AA63" s="760"/>
      <c r="AB63" s="760"/>
      <c r="AC63" s="760"/>
      <c r="AD63" s="760"/>
      <c r="AE63" s="760"/>
      <c r="AF63" s="760"/>
      <c r="AG63" s="760"/>
      <c r="AH63" s="760"/>
      <c r="AI63" s="760"/>
      <c r="AJ63" s="760"/>
      <c r="AK63" s="760"/>
      <c r="AL63" s="760"/>
      <c r="AM63" s="760"/>
      <c r="AN63" s="760"/>
      <c r="AO63" s="760"/>
      <c r="AP63" s="760"/>
      <c r="AQ63" s="760"/>
      <c r="AR63" s="760"/>
      <c r="AS63" s="760"/>
      <c r="AT63" s="760"/>
      <c r="AU63" s="760"/>
      <c r="AV63" s="760"/>
      <c r="AW63" s="760"/>
      <c r="AX63" s="760"/>
      <c r="AY63" s="760"/>
      <c r="AZ63" s="760"/>
      <c r="BA63" s="760"/>
      <c r="BB63" s="760"/>
      <c r="BC63" s="760"/>
      <c r="BD63" s="760"/>
      <c r="BE63" s="760"/>
      <c r="BF63" s="760"/>
      <c r="BG63" s="760"/>
      <c r="BH63" s="760"/>
      <c r="BI63" s="760"/>
      <c r="BJ63" s="760"/>
      <c r="BK63" s="760"/>
      <c r="BL63" s="760"/>
      <c r="BM63" s="760"/>
      <c r="BN63" s="760"/>
      <c r="BO63" s="760"/>
      <c r="BP63" s="760"/>
      <c r="BQ63" s="760"/>
      <c r="BR63" s="760"/>
      <c r="BS63" s="760"/>
      <c r="BT63" s="760"/>
      <c r="BU63" s="760"/>
      <c r="BV63" s="760"/>
      <c r="BW63" s="760"/>
      <c r="BX63" s="760"/>
      <c r="BY63" s="760"/>
      <c r="BZ63" s="760"/>
      <c r="CA63" s="760"/>
      <c r="CB63" s="760"/>
      <c r="CC63" s="760"/>
      <c r="CD63" s="760"/>
      <c r="CE63" s="760"/>
      <c r="CF63" s="760"/>
      <c r="CG63" s="760"/>
      <c r="CH63" s="760"/>
      <c r="CI63" s="760"/>
      <c r="CJ63" s="760"/>
      <c r="CK63" s="760"/>
      <c r="CL63" s="760"/>
      <c r="CM63" s="760"/>
      <c r="CN63" s="760"/>
      <c r="CO63" s="760"/>
      <c r="CP63" s="760"/>
      <c r="CQ63" s="760"/>
      <c r="CR63" s="760"/>
      <c r="CS63" s="760"/>
      <c r="CT63" s="760"/>
      <c r="CU63" s="760"/>
      <c r="CV63" s="760"/>
      <c r="CW63" s="760"/>
      <c r="CX63" s="760"/>
      <c r="CY63" s="760"/>
      <c r="CZ63" s="760"/>
      <c r="DA63" s="760"/>
      <c r="DB63" s="760"/>
      <c r="DC63" s="760"/>
      <c r="DD63" s="760"/>
      <c r="DE63" s="760"/>
      <c r="DF63" s="760"/>
      <c r="DG63" s="760"/>
      <c r="DH63" s="760"/>
      <c r="DI63" s="760"/>
      <c r="DJ63" s="760"/>
      <c r="DK63" s="760"/>
      <c r="DL63" s="760"/>
      <c r="DM63" s="760"/>
      <c r="DN63" s="760"/>
      <c r="DO63" s="760"/>
      <c r="DP63" s="760"/>
      <c r="DQ63" s="760"/>
      <c r="DR63" s="760"/>
    </row>
    <row r="64" spans="1:122" s="761" customFormat="1" ht="50.25" customHeight="1">
      <c r="A64" s="789" t="s">
        <v>1443</v>
      </c>
      <c r="B64" s="803" t="s">
        <v>1444</v>
      </c>
      <c r="C64" s="804"/>
      <c r="D64" s="804"/>
      <c r="E64" s="804"/>
      <c r="F64" s="804"/>
      <c r="G64" s="804"/>
      <c r="H64" s="804"/>
      <c r="I64" s="804"/>
      <c r="J64" s="804"/>
      <c r="K64" s="804"/>
      <c r="L64" s="804"/>
      <c r="M64" s="804"/>
      <c r="N64" s="804"/>
      <c r="O64" s="926"/>
      <c r="P64" s="760"/>
      <c r="Q64" s="760"/>
      <c r="R64" s="760"/>
      <c r="S64" s="760"/>
      <c r="T64" s="760"/>
      <c r="U64" s="760"/>
      <c r="V64" s="760"/>
      <c r="W64" s="760"/>
      <c r="X64" s="760"/>
      <c r="Y64" s="760"/>
      <c r="Z64" s="760"/>
      <c r="AA64" s="760"/>
      <c r="AB64" s="760"/>
      <c r="AC64" s="760"/>
      <c r="AD64" s="760"/>
      <c r="AE64" s="760"/>
      <c r="AF64" s="760"/>
      <c r="AG64" s="760"/>
      <c r="AH64" s="760"/>
      <c r="AI64" s="760"/>
      <c r="AJ64" s="760"/>
      <c r="AK64" s="760"/>
      <c r="AL64" s="760"/>
      <c r="AM64" s="760"/>
      <c r="AN64" s="760"/>
      <c r="AO64" s="760"/>
      <c r="AP64" s="760"/>
      <c r="AQ64" s="760"/>
      <c r="AR64" s="760"/>
      <c r="AS64" s="760"/>
      <c r="AT64" s="760"/>
      <c r="AU64" s="760"/>
      <c r="AV64" s="760"/>
      <c r="AW64" s="760"/>
      <c r="AX64" s="760"/>
      <c r="AY64" s="760"/>
      <c r="AZ64" s="760"/>
      <c r="BA64" s="760"/>
      <c r="BB64" s="760"/>
      <c r="BC64" s="760"/>
      <c r="BD64" s="760"/>
      <c r="BE64" s="760"/>
      <c r="BF64" s="760"/>
      <c r="BG64" s="760"/>
      <c r="BH64" s="760"/>
      <c r="BI64" s="760"/>
      <c r="BJ64" s="760"/>
      <c r="BK64" s="760"/>
      <c r="BL64" s="760"/>
      <c r="BM64" s="760"/>
      <c r="BN64" s="760"/>
      <c r="BO64" s="760"/>
      <c r="BP64" s="760"/>
      <c r="BQ64" s="760"/>
      <c r="BR64" s="760"/>
      <c r="BS64" s="760"/>
      <c r="BT64" s="760"/>
      <c r="BU64" s="760"/>
      <c r="BV64" s="760"/>
      <c r="BW64" s="760"/>
      <c r="BX64" s="760"/>
      <c r="BY64" s="760"/>
      <c r="BZ64" s="760"/>
      <c r="CA64" s="760"/>
      <c r="CB64" s="760"/>
      <c r="CC64" s="760"/>
      <c r="CD64" s="760"/>
      <c r="CE64" s="760"/>
      <c r="CF64" s="760"/>
      <c r="CG64" s="760"/>
      <c r="CH64" s="760"/>
      <c r="CI64" s="760"/>
      <c r="CJ64" s="760"/>
      <c r="CK64" s="760"/>
      <c r="CL64" s="760"/>
      <c r="CM64" s="760"/>
      <c r="CN64" s="760"/>
      <c r="CO64" s="760"/>
      <c r="CP64" s="760"/>
      <c r="CQ64" s="760"/>
      <c r="CR64" s="760"/>
      <c r="CS64" s="760"/>
      <c r="CT64" s="760"/>
      <c r="CU64" s="760"/>
      <c r="CV64" s="760"/>
      <c r="CW64" s="760"/>
      <c r="CX64" s="760"/>
      <c r="CY64" s="760"/>
      <c r="CZ64" s="760"/>
      <c r="DA64" s="760"/>
      <c r="DB64" s="760"/>
      <c r="DC64" s="760"/>
      <c r="DD64" s="760"/>
      <c r="DE64" s="760"/>
      <c r="DF64" s="760"/>
      <c r="DG64" s="760"/>
      <c r="DH64" s="760"/>
      <c r="DI64" s="760"/>
      <c r="DJ64" s="760"/>
      <c r="DK64" s="760"/>
      <c r="DL64" s="760"/>
      <c r="DM64" s="760"/>
      <c r="DN64" s="760"/>
      <c r="DO64" s="760"/>
      <c r="DP64" s="760"/>
      <c r="DQ64" s="760"/>
      <c r="DR64" s="760"/>
    </row>
    <row r="65" spans="1:122" s="761" customFormat="1" ht="28.5" hidden="1">
      <c r="A65" s="789" t="s">
        <v>1445</v>
      </c>
      <c r="B65" s="776" t="s">
        <v>1446</v>
      </c>
      <c r="C65" s="1320">
        <v>14.84</v>
      </c>
      <c r="D65" s="1320">
        <v>15.34</v>
      </c>
      <c r="E65" s="1320">
        <v>27.25</v>
      </c>
      <c r="F65" s="1319">
        <v>10.38</v>
      </c>
      <c r="G65" s="1319">
        <v>27.085216525</v>
      </c>
      <c r="H65" s="1319">
        <v>10.69</v>
      </c>
      <c r="I65" s="1319">
        <v>26.921700364316923</v>
      </c>
      <c r="J65" s="1319">
        <v>11.01</v>
      </c>
      <c r="K65" s="1319">
        <v>26.759443276221184</v>
      </c>
      <c r="L65" s="1319">
        <v>11.34</v>
      </c>
      <c r="M65" s="1319">
        <v>26.597195419748797</v>
      </c>
      <c r="N65" s="1319">
        <v>11.68</v>
      </c>
      <c r="O65" s="926"/>
      <c r="P65" s="760"/>
      <c r="Q65" s="760"/>
      <c r="R65" s="760"/>
      <c r="S65" s="760"/>
      <c r="T65" s="760"/>
      <c r="U65" s="760"/>
      <c r="V65" s="760"/>
      <c r="W65" s="760"/>
      <c r="X65" s="760"/>
      <c r="Y65" s="760"/>
      <c r="Z65" s="760"/>
      <c r="AA65" s="760"/>
      <c r="AB65" s="760"/>
      <c r="AC65" s="760"/>
      <c r="AD65" s="760"/>
      <c r="AE65" s="760"/>
      <c r="AF65" s="760"/>
      <c r="AG65" s="760"/>
      <c r="AH65" s="760"/>
      <c r="AI65" s="760"/>
      <c r="AJ65" s="760"/>
      <c r="AK65" s="760"/>
      <c r="AL65" s="760"/>
      <c r="AM65" s="760"/>
      <c r="AN65" s="760"/>
      <c r="AO65" s="760"/>
      <c r="AP65" s="760"/>
      <c r="AQ65" s="760"/>
      <c r="AR65" s="760"/>
      <c r="AS65" s="760"/>
      <c r="AT65" s="760"/>
      <c r="AU65" s="760"/>
      <c r="AV65" s="760"/>
      <c r="AW65" s="760"/>
      <c r="AX65" s="760"/>
      <c r="AY65" s="760"/>
      <c r="AZ65" s="760"/>
      <c r="BA65" s="760"/>
      <c r="BB65" s="760"/>
      <c r="BC65" s="760"/>
      <c r="BD65" s="760"/>
      <c r="BE65" s="760"/>
      <c r="BF65" s="760"/>
      <c r="BG65" s="760"/>
      <c r="BH65" s="760"/>
      <c r="BI65" s="760"/>
      <c r="BJ65" s="760"/>
      <c r="BK65" s="760"/>
      <c r="BL65" s="760"/>
      <c r="BM65" s="760"/>
      <c r="BN65" s="760"/>
      <c r="BO65" s="760"/>
      <c r="BP65" s="760"/>
      <c r="BQ65" s="760"/>
      <c r="BR65" s="760"/>
      <c r="BS65" s="760"/>
      <c r="BT65" s="760"/>
      <c r="BU65" s="760"/>
      <c r="BV65" s="760"/>
      <c r="BW65" s="760"/>
      <c r="BX65" s="760"/>
      <c r="BY65" s="760"/>
      <c r="BZ65" s="760"/>
      <c r="CA65" s="760"/>
      <c r="CB65" s="760"/>
      <c r="CC65" s="760"/>
      <c r="CD65" s="760"/>
      <c r="CE65" s="760"/>
      <c r="CF65" s="760"/>
      <c r="CG65" s="760"/>
      <c r="CH65" s="760"/>
      <c r="CI65" s="760"/>
      <c r="CJ65" s="760"/>
      <c r="CK65" s="760"/>
      <c r="CL65" s="760"/>
      <c r="CM65" s="760"/>
      <c r="CN65" s="760"/>
      <c r="CO65" s="760"/>
      <c r="CP65" s="760"/>
      <c r="CQ65" s="760"/>
      <c r="CR65" s="760"/>
      <c r="CS65" s="760"/>
      <c r="CT65" s="760"/>
      <c r="CU65" s="760"/>
      <c r="CV65" s="760"/>
      <c r="CW65" s="760"/>
      <c r="CX65" s="760"/>
      <c r="CY65" s="760"/>
      <c r="CZ65" s="760"/>
      <c r="DA65" s="760"/>
      <c r="DB65" s="760"/>
      <c r="DC65" s="760"/>
      <c r="DD65" s="760"/>
      <c r="DE65" s="760"/>
      <c r="DF65" s="760"/>
      <c r="DG65" s="760"/>
      <c r="DH65" s="760"/>
      <c r="DI65" s="760"/>
      <c r="DJ65" s="760"/>
      <c r="DK65" s="760"/>
      <c r="DL65" s="760"/>
      <c r="DM65" s="760"/>
      <c r="DN65" s="760"/>
      <c r="DO65" s="760"/>
      <c r="DP65" s="760"/>
      <c r="DQ65" s="760"/>
      <c r="DR65" s="760"/>
    </row>
    <row r="66" spans="1:122" s="761" customFormat="1" ht="30" hidden="1" customHeight="1">
      <c r="A66" s="789" t="s">
        <v>1447</v>
      </c>
      <c r="B66" s="776" t="s">
        <v>1448</v>
      </c>
      <c r="C66" s="1320">
        <v>4.58</v>
      </c>
      <c r="D66" s="1320">
        <v>4.74</v>
      </c>
      <c r="E66" s="1320">
        <v>8.23</v>
      </c>
      <c r="F66" s="1319">
        <v>3.13</v>
      </c>
      <c r="G66" s="1319">
        <v>8.1802323670000003</v>
      </c>
      <c r="H66" s="1319">
        <v>3.22</v>
      </c>
      <c r="I66" s="1319">
        <v>8.1308474861771849</v>
      </c>
      <c r="J66" s="1319">
        <v>3.32</v>
      </c>
      <c r="K66" s="1319">
        <v>8.0818428683779953</v>
      </c>
      <c r="L66" s="1319">
        <v>3.42</v>
      </c>
      <c r="M66" s="1319">
        <v>8.0328410386984448</v>
      </c>
      <c r="N66" s="1319">
        <v>3.52</v>
      </c>
      <c r="O66" s="924"/>
      <c r="P66" s="760"/>
      <c r="Q66" s="760"/>
      <c r="R66" s="760"/>
      <c r="S66" s="760"/>
      <c r="T66" s="760"/>
      <c r="U66" s="760"/>
      <c r="V66" s="760"/>
      <c r="W66" s="760"/>
      <c r="X66" s="760"/>
      <c r="Y66" s="760"/>
      <c r="Z66" s="760"/>
      <c r="AA66" s="760"/>
      <c r="AB66" s="760"/>
      <c r="AC66" s="760"/>
      <c r="AD66" s="760"/>
      <c r="AE66" s="760"/>
      <c r="AF66" s="760"/>
      <c r="AG66" s="760"/>
      <c r="AH66" s="760"/>
      <c r="AI66" s="760"/>
      <c r="AJ66" s="760"/>
      <c r="AK66" s="760"/>
      <c r="AL66" s="760"/>
      <c r="AM66" s="760"/>
      <c r="AN66" s="760"/>
      <c r="AO66" s="760"/>
      <c r="AP66" s="760"/>
      <c r="AQ66" s="760"/>
      <c r="AR66" s="760"/>
      <c r="AS66" s="760"/>
      <c r="AT66" s="760"/>
      <c r="AU66" s="760"/>
      <c r="AV66" s="760"/>
      <c r="AW66" s="760"/>
      <c r="AX66" s="760"/>
      <c r="AY66" s="760"/>
      <c r="AZ66" s="760"/>
      <c r="BA66" s="760"/>
      <c r="BB66" s="760"/>
      <c r="BC66" s="760"/>
      <c r="BD66" s="760"/>
      <c r="BE66" s="760"/>
      <c r="BF66" s="760"/>
      <c r="BG66" s="760"/>
      <c r="BH66" s="760"/>
      <c r="BI66" s="760"/>
      <c r="BJ66" s="760"/>
      <c r="BK66" s="760"/>
      <c r="BL66" s="760"/>
      <c r="BM66" s="760"/>
      <c r="BN66" s="760"/>
      <c r="BO66" s="760"/>
      <c r="BP66" s="760"/>
      <c r="BQ66" s="760"/>
      <c r="BR66" s="760"/>
      <c r="BS66" s="760"/>
      <c r="BT66" s="760"/>
      <c r="BU66" s="760"/>
      <c r="BV66" s="760"/>
      <c r="BW66" s="760"/>
      <c r="BX66" s="760"/>
      <c r="BY66" s="760"/>
      <c r="BZ66" s="760"/>
      <c r="CA66" s="760"/>
      <c r="CB66" s="760"/>
      <c r="CC66" s="760"/>
      <c r="CD66" s="760"/>
      <c r="CE66" s="760"/>
      <c r="CF66" s="760"/>
      <c r="CG66" s="760"/>
      <c r="CH66" s="760"/>
      <c r="CI66" s="760"/>
      <c r="CJ66" s="760"/>
      <c r="CK66" s="760"/>
      <c r="CL66" s="760"/>
      <c r="CM66" s="760"/>
      <c r="CN66" s="760"/>
      <c r="CO66" s="760"/>
      <c r="CP66" s="760"/>
      <c r="CQ66" s="760"/>
      <c r="CR66" s="760"/>
      <c r="CS66" s="760"/>
      <c r="CT66" s="760"/>
      <c r="CU66" s="760"/>
      <c r="CV66" s="760"/>
      <c r="CW66" s="760"/>
      <c r="CX66" s="760"/>
      <c r="CY66" s="760"/>
      <c r="CZ66" s="760"/>
      <c r="DA66" s="760"/>
      <c r="DB66" s="760"/>
      <c r="DC66" s="760"/>
      <c r="DD66" s="760"/>
      <c r="DE66" s="760"/>
      <c r="DF66" s="760"/>
      <c r="DG66" s="760"/>
      <c r="DH66" s="760"/>
      <c r="DI66" s="760"/>
      <c r="DJ66" s="760"/>
      <c r="DK66" s="760"/>
      <c r="DL66" s="760"/>
      <c r="DM66" s="760"/>
      <c r="DN66" s="760"/>
      <c r="DO66" s="760"/>
      <c r="DP66" s="760"/>
      <c r="DQ66" s="760"/>
      <c r="DR66" s="760"/>
    </row>
    <row r="67" spans="1:122" s="761" customFormat="1" ht="28.5" hidden="1">
      <c r="A67" s="789" t="s">
        <v>1449</v>
      </c>
      <c r="B67" s="776" t="s">
        <v>1450</v>
      </c>
      <c r="C67" s="1320">
        <v>0.05</v>
      </c>
      <c r="D67" s="1320">
        <v>0.05</v>
      </c>
      <c r="E67" s="1320"/>
      <c r="F67" s="1319">
        <v>3.9E-2</v>
      </c>
      <c r="G67" s="1320"/>
      <c r="H67" s="1319">
        <v>3.9E-2</v>
      </c>
      <c r="I67" s="1320"/>
      <c r="J67" s="1319">
        <v>3.9E-2</v>
      </c>
      <c r="K67" s="1320"/>
      <c r="L67" s="1319">
        <v>3.9E-2</v>
      </c>
      <c r="M67" s="1320"/>
      <c r="N67" s="1319">
        <v>3.9E-2</v>
      </c>
      <c r="O67" s="924"/>
      <c r="P67" s="760"/>
      <c r="Q67" s="760"/>
      <c r="R67" s="760"/>
      <c r="S67" s="760"/>
      <c r="T67" s="760"/>
      <c r="U67" s="760"/>
      <c r="V67" s="760"/>
      <c r="W67" s="760"/>
      <c r="X67" s="760"/>
      <c r="Y67" s="760"/>
      <c r="Z67" s="760"/>
      <c r="AA67" s="760"/>
      <c r="AB67" s="760"/>
      <c r="AC67" s="760"/>
      <c r="AD67" s="760"/>
      <c r="AE67" s="760"/>
      <c r="AF67" s="760"/>
      <c r="AG67" s="760"/>
      <c r="AH67" s="760"/>
      <c r="AI67" s="760"/>
      <c r="AJ67" s="760"/>
      <c r="AK67" s="760"/>
      <c r="AL67" s="760"/>
      <c r="AM67" s="760"/>
      <c r="AN67" s="760"/>
      <c r="AO67" s="760"/>
      <c r="AP67" s="760"/>
      <c r="AQ67" s="760"/>
      <c r="AR67" s="760"/>
      <c r="AS67" s="760"/>
      <c r="AT67" s="760"/>
      <c r="AU67" s="760"/>
      <c r="AV67" s="760"/>
      <c r="AW67" s="760"/>
      <c r="AX67" s="760"/>
      <c r="AY67" s="760"/>
      <c r="AZ67" s="760"/>
      <c r="BA67" s="760"/>
      <c r="BB67" s="760"/>
      <c r="BC67" s="760"/>
      <c r="BD67" s="760"/>
      <c r="BE67" s="760"/>
      <c r="BF67" s="760"/>
      <c r="BG67" s="760"/>
      <c r="BH67" s="760"/>
      <c r="BI67" s="760"/>
      <c r="BJ67" s="760"/>
      <c r="BK67" s="760"/>
      <c r="BL67" s="760"/>
      <c r="BM67" s="760"/>
      <c r="BN67" s="760"/>
      <c r="BO67" s="760"/>
      <c r="BP67" s="760"/>
      <c r="BQ67" s="760"/>
      <c r="BR67" s="760"/>
      <c r="BS67" s="760"/>
      <c r="BT67" s="760"/>
      <c r="BU67" s="760"/>
      <c r="BV67" s="760"/>
      <c r="BW67" s="760"/>
      <c r="BX67" s="760"/>
      <c r="BY67" s="760"/>
      <c r="BZ67" s="760"/>
      <c r="CA67" s="760"/>
      <c r="CB67" s="760"/>
      <c r="CC67" s="760"/>
      <c r="CD67" s="760"/>
      <c r="CE67" s="760"/>
      <c r="CF67" s="760"/>
      <c r="CG67" s="760"/>
      <c r="CH67" s="760"/>
      <c r="CI67" s="760"/>
      <c r="CJ67" s="760"/>
      <c r="CK67" s="760"/>
      <c r="CL67" s="760"/>
      <c r="CM67" s="760"/>
      <c r="CN67" s="760"/>
      <c r="CO67" s="760"/>
      <c r="CP67" s="760"/>
      <c r="CQ67" s="760"/>
      <c r="CR67" s="760"/>
      <c r="CS67" s="760"/>
      <c r="CT67" s="760"/>
      <c r="CU67" s="760"/>
      <c r="CV67" s="760"/>
      <c r="CW67" s="760"/>
      <c r="CX67" s="760"/>
      <c r="CY67" s="760"/>
      <c r="CZ67" s="760"/>
      <c r="DA67" s="760"/>
      <c r="DB67" s="760"/>
      <c r="DC67" s="760"/>
      <c r="DD67" s="760"/>
      <c r="DE67" s="760"/>
      <c r="DF67" s="760"/>
      <c r="DG67" s="760"/>
      <c r="DH67" s="760"/>
      <c r="DI67" s="760"/>
      <c r="DJ67" s="760"/>
      <c r="DK67" s="760"/>
      <c r="DL67" s="760"/>
      <c r="DM67" s="760"/>
      <c r="DN67" s="760"/>
      <c r="DO67" s="760"/>
      <c r="DP67" s="760"/>
      <c r="DQ67" s="760"/>
      <c r="DR67" s="760"/>
    </row>
    <row r="68" spans="1:122" s="761" customFormat="1" ht="57">
      <c r="A68" s="789" t="s">
        <v>1451</v>
      </c>
      <c r="B68" s="803" t="s">
        <v>1452</v>
      </c>
      <c r="C68" s="1320"/>
      <c r="D68" s="1320"/>
      <c r="E68" s="1320"/>
      <c r="F68" s="1319"/>
      <c r="G68" s="1320"/>
      <c r="H68" s="1319"/>
      <c r="I68" s="1320"/>
      <c r="J68" s="1319"/>
      <c r="K68" s="1320"/>
      <c r="L68" s="1319"/>
      <c r="M68" s="1320"/>
      <c r="N68" s="1319">
        <v>0</v>
      </c>
      <c r="O68" s="924"/>
      <c r="P68" s="760"/>
      <c r="Q68" s="760"/>
      <c r="R68" s="760"/>
      <c r="S68" s="760"/>
      <c r="T68" s="760"/>
      <c r="U68" s="760"/>
      <c r="V68" s="760"/>
      <c r="W68" s="760"/>
      <c r="X68" s="760"/>
      <c r="Y68" s="760"/>
      <c r="Z68" s="760"/>
      <c r="AA68" s="760"/>
      <c r="AB68" s="760"/>
      <c r="AC68" s="760"/>
      <c r="AD68" s="760"/>
      <c r="AE68" s="760"/>
      <c r="AF68" s="760"/>
      <c r="AG68" s="760"/>
      <c r="AH68" s="760"/>
      <c r="AI68" s="760"/>
      <c r="AJ68" s="760"/>
      <c r="AK68" s="760"/>
      <c r="AL68" s="760"/>
      <c r="AM68" s="760"/>
      <c r="AN68" s="760"/>
      <c r="AO68" s="760"/>
      <c r="AP68" s="760"/>
      <c r="AQ68" s="760"/>
      <c r="AR68" s="760"/>
      <c r="AS68" s="760"/>
      <c r="AT68" s="760"/>
      <c r="AU68" s="760"/>
      <c r="AV68" s="760"/>
      <c r="AW68" s="760"/>
      <c r="AX68" s="760"/>
      <c r="AY68" s="760"/>
      <c r="AZ68" s="760"/>
      <c r="BA68" s="760"/>
      <c r="BB68" s="760"/>
      <c r="BC68" s="760"/>
      <c r="BD68" s="760"/>
      <c r="BE68" s="760"/>
      <c r="BF68" s="760"/>
      <c r="BG68" s="760"/>
      <c r="BH68" s="760"/>
      <c r="BI68" s="760"/>
      <c r="BJ68" s="760"/>
      <c r="BK68" s="760"/>
      <c r="BL68" s="760"/>
      <c r="BM68" s="760"/>
      <c r="BN68" s="760"/>
      <c r="BO68" s="760"/>
      <c r="BP68" s="760"/>
      <c r="BQ68" s="760"/>
      <c r="BR68" s="760"/>
      <c r="BS68" s="760"/>
      <c r="BT68" s="760"/>
      <c r="BU68" s="760"/>
      <c r="BV68" s="760"/>
      <c r="BW68" s="760"/>
      <c r="BX68" s="760"/>
      <c r="BY68" s="760"/>
      <c r="BZ68" s="760"/>
      <c r="CA68" s="760"/>
      <c r="CB68" s="760"/>
      <c r="CC68" s="760"/>
      <c r="CD68" s="760"/>
      <c r="CE68" s="760"/>
      <c r="CF68" s="760"/>
      <c r="CG68" s="760"/>
      <c r="CH68" s="760"/>
      <c r="CI68" s="760"/>
      <c r="CJ68" s="760"/>
      <c r="CK68" s="760"/>
      <c r="CL68" s="760"/>
      <c r="CM68" s="760"/>
      <c r="CN68" s="760"/>
      <c r="CO68" s="760"/>
      <c r="CP68" s="760"/>
      <c r="CQ68" s="760"/>
      <c r="CR68" s="760"/>
      <c r="CS68" s="760"/>
      <c r="CT68" s="760"/>
      <c r="CU68" s="760"/>
      <c r="CV68" s="760"/>
      <c r="CW68" s="760"/>
      <c r="CX68" s="760"/>
      <c r="CY68" s="760"/>
      <c r="CZ68" s="760"/>
      <c r="DA68" s="760"/>
      <c r="DB68" s="760"/>
      <c r="DC68" s="760"/>
      <c r="DD68" s="760"/>
      <c r="DE68" s="760"/>
      <c r="DF68" s="760"/>
      <c r="DG68" s="760"/>
      <c r="DH68" s="760"/>
      <c r="DI68" s="760"/>
      <c r="DJ68" s="760"/>
      <c r="DK68" s="760"/>
      <c r="DL68" s="760"/>
      <c r="DM68" s="760"/>
      <c r="DN68" s="760"/>
      <c r="DO68" s="760"/>
      <c r="DP68" s="760"/>
      <c r="DQ68" s="760"/>
      <c r="DR68" s="760"/>
    </row>
    <row r="69" spans="1:122" s="761" customFormat="1" hidden="1">
      <c r="A69" s="789" t="s">
        <v>1453</v>
      </c>
      <c r="B69" s="803" t="s">
        <v>1454</v>
      </c>
      <c r="C69" s="1319"/>
      <c r="D69" s="1319"/>
      <c r="E69" s="1320"/>
      <c r="F69" s="1319"/>
      <c r="G69" s="1320"/>
      <c r="H69" s="1319"/>
      <c r="I69" s="1320"/>
      <c r="J69" s="1319"/>
      <c r="K69" s="1320"/>
      <c r="L69" s="1319"/>
      <c r="M69" s="1320"/>
      <c r="N69" s="1319">
        <v>0</v>
      </c>
      <c r="O69" s="924"/>
      <c r="P69" s="760"/>
      <c r="Q69" s="760"/>
      <c r="R69" s="760"/>
      <c r="S69" s="760"/>
      <c r="T69" s="760"/>
      <c r="U69" s="760"/>
      <c r="V69" s="760"/>
      <c r="W69" s="760"/>
      <c r="X69" s="760"/>
      <c r="Y69" s="760"/>
      <c r="Z69" s="760"/>
      <c r="AA69" s="760"/>
      <c r="AB69" s="760"/>
      <c r="AC69" s="760"/>
      <c r="AD69" s="760"/>
      <c r="AE69" s="760"/>
      <c r="AF69" s="760"/>
      <c r="AG69" s="760"/>
      <c r="AH69" s="760"/>
      <c r="AI69" s="760"/>
      <c r="AJ69" s="760"/>
      <c r="AK69" s="760"/>
      <c r="AL69" s="760"/>
      <c r="AM69" s="760"/>
      <c r="AN69" s="760"/>
      <c r="AO69" s="760"/>
      <c r="AP69" s="760"/>
      <c r="AQ69" s="760"/>
      <c r="AR69" s="760"/>
      <c r="AS69" s="760"/>
      <c r="AT69" s="760"/>
      <c r="AU69" s="760"/>
      <c r="AV69" s="760"/>
      <c r="AW69" s="760"/>
      <c r="AX69" s="760"/>
      <c r="AY69" s="760"/>
      <c r="AZ69" s="760"/>
      <c r="BA69" s="760"/>
      <c r="BB69" s="760"/>
      <c r="BC69" s="760"/>
      <c r="BD69" s="760"/>
      <c r="BE69" s="760"/>
      <c r="BF69" s="760"/>
      <c r="BG69" s="760"/>
      <c r="BH69" s="760"/>
      <c r="BI69" s="760"/>
      <c r="BJ69" s="760"/>
      <c r="BK69" s="760"/>
      <c r="BL69" s="760"/>
      <c r="BM69" s="760"/>
      <c r="BN69" s="760"/>
      <c r="BO69" s="760"/>
      <c r="BP69" s="760"/>
      <c r="BQ69" s="760"/>
      <c r="BR69" s="760"/>
      <c r="BS69" s="760"/>
      <c r="BT69" s="760"/>
      <c r="BU69" s="760"/>
      <c r="BV69" s="760"/>
      <c r="BW69" s="760"/>
      <c r="BX69" s="760"/>
      <c r="BY69" s="760"/>
      <c r="BZ69" s="760"/>
      <c r="CA69" s="760"/>
      <c r="CB69" s="760"/>
      <c r="CC69" s="760"/>
      <c r="CD69" s="760"/>
      <c r="CE69" s="760"/>
      <c r="CF69" s="760"/>
      <c r="CG69" s="760"/>
      <c r="CH69" s="760"/>
      <c r="CI69" s="760"/>
      <c r="CJ69" s="760"/>
      <c r="CK69" s="760"/>
      <c r="CL69" s="760"/>
      <c r="CM69" s="760"/>
      <c r="CN69" s="760"/>
      <c r="CO69" s="760"/>
      <c r="CP69" s="760"/>
      <c r="CQ69" s="760"/>
      <c r="CR69" s="760"/>
      <c r="CS69" s="760"/>
      <c r="CT69" s="760"/>
      <c r="CU69" s="760"/>
      <c r="CV69" s="760"/>
      <c r="CW69" s="760"/>
      <c r="CX69" s="760"/>
      <c r="CY69" s="760"/>
      <c r="CZ69" s="760"/>
      <c r="DA69" s="760"/>
      <c r="DB69" s="760"/>
      <c r="DC69" s="760"/>
      <c r="DD69" s="760"/>
      <c r="DE69" s="760"/>
      <c r="DF69" s="760"/>
      <c r="DG69" s="760"/>
      <c r="DH69" s="760"/>
      <c r="DI69" s="760"/>
      <c r="DJ69" s="760"/>
      <c r="DK69" s="760"/>
      <c r="DL69" s="760"/>
      <c r="DM69" s="760"/>
      <c r="DN69" s="760"/>
      <c r="DO69" s="760"/>
      <c r="DP69" s="760"/>
      <c r="DQ69" s="760"/>
      <c r="DR69" s="760"/>
    </row>
    <row r="70" spans="1:122" s="761" customFormat="1" hidden="1">
      <c r="A70" s="789" t="s">
        <v>1455</v>
      </c>
      <c r="B70" s="803" t="s">
        <v>1456</v>
      </c>
      <c r="C70" s="1319"/>
      <c r="D70" s="1319"/>
      <c r="E70" s="1320"/>
      <c r="F70" s="1319"/>
      <c r="G70" s="1320"/>
      <c r="H70" s="1319"/>
      <c r="I70" s="1320"/>
      <c r="J70" s="1319"/>
      <c r="K70" s="1320"/>
      <c r="L70" s="1319"/>
      <c r="M70" s="1320"/>
      <c r="N70" s="1319">
        <v>0</v>
      </c>
      <c r="O70" s="924"/>
      <c r="P70" s="760"/>
      <c r="Q70" s="760"/>
      <c r="R70" s="760"/>
      <c r="S70" s="760"/>
      <c r="T70" s="760"/>
      <c r="U70" s="760"/>
      <c r="V70" s="760"/>
      <c r="W70" s="760"/>
      <c r="X70" s="760"/>
      <c r="Y70" s="760"/>
      <c r="Z70" s="760"/>
      <c r="AA70" s="760"/>
      <c r="AB70" s="760"/>
      <c r="AC70" s="760"/>
      <c r="AD70" s="760"/>
      <c r="AE70" s="760"/>
      <c r="AF70" s="760"/>
      <c r="AG70" s="760"/>
      <c r="AH70" s="760"/>
      <c r="AI70" s="760"/>
      <c r="AJ70" s="760"/>
      <c r="AK70" s="760"/>
      <c r="AL70" s="760"/>
      <c r="AM70" s="760"/>
      <c r="AN70" s="760"/>
      <c r="AO70" s="760"/>
      <c r="AP70" s="760"/>
      <c r="AQ70" s="760"/>
      <c r="AR70" s="760"/>
      <c r="AS70" s="760"/>
      <c r="AT70" s="760"/>
      <c r="AU70" s="760"/>
      <c r="AV70" s="760"/>
      <c r="AW70" s="760"/>
      <c r="AX70" s="760"/>
      <c r="AY70" s="760"/>
      <c r="AZ70" s="760"/>
      <c r="BA70" s="760"/>
      <c r="BB70" s="760"/>
      <c r="BC70" s="760"/>
      <c r="BD70" s="760"/>
      <c r="BE70" s="760"/>
      <c r="BF70" s="760"/>
      <c r="BG70" s="760"/>
      <c r="BH70" s="760"/>
      <c r="BI70" s="760"/>
      <c r="BJ70" s="760"/>
      <c r="BK70" s="760"/>
      <c r="BL70" s="760"/>
      <c r="BM70" s="760"/>
      <c r="BN70" s="760"/>
      <c r="BO70" s="760"/>
      <c r="BP70" s="760"/>
      <c r="BQ70" s="760"/>
      <c r="BR70" s="760"/>
      <c r="BS70" s="760"/>
      <c r="BT70" s="760"/>
      <c r="BU70" s="760"/>
      <c r="BV70" s="760"/>
      <c r="BW70" s="760"/>
      <c r="BX70" s="760"/>
      <c r="BY70" s="760"/>
      <c r="BZ70" s="760"/>
      <c r="CA70" s="760"/>
      <c r="CB70" s="760"/>
      <c r="CC70" s="760"/>
      <c r="CD70" s="760"/>
      <c r="CE70" s="760"/>
      <c r="CF70" s="760"/>
      <c r="CG70" s="760"/>
      <c r="CH70" s="760"/>
      <c r="CI70" s="760"/>
      <c r="CJ70" s="760"/>
      <c r="CK70" s="760"/>
      <c r="CL70" s="760"/>
      <c r="CM70" s="760"/>
      <c r="CN70" s="760"/>
      <c r="CO70" s="760"/>
      <c r="CP70" s="760"/>
      <c r="CQ70" s="760"/>
      <c r="CR70" s="760"/>
      <c r="CS70" s="760"/>
      <c r="CT70" s="760"/>
      <c r="CU70" s="760"/>
      <c r="CV70" s="760"/>
      <c r="CW70" s="760"/>
      <c r="CX70" s="760"/>
      <c r="CY70" s="760"/>
      <c r="CZ70" s="760"/>
      <c r="DA70" s="760"/>
      <c r="DB70" s="760"/>
      <c r="DC70" s="760"/>
      <c r="DD70" s="760"/>
      <c r="DE70" s="760"/>
      <c r="DF70" s="760"/>
      <c r="DG70" s="760"/>
      <c r="DH70" s="760"/>
      <c r="DI70" s="760"/>
      <c r="DJ70" s="760"/>
      <c r="DK70" s="760"/>
      <c r="DL70" s="760"/>
      <c r="DM70" s="760"/>
      <c r="DN70" s="760"/>
      <c r="DO70" s="760"/>
      <c r="DP70" s="760"/>
      <c r="DQ70" s="760"/>
      <c r="DR70" s="760"/>
    </row>
    <row r="71" spans="1:122" s="761" customFormat="1" hidden="1">
      <c r="A71" s="789" t="s">
        <v>1457</v>
      </c>
      <c r="B71" s="803" t="s">
        <v>1458</v>
      </c>
      <c r="C71" s="1319"/>
      <c r="D71" s="1319"/>
      <c r="E71" s="1319"/>
      <c r="F71" s="1319"/>
      <c r="G71" s="1319"/>
      <c r="H71" s="1319"/>
      <c r="I71" s="1319"/>
      <c r="J71" s="1319"/>
      <c r="K71" s="1319"/>
      <c r="L71" s="1319"/>
      <c r="M71" s="1319"/>
      <c r="N71" s="1319">
        <v>0</v>
      </c>
      <c r="O71" s="924"/>
      <c r="P71" s="760"/>
      <c r="Q71" s="760"/>
      <c r="R71" s="760"/>
      <c r="S71" s="760"/>
      <c r="T71" s="760"/>
      <c r="U71" s="760"/>
      <c r="V71" s="760"/>
      <c r="W71" s="760"/>
      <c r="X71" s="760"/>
      <c r="Y71" s="760"/>
      <c r="Z71" s="760"/>
      <c r="AA71" s="760"/>
      <c r="AB71" s="760"/>
      <c r="AC71" s="760"/>
      <c r="AD71" s="760"/>
      <c r="AE71" s="760"/>
      <c r="AF71" s="760"/>
      <c r="AG71" s="760"/>
      <c r="AH71" s="760"/>
      <c r="AI71" s="760"/>
      <c r="AJ71" s="760"/>
      <c r="AK71" s="760"/>
      <c r="AL71" s="760"/>
      <c r="AM71" s="760"/>
      <c r="AN71" s="760"/>
      <c r="AO71" s="760"/>
      <c r="AP71" s="760"/>
      <c r="AQ71" s="760"/>
      <c r="AR71" s="760"/>
      <c r="AS71" s="760"/>
      <c r="AT71" s="760"/>
      <c r="AU71" s="760"/>
      <c r="AV71" s="760"/>
      <c r="AW71" s="760"/>
      <c r="AX71" s="760"/>
      <c r="AY71" s="760"/>
      <c r="AZ71" s="760"/>
      <c r="BA71" s="760"/>
      <c r="BB71" s="760"/>
      <c r="BC71" s="760"/>
      <c r="BD71" s="760"/>
      <c r="BE71" s="760"/>
      <c r="BF71" s="760"/>
      <c r="BG71" s="760"/>
      <c r="BH71" s="760"/>
      <c r="BI71" s="760"/>
      <c r="BJ71" s="760"/>
      <c r="BK71" s="760"/>
      <c r="BL71" s="760"/>
      <c r="BM71" s="760"/>
      <c r="BN71" s="760"/>
      <c r="BO71" s="760"/>
      <c r="BP71" s="760"/>
      <c r="BQ71" s="760"/>
      <c r="BR71" s="760"/>
      <c r="BS71" s="760"/>
      <c r="BT71" s="760"/>
      <c r="BU71" s="760"/>
      <c r="BV71" s="760"/>
      <c r="BW71" s="760"/>
      <c r="BX71" s="760"/>
      <c r="BY71" s="760"/>
      <c r="BZ71" s="760"/>
      <c r="CA71" s="760"/>
      <c r="CB71" s="760"/>
      <c r="CC71" s="760"/>
      <c r="CD71" s="760"/>
      <c r="CE71" s="760"/>
      <c r="CF71" s="760"/>
      <c r="CG71" s="760"/>
      <c r="CH71" s="760"/>
      <c r="CI71" s="760"/>
      <c r="CJ71" s="760"/>
      <c r="CK71" s="760"/>
      <c r="CL71" s="760"/>
      <c r="CM71" s="760"/>
      <c r="CN71" s="760"/>
      <c r="CO71" s="760"/>
      <c r="CP71" s="760"/>
      <c r="CQ71" s="760"/>
      <c r="CR71" s="760"/>
      <c r="CS71" s="760"/>
      <c r="CT71" s="760"/>
      <c r="CU71" s="760"/>
      <c r="CV71" s="760"/>
      <c r="CW71" s="760"/>
      <c r="CX71" s="760"/>
      <c r="CY71" s="760"/>
      <c r="CZ71" s="760"/>
      <c r="DA71" s="760"/>
      <c r="DB71" s="760"/>
      <c r="DC71" s="760"/>
      <c r="DD71" s="760"/>
      <c r="DE71" s="760"/>
      <c r="DF71" s="760"/>
      <c r="DG71" s="760"/>
      <c r="DH71" s="760"/>
      <c r="DI71" s="760"/>
      <c r="DJ71" s="760"/>
      <c r="DK71" s="760"/>
      <c r="DL71" s="760"/>
      <c r="DM71" s="760"/>
      <c r="DN71" s="760"/>
      <c r="DO71" s="760"/>
      <c r="DP71" s="760"/>
      <c r="DQ71" s="760"/>
      <c r="DR71" s="760"/>
    </row>
    <row r="72" spans="1:122" s="761" customFormat="1" hidden="1">
      <c r="A72" s="789" t="s">
        <v>1459</v>
      </c>
      <c r="B72" s="803" t="s">
        <v>1460</v>
      </c>
      <c r="C72" s="804"/>
      <c r="D72" s="804"/>
      <c r="E72" s="804"/>
      <c r="F72" s="804"/>
      <c r="G72" s="804"/>
      <c r="H72" s="804"/>
      <c r="I72" s="804"/>
      <c r="J72" s="804"/>
      <c r="K72" s="804"/>
      <c r="L72" s="804"/>
      <c r="M72" s="804"/>
      <c r="N72" s="804">
        <v>0</v>
      </c>
      <c r="O72" s="924"/>
      <c r="P72" s="760"/>
      <c r="Q72" s="760"/>
      <c r="R72" s="760"/>
      <c r="S72" s="760"/>
      <c r="T72" s="760"/>
      <c r="U72" s="760"/>
      <c r="V72" s="760"/>
      <c r="W72" s="760"/>
      <c r="X72" s="760"/>
      <c r="Y72" s="760"/>
      <c r="Z72" s="760"/>
      <c r="AA72" s="760"/>
      <c r="AB72" s="760"/>
      <c r="AC72" s="760"/>
      <c r="AD72" s="760"/>
      <c r="AE72" s="760"/>
      <c r="AF72" s="760"/>
      <c r="AG72" s="760"/>
      <c r="AH72" s="760"/>
      <c r="AI72" s="760"/>
      <c r="AJ72" s="760"/>
      <c r="AK72" s="760"/>
      <c r="AL72" s="760"/>
      <c r="AM72" s="760"/>
      <c r="AN72" s="760"/>
      <c r="AO72" s="760"/>
      <c r="AP72" s="760"/>
      <c r="AQ72" s="760"/>
      <c r="AR72" s="760"/>
      <c r="AS72" s="760"/>
      <c r="AT72" s="760"/>
      <c r="AU72" s="760"/>
      <c r="AV72" s="760"/>
      <c r="AW72" s="760"/>
      <c r="AX72" s="760"/>
      <c r="AY72" s="760"/>
      <c r="AZ72" s="760"/>
      <c r="BA72" s="760"/>
      <c r="BB72" s="760"/>
      <c r="BC72" s="760"/>
      <c r="BD72" s="760"/>
      <c r="BE72" s="760"/>
      <c r="BF72" s="760"/>
      <c r="BG72" s="760"/>
      <c r="BH72" s="760"/>
      <c r="BI72" s="760"/>
      <c r="BJ72" s="760"/>
      <c r="BK72" s="760"/>
      <c r="BL72" s="760"/>
      <c r="BM72" s="760"/>
      <c r="BN72" s="760"/>
      <c r="BO72" s="760"/>
      <c r="BP72" s="760"/>
      <c r="BQ72" s="760"/>
      <c r="BR72" s="760"/>
      <c r="BS72" s="760"/>
      <c r="BT72" s="760"/>
      <c r="BU72" s="760"/>
      <c r="BV72" s="760"/>
      <c r="BW72" s="760"/>
      <c r="BX72" s="760"/>
      <c r="BY72" s="760"/>
      <c r="BZ72" s="760"/>
      <c r="CA72" s="760"/>
      <c r="CB72" s="760"/>
      <c r="CC72" s="760"/>
      <c r="CD72" s="760"/>
      <c r="CE72" s="760"/>
      <c r="CF72" s="760"/>
      <c r="CG72" s="760"/>
      <c r="CH72" s="760"/>
      <c r="CI72" s="760"/>
      <c r="CJ72" s="760"/>
      <c r="CK72" s="760"/>
      <c r="CL72" s="760"/>
      <c r="CM72" s="760"/>
      <c r="CN72" s="760"/>
      <c r="CO72" s="760"/>
      <c r="CP72" s="760"/>
      <c r="CQ72" s="760"/>
      <c r="CR72" s="760"/>
      <c r="CS72" s="760"/>
      <c r="CT72" s="760"/>
      <c r="CU72" s="760"/>
      <c r="CV72" s="760"/>
      <c r="CW72" s="760"/>
      <c r="CX72" s="760"/>
      <c r="CY72" s="760"/>
      <c r="CZ72" s="760"/>
      <c r="DA72" s="760"/>
      <c r="DB72" s="760"/>
      <c r="DC72" s="760"/>
      <c r="DD72" s="760"/>
      <c r="DE72" s="760"/>
      <c r="DF72" s="760"/>
      <c r="DG72" s="760"/>
      <c r="DH72" s="760"/>
      <c r="DI72" s="760"/>
      <c r="DJ72" s="760"/>
      <c r="DK72" s="760"/>
      <c r="DL72" s="760"/>
      <c r="DM72" s="760"/>
      <c r="DN72" s="760"/>
      <c r="DO72" s="760"/>
      <c r="DP72" s="760"/>
      <c r="DQ72" s="760"/>
      <c r="DR72" s="760"/>
    </row>
    <row r="73" spans="1:122" s="761" customFormat="1" ht="28.5" hidden="1">
      <c r="A73" s="789" t="s">
        <v>1461</v>
      </c>
      <c r="B73" s="776" t="s">
        <v>1462</v>
      </c>
      <c r="C73" s="1319"/>
      <c r="D73" s="1319"/>
      <c r="E73" s="1320"/>
      <c r="F73" s="1319"/>
      <c r="G73" s="1320"/>
      <c r="H73" s="1319"/>
      <c r="I73" s="1320"/>
      <c r="J73" s="1319"/>
      <c r="K73" s="1320"/>
      <c r="L73" s="1319"/>
      <c r="M73" s="1320"/>
      <c r="N73" s="1319">
        <v>0</v>
      </c>
      <c r="O73" s="924"/>
      <c r="P73" s="760"/>
      <c r="Q73" s="760"/>
      <c r="R73" s="760"/>
      <c r="S73" s="760"/>
      <c r="T73" s="760"/>
      <c r="U73" s="760"/>
      <c r="V73" s="760"/>
      <c r="W73" s="760"/>
      <c r="X73" s="760"/>
      <c r="Y73" s="760"/>
      <c r="Z73" s="760"/>
      <c r="AA73" s="760"/>
      <c r="AB73" s="760"/>
      <c r="AC73" s="760"/>
      <c r="AD73" s="760"/>
      <c r="AE73" s="760"/>
      <c r="AF73" s="760"/>
      <c r="AG73" s="760"/>
      <c r="AH73" s="760"/>
      <c r="AI73" s="760"/>
      <c r="AJ73" s="760"/>
      <c r="AK73" s="760"/>
      <c r="AL73" s="760"/>
      <c r="AM73" s="760"/>
      <c r="AN73" s="760"/>
      <c r="AO73" s="760"/>
      <c r="AP73" s="760"/>
      <c r="AQ73" s="760"/>
      <c r="AR73" s="760"/>
      <c r="AS73" s="760"/>
      <c r="AT73" s="760"/>
      <c r="AU73" s="760"/>
      <c r="AV73" s="760"/>
      <c r="AW73" s="760"/>
      <c r="AX73" s="760"/>
      <c r="AY73" s="760"/>
      <c r="AZ73" s="760"/>
      <c r="BA73" s="760"/>
      <c r="BB73" s="760"/>
      <c r="BC73" s="760"/>
      <c r="BD73" s="760"/>
      <c r="BE73" s="760"/>
      <c r="BF73" s="760"/>
      <c r="BG73" s="760"/>
      <c r="BH73" s="760"/>
      <c r="BI73" s="760"/>
      <c r="BJ73" s="760"/>
      <c r="BK73" s="760"/>
      <c r="BL73" s="760"/>
      <c r="BM73" s="760"/>
      <c r="BN73" s="760"/>
      <c r="BO73" s="760"/>
      <c r="BP73" s="760"/>
      <c r="BQ73" s="760"/>
      <c r="BR73" s="760"/>
      <c r="BS73" s="760"/>
      <c r="BT73" s="760"/>
      <c r="BU73" s="760"/>
      <c r="BV73" s="760"/>
      <c r="BW73" s="760"/>
      <c r="BX73" s="760"/>
      <c r="BY73" s="760"/>
      <c r="BZ73" s="760"/>
      <c r="CA73" s="760"/>
      <c r="CB73" s="760"/>
      <c r="CC73" s="760"/>
      <c r="CD73" s="760"/>
      <c r="CE73" s="760"/>
      <c r="CF73" s="760"/>
      <c r="CG73" s="760"/>
      <c r="CH73" s="760"/>
      <c r="CI73" s="760"/>
      <c r="CJ73" s="760"/>
      <c r="CK73" s="760"/>
      <c r="CL73" s="760"/>
      <c r="CM73" s="760"/>
      <c r="CN73" s="760"/>
      <c r="CO73" s="760"/>
      <c r="CP73" s="760"/>
      <c r="CQ73" s="760"/>
      <c r="CR73" s="760"/>
      <c r="CS73" s="760"/>
      <c r="CT73" s="760"/>
      <c r="CU73" s="760"/>
      <c r="CV73" s="760"/>
      <c r="CW73" s="760"/>
      <c r="CX73" s="760"/>
      <c r="CY73" s="760"/>
      <c r="CZ73" s="760"/>
      <c r="DA73" s="760"/>
      <c r="DB73" s="760"/>
      <c r="DC73" s="760"/>
      <c r="DD73" s="760"/>
      <c r="DE73" s="760"/>
      <c r="DF73" s="760"/>
      <c r="DG73" s="760"/>
      <c r="DH73" s="760"/>
      <c r="DI73" s="760"/>
      <c r="DJ73" s="760"/>
      <c r="DK73" s="760"/>
      <c r="DL73" s="760"/>
      <c r="DM73" s="760"/>
      <c r="DN73" s="760"/>
      <c r="DO73" s="760"/>
      <c r="DP73" s="760"/>
      <c r="DQ73" s="760"/>
      <c r="DR73" s="760"/>
    </row>
    <row r="74" spans="1:122" s="761" customFormat="1" hidden="1">
      <c r="A74" s="789" t="s">
        <v>1463</v>
      </c>
      <c r="B74" s="776" t="s">
        <v>1464</v>
      </c>
      <c r="C74" s="1319"/>
      <c r="D74" s="1319"/>
      <c r="E74" s="1320"/>
      <c r="F74" s="1319"/>
      <c r="G74" s="1320"/>
      <c r="H74" s="1319"/>
      <c r="I74" s="1320"/>
      <c r="J74" s="1319"/>
      <c r="K74" s="1320"/>
      <c r="L74" s="1319"/>
      <c r="M74" s="1320"/>
      <c r="N74" s="1319">
        <v>0</v>
      </c>
      <c r="O74" s="924"/>
      <c r="P74" s="760"/>
      <c r="Q74" s="760"/>
      <c r="R74" s="760"/>
      <c r="S74" s="760"/>
      <c r="T74" s="760"/>
      <c r="U74" s="760"/>
      <c r="V74" s="760"/>
      <c r="W74" s="760"/>
      <c r="X74" s="760"/>
      <c r="Y74" s="760"/>
      <c r="Z74" s="760"/>
      <c r="AA74" s="760"/>
      <c r="AB74" s="760"/>
      <c r="AC74" s="760"/>
      <c r="AD74" s="760"/>
      <c r="AE74" s="760"/>
      <c r="AF74" s="760"/>
      <c r="AG74" s="760"/>
      <c r="AH74" s="760"/>
      <c r="AI74" s="760"/>
      <c r="AJ74" s="760"/>
      <c r="AK74" s="760"/>
      <c r="AL74" s="760"/>
      <c r="AM74" s="760"/>
      <c r="AN74" s="760"/>
      <c r="AO74" s="760"/>
      <c r="AP74" s="760"/>
      <c r="AQ74" s="760"/>
      <c r="AR74" s="760"/>
      <c r="AS74" s="760"/>
      <c r="AT74" s="760"/>
      <c r="AU74" s="760"/>
      <c r="AV74" s="760"/>
      <c r="AW74" s="760"/>
      <c r="AX74" s="760"/>
      <c r="AY74" s="760"/>
      <c r="AZ74" s="760"/>
      <c r="BA74" s="760"/>
      <c r="BB74" s="760"/>
      <c r="BC74" s="760"/>
      <c r="BD74" s="760"/>
      <c r="BE74" s="760"/>
      <c r="BF74" s="760"/>
      <c r="BG74" s="760"/>
      <c r="BH74" s="760"/>
      <c r="BI74" s="760"/>
      <c r="BJ74" s="760"/>
      <c r="BK74" s="760"/>
      <c r="BL74" s="760"/>
      <c r="BM74" s="760"/>
      <c r="BN74" s="760"/>
      <c r="BO74" s="760"/>
      <c r="BP74" s="760"/>
      <c r="BQ74" s="760"/>
      <c r="BR74" s="760"/>
      <c r="BS74" s="760"/>
      <c r="BT74" s="760"/>
      <c r="BU74" s="760"/>
      <c r="BV74" s="760"/>
      <c r="BW74" s="760"/>
      <c r="BX74" s="760"/>
      <c r="BY74" s="760"/>
      <c r="BZ74" s="760"/>
      <c r="CA74" s="760"/>
      <c r="CB74" s="760"/>
      <c r="CC74" s="760"/>
      <c r="CD74" s="760"/>
      <c r="CE74" s="760"/>
      <c r="CF74" s="760"/>
      <c r="CG74" s="760"/>
      <c r="CH74" s="760"/>
      <c r="CI74" s="760"/>
      <c r="CJ74" s="760"/>
      <c r="CK74" s="760"/>
      <c r="CL74" s="760"/>
      <c r="CM74" s="760"/>
      <c r="CN74" s="760"/>
      <c r="CO74" s="760"/>
      <c r="CP74" s="760"/>
      <c r="CQ74" s="760"/>
      <c r="CR74" s="760"/>
      <c r="CS74" s="760"/>
      <c r="CT74" s="760"/>
      <c r="CU74" s="760"/>
      <c r="CV74" s="760"/>
      <c r="CW74" s="760"/>
      <c r="CX74" s="760"/>
      <c r="CY74" s="760"/>
      <c r="CZ74" s="760"/>
      <c r="DA74" s="760"/>
      <c r="DB74" s="760"/>
      <c r="DC74" s="760"/>
      <c r="DD74" s="760"/>
      <c r="DE74" s="760"/>
      <c r="DF74" s="760"/>
      <c r="DG74" s="760"/>
      <c r="DH74" s="760"/>
      <c r="DI74" s="760"/>
      <c r="DJ74" s="760"/>
      <c r="DK74" s="760"/>
      <c r="DL74" s="760"/>
      <c r="DM74" s="760"/>
      <c r="DN74" s="760"/>
      <c r="DO74" s="760"/>
      <c r="DP74" s="760"/>
      <c r="DQ74" s="760"/>
      <c r="DR74" s="760"/>
    </row>
    <row r="75" spans="1:122" s="761" customFormat="1" ht="27" hidden="1" customHeight="1">
      <c r="A75" s="789" t="s">
        <v>1465</v>
      </c>
      <c r="B75" s="800" t="s">
        <v>1466</v>
      </c>
      <c r="C75" s="791"/>
      <c r="D75" s="791"/>
      <c r="E75" s="791"/>
      <c r="F75" s="791"/>
      <c r="G75" s="791"/>
      <c r="H75" s="1319"/>
      <c r="I75" s="791"/>
      <c r="J75" s="1319"/>
      <c r="K75" s="791"/>
      <c r="L75" s="1319"/>
      <c r="M75" s="791"/>
      <c r="N75" s="1319">
        <v>0</v>
      </c>
      <c r="O75" s="924"/>
      <c r="P75" s="760"/>
      <c r="Q75" s="760"/>
      <c r="R75" s="760"/>
      <c r="S75" s="760"/>
      <c r="T75" s="760"/>
      <c r="U75" s="760"/>
      <c r="V75" s="760"/>
      <c r="W75" s="760"/>
      <c r="X75" s="760"/>
      <c r="Y75" s="760"/>
      <c r="Z75" s="760"/>
      <c r="AA75" s="760"/>
      <c r="AB75" s="760"/>
      <c r="AC75" s="760"/>
      <c r="AD75" s="760"/>
      <c r="AE75" s="760"/>
      <c r="AF75" s="760"/>
      <c r="AG75" s="760"/>
      <c r="AH75" s="760"/>
      <c r="AI75" s="760"/>
      <c r="AJ75" s="760"/>
      <c r="AK75" s="760"/>
      <c r="AL75" s="760"/>
      <c r="AM75" s="760"/>
      <c r="AN75" s="760"/>
      <c r="AO75" s="760"/>
      <c r="AP75" s="760"/>
      <c r="AQ75" s="760"/>
      <c r="AR75" s="760"/>
      <c r="AS75" s="760"/>
      <c r="AT75" s="760"/>
      <c r="AU75" s="760"/>
      <c r="AV75" s="760"/>
      <c r="AW75" s="760"/>
      <c r="AX75" s="760"/>
      <c r="AY75" s="760"/>
      <c r="AZ75" s="760"/>
      <c r="BA75" s="760"/>
      <c r="BB75" s="760"/>
      <c r="BC75" s="760"/>
      <c r="BD75" s="760"/>
      <c r="BE75" s="760"/>
      <c r="BF75" s="760"/>
      <c r="BG75" s="760"/>
      <c r="BH75" s="760"/>
      <c r="BI75" s="760"/>
      <c r="BJ75" s="760"/>
      <c r="BK75" s="760"/>
      <c r="BL75" s="760"/>
      <c r="BM75" s="760"/>
      <c r="BN75" s="760"/>
      <c r="BO75" s="760"/>
      <c r="BP75" s="760"/>
      <c r="BQ75" s="760"/>
      <c r="BR75" s="760"/>
      <c r="BS75" s="760"/>
      <c r="BT75" s="760"/>
      <c r="BU75" s="760"/>
      <c r="BV75" s="760"/>
      <c r="BW75" s="760"/>
      <c r="BX75" s="760"/>
      <c r="BY75" s="760"/>
      <c r="BZ75" s="760"/>
      <c r="CA75" s="760"/>
      <c r="CB75" s="760"/>
      <c r="CC75" s="760"/>
      <c r="CD75" s="760"/>
      <c r="CE75" s="760"/>
      <c r="CF75" s="760"/>
      <c r="CG75" s="760"/>
      <c r="CH75" s="760"/>
      <c r="CI75" s="760"/>
      <c r="CJ75" s="760"/>
      <c r="CK75" s="760"/>
      <c r="CL75" s="760"/>
      <c r="CM75" s="760"/>
      <c r="CN75" s="760"/>
      <c r="CO75" s="760"/>
      <c r="CP75" s="760"/>
      <c r="CQ75" s="760"/>
      <c r="CR75" s="760"/>
      <c r="CS75" s="760"/>
      <c r="CT75" s="760"/>
      <c r="CU75" s="760"/>
      <c r="CV75" s="760"/>
      <c r="CW75" s="760"/>
      <c r="CX75" s="760"/>
      <c r="CY75" s="760"/>
      <c r="CZ75" s="760"/>
      <c r="DA75" s="760"/>
      <c r="DB75" s="760"/>
      <c r="DC75" s="760"/>
      <c r="DD75" s="760"/>
      <c r="DE75" s="760"/>
      <c r="DF75" s="760"/>
      <c r="DG75" s="760"/>
      <c r="DH75" s="760"/>
      <c r="DI75" s="760"/>
      <c r="DJ75" s="760"/>
      <c r="DK75" s="760"/>
      <c r="DL75" s="760"/>
      <c r="DM75" s="760"/>
      <c r="DN75" s="760"/>
      <c r="DO75" s="760"/>
      <c r="DP75" s="760"/>
      <c r="DQ75" s="760"/>
      <c r="DR75" s="760"/>
    </row>
    <row r="76" spans="1:122" s="798" customFormat="1">
      <c r="A76" s="795" t="s">
        <v>259</v>
      </c>
      <c r="B76" s="796" t="s">
        <v>1467</v>
      </c>
      <c r="C76" s="797">
        <v>133.76</v>
      </c>
      <c r="D76" s="797">
        <v>133.16</v>
      </c>
      <c r="E76" s="797">
        <v>153.03</v>
      </c>
      <c r="F76" s="797">
        <v>153.03</v>
      </c>
      <c r="G76" s="797">
        <v>153.03</v>
      </c>
      <c r="H76" s="797">
        <f>G76*1.04</f>
        <v>159.15120000000002</v>
      </c>
      <c r="I76" s="797">
        <f>H76</f>
        <v>159.15120000000002</v>
      </c>
      <c r="J76" s="797">
        <f>I76*1.04</f>
        <v>165.51724800000002</v>
      </c>
      <c r="K76" s="797">
        <f>J76</f>
        <v>165.51724800000002</v>
      </c>
      <c r="L76" s="797">
        <f>K76*1.04</f>
        <v>172.13793792000004</v>
      </c>
      <c r="M76" s="797">
        <f>L76</f>
        <v>172.13793792000004</v>
      </c>
      <c r="N76" s="797">
        <f>M76*1.04</f>
        <v>179.02345543680005</v>
      </c>
      <c r="O76" s="926"/>
      <c r="P76" s="794"/>
      <c r="Q76" s="794"/>
      <c r="R76" s="794"/>
      <c r="S76" s="794"/>
      <c r="T76" s="794"/>
      <c r="U76" s="794"/>
      <c r="V76" s="794"/>
      <c r="W76" s="794"/>
      <c r="X76" s="794"/>
      <c r="Y76" s="794"/>
      <c r="Z76" s="794"/>
      <c r="AA76" s="794"/>
      <c r="AB76" s="794"/>
      <c r="AC76" s="794"/>
      <c r="AD76" s="794"/>
      <c r="AE76" s="794"/>
      <c r="AF76" s="794"/>
      <c r="AG76" s="794"/>
      <c r="AH76" s="794"/>
      <c r="AI76" s="794"/>
      <c r="AJ76" s="794"/>
      <c r="AK76" s="794"/>
      <c r="AL76" s="794"/>
      <c r="AM76" s="794"/>
      <c r="AN76" s="794"/>
      <c r="AO76" s="794"/>
      <c r="AP76" s="794"/>
      <c r="AQ76" s="794"/>
      <c r="AR76" s="794"/>
      <c r="AS76" s="794"/>
      <c r="AT76" s="794"/>
      <c r="AU76" s="794"/>
      <c r="AV76" s="794"/>
      <c r="AW76" s="794"/>
      <c r="AX76" s="794"/>
      <c r="AY76" s="794"/>
      <c r="AZ76" s="794"/>
      <c r="BA76" s="794"/>
      <c r="BB76" s="794"/>
      <c r="BC76" s="794"/>
      <c r="BD76" s="794"/>
      <c r="BE76" s="794"/>
      <c r="BF76" s="794"/>
      <c r="BG76" s="794"/>
      <c r="BH76" s="794"/>
      <c r="BI76" s="794"/>
      <c r="BJ76" s="794"/>
      <c r="BK76" s="794"/>
      <c r="BL76" s="794"/>
      <c r="BM76" s="794"/>
      <c r="BN76" s="794"/>
      <c r="BO76" s="794"/>
      <c r="BP76" s="794"/>
      <c r="BQ76" s="794"/>
      <c r="BR76" s="794"/>
      <c r="BS76" s="794"/>
      <c r="BT76" s="794"/>
      <c r="BU76" s="794"/>
      <c r="BV76" s="794"/>
      <c r="BW76" s="794"/>
      <c r="BX76" s="794"/>
      <c r="BY76" s="794"/>
      <c r="BZ76" s="794"/>
      <c r="CA76" s="794"/>
      <c r="CB76" s="794"/>
      <c r="CC76" s="794"/>
      <c r="CD76" s="794"/>
      <c r="CE76" s="794"/>
      <c r="CF76" s="794"/>
      <c r="CG76" s="794"/>
      <c r="CH76" s="794"/>
      <c r="CI76" s="794"/>
      <c r="CJ76" s="794"/>
      <c r="CK76" s="794"/>
      <c r="CL76" s="794"/>
      <c r="CM76" s="794"/>
      <c r="CN76" s="794"/>
      <c r="CO76" s="794"/>
      <c r="CP76" s="794"/>
      <c r="CQ76" s="794"/>
      <c r="CR76" s="794"/>
      <c r="CS76" s="794"/>
      <c r="CT76" s="794"/>
      <c r="CU76" s="794"/>
      <c r="CV76" s="794"/>
      <c r="CW76" s="794"/>
      <c r="CX76" s="794"/>
      <c r="CY76" s="794"/>
      <c r="CZ76" s="794"/>
      <c r="DA76" s="794"/>
      <c r="DB76" s="794"/>
      <c r="DC76" s="794"/>
      <c r="DD76" s="794"/>
      <c r="DE76" s="794"/>
      <c r="DF76" s="794"/>
      <c r="DG76" s="794"/>
      <c r="DH76" s="794"/>
      <c r="DI76" s="794"/>
      <c r="DJ76" s="794"/>
      <c r="DK76" s="794"/>
      <c r="DL76" s="794"/>
      <c r="DM76" s="794"/>
      <c r="DN76" s="794"/>
      <c r="DO76" s="794"/>
      <c r="DP76" s="794"/>
      <c r="DQ76" s="794"/>
      <c r="DR76" s="794"/>
    </row>
    <row r="77" spans="1:122" s="761" customFormat="1">
      <c r="A77" s="789" t="s">
        <v>1468</v>
      </c>
      <c r="B77" s="776" t="s">
        <v>1469</v>
      </c>
      <c r="C77" s="1322"/>
      <c r="D77" s="1322"/>
      <c r="E77" s="1322"/>
      <c r="F77" s="1327"/>
      <c r="G77" s="1322"/>
      <c r="H77" s="1327"/>
      <c r="I77" s="1322"/>
      <c r="J77" s="1327"/>
      <c r="K77" s="1322"/>
      <c r="L77" s="1327"/>
      <c r="M77" s="1322"/>
      <c r="N77" s="1327"/>
      <c r="O77" s="924"/>
      <c r="P77" s="760"/>
      <c r="Q77" s="760"/>
      <c r="R77" s="760"/>
      <c r="S77" s="760"/>
      <c r="T77" s="760"/>
      <c r="U77" s="760"/>
      <c r="V77" s="760"/>
      <c r="W77" s="760"/>
      <c r="X77" s="760"/>
      <c r="Y77" s="760"/>
      <c r="Z77" s="760"/>
      <c r="AA77" s="760"/>
      <c r="AB77" s="760"/>
      <c r="AC77" s="760"/>
      <c r="AD77" s="760"/>
      <c r="AE77" s="760"/>
      <c r="AF77" s="760"/>
      <c r="AG77" s="760"/>
      <c r="AH77" s="760"/>
      <c r="AI77" s="760"/>
      <c r="AJ77" s="760"/>
      <c r="AK77" s="760"/>
      <c r="AL77" s="760"/>
      <c r="AM77" s="760"/>
      <c r="AN77" s="760"/>
      <c r="AO77" s="760"/>
      <c r="AP77" s="760"/>
      <c r="AQ77" s="760"/>
      <c r="AR77" s="760"/>
      <c r="AS77" s="760"/>
      <c r="AT77" s="760"/>
      <c r="AU77" s="760"/>
      <c r="AV77" s="760"/>
      <c r="AW77" s="760"/>
      <c r="AX77" s="760"/>
      <c r="AY77" s="760"/>
      <c r="AZ77" s="760"/>
      <c r="BA77" s="760"/>
      <c r="BB77" s="760"/>
      <c r="BC77" s="760"/>
      <c r="BD77" s="760"/>
      <c r="BE77" s="760"/>
      <c r="BF77" s="760"/>
      <c r="BG77" s="760"/>
      <c r="BH77" s="760"/>
      <c r="BI77" s="760"/>
      <c r="BJ77" s="760"/>
      <c r="BK77" s="760"/>
      <c r="BL77" s="760"/>
      <c r="BM77" s="760"/>
      <c r="BN77" s="760"/>
      <c r="BO77" s="760"/>
      <c r="BP77" s="760"/>
      <c r="BQ77" s="760"/>
      <c r="BR77" s="760"/>
      <c r="BS77" s="760"/>
      <c r="BT77" s="760"/>
      <c r="BU77" s="760"/>
      <c r="BV77" s="760"/>
      <c r="BW77" s="760"/>
      <c r="BX77" s="760"/>
      <c r="BY77" s="760"/>
      <c r="BZ77" s="760"/>
      <c r="CA77" s="760"/>
      <c r="CB77" s="760"/>
      <c r="CC77" s="760"/>
      <c r="CD77" s="760"/>
      <c r="CE77" s="760"/>
      <c r="CF77" s="760"/>
      <c r="CG77" s="760"/>
      <c r="CH77" s="760"/>
      <c r="CI77" s="760"/>
      <c r="CJ77" s="760"/>
      <c r="CK77" s="760"/>
      <c r="CL77" s="760"/>
      <c r="CM77" s="760"/>
      <c r="CN77" s="760"/>
      <c r="CO77" s="760"/>
      <c r="CP77" s="760"/>
      <c r="CQ77" s="760"/>
      <c r="CR77" s="760"/>
      <c r="CS77" s="760"/>
      <c r="CT77" s="760"/>
      <c r="CU77" s="760"/>
      <c r="CV77" s="760"/>
      <c r="CW77" s="760"/>
      <c r="CX77" s="760"/>
      <c r="CY77" s="760"/>
      <c r="CZ77" s="760"/>
      <c r="DA77" s="760"/>
      <c r="DB77" s="760"/>
      <c r="DC77" s="760"/>
      <c r="DD77" s="760"/>
      <c r="DE77" s="760"/>
      <c r="DF77" s="760"/>
      <c r="DG77" s="760"/>
      <c r="DH77" s="760"/>
      <c r="DI77" s="760"/>
      <c r="DJ77" s="760"/>
      <c r="DK77" s="760"/>
      <c r="DL77" s="760"/>
      <c r="DM77" s="760"/>
      <c r="DN77" s="760"/>
      <c r="DO77" s="760"/>
      <c r="DP77" s="760"/>
      <c r="DQ77" s="760"/>
      <c r="DR77" s="760"/>
    </row>
    <row r="78" spans="1:122" s="761" customFormat="1">
      <c r="A78" s="789" t="s">
        <v>1470</v>
      </c>
      <c r="B78" s="776" t="s">
        <v>1471</v>
      </c>
      <c r="C78" s="816"/>
      <c r="D78" s="815"/>
      <c r="E78" s="815"/>
      <c r="F78" s="813"/>
      <c r="G78" s="813"/>
      <c r="H78" s="813"/>
      <c r="I78" s="813"/>
      <c r="J78" s="813"/>
      <c r="K78" s="813"/>
      <c r="L78" s="813"/>
      <c r="M78" s="813"/>
      <c r="N78" s="813"/>
      <c r="O78" s="924"/>
      <c r="P78" s="760"/>
      <c r="Q78" s="760"/>
      <c r="R78" s="760"/>
      <c r="S78" s="760"/>
      <c r="T78" s="760"/>
      <c r="U78" s="760"/>
      <c r="V78" s="760"/>
      <c r="W78" s="760"/>
      <c r="X78" s="760"/>
      <c r="Y78" s="760"/>
      <c r="Z78" s="760"/>
      <c r="AA78" s="760"/>
      <c r="AB78" s="760"/>
      <c r="AC78" s="760"/>
      <c r="AD78" s="760"/>
      <c r="AE78" s="760"/>
      <c r="AF78" s="760"/>
      <c r="AG78" s="760"/>
      <c r="AH78" s="760"/>
      <c r="AI78" s="760"/>
      <c r="AJ78" s="760"/>
      <c r="AK78" s="760"/>
      <c r="AL78" s="760"/>
      <c r="AM78" s="760"/>
      <c r="AN78" s="760"/>
      <c r="AO78" s="760"/>
      <c r="AP78" s="760"/>
      <c r="AQ78" s="760"/>
      <c r="AR78" s="760"/>
      <c r="AS78" s="760"/>
      <c r="AT78" s="760"/>
      <c r="AU78" s="760"/>
      <c r="AV78" s="760"/>
      <c r="AW78" s="760"/>
      <c r="AX78" s="760"/>
      <c r="AY78" s="760"/>
      <c r="AZ78" s="760"/>
      <c r="BA78" s="760"/>
      <c r="BB78" s="760"/>
      <c r="BC78" s="760"/>
      <c r="BD78" s="760"/>
      <c r="BE78" s="760"/>
      <c r="BF78" s="760"/>
      <c r="BG78" s="760"/>
      <c r="BH78" s="760"/>
      <c r="BI78" s="760"/>
      <c r="BJ78" s="760"/>
      <c r="BK78" s="760"/>
      <c r="BL78" s="760"/>
      <c r="BM78" s="760"/>
      <c r="BN78" s="760"/>
      <c r="BO78" s="760"/>
      <c r="BP78" s="760"/>
      <c r="BQ78" s="760"/>
      <c r="BR78" s="760"/>
      <c r="BS78" s="760"/>
      <c r="BT78" s="760"/>
      <c r="BU78" s="760"/>
      <c r="BV78" s="760"/>
      <c r="BW78" s="760"/>
      <c r="BX78" s="760"/>
      <c r="BY78" s="760"/>
      <c r="BZ78" s="760"/>
      <c r="CA78" s="760"/>
      <c r="CB78" s="760"/>
      <c r="CC78" s="760"/>
      <c r="CD78" s="760"/>
      <c r="CE78" s="760"/>
      <c r="CF78" s="760"/>
      <c r="CG78" s="760"/>
      <c r="CH78" s="760"/>
      <c r="CI78" s="760"/>
      <c r="CJ78" s="760"/>
      <c r="CK78" s="760"/>
      <c r="CL78" s="760"/>
      <c r="CM78" s="760"/>
      <c r="CN78" s="760"/>
      <c r="CO78" s="760"/>
      <c r="CP78" s="760"/>
      <c r="CQ78" s="760"/>
      <c r="CR78" s="760"/>
      <c r="CS78" s="760"/>
      <c r="CT78" s="760"/>
      <c r="CU78" s="760"/>
      <c r="CV78" s="760"/>
      <c r="CW78" s="760"/>
      <c r="CX78" s="760"/>
      <c r="CY78" s="760"/>
      <c r="CZ78" s="760"/>
      <c r="DA78" s="760"/>
      <c r="DB78" s="760"/>
      <c r="DC78" s="760"/>
      <c r="DD78" s="760"/>
      <c r="DE78" s="760"/>
      <c r="DF78" s="760"/>
      <c r="DG78" s="760"/>
      <c r="DH78" s="760"/>
      <c r="DI78" s="760"/>
      <c r="DJ78" s="760"/>
      <c r="DK78" s="760"/>
      <c r="DL78" s="760"/>
      <c r="DM78" s="760"/>
      <c r="DN78" s="760"/>
      <c r="DO78" s="760"/>
      <c r="DP78" s="760"/>
      <c r="DQ78" s="760"/>
      <c r="DR78" s="760"/>
    </row>
    <row r="79" spans="1:122" s="798" customFormat="1">
      <c r="A79" s="795" t="s">
        <v>261</v>
      </c>
      <c r="B79" s="796" t="s">
        <v>1472</v>
      </c>
      <c r="C79" s="797">
        <f>C90+C94</f>
        <v>6.46</v>
      </c>
      <c r="D79" s="797">
        <f t="shared" ref="D79:N79" si="6">D90+D94</f>
        <v>7.5</v>
      </c>
      <c r="E79" s="797">
        <f t="shared" si="6"/>
        <v>12.22</v>
      </c>
      <c r="F79" s="797">
        <f t="shared" si="6"/>
        <v>12.22</v>
      </c>
      <c r="G79" s="797">
        <f t="shared" si="6"/>
        <v>12.22</v>
      </c>
      <c r="H79" s="797">
        <f t="shared" si="6"/>
        <v>12.708800000000002</v>
      </c>
      <c r="I79" s="797">
        <f t="shared" si="6"/>
        <v>12.708800000000002</v>
      </c>
      <c r="J79" s="797">
        <f t="shared" si="6"/>
        <v>13.217152000000002</v>
      </c>
      <c r="K79" s="797">
        <f t="shared" si="6"/>
        <v>13.217152000000002</v>
      </c>
      <c r="L79" s="797">
        <f t="shared" si="6"/>
        <v>13.745838080000002</v>
      </c>
      <c r="M79" s="797">
        <f t="shared" si="6"/>
        <v>13.745838080000002</v>
      </c>
      <c r="N79" s="797">
        <f t="shared" si="6"/>
        <v>14.295671603200002</v>
      </c>
      <c r="O79" s="926"/>
      <c r="P79" s="794"/>
      <c r="Q79" s="794"/>
      <c r="R79" s="794"/>
      <c r="S79" s="794"/>
      <c r="T79" s="794"/>
      <c r="U79" s="794"/>
      <c r="V79" s="794"/>
      <c r="W79" s="794"/>
      <c r="X79" s="794"/>
      <c r="Y79" s="794"/>
      <c r="Z79" s="794"/>
      <c r="AA79" s="794"/>
      <c r="AB79" s="794"/>
      <c r="AC79" s="794"/>
      <c r="AD79" s="794"/>
      <c r="AE79" s="794"/>
      <c r="AF79" s="794"/>
      <c r="AG79" s="794"/>
      <c r="AH79" s="794"/>
      <c r="AI79" s="794"/>
      <c r="AJ79" s="794"/>
      <c r="AK79" s="794"/>
      <c r="AL79" s="794"/>
      <c r="AM79" s="794"/>
      <c r="AN79" s="794"/>
      <c r="AO79" s="794"/>
      <c r="AP79" s="794"/>
      <c r="AQ79" s="794"/>
      <c r="AR79" s="794"/>
      <c r="AS79" s="794"/>
      <c r="AT79" s="794"/>
      <c r="AU79" s="794"/>
      <c r="AV79" s="794"/>
      <c r="AW79" s="794"/>
      <c r="AX79" s="794"/>
      <c r="AY79" s="794"/>
      <c r="AZ79" s="794"/>
      <c r="BA79" s="794"/>
      <c r="BB79" s="794"/>
      <c r="BC79" s="794"/>
      <c r="BD79" s="794"/>
      <c r="BE79" s="794"/>
      <c r="BF79" s="794"/>
      <c r="BG79" s="794"/>
      <c r="BH79" s="794"/>
      <c r="BI79" s="794"/>
      <c r="BJ79" s="794"/>
      <c r="BK79" s="794"/>
      <c r="BL79" s="794"/>
      <c r="BM79" s="794"/>
      <c r="BN79" s="794"/>
      <c r="BO79" s="794"/>
      <c r="BP79" s="794"/>
      <c r="BQ79" s="794"/>
      <c r="BR79" s="794"/>
      <c r="BS79" s="794"/>
      <c r="BT79" s="794"/>
      <c r="BU79" s="794"/>
      <c r="BV79" s="794"/>
      <c r="BW79" s="794"/>
      <c r="BX79" s="794"/>
      <c r="BY79" s="794"/>
      <c r="BZ79" s="794"/>
      <c r="CA79" s="794"/>
      <c r="CB79" s="794"/>
      <c r="CC79" s="794"/>
      <c r="CD79" s="794"/>
      <c r="CE79" s="794"/>
      <c r="CF79" s="794"/>
      <c r="CG79" s="794"/>
      <c r="CH79" s="794"/>
      <c r="CI79" s="794"/>
      <c r="CJ79" s="794"/>
      <c r="CK79" s="794"/>
      <c r="CL79" s="794"/>
      <c r="CM79" s="794"/>
      <c r="CN79" s="794"/>
      <c r="CO79" s="794"/>
      <c r="CP79" s="794"/>
      <c r="CQ79" s="794"/>
      <c r="CR79" s="794"/>
      <c r="CS79" s="794"/>
      <c r="CT79" s="794"/>
      <c r="CU79" s="794"/>
      <c r="CV79" s="794"/>
      <c r="CW79" s="794"/>
      <c r="CX79" s="794"/>
      <c r="CY79" s="794"/>
      <c r="CZ79" s="794"/>
      <c r="DA79" s="794"/>
      <c r="DB79" s="794"/>
      <c r="DC79" s="794"/>
      <c r="DD79" s="794"/>
      <c r="DE79" s="794"/>
      <c r="DF79" s="794"/>
      <c r="DG79" s="794"/>
      <c r="DH79" s="794"/>
      <c r="DI79" s="794"/>
      <c r="DJ79" s="794"/>
      <c r="DK79" s="794"/>
      <c r="DL79" s="794"/>
      <c r="DM79" s="794"/>
      <c r="DN79" s="794"/>
      <c r="DO79" s="794"/>
      <c r="DP79" s="794"/>
      <c r="DQ79" s="794"/>
      <c r="DR79" s="794"/>
    </row>
    <row r="80" spans="1:122" s="761" customFormat="1" ht="28.5" hidden="1">
      <c r="A80" s="789" t="s">
        <v>1473</v>
      </c>
      <c r="B80" s="803" t="s">
        <v>1474</v>
      </c>
      <c r="C80" s="804"/>
      <c r="D80" s="804"/>
      <c r="E80" s="804"/>
      <c r="F80" s="804"/>
      <c r="G80" s="804"/>
      <c r="H80" s="804"/>
      <c r="I80" s="804"/>
      <c r="J80" s="804"/>
      <c r="K80" s="804"/>
      <c r="L80" s="804"/>
      <c r="M80" s="804"/>
      <c r="N80" s="804"/>
      <c r="O80" s="924"/>
      <c r="P80" s="760"/>
      <c r="Q80" s="760"/>
      <c r="R80" s="760"/>
      <c r="S80" s="760"/>
      <c r="T80" s="760"/>
      <c r="U80" s="760"/>
      <c r="V80" s="760"/>
      <c r="W80" s="760"/>
      <c r="X80" s="760"/>
      <c r="Y80" s="760"/>
      <c r="Z80" s="760"/>
      <c r="AA80" s="760"/>
      <c r="AB80" s="760"/>
      <c r="AC80" s="760"/>
      <c r="AD80" s="760"/>
      <c r="AE80" s="760"/>
      <c r="AF80" s="760"/>
      <c r="AG80" s="760"/>
      <c r="AH80" s="760"/>
      <c r="AI80" s="760"/>
      <c r="AJ80" s="760"/>
      <c r="AK80" s="760"/>
      <c r="AL80" s="760"/>
      <c r="AM80" s="760"/>
      <c r="AN80" s="760"/>
      <c r="AO80" s="760"/>
      <c r="AP80" s="760"/>
      <c r="AQ80" s="760"/>
      <c r="AR80" s="760"/>
      <c r="AS80" s="760"/>
      <c r="AT80" s="760"/>
      <c r="AU80" s="760"/>
      <c r="AV80" s="760"/>
      <c r="AW80" s="760"/>
      <c r="AX80" s="760"/>
      <c r="AY80" s="760"/>
      <c r="AZ80" s="760"/>
      <c r="BA80" s="760"/>
      <c r="BB80" s="760"/>
      <c r="BC80" s="760"/>
      <c r="BD80" s="760"/>
      <c r="BE80" s="760"/>
      <c r="BF80" s="760"/>
      <c r="BG80" s="760"/>
      <c r="BH80" s="760"/>
      <c r="BI80" s="760"/>
      <c r="BJ80" s="760"/>
      <c r="BK80" s="760"/>
      <c r="BL80" s="760"/>
      <c r="BM80" s="760"/>
      <c r="BN80" s="760"/>
      <c r="BO80" s="760"/>
      <c r="BP80" s="760"/>
      <c r="BQ80" s="760"/>
      <c r="BR80" s="760"/>
      <c r="BS80" s="760"/>
      <c r="BT80" s="760"/>
      <c r="BU80" s="760"/>
      <c r="BV80" s="760"/>
      <c r="BW80" s="760"/>
      <c r="BX80" s="760"/>
      <c r="BY80" s="760"/>
      <c r="BZ80" s="760"/>
      <c r="CA80" s="760"/>
      <c r="CB80" s="760"/>
      <c r="CC80" s="760"/>
      <c r="CD80" s="760"/>
      <c r="CE80" s="760"/>
      <c r="CF80" s="760"/>
      <c r="CG80" s="760"/>
      <c r="CH80" s="760"/>
      <c r="CI80" s="760"/>
      <c r="CJ80" s="760"/>
      <c r="CK80" s="760"/>
      <c r="CL80" s="760"/>
      <c r="CM80" s="760"/>
      <c r="CN80" s="760"/>
      <c r="CO80" s="760"/>
      <c r="CP80" s="760"/>
      <c r="CQ80" s="760"/>
      <c r="CR80" s="760"/>
      <c r="CS80" s="760"/>
      <c r="CT80" s="760"/>
      <c r="CU80" s="760"/>
      <c r="CV80" s="760"/>
      <c r="CW80" s="760"/>
      <c r="CX80" s="760"/>
      <c r="CY80" s="760"/>
      <c r="CZ80" s="760"/>
      <c r="DA80" s="760"/>
      <c r="DB80" s="760"/>
      <c r="DC80" s="760"/>
      <c r="DD80" s="760"/>
      <c r="DE80" s="760"/>
      <c r="DF80" s="760"/>
      <c r="DG80" s="760"/>
      <c r="DH80" s="760"/>
      <c r="DI80" s="760"/>
      <c r="DJ80" s="760"/>
      <c r="DK80" s="760"/>
      <c r="DL80" s="760"/>
      <c r="DM80" s="760"/>
      <c r="DN80" s="760"/>
      <c r="DO80" s="760"/>
      <c r="DP80" s="760"/>
      <c r="DQ80" s="760"/>
      <c r="DR80" s="760"/>
    </row>
    <row r="81" spans="1:122" s="761" customFormat="1" hidden="1">
      <c r="A81" s="789" t="s">
        <v>1475</v>
      </c>
      <c r="B81" s="776" t="s">
        <v>1476</v>
      </c>
      <c r="C81" s="804"/>
      <c r="D81" s="804"/>
      <c r="E81" s="804"/>
      <c r="F81" s="804"/>
      <c r="G81" s="804"/>
      <c r="H81" s="804"/>
      <c r="I81" s="804"/>
      <c r="J81" s="804"/>
      <c r="K81" s="804"/>
      <c r="L81" s="804"/>
      <c r="M81" s="804"/>
      <c r="N81" s="804"/>
      <c r="O81" s="924"/>
      <c r="P81" s="760"/>
      <c r="Q81" s="760"/>
      <c r="R81" s="760"/>
      <c r="S81" s="760"/>
      <c r="T81" s="760"/>
      <c r="U81" s="760"/>
      <c r="V81" s="760"/>
      <c r="W81" s="760"/>
      <c r="X81" s="760"/>
      <c r="Y81" s="760"/>
      <c r="Z81" s="760"/>
      <c r="AA81" s="760"/>
      <c r="AB81" s="760"/>
      <c r="AC81" s="760"/>
      <c r="AD81" s="760"/>
      <c r="AE81" s="760"/>
      <c r="AF81" s="760"/>
      <c r="AG81" s="760"/>
      <c r="AH81" s="760"/>
      <c r="AI81" s="760"/>
      <c r="AJ81" s="760"/>
      <c r="AK81" s="760"/>
      <c r="AL81" s="760"/>
      <c r="AM81" s="760"/>
      <c r="AN81" s="760"/>
      <c r="AO81" s="760"/>
      <c r="AP81" s="760"/>
      <c r="AQ81" s="760"/>
      <c r="AR81" s="760"/>
      <c r="AS81" s="760"/>
      <c r="AT81" s="760"/>
      <c r="AU81" s="760"/>
      <c r="AV81" s="760"/>
      <c r="AW81" s="760"/>
      <c r="AX81" s="760"/>
      <c r="AY81" s="760"/>
      <c r="AZ81" s="760"/>
      <c r="BA81" s="760"/>
      <c r="BB81" s="760"/>
      <c r="BC81" s="760"/>
      <c r="BD81" s="760"/>
      <c r="BE81" s="760"/>
      <c r="BF81" s="760"/>
      <c r="BG81" s="760"/>
      <c r="BH81" s="760"/>
      <c r="BI81" s="760"/>
      <c r="BJ81" s="760"/>
      <c r="BK81" s="760"/>
      <c r="BL81" s="760"/>
      <c r="BM81" s="760"/>
      <c r="BN81" s="760"/>
      <c r="BO81" s="760"/>
      <c r="BP81" s="760"/>
      <c r="BQ81" s="760"/>
      <c r="BR81" s="760"/>
      <c r="BS81" s="760"/>
      <c r="BT81" s="760"/>
      <c r="BU81" s="760"/>
      <c r="BV81" s="760"/>
      <c r="BW81" s="760"/>
      <c r="BX81" s="760"/>
      <c r="BY81" s="760"/>
      <c r="BZ81" s="760"/>
      <c r="CA81" s="760"/>
      <c r="CB81" s="760"/>
      <c r="CC81" s="760"/>
      <c r="CD81" s="760"/>
      <c r="CE81" s="760"/>
      <c r="CF81" s="760"/>
      <c r="CG81" s="760"/>
      <c r="CH81" s="760"/>
      <c r="CI81" s="760"/>
      <c r="CJ81" s="760"/>
      <c r="CK81" s="760"/>
      <c r="CL81" s="760"/>
      <c r="CM81" s="760"/>
      <c r="CN81" s="760"/>
      <c r="CO81" s="760"/>
      <c r="CP81" s="760"/>
      <c r="CQ81" s="760"/>
      <c r="CR81" s="760"/>
      <c r="CS81" s="760"/>
      <c r="CT81" s="760"/>
      <c r="CU81" s="760"/>
      <c r="CV81" s="760"/>
      <c r="CW81" s="760"/>
      <c r="CX81" s="760"/>
      <c r="CY81" s="760"/>
      <c r="CZ81" s="760"/>
      <c r="DA81" s="760"/>
      <c r="DB81" s="760"/>
      <c r="DC81" s="760"/>
      <c r="DD81" s="760"/>
      <c r="DE81" s="760"/>
      <c r="DF81" s="760"/>
      <c r="DG81" s="760"/>
      <c r="DH81" s="760"/>
      <c r="DI81" s="760"/>
      <c r="DJ81" s="760"/>
      <c r="DK81" s="760"/>
      <c r="DL81" s="760"/>
      <c r="DM81" s="760"/>
      <c r="DN81" s="760"/>
      <c r="DO81" s="760"/>
      <c r="DP81" s="760"/>
      <c r="DQ81" s="760"/>
      <c r="DR81" s="760"/>
    </row>
    <row r="82" spans="1:122" s="761" customFormat="1" hidden="1">
      <c r="A82" s="789" t="s">
        <v>1477</v>
      </c>
      <c r="B82" s="776" t="s">
        <v>1478</v>
      </c>
      <c r="C82" s="804"/>
      <c r="D82" s="804"/>
      <c r="E82" s="804"/>
      <c r="F82" s="804"/>
      <c r="G82" s="804"/>
      <c r="H82" s="804"/>
      <c r="I82" s="804"/>
      <c r="J82" s="804"/>
      <c r="K82" s="804"/>
      <c r="L82" s="804"/>
      <c r="M82" s="804"/>
      <c r="N82" s="804"/>
      <c r="O82" s="924"/>
      <c r="P82" s="760"/>
      <c r="Q82" s="760"/>
      <c r="R82" s="760"/>
      <c r="S82" s="760"/>
      <c r="T82" s="760"/>
      <c r="U82" s="760"/>
      <c r="V82" s="760"/>
      <c r="W82" s="760"/>
      <c r="X82" s="760"/>
      <c r="Y82" s="760"/>
      <c r="Z82" s="760"/>
      <c r="AA82" s="760"/>
      <c r="AB82" s="760"/>
      <c r="AC82" s="760"/>
      <c r="AD82" s="760"/>
      <c r="AE82" s="760"/>
      <c r="AF82" s="760"/>
      <c r="AG82" s="760"/>
      <c r="AH82" s="760"/>
      <c r="AI82" s="760"/>
      <c r="AJ82" s="760"/>
      <c r="AK82" s="760"/>
      <c r="AL82" s="760"/>
      <c r="AM82" s="760"/>
      <c r="AN82" s="760"/>
      <c r="AO82" s="760"/>
      <c r="AP82" s="760"/>
      <c r="AQ82" s="760"/>
      <c r="AR82" s="760"/>
      <c r="AS82" s="760"/>
      <c r="AT82" s="760"/>
      <c r="AU82" s="760"/>
      <c r="AV82" s="760"/>
      <c r="AW82" s="760"/>
      <c r="AX82" s="760"/>
      <c r="AY82" s="760"/>
      <c r="AZ82" s="760"/>
      <c r="BA82" s="760"/>
      <c r="BB82" s="760"/>
      <c r="BC82" s="760"/>
      <c r="BD82" s="760"/>
      <c r="BE82" s="760"/>
      <c r="BF82" s="760"/>
      <c r="BG82" s="760"/>
      <c r="BH82" s="760"/>
      <c r="BI82" s="760"/>
      <c r="BJ82" s="760"/>
      <c r="BK82" s="760"/>
      <c r="BL82" s="760"/>
      <c r="BM82" s="760"/>
      <c r="BN82" s="760"/>
      <c r="BO82" s="760"/>
      <c r="BP82" s="760"/>
      <c r="BQ82" s="760"/>
      <c r="BR82" s="760"/>
      <c r="BS82" s="760"/>
      <c r="BT82" s="760"/>
      <c r="BU82" s="760"/>
      <c r="BV82" s="760"/>
      <c r="BW82" s="760"/>
      <c r="BX82" s="760"/>
      <c r="BY82" s="760"/>
      <c r="BZ82" s="760"/>
      <c r="CA82" s="760"/>
      <c r="CB82" s="760"/>
      <c r="CC82" s="760"/>
      <c r="CD82" s="760"/>
      <c r="CE82" s="760"/>
      <c r="CF82" s="760"/>
      <c r="CG82" s="760"/>
      <c r="CH82" s="760"/>
      <c r="CI82" s="760"/>
      <c r="CJ82" s="760"/>
      <c r="CK82" s="760"/>
      <c r="CL82" s="760"/>
      <c r="CM82" s="760"/>
      <c r="CN82" s="760"/>
      <c r="CO82" s="760"/>
      <c r="CP82" s="760"/>
      <c r="CQ82" s="760"/>
      <c r="CR82" s="760"/>
      <c r="CS82" s="760"/>
      <c r="CT82" s="760"/>
      <c r="CU82" s="760"/>
      <c r="CV82" s="760"/>
      <c r="CW82" s="760"/>
      <c r="CX82" s="760"/>
      <c r="CY82" s="760"/>
      <c r="CZ82" s="760"/>
      <c r="DA82" s="760"/>
      <c r="DB82" s="760"/>
      <c r="DC82" s="760"/>
      <c r="DD82" s="760"/>
      <c r="DE82" s="760"/>
      <c r="DF82" s="760"/>
      <c r="DG82" s="760"/>
      <c r="DH82" s="760"/>
      <c r="DI82" s="760"/>
      <c r="DJ82" s="760"/>
      <c r="DK82" s="760"/>
      <c r="DL82" s="760"/>
      <c r="DM82" s="760"/>
      <c r="DN82" s="760"/>
      <c r="DO82" s="760"/>
      <c r="DP82" s="760"/>
      <c r="DQ82" s="760"/>
      <c r="DR82" s="760"/>
    </row>
    <row r="83" spans="1:122" s="761" customFormat="1" hidden="1">
      <c r="A83" s="789" t="s">
        <v>1479</v>
      </c>
      <c r="B83" s="776" t="s">
        <v>1480</v>
      </c>
      <c r="C83" s="804"/>
      <c r="D83" s="804"/>
      <c r="E83" s="804"/>
      <c r="F83" s="804"/>
      <c r="G83" s="804"/>
      <c r="H83" s="804"/>
      <c r="I83" s="804"/>
      <c r="J83" s="804"/>
      <c r="K83" s="804"/>
      <c r="L83" s="804"/>
      <c r="M83" s="804"/>
      <c r="N83" s="804"/>
      <c r="O83" s="924"/>
      <c r="P83" s="760"/>
      <c r="Q83" s="760"/>
      <c r="R83" s="760"/>
      <c r="S83" s="760"/>
      <c r="T83" s="760"/>
      <c r="U83" s="760"/>
      <c r="V83" s="760"/>
      <c r="W83" s="760"/>
      <c r="X83" s="760"/>
      <c r="Y83" s="760"/>
      <c r="Z83" s="760"/>
      <c r="AA83" s="760"/>
      <c r="AB83" s="760"/>
      <c r="AC83" s="760"/>
      <c r="AD83" s="760"/>
      <c r="AE83" s="760"/>
      <c r="AF83" s="760"/>
      <c r="AG83" s="760"/>
      <c r="AH83" s="760"/>
      <c r="AI83" s="760"/>
      <c r="AJ83" s="760"/>
      <c r="AK83" s="760"/>
      <c r="AL83" s="760"/>
      <c r="AM83" s="760"/>
      <c r="AN83" s="760"/>
      <c r="AO83" s="760"/>
      <c r="AP83" s="760"/>
      <c r="AQ83" s="760"/>
      <c r="AR83" s="760"/>
      <c r="AS83" s="760"/>
      <c r="AT83" s="760"/>
      <c r="AU83" s="760"/>
      <c r="AV83" s="760"/>
      <c r="AW83" s="760"/>
      <c r="AX83" s="760"/>
      <c r="AY83" s="760"/>
      <c r="AZ83" s="760"/>
      <c r="BA83" s="760"/>
      <c r="BB83" s="760"/>
      <c r="BC83" s="760"/>
      <c r="BD83" s="760"/>
      <c r="BE83" s="760"/>
      <c r="BF83" s="760"/>
      <c r="BG83" s="760"/>
      <c r="BH83" s="760"/>
      <c r="BI83" s="760"/>
      <c r="BJ83" s="760"/>
      <c r="BK83" s="760"/>
      <c r="BL83" s="760"/>
      <c r="BM83" s="760"/>
      <c r="BN83" s="760"/>
      <c r="BO83" s="760"/>
      <c r="BP83" s="760"/>
      <c r="BQ83" s="760"/>
      <c r="BR83" s="760"/>
      <c r="BS83" s="760"/>
      <c r="BT83" s="760"/>
      <c r="BU83" s="760"/>
      <c r="BV83" s="760"/>
      <c r="BW83" s="760"/>
      <c r="BX83" s="760"/>
      <c r="BY83" s="760"/>
      <c r="BZ83" s="760"/>
      <c r="CA83" s="760"/>
      <c r="CB83" s="760"/>
      <c r="CC83" s="760"/>
      <c r="CD83" s="760"/>
      <c r="CE83" s="760"/>
      <c r="CF83" s="760"/>
      <c r="CG83" s="760"/>
      <c r="CH83" s="760"/>
      <c r="CI83" s="760"/>
      <c r="CJ83" s="760"/>
      <c r="CK83" s="760"/>
      <c r="CL83" s="760"/>
      <c r="CM83" s="760"/>
      <c r="CN83" s="760"/>
      <c r="CO83" s="760"/>
      <c r="CP83" s="760"/>
      <c r="CQ83" s="760"/>
      <c r="CR83" s="760"/>
      <c r="CS83" s="760"/>
      <c r="CT83" s="760"/>
      <c r="CU83" s="760"/>
      <c r="CV83" s="760"/>
      <c r="CW83" s="760"/>
      <c r="CX83" s="760"/>
      <c r="CY83" s="760"/>
      <c r="CZ83" s="760"/>
      <c r="DA83" s="760"/>
      <c r="DB83" s="760"/>
      <c r="DC83" s="760"/>
      <c r="DD83" s="760"/>
      <c r="DE83" s="760"/>
      <c r="DF83" s="760"/>
      <c r="DG83" s="760"/>
      <c r="DH83" s="760"/>
      <c r="DI83" s="760"/>
      <c r="DJ83" s="760"/>
      <c r="DK83" s="760"/>
      <c r="DL83" s="760"/>
      <c r="DM83" s="760"/>
      <c r="DN83" s="760"/>
      <c r="DO83" s="760"/>
      <c r="DP83" s="760"/>
      <c r="DQ83" s="760"/>
      <c r="DR83" s="760"/>
    </row>
    <row r="84" spans="1:122" s="761" customFormat="1" hidden="1">
      <c r="A84" s="789" t="s">
        <v>1481</v>
      </c>
      <c r="B84" s="776" t="s">
        <v>1482</v>
      </c>
      <c r="C84" s="1323"/>
      <c r="D84" s="1323"/>
      <c r="E84" s="804"/>
      <c r="F84" s="1323"/>
      <c r="G84" s="1323"/>
      <c r="H84" s="1323"/>
      <c r="I84" s="1323"/>
      <c r="J84" s="1323"/>
      <c r="K84" s="1323"/>
      <c r="L84" s="1323"/>
      <c r="M84" s="1323"/>
      <c r="N84" s="1323"/>
      <c r="O84" s="924"/>
      <c r="P84" s="760"/>
      <c r="Q84" s="760"/>
      <c r="R84" s="760"/>
      <c r="S84" s="760"/>
      <c r="T84" s="760"/>
      <c r="U84" s="760"/>
      <c r="V84" s="760"/>
      <c r="W84" s="760"/>
      <c r="X84" s="760"/>
      <c r="Y84" s="760"/>
      <c r="Z84" s="760"/>
      <c r="AA84" s="760"/>
      <c r="AB84" s="760"/>
      <c r="AC84" s="760"/>
      <c r="AD84" s="760"/>
      <c r="AE84" s="760"/>
      <c r="AF84" s="760"/>
      <c r="AG84" s="760"/>
      <c r="AH84" s="760"/>
      <c r="AI84" s="760"/>
      <c r="AJ84" s="760"/>
      <c r="AK84" s="760"/>
      <c r="AL84" s="760"/>
      <c r="AM84" s="760"/>
      <c r="AN84" s="760"/>
      <c r="AO84" s="760"/>
      <c r="AP84" s="760"/>
      <c r="AQ84" s="760"/>
      <c r="AR84" s="760"/>
      <c r="AS84" s="760"/>
      <c r="AT84" s="760"/>
      <c r="AU84" s="760"/>
      <c r="AV84" s="760"/>
      <c r="AW84" s="760"/>
      <c r="AX84" s="760"/>
      <c r="AY84" s="760"/>
      <c r="AZ84" s="760"/>
      <c r="BA84" s="760"/>
      <c r="BB84" s="760"/>
      <c r="BC84" s="760"/>
      <c r="BD84" s="760"/>
      <c r="BE84" s="760"/>
      <c r="BF84" s="760"/>
      <c r="BG84" s="760"/>
      <c r="BH84" s="760"/>
      <c r="BI84" s="760"/>
      <c r="BJ84" s="760"/>
      <c r="BK84" s="760"/>
      <c r="BL84" s="760"/>
      <c r="BM84" s="760"/>
      <c r="BN84" s="760"/>
      <c r="BO84" s="760"/>
      <c r="BP84" s="760"/>
      <c r="BQ84" s="760"/>
      <c r="BR84" s="760"/>
      <c r="BS84" s="760"/>
      <c r="BT84" s="760"/>
      <c r="BU84" s="760"/>
      <c r="BV84" s="760"/>
      <c r="BW84" s="760"/>
      <c r="BX84" s="760"/>
      <c r="BY84" s="760"/>
      <c r="BZ84" s="760"/>
      <c r="CA84" s="760"/>
      <c r="CB84" s="760"/>
      <c r="CC84" s="760"/>
      <c r="CD84" s="760"/>
      <c r="CE84" s="760"/>
      <c r="CF84" s="760"/>
      <c r="CG84" s="760"/>
      <c r="CH84" s="760"/>
      <c r="CI84" s="760"/>
      <c r="CJ84" s="760"/>
      <c r="CK84" s="760"/>
      <c r="CL84" s="760"/>
      <c r="CM84" s="760"/>
      <c r="CN84" s="760"/>
      <c r="CO84" s="760"/>
      <c r="CP84" s="760"/>
      <c r="CQ84" s="760"/>
      <c r="CR84" s="760"/>
      <c r="CS84" s="760"/>
      <c r="CT84" s="760"/>
      <c r="CU84" s="760"/>
      <c r="CV84" s="760"/>
      <c r="CW84" s="760"/>
      <c r="CX84" s="760"/>
      <c r="CY84" s="760"/>
      <c r="CZ84" s="760"/>
      <c r="DA84" s="760"/>
      <c r="DB84" s="760"/>
      <c r="DC84" s="760"/>
      <c r="DD84" s="760"/>
      <c r="DE84" s="760"/>
      <c r="DF84" s="760"/>
      <c r="DG84" s="760"/>
      <c r="DH84" s="760"/>
      <c r="DI84" s="760"/>
      <c r="DJ84" s="760"/>
      <c r="DK84" s="760"/>
      <c r="DL84" s="760"/>
      <c r="DM84" s="760"/>
      <c r="DN84" s="760"/>
      <c r="DO84" s="760"/>
      <c r="DP84" s="760"/>
      <c r="DQ84" s="760"/>
      <c r="DR84" s="760"/>
    </row>
    <row r="85" spans="1:122" s="761" customFormat="1" hidden="1">
      <c r="A85" s="789" t="s">
        <v>1483</v>
      </c>
      <c r="B85" s="776" t="s">
        <v>1484</v>
      </c>
      <c r="C85" s="804"/>
      <c r="D85" s="804"/>
      <c r="E85" s="804"/>
      <c r="F85" s="804"/>
      <c r="G85" s="804"/>
      <c r="H85" s="804"/>
      <c r="I85" s="804"/>
      <c r="J85" s="804"/>
      <c r="K85" s="804"/>
      <c r="L85" s="804"/>
      <c r="M85" s="804"/>
      <c r="N85" s="804"/>
      <c r="O85" s="924"/>
      <c r="P85" s="760"/>
      <c r="Q85" s="760"/>
      <c r="R85" s="760"/>
      <c r="S85" s="760"/>
      <c r="T85" s="760"/>
      <c r="U85" s="760"/>
      <c r="V85" s="760"/>
      <c r="W85" s="760"/>
      <c r="X85" s="760"/>
      <c r="Y85" s="760"/>
      <c r="Z85" s="760"/>
      <c r="AA85" s="760"/>
      <c r="AB85" s="760"/>
      <c r="AC85" s="760"/>
      <c r="AD85" s="760"/>
      <c r="AE85" s="760"/>
      <c r="AF85" s="760"/>
      <c r="AG85" s="760"/>
      <c r="AH85" s="760"/>
      <c r="AI85" s="760"/>
      <c r="AJ85" s="760"/>
      <c r="AK85" s="760"/>
      <c r="AL85" s="760"/>
      <c r="AM85" s="760"/>
      <c r="AN85" s="760"/>
      <c r="AO85" s="760"/>
      <c r="AP85" s="760"/>
      <c r="AQ85" s="760"/>
      <c r="AR85" s="760"/>
      <c r="AS85" s="760"/>
      <c r="AT85" s="760"/>
      <c r="AU85" s="760"/>
      <c r="AV85" s="760"/>
      <c r="AW85" s="760"/>
      <c r="AX85" s="760"/>
      <c r="AY85" s="760"/>
      <c r="AZ85" s="760"/>
      <c r="BA85" s="760"/>
      <c r="BB85" s="760"/>
      <c r="BC85" s="760"/>
      <c r="BD85" s="760"/>
      <c r="BE85" s="760"/>
      <c r="BF85" s="760"/>
      <c r="BG85" s="760"/>
      <c r="BH85" s="760"/>
      <c r="BI85" s="760"/>
      <c r="BJ85" s="760"/>
      <c r="BK85" s="760"/>
      <c r="BL85" s="760"/>
      <c r="BM85" s="760"/>
      <c r="BN85" s="760"/>
      <c r="BO85" s="760"/>
      <c r="BP85" s="760"/>
      <c r="BQ85" s="760"/>
      <c r="BR85" s="760"/>
      <c r="BS85" s="760"/>
      <c r="BT85" s="760"/>
      <c r="BU85" s="760"/>
      <c r="BV85" s="760"/>
      <c r="BW85" s="760"/>
      <c r="BX85" s="760"/>
      <c r="BY85" s="760"/>
      <c r="BZ85" s="760"/>
      <c r="CA85" s="760"/>
      <c r="CB85" s="760"/>
      <c r="CC85" s="760"/>
      <c r="CD85" s="760"/>
      <c r="CE85" s="760"/>
      <c r="CF85" s="760"/>
      <c r="CG85" s="760"/>
      <c r="CH85" s="760"/>
      <c r="CI85" s="760"/>
      <c r="CJ85" s="760"/>
      <c r="CK85" s="760"/>
      <c r="CL85" s="760"/>
      <c r="CM85" s="760"/>
      <c r="CN85" s="760"/>
      <c r="CO85" s="760"/>
      <c r="CP85" s="760"/>
      <c r="CQ85" s="760"/>
      <c r="CR85" s="760"/>
      <c r="CS85" s="760"/>
      <c r="CT85" s="760"/>
      <c r="CU85" s="760"/>
      <c r="CV85" s="760"/>
      <c r="CW85" s="760"/>
      <c r="CX85" s="760"/>
      <c r="CY85" s="760"/>
      <c r="CZ85" s="760"/>
      <c r="DA85" s="760"/>
      <c r="DB85" s="760"/>
      <c r="DC85" s="760"/>
      <c r="DD85" s="760"/>
      <c r="DE85" s="760"/>
      <c r="DF85" s="760"/>
      <c r="DG85" s="760"/>
      <c r="DH85" s="760"/>
      <c r="DI85" s="760"/>
      <c r="DJ85" s="760"/>
      <c r="DK85" s="760"/>
      <c r="DL85" s="760"/>
      <c r="DM85" s="760"/>
      <c r="DN85" s="760"/>
      <c r="DO85" s="760"/>
      <c r="DP85" s="760"/>
      <c r="DQ85" s="760"/>
      <c r="DR85" s="760"/>
    </row>
    <row r="86" spans="1:122" s="761" customFormat="1" hidden="1">
      <c r="A86" s="789" t="s">
        <v>1485</v>
      </c>
      <c r="B86" s="776" t="s">
        <v>1486</v>
      </c>
      <c r="C86" s="804"/>
      <c r="D86" s="804"/>
      <c r="E86" s="804"/>
      <c r="F86" s="804"/>
      <c r="G86" s="804"/>
      <c r="H86" s="804"/>
      <c r="I86" s="804"/>
      <c r="J86" s="804"/>
      <c r="K86" s="804"/>
      <c r="L86" s="804"/>
      <c r="M86" s="804"/>
      <c r="N86" s="804"/>
      <c r="O86" s="924"/>
      <c r="P86" s="760"/>
      <c r="Q86" s="760"/>
      <c r="R86" s="760"/>
      <c r="S86" s="760"/>
      <c r="T86" s="760"/>
      <c r="U86" s="760"/>
      <c r="V86" s="760"/>
      <c r="W86" s="760"/>
      <c r="X86" s="760"/>
      <c r="Y86" s="760"/>
      <c r="Z86" s="760"/>
      <c r="AA86" s="760"/>
      <c r="AB86" s="760"/>
      <c r="AC86" s="760"/>
      <c r="AD86" s="760"/>
      <c r="AE86" s="760"/>
      <c r="AF86" s="760"/>
      <c r="AG86" s="760"/>
      <c r="AH86" s="760"/>
      <c r="AI86" s="760"/>
      <c r="AJ86" s="760"/>
      <c r="AK86" s="760"/>
      <c r="AL86" s="760"/>
      <c r="AM86" s="760"/>
      <c r="AN86" s="760"/>
      <c r="AO86" s="760"/>
      <c r="AP86" s="760"/>
      <c r="AQ86" s="760"/>
      <c r="AR86" s="760"/>
      <c r="AS86" s="760"/>
      <c r="AT86" s="760"/>
      <c r="AU86" s="760"/>
      <c r="AV86" s="760"/>
      <c r="AW86" s="760"/>
      <c r="AX86" s="760"/>
      <c r="AY86" s="760"/>
      <c r="AZ86" s="760"/>
      <c r="BA86" s="760"/>
      <c r="BB86" s="760"/>
      <c r="BC86" s="760"/>
      <c r="BD86" s="760"/>
      <c r="BE86" s="760"/>
      <c r="BF86" s="760"/>
      <c r="BG86" s="760"/>
      <c r="BH86" s="760"/>
      <c r="BI86" s="760"/>
      <c r="BJ86" s="760"/>
      <c r="BK86" s="760"/>
      <c r="BL86" s="760"/>
      <c r="BM86" s="760"/>
      <c r="BN86" s="760"/>
      <c r="BO86" s="760"/>
      <c r="BP86" s="760"/>
      <c r="BQ86" s="760"/>
      <c r="BR86" s="760"/>
      <c r="BS86" s="760"/>
      <c r="BT86" s="760"/>
      <c r="BU86" s="760"/>
      <c r="BV86" s="760"/>
      <c r="BW86" s="760"/>
      <c r="BX86" s="760"/>
      <c r="BY86" s="760"/>
      <c r="BZ86" s="760"/>
      <c r="CA86" s="760"/>
      <c r="CB86" s="760"/>
      <c r="CC86" s="760"/>
      <c r="CD86" s="760"/>
      <c r="CE86" s="760"/>
      <c r="CF86" s="760"/>
      <c r="CG86" s="760"/>
      <c r="CH86" s="760"/>
      <c r="CI86" s="760"/>
      <c r="CJ86" s="760"/>
      <c r="CK86" s="760"/>
      <c r="CL86" s="760"/>
      <c r="CM86" s="760"/>
      <c r="CN86" s="760"/>
      <c r="CO86" s="760"/>
      <c r="CP86" s="760"/>
      <c r="CQ86" s="760"/>
      <c r="CR86" s="760"/>
      <c r="CS86" s="760"/>
      <c r="CT86" s="760"/>
      <c r="CU86" s="760"/>
      <c r="CV86" s="760"/>
      <c r="CW86" s="760"/>
      <c r="CX86" s="760"/>
      <c r="CY86" s="760"/>
      <c r="CZ86" s="760"/>
      <c r="DA86" s="760"/>
      <c r="DB86" s="760"/>
      <c r="DC86" s="760"/>
      <c r="DD86" s="760"/>
      <c r="DE86" s="760"/>
      <c r="DF86" s="760"/>
      <c r="DG86" s="760"/>
      <c r="DH86" s="760"/>
      <c r="DI86" s="760"/>
      <c r="DJ86" s="760"/>
      <c r="DK86" s="760"/>
      <c r="DL86" s="760"/>
      <c r="DM86" s="760"/>
      <c r="DN86" s="760"/>
      <c r="DO86" s="760"/>
      <c r="DP86" s="760"/>
      <c r="DQ86" s="760"/>
      <c r="DR86" s="760"/>
    </row>
    <row r="87" spans="1:122" s="761" customFormat="1" hidden="1">
      <c r="A87" s="789" t="s">
        <v>1487</v>
      </c>
      <c r="B87" s="776" t="s">
        <v>1488</v>
      </c>
      <c r="C87" s="804"/>
      <c r="D87" s="804"/>
      <c r="E87" s="804"/>
      <c r="F87" s="804"/>
      <c r="G87" s="804"/>
      <c r="H87" s="804"/>
      <c r="I87" s="804"/>
      <c r="J87" s="804"/>
      <c r="K87" s="804"/>
      <c r="L87" s="804"/>
      <c r="M87" s="804"/>
      <c r="N87" s="804"/>
      <c r="O87" s="924"/>
      <c r="P87" s="760"/>
      <c r="Q87" s="760"/>
      <c r="R87" s="760"/>
      <c r="S87" s="760"/>
      <c r="T87" s="760"/>
      <c r="U87" s="760"/>
      <c r="V87" s="760"/>
      <c r="W87" s="760"/>
      <c r="X87" s="760"/>
      <c r="Y87" s="760"/>
      <c r="Z87" s="760"/>
      <c r="AA87" s="760"/>
      <c r="AB87" s="760"/>
      <c r="AC87" s="760"/>
      <c r="AD87" s="760"/>
      <c r="AE87" s="760"/>
      <c r="AF87" s="760"/>
      <c r="AG87" s="760"/>
      <c r="AH87" s="760"/>
      <c r="AI87" s="760"/>
      <c r="AJ87" s="760"/>
      <c r="AK87" s="760"/>
      <c r="AL87" s="760"/>
      <c r="AM87" s="760"/>
      <c r="AN87" s="760"/>
      <c r="AO87" s="760"/>
      <c r="AP87" s="760"/>
      <c r="AQ87" s="760"/>
      <c r="AR87" s="760"/>
      <c r="AS87" s="760"/>
      <c r="AT87" s="760"/>
      <c r="AU87" s="760"/>
      <c r="AV87" s="760"/>
      <c r="AW87" s="760"/>
      <c r="AX87" s="760"/>
      <c r="AY87" s="760"/>
      <c r="AZ87" s="760"/>
      <c r="BA87" s="760"/>
      <c r="BB87" s="760"/>
      <c r="BC87" s="760"/>
      <c r="BD87" s="760"/>
      <c r="BE87" s="760"/>
      <c r="BF87" s="760"/>
      <c r="BG87" s="760"/>
      <c r="BH87" s="760"/>
      <c r="BI87" s="760"/>
      <c r="BJ87" s="760"/>
      <c r="BK87" s="760"/>
      <c r="BL87" s="760"/>
      <c r="BM87" s="760"/>
      <c r="BN87" s="760"/>
      <c r="BO87" s="760"/>
      <c r="BP87" s="760"/>
      <c r="BQ87" s="760"/>
      <c r="BR87" s="760"/>
      <c r="BS87" s="760"/>
      <c r="BT87" s="760"/>
      <c r="BU87" s="760"/>
      <c r="BV87" s="760"/>
      <c r="BW87" s="760"/>
      <c r="BX87" s="760"/>
      <c r="BY87" s="760"/>
      <c r="BZ87" s="760"/>
      <c r="CA87" s="760"/>
      <c r="CB87" s="760"/>
      <c r="CC87" s="760"/>
      <c r="CD87" s="760"/>
      <c r="CE87" s="760"/>
      <c r="CF87" s="760"/>
      <c r="CG87" s="760"/>
      <c r="CH87" s="760"/>
      <c r="CI87" s="760"/>
      <c r="CJ87" s="760"/>
      <c r="CK87" s="760"/>
      <c r="CL87" s="760"/>
      <c r="CM87" s="760"/>
      <c r="CN87" s="760"/>
      <c r="CO87" s="760"/>
      <c r="CP87" s="760"/>
      <c r="CQ87" s="760"/>
      <c r="CR87" s="760"/>
      <c r="CS87" s="760"/>
      <c r="CT87" s="760"/>
      <c r="CU87" s="760"/>
      <c r="CV87" s="760"/>
      <c r="CW87" s="760"/>
      <c r="CX87" s="760"/>
      <c r="CY87" s="760"/>
      <c r="CZ87" s="760"/>
      <c r="DA87" s="760"/>
      <c r="DB87" s="760"/>
      <c r="DC87" s="760"/>
      <c r="DD87" s="760"/>
      <c r="DE87" s="760"/>
      <c r="DF87" s="760"/>
      <c r="DG87" s="760"/>
      <c r="DH87" s="760"/>
      <c r="DI87" s="760"/>
      <c r="DJ87" s="760"/>
      <c r="DK87" s="760"/>
      <c r="DL87" s="760"/>
      <c r="DM87" s="760"/>
      <c r="DN87" s="760"/>
      <c r="DO87" s="760"/>
      <c r="DP87" s="760"/>
      <c r="DQ87" s="760"/>
      <c r="DR87" s="760"/>
    </row>
    <row r="88" spans="1:122" s="761" customFormat="1" ht="28.5" hidden="1">
      <c r="A88" s="789" t="s">
        <v>1489</v>
      </c>
      <c r="B88" s="776" t="s">
        <v>1490</v>
      </c>
      <c r="C88" s="804"/>
      <c r="D88" s="804"/>
      <c r="E88" s="804"/>
      <c r="F88" s="804"/>
      <c r="G88" s="804"/>
      <c r="H88" s="804"/>
      <c r="I88" s="804"/>
      <c r="J88" s="804"/>
      <c r="K88" s="804"/>
      <c r="L88" s="804"/>
      <c r="M88" s="804"/>
      <c r="N88" s="804"/>
      <c r="O88" s="924"/>
      <c r="P88" s="760"/>
      <c r="Q88" s="760"/>
      <c r="R88" s="760"/>
      <c r="S88" s="760"/>
      <c r="T88" s="760"/>
      <c r="U88" s="760"/>
      <c r="V88" s="760"/>
      <c r="W88" s="760"/>
      <c r="X88" s="760"/>
      <c r="Y88" s="760"/>
      <c r="Z88" s="760"/>
      <c r="AA88" s="760"/>
      <c r="AB88" s="760"/>
      <c r="AC88" s="760"/>
      <c r="AD88" s="760"/>
      <c r="AE88" s="760"/>
      <c r="AF88" s="760"/>
      <c r="AG88" s="760"/>
      <c r="AH88" s="760"/>
      <c r="AI88" s="760"/>
      <c r="AJ88" s="760"/>
      <c r="AK88" s="760"/>
      <c r="AL88" s="760"/>
      <c r="AM88" s="760"/>
      <c r="AN88" s="760"/>
      <c r="AO88" s="760"/>
      <c r="AP88" s="760"/>
      <c r="AQ88" s="760"/>
      <c r="AR88" s="760"/>
      <c r="AS88" s="760"/>
      <c r="AT88" s="760"/>
      <c r="AU88" s="760"/>
      <c r="AV88" s="760"/>
      <c r="AW88" s="760"/>
      <c r="AX88" s="760"/>
      <c r="AY88" s="760"/>
      <c r="AZ88" s="760"/>
      <c r="BA88" s="760"/>
      <c r="BB88" s="760"/>
      <c r="BC88" s="760"/>
      <c r="BD88" s="760"/>
      <c r="BE88" s="760"/>
      <c r="BF88" s="760"/>
      <c r="BG88" s="760"/>
      <c r="BH88" s="760"/>
      <c r="BI88" s="760"/>
      <c r="BJ88" s="760"/>
      <c r="BK88" s="760"/>
      <c r="BL88" s="760"/>
      <c r="BM88" s="760"/>
      <c r="BN88" s="760"/>
      <c r="BO88" s="760"/>
      <c r="BP88" s="760"/>
      <c r="BQ88" s="760"/>
      <c r="BR88" s="760"/>
      <c r="BS88" s="760"/>
      <c r="BT88" s="760"/>
      <c r="BU88" s="760"/>
      <c r="BV88" s="760"/>
      <c r="BW88" s="760"/>
      <c r="BX88" s="760"/>
      <c r="BY88" s="760"/>
      <c r="BZ88" s="760"/>
      <c r="CA88" s="760"/>
      <c r="CB88" s="760"/>
      <c r="CC88" s="760"/>
      <c r="CD88" s="760"/>
      <c r="CE88" s="760"/>
      <c r="CF88" s="760"/>
      <c r="CG88" s="760"/>
      <c r="CH88" s="760"/>
      <c r="CI88" s="760"/>
      <c r="CJ88" s="760"/>
      <c r="CK88" s="760"/>
      <c r="CL88" s="760"/>
      <c r="CM88" s="760"/>
      <c r="CN88" s="760"/>
      <c r="CO88" s="760"/>
      <c r="CP88" s="760"/>
      <c r="CQ88" s="760"/>
      <c r="CR88" s="760"/>
      <c r="CS88" s="760"/>
      <c r="CT88" s="760"/>
      <c r="CU88" s="760"/>
      <c r="CV88" s="760"/>
      <c r="CW88" s="760"/>
      <c r="CX88" s="760"/>
      <c r="CY88" s="760"/>
      <c r="CZ88" s="760"/>
      <c r="DA88" s="760"/>
      <c r="DB88" s="760"/>
      <c r="DC88" s="760"/>
      <c r="DD88" s="760"/>
      <c r="DE88" s="760"/>
      <c r="DF88" s="760"/>
      <c r="DG88" s="760"/>
      <c r="DH88" s="760"/>
      <c r="DI88" s="760"/>
      <c r="DJ88" s="760"/>
      <c r="DK88" s="760"/>
      <c r="DL88" s="760"/>
      <c r="DM88" s="760"/>
      <c r="DN88" s="760"/>
      <c r="DO88" s="760"/>
      <c r="DP88" s="760"/>
      <c r="DQ88" s="760"/>
      <c r="DR88" s="760"/>
    </row>
    <row r="89" spans="1:122" s="761" customFormat="1" hidden="1">
      <c r="A89" s="789" t="s">
        <v>1491</v>
      </c>
      <c r="B89" s="776" t="s">
        <v>1492</v>
      </c>
      <c r="C89" s="804"/>
      <c r="D89" s="804"/>
      <c r="E89" s="804"/>
      <c r="F89" s="804"/>
      <c r="G89" s="804"/>
      <c r="H89" s="804"/>
      <c r="I89" s="804"/>
      <c r="J89" s="804"/>
      <c r="K89" s="804"/>
      <c r="L89" s="804"/>
      <c r="M89" s="804"/>
      <c r="N89" s="804"/>
      <c r="O89" s="924"/>
      <c r="P89" s="760"/>
      <c r="Q89" s="760"/>
      <c r="R89" s="760"/>
      <c r="S89" s="760"/>
      <c r="T89" s="760"/>
      <c r="U89" s="760"/>
      <c r="V89" s="760"/>
      <c r="W89" s="760"/>
      <c r="X89" s="760"/>
      <c r="Y89" s="760"/>
      <c r="Z89" s="760"/>
      <c r="AA89" s="760"/>
      <c r="AB89" s="760"/>
      <c r="AC89" s="760"/>
      <c r="AD89" s="760"/>
      <c r="AE89" s="760"/>
      <c r="AF89" s="760"/>
      <c r="AG89" s="760"/>
      <c r="AH89" s="760"/>
      <c r="AI89" s="760"/>
      <c r="AJ89" s="760"/>
      <c r="AK89" s="760"/>
      <c r="AL89" s="760"/>
      <c r="AM89" s="760"/>
      <c r="AN89" s="760"/>
      <c r="AO89" s="760"/>
      <c r="AP89" s="760"/>
      <c r="AQ89" s="760"/>
      <c r="AR89" s="760"/>
      <c r="AS89" s="760"/>
      <c r="AT89" s="760"/>
      <c r="AU89" s="760"/>
      <c r="AV89" s="760"/>
      <c r="AW89" s="760"/>
      <c r="AX89" s="760"/>
      <c r="AY89" s="760"/>
      <c r="AZ89" s="760"/>
      <c r="BA89" s="760"/>
      <c r="BB89" s="760"/>
      <c r="BC89" s="760"/>
      <c r="BD89" s="760"/>
      <c r="BE89" s="760"/>
      <c r="BF89" s="760"/>
      <c r="BG89" s="760"/>
      <c r="BH89" s="760"/>
      <c r="BI89" s="760"/>
      <c r="BJ89" s="760"/>
      <c r="BK89" s="760"/>
      <c r="BL89" s="760"/>
      <c r="BM89" s="760"/>
      <c r="BN89" s="760"/>
      <c r="BO89" s="760"/>
      <c r="BP89" s="760"/>
      <c r="BQ89" s="760"/>
      <c r="BR89" s="760"/>
      <c r="BS89" s="760"/>
      <c r="BT89" s="760"/>
      <c r="BU89" s="760"/>
      <c r="BV89" s="760"/>
      <c r="BW89" s="760"/>
      <c r="BX89" s="760"/>
      <c r="BY89" s="760"/>
      <c r="BZ89" s="760"/>
      <c r="CA89" s="760"/>
      <c r="CB89" s="760"/>
      <c r="CC89" s="760"/>
      <c r="CD89" s="760"/>
      <c r="CE89" s="760"/>
      <c r="CF89" s="760"/>
      <c r="CG89" s="760"/>
      <c r="CH89" s="760"/>
      <c r="CI89" s="760"/>
      <c r="CJ89" s="760"/>
      <c r="CK89" s="760"/>
      <c r="CL89" s="760"/>
      <c r="CM89" s="760"/>
      <c r="CN89" s="760"/>
      <c r="CO89" s="760"/>
      <c r="CP89" s="760"/>
      <c r="CQ89" s="760"/>
      <c r="CR89" s="760"/>
      <c r="CS89" s="760"/>
      <c r="CT89" s="760"/>
      <c r="CU89" s="760"/>
      <c r="CV89" s="760"/>
      <c r="CW89" s="760"/>
      <c r="CX89" s="760"/>
      <c r="CY89" s="760"/>
      <c r="CZ89" s="760"/>
      <c r="DA89" s="760"/>
      <c r="DB89" s="760"/>
      <c r="DC89" s="760"/>
      <c r="DD89" s="760"/>
      <c r="DE89" s="760"/>
      <c r="DF89" s="760"/>
      <c r="DG89" s="760"/>
      <c r="DH89" s="760"/>
      <c r="DI89" s="760"/>
      <c r="DJ89" s="760"/>
      <c r="DK89" s="760"/>
      <c r="DL89" s="760"/>
      <c r="DM89" s="760"/>
      <c r="DN89" s="760"/>
      <c r="DO89" s="760"/>
      <c r="DP89" s="760"/>
      <c r="DQ89" s="760"/>
      <c r="DR89" s="760"/>
    </row>
    <row r="90" spans="1:122" s="761" customFormat="1">
      <c r="A90" s="789" t="s">
        <v>1493</v>
      </c>
      <c r="B90" s="803" t="s">
        <v>1494</v>
      </c>
      <c r="C90" s="804">
        <v>3.3</v>
      </c>
      <c r="D90" s="804">
        <v>3.47</v>
      </c>
      <c r="E90" s="804"/>
      <c r="F90" s="804"/>
      <c r="G90" s="804"/>
      <c r="H90" s="804"/>
      <c r="I90" s="804"/>
      <c r="J90" s="804"/>
      <c r="K90" s="804"/>
      <c r="L90" s="804"/>
      <c r="M90" s="804"/>
      <c r="N90" s="804"/>
      <c r="O90" s="924"/>
      <c r="P90" s="760"/>
      <c r="Q90" s="760"/>
      <c r="R90" s="760"/>
      <c r="S90" s="760"/>
      <c r="T90" s="760"/>
      <c r="U90" s="760"/>
      <c r="V90" s="760"/>
      <c r="W90" s="760"/>
      <c r="X90" s="760"/>
      <c r="Y90" s="760"/>
      <c r="Z90" s="760"/>
      <c r="AA90" s="760"/>
      <c r="AB90" s="760"/>
      <c r="AC90" s="760"/>
      <c r="AD90" s="760"/>
      <c r="AE90" s="760"/>
      <c r="AF90" s="760"/>
      <c r="AG90" s="760"/>
      <c r="AH90" s="760"/>
      <c r="AI90" s="760"/>
      <c r="AJ90" s="760"/>
      <c r="AK90" s="760"/>
      <c r="AL90" s="760"/>
      <c r="AM90" s="760"/>
      <c r="AN90" s="760"/>
      <c r="AO90" s="760"/>
      <c r="AP90" s="760"/>
      <c r="AQ90" s="760"/>
      <c r="AR90" s="760"/>
      <c r="AS90" s="760"/>
      <c r="AT90" s="760"/>
      <c r="AU90" s="760"/>
      <c r="AV90" s="760"/>
      <c r="AW90" s="760"/>
      <c r="AX90" s="760"/>
      <c r="AY90" s="760"/>
      <c r="AZ90" s="760"/>
      <c r="BA90" s="760"/>
      <c r="BB90" s="760"/>
      <c r="BC90" s="760"/>
      <c r="BD90" s="760"/>
      <c r="BE90" s="760"/>
      <c r="BF90" s="760"/>
      <c r="BG90" s="760"/>
      <c r="BH90" s="760"/>
      <c r="BI90" s="760"/>
      <c r="BJ90" s="760"/>
      <c r="BK90" s="760"/>
      <c r="BL90" s="760"/>
      <c r="BM90" s="760"/>
      <c r="BN90" s="760"/>
      <c r="BO90" s="760"/>
      <c r="BP90" s="760"/>
      <c r="BQ90" s="760"/>
      <c r="BR90" s="760"/>
      <c r="BS90" s="760"/>
      <c r="BT90" s="760"/>
      <c r="BU90" s="760"/>
      <c r="BV90" s="760"/>
      <c r="BW90" s="760"/>
      <c r="BX90" s="760"/>
      <c r="BY90" s="760"/>
      <c r="BZ90" s="760"/>
      <c r="CA90" s="760"/>
      <c r="CB90" s="760"/>
      <c r="CC90" s="760"/>
      <c r="CD90" s="760"/>
      <c r="CE90" s="760"/>
      <c r="CF90" s="760"/>
      <c r="CG90" s="760"/>
      <c r="CH90" s="760"/>
      <c r="CI90" s="760"/>
      <c r="CJ90" s="760"/>
      <c r="CK90" s="760"/>
      <c r="CL90" s="760"/>
      <c r="CM90" s="760"/>
      <c r="CN90" s="760"/>
      <c r="CO90" s="760"/>
      <c r="CP90" s="760"/>
      <c r="CQ90" s="760"/>
      <c r="CR90" s="760"/>
      <c r="CS90" s="760"/>
      <c r="CT90" s="760"/>
      <c r="CU90" s="760"/>
      <c r="CV90" s="760"/>
      <c r="CW90" s="760"/>
      <c r="CX90" s="760"/>
      <c r="CY90" s="760"/>
      <c r="CZ90" s="760"/>
      <c r="DA90" s="760"/>
      <c r="DB90" s="760"/>
      <c r="DC90" s="760"/>
      <c r="DD90" s="760"/>
      <c r="DE90" s="760"/>
      <c r="DF90" s="760"/>
      <c r="DG90" s="760"/>
      <c r="DH90" s="760"/>
      <c r="DI90" s="760"/>
      <c r="DJ90" s="760"/>
      <c r="DK90" s="760"/>
      <c r="DL90" s="760"/>
      <c r="DM90" s="760"/>
      <c r="DN90" s="760"/>
      <c r="DO90" s="760"/>
      <c r="DP90" s="760"/>
      <c r="DQ90" s="760"/>
      <c r="DR90" s="760"/>
    </row>
    <row r="91" spans="1:122" s="761" customFormat="1" hidden="1">
      <c r="A91" s="789" t="s">
        <v>1495</v>
      </c>
      <c r="B91" s="776" t="s">
        <v>1496</v>
      </c>
      <c r="C91" s="804"/>
      <c r="D91" s="804"/>
      <c r="E91" s="804"/>
      <c r="F91" s="804"/>
      <c r="G91" s="804"/>
      <c r="H91" s="804"/>
      <c r="I91" s="804"/>
      <c r="J91" s="804"/>
      <c r="K91" s="804"/>
      <c r="L91" s="804"/>
      <c r="M91" s="804"/>
      <c r="N91" s="804"/>
      <c r="O91" s="924"/>
      <c r="P91" s="760"/>
      <c r="Q91" s="760"/>
      <c r="R91" s="760"/>
      <c r="S91" s="760"/>
      <c r="T91" s="760"/>
      <c r="U91" s="760"/>
      <c r="V91" s="760"/>
      <c r="W91" s="760"/>
      <c r="X91" s="760"/>
      <c r="Y91" s="760"/>
      <c r="Z91" s="760"/>
      <c r="AA91" s="760"/>
      <c r="AB91" s="760"/>
      <c r="AC91" s="760"/>
      <c r="AD91" s="760"/>
      <c r="AE91" s="760"/>
      <c r="AF91" s="760"/>
      <c r="AG91" s="760"/>
      <c r="AH91" s="760"/>
      <c r="AI91" s="760"/>
      <c r="AJ91" s="760"/>
      <c r="AK91" s="760"/>
      <c r="AL91" s="760"/>
      <c r="AM91" s="760"/>
      <c r="AN91" s="760"/>
      <c r="AO91" s="760"/>
      <c r="AP91" s="760"/>
      <c r="AQ91" s="760"/>
      <c r="AR91" s="760"/>
      <c r="AS91" s="760"/>
      <c r="AT91" s="760"/>
      <c r="AU91" s="760"/>
      <c r="AV91" s="760"/>
      <c r="AW91" s="760"/>
      <c r="AX91" s="760"/>
      <c r="AY91" s="760"/>
      <c r="AZ91" s="760"/>
      <c r="BA91" s="760"/>
      <c r="BB91" s="760"/>
      <c r="BC91" s="760"/>
      <c r="BD91" s="760"/>
      <c r="BE91" s="760"/>
      <c r="BF91" s="760"/>
      <c r="BG91" s="760"/>
      <c r="BH91" s="760"/>
      <c r="BI91" s="760"/>
      <c r="BJ91" s="760"/>
      <c r="BK91" s="760"/>
      <c r="BL91" s="760"/>
      <c r="BM91" s="760"/>
      <c r="BN91" s="760"/>
      <c r="BO91" s="760"/>
      <c r="BP91" s="760"/>
      <c r="BQ91" s="760"/>
      <c r="BR91" s="760"/>
      <c r="BS91" s="760"/>
      <c r="BT91" s="760"/>
      <c r="BU91" s="760"/>
      <c r="BV91" s="760"/>
      <c r="BW91" s="760"/>
      <c r="BX91" s="760"/>
      <c r="BY91" s="760"/>
      <c r="BZ91" s="760"/>
      <c r="CA91" s="760"/>
      <c r="CB91" s="760"/>
      <c r="CC91" s="760"/>
      <c r="CD91" s="760"/>
      <c r="CE91" s="760"/>
      <c r="CF91" s="760"/>
      <c r="CG91" s="760"/>
      <c r="CH91" s="760"/>
      <c r="CI91" s="760"/>
      <c r="CJ91" s="760"/>
      <c r="CK91" s="760"/>
      <c r="CL91" s="760"/>
      <c r="CM91" s="760"/>
      <c r="CN91" s="760"/>
      <c r="CO91" s="760"/>
      <c r="CP91" s="760"/>
      <c r="CQ91" s="760"/>
      <c r="CR91" s="760"/>
      <c r="CS91" s="760"/>
      <c r="CT91" s="760"/>
      <c r="CU91" s="760"/>
      <c r="CV91" s="760"/>
      <c r="CW91" s="760"/>
      <c r="CX91" s="760"/>
      <c r="CY91" s="760"/>
      <c r="CZ91" s="760"/>
      <c r="DA91" s="760"/>
      <c r="DB91" s="760"/>
      <c r="DC91" s="760"/>
      <c r="DD91" s="760"/>
      <c r="DE91" s="760"/>
      <c r="DF91" s="760"/>
      <c r="DG91" s="760"/>
      <c r="DH91" s="760"/>
      <c r="DI91" s="760"/>
      <c r="DJ91" s="760"/>
      <c r="DK91" s="760"/>
      <c r="DL91" s="760"/>
      <c r="DM91" s="760"/>
      <c r="DN91" s="760"/>
      <c r="DO91" s="760"/>
      <c r="DP91" s="760"/>
      <c r="DQ91" s="760"/>
      <c r="DR91" s="760"/>
    </row>
    <row r="92" spans="1:122" s="761" customFormat="1" hidden="1">
      <c r="A92" s="789" t="s">
        <v>1497</v>
      </c>
      <c r="B92" s="776" t="s">
        <v>1498</v>
      </c>
      <c r="C92" s="804"/>
      <c r="D92" s="804"/>
      <c r="E92" s="804"/>
      <c r="F92" s="804"/>
      <c r="G92" s="804"/>
      <c r="H92" s="804"/>
      <c r="I92" s="804"/>
      <c r="J92" s="804"/>
      <c r="K92" s="804"/>
      <c r="L92" s="804"/>
      <c r="M92" s="804"/>
      <c r="N92" s="804"/>
      <c r="O92" s="924"/>
      <c r="P92" s="760"/>
      <c r="Q92" s="760"/>
      <c r="R92" s="760"/>
      <c r="S92" s="760"/>
      <c r="T92" s="760"/>
      <c r="U92" s="760"/>
      <c r="V92" s="760"/>
      <c r="W92" s="760"/>
      <c r="X92" s="760"/>
      <c r="Y92" s="760"/>
      <c r="Z92" s="760"/>
      <c r="AA92" s="760"/>
      <c r="AB92" s="760"/>
      <c r="AC92" s="760"/>
      <c r="AD92" s="760"/>
      <c r="AE92" s="760"/>
      <c r="AF92" s="760"/>
      <c r="AG92" s="760"/>
      <c r="AH92" s="760"/>
      <c r="AI92" s="760"/>
      <c r="AJ92" s="760"/>
      <c r="AK92" s="760"/>
      <c r="AL92" s="760"/>
      <c r="AM92" s="760"/>
      <c r="AN92" s="760"/>
      <c r="AO92" s="760"/>
      <c r="AP92" s="760"/>
      <c r="AQ92" s="760"/>
      <c r="AR92" s="760"/>
      <c r="AS92" s="760"/>
      <c r="AT92" s="760"/>
      <c r="AU92" s="760"/>
      <c r="AV92" s="760"/>
      <c r="AW92" s="760"/>
      <c r="AX92" s="760"/>
      <c r="AY92" s="760"/>
      <c r="AZ92" s="760"/>
      <c r="BA92" s="760"/>
      <c r="BB92" s="760"/>
      <c r="BC92" s="760"/>
      <c r="BD92" s="760"/>
      <c r="BE92" s="760"/>
      <c r="BF92" s="760"/>
      <c r="BG92" s="760"/>
      <c r="BH92" s="760"/>
      <c r="BI92" s="760"/>
      <c r="BJ92" s="760"/>
      <c r="BK92" s="760"/>
      <c r="BL92" s="760"/>
      <c r="BM92" s="760"/>
      <c r="BN92" s="760"/>
      <c r="BO92" s="760"/>
      <c r="BP92" s="760"/>
      <c r="BQ92" s="760"/>
      <c r="BR92" s="760"/>
      <c r="BS92" s="760"/>
      <c r="BT92" s="760"/>
      <c r="BU92" s="760"/>
      <c r="BV92" s="760"/>
      <c r="BW92" s="760"/>
      <c r="BX92" s="760"/>
      <c r="BY92" s="760"/>
      <c r="BZ92" s="760"/>
      <c r="CA92" s="760"/>
      <c r="CB92" s="760"/>
      <c r="CC92" s="760"/>
      <c r="CD92" s="760"/>
      <c r="CE92" s="760"/>
      <c r="CF92" s="760"/>
      <c r="CG92" s="760"/>
      <c r="CH92" s="760"/>
      <c r="CI92" s="760"/>
      <c r="CJ92" s="760"/>
      <c r="CK92" s="760"/>
      <c r="CL92" s="760"/>
      <c r="CM92" s="760"/>
      <c r="CN92" s="760"/>
      <c r="CO92" s="760"/>
      <c r="CP92" s="760"/>
      <c r="CQ92" s="760"/>
      <c r="CR92" s="760"/>
      <c r="CS92" s="760"/>
      <c r="CT92" s="760"/>
      <c r="CU92" s="760"/>
      <c r="CV92" s="760"/>
      <c r="CW92" s="760"/>
      <c r="CX92" s="760"/>
      <c r="CY92" s="760"/>
      <c r="CZ92" s="760"/>
      <c r="DA92" s="760"/>
      <c r="DB92" s="760"/>
      <c r="DC92" s="760"/>
      <c r="DD92" s="760"/>
      <c r="DE92" s="760"/>
      <c r="DF92" s="760"/>
      <c r="DG92" s="760"/>
      <c r="DH92" s="760"/>
      <c r="DI92" s="760"/>
      <c r="DJ92" s="760"/>
      <c r="DK92" s="760"/>
      <c r="DL92" s="760"/>
      <c r="DM92" s="760"/>
      <c r="DN92" s="760"/>
      <c r="DO92" s="760"/>
      <c r="DP92" s="760"/>
      <c r="DQ92" s="760"/>
      <c r="DR92" s="760"/>
    </row>
    <row r="93" spans="1:122" s="761" customFormat="1" hidden="1">
      <c r="A93" s="789" t="s">
        <v>1499</v>
      </c>
      <c r="B93" s="776" t="s">
        <v>1500</v>
      </c>
      <c r="C93" s="804"/>
      <c r="D93" s="804"/>
      <c r="E93" s="804"/>
      <c r="F93" s="804"/>
      <c r="G93" s="804"/>
      <c r="H93" s="804"/>
      <c r="I93" s="804"/>
      <c r="J93" s="804"/>
      <c r="K93" s="804"/>
      <c r="L93" s="804"/>
      <c r="M93" s="804"/>
      <c r="N93" s="804"/>
      <c r="O93" s="924"/>
      <c r="P93" s="760"/>
      <c r="Q93" s="760"/>
      <c r="R93" s="760"/>
      <c r="S93" s="760"/>
      <c r="T93" s="760"/>
      <c r="U93" s="760"/>
      <c r="V93" s="760"/>
      <c r="W93" s="760"/>
      <c r="X93" s="760"/>
      <c r="Y93" s="760"/>
      <c r="Z93" s="760"/>
      <c r="AA93" s="760"/>
      <c r="AB93" s="760"/>
      <c r="AC93" s="760"/>
      <c r="AD93" s="760"/>
      <c r="AE93" s="760"/>
      <c r="AF93" s="760"/>
      <c r="AG93" s="760"/>
      <c r="AH93" s="760"/>
      <c r="AI93" s="760"/>
      <c r="AJ93" s="760"/>
      <c r="AK93" s="760"/>
      <c r="AL93" s="760"/>
      <c r="AM93" s="760"/>
      <c r="AN93" s="760"/>
      <c r="AO93" s="760"/>
      <c r="AP93" s="760"/>
      <c r="AQ93" s="760"/>
      <c r="AR93" s="760"/>
      <c r="AS93" s="760"/>
      <c r="AT93" s="760"/>
      <c r="AU93" s="760"/>
      <c r="AV93" s="760"/>
      <c r="AW93" s="760"/>
      <c r="AX93" s="760"/>
      <c r="AY93" s="760"/>
      <c r="AZ93" s="760"/>
      <c r="BA93" s="760"/>
      <c r="BB93" s="760"/>
      <c r="BC93" s="760"/>
      <c r="BD93" s="760"/>
      <c r="BE93" s="760"/>
      <c r="BF93" s="760"/>
      <c r="BG93" s="760"/>
      <c r="BH93" s="760"/>
      <c r="BI93" s="760"/>
      <c r="BJ93" s="760"/>
      <c r="BK93" s="760"/>
      <c r="BL93" s="760"/>
      <c r="BM93" s="760"/>
      <c r="BN93" s="760"/>
      <c r="BO93" s="760"/>
      <c r="BP93" s="760"/>
      <c r="BQ93" s="760"/>
      <c r="BR93" s="760"/>
      <c r="BS93" s="760"/>
      <c r="BT93" s="760"/>
      <c r="BU93" s="760"/>
      <c r="BV93" s="760"/>
      <c r="BW93" s="760"/>
      <c r="BX93" s="760"/>
      <c r="BY93" s="760"/>
      <c r="BZ93" s="760"/>
      <c r="CA93" s="760"/>
      <c r="CB93" s="760"/>
      <c r="CC93" s="760"/>
      <c r="CD93" s="760"/>
      <c r="CE93" s="760"/>
      <c r="CF93" s="760"/>
      <c r="CG93" s="760"/>
      <c r="CH93" s="760"/>
      <c r="CI93" s="760"/>
      <c r="CJ93" s="760"/>
      <c r="CK93" s="760"/>
      <c r="CL93" s="760"/>
      <c r="CM93" s="760"/>
      <c r="CN93" s="760"/>
      <c r="CO93" s="760"/>
      <c r="CP93" s="760"/>
      <c r="CQ93" s="760"/>
      <c r="CR93" s="760"/>
      <c r="CS93" s="760"/>
      <c r="CT93" s="760"/>
      <c r="CU93" s="760"/>
      <c r="CV93" s="760"/>
      <c r="CW93" s="760"/>
      <c r="CX93" s="760"/>
      <c r="CY93" s="760"/>
      <c r="CZ93" s="760"/>
      <c r="DA93" s="760"/>
      <c r="DB93" s="760"/>
      <c r="DC93" s="760"/>
      <c r="DD93" s="760"/>
      <c r="DE93" s="760"/>
      <c r="DF93" s="760"/>
      <c r="DG93" s="760"/>
      <c r="DH93" s="760"/>
      <c r="DI93" s="760"/>
      <c r="DJ93" s="760"/>
      <c r="DK93" s="760"/>
      <c r="DL93" s="760"/>
      <c r="DM93" s="760"/>
      <c r="DN93" s="760"/>
      <c r="DO93" s="760"/>
      <c r="DP93" s="760"/>
      <c r="DQ93" s="760"/>
      <c r="DR93" s="760"/>
    </row>
    <row r="94" spans="1:122" s="761" customFormat="1">
      <c r="A94" s="789" t="s">
        <v>1501</v>
      </c>
      <c r="B94" s="776" t="s">
        <v>1502</v>
      </c>
      <c r="C94" s="804">
        <v>3.16</v>
      </c>
      <c r="D94" s="804">
        <v>4.03</v>
      </c>
      <c r="E94" s="804">
        <v>12.22</v>
      </c>
      <c r="F94" s="804">
        <v>12.22</v>
      </c>
      <c r="G94" s="804">
        <v>12.22</v>
      </c>
      <c r="H94" s="804">
        <f>G94*1.04</f>
        <v>12.708800000000002</v>
      </c>
      <c r="I94" s="804">
        <f>H94</f>
        <v>12.708800000000002</v>
      </c>
      <c r="J94" s="804">
        <f>I94*1.04</f>
        <v>13.217152000000002</v>
      </c>
      <c r="K94" s="804">
        <f>J94</f>
        <v>13.217152000000002</v>
      </c>
      <c r="L94" s="804">
        <f>K94*1.04</f>
        <v>13.745838080000002</v>
      </c>
      <c r="M94" s="804">
        <f>L94</f>
        <v>13.745838080000002</v>
      </c>
      <c r="N94" s="804">
        <f>M94*1.04</f>
        <v>14.295671603200002</v>
      </c>
      <c r="O94" s="924"/>
      <c r="P94" s="760"/>
      <c r="Q94" s="760"/>
      <c r="R94" s="760"/>
      <c r="S94" s="760"/>
      <c r="T94" s="760"/>
      <c r="U94" s="760"/>
      <c r="V94" s="760"/>
      <c r="W94" s="760"/>
      <c r="X94" s="760"/>
      <c r="Y94" s="760"/>
      <c r="Z94" s="760"/>
      <c r="AA94" s="760"/>
      <c r="AB94" s="760"/>
      <c r="AC94" s="760"/>
      <c r="AD94" s="760"/>
      <c r="AE94" s="760"/>
      <c r="AF94" s="760"/>
      <c r="AG94" s="760"/>
      <c r="AH94" s="760"/>
      <c r="AI94" s="760"/>
      <c r="AJ94" s="760"/>
      <c r="AK94" s="760"/>
      <c r="AL94" s="760"/>
      <c r="AM94" s="760"/>
      <c r="AN94" s="760"/>
      <c r="AO94" s="760"/>
      <c r="AP94" s="760"/>
      <c r="AQ94" s="760"/>
      <c r="AR94" s="760"/>
      <c r="AS94" s="760"/>
      <c r="AT94" s="760"/>
      <c r="AU94" s="760"/>
      <c r="AV94" s="760"/>
      <c r="AW94" s="760"/>
      <c r="AX94" s="760"/>
      <c r="AY94" s="760"/>
      <c r="AZ94" s="760"/>
      <c r="BA94" s="760"/>
      <c r="BB94" s="760"/>
      <c r="BC94" s="760"/>
      <c r="BD94" s="760"/>
      <c r="BE94" s="760"/>
      <c r="BF94" s="760"/>
      <c r="BG94" s="760"/>
      <c r="BH94" s="760"/>
      <c r="BI94" s="760"/>
      <c r="BJ94" s="760"/>
      <c r="BK94" s="760"/>
      <c r="BL94" s="760"/>
      <c r="BM94" s="760"/>
      <c r="BN94" s="760"/>
      <c r="BO94" s="760"/>
      <c r="BP94" s="760"/>
      <c r="BQ94" s="760"/>
      <c r="BR94" s="760"/>
      <c r="BS94" s="760"/>
      <c r="BT94" s="760"/>
      <c r="BU94" s="760"/>
      <c r="BV94" s="760"/>
      <c r="BW94" s="760"/>
      <c r="BX94" s="760"/>
      <c r="BY94" s="760"/>
      <c r="BZ94" s="760"/>
      <c r="CA94" s="760"/>
      <c r="CB94" s="760"/>
      <c r="CC94" s="760"/>
      <c r="CD94" s="760"/>
      <c r="CE94" s="760"/>
      <c r="CF94" s="760"/>
      <c r="CG94" s="760"/>
      <c r="CH94" s="760"/>
      <c r="CI94" s="760"/>
      <c r="CJ94" s="760"/>
      <c r="CK94" s="760"/>
      <c r="CL94" s="760"/>
      <c r="CM94" s="760"/>
      <c r="CN94" s="760"/>
      <c r="CO94" s="760"/>
      <c r="CP94" s="760"/>
      <c r="CQ94" s="760"/>
      <c r="CR94" s="760"/>
      <c r="CS94" s="760"/>
      <c r="CT94" s="760"/>
      <c r="CU94" s="760"/>
      <c r="CV94" s="760"/>
      <c r="CW94" s="760"/>
      <c r="CX94" s="760"/>
      <c r="CY94" s="760"/>
      <c r="CZ94" s="760"/>
      <c r="DA94" s="760"/>
      <c r="DB94" s="760"/>
      <c r="DC94" s="760"/>
      <c r="DD94" s="760"/>
      <c r="DE94" s="760"/>
      <c r="DF94" s="760"/>
      <c r="DG94" s="760"/>
      <c r="DH94" s="760"/>
      <c r="DI94" s="760"/>
      <c r="DJ94" s="760"/>
      <c r="DK94" s="760"/>
      <c r="DL94" s="760"/>
      <c r="DM94" s="760"/>
      <c r="DN94" s="760"/>
      <c r="DO94" s="760"/>
      <c r="DP94" s="760"/>
      <c r="DQ94" s="760"/>
      <c r="DR94" s="760"/>
    </row>
    <row r="95" spans="1:122" s="761" customFormat="1" hidden="1">
      <c r="A95" s="789" t="s">
        <v>1503</v>
      </c>
      <c r="B95" s="776" t="s">
        <v>1504</v>
      </c>
      <c r="C95" s="804"/>
      <c r="D95" s="804"/>
      <c r="E95" s="804"/>
      <c r="F95" s="804"/>
      <c r="G95" s="804"/>
      <c r="H95" s="804"/>
      <c r="I95" s="804"/>
      <c r="J95" s="804"/>
      <c r="K95" s="804"/>
      <c r="L95" s="804"/>
      <c r="M95" s="804"/>
      <c r="N95" s="804"/>
      <c r="O95" s="924"/>
      <c r="P95" s="760"/>
      <c r="Q95" s="760"/>
      <c r="R95" s="760"/>
      <c r="S95" s="760"/>
      <c r="T95" s="760"/>
      <c r="U95" s="760"/>
      <c r="V95" s="760"/>
      <c r="W95" s="760"/>
      <c r="X95" s="760"/>
      <c r="Y95" s="760"/>
      <c r="Z95" s="760"/>
      <c r="AA95" s="760"/>
      <c r="AB95" s="760"/>
      <c r="AC95" s="760"/>
      <c r="AD95" s="760"/>
      <c r="AE95" s="760"/>
      <c r="AF95" s="760"/>
      <c r="AG95" s="760"/>
      <c r="AH95" s="760"/>
      <c r="AI95" s="760"/>
      <c r="AJ95" s="760"/>
      <c r="AK95" s="760"/>
      <c r="AL95" s="760"/>
      <c r="AM95" s="760"/>
      <c r="AN95" s="760"/>
      <c r="AO95" s="760"/>
      <c r="AP95" s="760"/>
      <c r="AQ95" s="760"/>
      <c r="AR95" s="760"/>
      <c r="AS95" s="760"/>
      <c r="AT95" s="760"/>
      <c r="AU95" s="760"/>
      <c r="AV95" s="760"/>
      <c r="AW95" s="760"/>
      <c r="AX95" s="760"/>
      <c r="AY95" s="760"/>
      <c r="AZ95" s="760"/>
      <c r="BA95" s="760"/>
      <c r="BB95" s="760"/>
      <c r="BC95" s="760"/>
      <c r="BD95" s="760"/>
      <c r="BE95" s="760"/>
      <c r="BF95" s="760"/>
      <c r="BG95" s="760"/>
      <c r="BH95" s="760"/>
      <c r="BI95" s="760"/>
      <c r="BJ95" s="760"/>
      <c r="BK95" s="760"/>
      <c r="BL95" s="760"/>
      <c r="BM95" s="760"/>
      <c r="BN95" s="760"/>
      <c r="BO95" s="760"/>
      <c r="BP95" s="760"/>
      <c r="BQ95" s="760"/>
      <c r="BR95" s="760"/>
      <c r="BS95" s="760"/>
      <c r="BT95" s="760"/>
      <c r="BU95" s="760"/>
      <c r="BV95" s="760"/>
      <c r="BW95" s="760"/>
      <c r="BX95" s="760"/>
      <c r="BY95" s="760"/>
      <c r="BZ95" s="760"/>
      <c r="CA95" s="760"/>
      <c r="CB95" s="760"/>
      <c r="CC95" s="760"/>
      <c r="CD95" s="760"/>
      <c r="CE95" s="760"/>
      <c r="CF95" s="760"/>
      <c r="CG95" s="760"/>
      <c r="CH95" s="760"/>
      <c r="CI95" s="760"/>
      <c r="CJ95" s="760"/>
      <c r="CK95" s="760"/>
      <c r="CL95" s="760"/>
      <c r="CM95" s="760"/>
      <c r="CN95" s="760"/>
      <c r="CO95" s="760"/>
      <c r="CP95" s="760"/>
      <c r="CQ95" s="760"/>
      <c r="CR95" s="760"/>
      <c r="CS95" s="760"/>
      <c r="CT95" s="760"/>
      <c r="CU95" s="760"/>
      <c r="CV95" s="760"/>
      <c r="CW95" s="760"/>
      <c r="CX95" s="760"/>
      <c r="CY95" s="760"/>
      <c r="CZ95" s="760"/>
      <c r="DA95" s="760"/>
      <c r="DB95" s="760"/>
      <c r="DC95" s="760"/>
      <c r="DD95" s="760"/>
      <c r="DE95" s="760"/>
      <c r="DF95" s="760"/>
      <c r="DG95" s="760"/>
      <c r="DH95" s="760"/>
      <c r="DI95" s="760"/>
      <c r="DJ95" s="760"/>
      <c r="DK95" s="760"/>
      <c r="DL95" s="760"/>
      <c r="DM95" s="760"/>
      <c r="DN95" s="760"/>
      <c r="DO95" s="760"/>
      <c r="DP95" s="760"/>
      <c r="DQ95" s="760"/>
      <c r="DR95" s="760"/>
    </row>
    <row r="96" spans="1:122" s="761" customFormat="1" hidden="1">
      <c r="A96" s="789" t="s">
        <v>1505</v>
      </c>
      <c r="B96" s="776" t="s">
        <v>1506</v>
      </c>
      <c r="C96" s="804"/>
      <c r="D96" s="804"/>
      <c r="E96" s="804"/>
      <c r="F96" s="804"/>
      <c r="G96" s="804"/>
      <c r="H96" s="804"/>
      <c r="I96" s="804"/>
      <c r="J96" s="804"/>
      <c r="K96" s="804"/>
      <c r="L96" s="804"/>
      <c r="M96" s="804"/>
      <c r="N96" s="804"/>
      <c r="O96" s="924"/>
      <c r="P96" s="760"/>
      <c r="Q96" s="760"/>
      <c r="R96" s="760"/>
      <c r="S96" s="760"/>
      <c r="T96" s="760"/>
      <c r="U96" s="760"/>
      <c r="V96" s="760"/>
      <c r="W96" s="760"/>
      <c r="X96" s="760"/>
      <c r="Y96" s="760"/>
      <c r="Z96" s="760"/>
      <c r="AA96" s="760"/>
      <c r="AB96" s="760"/>
      <c r="AC96" s="760"/>
      <c r="AD96" s="760"/>
      <c r="AE96" s="760"/>
      <c r="AF96" s="760"/>
      <c r="AG96" s="760"/>
      <c r="AH96" s="760"/>
      <c r="AI96" s="760"/>
      <c r="AJ96" s="760"/>
      <c r="AK96" s="760"/>
      <c r="AL96" s="760"/>
      <c r="AM96" s="760"/>
      <c r="AN96" s="760"/>
      <c r="AO96" s="760"/>
      <c r="AP96" s="760"/>
      <c r="AQ96" s="760"/>
      <c r="AR96" s="760"/>
      <c r="AS96" s="760"/>
      <c r="AT96" s="760"/>
      <c r="AU96" s="760"/>
      <c r="AV96" s="760"/>
      <c r="AW96" s="760"/>
      <c r="AX96" s="760"/>
      <c r="AY96" s="760"/>
      <c r="AZ96" s="760"/>
      <c r="BA96" s="760"/>
      <c r="BB96" s="760"/>
      <c r="BC96" s="760"/>
      <c r="BD96" s="760"/>
      <c r="BE96" s="760"/>
      <c r="BF96" s="760"/>
      <c r="BG96" s="760"/>
      <c r="BH96" s="760"/>
      <c r="BI96" s="760"/>
      <c r="BJ96" s="760"/>
      <c r="BK96" s="760"/>
      <c r="BL96" s="760"/>
      <c r="BM96" s="760"/>
      <c r="BN96" s="760"/>
      <c r="BO96" s="760"/>
      <c r="BP96" s="760"/>
      <c r="BQ96" s="760"/>
      <c r="BR96" s="760"/>
      <c r="BS96" s="760"/>
      <c r="BT96" s="760"/>
      <c r="BU96" s="760"/>
      <c r="BV96" s="760"/>
      <c r="BW96" s="760"/>
      <c r="BX96" s="760"/>
      <c r="BY96" s="760"/>
      <c r="BZ96" s="760"/>
      <c r="CA96" s="760"/>
      <c r="CB96" s="760"/>
      <c r="CC96" s="760"/>
      <c r="CD96" s="760"/>
      <c r="CE96" s="760"/>
      <c r="CF96" s="760"/>
      <c r="CG96" s="760"/>
      <c r="CH96" s="760"/>
      <c r="CI96" s="760"/>
      <c r="CJ96" s="760"/>
      <c r="CK96" s="760"/>
      <c r="CL96" s="760"/>
      <c r="CM96" s="760"/>
      <c r="CN96" s="760"/>
      <c r="CO96" s="760"/>
      <c r="CP96" s="760"/>
      <c r="CQ96" s="760"/>
      <c r="CR96" s="760"/>
      <c r="CS96" s="760"/>
      <c r="CT96" s="760"/>
      <c r="CU96" s="760"/>
      <c r="CV96" s="760"/>
      <c r="CW96" s="760"/>
      <c r="CX96" s="760"/>
      <c r="CY96" s="760"/>
      <c r="CZ96" s="760"/>
      <c r="DA96" s="760"/>
      <c r="DB96" s="760"/>
      <c r="DC96" s="760"/>
      <c r="DD96" s="760"/>
      <c r="DE96" s="760"/>
      <c r="DF96" s="760"/>
      <c r="DG96" s="760"/>
      <c r="DH96" s="760"/>
      <c r="DI96" s="760"/>
      <c r="DJ96" s="760"/>
      <c r="DK96" s="760"/>
      <c r="DL96" s="760"/>
      <c r="DM96" s="760"/>
      <c r="DN96" s="760"/>
      <c r="DO96" s="760"/>
      <c r="DP96" s="760"/>
      <c r="DQ96" s="760"/>
      <c r="DR96" s="760"/>
    </row>
    <row r="97" spans="1:122" s="761" customFormat="1" ht="28.5" hidden="1">
      <c r="A97" s="789" t="s">
        <v>1507</v>
      </c>
      <c r="B97" s="776" t="s">
        <v>1508</v>
      </c>
      <c r="C97" s="804"/>
      <c r="D97" s="804"/>
      <c r="E97" s="804"/>
      <c r="F97" s="804"/>
      <c r="G97" s="804"/>
      <c r="H97" s="804"/>
      <c r="I97" s="804"/>
      <c r="J97" s="804"/>
      <c r="K97" s="804"/>
      <c r="L97" s="804"/>
      <c r="M97" s="804"/>
      <c r="N97" s="804"/>
      <c r="O97" s="924"/>
      <c r="P97" s="760"/>
      <c r="Q97" s="760"/>
      <c r="R97" s="760"/>
      <c r="S97" s="760"/>
      <c r="T97" s="760"/>
      <c r="U97" s="760"/>
      <c r="V97" s="760"/>
      <c r="W97" s="760"/>
      <c r="X97" s="760"/>
      <c r="Y97" s="760"/>
      <c r="Z97" s="760"/>
      <c r="AA97" s="760"/>
      <c r="AB97" s="760"/>
      <c r="AC97" s="760"/>
      <c r="AD97" s="760"/>
      <c r="AE97" s="760"/>
      <c r="AF97" s="760"/>
      <c r="AG97" s="760"/>
      <c r="AH97" s="760"/>
      <c r="AI97" s="760"/>
      <c r="AJ97" s="760"/>
      <c r="AK97" s="760"/>
      <c r="AL97" s="760"/>
      <c r="AM97" s="760"/>
      <c r="AN97" s="760"/>
      <c r="AO97" s="760"/>
      <c r="AP97" s="760"/>
      <c r="AQ97" s="760"/>
      <c r="AR97" s="760"/>
      <c r="AS97" s="760"/>
      <c r="AT97" s="760"/>
      <c r="AU97" s="760"/>
      <c r="AV97" s="760"/>
      <c r="AW97" s="760"/>
      <c r="AX97" s="760"/>
      <c r="AY97" s="760"/>
      <c r="AZ97" s="760"/>
      <c r="BA97" s="760"/>
      <c r="BB97" s="760"/>
      <c r="BC97" s="760"/>
      <c r="BD97" s="760"/>
      <c r="BE97" s="760"/>
      <c r="BF97" s="760"/>
      <c r="BG97" s="760"/>
      <c r="BH97" s="760"/>
      <c r="BI97" s="760"/>
      <c r="BJ97" s="760"/>
      <c r="BK97" s="760"/>
      <c r="BL97" s="760"/>
      <c r="BM97" s="760"/>
      <c r="BN97" s="760"/>
      <c r="BO97" s="760"/>
      <c r="BP97" s="760"/>
      <c r="BQ97" s="760"/>
      <c r="BR97" s="760"/>
      <c r="BS97" s="760"/>
      <c r="BT97" s="760"/>
      <c r="BU97" s="760"/>
      <c r="BV97" s="760"/>
      <c r="BW97" s="760"/>
      <c r="BX97" s="760"/>
      <c r="BY97" s="760"/>
      <c r="BZ97" s="760"/>
      <c r="CA97" s="760"/>
      <c r="CB97" s="760"/>
      <c r="CC97" s="760"/>
      <c r="CD97" s="760"/>
      <c r="CE97" s="760"/>
      <c r="CF97" s="760"/>
      <c r="CG97" s="760"/>
      <c r="CH97" s="760"/>
      <c r="CI97" s="760"/>
      <c r="CJ97" s="760"/>
      <c r="CK97" s="760"/>
      <c r="CL97" s="760"/>
      <c r="CM97" s="760"/>
      <c r="CN97" s="760"/>
      <c r="CO97" s="760"/>
      <c r="CP97" s="760"/>
      <c r="CQ97" s="760"/>
      <c r="CR97" s="760"/>
      <c r="CS97" s="760"/>
      <c r="CT97" s="760"/>
      <c r="CU97" s="760"/>
      <c r="CV97" s="760"/>
      <c r="CW97" s="760"/>
      <c r="CX97" s="760"/>
      <c r="CY97" s="760"/>
      <c r="CZ97" s="760"/>
      <c r="DA97" s="760"/>
      <c r="DB97" s="760"/>
      <c r="DC97" s="760"/>
      <c r="DD97" s="760"/>
      <c r="DE97" s="760"/>
      <c r="DF97" s="760"/>
      <c r="DG97" s="760"/>
      <c r="DH97" s="760"/>
      <c r="DI97" s="760"/>
      <c r="DJ97" s="760"/>
      <c r="DK97" s="760"/>
      <c r="DL97" s="760"/>
      <c r="DM97" s="760"/>
      <c r="DN97" s="760"/>
      <c r="DO97" s="760"/>
      <c r="DP97" s="760"/>
      <c r="DQ97" s="760"/>
      <c r="DR97" s="760"/>
    </row>
    <row r="98" spans="1:122" s="761" customFormat="1" hidden="1">
      <c r="A98" s="789" t="s">
        <v>1509</v>
      </c>
      <c r="B98" s="776" t="s">
        <v>1510</v>
      </c>
      <c r="C98" s="804"/>
      <c r="D98" s="804"/>
      <c r="E98" s="804"/>
      <c r="F98" s="804"/>
      <c r="G98" s="804"/>
      <c r="H98" s="804"/>
      <c r="I98" s="804"/>
      <c r="J98" s="804"/>
      <c r="K98" s="804"/>
      <c r="L98" s="804"/>
      <c r="M98" s="804"/>
      <c r="N98" s="804"/>
      <c r="O98" s="924"/>
      <c r="P98" s="760"/>
      <c r="Q98" s="760"/>
      <c r="R98" s="760"/>
      <c r="S98" s="760"/>
      <c r="T98" s="760"/>
      <c r="U98" s="760"/>
      <c r="V98" s="760"/>
      <c r="W98" s="760"/>
      <c r="X98" s="760"/>
      <c r="Y98" s="760"/>
      <c r="Z98" s="760"/>
      <c r="AA98" s="760"/>
      <c r="AB98" s="760"/>
      <c r="AC98" s="760"/>
      <c r="AD98" s="760"/>
      <c r="AE98" s="760"/>
      <c r="AF98" s="760"/>
      <c r="AG98" s="760"/>
      <c r="AH98" s="760"/>
      <c r="AI98" s="760"/>
      <c r="AJ98" s="760"/>
      <c r="AK98" s="760"/>
      <c r="AL98" s="760"/>
      <c r="AM98" s="760"/>
      <c r="AN98" s="760"/>
      <c r="AO98" s="760"/>
      <c r="AP98" s="760"/>
      <c r="AQ98" s="760"/>
      <c r="AR98" s="760"/>
      <c r="AS98" s="760"/>
      <c r="AT98" s="760"/>
      <c r="AU98" s="760"/>
      <c r="AV98" s="760"/>
      <c r="AW98" s="760"/>
      <c r="AX98" s="760"/>
      <c r="AY98" s="760"/>
      <c r="AZ98" s="760"/>
      <c r="BA98" s="760"/>
      <c r="BB98" s="760"/>
      <c r="BC98" s="760"/>
      <c r="BD98" s="760"/>
      <c r="BE98" s="760"/>
      <c r="BF98" s="760"/>
      <c r="BG98" s="760"/>
      <c r="BH98" s="760"/>
      <c r="BI98" s="760"/>
      <c r="BJ98" s="760"/>
      <c r="BK98" s="760"/>
      <c r="BL98" s="760"/>
      <c r="BM98" s="760"/>
      <c r="BN98" s="760"/>
      <c r="BO98" s="760"/>
      <c r="BP98" s="760"/>
      <c r="BQ98" s="760"/>
      <c r="BR98" s="760"/>
      <c r="BS98" s="760"/>
      <c r="BT98" s="760"/>
      <c r="BU98" s="760"/>
      <c r="BV98" s="760"/>
      <c r="BW98" s="760"/>
      <c r="BX98" s="760"/>
      <c r="BY98" s="760"/>
      <c r="BZ98" s="760"/>
      <c r="CA98" s="760"/>
      <c r="CB98" s="760"/>
      <c r="CC98" s="760"/>
      <c r="CD98" s="760"/>
      <c r="CE98" s="760"/>
      <c r="CF98" s="760"/>
      <c r="CG98" s="760"/>
      <c r="CH98" s="760"/>
      <c r="CI98" s="760"/>
      <c r="CJ98" s="760"/>
      <c r="CK98" s="760"/>
      <c r="CL98" s="760"/>
      <c r="CM98" s="760"/>
      <c r="CN98" s="760"/>
      <c r="CO98" s="760"/>
      <c r="CP98" s="760"/>
      <c r="CQ98" s="760"/>
      <c r="CR98" s="760"/>
      <c r="CS98" s="760"/>
      <c r="CT98" s="760"/>
      <c r="CU98" s="760"/>
      <c r="CV98" s="760"/>
      <c r="CW98" s="760"/>
      <c r="CX98" s="760"/>
      <c r="CY98" s="760"/>
      <c r="CZ98" s="760"/>
      <c r="DA98" s="760"/>
      <c r="DB98" s="760"/>
      <c r="DC98" s="760"/>
      <c r="DD98" s="760"/>
      <c r="DE98" s="760"/>
      <c r="DF98" s="760"/>
      <c r="DG98" s="760"/>
      <c r="DH98" s="760"/>
      <c r="DI98" s="760"/>
      <c r="DJ98" s="760"/>
      <c r="DK98" s="760"/>
      <c r="DL98" s="760"/>
      <c r="DM98" s="760"/>
      <c r="DN98" s="760"/>
      <c r="DO98" s="760"/>
      <c r="DP98" s="760"/>
      <c r="DQ98" s="760"/>
      <c r="DR98" s="760"/>
    </row>
    <row r="99" spans="1:122" s="761" customFormat="1" ht="28.5">
      <c r="A99" s="789" t="s">
        <v>1511</v>
      </c>
      <c r="B99" s="803" t="s">
        <v>1512</v>
      </c>
      <c r="C99" s="804"/>
      <c r="D99" s="804"/>
      <c r="E99" s="804"/>
      <c r="F99" s="804"/>
      <c r="G99" s="804"/>
      <c r="H99" s="804"/>
      <c r="I99" s="804"/>
      <c r="J99" s="804"/>
      <c r="K99" s="804"/>
      <c r="L99" s="804"/>
      <c r="M99" s="804"/>
      <c r="N99" s="804"/>
      <c r="O99" s="924"/>
      <c r="P99" s="760"/>
      <c r="Q99" s="760"/>
      <c r="R99" s="760"/>
      <c r="S99" s="760"/>
      <c r="T99" s="760"/>
      <c r="U99" s="760"/>
      <c r="V99" s="760"/>
      <c r="W99" s="760"/>
      <c r="X99" s="760"/>
      <c r="Y99" s="760"/>
      <c r="Z99" s="760"/>
      <c r="AA99" s="760"/>
      <c r="AB99" s="760"/>
      <c r="AC99" s="760"/>
      <c r="AD99" s="760"/>
      <c r="AE99" s="760"/>
      <c r="AF99" s="760"/>
      <c r="AG99" s="760"/>
      <c r="AH99" s="760"/>
      <c r="AI99" s="760"/>
      <c r="AJ99" s="760"/>
      <c r="AK99" s="760"/>
      <c r="AL99" s="760"/>
      <c r="AM99" s="760"/>
      <c r="AN99" s="760"/>
      <c r="AO99" s="760"/>
      <c r="AP99" s="760"/>
      <c r="AQ99" s="760"/>
      <c r="AR99" s="760"/>
      <c r="AS99" s="760"/>
      <c r="AT99" s="760"/>
      <c r="AU99" s="760"/>
      <c r="AV99" s="760"/>
      <c r="AW99" s="760"/>
      <c r="AX99" s="760"/>
      <c r="AY99" s="760"/>
      <c r="AZ99" s="760"/>
      <c r="BA99" s="760"/>
      <c r="BB99" s="760"/>
      <c r="BC99" s="760"/>
      <c r="BD99" s="760"/>
      <c r="BE99" s="760"/>
      <c r="BF99" s="760"/>
      <c r="BG99" s="760"/>
      <c r="BH99" s="760"/>
      <c r="BI99" s="760"/>
      <c r="BJ99" s="760"/>
      <c r="BK99" s="760"/>
      <c r="BL99" s="760"/>
      <c r="BM99" s="760"/>
      <c r="BN99" s="760"/>
      <c r="BO99" s="760"/>
      <c r="BP99" s="760"/>
      <c r="BQ99" s="760"/>
      <c r="BR99" s="760"/>
      <c r="BS99" s="760"/>
      <c r="BT99" s="760"/>
      <c r="BU99" s="760"/>
      <c r="BV99" s="760"/>
      <c r="BW99" s="760"/>
      <c r="BX99" s="760"/>
      <c r="BY99" s="760"/>
      <c r="BZ99" s="760"/>
      <c r="CA99" s="760"/>
      <c r="CB99" s="760"/>
      <c r="CC99" s="760"/>
      <c r="CD99" s="760"/>
      <c r="CE99" s="760"/>
      <c r="CF99" s="760"/>
      <c r="CG99" s="760"/>
      <c r="CH99" s="760"/>
      <c r="CI99" s="760"/>
      <c r="CJ99" s="760"/>
      <c r="CK99" s="760"/>
      <c r="CL99" s="760"/>
      <c r="CM99" s="760"/>
      <c r="CN99" s="760"/>
      <c r="CO99" s="760"/>
      <c r="CP99" s="760"/>
      <c r="CQ99" s="760"/>
      <c r="CR99" s="760"/>
      <c r="CS99" s="760"/>
      <c r="CT99" s="760"/>
      <c r="CU99" s="760"/>
      <c r="CV99" s="760"/>
      <c r="CW99" s="760"/>
      <c r="CX99" s="760"/>
      <c r="CY99" s="760"/>
      <c r="CZ99" s="760"/>
      <c r="DA99" s="760"/>
      <c r="DB99" s="760"/>
      <c r="DC99" s="760"/>
      <c r="DD99" s="760"/>
      <c r="DE99" s="760"/>
      <c r="DF99" s="760"/>
      <c r="DG99" s="760"/>
      <c r="DH99" s="760"/>
      <c r="DI99" s="760"/>
      <c r="DJ99" s="760"/>
      <c r="DK99" s="760"/>
      <c r="DL99" s="760"/>
      <c r="DM99" s="760"/>
      <c r="DN99" s="760"/>
      <c r="DO99" s="760"/>
      <c r="DP99" s="760"/>
      <c r="DQ99" s="760"/>
      <c r="DR99" s="760"/>
    </row>
    <row r="100" spans="1:122" s="761" customFormat="1" ht="28.5" hidden="1">
      <c r="A100" s="789" t="s">
        <v>1513</v>
      </c>
      <c r="B100" s="803" t="s">
        <v>1514</v>
      </c>
      <c r="C100" s="804"/>
      <c r="D100" s="804"/>
      <c r="E100" s="804"/>
      <c r="F100" s="804"/>
      <c r="G100" s="804"/>
      <c r="H100" s="804"/>
      <c r="I100" s="804"/>
      <c r="J100" s="804"/>
      <c r="K100" s="804"/>
      <c r="L100" s="804"/>
      <c r="M100" s="804"/>
      <c r="N100" s="804">
        <v>0</v>
      </c>
      <c r="O100" s="924"/>
      <c r="P100" s="760"/>
      <c r="Q100" s="760"/>
      <c r="R100" s="760"/>
      <c r="S100" s="760"/>
      <c r="T100" s="760"/>
      <c r="U100" s="760"/>
      <c r="V100" s="760"/>
      <c r="W100" s="760"/>
      <c r="X100" s="760"/>
      <c r="Y100" s="760"/>
      <c r="Z100" s="760"/>
      <c r="AA100" s="760"/>
      <c r="AB100" s="760"/>
      <c r="AC100" s="760"/>
      <c r="AD100" s="760"/>
      <c r="AE100" s="760"/>
      <c r="AF100" s="760"/>
      <c r="AG100" s="760"/>
      <c r="AH100" s="760"/>
      <c r="AI100" s="760"/>
      <c r="AJ100" s="760"/>
      <c r="AK100" s="760"/>
      <c r="AL100" s="760"/>
      <c r="AM100" s="760"/>
      <c r="AN100" s="760"/>
      <c r="AO100" s="760"/>
      <c r="AP100" s="760"/>
      <c r="AQ100" s="760"/>
      <c r="AR100" s="760"/>
      <c r="AS100" s="760"/>
      <c r="AT100" s="760"/>
      <c r="AU100" s="760"/>
      <c r="AV100" s="760"/>
      <c r="AW100" s="760"/>
      <c r="AX100" s="760"/>
      <c r="AY100" s="760"/>
      <c r="AZ100" s="760"/>
      <c r="BA100" s="760"/>
      <c r="BB100" s="760"/>
      <c r="BC100" s="760"/>
      <c r="BD100" s="760"/>
      <c r="BE100" s="760"/>
      <c r="BF100" s="760"/>
      <c r="BG100" s="760"/>
      <c r="BH100" s="760"/>
      <c r="BI100" s="760"/>
      <c r="BJ100" s="760"/>
      <c r="BK100" s="760"/>
      <c r="BL100" s="760"/>
      <c r="BM100" s="760"/>
      <c r="BN100" s="760"/>
      <c r="BO100" s="760"/>
      <c r="BP100" s="760"/>
      <c r="BQ100" s="760"/>
      <c r="BR100" s="760"/>
      <c r="BS100" s="760"/>
      <c r="BT100" s="760"/>
      <c r="BU100" s="760"/>
      <c r="BV100" s="760"/>
      <c r="BW100" s="760"/>
      <c r="BX100" s="760"/>
      <c r="BY100" s="760"/>
      <c r="BZ100" s="760"/>
      <c r="CA100" s="760"/>
      <c r="CB100" s="760"/>
      <c r="CC100" s="760"/>
      <c r="CD100" s="760"/>
      <c r="CE100" s="760"/>
      <c r="CF100" s="760"/>
      <c r="CG100" s="760"/>
      <c r="CH100" s="760"/>
      <c r="CI100" s="760"/>
      <c r="CJ100" s="760"/>
      <c r="CK100" s="760"/>
      <c r="CL100" s="760"/>
      <c r="CM100" s="760"/>
      <c r="CN100" s="760"/>
      <c r="CO100" s="760"/>
      <c r="CP100" s="760"/>
      <c r="CQ100" s="760"/>
      <c r="CR100" s="760"/>
      <c r="CS100" s="760"/>
      <c r="CT100" s="760"/>
      <c r="CU100" s="760"/>
      <c r="CV100" s="760"/>
      <c r="CW100" s="760"/>
      <c r="CX100" s="760"/>
      <c r="CY100" s="760"/>
      <c r="CZ100" s="760"/>
      <c r="DA100" s="760"/>
      <c r="DB100" s="760"/>
      <c r="DC100" s="760"/>
      <c r="DD100" s="760"/>
      <c r="DE100" s="760"/>
      <c r="DF100" s="760"/>
      <c r="DG100" s="760"/>
      <c r="DH100" s="760"/>
      <c r="DI100" s="760"/>
      <c r="DJ100" s="760"/>
      <c r="DK100" s="760"/>
      <c r="DL100" s="760"/>
      <c r="DM100" s="760"/>
      <c r="DN100" s="760"/>
      <c r="DO100" s="760"/>
      <c r="DP100" s="760"/>
      <c r="DQ100" s="760"/>
      <c r="DR100" s="760"/>
    </row>
    <row r="101" spans="1:122" s="761" customFormat="1" hidden="1">
      <c r="A101" s="789" t="s">
        <v>1515</v>
      </c>
      <c r="B101" s="776" t="s">
        <v>1516</v>
      </c>
      <c r="C101" s="804"/>
      <c r="D101" s="804"/>
      <c r="E101" s="804"/>
      <c r="F101" s="804"/>
      <c r="G101" s="804"/>
      <c r="H101" s="804"/>
      <c r="I101" s="804"/>
      <c r="J101" s="804"/>
      <c r="K101" s="804"/>
      <c r="L101" s="804"/>
      <c r="M101" s="804"/>
      <c r="N101" s="804"/>
      <c r="O101" s="924"/>
      <c r="P101" s="760"/>
      <c r="Q101" s="760"/>
      <c r="R101" s="760"/>
      <c r="S101" s="760"/>
      <c r="T101" s="760"/>
      <c r="U101" s="760"/>
      <c r="V101" s="760"/>
      <c r="W101" s="760"/>
      <c r="X101" s="760"/>
      <c r="Y101" s="760"/>
      <c r="Z101" s="760"/>
      <c r="AA101" s="760"/>
      <c r="AB101" s="760"/>
      <c r="AC101" s="760"/>
      <c r="AD101" s="760"/>
      <c r="AE101" s="760"/>
      <c r="AF101" s="760"/>
      <c r="AG101" s="760"/>
      <c r="AH101" s="760"/>
      <c r="AI101" s="760"/>
      <c r="AJ101" s="760"/>
      <c r="AK101" s="760"/>
      <c r="AL101" s="760"/>
      <c r="AM101" s="760"/>
      <c r="AN101" s="760"/>
      <c r="AO101" s="760"/>
      <c r="AP101" s="760"/>
      <c r="AQ101" s="760"/>
      <c r="AR101" s="760"/>
      <c r="AS101" s="760"/>
      <c r="AT101" s="760"/>
      <c r="AU101" s="760"/>
      <c r="AV101" s="760"/>
      <c r="AW101" s="760"/>
      <c r="AX101" s="760"/>
      <c r="AY101" s="760"/>
      <c r="AZ101" s="760"/>
      <c r="BA101" s="760"/>
      <c r="BB101" s="760"/>
      <c r="BC101" s="760"/>
      <c r="BD101" s="760"/>
      <c r="BE101" s="760"/>
      <c r="BF101" s="760"/>
      <c r="BG101" s="760"/>
      <c r="BH101" s="760"/>
      <c r="BI101" s="760"/>
      <c r="BJ101" s="760"/>
      <c r="BK101" s="760"/>
      <c r="BL101" s="760"/>
      <c r="BM101" s="760"/>
      <c r="BN101" s="760"/>
      <c r="BO101" s="760"/>
      <c r="BP101" s="760"/>
      <c r="BQ101" s="760"/>
      <c r="BR101" s="760"/>
      <c r="BS101" s="760"/>
      <c r="BT101" s="760"/>
      <c r="BU101" s="760"/>
      <c r="BV101" s="760"/>
      <c r="BW101" s="760"/>
      <c r="BX101" s="760"/>
      <c r="BY101" s="760"/>
      <c r="BZ101" s="760"/>
      <c r="CA101" s="760"/>
      <c r="CB101" s="760"/>
      <c r="CC101" s="760"/>
      <c r="CD101" s="760"/>
      <c r="CE101" s="760"/>
      <c r="CF101" s="760"/>
      <c r="CG101" s="760"/>
      <c r="CH101" s="760"/>
      <c r="CI101" s="760"/>
      <c r="CJ101" s="760"/>
      <c r="CK101" s="760"/>
      <c r="CL101" s="760"/>
      <c r="CM101" s="760"/>
      <c r="CN101" s="760"/>
      <c r="CO101" s="760"/>
      <c r="CP101" s="760"/>
      <c r="CQ101" s="760"/>
      <c r="CR101" s="760"/>
      <c r="CS101" s="760"/>
      <c r="CT101" s="760"/>
      <c r="CU101" s="760"/>
      <c r="CV101" s="760"/>
      <c r="CW101" s="760"/>
      <c r="CX101" s="760"/>
      <c r="CY101" s="760"/>
      <c r="CZ101" s="760"/>
      <c r="DA101" s="760"/>
      <c r="DB101" s="760"/>
      <c r="DC101" s="760"/>
      <c r="DD101" s="760"/>
      <c r="DE101" s="760"/>
      <c r="DF101" s="760"/>
      <c r="DG101" s="760"/>
      <c r="DH101" s="760"/>
      <c r="DI101" s="760"/>
      <c r="DJ101" s="760"/>
      <c r="DK101" s="760"/>
      <c r="DL101" s="760"/>
      <c r="DM101" s="760"/>
      <c r="DN101" s="760"/>
      <c r="DO101" s="760"/>
      <c r="DP101" s="760"/>
      <c r="DQ101" s="760"/>
      <c r="DR101" s="760"/>
    </row>
    <row r="102" spans="1:122" s="761" customFormat="1" hidden="1">
      <c r="A102" s="789" t="s">
        <v>1517</v>
      </c>
      <c r="B102" s="803" t="s">
        <v>1760</v>
      </c>
      <c r="C102" s="1323"/>
      <c r="D102" s="1323"/>
      <c r="E102" s="804"/>
      <c r="F102" s="804"/>
      <c r="G102" s="804"/>
      <c r="H102" s="804"/>
      <c r="I102" s="804"/>
      <c r="J102" s="804"/>
      <c r="K102" s="804"/>
      <c r="L102" s="804"/>
      <c r="M102" s="804"/>
      <c r="N102" s="804"/>
      <c r="O102" s="924"/>
      <c r="P102" s="760"/>
      <c r="Q102" s="760"/>
      <c r="R102" s="760"/>
      <c r="S102" s="760"/>
      <c r="T102" s="760"/>
      <c r="U102" s="760"/>
      <c r="V102" s="760"/>
      <c r="W102" s="760"/>
      <c r="X102" s="760"/>
      <c r="Y102" s="760"/>
      <c r="Z102" s="760"/>
      <c r="AA102" s="760"/>
      <c r="AB102" s="760"/>
      <c r="AC102" s="760"/>
      <c r="AD102" s="760"/>
      <c r="AE102" s="760"/>
      <c r="AF102" s="760"/>
      <c r="AG102" s="760"/>
      <c r="AH102" s="760"/>
      <c r="AI102" s="760"/>
      <c r="AJ102" s="760"/>
      <c r="AK102" s="760"/>
      <c r="AL102" s="760"/>
      <c r="AM102" s="760"/>
      <c r="AN102" s="760"/>
      <c r="AO102" s="760"/>
      <c r="AP102" s="760"/>
      <c r="AQ102" s="760"/>
      <c r="AR102" s="760"/>
      <c r="AS102" s="760"/>
      <c r="AT102" s="760"/>
      <c r="AU102" s="760"/>
      <c r="AV102" s="760"/>
      <c r="AW102" s="760"/>
      <c r="AX102" s="760"/>
      <c r="AY102" s="760"/>
      <c r="AZ102" s="760"/>
      <c r="BA102" s="760"/>
      <c r="BB102" s="760"/>
      <c r="BC102" s="760"/>
      <c r="BD102" s="760"/>
      <c r="BE102" s="760"/>
      <c r="BF102" s="760"/>
      <c r="BG102" s="760"/>
      <c r="BH102" s="760"/>
      <c r="BI102" s="760"/>
      <c r="BJ102" s="760"/>
      <c r="BK102" s="760"/>
      <c r="BL102" s="760"/>
      <c r="BM102" s="760"/>
      <c r="BN102" s="760"/>
      <c r="BO102" s="760"/>
      <c r="BP102" s="760"/>
      <c r="BQ102" s="760"/>
      <c r="BR102" s="760"/>
      <c r="BS102" s="760"/>
      <c r="BT102" s="760"/>
      <c r="BU102" s="760"/>
      <c r="BV102" s="760"/>
      <c r="BW102" s="760"/>
      <c r="BX102" s="760"/>
      <c r="BY102" s="760"/>
      <c r="BZ102" s="760"/>
      <c r="CA102" s="760"/>
      <c r="CB102" s="760"/>
      <c r="CC102" s="760"/>
      <c r="CD102" s="760"/>
      <c r="CE102" s="760"/>
      <c r="CF102" s="760"/>
      <c r="CG102" s="760"/>
      <c r="CH102" s="760"/>
      <c r="CI102" s="760"/>
      <c r="CJ102" s="760"/>
      <c r="CK102" s="760"/>
      <c r="CL102" s="760"/>
      <c r="CM102" s="760"/>
      <c r="CN102" s="760"/>
      <c r="CO102" s="760"/>
      <c r="CP102" s="760"/>
      <c r="CQ102" s="760"/>
      <c r="CR102" s="760"/>
      <c r="CS102" s="760"/>
      <c r="CT102" s="760"/>
      <c r="CU102" s="760"/>
      <c r="CV102" s="760"/>
      <c r="CW102" s="760"/>
      <c r="CX102" s="760"/>
      <c r="CY102" s="760"/>
      <c r="CZ102" s="760"/>
      <c r="DA102" s="760"/>
      <c r="DB102" s="760"/>
      <c r="DC102" s="760"/>
      <c r="DD102" s="760"/>
      <c r="DE102" s="760"/>
      <c r="DF102" s="760"/>
      <c r="DG102" s="760"/>
      <c r="DH102" s="760"/>
      <c r="DI102" s="760"/>
      <c r="DJ102" s="760"/>
      <c r="DK102" s="760"/>
      <c r="DL102" s="760"/>
      <c r="DM102" s="760"/>
      <c r="DN102" s="760"/>
      <c r="DO102" s="760"/>
      <c r="DP102" s="760"/>
      <c r="DQ102" s="760"/>
      <c r="DR102" s="760"/>
    </row>
    <row r="103" spans="1:122" s="761" customFormat="1">
      <c r="A103" s="789" t="s">
        <v>1519</v>
      </c>
      <c r="B103" s="803" t="s">
        <v>1520</v>
      </c>
      <c r="C103" s="1319"/>
      <c r="D103" s="1319"/>
      <c r="E103" s="1320"/>
      <c r="F103" s="1319"/>
      <c r="G103" s="1319"/>
      <c r="H103" s="1319"/>
      <c r="I103" s="1319"/>
      <c r="J103" s="1319"/>
      <c r="K103" s="1319"/>
      <c r="L103" s="1319"/>
      <c r="M103" s="1319"/>
      <c r="N103" s="1319"/>
      <c r="O103" s="924"/>
      <c r="P103" s="760"/>
      <c r="Q103" s="760"/>
      <c r="R103" s="760"/>
      <c r="S103" s="760"/>
      <c r="T103" s="760"/>
      <c r="U103" s="760"/>
      <c r="V103" s="760"/>
      <c r="W103" s="760"/>
      <c r="X103" s="760"/>
      <c r="Y103" s="760"/>
      <c r="Z103" s="760"/>
      <c r="AA103" s="760"/>
      <c r="AB103" s="760"/>
      <c r="AC103" s="760"/>
      <c r="AD103" s="760"/>
      <c r="AE103" s="760"/>
      <c r="AF103" s="760"/>
      <c r="AG103" s="760"/>
      <c r="AH103" s="760"/>
      <c r="AI103" s="760"/>
      <c r="AJ103" s="760"/>
      <c r="AK103" s="760"/>
      <c r="AL103" s="760"/>
      <c r="AM103" s="760"/>
      <c r="AN103" s="760"/>
      <c r="AO103" s="760"/>
      <c r="AP103" s="760"/>
      <c r="AQ103" s="760"/>
      <c r="AR103" s="760"/>
      <c r="AS103" s="760"/>
      <c r="AT103" s="760"/>
      <c r="AU103" s="760"/>
      <c r="AV103" s="760"/>
      <c r="AW103" s="760"/>
      <c r="AX103" s="760"/>
      <c r="AY103" s="760"/>
      <c r="AZ103" s="760"/>
      <c r="BA103" s="760"/>
      <c r="BB103" s="760"/>
      <c r="BC103" s="760"/>
      <c r="BD103" s="760"/>
      <c r="BE103" s="760"/>
      <c r="BF103" s="760"/>
      <c r="BG103" s="760"/>
      <c r="BH103" s="760"/>
      <c r="BI103" s="760"/>
      <c r="BJ103" s="760"/>
      <c r="BK103" s="760"/>
      <c r="BL103" s="760"/>
      <c r="BM103" s="760"/>
      <c r="BN103" s="760"/>
      <c r="BO103" s="760"/>
      <c r="BP103" s="760"/>
      <c r="BQ103" s="760"/>
      <c r="BR103" s="760"/>
      <c r="BS103" s="760"/>
      <c r="BT103" s="760"/>
      <c r="BU103" s="760"/>
      <c r="BV103" s="760"/>
      <c r="BW103" s="760"/>
      <c r="BX103" s="760"/>
      <c r="BY103" s="760"/>
      <c r="BZ103" s="760"/>
      <c r="CA103" s="760"/>
      <c r="CB103" s="760"/>
      <c r="CC103" s="760"/>
      <c r="CD103" s="760"/>
      <c r="CE103" s="760"/>
      <c r="CF103" s="760"/>
      <c r="CG103" s="760"/>
      <c r="CH103" s="760"/>
      <c r="CI103" s="760"/>
      <c r="CJ103" s="760"/>
      <c r="CK103" s="760"/>
      <c r="CL103" s="760"/>
      <c r="CM103" s="760"/>
      <c r="CN103" s="760"/>
      <c r="CO103" s="760"/>
      <c r="CP103" s="760"/>
      <c r="CQ103" s="760"/>
      <c r="CR103" s="760"/>
      <c r="CS103" s="760"/>
      <c r="CT103" s="760"/>
      <c r="CU103" s="760"/>
      <c r="CV103" s="760"/>
      <c r="CW103" s="760"/>
      <c r="CX103" s="760"/>
      <c r="CY103" s="760"/>
      <c r="CZ103" s="760"/>
      <c r="DA103" s="760"/>
      <c r="DB103" s="760"/>
      <c r="DC103" s="760"/>
      <c r="DD103" s="760"/>
      <c r="DE103" s="760"/>
      <c r="DF103" s="760"/>
      <c r="DG103" s="760"/>
      <c r="DH103" s="760"/>
      <c r="DI103" s="760"/>
      <c r="DJ103" s="760"/>
      <c r="DK103" s="760"/>
      <c r="DL103" s="760"/>
      <c r="DM103" s="760"/>
      <c r="DN103" s="760"/>
      <c r="DO103" s="760"/>
      <c r="DP103" s="760"/>
      <c r="DQ103" s="760"/>
      <c r="DR103" s="760"/>
    </row>
    <row r="104" spans="1:122" s="761" customFormat="1" ht="28.5" hidden="1">
      <c r="A104" s="789" t="s">
        <v>1521</v>
      </c>
      <c r="B104" s="803" t="s">
        <v>1522</v>
      </c>
      <c r="C104" s="1319"/>
      <c r="D104" s="1319"/>
      <c r="E104" s="1320"/>
      <c r="F104" s="1319"/>
      <c r="G104" s="1319"/>
      <c r="H104" s="1319"/>
      <c r="I104" s="1319"/>
      <c r="J104" s="1319"/>
      <c r="K104" s="1319"/>
      <c r="L104" s="1319"/>
      <c r="M104" s="1319"/>
      <c r="N104" s="1319"/>
      <c r="O104" s="924"/>
      <c r="P104" s="760"/>
      <c r="Q104" s="760"/>
      <c r="R104" s="760"/>
      <c r="S104" s="760"/>
      <c r="T104" s="760"/>
      <c r="U104" s="760"/>
      <c r="V104" s="760"/>
      <c r="W104" s="760"/>
      <c r="X104" s="760"/>
      <c r="Y104" s="760"/>
      <c r="Z104" s="760"/>
      <c r="AA104" s="760"/>
      <c r="AB104" s="760"/>
      <c r="AC104" s="760"/>
      <c r="AD104" s="760"/>
      <c r="AE104" s="760"/>
      <c r="AF104" s="760"/>
      <c r="AG104" s="760"/>
      <c r="AH104" s="760"/>
      <c r="AI104" s="760"/>
      <c r="AJ104" s="760"/>
      <c r="AK104" s="760"/>
      <c r="AL104" s="760"/>
      <c r="AM104" s="760"/>
      <c r="AN104" s="760"/>
      <c r="AO104" s="760"/>
      <c r="AP104" s="760"/>
      <c r="AQ104" s="760"/>
      <c r="AR104" s="760"/>
      <c r="AS104" s="760"/>
      <c r="AT104" s="760"/>
      <c r="AU104" s="760"/>
      <c r="AV104" s="760"/>
      <c r="AW104" s="760"/>
      <c r="AX104" s="760"/>
      <c r="AY104" s="760"/>
      <c r="AZ104" s="760"/>
      <c r="BA104" s="760"/>
      <c r="BB104" s="760"/>
      <c r="BC104" s="760"/>
      <c r="BD104" s="760"/>
      <c r="BE104" s="760"/>
      <c r="BF104" s="760"/>
      <c r="BG104" s="760"/>
      <c r="BH104" s="760"/>
      <c r="BI104" s="760"/>
      <c r="BJ104" s="760"/>
      <c r="BK104" s="760"/>
      <c r="BL104" s="760"/>
      <c r="BM104" s="760"/>
      <c r="BN104" s="760"/>
      <c r="BO104" s="760"/>
      <c r="BP104" s="760"/>
      <c r="BQ104" s="760"/>
      <c r="BR104" s="760"/>
      <c r="BS104" s="760"/>
      <c r="BT104" s="760"/>
      <c r="BU104" s="760"/>
      <c r="BV104" s="760"/>
      <c r="BW104" s="760"/>
      <c r="BX104" s="760"/>
      <c r="BY104" s="760"/>
      <c r="BZ104" s="760"/>
      <c r="CA104" s="760"/>
      <c r="CB104" s="760"/>
      <c r="CC104" s="760"/>
      <c r="CD104" s="760"/>
      <c r="CE104" s="760"/>
      <c r="CF104" s="760"/>
      <c r="CG104" s="760"/>
      <c r="CH104" s="760"/>
      <c r="CI104" s="760"/>
      <c r="CJ104" s="760"/>
      <c r="CK104" s="760"/>
      <c r="CL104" s="760"/>
      <c r="CM104" s="760"/>
      <c r="CN104" s="760"/>
      <c r="CO104" s="760"/>
      <c r="CP104" s="760"/>
      <c r="CQ104" s="760"/>
      <c r="CR104" s="760"/>
      <c r="CS104" s="760"/>
      <c r="CT104" s="760"/>
      <c r="CU104" s="760"/>
      <c r="CV104" s="760"/>
      <c r="CW104" s="760"/>
      <c r="CX104" s="760"/>
      <c r="CY104" s="760"/>
      <c r="CZ104" s="760"/>
      <c r="DA104" s="760"/>
      <c r="DB104" s="760"/>
      <c r="DC104" s="760"/>
      <c r="DD104" s="760"/>
      <c r="DE104" s="760"/>
      <c r="DF104" s="760"/>
      <c r="DG104" s="760"/>
      <c r="DH104" s="760"/>
      <c r="DI104" s="760"/>
      <c r="DJ104" s="760"/>
      <c r="DK104" s="760"/>
      <c r="DL104" s="760"/>
      <c r="DM104" s="760"/>
      <c r="DN104" s="760"/>
      <c r="DO104" s="760"/>
      <c r="DP104" s="760"/>
      <c r="DQ104" s="760"/>
      <c r="DR104" s="760"/>
    </row>
    <row r="105" spans="1:122" s="761" customFormat="1" hidden="1">
      <c r="A105" s="789" t="s">
        <v>1523</v>
      </c>
      <c r="B105" s="803" t="s">
        <v>1524</v>
      </c>
      <c r="C105" s="1319"/>
      <c r="D105" s="1319"/>
      <c r="E105" s="1320"/>
      <c r="F105" s="1319"/>
      <c r="G105" s="1319"/>
      <c r="H105" s="1319"/>
      <c r="I105" s="1319"/>
      <c r="J105" s="1319"/>
      <c r="K105" s="1319"/>
      <c r="L105" s="1319"/>
      <c r="M105" s="1319"/>
      <c r="N105" s="1319">
        <v>0</v>
      </c>
      <c r="O105" s="924"/>
      <c r="P105" s="760"/>
      <c r="Q105" s="760"/>
      <c r="R105" s="760"/>
      <c r="S105" s="760"/>
      <c r="T105" s="760"/>
      <c r="U105" s="760"/>
      <c r="V105" s="760"/>
      <c r="W105" s="760"/>
      <c r="X105" s="760"/>
      <c r="Y105" s="760"/>
      <c r="Z105" s="760"/>
      <c r="AA105" s="760"/>
      <c r="AB105" s="760"/>
      <c r="AC105" s="760"/>
      <c r="AD105" s="760"/>
      <c r="AE105" s="760"/>
      <c r="AF105" s="760"/>
      <c r="AG105" s="760"/>
      <c r="AH105" s="760"/>
      <c r="AI105" s="760"/>
      <c r="AJ105" s="760"/>
      <c r="AK105" s="760"/>
      <c r="AL105" s="760"/>
      <c r="AM105" s="760"/>
      <c r="AN105" s="760"/>
      <c r="AO105" s="760"/>
      <c r="AP105" s="760"/>
      <c r="AQ105" s="760"/>
      <c r="AR105" s="760"/>
      <c r="AS105" s="760"/>
      <c r="AT105" s="760"/>
      <c r="AU105" s="760"/>
      <c r="AV105" s="760"/>
      <c r="AW105" s="760"/>
      <c r="AX105" s="760"/>
      <c r="AY105" s="760"/>
      <c r="AZ105" s="760"/>
      <c r="BA105" s="760"/>
      <c r="BB105" s="760"/>
      <c r="BC105" s="760"/>
      <c r="BD105" s="760"/>
      <c r="BE105" s="760"/>
      <c r="BF105" s="760"/>
      <c r="BG105" s="760"/>
      <c r="BH105" s="760"/>
      <c r="BI105" s="760"/>
      <c r="BJ105" s="760"/>
      <c r="BK105" s="760"/>
      <c r="BL105" s="760"/>
      <c r="BM105" s="760"/>
      <c r="BN105" s="760"/>
      <c r="BO105" s="760"/>
      <c r="BP105" s="760"/>
      <c r="BQ105" s="760"/>
      <c r="BR105" s="760"/>
      <c r="BS105" s="760"/>
      <c r="BT105" s="760"/>
      <c r="BU105" s="760"/>
      <c r="BV105" s="760"/>
      <c r="BW105" s="760"/>
      <c r="BX105" s="760"/>
      <c r="BY105" s="760"/>
      <c r="BZ105" s="760"/>
      <c r="CA105" s="760"/>
      <c r="CB105" s="760"/>
      <c r="CC105" s="760"/>
      <c r="CD105" s="760"/>
      <c r="CE105" s="760"/>
      <c r="CF105" s="760"/>
      <c r="CG105" s="760"/>
      <c r="CH105" s="760"/>
      <c r="CI105" s="760"/>
      <c r="CJ105" s="760"/>
      <c r="CK105" s="760"/>
      <c r="CL105" s="760"/>
      <c r="CM105" s="760"/>
      <c r="CN105" s="760"/>
      <c r="CO105" s="760"/>
      <c r="CP105" s="760"/>
      <c r="CQ105" s="760"/>
      <c r="CR105" s="760"/>
      <c r="CS105" s="760"/>
      <c r="CT105" s="760"/>
      <c r="CU105" s="760"/>
      <c r="CV105" s="760"/>
      <c r="CW105" s="760"/>
      <c r="CX105" s="760"/>
      <c r="CY105" s="760"/>
      <c r="CZ105" s="760"/>
      <c r="DA105" s="760"/>
      <c r="DB105" s="760"/>
      <c r="DC105" s="760"/>
      <c r="DD105" s="760"/>
      <c r="DE105" s="760"/>
      <c r="DF105" s="760"/>
      <c r="DG105" s="760"/>
      <c r="DH105" s="760"/>
      <c r="DI105" s="760"/>
      <c r="DJ105" s="760"/>
      <c r="DK105" s="760"/>
      <c r="DL105" s="760"/>
      <c r="DM105" s="760"/>
      <c r="DN105" s="760"/>
      <c r="DO105" s="760"/>
      <c r="DP105" s="760"/>
      <c r="DQ105" s="760"/>
      <c r="DR105" s="760"/>
    </row>
    <row r="106" spans="1:122" s="761" customFormat="1" hidden="1">
      <c r="A106" s="789" t="s">
        <v>1525</v>
      </c>
      <c r="B106" s="776" t="s">
        <v>1526</v>
      </c>
      <c r="C106" s="1319"/>
      <c r="D106" s="1319"/>
      <c r="E106" s="1320"/>
      <c r="F106" s="1319"/>
      <c r="G106" s="1319"/>
      <c r="H106" s="1319"/>
      <c r="I106" s="1319"/>
      <c r="J106" s="1319"/>
      <c r="K106" s="1319"/>
      <c r="L106" s="1319"/>
      <c r="M106" s="1319"/>
      <c r="N106" s="1319"/>
      <c r="O106" s="924"/>
      <c r="P106" s="760"/>
      <c r="Q106" s="760"/>
      <c r="R106" s="760"/>
      <c r="S106" s="760"/>
      <c r="T106" s="760"/>
      <c r="U106" s="760"/>
      <c r="V106" s="760"/>
      <c r="W106" s="760"/>
      <c r="X106" s="760"/>
      <c r="Y106" s="760"/>
      <c r="Z106" s="760"/>
      <c r="AA106" s="760"/>
      <c r="AB106" s="760"/>
      <c r="AC106" s="760"/>
      <c r="AD106" s="760"/>
      <c r="AE106" s="760"/>
      <c r="AF106" s="760"/>
      <c r="AG106" s="760"/>
      <c r="AH106" s="760"/>
      <c r="AI106" s="760"/>
      <c r="AJ106" s="760"/>
      <c r="AK106" s="760"/>
      <c r="AL106" s="760"/>
      <c r="AM106" s="760"/>
      <c r="AN106" s="760"/>
      <c r="AO106" s="760"/>
      <c r="AP106" s="760"/>
      <c r="AQ106" s="760"/>
      <c r="AR106" s="760"/>
      <c r="AS106" s="760"/>
      <c r="AT106" s="760"/>
      <c r="AU106" s="760"/>
      <c r="AV106" s="760"/>
      <c r="AW106" s="760"/>
      <c r="AX106" s="760"/>
      <c r="AY106" s="760"/>
      <c r="AZ106" s="760"/>
      <c r="BA106" s="760"/>
      <c r="BB106" s="760"/>
      <c r="BC106" s="760"/>
      <c r="BD106" s="760"/>
      <c r="BE106" s="760"/>
      <c r="BF106" s="760"/>
      <c r="BG106" s="760"/>
      <c r="BH106" s="760"/>
      <c r="BI106" s="760"/>
      <c r="BJ106" s="760"/>
      <c r="BK106" s="760"/>
      <c r="BL106" s="760"/>
      <c r="BM106" s="760"/>
      <c r="BN106" s="760"/>
      <c r="BO106" s="760"/>
      <c r="BP106" s="760"/>
      <c r="BQ106" s="760"/>
      <c r="BR106" s="760"/>
      <c r="BS106" s="760"/>
      <c r="BT106" s="760"/>
      <c r="BU106" s="760"/>
      <c r="BV106" s="760"/>
      <c r="BW106" s="760"/>
      <c r="BX106" s="760"/>
      <c r="BY106" s="760"/>
      <c r="BZ106" s="760"/>
      <c r="CA106" s="760"/>
      <c r="CB106" s="760"/>
      <c r="CC106" s="760"/>
      <c r="CD106" s="760"/>
      <c r="CE106" s="760"/>
      <c r="CF106" s="760"/>
      <c r="CG106" s="760"/>
      <c r="CH106" s="760"/>
      <c r="CI106" s="760"/>
      <c r="CJ106" s="760"/>
      <c r="CK106" s="760"/>
      <c r="CL106" s="760"/>
      <c r="CM106" s="760"/>
      <c r="CN106" s="760"/>
      <c r="CO106" s="760"/>
      <c r="CP106" s="760"/>
      <c r="CQ106" s="760"/>
      <c r="CR106" s="760"/>
      <c r="CS106" s="760"/>
      <c r="CT106" s="760"/>
      <c r="CU106" s="760"/>
      <c r="CV106" s="760"/>
      <c r="CW106" s="760"/>
      <c r="CX106" s="760"/>
      <c r="CY106" s="760"/>
      <c r="CZ106" s="760"/>
      <c r="DA106" s="760"/>
      <c r="DB106" s="760"/>
      <c r="DC106" s="760"/>
      <c r="DD106" s="760"/>
      <c r="DE106" s="760"/>
      <c r="DF106" s="760"/>
      <c r="DG106" s="760"/>
      <c r="DH106" s="760"/>
      <c r="DI106" s="760"/>
      <c r="DJ106" s="760"/>
      <c r="DK106" s="760"/>
      <c r="DL106" s="760"/>
      <c r="DM106" s="760"/>
      <c r="DN106" s="760"/>
      <c r="DO106" s="760"/>
      <c r="DP106" s="760"/>
      <c r="DQ106" s="760"/>
      <c r="DR106" s="760"/>
    </row>
    <row r="107" spans="1:122" s="761" customFormat="1" hidden="1">
      <c r="A107" s="789" t="s">
        <v>1527</v>
      </c>
      <c r="B107" s="776" t="s">
        <v>1528</v>
      </c>
      <c r="C107" s="1319"/>
      <c r="D107" s="1319"/>
      <c r="E107" s="1320"/>
      <c r="F107" s="1319"/>
      <c r="G107" s="1319"/>
      <c r="H107" s="1319"/>
      <c r="I107" s="1319"/>
      <c r="J107" s="1319"/>
      <c r="K107" s="1319"/>
      <c r="L107" s="1319"/>
      <c r="M107" s="1319"/>
      <c r="N107" s="1319"/>
      <c r="O107" s="924"/>
      <c r="P107" s="760"/>
      <c r="Q107" s="760"/>
      <c r="R107" s="760"/>
      <c r="S107" s="760"/>
      <c r="T107" s="760"/>
      <c r="U107" s="760"/>
      <c r="V107" s="760"/>
      <c r="W107" s="760"/>
      <c r="X107" s="760"/>
      <c r="Y107" s="760"/>
      <c r="Z107" s="760"/>
      <c r="AA107" s="760"/>
      <c r="AB107" s="760"/>
      <c r="AC107" s="760"/>
      <c r="AD107" s="760"/>
      <c r="AE107" s="760"/>
      <c r="AF107" s="760"/>
      <c r="AG107" s="760"/>
      <c r="AH107" s="760"/>
      <c r="AI107" s="760"/>
      <c r="AJ107" s="760"/>
      <c r="AK107" s="760"/>
      <c r="AL107" s="760"/>
      <c r="AM107" s="760"/>
      <c r="AN107" s="760"/>
      <c r="AO107" s="760"/>
      <c r="AP107" s="760"/>
      <c r="AQ107" s="760"/>
      <c r="AR107" s="760"/>
      <c r="AS107" s="760"/>
      <c r="AT107" s="760"/>
      <c r="AU107" s="760"/>
      <c r="AV107" s="760"/>
      <c r="AW107" s="760"/>
      <c r="AX107" s="760"/>
      <c r="AY107" s="760"/>
      <c r="AZ107" s="760"/>
      <c r="BA107" s="760"/>
      <c r="BB107" s="760"/>
      <c r="BC107" s="760"/>
      <c r="BD107" s="760"/>
      <c r="BE107" s="760"/>
      <c r="BF107" s="760"/>
      <c r="BG107" s="760"/>
      <c r="BH107" s="760"/>
      <c r="BI107" s="760"/>
      <c r="BJ107" s="760"/>
      <c r="BK107" s="760"/>
      <c r="BL107" s="760"/>
      <c r="BM107" s="760"/>
      <c r="BN107" s="760"/>
      <c r="BO107" s="760"/>
      <c r="BP107" s="760"/>
      <c r="BQ107" s="760"/>
      <c r="BR107" s="760"/>
      <c r="BS107" s="760"/>
      <c r="BT107" s="760"/>
      <c r="BU107" s="760"/>
      <c r="BV107" s="760"/>
      <c r="BW107" s="760"/>
      <c r="BX107" s="760"/>
      <c r="BY107" s="760"/>
      <c r="BZ107" s="760"/>
      <c r="CA107" s="760"/>
      <c r="CB107" s="760"/>
      <c r="CC107" s="760"/>
      <c r="CD107" s="760"/>
      <c r="CE107" s="760"/>
      <c r="CF107" s="760"/>
      <c r="CG107" s="760"/>
      <c r="CH107" s="760"/>
      <c r="CI107" s="760"/>
      <c r="CJ107" s="760"/>
      <c r="CK107" s="760"/>
      <c r="CL107" s="760"/>
      <c r="CM107" s="760"/>
      <c r="CN107" s="760"/>
      <c r="CO107" s="760"/>
      <c r="CP107" s="760"/>
      <c r="CQ107" s="760"/>
      <c r="CR107" s="760"/>
      <c r="CS107" s="760"/>
      <c r="CT107" s="760"/>
      <c r="CU107" s="760"/>
      <c r="CV107" s="760"/>
      <c r="CW107" s="760"/>
      <c r="CX107" s="760"/>
      <c r="CY107" s="760"/>
      <c r="CZ107" s="760"/>
      <c r="DA107" s="760"/>
      <c r="DB107" s="760"/>
      <c r="DC107" s="760"/>
      <c r="DD107" s="760"/>
      <c r="DE107" s="760"/>
      <c r="DF107" s="760"/>
      <c r="DG107" s="760"/>
      <c r="DH107" s="760"/>
      <c r="DI107" s="760"/>
      <c r="DJ107" s="760"/>
      <c r="DK107" s="760"/>
      <c r="DL107" s="760"/>
      <c r="DM107" s="760"/>
      <c r="DN107" s="760"/>
      <c r="DO107" s="760"/>
      <c r="DP107" s="760"/>
      <c r="DQ107" s="760"/>
      <c r="DR107" s="760"/>
    </row>
    <row r="108" spans="1:122" s="761" customFormat="1" ht="57" hidden="1">
      <c r="A108" s="789" t="s">
        <v>1761</v>
      </c>
      <c r="B108" s="776" t="s">
        <v>1762</v>
      </c>
      <c r="C108" s="1319"/>
      <c r="D108" s="1319"/>
      <c r="E108" s="1320"/>
      <c r="F108" s="1319"/>
      <c r="G108" s="1319"/>
      <c r="H108" s="1319"/>
      <c r="I108" s="1319"/>
      <c r="J108" s="1319"/>
      <c r="K108" s="1319"/>
      <c r="L108" s="1319"/>
      <c r="M108" s="1319"/>
      <c r="N108" s="1319"/>
      <c r="O108" s="925"/>
      <c r="P108" s="760"/>
      <c r="Q108" s="760"/>
      <c r="R108" s="760"/>
      <c r="S108" s="760"/>
      <c r="T108" s="760"/>
      <c r="U108" s="760"/>
      <c r="V108" s="760"/>
      <c r="W108" s="760"/>
      <c r="X108" s="760"/>
      <c r="Y108" s="760"/>
      <c r="Z108" s="760"/>
      <c r="AA108" s="760"/>
      <c r="AB108" s="760"/>
      <c r="AC108" s="760"/>
      <c r="AD108" s="760"/>
      <c r="AE108" s="760"/>
      <c r="AF108" s="760"/>
      <c r="AG108" s="760"/>
      <c r="AH108" s="760"/>
      <c r="AI108" s="760"/>
      <c r="AJ108" s="760"/>
      <c r="AK108" s="760"/>
      <c r="AL108" s="760"/>
      <c r="AM108" s="760"/>
      <c r="AN108" s="760"/>
      <c r="AO108" s="760"/>
      <c r="AP108" s="760"/>
      <c r="AQ108" s="760"/>
      <c r="AR108" s="760"/>
      <c r="AS108" s="760"/>
      <c r="AT108" s="760"/>
      <c r="AU108" s="760"/>
      <c r="AV108" s="760"/>
      <c r="AW108" s="760"/>
      <c r="AX108" s="760"/>
      <c r="AY108" s="760"/>
      <c r="AZ108" s="760"/>
      <c r="BA108" s="760"/>
      <c r="BB108" s="760"/>
      <c r="BC108" s="760"/>
      <c r="BD108" s="760"/>
      <c r="BE108" s="760"/>
      <c r="BF108" s="760"/>
      <c r="BG108" s="760"/>
      <c r="BH108" s="760"/>
      <c r="BI108" s="760"/>
      <c r="BJ108" s="760"/>
      <c r="BK108" s="760"/>
      <c r="BL108" s="760"/>
      <c r="BM108" s="760"/>
      <c r="BN108" s="760"/>
      <c r="BO108" s="760"/>
      <c r="BP108" s="760"/>
      <c r="BQ108" s="760"/>
      <c r="BR108" s="760"/>
      <c r="BS108" s="760"/>
      <c r="BT108" s="760"/>
      <c r="BU108" s="760"/>
      <c r="BV108" s="760"/>
      <c r="BW108" s="760"/>
      <c r="BX108" s="760"/>
      <c r="BY108" s="760"/>
      <c r="BZ108" s="760"/>
      <c r="CA108" s="760"/>
      <c r="CB108" s="760"/>
      <c r="CC108" s="760"/>
      <c r="CD108" s="760"/>
      <c r="CE108" s="760"/>
      <c r="CF108" s="760"/>
      <c r="CG108" s="760"/>
      <c r="CH108" s="760"/>
      <c r="CI108" s="760"/>
      <c r="CJ108" s="760"/>
      <c r="CK108" s="760"/>
      <c r="CL108" s="760"/>
      <c r="CM108" s="760"/>
      <c r="CN108" s="760"/>
      <c r="CO108" s="760"/>
      <c r="CP108" s="760"/>
      <c r="CQ108" s="760"/>
      <c r="CR108" s="760"/>
      <c r="CS108" s="760"/>
      <c r="CT108" s="760"/>
      <c r="CU108" s="760"/>
      <c r="CV108" s="760"/>
      <c r="CW108" s="760"/>
      <c r="CX108" s="760"/>
      <c r="CY108" s="760"/>
      <c r="CZ108" s="760"/>
      <c r="DA108" s="760"/>
      <c r="DB108" s="760"/>
      <c r="DC108" s="760"/>
      <c r="DD108" s="760"/>
      <c r="DE108" s="760"/>
      <c r="DF108" s="760"/>
      <c r="DG108" s="760"/>
      <c r="DH108" s="760"/>
      <c r="DI108" s="760"/>
      <c r="DJ108" s="760"/>
      <c r="DK108" s="760"/>
      <c r="DL108" s="760"/>
      <c r="DM108" s="760"/>
      <c r="DN108" s="760"/>
      <c r="DO108" s="760"/>
      <c r="DP108" s="760"/>
      <c r="DQ108" s="760"/>
      <c r="DR108" s="760"/>
    </row>
    <row r="109" spans="1:122" s="761" customFormat="1">
      <c r="A109" s="789" t="s">
        <v>1262</v>
      </c>
      <c r="B109" s="790" t="s">
        <v>1529</v>
      </c>
      <c r="C109" s="1324"/>
      <c r="D109" s="1324"/>
      <c r="E109" s="1326"/>
      <c r="F109" s="1324"/>
      <c r="G109" s="1324"/>
      <c r="H109" s="1324"/>
      <c r="I109" s="1324"/>
      <c r="J109" s="1324"/>
      <c r="K109" s="1324"/>
      <c r="L109" s="1324"/>
      <c r="M109" s="1324"/>
      <c r="N109" s="1324"/>
      <c r="O109" s="924"/>
      <c r="P109" s="760"/>
      <c r="Q109" s="760"/>
      <c r="R109" s="760"/>
      <c r="S109" s="760"/>
      <c r="T109" s="760"/>
      <c r="U109" s="760"/>
      <c r="V109" s="760"/>
      <c r="W109" s="760"/>
      <c r="X109" s="760"/>
      <c r="Y109" s="760"/>
      <c r="Z109" s="760"/>
      <c r="AA109" s="760"/>
      <c r="AB109" s="760"/>
      <c r="AC109" s="760"/>
      <c r="AD109" s="760"/>
      <c r="AE109" s="760"/>
      <c r="AF109" s="760"/>
      <c r="AG109" s="760"/>
      <c r="AH109" s="760"/>
      <c r="AI109" s="760"/>
      <c r="AJ109" s="760"/>
      <c r="AK109" s="760"/>
      <c r="AL109" s="760"/>
      <c r="AM109" s="760"/>
      <c r="AN109" s="760"/>
      <c r="AO109" s="760"/>
      <c r="AP109" s="760"/>
      <c r="AQ109" s="760"/>
      <c r="AR109" s="760"/>
      <c r="AS109" s="760"/>
      <c r="AT109" s="760"/>
      <c r="AU109" s="760"/>
      <c r="AV109" s="760"/>
      <c r="AW109" s="760"/>
      <c r="AX109" s="760"/>
      <c r="AY109" s="760"/>
      <c r="AZ109" s="760"/>
      <c r="BA109" s="760"/>
      <c r="BB109" s="760"/>
      <c r="BC109" s="760"/>
      <c r="BD109" s="760"/>
      <c r="BE109" s="760"/>
      <c r="BF109" s="760"/>
      <c r="BG109" s="760"/>
      <c r="BH109" s="760"/>
      <c r="BI109" s="760"/>
      <c r="BJ109" s="760"/>
      <c r="BK109" s="760"/>
      <c r="BL109" s="760"/>
      <c r="BM109" s="760"/>
      <c r="BN109" s="760"/>
      <c r="BO109" s="760"/>
      <c r="BP109" s="760"/>
      <c r="BQ109" s="760"/>
      <c r="BR109" s="760"/>
      <c r="BS109" s="760"/>
      <c r="BT109" s="760"/>
      <c r="BU109" s="760"/>
      <c r="BV109" s="760"/>
      <c r="BW109" s="760"/>
      <c r="BX109" s="760"/>
      <c r="BY109" s="760"/>
      <c r="BZ109" s="760"/>
      <c r="CA109" s="760"/>
      <c r="CB109" s="760"/>
      <c r="CC109" s="760"/>
      <c r="CD109" s="760"/>
      <c r="CE109" s="760"/>
      <c r="CF109" s="760"/>
      <c r="CG109" s="760"/>
      <c r="CH109" s="760"/>
      <c r="CI109" s="760"/>
      <c r="CJ109" s="760"/>
      <c r="CK109" s="760"/>
      <c r="CL109" s="760"/>
      <c r="CM109" s="760"/>
      <c r="CN109" s="760"/>
      <c r="CO109" s="760"/>
      <c r="CP109" s="760"/>
      <c r="CQ109" s="760"/>
      <c r="CR109" s="760"/>
      <c r="CS109" s="760"/>
      <c r="CT109" s="760"/>
      <c r="CU109" s="760"/>
      <c r="CV109" s="760"/>
      <c r="CW109" s="760"/>
      <c r="CX109" s="760"/>
      <c r="CY109" s="760"/>
      <c r="CZ109" s="760"/>
      <c r="DA109" s="760"/>
      <c r="DB109" s="760"/>
      <c r="DC109" s="760"/>
      <c r="DD109" s="760"/>
      <c r="DE109" s="760"/>
      <c r="DF109" s="760"/>
      <c r="DG109" s="760"/>
      <c r="DH109" s="760"/>
      <c r="DI109" s="760"/>
      <c r="DJ109" s="760"/>
      <c r="DK109" s="760"/>
      <c r="DL109" s="760"/>
      <c r="DM109" s="760"/>
      <c r="DN109" s="760"/>
      <c r="DO109" s="760"/>
      <c r="DP109" s="760"/>
      <c r="DQ109" s="760"/>
      <c r="DR109" s="760"/>
    </row>
    <row r="110" spans="1:122" s="761" customFormat="1">
      <c r="A110" s="1313" t="s">
        <v>266</v>
      </c>
      <c r="B110" s="817" t="s">
        <v>1530</v>
      </c>
      <c r="C110" s="787">
        <v>146.13</v>
      </c>
      <c r="D110" s="787">
        <v>146.13</v>
      </c>
      <c r="E110" s="787">
        <v>27.26</v>
      </c>
      <c r="F110" s="787">
        <v>27.26</v>
      </c>
      <c r="G110" s="787">
        <v>27.26</v>
      </c>
      <c r="H110" s="787"/>
      <c r="I110" s="787"/>
      <c r="J110" s="787"/>
      <c r="K110" s="787"/>
      <c r="L110" s="787"/>
      <c r="M110" s="787"/>
      <c r="N110" s="787">
        <v>0</v>
      </c>
      <c r="O110" s="924"/>
      <c r="P110" s="760"/>
      <c r="Q110" s="760"/>
      <c r="R110" s="760"/>
      <c r="S110" s="760"/>
      <c r="T110" s="760"/>
      <c r="U110" s="760"/>
      <c r="V110" s="760"/>
      <c r="W110" s="760"/>
      <c r="X110" s="760"/>
      <c r="Y110" s="760"/>
      <c r="Z110" s="760"/>
      <c r="AA110" s="760"/>
      <c r="AB110" s="760"/>
      <c r="AC110" s="760"/>
      <c r="AD110" s="760"/>
      <c r="AE110" s="760"/>
      <c r="AF110" s="760"/>
      <c r="AG110" s="760"/>
      <c r="AH110" s="760"/>
      <c r="AI110" s="760"/>
      <c r="AJ110" s="760"/>
      <c r="AK110" s="760"/>
      <c r="AL110" s="760"/>
      <c r="AM110" s="760"/>
      <c r="AN110" s="760"/>
      <c r="AO110" s="760"/>
      <c r="AP110" s="760"/>
      <c r="AQ110" s="760"/>
      <c r="AR110" s="760"/>
      <c r="AS110" s="760"/>
      <c r="AT110" s="760"/>
      <c r="AU110" s="760"/>
      <c r="AV110" s="760"/>
      <c r="AW110" s="760"/>
      <c r="AX110" s="760"/>
      <c r="AY110" s="760"/>
      <c r="AZ110" s="760"/>
      <c r="BA110" s="760"/>
      <c r="BB110" s="760"/>
      <c r="BC110" s="760"/>
      <c r="BD110" s="760"/>
      <c r="BE110" s="760"/>
      <c r="BF110" s="760"/>
      <c r="BG110" s="760"/>
      <c r="BH110" s="760"/>
      <c r="BI110" s="760"/>
      <c r="BJ110" s="760"/>
      <c r="BK110" s="760"/>
      <c r="BL110" s="760"/>
      <c r="BM110" s="760"/>
      <c r="BN110" s="760"/>
      <c r="BO110" s="760"/>
      <c r="BP110" s="760"/>
      <c r="BQ110" s="760"/>
      <c r="BR110" s="760"/>
      <c r="BS110" s="760"/>
      <c r="BT110" s="760"/>
      <c r="BU110" s="760"/>
      <c r="BV110" s="760"/>
      <c r="BW110" s="760"/>
      <c r="BX110" s="760"/>
      <c r="BY110" s="760"/>
      <c r="BZ110" s="760"/>
      <c r="CA110" s="760"/>
      <c r="CB110" s="760"/>
      <c r="CC110" s="760"/>
      <c r="CD110" s="760"/>
      <c r="CE110" s="760"/>
      <c r="CF110" s="760"/>
      <c r="CG110" s="760"/>
      <c r="CH110" s="760"/>
      <c r="CI110" s="760"/>
      <c r="CJ110" s="760"/>
      <c r="CK110" s="760"/>
      <c r="CL110" s="760"/>
      <c r="CM110" s="760"/>
      <c r="CN110" s="760"/>
      <c r="CO110" s="760"/>
      <c r="CP110" s="760"/>
      <c r="CQ110" s="760"/>
      <c r="CR110" s="760"/>
      <c r="CS110" s="760"/>
      <c r="CT110" s="760"/>
      <c r="CU110" s="760"/>
      <c r="CV110" s="760"/>
      <c r="CW110" s="760"/>
      <c r="CX110" s="760"/>
      <c r="CY110" s="760"/>
      <c r="CZ110" s="760"/>
      <c r="DA110" s="760"/>
      <c r="DB110" s="760"/>
      <c r="DC110" s="760"/>
      <c r="DD110" s="760"/>
      <c r="DE110" s="760"/>
      <c r="DF110" s="760"/>
      <c r="DG110" s="760"/>
      <c r="DH110" s="760"/>
      <c r="DI110" s="760"/>
      <c r="DJ110" s="760"/>
      <c r="DK110" s="760"/>
      <c r="DL110" s="760"/>
      <c r="DM110" s="760"/>
      <c r="DN110" s="760"/>
      <c r="DO110" s="760"/>
      <c r="DP110" s="760"/>
      <c r="DQ110" s="760"/>
      <c r="DR110" s="760"/>
    </row>
    <row r="111" spans="1:122" s="761" customFormat="1" hidden="1">
      <c r="A111" s="789" t="s">
        <v>1763</v>
      </c>
      <c r="B111" s="776" t="s">
        <v>1532</v>
      </c>
      <c r="C111" s="1320"/>
      <c r="D111" s="1320"/>
      <c r="E111" s="1320"/>
      <c r="F111" s="1320"/>
      <c r="G111" s="1320"/>
      <c r="H111" s="1320"/>
      <c r="I111" s="1320"/>
      <c r="J111" s="1320"/>
      <c r="K111" s="1320"/>
      <c r="L111" s="1320"/>
      <c r="M111" s="1320"/>
      <c r="N111" s="1320"/>
      <c r="O111" s="924"/>
      <c r="P111" s="760"/>
      <c r="Q111" s="760"/>
      <c r="R111" s="760"/>
      <c r="S111" s="760"/>
      <c r="T111" s="760"/>
      <c r="U111" s="760"/>
      <c r="V111" s="760"/>
      <c r="W111" s="760"/>
      <c r="X111" s="760"/>
      <c r="Y111" s="760"/>
      <c r="Z111" s="760"/>
      <c r="AA111" s="760"/>
      <c r="AB111" s="760"/>
      <c r="AC111" s="760"/>
      <c r="AD111" s="760"/>
      <c r="AE111" s="760"/>
      <c r="AF111" s="760"/>
      <c r="AG111" s="760"/>
      <c r="AH111" s="760"/>
      <c r="AI111" s="760"/>
      <c r="AJ111" s="760"/>
      <c r="AK111" s="760"/>
      <c r="AL111" s="760"/>
      <c r="AM111" s="760"/>
      <c r="AN111" s="760"/>
      <c r="AO111" s="760"/>
      <c r="AP111" s="760"/>
      <c r="AQ111" s="760"/>
      <c r="AR111" s="760"/>
      <c r="AS111" s="760"/>
      <c r="AT111" s="760"/>
      <c r="AU111" s="760"/>
      <c r="AV111" s="760"/>
      <c r="AW111" s="760"/>
      <c r="AX111" s="760"/>
      <c r="AY111" s="760"/>
      <c r="AZ111" s="760"/>
      <c r="BA111" s="760"/>
      <c r="BB111" s="760"/>
      <c r="BC111" s="760"/>
      <c r="BD111" s="760"/>
      <c r="BE111" s="760"/>
      <c r="BF111" s="760"/>
      <c r="BG111" s="760"/>
      <c r="BH111" s="760"/>
      <c r="BI111" s="760"/>
      <c r="BJ111" s="760"/>
      <c r="BK111" s="760"/>
      <c r="BL111" s="760"/>
      <c r="BM111" s="760"/>
      <c r="BN111" s="760"/>
      <c r="BO111" s="760"/>
      <c r="BP111" s="760"/>
      <c r="BQ111" s="760"/>
      <c r="BR111" s="760"/>
      <c r="BS111" s="760"/>
      <c r="BT111" s="760"/>
      <c r="BU111" s="760"/>
      <c r="BV111" s="760"/>
      <c r="BW111" s="760"/>
      <c r="BX111" s="760"/>
      <c r="BY111" s="760"/>
      <c r="BZ111" s="760"/>
      <c r="CA111" s="760"/>
      <c r="CB111" s="760"/>
      <c r="CC111" s="760"/>
      <c r="CD111" s="760"/>
      <c r="CE111" s="760"/>
      <c r="CF111" s="760"/>
      <c r="CG111" s="760"/>
      <c r="CH111" s="760"/>
      <c r="CI111" s="760"/>
      <c r="CJ111" s="760"/>
      <c r="CK111" s="760"/>
      <c r="CL111" s="760"/>
      <c r="CM111" s="760"/>
      <c r="CN111" s="760"/>
      <c r="CO111" s="760"/>
      <c r="CP111" s="760"/>
      <c r="CQ111" s="760"/>
      <c r="CR111" s="760"/>
      <c r="CS111" s="760"/>
      <c r="CT111" s="760"/>
      <c r="CU111" s="760"/>
      <c r="CV111" s="760"/>
      <c r="CW111" s="760"/>
      <c r="CX111" s="760"/>
      <c r="CY111" s="760"/>
      <c r="CZ111" s="760"/>
      <c r="DA111" s="760"/>
      <c r="DB111" s="760"/>
      <c r="DC111" s="760"/>
      <c r="DD111" s="760"/>
      <c r="DE111" s="760"/>
      <c r="DF111" s="760"/>
      <c r="DG111" s="760"/>
      <c r="DH111" s="760"/>
      <c r="DI111" s="760"/>
      <c r="DJ111" s="760"/>
      <c r="DK111" s="760"/>
      <c r="DL111" s="760"/>
      <c r="DM111" s="760"/>
      <c r="DN111" s="760"/>
      <c r="DO111" s="760"/>
      <c r="DP111" s="760"/>
      <c r="DQ111" s="760"/>
      <c r="DR111" s="760"/>
    </row>
    <row r="112" spans="1:122" s="761" customFormat="1" ht="28.5" hidden="1">
      <c r="A112" s="789" t="s">
        <v>1764</v>
      </c>
      <c r="B112" s="776" t="s">
        <v>1534</v>
      </c>
      <c r="C112" s="1320"/>
      <c r="D112" s="1320"/>
      <c r="E112" s="1320"/>
      <c r="F112" s="1320"/>
      <c r="G112" s="1320"/>
      <c r="H112" s="1320"/>
      <c r="I112" s="1320"/>
      <c r="J112" s="1320"/>
      <c r="K112" s="1320"/>
      <c r="L112" s="1320"/>
      <c r="M112" s="1320"/>
      <c r="N112" s="1320"/>
      <c r="O112" s="926"/>
      <c r="P112" s="760"/>
      <c r="Q112" s="760"/>
      <c r="R112" s="760"/>
      <c r="S112" s="760"/>
      <c r="T112" s="760"/>
      <c r="U112" s="760"/>
      <c r="V112" s="760"/>
      <c r="W112" s="760"/>
      <c r="X112" s="760"/>
      <c r="Y112" s="760"/>
      <c r="Z112" s="760"/>
      <c r="AA112" s="760"/>
      <c r="AB112" s="760"/>
      <c r="AC112" s="760"/>
      <c r="AD112" s="760"/>
      <c r="AE112" s="760"/>
      <c r="AF112" s="760"/>
      <c r="AG112" s="760"/>
      <c r="AH112" s="760"/>
      <c r="AI112" s="760"/>
      <c r="AJ112" s="760"/>
      <c r="AK112" s="760"/>
      <c r="AL112" s="760"/>
      <c r="AM112" s="760"/>
      <c r="AN112" s="760"/>
      <c r="AO112" s="760"/>
      <c r="AP112" s="760"/>
      <c r="AQ112" s="760"/>
      <c r="AR112" s="760"/>
      <c r="AS112" s="760"/>
      <c r="AT112" s="760"/>
      <c r="AU112" s="760"/>
      <c r="AV112" s="760"/>
      <c r="AW112" s="760"/>
      <c r="AX112" s="760"/>
      <c r="AY112" s="760"/>
      <c r="AZ112" s="760"/>
      <c r="BA112" s="760"/>
      <c r="BB112" s="760"/>
      <c r="BC112" s="760"/>
      <c r="BD112" s="760"/>
      <c r="BE112" s="760"/>
      <c r="BF112" s="760"/>
      <c r="BG112" s="760"/>
      <c r="BH112" s="760"/>
      <c r="BI112" s="760"/>
      <c r="BJ112" s="760"/>
      <c r="BK112" s="760"/>
      <c r="BL112" s="760"/>
      <c r="BM112" s="760"/>
      <c r="BN112" s="760"/>
      <c r="BO112" s="760"/>
      <c r="BP112" s="760"/>
      <c r="BQ112" s="760"/>
      <c r="BR112" s="760"/>
      <c r="BS112" s="760"/>
      <c r="BT112" s="760"/>
      <c r="BU112" s="760"/>
      <c r="BV112" s="760"/>
      <c r="BW112" s="760"/>
      <c r="BX112" s="760"/>
      <c r="BY112" s="760"/>
      <c r="BZ112" s="760"/>
      <c r="CA112" s="760"/>
      <c r="CB112" s="760"/>
      <c r="CC112" s="760"/>
      <c r="CD112" s="760"/>
      <c r="CE112" s="760"/>
      <c r="CF112" s="760"/>
      <c r="CG112" s="760"/>
      <c r="CH112" s="760"/>
      <c r="CI112" s="760"/>
      <c r="CJ112" s="760"/>
      <c r="CK112" s="760"/>
      <c r="CL112" s="760"/>
      <c r="CM112" s="760"/>
      <c r="CN112" s="760"/>
      <c r="CO112" s="760"/>
      <c r="CP112" s="760"/>
      <c r="CQ112" s="760"/>
      <c r="CR112" s="760"/>
      <c r="CS112" s="760"/>
      <c r="CT112" s="760"/>
      <c r="CU112" s="760"/>
      <c r="CV112" s="760"/>
      <c r="CW112" s="760"/>
      <c r="CX112" s="760"/>
      <c r="CY112" s="760"/>
      <c r="CZ112" s="760"/>
      <c r="DA112" s="760"/>
      <c r="DB112" s="760"/>
      <c r="DC112" s="760"/>
      <c r="DD112" s="760"/>
      <c r="DE112" s="760"/>
      <c r="DF112" s="760"/>
      <c r="DG112" s="760"/>
      <c r="DH112" s="760"/>
      <c r="DI112" s="760"/>
      <c r="DJ112" s="760"/>
      <c r="DK112" s="760"/>
      <c r="DL112" s="760"/>
      <c r="DM112" s="760"/>
      <c r="DN112" s="760"/>
      <c r="DO112" s="760"/>
      <c r="DP112" s="760"/>
      <c r="DQ112" s="760"/>
      <c r="DR112" s="760"/>
    </row>
    <row r="113" spans="1:122" s="761" customFormat="1" ht="28.5">
      <c r="A113" s="789" t="s">
        <v>1765</v>
      </c>
      <c r="B113" s="776" t="s">
        <v>1536</v>
      </c>
      <c r="C113" s="1320"/>
      <c r="D113" s="1320"/>
      <c r="E113" s="1320">
        <v>27.26</v>
      </c>
      <c r="F113" s="1320">
        <v>27.26</v>
      </c>
      <c r="G113" s="1320">
        <v>27.26</v>
      </c>
      <c r="H113" s="1320">
        <f>G113*1.04</f>
        <v>28.350400000000004</v>
      </c>
      <c r="I113" s="1320">
        <f>H113</f>
        <v>28.350400000000004</v>
      </c>
      <c r="J113" s="1320">
        <f>I113*1.04</f>
        <v>29.484416000000007</v>
      </c>
      <c r="K113" s="1320">
        <f>J113</f>
        <v>29.484416000000007</v>
      </c>
      <c r="L113" s="1320">
        <f>K113*1.04</f>
        <v>30.663792640000008</v>
      </c>
      <c r="M113" s="1320">
        <f>L113*1.04</f>
        <v>31.89034434560001</v>
      </c>
      <c r="N113" s="1320">
        <f>M113*1.04</f>
        <v>33.165958119424012</v>
      </c>
      <c r="O113" s="924"/>
      <c r="P113" s="760"/>
      <c r="Q113" s="760"/>
      <c r="R113" s="760"/>
      <c r="S113" s="760"/>
      <c r="T113" s="760"/>
      <c r="U113" s="760"/>
      <c r="V113" s="760"/>
      <c r="W113" s="760"/>
      <c r="X113" s="760"/>
      <c r="Y113" s="760"/>
      <c r="Z113" s="760"/>
      <c r="AA113" s="760"/>
      <c r="AB113" s="760"/>
      <c r="AC113" s="760"/>
      <c r="AD113" s="760"/>
      <c r="AE113" s="760"/>
      <c r="AF113" s="760"/>
      <c r="AG113" s="760"/>
      <c r="AH113" s="760"/>
      <c r="AI113" s="760"/>
      <c r="AJ113" s="760"/>
      <c r="AK113" s="760"/>
      <c r="AL113" s="760"/>
      <c r="AM113" s="760"/>
      <c r="AN113" s="760"/>
      <c r="AO113" s="760"/>
      <c r="AP113" s="760"/>
      <c r="AQ113" s="760"/>
      <c r="AR113" s="760"/>
      <c r="AS113" s="760"/>
      <c r="AT113" s="760"/>
      <c r="AU113" s="760"/>
      <c r="AV113" s="760"/>
      <c r="AW113" s="760"/>
      <c r="AX113" s="760"/>
      <c r="AY113" s="760"/>
      <c r="AZ113" s="760"/>
      <c r="BA113" s="760"/>
      <c r="BB113" s="760"/>
      <c r="BC113" s="760"/>
      <c r="BD113" s="760"/>
      <c r="BE113" s="760"/>
      <c r="BF113" s="760"/>
      <c r="BG113" s="760"/>
      <c r="BH113" s="760"/>
      <c r="BI113" s="760"/>
      <c r="BJ113" s="760"/>
      <c r="BK113" s="760"/>
      <c r="BL113" s="760"/>
      <c r="BM113" s="760"/>
      <c r="BN113" s="760"/>
      <c r="BO113" s="760"/>
      <c r="BP113" s="760"/>
      <c r="BQ113" s="760"/>
      <c r="BR113" s="760"/>
      <c r="BS113" s="760"/>
      <c r="BT113" s="760"/>
      <c r="BU113" s="760"/>
      <c r="BV113" s="760"/>
      <c r="BW113" s="760"/>
      <c r="BX113" s="760"/>
      <c r="BY113" s="760"/>
      <c r="BZ113" s="760"/>
      <c r="CA113" s="760"/>
      <c r="CB113" s="760"/>
      <c r="CC113" s="760"/>
      <c r="CD113" s="760"/>
      <c r="CE113" s="760"/>
      <c r="CF113" s="760"/>
      <c r="CG113" s="760"/>
      <c r="CH113" s="760"/>
      <c r="CI113" s="760"/>
      <c r="CJ113" s="760"/>
      <c r="CK113" s="760"/>
      <c r="CL113" s="760"/>
      <c r="CM113" s="760"/>
      <c r="CN113" s="760"/>
      <c r="CO113" s="760"/>
      <c r="CP113" s="760"/>
      <c r="CQ113" s="760"/>
      <c r="CR113" s="760"/>
      <c r="CS113" s="760"/>
      <c r="CT113" s="760"/>
      <c r="CU113" s="760"/>
      <c r="CV113" s="760"/>
      <c r="CW113" s="760"/>
      <c r="CX113" s="760"/>
      <c r="CY113" s="760"/>
      <c r="CZ113" s="760"/>
      <c r="DA113" s="760"/>
      <c r="DB113" s="760"/>
      <c r="DC113" s="760"/>
      <c r="DD113" s="760"/>
      <c r="DE113" s="760"/>
      <c r="DF113" s="760"/>
      <c r="DG113" s="760"/>
      <c r="DH113" s="760"/>
      <c r="DI113" s="760"/>
      <c r="DJ113" s="760"/>
      <c r="DK113" s="760"/>
      <c r="DL113" s="760"/>
      <c r="DM113" s="760"/>
      <c r="DN113" s="760"/>
      <c r="DO113" s="760"/>
      <c r="DP113" s="760"/>
      <c r="DQ113" s="760"/>
      <c r="DR113" s="760"/>
    </row>
    <row r="114" spans="1:122" s="761" customFormat="1" hidden="1">
      <c r="A114" s="1314"/>
      <c r="B114" s="1315" t="s">
        <v>1538</v>
      </c>
      <c r="C114" s="1320"/>
      <c r="D114" s="1320"/>
      <c r="E114" s="1320"/>
      <c r="F114" s="1320"/>
      <c r="G114" s="1320"/>
      <c r="H114" s="1320"/>
      <c r="I114" s="1320"/>
      <c r="J114" s="1320"/>
      <c r="K114" s="1320"/>
      <c r="L114" s="1320"/>
      <c r="M114" s="1320"/>
      <c r="N114" s="1320"/>
      <c r="O114" s="791"/>
      <c r="P114" s="760"/>
      <c r="Q114" s="760"/>
      <c r="R114" s="760"/>
      <c r="S114" s="760"/>
      <c r="T114" s="760"/>
      <c r="U114" s="760"/>
      <c r="V114" s="760"/>
      <c r="W114" s="760"/>
      <c r="X114" s="760"/>
      <c r="Y114" s="760"/>
      <c r="Z114" s="760"/>
      <c r="AA114" s="760"/>
      <c r="AB114" s="760"/>
      <c r="AC114" s="760"/>
      <c r="AD114" s="760"/>
      <c r="AE114" s="760"/>
      <c r="AF114" s="760"/>
      <c r="AG114" s="760"/>
      <c r="AH114" s="760"/>
      <c r="AI114" s="760"/>
      <c r="AJ114" s="760"/>
      <c r="AK114" s="760"/>
      <c r="AL114" s="760"/>
      <c r="AM114" s="760"/>
      <c r="AN114" s="760"/>
      <c r="AO114" s="760"/>
      <c r="AP114" s="760"/>
      <c r="AQ114" s="760"/>
      <c r="AR114" s="760"/>
      <c r="AS114" s="760"/>
      <c r="AT114" s="760"/>
      <c r="AU114" s="760"/>
      <c r="AV114" s="760"/>
      <c r="AW114" s="760"/>
      <c r="AX114" s="760"/>
      <c r="AY114" s="760"/>
      <c r="AZ114" s="760"/>
      <c r="BA114" s="760"/>
      <c r="BB114" s="760"/>
      <c r="BC114" s="760"/>
      <c r="BD114" s="760"/>
      <c r="BE114" s="760"/>
      <c r="BF114" s="760"/>
      <c r="BG114" s="760"/>
      <c r="BH114" s="760"/>
      <c r="BI114" s="760"/>
      <c r="BJ114" s="760"/>
      <c r="BK114" s="760"/>
      <c r="BL114" s="760"/>
      <c r="BM114" s="760"/>
      <c r="BN114" s="760"/>
      <c r="BO114" s="760"/>
      <c r="BP114" s="760"/>
      <c r="BQ114" s="760"/>
      <c r="BR114" s="760"/>
      <c r="BS114" s="760"/>
      <c r="BT114" s="760"/>
      <c r="BU114" s="760"/>
      <c r="BV114" s="760"/>
      <c r="BW114" s="760"/>
      <c r="BX114" s="760"/>
      <c r="BY114" s="760"/>
      <c r="BZ114" s="760"/>
      <c r="CA114" s="760"/>
      <c r="CB114" s="760"/>
      <c r="CC114" s="760"/>
      <c r="CD114" s="760"/>
      <c r="CE114" s="760"/>
      <c r="CF114" s="760"/>
      <c r="CG114" s="760"/>
      <c r="CH114" s="760"/>
      <c r="CI114" s="760"/>
      <c r="CJ114" s="760"/>
      <c r="CK114" s="760"/>
      <c r="CL114" s="760"/>
      <c r="CM114" s="760"/>
      <c r="CN114" s="760"/>
      <c r="CO114" s="760"/>
      <c r="CP114" s="760"/>
      <c r="CQ114" s="760"/>
      <c r="CR114" s="760"/>
      <c r="CS114" s="760"/>
      <c r="CT114" s="760"/>
      <c r="CU114" s="760"/>
      <c r="CV114" s="760"/>
      <c r="CW114" s="760"/>
      <c r="CX114" s="760"/>
      <c r="CY114" s="760"/>
      <c r="CZ114" s="760"/>
      <c r="DA114" s="760"/>
      <c r="DB114" s="760"/>
      <c r="DC114" s="760"/>
      <c r="DD114" s="760"/>
      <c r="DE114" s="760"/>
      <c r="DF114" s="760"/>
      <c r="DG114" s="760"/>
      <c r="DH114" s="760"/>
      <c r="DI114" s="760"/>
      <c r="DJ114" s="760"/>
      <c r="DK114" s="760"/>
      <c r="DL114" s="760"/>
      <c r="DM114" s="760"/>
      <c r="DN114" s="760"/>
      <c r="DO114" s="760"/>
      <c r="DP114" s="760"/>
      <c r="DQ114" s="760"/>
      <c r="DR114" s="760"/>
    </row>
    <row r="115" spans="1:122" s="826" customFormat="1" hidden="1">
      <c r="A115" s="789" t="s">
        <v>320</v>
      </c>
      <c r="B115" s="776" t="s">
        <v>1766</v>
      </c>
      <c r="C115" s="1320"/>
      <c r="D115" s="1320"/>
      <c r="E115" s="1320"/>
      <c r="F115" s="1320"/>
      <c r="G115" s="1320"/>
      <c r="H115" s="1320"/>
      <c r="I115" s="1320"/>
      <c r="J115" s="1320"/>
      <c r="K115" s="1320"/>
      <c r="L115" s="1320"/>
      <c r="M115" s="1320"/>
      <c r="N115" s="1320"/>
      <c r="O115" s="804"/>
      <c r="P115" s="819"/>
      <c r="Q115" s="819"/>
      <c r="R115" s="819"/>
      <c r="S115" s="819"/>
      <c r="T115" s="819"/>
      <c r="U115" s="819"/>
      <c r="V115" s="819"/>
      <c r="W115" s="819"/>
      <c r="X115" s="819"/>
      <c r="Y115" s="819"/>
      <c r="Z115" s="819"/>
      <c r="AA115" s="819"/>
      <c r="AB115" s="819"/>
      <c r="AC115" s="819"/>
      <c r="AD115" s="819"/>
      <c r="AE115" s="819"/>
      <c r="AF115" s="819"/>
      <c r="AG115" s="819"/>
      <c r="AH115" s="819"/>
      <c r="AI115" s="819"/>
      <c r="AJ115" s="819"/>
      <c r="AK115" s="819"/>
      <c r="AL115" s="819"/>
      <c r="AM115" s="819"/>
      <c r="AN115" s="819"/>
      <c r="AO115" s="819"/>
      <c r="AP115" s="819"/>
      <c r="AQ115" s="819"/>
      <c r="AR115" s="819"/>
      <c r="AS115" s="819"/>
      <c r="AT115" s="819"/>
      <c r="AU115" s="819"/>
      <c r="AV115" s="819"/>
      <c r="AW115" s="819"/>
      <c r="AX115" s="819"/>
      <c r="AY115" s="819"/>
      <c r="AZ115" s="819"/>
      <c r="BA115" s="819"/>
      <c r="BB115" s="819"/>
      <c r="BC115" s="819"/>
      <c r="BD115" s="819"/>
      <c r="BE115" s="819"/>
      <c r="BF115" s="819"/>
      <c r="BG115" s="819"/>
      <c r="BH115" s="819"/>
      <c r="BI115" s="819"/>
      <c r="BJ115" s="819"/>
      <c r="BK115" s="819"/>
      <c r="BL115" s="819"/>
      <c r="BM115" s="819"/>
      <c r="BN115" s="819"/>
      <c r="BO115" s="819"/>
      <c r="BP115" s="819"/>
      <c r="BQ115" s="819"/>
      <c r="BR115" s="819"/>
      <c r="BS115" s="819"/>
      <c r="BT115" s="819"/>
      <c r="BU115" s="819"/>
      <c r="BV115" s="819"/>
      <c r="BW115" s="819"/>
      <c r="BX115" s="819"/>
      <c r="BY115" s="819"/>
      <c r="BZ115" s="819"/>
      <c r="CA115" s="819"/>
      <c r="CB115" s="819"/>
      <c r="CC115" s="819"/>
      <c r="CD115" s="819"/>
      <c r="CE115" s="819"/>
      <c r="CF115" s="819"/>
      <c r="CG115" s="819"/>
      <c r="CH115" s="819"/>
      <c r="CI115" s="819"/>
      <c r="CJ115" s="819"/>
      <c r="CK115" s="819"/>
      <c r="CL115" s="819"/>
      <c r="CM115" s="819"/>
      <c r="CN115" s="819"/>
      <c r="CO115" s="819"/>
      <c r="CP115" s="819"/>
      <c r="CQ115" s="819"/>
      <c r="CR115" s="819"/>
      <c r="CS115" s="819"/>
      <c r="CT115" s="819"/>
      <c r="CU115" s="819"/>
      <c r="CV115" s="819"/>
      <c r="CW115" s="819"/>
      <c r="CX115" s="819"/>
      <c r="CY115" s="819"/>
      <c r="CZ115" s="819"/>
      <c r="DA115" s="819"/>
      <c r="DB115" s="819"/>
      <c r="DC115" s="819"/>
      <c r="DD115" s="819"/>
      <c r="DE115" s="819"/>
      <c r="DF115" s="819"/>
      <c r="DG115" s="819"/>
      <c r="DH115" s="819"/>
      <c r="DI115" s="819"/>
      <c r="DJ115" s="819"/>
      <c r="DK115" s="819"/>
      <c r="DL115" s="819"/>
      <c r="DM115" s="819"/>
      <c r="DN115" s="819"/>
      <c r="DO115" s="819"/>
      <c r="DP115" s="819"/>
      <c r="DQ115" s="819"/>
      <c r="DR115" s="819"/>
    </row>
    <row r="116" spans="1:122" s="826" customFormat="1" ht="28.5" hidden="1">
      <c r="A116" s="1313" t="s">
        <v>652</v>
      </c>
      <c r="B116" s="1316" t="s">
        <v>1767</v>
      </c>
      <c r="C116" s="1325"/>
      <c r="D116" s="1325"/>
      <c r="E116" s="1325"/>
      <c r="F116" s="1325"/>
      <c r="G116" s="1325"/>
      <c r="H116" s="1325"/>
      <c r="I116" s="1325"/>
      <c r="J116" s="1325"/>
      <c r="K116" s="1325"/>
      <c r="L116" s="1325"/>
      <c r="M116" s="1325"/>
      <c r="N116" s="1325"/>
      <c r="O116" s="926"/>
      <c r="P116" s="819"/>
      <c r="Q116" s="819"/>
      <c r="R116" s="819"/>
      <c r="S116" s="819"/>
      <c r="T116" s="819"/>
      <c r="U116" s="819"/>
      <c r="V116" s="819"/>
      <c r="W116" s="819"/>
      <c r="X116" s="819"/>
      <c r="Y116" s="819"/>
      <c r="Z116" s="819"/>
      <c r="AA116" s="819"/>
      <c r="AB116" s="819"/>
      <c r="AC116" s="819"/>
      <c r="AD116" s="819"/>
      <c r="AE116" s="819"/>
      <c r="AF116" s="819"/>
      <c r="AG116" s="819"/>
      <c r="AH116" s="819"/>
      <c r="AI116" s="819"/>
      <c r="AJ116" s="819"/>
      <c r="AK116" s="819"/>
      <c r="AL116" s="819"/>
      <c r="AM116" s="819"/>
      <c r="AN116" s="819"/>
      <c r="AO116" s="819"/>
      <c r="AP116" s="819"/>
      <c r="AQ116" s="819"/>
      <c r="AR116" s="819"/>
      <c r="AS116" s="819"/>
      <c r="AT116" s="819"/>
      <c r="AU116" s="819"/>
      <c r="AV116" s="819"/>
      <c r="AW116" s="819"/>
      <c r="AX116" s="819"/>
      <c r="AY116" s="819"/>
      <c r="AZ116" s="819"/>
      <c r="BA116" s="819"/>
      <c r="BB116" s="819"/>
      <c r="BC116" s="819"/>
      <c r="BD116" s="819"/>
      <c r="BE116" s="819"/>
      <c r="BF116" s="819"/>
      <c r="BG116" s="819"/>
      <c r="BH116" s="819"/>
      <c r="BI116" s="819"/>
      <c r="BJ116" s="819"/>
      <c r="BK116" s="819"/>
      <c r="BL116" s="819"/>
      <c r="BM116" s="819"/>
      <c r="BN116" s="819"/>
      <c r="BO116" s="819"/>
      <c r="BP116" s="819"/>
      <c r="BQ116" s="819"/>
      <c r="BR116" s="819"/>
      <c r="BS116" s="819"/>
      <c r="BT116" s="819"/>
      <c r="BU116" s="819"/>
      <c r="BV116" s="819"/>
      <c r="BW116" s="819"/>
      <c r="BX116" s="819"/>
      <c r="BY116" s="819"/>
      <c r="BZ116" s="819"/>
      <c r="CA116" s="819"/>
      <c r="CB116" s="819"/>
      <c r="CC116" s="819"/>
      <c r="CD116" s="819"/>
      <c r="CE116" s="819"/>
      <c r="CF116" s="819"/>
      <c r="CG116" s="819"/>
      <c r="CH116" s="819"/>
      <c r="CI116" s="819"/>
      <c r="CJ116" s="819"/>
      <c r="CK116" s="819"/>
      <c r="CL116" s="819"/>
      <c r="CM116" s="819"/>
      <c r="CN116" s="819"/>
      <c r="CO116" s="819"/>
      <c r="CP116" s="819"/>
      <c r="CQ116" s="819"/>
      <c r="CR116" s="819"/>
      <c r="CS116" s="819"/>
      <c r="CT116" s="819"/>
      <c r="CU116" s="819"/>
      <c r="CV116" s="819"/>
      <c r="CW116" s="819"/>
      <c r="CX116" s="819"/>
      <c r="CY116" s="819"/>
      <c r="CZ116" s="819"/>
      <c r="DA116" s="819"/>
      <c r="DB116" s="819"/>
      <c r="DC116" s="819"/>
      <c r="DD116" s="819"/>
      <c r="DE116" s="819"/>
      <c r="DF116" s="819"/>
      <c r="DG116" s="819"/>
      <c r="DH116" s="819"/>
      <c r="DI116" s="819"/>
      <c r="DJ116" s="819"/>
      <c r="DK116" s="819"/>
      <c r="DL116" s="819"/>
      <c r="DM116" s="819"/>
      <c r="DN116" s="819"/>
      <c r="DO116" s="819"/>
      <c r="DP116" s="819"/>
      <c r="DQ116" s="819"/>
      <c r="DR116" s="819"/>
    </row>
    <row r="117" spans="1:122" s="826" customFormat="1">
      <c r="A117" s="789" t="s">
        <v>321</v>
      </c>
      <c r="B117" s="1317" t="s">
        <v>1008</v>
      </c>
      <c r="C117" s="822">
        <f>C17/C11</f>
        <v>41.958826106000885</v>
      </c>
      <c r="D117" s="822">
        <f t="shared" ref="D117:N117" si="7">D17/D11</f>
        <v>31.595005715290597</v>
      </c>
      <c r="E117" s="822">
        <f t="shared" si="7"/>
        <v>58.234540211470687</v>
      </c>
      <c r="F117" s="822">
        <f t="shared" si="7"/>
        <v>58.234540211470687</v>
      </c>
      <c r="G117" s="822">
        <f t="shared" si="7"/>
        <v>58.234540211470687</v>
      </c>
      <c r="H117" s="822">
        <f t="shared" si="7"/>
        <v>60.563921819929519</v>
      </c>
      <c r="I117" s="822">
        <f t="shared" si="7"/>
        <v>60.563921819929519</v>
      </c>
      <c r="J117" s="822">
        <f t="shared" si="7"/>
        <v>62.986478692726706</v>
      </c>
      <c r="K117" s="822">
        <f t="shared" si="7"/>
        <v>62.986478692726706</v>
      </c>
      <c r="L117" s="822">
        <f t="shared" si="7"/>
        <v>65.505937840435777</v>
      </c>
      <c r="M117" s="822">
        <f t="shared" si="7"/>
        <v>65.505937840435777</v>
      </c>
      <c r="N117" s="822">
        <f t="shared" si="7"/>
        <v>68.126175354053203</v>
      </c>
      <c r="O117" s="926"/>
      <c r="P117" s="819"/>
      <c r="Q117" s="819"/>
      <c r="R117" s="819"/>
      <c r="S117" s="819"/>
      <c r="T117" s="819"/>
      <c r="U117" s="819"/>
      <c r="V117" s="819"/>
      <c r="W117" s="819"/>
      <c r="X117" s="819"/>
      <c r="Y117" s="819"/>
      <c r="Z117" s="819"/>
      <c r="AA117" s="819"/>
      <c r="AB117" s="819"/>
      <c r="AC117" s="819"/>
      <c r="AD117" s="819"/>
      <c r="AE117" s="819"/>
      <c r="AF117" s="819"/>
      <c r="AG117" s="819"/>
      <c r="AH117" s="819"/>
      <c r="AI117" s="819"/>
      <c r="AJ117" s="819"/>
      <c r="AK117" s="819"/>
      <c r="AL117" s="819"/>
      <c r="AM117" s="819"/>
      <c r="AN117" s="819"/>
      <c r="AO117" s="819"/>
      <c r="AP117" s="819"/>
      <c r="AQ117" s="819"/>
      <c r="AR117" s="819"/>
      <c r="AS117" s="819"/>
      <c r="AT117" s="819"/>
      <c r="AU117" s="819"/>
      <c r="AV117" s="819"/>
      <c r="AW117" s="819"/>
      <c r="AX117" s="819"/>
      <c r="AY117" s="819"/>
      <c r="AZ117" s="819"/>
      <c r="BA117" s="819"/>
      <c r="BB117" s="819"/>
      <c r="BC117" s="819"/>
      <c r="BD117" s="819"/>
      <c r="BE117" s="819"/>
      <c r="BF117" s="819"/>
      <c r="BG117" s="819"/>
      <c r="BH117" s="819"/>
      <c r="BI117" s="819"/>
      <c r="BJ117" s="819"/>
      <c r="BK117" s="819"/>
      <c r="BL117" s="819"/>
      <c r="BM117" s="819"/>
      <c r="BN117" s="819"/>
      <c r="BO117" s="819"/>
      <c r="BP117" s="819"/>
      <c r="BQ117" s="819"/>
      <c r="BR117" s="819"/>
      <c r="BS117" s="819"/>
      <c r="BT117" s="819"/>
      <c r="BU117" s="819"/>
      <c r="BV117" s="819"/>
      <c r="BW117" s="819"/>
      <c r="BX117" s="819"/>
      <c r="BY117" s="819"/>
      <c r="BZ117" s="819"/>
      <c r="CA117" s="819"/>
      <c r="CB117" s="819"/>
      <c r="CC117" s="819"/>
      <c r="CD117" s="819"/>
      <c r="CE117" s="819"/>
      <c r="CF117" s="819"/>
      <c r="CG117" s="819"/>
      <c r="CH117" s="819"/>
      <c r="CI117" s="819"/>
      <c r="CJ117" s="819"/>
      <c r="CK117" s="819"/>
      <c r="CL117" s="819"/>
      <c r="CM117" s="819"/>
      <c r="CN117" s="819"/>
      <c r="CO117" s="819"/>
      <c r="CP117" s="819"/>
      <c r="CQ117" s="819"/>
      <c r="CR117" s="819"/>
      <c r="CS117" s="819"/>
      <c r="CT117" s="819"/>
      <c r="CU117" s="819"/>
      <c r="CV117" s="819"/>
      <c r="CW117" s="819"/>
      <c r="CX117" s="819"/>
      <c r="CY117" s="819"/>
      <c r="CZ117" s="819"/>
      <c r="DA117" s="819"/>
      <c r="DB117" s="819"/>
      <c r="DC117" s="819"/>
      <c r="DD117" s="819"/>
      <c r="DE117" s="819"/>
      <c r="DF117" s="819"/>
      <c r="DG117" s="819"/>
      <c r="DH117" s="819"/>
      <c r="DI117" s="819"/>
      <c r="DJ117" s="819"/>
      <c r="DK117" s="819"/>
      <c r="DL117" s="819"/>
      <c r="DM117" s="819"/>
      <c r="DN117" s="819"/>
      <c r="DO117" s="819"/>
      <c r="DP117" s="819"/>
      <c r="DQ117" s="819"/>
      <c r="DR117" s="819"/>
    </row>
    <row r="118" spans="1:122" s="826" customFormat="1">
      <c r="A118" s="789" t="s">
        <v>1539</v>
      </c>
      <c r="B118" s="1318" t="s">
        <v>1009</v>
      </c>
      <c r="C118" s="825"/>
      <c r="D118" s="825"/>
      <c r="E118" s="825"/>
      <c r="F118" s="825"/>
      <c r="G118" s="825"/>
      <c r="H118" s="825"/>
      <c r="I118" s="825"/>
      <c r="J118" s="825"/>
      <c r="K118" s="825"/>
      <c r="L118" s="825"/>
      <c r="M118" s="825"/>
      <c r="N118" s="825"/>
      <c r="O118" s="926"/>
      <c r="P118" s="819"/>
      <c r="Q118" s="819"/>
      <c r="R118" s="819"/>
      <c r="S118" s="819"/>
      <c r="T118" s="819"/>
      <c r="U118" s="819"/>
      <c r="V118" s="819"/>
      <c r="W118" s="819"/>
      <c r="X118" s="819"/>
      <c r="Y118" s="819"/>
      <c r="Z118" s="819"/>
      <c r="AA118" s="819"/>
      <c r="AB118" s="819"/>
      <c r="AC118" s="819"/>
      <c r="AD118" s="819"/>
      <c r="AE118" s="819"/>
      <c r="AF118" s="819"/>
      <c r="AG118" s="819"/>
      <c r="AH118" s="819"/>
      <c r="AI118" s="819"/>
      <c r="AJ118" s="819"/>
      <c r="AK118" s="819"/>
      <c r="AL118" s="819"/>
      <c r="AM118" s="819"/>
      <c r="AN118" s="819"/>
      <c r="AO118" s="819"/>
      <c r="AP118" s="819"/>
      <c r="AQ118" s="819"/>
      <c r="AR118" s="819"/>
      <c r="AS118" s="819"/>
      <c r="AT118" s="819"/>
      <c r="AU118" s="819"/>
      <c r="AV118" s="819"/>
      <c r="AW118" s="819"/>
      <c r="AX118" s="819"/>
      <c r="AY118" s="819"/>
      <c r="AZ118" s="819"/>
      <c r="BA118" s="819"/>
      <c r="BB118" s="819"/>
      <c r="BC118" s="819"/>
      <c r="BD118" s="819"/>
      <c r="BE118" s="819"/>
      <c r="BF118" s="819"/>
      <c r="BG118" s="819"/>
      <c r="BH118" s="819"/>
      <c r="BI118" s="819"/>
      <c r="BJ118" s="819"/>
      <c r="BK118" s="819"/>
      <c r="BL118" s="819"/>
      <c r="BM118" s="819"/>
      <c r="BN118" s="819"/>
      <c r="BO118" s="819"/>
      <c r="BP118" s="819"/>
      <c r="BQ118" s="819"/>
      <c r="BR118" s="819"/>
      <c r="BS118" s="819"/>
      <c r="BT118" s="819"/>
      <c r="BU118" s="819"/>
      <c r="BV118" s="819"/>
      <c r="BW118" s="819"/>
      <c r="BX118" s="819"/>
      <c r="BY118" s="819"/>
      <c r="BZ118" s="819"/>
      <c r="CA118" s="819"/>
      <c r="CB118" s="819"/>
      <c r="CC118" s="819"/>
      <c r="CD118" s="819"/>
      <c r="CE118" s="819"/>
      <c r="CF118" s="819"/>
      <c r="CG118" s="819"/>
      <c r="CH118" s="819"/>
      <c r="CI118" s="819"/>
      <c r="CJ118" s="819"/>
      <c r="CK118" s="819"/>
      <c r="CL118" s="819"/>
      <c r="CM118" s="819"/>
      <c r="CN118" s="819"/>
      <c r="CO118" s="819"/>
      <c r="CP118" s="819"/>
      <c r="CQ118" s="819"/>
      <c r="CR118" s="819"/>
      <c r="CS118" s="819"/>
      <c r="CT118" s="819"/>
      <c r="CU118" s="819"/>
      <c r="CV118" s="819"/>
      <c r="CW118" s="819"/>
      <c r="CX118" s="819"/>
      <c r="CY118" s="819"/>
      <c r="CZ118" s="819"/>
      <c r="DA118" s="819"/>
      <c r="DB118" s="819"/>
      <c r="DC118" s="819"/>
      <c r="DD118" s="819"/>
      <c r="DE118" s="819"/>
      <c r="DF118" s="819"/>
      <c r="DG118" s="819"/>
      <c r="DH118" s="819"/>
      <c r="DI118" s="819"/>
      <c r="DJ118" s="819"/>
      <c r="DK118" s="819"/>
      <c r="DL118" s="819"/>
      <c r="DM118" s="819"/>
      <c r="DN118" s="819"/>
      <c r="DO118" s="819"/>
      <c r="DP118" s="819"/>
      <c r="DQ118" s="819"/>
      <c r="DR118" s="819"/>
    </row>
    <row r="119" spans="1:122" s="826" customFormat="1" hidden="1">
      <c r="A119" s="827" t="s">
        <v>1545</v>
      </c>
      <c r="B119" s="828" t="s">
        <v>1546</v>
      </c>
      <c r="C119" s="830"/>
      <c r="D119" s="792"/>
      <c r="E119" s="830"/>
      <c r="F119" s="830"/>
      <c r="G119" s="778"/>
      <c r="H119" s="778"/>
      <c r="I119" s="778"/>
      <c r="J119" s="778"/>
      <c r="K119" s="778"/>
      <c r="L119" s="778"/>
      <c r="M119" s="778"/>
      <c r="N119" s="778"/>
      <c r="O119" s="926"/>
      <c r="P119" s="819"/>
      <c r="Q119" s="819"/>
      <c r="R119" s="819"/>
      <c r="S119" s="819"/>
      <c r="T119" s="819"/>
      <c r="U119" s="819"/>
      <c r="V119" s="819"/>
      <c r="W119" s="819"/>
      <c r="X119" s="819"/>
      <c r="Y119" s="819"/>
      <c r="Z119" s="819"/>
      <c r="AA119" s="819"/>
      <c r="AB119" s="819"/>
      <c r="AC119" s="819"/>
      <c r="AD119" s="819"/>
      <c r="AE119" s="819"/>
      <c r="AF119" s="819"/>
      <c r="AG119" s="819"/>
      <c r="AH119" s="819"/>
      <c r="AI119" s="819"/>
      <c r="AJ119" s="819"/>
      <c r="AK119" s="819"/>
      <c r="AL119" s="819"/>
      <c r="AM119" s="819"/>
      <c r="AN119" s="819"/>
      <c r="AO119" s="819"/>
      <c r="AP119" s="819"/>
      <c r="AQ119" s="819"/>
      <c r="AR119" s="819"/>
      <c r="AS119" s="819"/>
      <c r="AT119" s="819"/>
      <c r="AU119" s="819"/>
      <c r="AV119" s="819"/>
      <c r="AW119" s="819"/>
      <c r="AX119" s="819"/>
      <c r="AY119" s="819"/>
      <c r="AZ119" s="819"/>
      <c r="BA119" s="819"/>
      <c r="BB119" s="819"/>
      <c r="BC119" s="819"/>
      <c r="BD119" s="819"/>
      <c r="BE119" s="819"/>
      <c r="BF119" s="819"/>
      <c r="BG119" s="819"/>
      <c r="BH119" s="819"/>
      <c r="BI119" s="819"/>
      <c r="BJ119" s="819"/>
      <c r="BK119" s="819"/>
      <c r="BL119" s="819"/>
      <c r="BM119" s="819"/>
      <c r="BN119" s="819"/>
      <c r="BO119" s="819"/>
      <c r="BP119" s="819"/>
      <c r="BQ119" s="819"/>
      <c r="BR119" s="819"/>
      <c r="BS119" s="819"/>
      <c r="BT119" s="819"/>
      <c r="BU119" s="819"/>
      <c r="BV119" s="819"/>
      <c r="BW119" s="819"/>
      <c r="BX119" s="819"/>
      <c r="BY119" s="819"/>
      <c r="BZ119" s="819"/>
      <c r="CA119" s="819"/>
      <c r="CB119" s="819"/>
      <c r="CC119" s="819"/>
      <c r="CD119" s="819"/>
      <c r="CE119" s="819"/>
      <c r="CF119" s="819"/>
      <c r="CG119" s="819"/>
      <c r="CH119" s="819"/>
      <c r="CI119" s="819"/>
      <c r="CJ119" s="819"/>
      <c r="CK119" s="819"/>
      <c r="CL119" s="819"/>
      <c r="CM119" s="819"/>
      <c r="CN119" s="819"/>
      <c r="CO119" s="819"/>
      <c r="CP119" s="819"/>
      <c r="CQ119" s="819"/>
      <c r="CR119" s="819"/>
      <c r="CS119" s="819"/>
      <c r="CT119" s="819"/>
      <c r="CU119" s="819"/>
      <c r="CV119" s="819"/>
      <c r="CW119" s="819"/>
      <c r="CX119" s="819"/>
      <c r="CY119" s="819"/>
      <c r="CZ119" s="819"/>
      <c r="DA119" s="819"/>
      <c r="DB119" s="819"/>
      <c r="DC119" s="819"/>
      <c r="DD119" s="819"/>
      <c r="DE119" s="819"/>
      <c r="DF119" s="819"/>
      <c r="DG119" s="819"/>
      <c r="DH119" s="819"/>
      <c r="DI119" s="819"/>
      <c r="DJ119" s="819"/>
      <c r="DK119" s="819"/>
      <c r="DL119" s="819"/>
      <c r="DM119" s="819"/>
      <c r="DN119" s="819"/>
      <c r="DO119" s="819"/>
      <c r="DP119" s="819"/>
      <c r="DQ119" s="819"/>
      <c r="DR119" s="819"/>
    </row>
    <row r="120" spans="1:122" s="826" customFormat="1" hidden="1">
      <c r="A120" s="831" t="s">
        <v>1547</v>
      </c>
      <c r="B120" s="832" t="s">
        <v>1548</v>
      </c>
      <c r="C120" s="833"/>
      <c r="D120" s="833"/>
      <c r="E120" s="833"/>
      <c r="F120" s="833"/>
      <c r="G120" s="833"/>
      <c r="H120" s="833"/>
      <c r="I120" s="833"/>
      <c r="J120" s="833"/>
      <c r="K120" s="833"/>
      <c r="L120" s="833"/>
      <c r="M120" s="833"/>
      <c r="N120" s="833"/>
      <c r="O120" s="780"/>
      <c r="P120" s="819"/>
      <c r="Q120" s="819"/>
      <c r="R120" s="819"/>
      <c r="S120" s="819"/>
      <c r="T120" s="819"/>
      <c r="U120" s="819"/>
      <c r="V120" s="819"/>
      <c r="W120" s="819"/>
      <c r="X120" s="819"/>
      <c r="Y120" s="819"/>
      <c r="Z120" s="819"/>
      <c r="AA120" s="819"/>
      <c r="AB120" s="819"/>
      <c r="AC120" s="819"/>
      <c r="AD120" s="819"/>
      <c r="AE120" s="819"/>
      <c r="AF120" s="819"/>
      <c r="AG120" s="819"/>
      <c r="AH120" s="819"/>
      <c r="AI120" s="819"/>
      <c r="AJ120" s="819"/>
      <c r="AK120" s="819"/>
      <c r="AL120" s="819"/>
      <c r="AM120" s="819"/>
      <c r="AN120" s="819"/>
      <c r="AO120" s="819"/>
      <c r="AP120" s="819"/>
      <c r="AQ120" s="819"/>
      <c r="AR120" s="819"/>
      <c r="AS120" s="819"/>
      <c r="AT120" s="819"/>
      <c r="AU120" s="819"/>
      <c r="AV120" s="819"/>
      <c r="AW120" s="819"/>
      <c r="AX120" s="819"/>
      <c r="AY120" s="819"/>
      <c r="AZ120" s="819"/>
      <c r="BA120" s="819"/>
      <c r="BB120" s="819"/>
      <c r="BC120" s="819"/>
      <c r="BD120" s="819"/>
      <c r="BE120" s="819"/>
      <c r="BF120" s="819"/>
      <c r="BG120" s="819"/>
      <c r="BH120" s="819"/>
      <c r="BI120" s="819"/>
      <c r="BJ120" s="819"/>
      <c r="BK120" s="819"/>
      <c r="BL120" s="819"/>
      <c r="BM120" s="819"/>
      <c r="BN120" s="819"/>
      <c r="BO120" s="819"/>
      <c r="BP120" s="819"/>
      <c r="BQ120" s="819"/>
      <c r="BR120" s="819"/>
      <c r="BS120" s="819"/>
      <c r="BT120" s="819"/>
      <c r="BU120" s="819"/>
      <c r="BV120" s="819"/>
      <c r="BW120" s="819"/>
      <c r="BX120" s="819"/>
      <c r="BY120" s="819"/>
      <c r="BZ120" s="819"/>
      <c r="CA120" s="819"/>
      <c r="CB120" s="819"/>
      <c r="CC120" s="819"/>
      <c r="CD120" s="819"/>
      <c r="CE120" s="819"/>
      <c r="CF120" s="819"/>
      <c r="CG120" s="819"/>
      <c r="CH120" s="819"/>
      <c r="CI120" s="819"/>
      <c r="CJ120" s="819"/>
      <c r="CK120" s="819"/>
      <c r="CL120" s="819"/>
      <c r="CM120" s="819"/>
      <c r="CN120" s="819"/>
      <c r="CO120" s="819"/>
      <c r="CP120" s="819"/>
      <c r="CQ120" s="819"/>
      <c r="CR120" s="819"/>
      <c r="CS120" s="819"/>
      <c r="CT120" s="819"/>
      <c r="CU120" s="819"/>
      <c r="CV120" s="819"/>
      <c r="CW120" s="819"/>
      <c r="CX120" s="819"/>
      <c r="CY120" s="819"/>
      <c r="CZ120" s="819"/>
      <c r="DA120" s="819"/>
      <c r="DB120" s="819"/>
      <c r="DC120" s="819"/>
      <c r="DD120" s="819"/>
      <c r="DE120" s="819"/>
      <c r="DF120" s="819"/>
      <c r="DG120" s="819"/>
      <c r="DH120" s="819"/>
      <c r="DI120" s="819"/>
      <c r="DJ120" s="819"/>
      <c r="DK120" s="819"/>
      <c r="DL120" s="819"/>
      <c r="DM120" s="819"/>
      <c r="DN120" s="819"/>
      <c r="DO120" s="819"/>
      <c r="DP120" s="819"/>
      <c r="DQ120" s="819"/>
      <c r="DR120" s="819"/>
    </row>
    <row r="121" spans="1:122" ht="14.25" hidden="1" customHeight="1">
      <c r="A121" s="834" t="e">
        <v>#REF!</v>
      </c>
      <c r="B121" s="835"/>
      <c r="C121" s="836"/>
      <c r="D121" s="837"/>
      <c r="E121" s="837"/>
      <c r="F121" s="837"/>
      <c r="G121" s="838"/>
      <c r="H121" s="838"/>
      <c r="I121" s="838"/>
      <c r="J121" s="838"/>
      <c r="K121" s="839"/>
    </row>
  </sheetData>
  <sheetProtection formatColumns="0" formatRows="0"/>
  <mergeCells count="22">
    <mergeCell ref="L7:L8"/>
    <mergeCell ref="G7:G8"/>
    <mergeCell ref="H7:H8"/>
    <mergeCell ref="I7:I8"/>
    <mergeCell ref="J7:J8"/>
    <mergeCell ref="K7:K8"/>
    <mergeCell ref="A1:O1"/>
    <mergeCell ref="A2:O2"/>
    <mergeCell ref="A3:O3"/>
    <mergeCell ref="F7:F8"/>
    <mergeCell ref="A5:B5"/>
    <mergeCell ref="C5:E5"/>
    <mergeCell ref="A6:B6"/>
    <mergeCell ref="C6:E6"/>
    <mergeCell ref="A7:A8"/>
    <mergeCell ref="B7:B8"/>
    <mergeCell ref="C7:C8"/>
    <mergeCell ref="D7:D8"/>
    <mergeCell ref="E7:E8"/>
    <mergeCell ref="M7:M8"/>
    <mergeCell ref="N7:N8"/>
    <mergeCell ref="O7:O8"/>
  </mergeCells>
  <pageMargins left="0.31496062992125984" right="0.19685039370078741" top="0.94488188976377963" bottom="0.15748031496062992" header="0" footer="0"/>
  <pageSetup paperSize="9" scale="41" fitToHeight="0" orientation="landscape" r:id="rId1"/>
  <headerFooter alignWithMargins="0"/>
  <legacy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S121"/>
  <sheetViews>
    <sheetView view="pageBreakPreview" topLeftCell="A34" zoomScale="85" zoomScaleNormal="70" zoomScaleSheetLayoutView="85" workbookViewId="0">
      <selection activeCell="L52" sqref="L1:L1048576"/>
    </sheetView>
  </sheetViews>
  <sheetFormatPr defaultRowHeight="14.25" outlineLevelCol="1"/>
  <cols>
    <col min="1" max="1" width="15.140625" style="759" customWidth="1"/>
    <col min="2" max="2" width="56.7109375" style="759" customWidth="1"/>
    <col min="3" max="3" width="20" style="760" customWidth="1"/>
    <col min="4" max="4" width="19" style="759" customWidth="1"/>
    <col min="5" max="5" width="22.140625" style="759" customWidth="1"/>
    <col min="6" max="6" width="23.28515625" style="759" customWidth="1"/>
    <col min="7" max="7" width="21.140625" style="759" customWidth="1" outlineLevel="1"/>
    <col min="8" max="8" width="23" style="759" customWidth="1" outlineLevel="1"/>
    <col min="9" max="9" width="20.5703125" style="759" customWidth="1" outlineLevel="1"/>
    <col min="10" max="10" width="21.7109375" style="759" customWidth="1" outlineLevel="1"/>
    <col min="11" max="11" width="15.140625" style="759" customWidth="1"/>
    <col min="12" max="123" width="9.140625" style="760"/>
    <col min="124" max="16384" width="9.140625" style="759"/>
  </cols>
  <sheetData>
    <row r="1" spans="1:123">
      <c r="A1" s="1795" t="s">
        <v>1078</v>
      </c>
      <c r="B1" s="1843"/>
      <c r="C1" s="1843"/>
      <c r="D1" s="1843"/>
      <c r="E1" s="1843"/>
      <c r="F1" s="1843"/>
      <c r="G1" s="1843"/>
      <c r="H1" s="1843"/>
      <c r="I1" s="1843"/>
      <c r="J1" s="1843"/>
      <c r="K1" s="1843"/>
    </row>
    <row r="2" spans="1:123">
      <c r="A2" s="1795" t="s">
        <v>1552</v>
      </c>
      <c r="B2" s="1843"/>
      <c r="C2" s="1843"/>
      <c r="D2" s="1843"/>
      <c r="E2" s="1843"/>
      <c r="F2" s="1843"/>
      <c r="G2" s="1843"/>
      <c r="H2" s="1843"/>
      <c r="I2" s="1843"/>
      <c r="J2" s="1843"/>
      <c r="K2" s="1843"/>
    </row>
    <row r="3" spans="1:123">
      <c r="A3" s="1795"/>
      <c r="B3" s="1843"/>
      <c r="C3" s="1843"/>
      <c r="D3" s="1843"/>
      <c r="E3" s="1843"/>
      <c r="F3" s="1843"/>
      <c r="G3" s="1843"/>
      <c r="H3" s="1843"/>
      <c r="I3" s="1843"/>
      <c r="J3" s="1843"/>
      <c r="K3" s="1843"/>
    </row>
    <row r="5" spans="1:123" ht="18.75" customHeight="1">
      <c r="A5" s="1841" t="s">
        <v>733</v>
      </c>
      <c r="B5" s="1841"/>
      <c r="C5" s="1835" t="s">
        <v>1550</v>
      </c>
      <c r="D5" s="1835"/>
      <c r="E5" s="1836"/>
    </row>
    <row r="6" spans="1:123" ht="13.5" customHeight="1">
      <c r="A6" s="1834" t="s">
        <v>1258</v>
      </c>
      <c r="B6" s="1834"/>
      <c r="C6" s="1835" t="s">
        <v>1347</v>
      </c>
      <c r="D6" s="1835"/>
      <c r="E6" s="1836"/>
    </row>
    <row r="7" spans="1:123" s="761" customFormat="1" ht="13.5" customHeight="1">
      <c r="A7" s="1837" t="s">
        <v>721</v>
      </c>
      <c r="B7" s="1838" t="s">
        <v>915</v>
      </c>
      <c r="C7" s="1839" t="s">
        <v>1348</v>
      </c>
      <c r="D7" s="1839" t="s">
        <v>1349</v>
      </c>
      <c r="E7" s="1839" t="s">
        <v>1350</v>
      </c>
      <c r="F7" s="1839" t="s">
        <v>1351</v>
      </c>
      <c r="G7" s="1839" t="s">
        <v>1352</v>
      </c>
      <c r="H7" s="1839" t="s">
        <v>1353</v>
      </c>
      <c r="I7" s="1839" t="s">
        <v>1354</v>
      </c>
      <c r="J7" s="1839" t="s">
        <v>1355</v>
      </c>
      <c r="K7" s="1844" t="s">
        <v>916</v>
      </c>
      <c r="L7" s="760"/>
      <c r="M7" s="760"/>
      <c r="N7" s="760"/>
      <c r="O7" s="760"/>
      <c r="P7" s="760"/>
      <c r="Q7" s="760"/>
      <c r="R7" s="760"/>
      <c r="S7" s="760"/>
      <c r="T7" s="760"/>
      <c r="U7" s="760"/>
      <c r="V7" s="760"/>
      <c r="W7" s="760"/>
      <c r="X7" s="760"/>
      <c r="Y7" s="760"/>
      <c r="Z7" s="760"/>
      <c r="AA7" s="760"/>
      <c r="AB7" s="760"/>
      <c r="AC7" s="760"/>
      <c r="AD7" s="760"/>
      <c r="AE7" s="760"/>
      <c r="AF7" s="760"/>
      <c r="AG7" s="760"/>
      <c r="AH7" s="760"/>
      <c r="AI7" s="760"/>
      <c r="AJ7" s="760"/>
      <c r="AK7" s="760"/>
      <c r="AL7" s="760"/>
      <c r="AM7" s="760"/>
      <c r="AN7" s="760"/>
      <c r="AO7" s="760"/>
      <c r="AP7" s="760"/>
      <c r="AQ7" s="760"/>
      <c r="AR7" s="760"/>
      <c r="AS7" s="760"/>
      <c r="AT7" s="760"/>
      <c r="AU7" s="760"/>
      <c r="AV7" s="760"/>
      <c r="AW7" s="760"/>
      <c r="AX7" s="760"/>
      <c r="AY7" s="760"/>
      <c r="AZ7" s="760"/>
      <c r="BA7" s="760"/>
      <c r="BB7" s="760"/>
      <c r="BC7" s="760"/>
      <c r="BD7" s="760"/>
      <c r="BE7" s="760"/>
      <c r="BF7" s="760"/>
      <c r="BG7" s="760"/>
      <c r="BH7" s="760"/>
      <c r="BI7" s="760"/>
      <c r="BJ7" s="760"/>
      <c r="BK7" s="760"/>
      <c r="BL7" s="760"/>
      <c r="BM7" s="760"/>
      <c r="BN7" s="760"/>
      <c r="BO7" s="760"/>
      <c r="BP7" s="760"/>
      <c r="BQ7" s="760"/>
      <c r="BR7" s="760"/>
      <c r="BS7" s="760"/>
      <c r="BT7" s="760"/>
      <c r="BU7" s="760"/>
      <c r="BV7" s="760"/>
      <c r="BW7" s="760"/>
      <c r="BX7" s="760"/>
      <c r="BY7" s="760"/>
      <c r="BZ7" s="760"/>
      <c r="CA7" s="760"/>
      <c r="CB7" s="760"/>
      <c r="CC7" s="760"/>
      <c r="CD7" s="760"/>
      <c r="CE7" s="760"/>
      <c r="CF7" s="760"/>
      <c r="CG7" s="760"/>
      <c r="CH7" s="760"/>
      <c r="CI7" s="760"/>
      <c r="CJ7" s="760"/>
      <c r="CK7" s="760"/>
      <c r="CL7" s="760"/>
      <c r="CM7" s="760"/>
      <c r="CN7" s="760"/>
      <c r="CO7" s="760"/>
      <c r="CP7" s="760"/>
      <c r="CQ7" s="760"/>
      <c r="CR7" s="760"/>
      <c r="CS7" s="760"/>
      <c r="CT7" s="760"/>
      <c r="CU7" s="760"/>
      <c r="CV7" s="760"/>
      <c r="CW7" s="760"/>
      <c r="CX7" s="760"/>
      <c r="CY7" s="760"/>
      <c r="CZ7" s="760"/>
      <c r="DA7" s="760"/>
      <c r="DB7" s="760"/>
      <c r="DC7" s="760"/>
      <c r="DD7" s="760"/>
      <c r="DE7" s="760"/>
      <c r="DF7" s="760"/>
      <c r="DG7" s="760"/>
      <c r="DH7" s="760"/>
      <c r="DI7" s="760"/>
      <c r="DJ7" s="760"/>
      <c r="DK7" s="760"/>
      <c r="DL7" s="760"/>
      <c r="DM7" s="760"/>
      <c r="DN7" s="760"/>
      <c r="DO7" s="760"/>
      <c r="DP7" s="760"/>
      <c r="DQ7" s="760"/>
      <c r="DR7" s="760"/>
      <c r="DS7" s="760"/>
    </row>
    <row r="8" spans="1:123" s="761" customFormat="1" ht="70.5" customHeight="1">
      <c r="A8" s="1837"/>
      <c r="B8" s="1838"/>
      <c r="C8" s="1839"/>
      <c r="D8" s="1839"/>
      <c r="E8" s="1839"/>
      <c r="F8" s="1839"/>
      <c r="G8" s="1839"/>
      <c r="H8" s="1839"/>
      <c r="I8" s="1839"/>
      <c r="J8" s="1839"/>
      <c r="K8" s="1844"/>
      <c r="L8" s="760"/>
      <c r="M8" s="760"/>
      <c r="N8" s="760"/>
      <c r="O8" s="760"/>
      <c r="P8" s="760"/>
      <c r="Q8" s="760"/>
      <c r="R8" s="760"/>
      <c r="S8" s="760"/>
      <c r="T8" s="760"/>
      <c r="U8" s="760"/>
      <c r="V8" s="760"/>
      <c r="W8" s="760"/>
      <c r="X8" s="760"/>
      <c r="Y8" s="760"/>
      <c r="Z8" s="760"/>
      <c r="AA8" s="760"/>
      <c r="AB8" s="760"/>
      <c r="AC8" s="760"/>
      <c r="AD8" s="760"/>
      <c r="AE8" s="760"/>
      <c r="AF8" s="760"/>
      <c r="AG8" s="760"/>
      <c r="AH8" s="760"/>
      <c r="AI8" s="760"/>
      <c r="AJ8" s="760"/>
      <c r="AK8" s="760"/>
      <c r="AL8" s="760"/>
      <c r="AM8" s="760"/>
      <c r="AN8" s="760"/>
      <c r="AO8" s="760"/>
      <c r="AP8" s="760"/>
      <c r="AQ8" s="760"/>
      <c r="AR8" s="760"/>
      <c r="AS8" s="760"/>
      <c r="AT8" s="760"/>
      <c r="AU8" s="760"/>
      <c r="AV8" s="760"/>
      <c r="AW8" s="760"/>
      <c r="AX8" s="760"/>
      <c r="AY8" s="760"/>
      <c r="AZ8" s="760"/>
      <c r="BA8" s="760"/>
      <c r="BB8" s="760"/>
      <c r="BC8" s="760"/>
      <c r="BD8" s="760"/>
      <c r="BE8" s="760"/>
      <c r="BF8" s="760"/>
      <c r="BG8" s="760"/>
      <c r="BH8" s="760"/>
      <c r="BI8" s="760"/>
      <c r="BJ8" s="760"/>
      <c r="BK8" s="760"/>
      <c r="BL8" s="760"/>
      <c r="BM8" s="760"/>
      <c r="BN8" s="760"/>
      <c r="BO8" s="760"/>
      <c r="BP8" s="760"/>
      <c r="BQ8" s="760"/>
      <c r="BR8" s="760"/>
      <c r="BS8" s="760"/>
      <c r="BT8" s="760"/>
      <c r="BU8" s="760"/>
      <c r="BV8" s="760"/>
      <c r="BW8" s="760"/>
      <c r="BX8" s="760"/>
      <c r="BY8" s="760"/>
      <c r="BZ8" s="760"/>
      <c r="CA8" s="760"/>
      <c r="CB8" s="760"/>
      <c r="CC8" s="760"/>
      <c r="CD8" s="760"/>
      <c r="CE8" s="760"/>
      <c r="CF8" s="760"/>
      <c r="CG8" s="760"/>
      <c r="CH8" s="760"/>
      <c r="CI8" s="760"/>
      <c r="CJ8" s="760"/>
      <c r="CK8" s="760"/>
      <c r="CL8" s="760"/>
      <c r="CM8" s="760"/>
      <c r="CN8" s="760"/>
      <c r="CO8" s="760"/>
      <c r="CP8" s="760"/>
      <c r="CQ8" s="760"/>
      <c r="CR8" s="760"/>
      <c r="CS8" s="760"/>
      <c r="CT8" s="760"/>
      <c r="CU8" s="760"/>
      <c r="CV8" s="760"/>
      <c r="CW8" s="760"/>
      <c r="CX8" s="760"/>
      <c r="CY8" s="760"/>
      <c r="CZ8" s="760"/>
      <c r="DA8" s="760"/>
      <c r="DB8" s="760"/>
      <c r="DC8" s="760"/>
      <c r="DD8" s="760"/>
      <c r="DE8" s="760"/>
      <c r="DF8" s="760"/>
      <c r="DG8" s="760"/>
      <c r="DH8" s="760"/>
      <c r="DI8" s="760"/>
      <c r="DJ8" s="760"/>
      <c r="DK8" s="760"/>
      <c r="DL8" s="760"/>
      <c r="DM8" s="760"/>
      <c r="DN8" s="760"/>
      <c r="DO8" s="760"/>
      <c r="DP8" s="760"/>
      <c r="DQ8" s="760"/>
      <c r="DR8" s="760"/>
      <c r="DS8" s="760"/>
    </row>
    <row r="9" spans="1:123" s="761" customFormat="1">
      <c r="A9" s="765" t="s">
        <v>917</v>
      </c>
      <c r="B9" s="766">
        <v>2</v>
      </c>
      <c r="C9" s="766">
        <v>3</v>
      </c>
      <c r="D9" s="766">
        <v>4</v>
      </c>
      <c r="E9" s="766">
        <v>5</v>
      </c>
      <c r="F9" s="766">
        <v>6</v>
      </c>
      <c r="G9" s="766">
        <v>7</v>
      </c>
      <c r="H9" s="766">
        <v>8</v>
      </c>
      <c r="I9" s="766">
        <v>9</v>
      </c>
      <c r="J9" s="766">
        <v>10</v>
      </c>
      <c r="K9" s="767">
        <v>11</v>
      </c>
      <c r="L9" s="760"/>
      <c r="M9" s="760"/>
      <c r="N9" s="760"/>
      <c r="O9" s="760"/>
      <c r="P9" s="760"/>
      <c r="Q9" s="760"/>
      <c r="R9" s="760"/>
      <c r="S9" s="760"/>
      <c r="T9" s="760"/>
      <c r="U9" s="760"/>
      <c r="V9" s="760"/>
      <c r="W9" s="760"/>
      <c r="X9" s="760"/>
      <c r="Y9" s="760"/>
      <c r="Z9" s="760"/>
      <c r="AA9" s="760"/>
      <c r="AB9" s="760"/>
      <c r="AC9" s="760"/>
      <c r="AD9" s="760"/>
      <c r="AE9" s="760"/>
      <c r="AF9" s="760"/>
      <c r="AG9" s="760"/>
      <c r="AH9" s="760"/>
      <c r="AI9" s="760"/>
      <c r="AJ9" s="760"/>
      <c r="AK9" s="760"/>
      <c r="AL9" s="760"/>
      <c r="AM9" s="760"/>
      <c r="AN9" s="760"/>
      <c r="AO9" s="760"/>
      <c r="AP9" s="760"/>
      <c r="AQ9" s="760"/>
      <c r="AR9" s="760"/>
      <c r="AS9" s="760"/>
      <c r="AT9" s="760"/>
      <c r="AU9" s="760"/>
      <c r="AV9" s="760"/>
      <c r="AW9" s="760"/>
      <c r="AX9" s="760"/>
      <c r="AY9" s="760"/>
      <c r="AZ9" s="760"/>
      <c r="BA9" s="760"/>
      <c r="BB9" s="760"/>
      <c r="BC9" s="760"/>
      <c r="BD9" s="760"/>
      <c r="BE9" s="760"/>
      <c r="BF9" s="760"/>
      <c r="BG9" s="760"/>
      <c r="BH9" s="760"/>
      <c r="BI9" s="760"/>
      <c r="BJ9" s="760"/>
      <c r="BK9" s="760"/>
      <c r="BL9" s="760"/>
      <c r="BM9" s="760"/>
      <c r="BN9" s="760"/>
      <c r="BO9" s="760"/>
      <c r="BP9" s="760"/>
      <c r="BQ9" s="760"/>
      <c r="BR9" s="760"/>
      <c r="BS9" s="760"/>
      <c r="BT9" s="760"/>
      <c r="BU9" s="760"/>
      <c r="BV9" s="760"/>
      <c r="BW9" s="760"/>
      <c r="BX9" s="760"/>
      <c r="BY9" s="760"/>
      <c r="BZ9" s="760"/>
      <c r="CA9" s="760"/>
      <c r="CB9" s="760"/>
      <c r="CC9" s="760"/>
      <c r="CD9" s="760"/>
      <c r="CE9" s="760"/>
      <c r="CF9" s="760"/>
      <c r="CG9" s="760"/>
      <c r="CH9" s="760"/>
      <c r="CI9" s="760"/>
      <c r="CJ9" s="760"/>
      <c r="CK9" s="760"/>
      <c r="CL9" s="760"/>
      <c r="CM9" s="760"/>
      <c r="CN9" s="760"/>
      <c r="CO9" s="760"/>
      <c r="CP9" s="760"/>
      <c r="CQ9" s="760"/>
      <c r="CR9" s="760"/>
      <c r="CS9" s="760"/>
      <c r="CT9" s="760"/>
      <c r="CU9" s="760"/>
      <c r="CV9" s="760"/>
      <c r="CW9" s="760"/>
      <c r="CX9" s="760"/>
      <c r="CY9" s="760"/>
      <c r="CZ9" s="760"/>
      <c r="DA9" s="760"/>
      <c r="DB9" s="760"/>
      <c r="DC9" s="760"/>
      <c r="DD9" s="760"/>
      <c r="DE9" s="760"/>
      <c r="DF9" s="760"/>
      <c r="DG9" s="760"/>
      <c r="DH9" s="760"/>
      <c r="DI9" s="760"/>
      <c r="DJ9" s="760"/>
      <c r="DK9" s="760"/>
      <c r="DL9" s="760"/>
      <c r="DM9" s="760"/>
      <c r="DN9" s="760"/>
      <c r="DO9" s="760"/>
      <c r="DP9" s="760"/>
      <c r="DQ9" s="760"/>
      <c r="DR9" s="760"/>
      <c r="DS9" s="760"/>
    </row>
    <row r="10" spans="1:123" s="761" customFormat="1" ht="18" customHeight="1">
      <c r="A10" s="762" t="s">
        <v>917</v>
      </c>
      <c r="B10" s="764" t="s">
        <v>1356</v>
      </c>
      <c r="C10" s="768" t="s">
        <v>1207</v>
      </c>
      <c r="D10" s="768"/>
      <c r="E10" s="768"/>
      <c r="F10" s="768"/>
      <c r="G10" s="768"/>
      <c r="H10" s="768"/>
      <c r="I10" s="768"/>
      <c r="J10" s="768"/>
      <c r="K10" s="763"/>
      <c r="L10" s="760"/>
      <c r="M10" s="760"/>
      <c r="N10" s="760"/>
      <c r="O10" s="760"/>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60"/>
      <c r="AM10" s="760"/>
      <c r="AN10" s="760"/>
      <c r="AO10" s="760"/>
      <c r="AP10" s="760"/>
      <c r="AQ10" s="760"/>
      <c r="AR10" s="760"/>
      <c r="AS10" s="760"/>
      <c r="AT10" s="760"/>
      <c r="AU10" s="760"/>
      <c r="AV10" s="760"/>
      <c r="AW10" s="760"/>
      <c r="AX10" s="760"/>
      <c r="AY10" s="760"/>
      <c r="AZ10" s="760"/>
      <c r="BA10" s="760"/>
      <c r="BB10" s="760"/>
      <c r="BC10" s="760"/>
      <c r="BD10" s="760"/>
      <c r="BE10" s="760"/>
      <c r="BF10" s="760"/>
      <c r="BG10" s="760"/>
      <c r="BH10" s="760"/>
      <c r="BI10" s="760"/>
      <c r="BJ10" s="760"/>
      <c r="BK10" s="760"/>
      <c r="BL10" s="760"/>
      <c r="BM10" s="760"/>
      <c r="BN10" s="760"/>
      <c r="BO10" s="760"/>
      <c r="BP10" s="760"/>
      <c r="BQ10" s="760"/>
      <c r="BR10" s="760"/>
      <c r="BS10" s="760"/>
      <c r="BT10" s="760"/>
      <c r="BU10" s="760"/>
      <c r="BV10" s="760"/>
      <c r="BW10" s="760"/>
      <c r="BX10" s="760"/>
      <c r="BY10" s="760"/>
      <c r="BZ10" s="760"/>
      <c r="CA10" s="760"/>
      <c r="CB10" s="760"/>
      <c r="CC10" s="760"/>
      <c r="CD10" s="760"/>
      <c r="CE10" s="760"/>
      <c r="CF10" s="760"/>
      <c r="CG10" s="760"/>
      <c r="CH10" s="760"/>
      <c r="CI10" s="760"/>
      <c r="CJ10" s="760"/>
      <c r="CK10" s="760"/>
      <c r="CL10" s="760"/>
      <c r="CM10" s="760"/>
      <c r="CN10" s="760"/>
      <c r="CO10" s="760"/>
      <c r="CP10" s="760"/>
      <c r="CQ10" s="760"/>
      <c r="CR10" s="760"/>
      <c r="CS10" s="760"/>
      <c r="CT10" s="760"/>
      <c r="CU10" s="760"/>
      <c r="CV10" s="760"/>
      <c r="CW10" s="760"/>
      <c r="CX10" s="760"/>
      <c r="CY10" s="760"/>
      <c r="CZ10" s="760"/>
      <c r="DA10" s="760"/>
      <c r="DB10" s="760"/>
      <c r="DC10" s="760"/>
      <c r="DD10" s="760"/>
      <c r="DE10" s="760"/>
      <c r="DF10" s="760"/>
      <c r="DG10" s="760"/>
      <c r="DH10" s="760"/>
      <c r="DI10" s="760"/>
      <c r="DJ10" s="760"/>
      <c r="DK10" s="760"/>
      <c r="DL10" s="760"/>
      <c r="DM10" s="760"/>
      <c r="DN10" s="760"/>
      <c r="DO10" s="760"/>
      <c r="DP10" s="760"/>
      <c r="DQ10" s="760"/>
      <c r="DR10" s="760"/>
      <c r="DS10" s="760"/>
    </row>
    <row r="11" spans="1:123" s="774" customFormat="1">
      <c r="A11" s="770" t="s">
        <v>918</v>
      </c>
      <c r="B11" s="771" t="s">
        <v>919</v>
      </c>
      <c r="C11" s="772">
        <v>0</v>
      </c>
      <c r="D11" s="772">
        <v>12.467000000000001</v>
      </c>
      <c r="E11" s="772">
        <v>11.98</v>
      </c>
      <c r="F11" s="772">
        <v>12.467000000000001</v>
      </c>
      <c r="G11" s="772">
        <v>11.98</v>
      </c>
      <c r="H11" s="772">
        <v>12.467000000000001</v>
      </c>
      <c r="I11" s="772">
        <v>11.98</v>
      </c>
      <c r="J11" s="772">
        <v>12.467000000000001</v>
      </c>
      <c r="K11" s="773"/>
      <c r="L11" s="769"/>
      <c r="M11" s="769"/>
      <c r="N11" s="769"/>
      <c r="O11" s="769"/>
      <c r="P11" s="769"/>
      <c r="Q11" s="769"/>
      <c r="R11" s="769"/>
      <c r="S11" s="769"/>
      <c r="T11" s="769"/>
      <c r="U11" s="769"/>
      <c r="V11" s="769"/>
      <c r="W11" s="769"/>
      <c r="X11" s="769"/>
      <c r="Y11" s="769"/>
      <c r="Z11" s="769"/>
      <c r="AA11" s="769"/>
      <c r="AB11" s="769"/>
      <c r="AC11" s="769"/>
      <c r="AD11" s="769"/>
      <c r="AE11" s="769"/>
      <c r="AF11" s="769"/>
      <c r="AG11" s="769"/>
      <c r="AH11" s="769"/>
      <c r="AI11" s="769"/>
      <c r="AJ11" s="769"/>
      <c r="AK11" s="769"/>
      <c r="AL11" s="769"/>
      <c r="AM11" s="769"/>
      <c r="AN11" s="769"/>
      <c r="AO11" s="769"/>
      <c r="AP11" s="769"/>
      <c r="AQ11" s="769"/>
      <c r="AR11" s="769"/>
      <c r="AS11" s="769"/>
      <c r="AT11" s="769"/>
      <c r="AU11" s="769"/>
      <c r="AV11" s="769"/>
      <c r="AW11" s="769"/>
      <c r="AX11" s="769"/>
      <c r="AY11" s="769"/>
      <c r="AZ11" s="769"/>
      <c r="BA11" s="769"/>
      <c r="BB11" s="769"/>
      <c r="BC11" s="769"/>
      <c r="BD11" s="769"/>
      <c r="BE11" s="769"/>
      <c r="BF11" s="769"/>
      <c r="BG11" s="769"/>
      <c r="BH11" s="769"/>
      <c r="BI11" s="769"/>
      <c r="BJ11" s="769"/>
      <c r="BK11" s="769"/>
      <c r="BL11" s="769"/>
      <c r="BM11" s="769"/>
      <c r="BN11" s="769"/>
      <c r="BO11" s="769"/>
      <c r="BP11" s="769"/>
      <c r="BQ11" s="769"/>
      <c r="BR11" s="769"/>
      <c r="BS11" s="769"/>
      <c r="BT11" s="769"/>
      <c r="BU11" s="769"/>
      <c r="BV11" s="769"/>
      <c r="BW11" s="769"/>
      <c r="BX11" s="769"/>
      <c r="BY11" s="769"/>
      <c r="BZ11" s="769"/>
      <c r="CA11" s="769"/>
      <c r="CB11" s="769"/>
      <c r="CC11" s="769"/>
      <c r="CD11" s="769"/>
      <c r="CE11" s="769"/>
      <c r="CF11" s="769"/>
      <c r="CG11" s="769"/>
      <c r="CH11" s="769"/>
      <c r="CI11" s="769"/>
      <c r="CJ11" s="769"/>
      <c r="CK11" s="769"/>
      <c r="CL11" s="769"/>
      <c r="CM11" s="769"/>
      <c r="CN11" s="769"/>
      <c r="CO11" s="769"/>
      <c r="CP11" s="769"/>
      <c r="CQ11" s="769"/>
      <c r="CR11" s="769"/>
      <c r="CS11" s="769"/>
      <c r="CT11" s="769"/>
      <c r="CU11" s="769"/>
      <c r="CV11" s="769"/>
      <c r="CW11" s="769"/>
      <c r="CX11" s="769"/>
      <c r="CY11" s="769"/>
      <c r="CZ11" s="769"/>
      <c r="DA11" s="769"/>
      <c r="DB11" s="769"/>
      <c r="DC11" s="769"/>
      <c r="DD11" s="769"/>
      <c r="DE11" s="769"/>
      <c r="DF11" s="769"/>
      <c r="DG11" s="769"/>
      <c r="DH11" s="769"/>
      <c r="DI11" s="769"/>
      <c r="DJ11" s="769"/>
      <c r="DK11" s="769"/>
      <c r="DL11" s="769"/>
      <c r="DM11" s="769"/>
      <c r="DN11" s="769"/>
      <c r="DO11" s="769"/>
      <c r="DP11" s="769"/>
      <c r="DQ11" s="769"/>
      <c r="DR11" s="769"/>
      <c r="DS11" s="769"/>
    </row>
    <row r="12" spans="1:123" s="761" customFormat="1">
      <c r="A12" s="775" t="s">
        <v>920</v>
      </c>
      <c r="B12" s="776" t="s">
        <v>921</v>
      </c>
      <c r="C12" s="777">
        <v>0</v>
      </c>
      <c r="D12" s="777">
        <v>9.5090000000000003</v>
      </c>
      <c r="E12" s="777">
        <v>9.5090000000000003</v>
      </c>
      <c r="F12" s="777">
        <v>9.5090000000000003</v>
      </c>
      <c r="G12" s="777">
        <v>9.5090000000000003</v>
      </c>
      <c r="H12" s="777">
        <v>9.5090000000000003</v>
      </c>
      <c r="I12" s="777">
        <v>9.5090000000000003</v>
      </c>
      <c r="J12" s="777">
        <v>9.5090000000000003</v>
      </c>
      <c r="K12" s="763"/>
      <c r="L12" s="760"/>
      <c r="M12" s="760"/>
      <c r="N12" s="760"/>
      <c r="O12" s="760"/>
      <c r="P12" s="760"/>
      <c r="Q12" s="760"/>
      <c r="R12" s="760"/>
      <c r="S12" s="760"/>
      <c r="T12" s="760"/>
      <c r="U12" s="760"/>
      <c r="V12" s="760"/>
      <c r="W12" s="760"/>
      <c r="X12" s="760"/>
      <c r="Y12" s="760"/>
      <c r="Z12" s="760"/>
      <c r="AA12" s="760"/>
      <c r="AB12" s="760"/>
      <c r="AC12" s="760"/>
      <c r="AD12" s="760"/>
      <c r="AE12" s="760"/>
      <c r="AF12" s="760"/>
      <c r="AG12" s="760"/>
      <c r="AH12" s="760"/>
      <c r="AI12" s="760"/>
      <c r="AJ12" s="760"/>
      <c r="AK12" s="760"/>
      <c r="AL12" s="760"/>
      <c r="AM12" s="760"/>
      <c r="AN12" s="760"/>
      <c r="AO12" s="760"/>
      <c r="AP12" s="760"/>
      <c r="AQ12" s="760"/>
      <c r="AR12" s="760"/>
      <c r="AS12" s="760"/>
      <c r="AT12" s="760"/>
      <c r="AU12" s="760"/>
      <c r="AV12" s="760"/>
      <c r="AW12" s="760"/>
      <c r="AX12" s="760"/>
      <c r="AY12" s="760"/>
      <c r="AZ12" s="760"/>
      <c r="BA12" s="760"/>
      <c r="BB12" s="760"/>
      <c r="BC12" s="760"/>
      <c r="BD12" s="760"/>
      <c r="BE12" s="760"/>
      <c r="BF12" s="760"/>
      <c r="BG12" s="760"/>
      <c r="BH12" s="760"/>
      <c r="BI12" s="760"/>
      <c r="BJ12" s="760"/>
      <c r="BK12" s="760"/>
      <c r="BL12" s="760"/>
      <c r="BM12" s="760"/>
      <c r="BN12" s="760"/>
      <c r="BO12" s="760"/>
      <c r="BP12" s="760"/>
      <c r="BQ12" s="760"/>
      <c r="BR12" s="760"/>
      <c r="BS12" s="760"/>
      <c r="BT12" s="760"/>
      <c r="BU12" s="760"/>
      <c r="BV12" s="760"/>
      <c r="BW12" s="760"/>
      <c r="BX12" s="760"/>
      <c r="BY12" s="760"/>
      <c r="BZ12" s="760"/>
      <c r="CA12" s="760"/>
      <c r="CB12" s="760"/>
      <c r="CC12" s="760"/>
      <c r="CD12" s="760"/>
      <c r="CE12" s="760"/>
      <c r="CF12" s="760"/>
      <c r="CG12" s="760"/>
      <c r="CH12" s="760"/>
      <c r="CI12" s="760"/>
      <c r="CJ12" s="760"/>
      <c r="CK12" s="760"/>
      <c r="CL12" s="760"/>
      <c r="CM12" s="760"/>
      <c r="CN12" s="760"/>
      <c r="CO12" s="760"/>
      <c r="CP12" s="760"/>
      <c r="CQ12" s="760"/>
      <c r="CR12" s="760"/>
      <c r="CS12" s="760"/>
      <c r="CT12" s="760"/>
      <c r="CU12" s="760"/>
      <c r="CV12" s="760"/>
      <c r="CW12" s="760"/>
      <c r="CX12" s="760"/>
      <c r="CY12" s="760"/>
      <c r="CZ12" s="760"/>
      <c r="DA12" s="760"/>
      <c r="DB12" s="760"/>
      <c r="DC12" s="760"/>
      <c r="DD12" s="760"/>
      <c r="DE12" s="760"/>
      <c r="DF12" s="760"/>
      <c r="DG12" s="760"/>
      <c r="DH12" s="760"/>
      <c r="DI12" s="760"/>
      <c r="DJ12" s="760"/>
      <c r="DK12" s="760"/>
      <c r="DL12" s="760"/>
      <c r="DM12" s="760"/>
      <c r="DN12" s="760"/>
      <c r="DO12" s="760"/>
      <c r="DP12" s="760"/>
      <c r="DQ12" s="760"/>
      <c r="DR12" s="760"/>
      <c r="DS12" s="760"/>
    </row>
    <row r="13" spans="1:123" s="761" customFormat="1">
      <c r="A13" s="775" t="s">
        <v>922</v>
      </c>
      <c r="B13" s="776" t="s">
        <v>923</v>
      </c>
      <c r="C13" s="777">
        <v>0</v>
      </c>
      <c r="D13" s="777">
        <v>1.7909999999999999</v>
      </c>
      <c r="E13" s="777">
        <v>1.7909999999999999</v>
      </c>
      <c r="F13" s="777">
        <v>1.7909999999999999</v>
      </c>
      <c r="G13" s="777">
        <v>1.7909999999999999</v>
      </c>
      <c r="H13" s="777">
        <v>1.7909999999999999</v>
      </c>
      <c r="I13" s="777">
        <v>1.7909999999999999</v>
      </c>
      <c r="J13" s="777">
        <v>1.7909999999999999</v>
      </c>
      <c r="K13" s="763"/>
      <c r="L13" s="760"/>
      <c r="M13" s="760"/>
      <c r="N13" s="760"/>
      <c r="O13" s="760"/>
      <c r="P13" s="760"/>
      <c r="Q13" s="760"/>
      <c r="R13" s="760"/>
      <c r="S13" s="760"/>
      <c r="T13" s="760"/>
      <c r="U13" s="760"/>
      <c r="V13" s="760"/>
      <c r="W13" s="760"/>
      <c r="X13" s="760"/>
      <c r="Y13" s="760"/>
      <c r="Z13" s="760"/>
      <c r="AA13" s="760"/>
      <c r="AB13" s="760"/>
      <c r="AC13" s="760"/>
      <c r="AD13" s="760"/>
      <c r="AE13" s="760"/>
      <c r="AF13" s="760"/>
      <c r="AG13" s="760"/>
      <c r="AH13" s="760"/>
      <c r="AI13" s="760"/>
      <c r="AJ13" s="760"/>
      <c r="AK13" s="760"/>
      <c r="AL13" s="760"/>
      <c r="AM13" s="760"/>
      <c r="AN13" s="760"/>
      <c r="AO13" s="760"/>
      <c r="AP13" s="760"/>
      <c r="AQ13" s="760"/>
      <c r="AR13" s="760"/>
      <c r="AS13" s="760"/>
      <c r="AT13" s="760"/>
      <c r="AU13" s="760"/>
      <c r="AV13" s="760"/>
      <c r="AW13" s="760"/>
      <c r="AX13" s="760"/>
      <c r="AY13" s="760"/>
      <c r="AZ13" s="760"/>
      <c r="BA13" s="760"/>
      <c r="BB13" s="760"/>
      <c r="BC13" s="760"/>
      <c r="BD13" s="760"/>
      <c r="BE13" s="760"/>
      <c r="BF13" s="760"/>
      <c r="BG13" s="760"/>
      <c r="BH13" s="760"/>
      <c r="BI13" s="760"/>
      <c r="BJ13" s="760"/>
      <c r="BK13" s="760"/>
      <c r="BL13" s="760"/>
      <c r="BM13" s="760"/>
      <c r="BN13" s="760"/>
      <c r="BO13" s="760"/>
      <c r="BP13" s="760"/>
      <c r="BQ13" s="760"/>
      <c r="BR13" s="760"/>
      <c r="BS13" s="760"/>
      <c r="BT13" s="760"/>
      <c r="BU13" s="760"/>
      <c r="BV13" s="760"/>
      <c r="BW13" s="760"/>
      <c r="BX13" s="760"/>
      <c r="BY13" s="760"/>
      <c r="BZ13" s="760"/>
      <c r="CA13" s="760"/>
      <c r="CB13" s="760"/>
      <c r="CC13" s="760"/>
      <c r="CD13" s="760"/>
      <c r="CE13" s="760"/>
      <c r="CF13" s="760"/>
      <c r="CG13" s="760"/>
      <c r="CH13" s="760"/>
      <c r="CI13" s="760"/>
      <c r="CJ13" s="760"/>
      <c r="CK13" s="760"/>
      <c r="CL13" s="760"/>
      <c r="CM13" s="760"/>
      <c r="CN13" s="760"/>
      <c r="CO13" s="760"/>
      <c r="CP13" s="760"/>
      <c r="CQ13" s="760"/>
      <c r="CR13" s="760"/>
      <c r="CS13" s="760"/>
      <c r="CT13" s="760"/>
      <c r="CU13" s="760"/>
      <c r="CV13" s="760"/>
      <c r="CW13" s="760"/>
      <c r="CX13" s="760"/>
      <c r="CY13" s="760"/>
      <c r="CZ13" s="760"/>
      <c r="DA13" s="760"/>
      <c r="DB13" s="760"/>
      <c r="DC13" s="760"/>
      <c r="DD13" s="760"/>
      <c r="DE13" s="760"/>
      <c r="DF13" s="760"/>
      <c r="DG13" s="760"/>
      <c r="DH13" s="760"/>
      <c r="DI13" s="760"/>
      <c r="DJ13" s="760"/>
      <c r="DK13" s="760"/>
      <c r="DL13" s="760"/>
      <c r="DM13" s="760"/>
      <c r="DN13" s="760"/>
      <c r="DO13" s="760"/>
      <c r="DP13" s="760"/>
      <c r="DQ13" s="760"/>
      <c r="DR13" s="760"/>
      <c r="DS13" s="760"/>
    </row>
    <row r="14" spans="1:123" s="761" customFormat="1">
      <c r="A14" s="775" t="s">
        <v>924</v>
      </c>
      <c r="B14" s="776" t="s">
        <v>925</v>
      </c>
      <c r="C14" s="777">
        <v>0</v>
      </c>
      <c r="D14" s="777">
        <v>0.69</v>
      </c>
      <c r="E14" s="777">
        <v>0.67999999999999994</v>
      </c>
      <c r="F14" s="777">
        <v>0.69</v>
      </c>
      <c r="G14" s="777">
        <v>0.67999999999999994</v>
      </c>
      <c r="H14" s="777">
        <v>0.69</v>
      </c>
      <c r="I14" s="777">
        <v>0.67999999999999994</v>
      </c>
      <c r="J14" s="777">
        <v>0.69</v>
      </c>
      <c r="K14" s="763"/>
      <c r="L14" s="760"/>
      <c r="M14" s="760"/>
      <c r="N14" s="760"/>
      <c r="O14" s="760"/>
      <c r="P14" s="760"/>
      <c r="Q14" s="760"/>
      <c r="R14" s="760"/>
      <c r="S14" s="760"/>
      <c r="T14" s="760"/>
      <c r="U14" s="760"/>
      <c r="V14" s="760"/>
      <c r="W14" s="760"/>
      <c r="X14" s="760"/>
      <c r="Y14" s="760"/>
      <c r="Z14" s="760"/>
      <c r="AA14" s="760"/>
      <c r="AB14" s="760"/>
      <c r="AC14" s="760"/>
      <c r="AD14" s="760"/>
      <c r="AE14" s="760"/>
      <c r="AF14" s="760"/>
      <c r="AG14" s="760"/>
      <c r="AH14" s="760"/>
      <c r="AI14" s="760"/>
      <c r="AJ14" s="760"/>
      <c r="AK14" s="760"/>
      <c r="AL14" s="760"/>
      <c r="AM14" s="760"/>
      <c r="AN14" s="760"/>
      <c r="AO14" s="760"/>
      <c r="AP14" s="760"/>
      <c r="AQ14" s="760"/>
      <c r="AR14" s="760"/>
      <c r="AS14" s="760"/>
      <c r="AT14" s="760"/>
      <c r="AU14" s="760"/>
      <c r="AV14" s="760"/>
      <c r="AW14" s="760"/>
      <c r="AX14" s="760"/>
      <c r="AY14" s="760"/>
      <c r="AZ14" s="760"/>
      <c r="BA14" s="760"/>
      <c r="BB14" s="760"/>
      <c r="BC14" s="760"/>
      <c r="BD14" s="760"/>
      <c r="BE14" s="760"/>
      <c r="BF14" s="760"/>
      <c r="BG14" s="760"/>
      <c r="BH14" s="760"/>
      <c r="BI14" s="760"/>
      <c r="BJ14" s="760"/>
      <c r="BK14" s="760"/>
      <c r="BL14" s="760"/>
      <c r="BM14" s="760"/>
      <c r="BN14" s="760"/>
      <c r="BO14" s="760"/>
      <c r="BP14" s="760"/>
      <c r="BQ14" s="760"/>
      <c r="BR14" s="760"/>
      <c r="BS14" s="760"/>
      <c r="BT14" s="760"/>
      <c r="BU14" s="760"/>
      <c r="BV14" s="760"/>
      <c r="BW14" s="760"/>
      <c r="BX14" s="760"/>
      <c r="BY14" s="760"/>
      <c r="BZ14" s="760"/>
      <c r="CA14" s="760"/>
      <c r="CB14" s="760"/>
      <c r="CC14" s="760"/>
      <c r="CD14" s="760"/>
      <c r="CE14" s="760"/>
      <c r="CF14" s="760"/>
      <c r="CG14" s="760"/>
      <c r="CH14" s="760"/>
      <c r="CI14" s="760"/>
      <c r="CJ14" s="760"/>
      <c r="CK14" s="760"/>
      <c r="CL14" s="760"/>
      <c r="CM14" s="760"/>
      <c r="CN14" s="760"/>
      <c r="CO14" s="760"/>
      <c r="CP14" s="760"/>
      <c r="CQ14" s="760"/>
      <c r="CR14" s="760"/>
      <c r="CS14" s="760"/>
      <c r="CT14" s="760"/>
      <c r="CU14" s="760"/>
      <c r="CV14" s="760"/>
      <c r="CW14" s="760"/>
      <c r="CX14" s="760"/>
      <c r="CY14" s="760"/>
      <c r="CZ14" s="760"/>
      <c r="DA14" s="760"/>
      <c r="DB14" s="760"/>
      <c r="DC14" s="760"/>
      <c r="DD14" s="760"/>
      <c r="DE14" s="760"/>
      <c r="DF14" s="760"/>
      <c r="DG14" s="760"/>
      <c r="DH14" s="760"/>
      <c r="DI14" s="760"/>
      <c r="DJ14" s="760"/>
      <c r="DK14" s="760"/>
      <c r="DL14" s="760"/>
      <c r="DM14" s="760"/>
      <c r="DN14" s="760"/>
      <c r="DO14" s="760"/>
      <c r="DP14" s="760"/>
      <c r="DQ14" s="760"/>
      <c r="DR14" s="760"/>
      <c r="DS14" s="760"/>
    </row>
    <row r="15" spans="1:123" s="761" customFormat="1">
      <c r="A15" s="775" t="s">
        <v>926</v>
      </c>
      <c r="B15" s="776" t="s">
        <v>927</v>
      </c>
      <c r="C15" s="777">
        <v>0</v>
      </c>
      <c r="D15" s="777">
        <v>0.47699999999999998</v>
      </c>
      <c r="E15" s="777">
        <v>0</v>
      </c>
      <c r="F15" s="777">
        <v>0.47699999999999998</v>
      </c>
      <c r="G15" s="777">
        <v>0</v>
      </c>
      <c r="H15" s="777">
        <v>0.47699999999999998</v>
      </c>
      <c r="I15" s="777">
        <v>0</v>
      </c>
      <c r="J15" s="777">
        <v>0.47699999999999998</v>
      </c>
      <c r="K15" s="763"/>
      <c r="L15" s="760"/>
      <c r="M15" s="760"/>
      <c r="N15" s="760"/>
      <c r="O15" s="760"/>
      <c r="P15" s="760"/>
      <c r="Q15" s="760"/>
      <c r="R15" s="760"/>
      <c r="S15" s="760"/>
      <c r="T15" s="760"/>
      <c r="U15" s="760"/>
      <c r="V15" s="760"/>
      <c r="W15" s="760"/>
      <c r="X15" s="760"/>
      <c r="Y15" s="760"/>
      <c r="Z15" s="760"/>
      <c r="AA15" s="760"/>
      <c r="AB15" s="760"/>
      <c r="AC15" s="760"/>
      <c r="AD15" s="760"/>
      <c r="AE15" s="760"/>
      <c r="AF15" s="760"/>
      <c r="AG15" s="760"/>
      <c r="AH15" s="760"/>
      <c r="AI15" s="760"/>
      <c r="AJ15" s="760"/>
      <c r="AK15" s="760"/>
      <c r="AL15" s="760"/>
      <c r="AM15" s="760"/>
      <c r="AN15" s="760"/>
      <c r="AO15" s="760"/>
      <c r="AP15" s="760"/>
      <c r="AQ15" s="760"/>
      <c r="AR15" s="760"/>
      <c r="AS15" s="760"/>
      <c r="AT15" s="760"/>
      <c r="AU15" s="760"/>
      <c r="AV15" s="760"/>
      <c r="AW15" s="760"/>
      <c r="AX15" s="760"/>
      <c r="AY15" s="760"/>
      <c r="AZ15" s="760"/>
      <c r="BA15" s="760"/>
      <c r="BB15" s="760"/>
      <c r="BC15" s="760"/>
      <c r="BD15" s="760"/>
      <c r="BE15" s="760"/>
      <c r="BF15" s="760"/>
      <c r="BG15" s="760"/>
      <c r="BH15" s="760"/>
      <c r="BI15" s="760"/>
      <c r="BJ15" s="760"/>
      <c r="BK15" s="760"/>
      <c r="BL15" s="760"/>
      <c r="BM15" s="760"/>
      <c r="BN15" s="760"/>
      <c r="BO15" s="760"/>
      <c r="BP15" s="760"/>
      <c r="BQ15" s="760"/>
      <c r="BR15" s="760"/>
      <c r="BS15" s="760"/>
      <c r="BT15" s="760"/>
      <c r="BU15" s="760"/>
      <c r="BV15" s="760"/>
      <c r="BW15" s="760"/>
      <c r="BX15" s="760"/>
      <c r="BY15" s="760"/>
      <c r="BZ15" s="760"/>
      <c r="CA15" s="760"/>
      <c r="CB15" s="760"/>
      <c r="CC15" s="760"/>
      <c r="CD15" s="760"/>
      <c r="CE15" s="760"/>
      <c r="CF15" s="760"/>
      <c r="CG15" s="760"/>
      <c r="CH15" s="760"/>
      <c r="CI15" s="760"/>
      <c r="CJ15" s="760"/>
      <c r="CK15" s="760"/>
      <c r="CL15" s="760"/>
      <c r="CM15" s="760"/>
      <c r="CN15" s="760"/>
      <c r="CO15" s="760"/>
      <c r="CP15" s="760"/>
      <c r="CQ15" s="760"/>
      <c r="CR15" s="760"/>
      <c r="CS15" s="760"/>
      <c r="CT15" s="760"/>
      <c r="CU15" s="760"/>
      <c r="CV15" s="760"/>
      <c r="CW15" s="760"/>
      <c r="CX15" s="760"/>
      <c r="CY15" s="760"/>
      <c r="CZ15" s="760"/>
      <c r="DA15" s="760"/>
      <c r="DB15" s="760"/>
      <c r="DC15" s="760"/>
      <c r="DD15" s="760"/>
      <c r="DE15" s="760"/>
      <c r="DF15" s="760"/>
      <c r="DG15" s="760"/>
      <c r="DH15" s="760"/>
      <c r="DI15" s="760"/>
      <c r="DJ15" s="760"/>
      <c r="DK15" s="760"/>
      <c r="DL15" s="760"/>
      <c r="DM15" s="760"/>
      <c r="DN15" s="760"/>
      <c r="DO15" s="760"/>
      <c r="DP15" s="760"/>
      <c r="DQ15" s="760"/>
      <c r="DR15" s="760"/>
      <c r="DS15" s="760"/>
    </row>
    <row r="16" spans="1:123" s="774" customFormat="1">
      <c r="A16" s="782" t="s">
        <v>265</v>
      </c>
      <c r="B16" s="771" t="s">
        <v>1357</v>
      </c>
      <c r="C16" s="783"/>
      <c r="D16" s="784"/>
      <c r="E16" s="784">
        <v>0</v>
      </c>
      <c r="F16" s="784"/>
      <c r="G16" s="784">
        <v>0</v>
      </c>
      <c r="H16" s="784">
        <v>0</v>
      </c>
      <c r="I16" s="784">
        <v>0</v>
      </c>
      <c r="J16" s="784">
        <v>0</v>
      </c>
      <c r="K16" s="773"/>
      <c r="L16" s="769"/>
      <c r="M16" s="769"/>
      <c r="N16" s="769"/>
      <c r="O16" s="769"/>
      <c r="P16" s="769"/>
      <c r="Q16" s="769"/>
      <c r="R16" s="769"/>
      <c r="S16" s="769"/>
      <c r="T16" s="769"/>
      <c r="U16" s="769"/>
      <c r="V16" s="769"/>
      <c r="W16" s="769"/>
      <c r="X16" s="769"/>
      <c r="Y16" s="769"/>
      <c r="Z16" s="769"/>
      <c r="AA16" s="769"/>
      <c r="AB16" s="769"/>
      <c r="AC16" s="769"/>
      <c r="AD16" s="769"/>
      <c r="AE16" s="769"/>
      <c r="AF16" s="769"/>
      <c r="AG16" s="769"/>
      <c r="AH16" s="769"/>
      <c r="AI16" s="769"/>
      <c r="AJ16" s="769"/>
      <c r="AK16" s="769"/>
      <c r="AL16" s="769"/>
      <c r="AM16" s="769"/>
      <c r="AN16" s="769"/>
      <c r="AO16" s="769"/>
      <c r="AP16" s="769"/>
      <c r="AQ16" s="769"/>
      <c r="AR16" s="769"/>
      <c r="AS16" s="769"/>
      <c r="AT16" s="769"/>
      <c r="AU16" s="769"/>
      <c r="AV16" s="769"/>
      <c r="AW16" s="769"/>
      <c r="AX16" s="769"/>
      <c r="AY16" s="769"/>
      <c r="AZ16" s="769"/>
      <c r="BA16" s="769"/>
      <c r="BB16" s="769"/>
      <c r="BC16" s="769"/>
      <c r="BD16" s="769"/>
      <c r="BE16" s="769"/>
      <c r="BF16" s="769"/>
      <c r="BG16" s="769"/>
      <c r="BH16" s="769"/>
      <c r="BI16" s="769"/>
      <c r="BJ16" s="769"/>
      <c r="BK16" s="769"/>
      <c r="BL16" s="769"/>
      <c r="BM16" s="769"/>
      <c r="BN16" s="769"/>
      <c r="BO16" s="769"/>
      <c r="BP16" s="769"/>
      <c r="BQ16" s="769"/>
      <c r="BR16" s="769"/>
      <c r="BS16" s="769"/>
      <c r="BT16" s="769"/>
      <c r="BU16" s="769"/>
      <c r="BV16" s="769"/>
      <c r="BW16" s="769"/>
      <c r="BX16" s="769"/>
      <c r="BY16" s="769"/>
      <c r="BZ16" s="769"/>
      <c r="CA16" s="769"/>
      <c r="CB16" s="769"/>
      <c r="CC16" s="769"/>
      <c r="CD16" s="769"/>
      <c r="CE16" s="769"/>
      <c r="CF16" s="769"/>
      <c r="CG16" s="769"/>
      <c r="CH16" s="769"/>
      <c r="CI16" s="769"/>
      <c r="CJ16" s="769"/>
      <c r="CK16" s="769"/>
      <c r="CL16" s="769"/>
      <c r="CM16" s="769"/>
      <c r="CN16" s="769"/>
      <c r="CO16" s="769"/>
      <c r="CP16" s="769"/>
      <c r="CQ16" s="769"/>
      <c r="CR16" s="769"/>
      <c r="CS16" s="769"/>
      <c r="CT16" s="769"/>
      <c r="CU16" s="769"/>
      <c r="CV16" s="769"/>
      <c r="CW16" s="769"/>
      <c r="CX16" s="769"/>
      <c r="CY16" s="769"/>
      <c r="CZ16" s="769"/>
      <c r="DA16" s="769"/>
      <c r="DB16" s="769"/>
      <c r="DC16" s="769"/>
      <c r="DD16" s="769"/>
      <c r="DE16" s="769"/>
      <c r="DF16" s="769"/>
      <c r="DG16" s="769"/>
      <c r="DH16" s="769"/>
      <c r="DI16" s="769"/>
      <c r="DJ16" s="769"/>
      <c r="DK16" s="769"/>
      <c r="DL16" s="769"/>
      <c r="DM16" s="769"/>
      <c r="DN16" s="769"/>
      <c r="DO16" s="769"/>
      <c r="DP16" s="769"/>
      <c r="DQ16" s="769"/>
      <c r="DR16" s="769"/>
      <c r="DS16" s="769"/>
    </row>
    <row r="17" spans="1:123" s="761" customFormat="1">
      <c r="A17" s="785" t="s">
        <v>266</v>
      </c>
      <c r="B17" s="786" t="s">
        <v>929</v>
      </c>
      <c r="C17" s="787">
        <v>0</v>
      </c>
      <c r="D17" s="787">
        <v>261.81</v>
      </c>
      <c r="E17" s="787">
        <v>361.43799999999999</v>
      </c>
      <c r="F17" s="787">
        <v>283.2</v>
      </c>
      <c r="G17" s="787">
        <v>374.80100000000004</v>
      </c>
      <c r="H17" s="787">
        <v>295.62</v>
      </c>
      <c r="I17" s="787">
        <v>390.41999999999996</v>
      </c>
      <c r="J17" s="787">
        <v>307.40999999999997</v>
      </c>
      <c r="K17" s="788"/>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60"/>
      <c r="AM17" s="760"/>
      <c r="AN17" s="760"/>
      <c r="AO17" s="760"/>
      <c r="AP17" s="760"/>
      <c r="AQ17" s="760"/>
      <c r="AR17" s="760"/>
      <c r="AS17" s="760"/>
      <c r="AT17" s="760"/>
      <c r="AU17" s="760"/>
      <c r="AV17" s="760"/>
      <c r="AW17" s="760"/>
      <c r="AX17" s="760"/>
      <c r="AY17" s="760"/>
      <c r="AZ17" s="760"/>
      <c r="BA17" s="760"/>
      <c r="BB17" s="760"/>
      <c r="BC17" s="760"/>
      <c r="BD17" s="760"/>
      <c r="BE17" s="760"/>
      <c r="BF17" s="760"/>
      <c r="BG17" s="760"/>
      <c r="BH17" s="760"/>
      <c r="BI17" s="760"/>
      <c r="BJ17" s="760"/>
      <c r="BK17" s="760"/>
      <c r="BL17" s="760"/>
      <c r="BM17" s="760"/>
      <c r="BN17" s="760"/>
      <c r="BO17" s="760"/>
      <c r="BP17" s="760"/>
      <c r="BQ17" s="760"/>
      <c r="BR17" s="760"/>
      <c r="BS17" s="760"/>
      <c r="BT17" s="760"/>
      <c r="BU17" s="760"/>
      <c r="BV17" s="760"/>
      <c r="BW17" s="760"/>
      <c r="BX17" s="760"/>
      <c r="BY17" s="760"/>
      <c r="BZ17" s="760"/>
      <c r="CA17" s="760"/>
      <c r="CB17" s="760"/>
      <c r="CC17" s="760"/>
      <c r="CD17" s="760"/>
      <c r="CE17" s="760"/>
      <c r="CF17" s="760"/>
      <c r="CG17" s="760"/>
      <c r="CH17" s="760"/>
      <c r="CI17" s="760"/>
      <c r="CJ17" s="760"/>
      <c r="CK17" s="760"/>
      <c r="CL17" s="760"/>
      <c r="CM17" s="760"/>
      <c r="CN17" s="760"/>
      <c r="CO17" s="760"/>
      <c r="CP17" s="760"/>
      <c r="CQ17" s="760"/>
      <c r="CR17" s="760"/>
      <c r="CS17" s="760"/>
      <c r="CT17" s="760"/>
      <c r="CU17" s="760"/>
      <c r="CV17" s="760"/>
      <c r="CW17" s="760"/>
      <c r="CX17" s="760"/>
      <c r="CY17" s="760"/>
      <c r="CZ17" s="760"/>
      <c r="DA17" s="760"/>
      <c r="DB17" s="760"/>
      <c r="DC17" s="760"/>
      <c r="DD17" s="760"/>
      <c r="DE17" s="760"/>
      <c r="DF17" s="760"/>
      <c r="DG17" s="760"/>
      <c r="DH17" s="760"/>
      <c r="DI17" s="760"/>
      <c r="DJ17" s="760"/>
      <c r="DK17" s="760"/>
      <c r="DL17" s="760"/>
      <c r="DM17" s="760"/>
      <c r="DN17" s="760"/>
      <c r="DO17" s="760"/>
      <c r="DP17" s="760"/>
      <c r="DQ17" s="760"/>
      <c r="DR17" s="760"/>
      <c r="DS17" s="760"/>
    </row>
    <row r="18" spans="1:123" s="761" customFormat="1">
      <c r="A18" s="789" t="s">
        <v>897</v>
      </c>
      <c r="B18" s="790" t="s">
        <v>1358</v>
      </c>
      <c r="C18" s="791">
        <v>0</v>
      </c>
      <c r="D18" s="791">
        <v>261.81</v>
      </c>
      <c r="E18" s="791">
        <v>361.43799999999999</v>
      </c>
      <c r="F18" s="791">
        <v>283.2</v>
      </c>
      <c r="G18" s="791">
        <v>374.80100000000004</v>
      </c>
      <c r="H18" s="791">
        <v>295.62</v>
      </c>
      <c r="I18" s="791">
        <v>390.41999999999996</v>
      </c>
      <c r="J18" s="791">
        <v>307.40999999999997</v>
      </c>
      <c r="K18" s="788"/>
      <c r="L18" s="760"/>
      <c r="M18" s="760"/>
      <c r="N18" s="760"/>
      <c r="O18" s="760"/>
      <c r="P18" s="760"/>
      <c r="Q18" s="760"/>
      <c r="R18" s="760"/>
      <c r="S18" s="760"/>
      <c r="T18" s="760"/>
      <c r="U18" s="760"/>
      <c r="V18" s="760"/>
      <c r="W18" s="760"/>
      <c r="X18" s="760"/>
      <c r="Y18" s="760"/>
      <c r="Z18" s="760"/>
      <c r="AA18" s="760"/>
      <c r="AB18" s="760"/>
      <c r="AC18" s="760"/>
      <c r="AD18" s="760"/>
      <c r="AE18" s="760"/>
      <c r="AF18" s="760"/>
      <c r="AG18" s="760"/>
      <c r="AH18" s="760"/>
      <c r="AI18" s="760"/>
      <c r="AJ18" s="760"/>
      <c r="AK18" s="760"/>
      <c r="AL18" s="760"/>
      <c r="AM18" s="760"/>
      <c r="AN18" s="760"/>
      <c r="AO18" s="760"/>
      <c r="AP18" s="760"/>
      <c r="AQ18" s="760"/>
      <c r="AR18" s="760"/>
      <c r="AS18" s="760"/>
      <c r="AT18" s="760"/>
      <c r="AU18" s="760"/>
      <c r="AV18" s="760"/>
      <c r="AW18" s="760"/>
      <c r="AX18" s="760"/>
      <c r="AY18" s="760"/>
      <c r="AZ18" s="760"/>
      <c r="BA18" s="760"/>
      <c r="BB18" s="760"/>
      <c r="BC18" s="760"/>
      <c r="BD18" s="760"/>
      <c r="BE18" s="760"/>
      <c r="BF18" s="760"/>
      <c r="BG18" s="760"/>
      <c r="BH18" s="760"/>
      <c r="BI18" s="760"/>
      <c r="BJ18" s="760"/>
      <c r="BK18" s="760"/>
      <c r="BL18" s="760"/>
      <c r="BM18" s="760"/>
      <c r="BN18" s="760"/>
      <c r="BO18" s="760"/>
      <c r="BP18" s="760"/>
      <c r="BQ18" s="760"/>
      <c r="BR18" s="760"/>
      <c r="BS18" s="760"/>
      <c r="BT18" s="760"/>
      <c r="BU18" s="760"/>
      <c r="BV18" s="760"/>
      <c r="BW18" s="760"/>
      <c r="BX18" s="760"/>
      <c r="BY18" s="760"/>
      <c r="BZ18" s="760"/>
      <c r="CA18" s="760"/>
      <c r="CB18" s="760"/>
      <c r="CC18" s="760"/>
      <c r="CD18" s="760"/>
      <c r="CE18" s="760"/>
      <c r="CF18" s="760"/>
      <c r="CG18" s="760"/>
      <c r="CH18" s="760"/>
      <c r="CI18" s="760"/>
      <c r="CJ18" s="760"/>
      <c r="CK18" s="760"/>
      <c r="CL18" s="760"/>
      <c r="CM18" s="760"/>
      <c r="CN18" s="760"/>
      <c r="CO18" s="760"/>
      <c r="CP18" s="760"/>
      <c r="CQ18" s="760"/>
      <c r="CR18" s="760"/>
      <c r="CS18" s="760"/>
      <c r="CT18" s="760"/>
      <c r="CU18" s="760"/>
      <c r="CV18" s="760"/>
      <c r="CW18" s="760"/>
      <c r="CX18" s="760"/>
      <c r="CY18" s="760"/>
      <c r="CZ18" s="760"/>
      <c r="DA18" s="760"/>
      <c r="DB18" s="760"/>
      <c r="DC18" s="760"/>
      <c r="DD18" s="760"/>
      <c r="DE18" s="760"/>
      <c r="DF18" s="760"/>
      <c r="DG18" s="760"/>
      <c r="DH18" s="760"/>
      <c r="DI18" s="760"/>
      <c r="DJ18" s="760"/>
      <c r="DK18" s="760"/>
      <c r="DL18" s="760"/>
      <c r="DM18" s="760"/>
      <c r="DN18" s="760"/>
      <c r="DO18" s="760"/>
      <c r="DP18" s="760"/>
      <c r="DQ18" s="760"/>
      <c r="DR18" s="760"/>
      <c r="DS18" s="760"/>
    </row>
    <row r="19" spans="1:123" s="798" customFormat="1">
      <c r="A19" s="795" t="s">
        <v>46</v>
      </c>
      <c r="B19" s="796" t="s">
        <v>1359</v>
      </c>
      <c r="C19" s="797">
        <v>0</v>
      </c>
      <c r="D19" s="797">
        <v>156.91</v>
      </c>
      <c r="E19" s="840">
        <v>228.05800000000002</v>
      </c>
      <c r="F19" s="797">
        <v>168.54999999999998</v>
      </c>
      <c r="G19" s="840">
        <v>235.88900000000001</v>
      </c>
      <c r="H19" s="797">
        <v>174.37</v>
      </c>
      <c r="I19" s="797">
        <v>245.63399999999999</v>
      </c>
      <c r="J19" s="797">
        <v>179.53</v>
      </c>
      <c r="K19" s="793"/>
      <c r="L19" s="794"/>
      <c r="M19" s="794"/>
      <c r="N19" s="794"/>
      <c r="O19" s="794"/>
      <c r="P19" s="794"/>
      <c r="Q19" s="794"/>
      <c r="R19" s="794"/>
      <c r="S19" s="794"/>
      <c r="T19" s="794"/>
      <c r="U19" s="794"/>
      <c r="V19" s="794"/>
      <c r="W19" s="794"/>
      <c r="X19" s="794"/>
      <c r="Y19" s="794"/>
      <c r="Z19" s="794"/>
      <c r="AA19" s="794"/>
      <c r="AB19" s="794"/>
      <c r="AC19" s="794"/>
      <c r="AD19" s="794"/>
      <c r="AE19" s="794"/>
      <c r="AF19" s="794"/>
      <c r="AG19" s="794"/>
      <c r="AH19" s="794"/>
      <c r="AI19" s="794"/>
      <c r="AJ19" s="794"/>
      <c r="AK19" s="794"/>
      <c r="AL19" s="794"/>
      <c r="AM19" s="794"/>
      <c r="AN19" s="794"/>
      <c r="AO19" s="794"/>
      <c r="AP19" s="794"/>
      <c r="AQ19" s="794"/>
      <c r="AR19" s="794"/>
      <c r="AS19" s="794"/>
      <c r="AT19" s="794"/>
      <c r="AU19" s="794"/>
      <c r="AV19" s="794"/>
      <c r="AW19" s="794"/>
      <c r="AX19" s="794"/>
      <c r="AY19" s="794"/>
      <c r="AZ19" s="794"/>
      <c r="BA19" s="794"/>
      <c r="BB19" s="794"/>
      <c r="BC19" s="794"/>
      <c r="BD19" s="794"/>
      <c r="BE19" s="794"/>
      <c r="BF19" s="794"/>
      <c r="BG19" s="794"/>
      <c r="BH19" s="794"/>
      <c r="BI19" s="794"/>
      <c r="BJ19" s="794"/>
      <c r="BK19" s="794"/>
      <c r="BL19" s="794"/>
      <c r="BM19" s="794"/>
      <c r="BN19" s="794"/>
      <c r="BO19" s="794"/>
      <c r="BP19" s="794"/>
      <c r="BQ19" s="794"/>
      <c r="BR19" s="794"/>
      <c r="BS19" s="794"/>
      <c r="BT19" s="794"/>
      <c r="BU19" s="794"/>
      <c r="BV19" s="794"/>
      <c r="BW19" s="794"/>
      <c r="BX19" s="794"/>
      <c r="BY19" s="794"/>
      <c r="BZ19" s="794"/>
      <c r="CA19" s="794"/>
      <c r="CB19" s="794"/>
      <c r="CC19" s="794"/>
      <c r="CD19" s="794"/>
      <c r="CE19" s="794"/>
      <c r="CF19" s="794"/>
      <c r="CG19" s="794"/>
      <c r="CH19" s="794"/>
      <c r="CI19" s="794"/>
      <c r="CJ19" s="794"/>
      <c r="CK19" s="794"/>
      <c r="CL19" s="794"/>
      <c r="CM19" s="794"/>
      <c r="CN19" s="794"/>
      <c r="CO19" s="794"/>
      <c r="CP19" s="794"/>
      <c r="CQ19" s="794"/>
      <c r="CR19" s="794"/>
      <c r="CS19" s="794"/>
      <c r="CT19" s="794"/>
      <c r="CU19" s="794"/>
      <c r="CV19" s="794"/>
      <c r="CW19" s="794"/>
      <c r="CX19" s="794"/>
      <c r="CY19" s="794"/>
      <c r="CZ19" s="794"/>
      <c r="DA19" s="794"/>
      <c r="DB19" s="794"/>
      <c r="DC19" s="794"/>
      <c r="DD19" s="794"/>
      <c r="DE19" s="794"/>
      <c r="DF19" s="794"/>
      <c r="DG19" s="794"/>
      <c r="DH19" s="794"/>
      <c r="DI19" s="794"/>
      <c r="DJ19" s="794"/>
      <c r="DK19" s="794"/>
      <c r="DL19" s="794"/>
      <c r="DM19" s="794"/>
      <c r="DN19" s="794"/>
      <c r="DO19" s="794"/>
      <c r="DP19" s="794"/>
      <c r="DQ19" s="794"/>
      <c r="DR19" s="794"/>
      <c r="DS19" s="794"/>
    </row>
    <row r="20" spans="1:123" s="802" customFormat="1">
      <c r="A20" s="789" t="s">
        <v>49</v>
      </c>
      <c r="B20" s="800" t="s">
        <v>1360</v>
      </c>
      <c r="C20" s="791">
        <v>0</v>
      </c>
      <c r="D20" s="791">
        <v>112.34000000000002</v>
      </c>
      <c r="E20" s="791">
        <v>145.68</v>
      </c>
      <c r="F20" s="791">
        <v>100.06</v>
      </c>
      <c r="G20" s="791">
        <v>149.90899999999999</v>
      </c>
      <c r="H20" s="791">
        <v>103.52</v>
      </c>
      <c r="I20" s="791">
        <v>156.10399999999998</v>
      </c>
      <c r="J20" s="791">
        <v>106.59</v>
      </c>
      <c r="K20" s="801"/>
      <c r="L20" s="799"/>
      <c r="M20" s="799"/>
      <c r="N20" s="799"/>
      <c r="O20" s="799"/>
      <c r="P20" s="799"/>
      <c r="Q20" s="799"/>
      <c r="R20" s="799"/>
      <c r="S20" s="799"/>
      <c r="T20" s="799"/>
      <c r="U20" s="799"/>
      <c r="V20" s="799"/>
      <c r="W20" s="799"/>
      <c r="X20" s="799"/>
      <c r="Y20" s="799"/>
      <c r="Z20" s="799"/>
      <c r="AA20" s="799"/>
      <c r="AB20" s="799"/>
      <c r="AC20" s="799"/>
      <c r="AD20" s="799"/>
      <c r="AE20" s="799"/>
      <c r="AF20" s="799"/>
      <c r="AG20" s="799"/>
      <c r="AH20" s="799"/>
      <c r="AI20" s="799"/>
      <c r="AJ20" s="799"/>
      <c r="AK20" s="799"/>
      <c r="AL20" s="799"/>
      <c r="AM20" s="799"/>
      <c r="AN20" s="799"/>
      <c r="AO20" s="799"/>
      <c r="AP20" s="799"/>
      <c r="AQ20" s="799"/>
      <c r="AR20" s="799"/>
      <c r="AS20" s="799"/>
      <c r="AT20" s="799"/>
      <c r="AU20" s="799"/>
      <c r="AV20" s="799"/>
      <c r="AW20" s="799"/>
      <c r="AX20" s="799"/>
      <c r="AY20" s="799"/>
      <c r="AZ20" s="799"/>
      <c r="BA20" s="799"/>
      <c r="BB20" s="799"/>
      <c r="BC20" s="799"/>
      <c r="BD20" s="799"/>
      <c r="BE20" s="799"/>
      <c r="BF20" s="799"/>
      <c r="BG20" s="799"/>
      <c r="BH20" s="799"/>
      <c r="BI20" s="799"/>
      <c r="BJ20" s="799"/>
      <c r="BK20" s="799"/>
      <c r="BL20" s="799"/>
      <c r="BM20" s="799"/>
      <c r="BN20" s="799"/>
      <c r="BO20" s="799"/>
      <c r="BP20" s="799"/>
      <c r="BQ20" s="799"/>
      <c r="BR20" s="799"/>
      <c r="BS20" s="799"/>
      <c r="BT20" s="799"/>
      <c r="BU20" s="799"/>
      <c r="BV20" s="799"/>
      <c r="BW20" s="799"/>
      <c r="BX20" s="799"/>
      <c r="BY20" s="799"/>
      <c r="BZ20" s="799"/>
      <c r="CA20" s="799"/>
      <c r="CB20" s="799"/>
      <c r="CC20" s="799"/>
      <c r="CD20" s="799"/>
      <c r="CE20" s="799"/>
      <c r="CF20" s="799"/>
      <c r="CG20" s="799"/>
      <c r="CH20" s="799"/>
      <c r="CI20" s="799"/>
      <c r="CJ20" s="799"/>
      <c r="CK20" s="799"/>
      <c r="CL20" s="799"/>
      <c r="CM20" s="799"/>
      <c r="CN20" s="799"/>
      <c r="CO20" s="799"/>
      <c r="CP20" s="799"/>
      <c r="CQ20" s="799"/>
      <c r="CR20" s="799"/>
      <c r="CS20" s="799"/>
      <c r="CT20" s="799"/>
      <c r="CU20" s="799"/>
      <c r="CV20" s="799"/>
      <c r="CW20" s="799"/>
      <c r="CX20" s="799"/>
      <c r="CY20" s="799"/>
      <c r="CZ20" s="799"/>
      <c r="DA20" s="799"/>
      <c r="DB20" s="799"/>
      <c r="DC20" s="799"/>
      <c r="DD20" s="799"/>
      <c r="DE20" s="799"/>
      <c r="DF20" s="799"/>
      <c r="DG20" s="799"/>
      <c r="DH20" s="799"/>
      <c r="DI20" s="799"/>
      <c r="DJ20" s="799"/>
      <c r="DK20" s="799"/>
      <c r="DL20" s="799"/>
      <c r="DM20" s="799"/>
      <c r="DN20" s="799"/>
      <c r="DO20" s="799"/>
      <c r="DP20" s="799"/>
      <c r="DQ20" s="799"/>
      <c r="DR20" s="799"/>
      <c r="DS20" s="799"/>
    </row>
    <row r="21" spans="1:123" s="761" customFormat="1" ht="28.5">
      <c r="A21" s="789" t="s">
        <v>1361</v>
      </c>
      <c r="B21" s="803" t="s">
        <v>1362</v>
      </c>
      <c r="C21" s="804">
        <v>0</v>
      </c>
      <c r="D21" s="804">
        <v>0</v>
      </c>
      <c r="E21" s="804">
        <v>0</v>
      </c>
      <c r="F21" s="804">
        <v>0</v>
      </c>
      <c r="G21" s="804">
        <v>0</v>
      </c>
      <c r="H21" s="804">
        <v>0</v>
      </c>
      <c r="I21" s="804">
        <v>0</v>
      </c>
      <c r="J21" s="804">
        <v>0</v>
      </c>
      <c r="K21" s="788"/>
      <c r="L21" s="760"/>
      <c r="M21" s="760"/>
      <c r="N21" s="760"/>
      <c r="O21" s="760"/>
      <c r="P21" s="760"/>
      <c r="Q21" s="760"/>
      <c r="R21" s="760"/>
      <c r="S21" s="760"/>
      <c r="T21" s="760"/>
      <c r="U21" s="760"/>
      <c r="V21" s="760"/>
      <c r="W21" s="760"/>
      <c r="X21" s="760"/>
      <c r="Y21" s="760"/>
      <c r="Z21" s="760"/>
      <c r="AA21" s="760"/>
      <c r="AB21" s="760"/>
      <c r="AC21" s="760"/>
      <c r="AD21" s="760"/>
      <c r="AE21" s="760"/>
      <c r="AF21" s="760"/>
      <c r="AG21" s="760"/>
      <c r="AH21" s="760"/>
      <c r="AI21" s="760"/>
      <c r="AJ21" s="760"/>
      <c r="AK21" s="760"/>
      <c r="AL21" s="760"/>
      <c r="AM21" s="760"/>
      <c r="AN21" s="760"/>
      <c r="AO21" s="760"/>
      <c r="AP21" s="760"/>
      <c r="AQ21" s="760"/>
      <c r="AR21" s="760"/>
      <c r="AS21" s="760"/>
      <c r="AT21" s="760"/>
      <c r="AU21" s="760"/>
      <c r="AV21" s="760"/>
      <c r="AW21" s="760"/>
      <c r="AX21" s="760"/>
      <c r="AY21" s="760"/>
      <c r="AZ21" s="760"/>
      <c r="BA21" s="760"/>
      <c r="BB21" s="760"/>
      <c r="BC21" s="760"/>
      <c r="BD21" s="760"/>
      <c r="BE21" s="760"/>
      <c r="BF21" s="760"/>
      <c r="BG21" s="760"/>
      <c r="BH21" s="760"/>
      <c r="BI21" s="760"/>
      <c r="BJ21" s="760"/>
      <c r="BK21" s="760"/>
      <c r="BL21" s="760"/>
      <c r="BM21" s="760"/>
      <c r="BN21" s="760"/>
      <c r="BO21" s="760"/>
      <c r="BP21" s="760"/>
      <c r="BQ21" s="760"/>
      <c r="BR21" s="760"/>
      <c r="BS21" s="760"/>
      <c r="BT21" s="760"/>
      <c r="BU21" s="760"/>
      <c r="BV21" s="760"/>
      <c r="BW21" s="760"/>
      <c r="BX21" s="760"/>
      <c r="BY21" s="760"/>
      <c r="BZ21" s="760"/>
      <c r="CA21" s="760"/>
      <c r="CB21" s="760"/>
      <c r="CC21" s="760"/>
      <c r="CD21" s="760"/>
      <c r="CE21" s="760"/>
      <c r="CF21" s="760"/>
      <c r="CG21" s="760"/>
      <c r="CH21" s="760"/>
      <c r="CI21" s="760"/>
      <c r="CJ21" s="760"/>
      <c r="CK21" s="760"/>
      <c r="CL21" s="760"/>
      <c r="CM21" s="760"/>
      <c r="CN21" s="760"/>
      <c r="CO21" s="760"/>
      <c r="CP21" s="760"/>
      <c r="CQ21" s="760"/>
      <c r="CR21" s="760"/>
      <c r="CS21" s="760"/>
      <c r="CT21" s="760"/>
      <c r="CU21" s="760"/>
      <c r="CV21" s="760"/>
      <c r="CW21" s="760"/>
      <c r="CX21" s="760"/>
      <c r="CY21" s="760"/>
      <c r="CZ21" s="760"/>
      <c r="DA21" s="760"/>
      <c r="DB21" s="760"/>
      <c r="DC21" s="760"/>
      <c r="DD21" s="760"/>
      <c r="DE21" s="760"/>
      <c r="DF21" s="760"/>
      <c r="DG21" s="760"/>
      <c r="DH21" s="760"/>
      <c r="DI21" s="760"/>
      <c r="DJ21" s="760"/>
      <c r="DK21" s="760"/>
      <c r="DL21" s="760"/>
      <c r="DM21" s="760"/>
      <c r="DN21" s="760"/>
      <c r="DO21" s="760"/>
      <c r="DP21" s="760"/>
      <c r="DQ21" s="760"/>
      <c r="DR21" s="760"/>
      <c r="DS21" s="760"/>
    </row>
    <row r="22" spans="1:123" s="761" customFormat="1">
      <c r="A22" s="789" t="s">
        <v>1363</v>
      </c>
      <c r="B22" s="776" t="s">
        <v>931</v>
      </c>
      <c r="C22" s="778"/>
      <c r="D22" s="778"/>
      <c r="E22" s="778"/>
      <c r="F22" s="778"/>
      <c r="G22" s="778"/>
      <c r="H22" s="778">
        <v>0</v>
      </c>
      <c r="I22" s="778"/>
      <c r="J22" s="778">
        <v>0</v>
      </c>
      <c r="K22" s="842"/>
      <c r="L22" s="759"/>
      <c r="M22" s="760"/>
      <c r="N22" s="760"/>
      <c r="O22" s="760"/>
      <c r="P22" s="760"/>
      <c r="Q22" s="760"/>
      <c r="R22" s="760"/>
      <c r="S22" s="760"/>
      <c r="T22" s="760"/>
      <c r="U22" s="760"/>
      <c r="V22" s="760"/>
      <c r="W22" s="760"/>
      <c r="X22" s="760"/>
      <c r="Y22" s="760"/>
      <c r="Z22" s="760"/>
      <c r="AA22" s="760"/>
      <c r="AB22" s="760"/>
      <c r="AC22" s="760"/>
      <c r="AD22" s="760"/>
      <c r="AE22" s="760"/>
      <c r="AF22" s="760"/>
      <c r="AG22" s="760"/>
      <c r="AH22" s="760"/>
      <c r="AI22" s="760"/>
      <c r="AJ22" s="760"/>
      <c r="AK22" s="760"/>
      <c r="AL22" s="760"/>
      <c r="AM22" s="760"/>
      <c r="AN22" s="760"/>
      <c r="AO22" s="760"/>
      <c r="AP22" s="760"/>
      <c r="AQ22" s="760"/>
      <c r="AR22" s="760"/>
      <c r="AS22" s="760"/>
      <c r="AT22" s="760"/>
      <c r="AU22" s="760"/>
      <c r="AV22" s="760"/>
      <c r="AW22" s="760"/>
      <c r="AX22" s="760"/>
      <c r="AY22" s="760"/>
      <c r="AZ22" s="760"/>
      <c r="BA22" s="760"/>
      <c r="BB22" s="760"/>
      <c r="BC22" s="760"/>
      <c r="BD22" s="760"/>
      <c r="BE22" s="760"/>
      <c r="BF22" s="760"/>
      <c r="BG22" s="760"/>
      <c r="BH22" s="760"/>
      <c r="BI22" s="760"/>
      <c r="BJ22" s="760"/>
      <c r="BK22" s="760"/>
      <c r="BL22" s="760"/>
      <c r="BM22" s="760"/>
      <c r="BN22" s="760"/>
      <c r="BO22" s="760"/>
      <c r="BP22" s="760"/>
      <c r="BQ22" s="760"/>
      <c r="BR22" s="760"/>
      <c r="BS22" s="760"/>
      <c r="BT22" s="760"/>
      <c r="BU22" s="760"/>
      <c r="BV22" s="760"/>
      <c r="BW22" s="760"/>
      <c r="BX22" s="760"/>
      <c r="BY22" s="760"/>
      <c r="BZ22" s="760"/>
      <c r="CA22" s="760"/>
      <c r="CB22" s="760"/>
      <c r="CC22" s="760"/>
      <c r="CD22" s="760"/>
      <c r="CE22" s="760"/>
      <c r="CF22" s="760"/>
      <c r="CG22" s="760"/>
      <c r="CH22" s="760"/>
      <c r="CI22" s="760"/>
      <c r="CJ22" s="760"/>
      <c r="CK22" s="760"/>
      <c r="CL22" s="760"/>
      <c r="CM22" s="760"/>
      <c r="CN22" s="760"/>
      <c r="CO22" s="760"/>
      <c r="CP22" s="760"/>
      <c r="CQ22" s="760"/>
      <c r="CR22" s="760"/>
      <c r="CS22" s="760"/>
      <c r="CT22" s="760"/>
      <c r="CU22" s="760"/>
      <c r="CV22" s="760"/>
      <c r="CW22" s="760"/>
      <c r="CX22" s="760"/>
      <c r="CY22" s="760"/>
      <c r="CZ22" s="760"/>
      <c r="DA22" s="760"/>
      <c r="DB22" s="760"/>
      <c r="DC22" s="760"/>
      <c r="DD22" s="760"/>
      <c r="DE22" s="760"/>
      <c r="DF22" s="760"/>
      <c r="DG22" s="760"/>
      <c r="DH22" s="760"/>
      <c r="DI22" s="760"/>
      <c r="DJ22" s="760"/>
      <c r="DK22" s="760"/>
      <c r="DL22" s="760"/>
      <c r="DM22" s="760"/>
      <c r="DN22" s="760"/>
      <c r="DO22" s="760"/>
      <c r="DP22" s="760"/>
      <c r="DQ22" s="760"/>
      <c r="DR22" s="760"/>
      <c r="DS22" s="760"/>
    </row>
    <row r="23" spans="1:123" s="761" customFormat="1">
      <c r="A23" s="789" t="s">
        <v>1364</v>
      </c>
      <c r="B23" s="776" t="s">
        <v>1365</v>
      </c>
      <c r="C23" s="778"/>
      <c r="D23" s="778"/>
      <c r="E23" s="778"/>
      <c r="F23" s="778"/>
      <c r="G23" s="778"/>
      <c r="H23" s="778">
        <v>0</v>
      </c>
      <c r="I23" s="778"/>
      <c r="J23" s="778">
        <v>0</v>
      </c>
      <c r="K23" s="842"/>
      <c r="L23" s="760"/>
      <c r="M23" s="760"/>
      <c r="N23" s="760"/>
      <c r="O23" s="760"/>
      <c r="P23" s="760"/>
      <c r="Q23" s="760"/>
      <c r="R23" s="760"/>
      <c r="S23" s="760"/>
      <c r="T23" s="760"/>
      <c r="U23" s="760"/>
      <c r="V23" s="760"/>
      <c r="W23" s="760"/>
      <c r="X23" s="760"/>
      <c r="Y23" s="760"/>
      <c r="Z23" s="760"/>
      <c r="AA23" s="760"/>
      <c r="AB23" s="760"/>
      <c r="AC23" s="760"/>
      <c r="AD23" s="760"/>
      <c r="AE23" s="760"/>
      <c r="AF23" s="760"/>
      <c r="AG23" s="760"/>
      <c r="AH23" s="760"/>
      <c r="AI23" s="760"/>
      <c r="AJ23" s="760"/>
      <c r="AK23" s="760"/>
      <c r="AL23" s="760"/>
      <c r="AM23" s="760"/>
      <c r="AN23" s="760"/>
      <c r="AO23" s="760"/>
      <c r="AP23" s="760"/>
      <c r="AQ23" s="760"/>
      <c r="AR23" s="760"/>
      <c r="AS23" s="760"/>
      <c r="AT23" s="760"/>
      <c r="AU23" s="760"/>
      <c r="AV23" s="760"/>
      <c r="AW23" s="760"/>
      <c r="AX23" s="760"/>
      <c r="AY23" s="760"/>
      <c r="AZ23" s="760"/>
      <c r="BA23" s="760"/>
      <c r="BB23" s="760"/>
      <c r="BC23" s="760"/>
      <c r="BD23" s="760"/>
      <c r="BE23" s="760"/>
      <c r="BF23" s="760"/>
      <c r="BG23" s="760"/>
      <c r="BH23" s="760"/>
      <c r="BI23" s="760"/>
      <c r="BJ23" s="760"/>
      <c r="BK23" s="760"/>
      <c r="BL23" s="760"/>
      <c r="BM23" s="760"/>
      <c r="BN23" s="760"/>
      <c r="BO23" s="760"/>
      <c r="BP23" s="760"/>
      <c r="BQ23" s="760"/>
      <c r="BR23" s="760"/>
      <c r="BS23" s="760"/>
      <c r="BT23" s="760"/>
      <c r="BU23" s="760"/>
      <c r="BV23" s="760"/>
      <c r="BW23" s="760"/>
      <c r="BX23" s="760"/>
      <c r="BY23" s="760"/>
      <c r="BZ23" s="760"/>
      <c r="CA23" s="760"/>
      <c r="CB23" s="760"/>
      <c r="CC23" s="760"/>
      <c r="CD23" s="760"/>
      <c r="CE23" s="760"/>
      <c r="CF23" s="760"/>
      <c r="CG23" s="760"/>
      <c r="CH23" s="760"/>
      <c r="CI23" s="760"/>
      <c r="CJ23" s="760"/>
      <c r="CK23" s="760"/>
      <c r="CL23" s="760"/>
      <c r="CM23" s="760"/>
      <c r="CN23" s="760"/>
      <c r="CO23" s="760"/>
      <c r="CP23" s="760"/>
      <c r="CQ23" s="760"/>
      <c r="CR23" s="760"/>
      <c r="CS23" s="760"/>
      <c r="CT23" s="760"/>
      <c r="CU23" s="760"/>
      <c r="CV23" s="760"/>
      <c r="CW23" s="760"/>
      <c r="CX23" s="760"/>
      <c r="CY23" s="760"/>
      <c r="CZ23" s="760"/>
      <c r="DA23" s="760"/>
      <c r="DB23" s="760"/>
      <c r="DC23" s="760"/>
      <c r="DD23" s="760"/>
      <c r="DE23" s="760"/>
      <c r="DF23" s="760"/>
      <c r="DG23" s="760"/>
      <c r="DH23" s="760"/>
      <c r="DI23" s="760"/>
      <c r="DJ23" s="760"/>
      <c r="DK23" s="760"/>
      <c r="DL23" s="760"/>
      <c r="DM23" s="760"/>
      <c r="DN23" s="760"/>
      <c r="DO23" s="760"/>
      <c r="DP23" s="760"/>
      <c r="DQ23" s="760"/>
      <c r="DR23" s="760"/>
      <c r="DS23" s="760"/>
    </row>
    <row r="24" spans="1:123" s="761" customFormat="1">
      <c r="A24" s="789" t="s">
        <v>1366</v>
      </c>
      <c r="B24" s="776" t="s">
        <v>1367</v>
      </c>
      <c r="C24" s="778"/>
      <c r="D24" s="778"/>
      <c r="E24" s="778"/>
      <c r="F24" s="778"/>
      <c r="G24" s="778"/>
      <c r="H24" s="778">
        <v>0</v>
      </c>
      <c r="I24" s="778"/>
      <c r="J24" s="778">
        <v>0</v>
      </c>
      <c r="K24" s="842"/>
      <c r="L24" s="760"/>
      <c r="M24" s="760"/>
      <c r="N24" s="760"/>
      <c r="O24" s="760"/>
      <c r="P24" s="760"/>
      <c r="Q24" s="760"/>
      <c r="R24" s="760"/>
      <c r="S24" s="760"/>
      <c r="T24" s="760"/>
      <c r="U24" s="760"/>
      <c r="V24" s="760"/>
      <c r="W24" s="760"/>
      <c r="X24" s="760"/>
      <c r="Y24" s="760"/>
      <c r="Z24" s="760"/>
      <c r="AA24" s="760"/>
      <c r="AB24" s="760"/>
      <c r="AC24" s="760"/>
      <c r="AD24" s="760"/>
      <c r="AE24" s="760"/>
      <c r="AF24" s="760"/>
      <c r="AG24" s="760"/>
      <c r="AH24" s="760"/>
      <c r="AI24" s="760"/>
      <c r="AJ24" s="760"/>
      <c r="AK24" s="760"/>
      <c r="AL24" s="760"/>
      <c r="AM24" s="760"/>
      <c r="AN24" s="760"/>
      <c r="AO24" s="760"/>
      <c r="AP24" s="760"/>
      <c r="AQ24" s="760"/>
      <c r="AR24" s="760"/>
      <c r="AS24" s="760"/>
      <c r="AT24" s="760"/>
      <c r="AU24" s="760"/>
      <c r="AV24" s="760"/>
      <c r="AW24" s="760"/>
      <c r="AX24" s="760"/>
      <c r="AY24" s="760"/>
      <c r="AZ24" s="760"/>
      <c r="BA24" s="760"/>
      <c r="BB24" s="760"/>
      <c r="BC24" s="760"/>
      <c r="BD24" s="760"/>
      <c r="BE24" s="760"/>
      <c r="BF24" s="760"/>
      <c r="BG24" s="760"/>
      <c r="BH24" s="760"/>
      <c r="BI24" s="760"/>
      <c r="BJ24" s="760"/>
      <c r="BK24" s="760"/>
      <c r="BL24" s="760"/>
      <c r="BM24" s="760"/>
      <c r="BN24" s="760"/>
      <c r="BO24" s="760"/>
      <c r="BP24" s="760"/>
      <c r="BQ24" s="760"/>
      <c r="BR24" s="760"/>
      <c r="BS24" s="760"/>
      <c r="BT24" s="760"/>
      <c r="BU24" s="760"/>
      <c r="BV24" s="760"/>
      <c r="BW24" s="760"/>
      <c r="BX24" s="760"/>
      <c r="BY24" s="760"/>
      <c r="BZ24" s="760"/>
      <c r="CA24" s="760"/>
      <c r="CB24" s="760"/>
      <c r="CC24" s="760"/>
      <c r="CD24" s="760"/>
      <c r="CE24" s="760"/>
      <c r="CF24" s="760"/>
      <c r="CG24" s="760"/>
      <c r="CH24" s="760"/>
      <c r="CI24" s="760"/>
      <c r="CJ24" s="760"/>
      <c r="CK24" s="760"/>
      <c r="CL24" s="760"/>
      <c r="CM24" s="760"/>
      <c r="CN24" s="760"/>
      <c r="CO24" s="760"/>
      <c r="CP24" s="760"/>
      <c r="CQ24" s="760"/>
      <c r="CR24" s="760"/>
      <c r="CS24" s="760"/>
      <c r="CT24" s="760"/>
      <c r="CU24" s="760"/>
      <c r="CV24" s="760"/>
      <c r="CW24" s="760"/>
      <c r="CX24" s="760"/>
      <c r="CY24" s="760"/>
      <c r="CZ24" s="760"/>
      <c r="DA24" s="760"/>
      <c r="DB24" s="760"/>
      <c r="DC24" s="760"/>
      <c r="DD24" s="760"/>
      <c r="DE24" s="760"/>
      <c r="DF24" s="760"/>
      <c r="DG24" s="760"/>
      <c r="DH24" s="760"/>
      <c r="DI24" s="760"/>
      <c r="DJ24" s="760"/>
      <c r="DK24" s="760"/>
      <c r="DL24" s="760"/>
      <c r="DM24" s="760"/>
      <c r="DN24" s="760"/>
      <c r="DO24" s="760"/>
      <c r="DP24" s="760"/>
      <c r="DQ24" s="760"/>
      <c r="DR24" s="760"/>
      <c r="DS24" s="760"/>
    </row>
    <row r="25" spans="1:123" s="761" customFormat="1" ht="42.75">
      <c r="A25" s="789" t="s">
        <v>1368</v>
      </c>
      <c r="B25" s="803" t="s">
        <v>1369</v>
      </c>
      <c r="C25" s="778"/>
      <c r="D25" s="778"/>
      <c r="E25" s="778"/>
      <c r="F25" s="778"/>
      <c r="G25" s="778"/>
      <c r="H25" s="778">
        <v>0</v>
      </c>
      <c r="I25" s="778"/>
      <c r="J25" s="778">
        <v>0</v>
      </c>
      <c r="K25" s="842"/>
      <c r="L25" s="760"/>
      <c r="M25" s="760"/>
      <c r="N25" s="760"/>
      <c r="O25" s="760"/>
      <c r="P25" s="760"/>
      <c r="Q25" s="760"/>
      <c r="R25" s="760"/>
      <c r="S25" s="760"/>
      <c r="T25" s="760"/>
      <c r="U25" s="760"/>
      <c r="V25" s="760"/>
      <c r="W25" s="760"/>
      <c r="X25" s="760"/>
      <c r="Y25" s="760"/>
      <c r="Z25" s="760"/>
      <c r="AA25" s="760"/>
      <c r="AB25" s="760"/>
      <c r="AC25" s="760"/>
      <c r="AD25" s="760"/>
      <c r="AE25" s="760"/>
      <c r="AF25" s="760"/>
      <c r="AG25" s="760"/>
      <c r="AH25" s="760"/>
      <c r="AI25" s="760"/>
      <c r="AJ25" s="760"/>
      <c r="AK25" s="760"/>
      <c r="AL25" s="760"/>
      <c r="AM25" s="760"/>
      <c r="AN25" s="760"/>
      <c r="AO25" s="760"/>
      <c r="AP25" s="760"/>
      <c r="AQ25" s="760"/>
      <c r="AR25" s="760"/>
      <c r="AS25" s="760"/>
      <c r="AT25" s="760"/>
      <c r="AU25" s="760"/>
      <c r="AV25" s="760"/>
      <c r="AW25" s="760"/>
      <c r="AX25" s="760"/>
      <c r="AY25" s="760"/>
      <c r="AZ25" s="760"/>
      <c r="BA25" s="760"/>
      <c r="BB25" s="760"/>
      <c r="BC25" s="760"/>
      <c r="BD25" s="760"/>
      <c r="BE25" s="760"/>
      <c r="BF25" s="760"/>
      <c r="BG25" s="760"/>
      <c r="BH25" s="760"/>
      <c r="BI25" s="760"/>
      <c r="BJ25" s="760"/>
      <c r="BK25" s="760"/>
      <c r="BL25" s="760"/>
      <c r="BM25" s="760"/>
      <c r="BN25" s="760"/>
      <c r="BO25" s="760"/>
      <c r="BP25" s="760"/>
      <c r="BQ25" s="760"/>
      <c r="BR25" s="760"/>
      <c r="BS25" s="760"/>
      <c r="BT25" s="760"/>
      <c r="BU25" s="760"/>
      <c r="BV25" s="760"/>
      <c r="BW25" s="760"/>
      <c r="BX25" s="760"/>
      <c r="BY25" s="760"/>
      <c r="BZ25" s="760"/>
      <c r="CA25" s="760"/>
      <c r="CB25" s="760"/>
      <c r="CC25" s="760"/>
      <c r="CD25" s="760"/>
      <c r="CE25" s="760"/>
      <c r="CF25" s="760"/>
      <c r="CG25" s="760"/>
      <c r="CH25" s="760"/>
      <c r="CI25" s="760"/>
      <c r="CJ25" s="760"/>
      <c r="CK25" s="760"/>
      <c r="CL25" s="760"/>
      <c r="CM25" s="760"/>
      <c r="CN25" s="760"/>
      <c r="CO25" s="760"/>
      <c r="CP25" s="760"/>
      <c r="CQ25" s="760"/>
      <c r="CR25" s="760"/>
      <c r="CS25" s="760"/>
      <c r="CT25" s="760"/>
      <c r="CU25" s="760"/>
      <c r="CV25" s="760"/>
      <c r="CW25" s="760"/>
      <c r="CX25" s="760"/>
      <c r="CY25" s="760"/>
      <c r="CZ25" s="760"/>
      <c r="DA25" s="760"/>
      <c r="DB25" s="760"/>
      <c r="DC25" s="760"/>
      <c r="DD25" s="760"/>
      <c r="DE25" s="760"/>
      <c r="DF25" s="760"/>
      <c r="DG25" s="760"/>
      <c r="DH25" s="760"/>
      <c r="DI25" s="760"/>
      <c r="DJ25" s="760"/>
      <c r="DK25" s="760"/>
      <c r="DL25" s="760"/>
      <c r="DM25" s="760"/>
      <c r="DN25" s="760"/>
      <c r="DO25" s="760"/>
      <c r="DP25" s="760"/>
      <c r="DQ25" s="760"/>
      <c r="DR25" s="760"/>
      <c r="DS25" s="760"/>
    </row>
    <row r="26" spans="1:123" s="761" customFormat="1" ht="49.5" customHeight="1">
      <c r="A26" s="789" t="s">
        <v>1370</v>
      </c>
      <c r="B26" s="803" t="s">
        <v>1371</v>
      </c>
      <c r="C26" s="804">
        <v>0</v>
      </c>
      <c r="D26" s="804">
        <v>84.63000000000001</v>
      </c>
      <c r="E26" s="829">
        <v>104.85</v>
      </c>
      <c r="F26" s="829">
        <v>83.32</v>
      </c>
      <c r="G26" s="829">
        <v>107.89100000000001</v>
      </c>
      <c r="H26" s="829">
        <v>86.199999999999989</v>
      </c>
      <c r="I26" s="829">
        <v>112.34699999999999</v>
      </c>
      <c r="J26" s="829">
        <v>88.76</v>
      </c>
      <c r="K26" s="842"/>
      <c r="L26" s="760"/>
      <c r="M26" s="760"/>
      <c r="N26" s="760"/>
      <c r="O26" s="760"/>
      <c r="P26" s="760"/>
      <c r="Q26" s="760"/>
      <c r="R26" s="760"/>
      <c r="S26" s="760"/>
      <c r="T26" s="760"/>
      <c r="U26" s="760"/>
      <c r="V26" s="760"/>
      <c r="W26" s="760"/>
      <c r="X26" s="760"/>
      <c r="Y26" s="760"/>
      <c r="Z26" s="760"/>
      <c r="AA26" s="760"/>
      <c r="AB26" s="760"/>
      <c r="AC26" s="760"/>
      <c r="AD26" s="760"/>
      <c r="AE26" s="760"/>
      <c r="AF26" s="760"/>
      <c r="AG26" s="760"/>
      <c r="AH26" s="760"/>
      <c r="AI26" s="760"/>
      <c r="AJ26" s="760"/>
      <c r="AK26" s="760"/>
      <c r="AL26" s="760"/>
      <c r="AM26" s="760"/>
      <c r="AN26" s="760"/>
      <c r="AO26" s="760"/>
      <c r="AP26" s="760"/>
      <c r="AQ26" s="760"/>
      <c r="AR26" s="760"/>
      <c r="AS26" s="760"/>
      <c r="AT26" s="760"/>
      <c r="AU26" s="760"/>
      <c r="AV26" s="760"/>
      <c r="AW26" s="760"/>
      <c r="AX26" s="760"/>
      <c r="AY26" s="760"/>
      <c r="AZ26" s="760"/>
      <c r="BA26" s="760"/>
      <c r="BB26" s="760"/>
      <c r="BC26" s="760"/>
      <c r="BD26" s="760"/>
      <c r="BE26" s="760"/>
      <c r="BF26" s="760"/>
      <c r="BG26" s="760"/>
      <c r="BH26" s="760"/>
      <c r="BI26" s="760"/>
      <c r="BJ26" s="760"/>
      <c r="BK26" s="760"/>
      <c r="BL26" s="760"/>
      <c r="BM26" s="760"/>
      <c r="BN26" s="760"/>
      <c r="BO26" s="760"/>
      <c r="BP26" s="760"/>
      <c r="BQ26" s="760"/>
      <c r="BR26" s="760"/>
      <c r="BS26" s="760"/>
      <c r="BT26" s="760"/>
      <c r="BU26" s="760"/>
      <c r="BV26" s="760"/>
      <c r="BW26" s="760"/>
      <c r="BX26" s="760"/>
      <c r="BY26" s="760"/>
      <c r="BZ26" s="760"/>
      <c r="CA26" s="760"/>
      <c r="CB26" s="760"/>
      <c r="CC26" s="760"/>
      <c r="CD26" s="760"/>
      <c r="CE26" s="760"/>
      <c r="CF26" s="760"/>
      <c r="CG26" s="760"/>
      <c r="CH26" s="760"/>
      <c r="CI26" s="760"/>
      <c r="CJ26" s="760"/>
      <c r="CK26" s="760"/>
      <c r="CL26" s="760"/>
      <c r="CM26" s="760"/>
      <c r="CN26" s="760"/>
      <c r="CO26" s="760"/>
      <c r="CP26" s="760"/>
      <c r="CQ26" s="760"/>
      <c r="CR26" s="760"/>
      <c r="CS26" s="760"/>
      <c r="CT26" s="760"/>
      <c r="CU26" s="760"/>
      <c r="CV26" s="760"/>
      <c r="CW26" s="760"/>
      <c r="CX26" s="760"/>
      <c r="CY26" s="760"/>
      <c r="CZ26" s="760"/>
      <c r="DA26" s="760"/>
      <c r="DB26" s="760"/>
      <c r="DC26" s="760"/>
      <c r="DD26" s="760"/>
      <c r="DE26" s="760"/>
      <c r="DF26" s="760"/>
      <c r="DG26" s="760"/>
      <c r="DH26" s="760"/>
      <c r="DI26" s="760"/>
      <c r="DJ26" s="760"/>
      <c r="DK26" s="760"/>
      <c r="DL26" s="760"/>
      <c r="DM26" s="760"/>
      <c r="DN26" s="760"/>
      <c r="DO26" s="760"/>
      <c r="DP26" s="760"/>
      <c r="DQ26" s="760"/>
      <c r="DR26" s="760"/>
      <c r="DS26" s="760"/>
    </row>
    <row r="27" spans="1:123" s="761" customFormat="1" ht="28.5">
      <c r="A27" s="789" t="s">
        <v>1372</v>
      </c>
      <c r="B27" s="776" t="s">
        <v>937</v>
      </c>
      <c r="C27" s="778"/>
      <c r="D27" s="778">
        <v>64.650000000000006</v>
      </c>
      <c r="E27" s="778">
        <v>80.099999999999994</v>
      </c>
      <c r="F27" s="778">
        <v>63.65</v>
      </c>
      <c r="G27" s="781">
        <v>82.423000000000002</v>
      </c>
      <c r="H27" s="778">
        <v>65.849999999999994</v>
      </c>
      <c r="I27" s="781">
        <v>85.826999999999998</v>
      </c>
      <c r="J27" s="778">
        <v>67.81</v>
      </c>
      <c r="K27" s="842">
        <v>80.099999999999994</v>
      </c>
      <c r="L27" s="760"/>
      <c r="M27" s="760"/>
      <c r="N27" s="760"/>
      <c r="O27" s="760"/>
      <c r="P27" s="760"/>
      <c r="Q27" s="760"/>
      <c r="R27" s="760"/>
      <c r="S27" s="760"/>
      <c r="T27" s="760"/>
      <c r="U27" s="760"/>
      <c r="V27" s="760"/>
      <c r="W27" s="760"/>
      <c r="X27" s="760"/>
      <c r="Y27" s="760"/>
      <c r="Z27" s="760"/>
      <c r="AA27" s="760"/>
      <c r="AB27" s="760"/>
      <c r="AC27" s="760"/>
      <c r="AD27" s="760"/>
      <c r="AE27" s="760"/>
      <c r="AF27" s="760"/>
      <c r="AG27" s="760"/>
      <c r="AH27" s="760"/>
      <c r="AI27" s="760"/>
      <c r="AJ27" s="760"/>
      <c r="AK27" s="760"/>
      <c r="AL27" s="760"/>
      <c r="AM27" s="760"/>
      <c r="AN27" s="760"/>
      <c r="AO27" s="760"/>
      <c r="AP27" s="760"/>
      <c r="AQ27" s="760"/>
      <c r="AR27" s="760"/>
      <c r="AS27" s="760"/>
      <c r="AT27" s="760"/>
      <c r="AU27" s="760"/>
      <c r="AV27" s="760"/>
      <c r="AW27" s="760"/>
      <c r="AX27" s="760"/>
      <c r="AY27" s="760"/>
      <c r="AZ27" s="760"/>
      <c r="BA27" s="760"/>
      <c r="BB27" s="760"/>
      <c r="BC27" s="760"/>
      <c r="BD27" s="760"/>
      <c r="BE27" s="760"/>
      <c r="BF27" s="760"/>
      <c r="BG27" s="760"/>
      <c r="BH27" s="760"/>
      <c r="BI27" s="760"/>
      <c r="BJ27" s="760"/>
      <c r="BK27" s="760"/>
      <c r="BL27" s="760"/>
      <c r="BM27" s="760"/>
      <c r="BN27" s="760"/>
      <c r="BO27" s="760"/>
      <c r="BP27" s="760"/>
      <c r="BQ27" s="760"/>
      <c r="BR27" s="760"/>
      <c r="BS27" s="760"/>
      <c r="BT27" s="760"/>
      <c r="BU27" s="760"/>
      <c r="BV27" s="760"/>
      <c r="BW27" s="760"/>
      <c r="BX27" s="760"/>
      <c r="BY27" s="760"/>
      <c r="BZ27" s="760"/>
      <c r="CA27" s="760"/>
      <c r="CB27" s="760"/>
      <c r="CC27" s="760"/>
      <c r="CD27" s="760"/>
      <c r="CE27" s="760"/>
      <c r="CF27" s="760"/>
      <c r="CG27" s="760"/>
      <c r="CH27" s="760"/>
      <c r="CI27" s="760"/>
      <c r="CJ27" s="760"/>
      <c r="CK27" s="760"/>
      <c r="CL27" s="760"/>
      <c r="CM27" s="760"/>
      <c r="CN27" s="760"/>
      <c r="CO27" s="760"/>
      <c r="CP27" s="760"/>
      <c r="CQ27" s="760"/>
      <c r="CR27" s="760"/>
      <c r="CS27" s="760"/>
      <c r="CT27" s="760"/>
      <c r="CU27" s="760"/>
      <c r="CV27" s="760"/>
      <c r="CW27" s="760"/>
      <c r="CX27" s="760"/>
      <c r="CY27" s="760"/>
      <c r="CZ27" s="760"/>
      <c r="DA27" s="760"/>
      <c r="DB27" s="760"/>
      <c r="DC27" s="760"/>
      <c r="DD27" s="760"/>
      <c r="DE27" s="760"/>
      <c r="DF27" s="760"/>
      <c r="DG27" s="760"/>
      <c r="DH27" s="760"/>
      <c r="DI27" s="760"/>
      <c r="DJ27" s="760"/>
      <c r="DK27" s="760"/>
      <c r="DL27" s="760"/>
      <c r="DM27" s="760"/>
      <c r="DN27" s="760"/>
      <c r="DO27" s="760"/>
      <c r="DP27" s="760"/>
      <c r="DQ27" s="760"/>
      <c r="DR27" s="760"/>
      <c r="DS27" s="760"/>
    </row>
    <row r="28" spans="1:123" s="761" customFormat="1" ht="33.75" customHeight="1">
      <c r="A28" s="789" t="s">
        <v>1373</v>
      </c>
      <c r="B28" s="776" t="s">
        <v>1374</v>
      </c>
      <c r="C28" s="778"/>
      <c r="D28" s="778">
        <v>19.98</v>
      </c>
      <c r="E28" s="778">
        <v>24.75</v>
      </c>
      <c r="F28" s="778">
        <v>19.670000000000002</v>
      </c>
      <c r="G28" s="781">
        <v>25.468</v>
      </c>
      <c r="H28" s="778">
        <v>20.350000000000001</v>
      </c>
      <c r="I28" s="781">
        <v>26.52</v>
      </c>
      <c r="J28" s="778">
        <v>20.95</v>
      </c>
      <c r="K28" s="842"/>
      <c r="L28" s="760"/>
      <c r="M28" s="760"/>
      <c r="N28" s="760"/>
      <c r="O28" s="760"/>
      <c r="P28" s="760"/>
      <c r="Q28" s="760"/>
      <c r="R28" s="760"/>
      <c r="S28" s="760"/>
      <c r="T28" s="760"/>
      <c r="U28" s="760"/>
      <c r="V28" s="760"/>
      <c r="W28" s="760"/>
      <c r="X28" s="760"/>
      <c r="Y28" s="760"/>
      <c r="Z28" s="760"/>
      <c r="AA28" s="760"/>
      <c r="AB28" s="760"/>
      <c r="AC28" s="760"/>
      <c r="AD28" s="760"/>
      <c r="AE28" s="760"/>
      <c r="AF28" s="760"/>
      <c r="AG28" s="760"/>
      <c r="AH28" s="760"/>
      <c r="AI28" s="760"/>
      <c r="AJ28" s="760"/>
      <c r="AK28" s="760"/>
      <c r="AL28" s="760"/>
      <c r="AM28" s="760"/>
      <c r="AN28" s="760"/>
      <c r="AO28" s="760"/>
      <c r="AP28" s="760"/>
      <c r="AQ28" s="760"/>
      <c r="AR28" s="760"/>
      <c r="AS28" s="760"/>
      <c r="AT28" s="760"/>
      <c r="AU28" s="760"/>
      <c r="AV28" s="760"/>
      <c r="AW28" s="760"/>
      <c r="AX28" s="760"/>
      <c r="AY28" s="760"/>
      <c r="AZ28" s="760"/>
      <c r="BA28" s="760"/>
      <c r="BB28" s="760"/>
      <c r="BC28" s="760"/>
      <c r="BD28" s="760"/>
      <c r="BE28" s="760"/>
      <c r="BF28" s="760"/>
      <c r="BG28" s="760"/>
      <c r="BH28" s="760"/>
      <c r="BI28" s="760"/>
      <c r="BJ28" s="760"/>
      <c r="BK28" s="760"/>
      <c r="BL28" s="760"/>
      <c r="BM28" s="760"/>
      <c r="BN28" s="760"/>
      <c r="BO28" s="760"/>
      <c r="BP28" s="760"/>
      <c r="BQ28" s="760"/>
      <c r="BR28" s="760"/>
      <c r="BS28" s="760"/>
      <c r="BT28" s="760"/>
      <c r="BU28" s="760"/>
      <c r="BV28" s="760"/>
      <c r="BW28" s="760"/>
      <c r="BX28" s="760"/>
      <c r="BY28" s="760"/>
      <c r="BZ28" s="760"/>
      <c r="CA28" s="760"/>
      <c r="CB28" s="760"/>
      <c r="CC28" s="760"/>
      <c r="CD28" s="760"/>
      <c r="CE28" s="760"/>
      <c r="CF28" s="760"/>
      <c r="CG28" s="760"/>
      <c r="CH28" s="760"/>
      <c r="CI28" s="760"/>
      <c r="CJ28" s="760"/>
      <c r="CK28" s="760"/>
      <c r="CL28" s="760"/>
      <c r="CM28" s="760"/>
      <c r="CN28" s="760"/>
      <c r="CO28" s="760"/>
      <c r="CP28" s="760"/>
      <c r="CQ28" s="760"/>
      <c r="CR28" s="760"/>
      <c r="CS28" s="760"/>
      <c r="CT28" s="760"/>
      <c r="CU28" s="760"/>
      <c r="CV28" s="760"/>
      <c r="CW28" s="760"/>
      <c r="CX28" s="760"/>
      <c r="CY28" s="760"/>
      <c r="CZ28" s="760"/>
      <c r="DA28" s="760"/>
      <c r="DB28" s="760"/>
      <c r="DC28" s="760"/>
      <c r="DD28" s="760"/>
      <c r="DE28" s="760"/>
      <c r="DF28" s="760"/>
      <c r="DG28" s="760"/>
      <c r="DH28" s="760"/>
      <c r="DI28" s="760"/>
      <c r="DJ28" s="760"/>
      <c r="DK28" s="760"/>
      <c r="DL28" s="760"/>
      <c r="DM28" s="760"/>
      <c r="DN28" s="760"/>
      <c r="DO28" s="760"/>
      <c r="DP28" s="760"/>
      <c r="DQ28" s="760"/>
      <c r="DR28" s="760"/>
      <c r="DS28" s="760"/>
    </row>
    <row r="29" spans="1:123" s="761" customFormat="1" ht="21" customHeight="1">
      <c r="A29" s="789" t="s">
        <v>1375</v>
      </c>
      <c r="B29" s="776" t="s">
        <v>1376</v>
      </c>
      <c r="C29" s="778"/>
      <c r="D29" s="778"/>
      <c r="E29" s="778"/>
      <c r="F29" s="778"/>
      <c r="G29" s="778"/>
      <c r="H29" s="778">
        <v>0</v>
      </c>
      <c r="I29" s="778"/>
      <c r="J29" s="778">
        <v>0</v>
      </c>
      <c r="K29" s="842"/>
      <c r="L29" s="760"/>
      <c r="M29" s="760"/>
      <c r="N29" s="760"/>
      <c r="O29" s="760"/>
      <c r="P29" s="760"/>
      <c r="Q29" s="760"/>
      <c r="R29" s="760"/>
      <c r="S29" s="760"/>
      <c r="T29" s="760"/>
      <c r="U29" s="760"/>
      <c r="V29" s="760"/>
      <c r="W29" s="760"/>
      <c r="X29" s="760"/>
      <c r="Y29" s="760"/>
      <c r="Z29" s="760"/>
      <c r="AA29" s="760"/>
      <c r="AB29" s="760"/>
      <c r="AC29" s="760"/>
      <c r="AD29" s="760"/>
      <c r="AE29" s="760"/>
      <c r="AF29" s="760"/>
      <c r="AG29" s="760"/>
      <c r="AH29" s="760"/>
      <c r="AI29" s="760"/>
      <c r="AJ29" s="760"/>
      <c r="AK29" s="760"/>
      <c r="AL29" s="760"/>
      <c r="AM29" s="760"/>
      <c r="AN29" s="760"/>
      <c r="AO29" s="760"/>
      <c r="AP29" s="760"/>
      <c r="AQ29" s="760"/>
      <c r="AR29" s="760"/>
      <c r="AS29" s="760"/>
      <c r="AT29" s="760"/>
      <c r="AU29" s="760"/>
      <c r="AV29" s="760"/>
      <c r="AW29" s="760"/>
      <c r="AX29" s="760"/>
      <c r="AY29" s="760"/>
      <c r="AZ29" s="760"/>
      <c r="BA29" s="760"/>
      <c r="BB29" s="760"/>
      <c r="BC29" s="760"/>
      <c r="BD29" s="760"/>
      <c r="BE29" s="760"/>
      <c r="BF29" s="760"/>
      <c r="BG29" s="760"/>
      <c r="BH29" s="760"/>
      <c r="BI29" s="760"/>
      <c r="BJ29" s="760"/>
      <c r="BK29" s="760"/>
      <c r="BL29" s="760"/>
      <c r="BM29" s="760"/>
      <c r="BN29" s="760"/>
      <c r="BO29" s="760"/>
      <c r="BP29" s="760"/>
      <c r="BQ29" s="760"/>
      <c r="BR29" s="760"/>
      <c r="BS29" s="760"/>
      <c r="BT29" s="760"/>
      <c r="BU29" s="760"/>
      <c r="BV29" s="760"/>
      <c r="BW29" s="760"/>
      <c r="BX29" s="760"/>
      <c r="BY29" s="760"/>
      <c r="BZ29" s="760"/>
      <c r="CA29" s="760"/>
      <c r="CB29" s="760"/>
      <c r="CC29" s="760"/>
      <c r="CD29" s="760"/>
      <c r="CE29" s="760"/>
      <c r="CF29" s="760"/>
      <c r="CG29" s="760"/>
      <c r="CH29" s="760"/>
      <c r="CI29" s="760"/>
      <c r="CJ29" s="760"/>
      <c r="CK29" s="760"/>
      <c r="CL29" s="760"/>
      <c r="CM29" s="760"/>
      <c r="CN29" s="760"/>
      <c r="CO29" s="760"/>
      <c r="CP29" s="760"/>
      <c r="CQ29" s="760"/>
      <c r="CR29" s="760"/>
      <c r="CS29" s="760"/>
      <c r="CT29" s="760"/>
      <c r="CU29" s="760"/>
      <c r="CV29" s="760"/>
      <c r="CW29" s="760"/>
      <c r="CX29" s="760"/>
      <c r="CY29" s="760"/>
      <c r="CZ29" s="760"/>
      <c r="DA29" s="760"/>
      <c r="DB29" s="760"/>
      <c r="DC29" s="760"/>
      <c r="DD29" s="760"/>
      <c r="DE29" s="760"/>
      <c r="DF29" s="760"/>
      <c r="DG29" s="760"/>
      <c r="DH29" s="760"/>
      <c r="DI29" s="760"/>
      <c r="DJ29" s="760"/>
      <c r="DK29" s="760"/>
      <c r="DL29" s="760"/>
      <c r="DM29" s="760"/>
      <c r="DN29" s="760"/>
      <c r="DO29" s="760"/>
      <c r="DP29" s="760"/>
      <c r="DQ29" s="760"/>
      <c r="DR29" s="760"/>
      <c r="DS29" s="760"/>
    </row>
    <row r="30" spans="1:123" s="761" customFormat="1" ht="14.25" customHeight="1">
      <c r="A30" s="789" t="s">
        <v>1377</v>
      </c>
      <c r="B30" s="803" t="s">
        <v>1378</v>
      </c>
      <c r="C30" s="778"/>
      <c r="D30" s="778"/>
      <c r="E30" s="778"/>
      <c r="F30" s="778"/>
      <c r="G30" s="778"/>
      <c r="H30" s="778">
        <v>0</v>
      </c>
      <c r="I30" s="778"/>
      <c r="J30" s="778">
        <v>0</v>
      </c>
      <c r="K30" s="842"/>
      <c r="L30" s="760"/>
      <c r="M30" s="760"/>
      <c r="N30" s="760"/>
      <c r="O30" s="760"/>
      <c r="P30" s="760"/>
      <c r="Q30" s="760"/>
      <c r="R30" s="760"/>
      <c r="S30" s="760"/>
      <c r="T30" s="760"/>
      <c r="U30" s="760"/>
      <c r="V30" s="760"/>
      <c r="W30" s="760"/>
      <c r="X30" s="760"/>
      <c r="Y30" s="760"/>
      <c r="Z30" s="760"/>
      <c r="AA30" s="760"/>
      <c r="AB30" s="760"/>
      <c r="AC30" s="760"/>
      <c r="AD30" s="760"/>
      <c r="AE30" s="760"/>
      <c r="AF30" s="760"/>
      <c r="AG30" s="760"/>
      <c r="AH30" s="760"/>
      <c r="AI30" s="760"/>
      <c r="AJ30" s="760"/>
      <c r="AK30" s="760"/>
      <c r="AL30" s="760"/>
      <c r="AM30" s="760"/>
      <c r="AN30" s="760"/>
      <c r="AO30" s="760"/>
      <c r="AP30" s="760"/>
      <c r="AQ30" s="760"/>
      <c r="AR30" s="760"/>
      <c r="AS30" s="760"/>
      <c r="AT30" s="760"/>
      <c r="AU30" s="760"/>
      <c r="AV30" s="760"/>
      <c r="AW30" s="760"/>
      <c r="AX30" s="760"/>
      <c r="AY30" s="760"/>
      <c r="AZ30" s="760"/>
      <c r="BA30" s="760"/>
      <c r="BB30" s="760"/>
      <c r="BC30" s="760"/>
      <c r="BD30" s="760"/>
      <c r="BE30" s="760"/>
      <c r="BF30" s="760"/>
      <c r="BG30" s="760"/>
      <c r="BH30" s="760"/>
      <c r="BI30" s="760"/>
      <c r="BJ30" s="760"/>
      <c r="BK30" s="760"/>
      <c r="BL30" s="760"/>
      <c r="BM30" s="760"/>
      <c r="BN30" s="760"/>
      <c r="BO30" s="760"/>
      <c r="BP30" s="760"/>
      <c r="BQ30" s="760"/>
      <c r="BR30" s="760"/>
      <c r="BS30" s="760"/>
      <c r="BT30" s="760"/>
      <c r="BU30" s="760"/>
      <c r="BV30" s="760"/>
      <c r="BW30" s="760"/>
      <c r="BX30" s="760"/>
      <c r="BY30" s="760"/>
      <c r="BZ30" s="760"/>
      <c r="CA30" s="760"/>
      <c r="CB30" s="760"/>
      <c r="CC30" s="760"/>
      <c r="CD30" s="760"/>
      <c r="CE30" s="760"/>
      <c r="CF30" s="760"/>
      <c r="CG30" s="760"/>
      <c r="CH30" s="760"/>
      <c r="CI30" s="760"/>
      <c r="CJ30" s="760"/>
      <c r="CK30" s="760"/>
      <c r="CL30" s="760"/>
      <c r="CM30" s="760"/>
      <c r="CN30" s="760"/>
      <c r="CO30" s="760"/>
      <c r="CP30" s="760"/>
      <c r="CQ30" s="760"/>
      <c r="CR30" s="760"/>
      <c r="CS30" s="760"/>
      <c r="CT30" s="760"/>
      <c r="CU30" s="760"/>
      <c r="CV30" s="760"/>
      <c r="CW30" s="760"/>
      <c r="CX30" s="760"/>
      <c r="CY30" s="760"/>
      <c r="CZ30" s="760"/>
      <c r="DA30" s="760"/>
      <c r="DB30" s="760"/>
      <c r="DC30" s="760"/>
      <c r="DD30" s="760"/>
      <c r="DE30" s="760"/>
      <c r="DF30" s="760"/>
      <c r="DG30" s="760"/>
      <c r="DH30" s="760"/>
      <c r="DI30" s="760"/>
      <c r="DJ30" s="760"/>
      <c r="DK30" s="760"/>
      <c r="DL30" s="760"/>
      <c r="DM30" s="760"/>
      <c r="DN30" s="760"/>
      <c r="DO30" s="760"/>
      <c r="DP30" s="760"/>
      <c r="DQ30" s="760"/>
      <c r="DR30" s="760"/>
      <c r="DS30" s="760"/>
    </row>
    <row r="31" spans="1:123" s="761" customFormat="1">
      <c r="A31" s="789" t="s">
        <v>1379</v>
      </c>
      <c r="B31" s="803" t="s">
        <v>1380</v>
      </c>
      <c r="C31" s="778">
        <v>0</v>
      </c>
      <c r="D31" s="778">
        <v>0.54</v>
      </c>
      <c r="E31" s="778">
        <v>23.03</v>
      </c>
      <c r="F31" s="778">
        <v>0.04</v>
      </c>
      <c r="G31" s="778">
        <v>23.698</v>
      </c>
      <c r="H31" s="778">
        <v>0.04</v>
      </c>
      <c r="I31" s="778">
        <v>24.677</v>
      </c>
      <c r="J31" s="778">
        <v>0.04</v>
      </c>
      <c r="K31" s="842"/>
      <c r="L31" s="760"/>
      <c r="M31" s="760"/>
      <c r="N31" s="760"/>
      <c r="O31" s="760"/>
      <c r="P31" s="760"/>
      <c r="Q31" s="760"/>
      <c r="R31" s="760"/>
      <c r="S31" s="760"/>
      <c r="T31" s="760"/>
      <c r="U31" s="760"/>
      <c r="V31" s="760"/>
      <c r="W31" s="760"/>
      <c r="X31" s="760"/>
      <c r="Y31" s="760"/>
      <c r="Z31" s="760"/>
      <c r="AA31" s="760"/>
      <c r="AB31" s="760"/>
      <c r="AC31" s="760"/>
      <c r="AD31" s="760"/>
      <c r="AE31" s="760"/>
      <c r="AF31" s="760"/>
      <c r="AG31" s="760"/>
      <c r="AH31" s="760"/>
      <c r="AI31" s="760"/>
      <c r="AJ31" s="760"/>
      <c r="AK31" s="760"/>
      <c r="AL31" s="760"/>
      <c r="AM31" s="760"/>
      <c r="AN31" s="760"/>
      <c r="AO31" s="760"/>
      <c r="AP31" s="760"/>
      <c r="AQ31" s="760"/>
      <c r="AR31" s="760"/>
      <c r="AS31" s="760"/>
      <c r="AT31" s="760"/>
      <c r="AU31" s="760"/>
      <c r="AV31" s="760"/>
      <c r="AW31" s="760"/>
      <c r="AX31" s="760"/>
      <c r="AY31" s="760"/>
      <c r="AZ31" s="760"/>
      <c r="BA31" s="760"/>
      <c r="BB31" s="760"/>
      <c r="BC31" s="760"/>
      <c r="BD31" s="760"/>
      <c r="BE31" s="760"/>
      <c r="BF31" s="760"/>
      <c r="BG31" s="760"/>
      <c r="BH31" s="760"/>
      <c r="BI31" s="760"/>
      <c r="BJ31" s="760"/>
      <c r="BK31" s="760"/>
      <c r="BL31" s="760"/>
      <c r="BM31" s="760"/>
      <c r="BN31" s="760"/>
      <c r="BO31" s="760"/>
      <c r="BP31" s="760"/>
      <c r="BQ31" s="760"/>
      <c r="BR31" s="760"/>
      <c r="BS31" s="760"/>
      <c r="BT31" s="760"/>
      <c r="BU31" s="760"/>
      <c r="BV31" s="760"/>
      <c r="BW31" s="760"/>
      <c r="BX31" s="760"/>
      <c r="BY31" s="760"/>
      <c r="BZ31" s="760"/>
      <c r="CA31" s="760"/>
      <c r="CB31" s="760"/>
      <c r="CC31" s="760"/>
      <c r="CD31" s="760"/>
      <c r="CE31" s="760"/>
      <c r="CF31" s="760"/>
      <c r="CG31" s="760"/>
      <c r="CH31" s="760"/>
      <c r="CI31" s="760"/>
      <c r="CJ31" s="760"/>
      <c r="CK31" s="760"/>
      <c r="CL31" s="760"/>
      <c r="CM31" s="760"/>
      <c r="CN31" s="760"/>
      <c r="CO31" s="760"/>
      <c r="CP31" s="760"/>
      <c r="CQ31" s="760"/>
      <c r="CR31" s="760"/>
      <c r="CS31" s="760"/>
      <c r="CT31" s="760"/>
      <c r="CU31" s="760"/>
      <c r="CV31" s="760"/>
      <c r="CW31" s="760"/>
      <c r="CX31" s="760"/>
      <c r="CY31" s="760"/>
      <c r="CZ31" s="760"/>
      <c r="DA31" s="760"/>
      <c r="DB31" s="760"/>
      <c r="DC31" s="760"/>
      <c r="DD31" s="760"/>
      <c r="DE31" s="760"/>
      <c r="DF31" s="760"/>
      <c r="DG31" s="760"/>
      <c r="DH31" s="760"/>
      <c r="DI31" s="760"/>
      <c r="DJ31" s="760"/>
      <c r="DK31" s="760"/>
      <c r="DL31" s="760"/>
      <c r="DM31" s="760"/>
      <c r="DN31" s="760"/>
      <c r="DO31" s="760"/>
      <c r="DP31" s="760"/>
      <c r="DQ31" s="760"/>
      <c r="DR31" s="760"/>
      <c r="DS31" s="760"/>
    </row>
    <row r="32" spans="1:123" s="810" customFormat="1" ht="42.75">
      <c r="A32" s="789" t="s">
        <v>1381</v>
      </c>
      <c r="B32" s="808" t="s">
        <v>1382</v>
      </c>
      <c r="C32" s="804">
        <v>0</v>
      </c>
      <c r="D32" s="804">
        <v>0</v>
      </c>
      <c r="E32" s="829">
        <v>0</v>
      </c>
      <c r="F32" s="829">
        <v>0</v>
      </c>
      <c r="G32" s="829">
        <v>0</v>
      </c>
      <c r="H32" s="829">
        <v>0</v>
      </c>
      <c r="I32" s="829">
        <v>0</v>
      </c>
      <c r="J32" s="829">
        <v>0</v>
      </c>
      <c r="K32" s="842"/>
      <c r="L32" s="807"/>
      <c r="M32" s="807"/>
      <c r="N32" s="807"/>
      <c r="O32" s="807"/>
      <c r="P32" s="807"/>
      <c r="Q32" s="807"/>
      <c r="R32" s="807"/>
      <c r="S32" s="807"/>
      <c r="T32" s="807"/>
      <c r="U32" s="807"/>
      <c r="V32" s="807"/>
      <c r="W32" s="807"/>
      <c r="X32" s="807"/>
      <c r="Y32" s="807"/>
      <c r="Z32" s="807"/>
      <c r="AA32" s="807"/>
      <c r="AB32" s="807"/>
      <c r="AC32" s="807"/>
      <c r="AD32" s="807"/>
      <c r="AE32" s="807"/>
      <c r="AF32" s="807"/>
      <c r="AG32" s="807"/>
      <c r="AH32" s="807"/>
      <c r="AI32" s="807"/>
      <c r="AJ32" s="807"/>
      <c r="AK32" s="807"/>
      <c r="AL32" s="807"/>
      <c r="AM32" s="807"/>
      <c r="AN32" s="807"/>
      <c r="AO32" s="807"/>
      <c r="AP32" s="807"/>
      <c r="AQ32" s="807"/>
      <c r="AR32" s="807"/>
      <c r="AS32" s="807"/>
      <c r="AT32" s="807"/>
      <c r="AU32" s="807"/>
      <c r="AV32" s="807"/>
      <c r="AW32" s="807"/>
      <c r="AX32" s="807"/>
      <c r="AY32" s="807"/>
      <c r="AZ32" s="807"/>
      <c r="BA32" s="807"/>
      <c r="BB32" s="807"/>
      <c r="BC32" s="807"/>
      <c r="BD32" s="807"/>
      <c r="BE32" s="807"/>
      <c r="BF32" s="807"/>
      <c r="BG32" s="807"/>
      <c r="BH32" s="807"/>
      <c r="BI32" s="807"/>
      <c r="BJ32" s="807"/>
      <c r="BK32" s="807"/>
      <c r="BL32" s="807"/>
      <c r="BM32" s="807"/>
      <c r="BN32" s="807"/>
      <c r="BO32" s="807"/>
      <c r="BP32" s="807"/>
      <c r="BQ32" s="807"/>
      <c r="BR32" s="807"/>
      <c r="BS32" s="807"/>
      <c r="BT32" s="807"/>
      <c r="BU32" s="807"/>
      <c r="BV32" s="807"/>
      <c r="BW32" s="807"/>
      <c r="BX32" s="807"/>
      <c r="BY32" s="807"/>
      <c r="BZ32" s="807"/>
      <c r="CA32" s="807"/>
      <c r="CB32" s="807"/>
      <c r="CC32" s="807"/>
      <c r="CD32" s="807"/>
      <c r="CE32" s="807"/>
      <c r="CF32" s="807"/>
      <c r="CG32" s="807"/>
      <c r="CH32" s="807"/>
      <c r="CI32" s="807"/>
      <c r="CJ32" s="807"/>
      <c r="CK32" s="807"/>
      <c r="CL32" s="807"/>
      <c r="CM32" s="807"/>
      <c r="CN32" s="807"/>
      <c r="CO32" s="807"/>
      <c r="CP32" s="807"/>
      <c r="CQ32" s="807"/>
      <c r="CR32" s="807"/>
      <c r="CS32" s="807"/>
      <c r="CT32" s="807"/>
      <c r="CU32" s="807"/>
      <c r="CV32" s="807"/>
      <c r="CW32" s="807"/>
      <c r="CX32" s="807"/>
      <c r="CY32" s="807"/>
      <c r="CZ32" s="807"/>
      <c r="DA32" s="807"/>
      <c r="DB32" s="807"/>
      <c r="DC32" s="807"/>
      <c r="DD32" s="807"/>
      <c r="DE32" s="807"/>
      <c r="DF32" s="807"/>
      <c r="DG32" s="807"/>
      <c r="DH32" s="807"/>
      <c r="DI32" s="807"/>
      <c r="DJ32" s="807"/>
      <c r="DK32" s="807"/>
      <c r="DL32" s="807"/>
      <c r="DM32" s="807"/>
      <c r="DN32" s="807"/>
      <c r="DO32" s="807"/>
      <c r="DP32" s="807"/>
      <c r="DQ32" s="807"/>
      <c r="DR32" s="807"/>
      <c r="DS32" s="807"/>
    </row>
    <row r="33" spans="1:123" s="810" customFormat="1" ht="28.5">
      <c r="A33" s="789" t="s">
        <v>1383</v>
      </c>
      <c r="B33" s="808" t="s">
        <v>1384</v>
      </c>
      <c r="C33" s="780"/>
      <c r="D33" s="780"/>
      <c r="E33" s="778"/>
      <c r="F33" s="778"/>
      <c r="G33" s="778"/>
      <c r="H33" s="778">
        <v>0</v>
      </c>
      <c r="I33" s="778"/>
      <c r="J33" s="778">
        <v>0</v>
      </c>
      <c r="K33" s="842"/>
      <c r="L33" s="807"/>
      <c r="M33" s="807"/>
      <c r="N33" s="807"/>
      <c r="O33" s="807"/>
      <c r="P33" s="807"/>
      <c r="Q33" s="807"/>
      <c r="R33" s="807"/>
      <c r="S33" s="807"/>
      <c r="T33" s="807"/>
      <c r="U33" s="807"/>
      <c r="V33" s="807"/>
      <c r="W33" s="807"/>
      <c r="X33" s="807"/>
      <c r="Y33" s="807"/>
      <c r="Z33" s="807"/>
      <c r="AA33" s="807"/>
      <c r="AB33" s="807"/>
      <c r="AC33" s="807"/>
      <c r="AD33" s="807"/>
      <c r="AE33" s="807"/>
      <c r="AF33" s="807"/>
      <c r="AG33" s="807"/>
      <c r="AH33" s="807"/>
      <c r="AI33" s="807"/>
      <c r="AJ33" s="807"/>
      <c r="AK33" s="807"/>
      <c r="AL33" s="807"/>
      <c r="AM33" s="807"/>
      <c r="AN33" s="807"/>
      <c r="AO33" s="807"/>
      <c r="AP33" s="807"/>
      <c r="AQ33" s="807"/>
      <c r="AR33" s="807"/>
      <c r="AS33" s="807"/>
      <c r="AT33" s="807"/>
      <c r="AU33" s="807"/>
      <c r="AV33" s="807"/>
      <c r="AW33" s="807"/>
      <c r="AX33" s="807"/>
      <c r="AY33" s="807"/>
      <c r="AZ33" s="807"/>
      <c r="BA33" s="807"/>
      <c r="BB33" s="807"/>
      <c r="BC33" s="807"/>
      <c r="BD33" s="807"/>
      <c r="BE33" s="807"/>
      <c r="BF33" s="807"/>
      <c r="BG33" s="807"/>
      <c r="BH33" s="807"/>
      <c r="BI33" s="807"/>
      <c r="BJ33" s="807"/>
      <c r="BK33" s="807"/>
      <c r="BL33" s="807"/>
      <c r="BM33" s="807"/>
      <c r="BN33" s="807"/>
      <c r="BO33" s="807"/>
      <c r="BP33" s="807"/>
      <c r="BQ33" s="807"/>
      <c r="BR33" s="807"/>
      <c r="BS33" s="807"/>
      <c r="BT33" s="807"/>
      <c r="BU33" s="807"/>
      <c r="BV33" s="807"/>
      <c r="BW33" s="807"/>
      <c r="BX33" s="807"/>
      <c r="BY33" s="807"/>
      <c r="BZ33" s="807"/>
      <c r="CA33" s="807"/>
      <c r="CB33" s="807"/>
      <c r="CC33" s="807"/>
      <c r="CD33" s="807"/>
      <c r="CE33" s="807"/>
      <c r="CF33" s="807"/>
      <c r="CG33" s="807"/>
      <c r="CH33" s="807"/>
      <c r="CI33" s="807"/>
      <c r="CJ33" s="807"/>
      <c r="CK33" s="807"/>
      <c r="CL33" s="807"/>
      <c r="CM33" s="807"/>
      <c r="CN33" s="807"/>
      <c r="CO33" s="807"/>
      <c r="CP33" s="807"/>
      <c r="CQ33" s="807"/>
      <c r="CR33" s="807"/>
      <c r="CS33" s="807"/>
      <c r="CT33" s="807"/>
      <c r="CU33" s="807"/>
      <c r="CV33" s="807"/>
      <c r="CW33" s="807"/>
      <c r="CX33" s="807"/>
      <c r="CY33" s="807"/>
      <c r="CZ33" s="807"/>
      <c r="DA33" s="807"/>
      <c r="DB33" s="807"/>
      <c r="DC33" s="807"/>
      <c r="DD33" s="807"/>
      <c r="DE33" s="807"/>
      <c r="DF33" s="807"/>
      <c r="DG33" s="807"/>
      <c r="DH33" s="807"/>
      <c r="DI33" s="807"/>
      <c r="DJ33" s="807"/>
      <c r="DK33" s="807"/>
      <c r="DL33" s="807"/>
      <c r="DM33" s="807"/>
      <c r="DN33" s="807"/>
      <c r="DO33" s="807"/>
      <c r="DP33" s="807"/>
      <c r="DQ33" s="807"/>
      <c r="DR33" s="807"/>
      <c r="DS33" s="807"/>
    </row>
    <row r="34" spans="1:123" s="810" customFormat="1" ht="42.75">
      <c r="A34" s="789" t="s">
        <v>1385</v>
      </c>
      <c r="B34" s="808" t="s">
        <v>1386</v>
      </c>
      <c r="C34" s="780"/>
      <c r="D34" s="780"/>
      <c r="E34" s="778"/>
      <c r="F34" s="778"/>
      <c r="G34" s="778"/>
      <c r="H34" s="778">
        <v>0</v>
      </c>
      <c r="I34" s="778"/>
      <c r="J34" s="778">
        <v>0</v>
      </c>
      <c r="K34" s="842"/>
      <c r="L34" s="807"/>
      <c r="M34" s="807"/>
      <c r="N34" s="807"/>
      <c r="O34" s="807"/>
      <c r="P34" s="807"/>
      <c r="Q34" s="807"/>
      <c r="R34" s="807"/>
      <c r="S34" s="807"/>
      <c r="T34" s="807"/>
      <c r="U34" s="807"/>
      <c r="V34" s="807"/>
      <c r="W34" s="807"/>
      <c r="X34" s="807"/>
      <c r="Y34" s="807"/>
      <c r="Z34" s="807"/>
      <c r="AA34" s="807"/>
      <c r="AB34" s="807"/>
      <c r="AC34" s="807"/>
      <c r="AD34" s="807"/>
      <c r="AE34" s="807"/>
      <c r="AF34" s="807"/>
      <c r="AG34" s="807"/>
      <c r="AH34" s="807"/>
      <c r="AI34" s="807"/>
      <c r="AJ34" s="807"/>
      <c r="AK34" s="807"/>
      <c r="AL34" s="807"/>
      <c r="AM34" s="807"/>
      <c r="AN34" s="807"/>
      <c r="AO34" s="807"/>
      <c r="AP34" s="807"/>
      <c r="AQ34" s="807"/>
      <c r="AR34" s="807"/>
      <c r="AS34" s="807"/>
      <c r="AT34" s="807"/>
      <c r="AU34" s="807"/>
      <c r="AV34" s="807"/>
      <c r="AW34" s="807"/>
      <c r="AX34" s="807"/>
      <c r="AY34" s="807"/>
      <c r="AZ34" s="807"/>
      <c r="BA34" s="807"/>
      <c r="BB34" s="807"/>
      <c r="BC34" s="807"/>
      <c r="BD34" s="807"/>
      <c r="BE34" s="807"/>
      <c r="BF34" s="807"/>
      <c r="BG34" s="807"/>
      <c r="BH34" s="807"/>
      <c r="BI34" s="807"/>
      <c r="BJ34" s="807"/>
      <c r="BK34" s="807"/>
      <c r="BL34" s="807"/>
      <c r="BM34" s="807"/>
      <c r="BN34" s="807"/>
      <c r="BO34" s="807"/>
      <c r="BP34" s="807"/>
      <c r="BQ34" s="807"/>
      <c r="BR34" s="807"/>
      <c r="BS34" s="807"/>
      <c r="BT34" s="807"/>
      <c r="BU34" s="807"/>
      <c r="BV34" s="807"/>
      <c r="BW34" s="807"/>
      <c r="BX34" s="807"/>
      <c r="BY34" s="807"/>
      <c r="BZ34" s="807"/>
      <c r="CA34" s="807"/>
      <c r="CB34" s="807"/>
      <c r="CC34" s="807"/>
      <c r="CD34" s="807"/>
      <c r="CE34" s="807"/>
      <c r="CF34" s="807"/>
      <c r="CG34" s="807"/>
      <c r="CH34" s="807"/>
      <c r="CI34" s="807"/>
      <c r="CJ34" s="807"/>
      <c r="CK34" s="807"/>
      <c r="CL34" s="807"/>
      <c r="CM34" s="807"/>
      <c r="CN34" s="807"/>
      <c r="CO34" s="807"/>
      <c r="CP34" s="807"/>
      <c r="CQ34" s="807"/>
      <c r="CR34" s="807"/>
      <c r="CS34" s="807"/>
      <c r="CT34" s="807"/>
      <c r="CU34" s="807"/>
      <c r="CV34" s="807"/>
      <c r="CW34" s="807"/>
      <c r="CX34" s="807"/>
      <c r="CY34" s="807"/>
      <c r="CZ34" s="807"/>
      <c r="DA34" s="807"/>
      <c r="DB34" s="807"/>
      <c r="DC34" s="807"/>
      <c r="DD34" s="807"/>
      <c r="DE34" s="807"/>
      <c r="DF34" s="807"/>
      <c r="DG34" s="807"/>
      <c r="DH34" s="807"/>
      <c r="DI34" s="807"/>
      <c r="DJ34" s="807"/>
      <c r="DK34" s="807"/>
      <c r="DL34" s="807"/>
      <c r="DM34" s="807"/>
      <c r="DN34" s="807"/>
      <c r="DO34" s="807"/>
      <c r="DP34" s="807"/>
      <c r="DQ34" s="807"/>
      <c r="DR34" s="807"/>
      <c r="DS34" s="807"/>
    </row>
    <row r="35" spans="1:123" s="810" customFormat="1">
      <c r="A35" s="789" t="s">
        <v>1387</v>
      </c>
      <c r="B35" s="808" t="s">
        <v>1388</v>
      </c>
      <c r="C35" s="780"/>
      <c r="D35" s="780"/>
      <c r="E35" s="778"/>
      <c r="F35" s="778"/>
      <c r="G35" s="778"/>
      <c r="H35" s="778">
        <v>0</v>
      </c>
      <c r="I35" s="778"/>
      <c r="J35" s="778">
        <v>0</v>
      </c>
      <c r="K35" s="842"/>
      <c r="L35" s="807"/>
      <c r="M35" s="807"/>
      <c r="N35" s="807"/>
      <c r="O35" s="807"/>
      <c r="P35" s="807"/>
      <c r="Q35" s="807"/>
      <c r="R35" s="807"/>
      <c r="S35" s="807"/>
      <c r="T35" s="807"/>
      <c r="U35" s="807"/>
      <c r="V35" s="807"/>
      <c r="W35" s="807"/>
      <c r="X35" s="807"/>
      <c r="Y35" s="807"/>
      <c r="Z35" s="807"/>
      <c r="AA35" s="807"/>
      <c r="AB35" s="807"/>
      <c r="AC35" s="807"/>
      <c r="AD35" s="807"/>
      <c r="AE35" s="807"/>
      <c r="AF35" s="807"/>
      <c r="AG35" s="807"/>
      <c r="AH35" s="807"/>
      <c r="AI35" s="807"/>
      <c r="AJ35" s="807"/>
      <c r="AK35" s="807"/>
      <c r="AL35" s="807"/>
      <c r="AM35" s="807"/>
      <c r="AN35" s="807"/>
      <c r="AO35" s="807"/>
      <c r="AP35" s="807"/>
      <c r="AQ35" s="807"/>
      <c r="AR35" s="807"/>
      <c r="AS35" s="807"/>
      <c r="AT35" s="807"/>
      <c r="AU35" s="807"/>
      <c r="AV35" s="807"/>
      <c r="AW35" s="807"/>
      <c r="AX35" s="807"/>
      <c r="AY35" s="807"/>
      <c r="AZ35" s="807"/>
      <c r="BA35" s="807"/>
      <c r="BB35" s="807"/>
      <c r="BC35" s="807"/>
      <c r="BD35" s="807"/>
      <c r="BE35" s="807"/>
      <c r="BF35" s="807"/>
      <c r="BG35" s="807"/>
      <c r="BH35" s="807"/>
      <c r="BI35" s="807"/>
      <c r="BJ35" s="807"/>
      <c r="BK35" s="807"/>
      <c r="BL35" s="807"/>
      <c r="BM35" s="807"/>
      <c r="BN35" s="807"/>
      <c r="BO35" s="807"/>
      <c r="BP35" s="807"/>
      <c r="BQ35" s="807"/>
      <c r="BR35" s="807"/>
      <c r="BS35" s="807"/>
      <c r="BT35" s="807"/>
      <c r="BU35" s="807"/>
      <c r="BV35" s="807"/>
      <c r="BW35" s="807"/>
      <c r="BX35" s="807"/>
      <c r="BY35" s="807"/>
      <c r="BZ35" s="807"/>
      <c r="CA35" s="807"/>
      <c r="CB35" s="807"/>
      <c r="CC35" s="807"/>
      <c r="CD35" s="807"/>
      <c r="CE35" s="807"/>
      <c r="CF35" s="807"/>
      <c r="CG35" s="807"/>
      <c r="CH35" s="807"/>
      <c r="CI35" s="807"/>
      <c r="CJ35" s="807"/>
      <c r="CK35" s="807"/>
      <c r="CL35" s="807"/>
      <c r="CM35" s="807"/>
      <c r="CN35" s="807"/>
      <c r="CO35" s="807"/>
      <c r="CP35" s="807"/>
      <c r="CQ35" s="807"/>
      <c r="CR35" s="807"/>
      <c r="CS35" s="807"/>
      <c r="CT35" s="807"/>
      <c r="CU35" s="807"/>
      <c r="CV35" s="807"/>
      <c r="CW35" s="807"/>
      <c r="CX35" s="807"/>
      <c r="CY35" s="807"/>
      <c r="CZ35" s="807"/>
      <c r="DA35" s="807"/>
      <c r="DB35" s="807"/>
      <c r="DC35" s="807"/>
      <c r="DD35" s="807"/>
      <c r="DE35" s="807"/>
      <c r="DF35" s="807"/>
      <c r="DG35" s="807"/>
      <c r="DH35" s="807"/>
      <c r="DI35" s="807"/>
      <c r="DJ35" s="807"/>
      <c r="DK35" s="807"/>
      <c r="DL35" s="807"/>
      <c r="DM35" s="807"/>
      <c r="DN35" s="807"/>
      <c r="DO35" s="807"/>
      <c r="DP35" s="807"/>
      <c r="DQ35" s="807"/>
      <c r="DR35" s="807"/>
      <c r="DS35" s="807"/>
    </row>
    <row r="36" spans="1:123" s="810" customFormat="1">
      <c r="A36" s="789" t="s">
        <v>1389</v>
      </c>
      <c r="B36" s="808" t="s">
        <v>1390</v>
      </c>
      <c r="C36" s="780"/>
      <c r="D36" s="780">
        <v>0.54</v>
      </c>
      <c r="E36" s="778">
        <v>23.03</v>
      </c>
      <c r="F36" s="778">
        <v>0.04</v>
      </c>
      <c r="G36" s="781">
        <v>23.698</v>
      </c>
      <c r="H36" s="778">
        <v>0.04</v>
      </c>
      <c r="I36" s="781">
        <v>24.677</v>
      </c>
      <c r="J36" s="778">
        <v>0.04</v>
      </c>
      <c r="K36" s="842"/>
      <c r="L36" s="807"/>
      <c r="M36" s="807"/>
      <c r="N36" s="807"/>
      <c r="O36" s="807"/>
      <c r="P36" s="807"/>
      <c r="Q36" s="807"/>
      <c r="R36" s="807"/>
      <c r="S36" s="807"/>
      <c r="T36" s="807"/>
      <c r="U36" s="807"/>
      <c r="V36" s="807"/>
      <c r="W36" s="807"/>
      <c r="X36" s="807"/>
      <c r="Y36" s="807"/>
      <c r="Z36" s="807"/>
      <c r="AA36" s="807"/>
      <c r="AB36" s="807"/>
      <c r="AC36" s="807"/>
      <c r="AD36" s="807"/>
      <c r="AE36" s="807"/>
      <c r="AF36" s="807"/>
      <c r="AG36" s="807"/>
      <c r="AH36" s="807"/>
      <c r="AI36" s="807"/>
      <c r="AJ36" s="807"/>
      <c r="AK36" s="807"/>
      <c r="AL36" s="807"/>
      <c r="AM36" s="807"/>
      <c r="AN36" s="807"/>
      <c r="AO36" s="807"/>
      <c r="AP36" s="807"/>
      <c r="AQ36" s="807"/>
      <c r="AR36" s="807"/>
      <c r="AS36" s="807"/>
      <c r="AT36" s="807"/>
      <c r="AU36" s="807"/>
      <c r="AV36" s="807"/>
      <c r="AW36" s="807"/>
      <c r="AX36" s="807"/>
      <c r="AY36" s="807"/>
      <c r="AZ36" s="807"/>
      <c r="BA36" s="807"/>
      <c r="BB36" s="807"/>
      <c r="BC36" s="807"/>
      <c r="BD36" s="807"/>
      <c r="BE36" s="807"/>
      <c r="BF36" s="807"/>
      <c r="BG36" s="807"/>
      <c r="BH36" s="807"/>
      <c r="BI36" s="807"/>
      <c r="BJ36" s="807"/>
      <c r="BK36" s="807"/>
      <c r="BL36" s="807"/>
      <c r="BM36" s="807"/>
      <c r="BN36" s="807"/>
      <c r="BO36" s="807"/>
      <c r="BP36" s="807"/>
      <c r="BQ36" s="807"/>
      <c r="BR36" s="807"/>
      <c r="BS36" s="807"/>
      <c r="BT36" s="807"/>
      <c r="BU36" s="807"/>
      <c r="BV36" s="807"/>
      <c r="BW36" s="807"/>
      <c r="BX36" s="807"/>
      <c r="BY36" s="807"/>
      <c r="BZ36" s="807"/>
      <c r="CA36" s="807"/>
      <c r="CB36" s="807"/>
      <c r="CC36" s="807"/>
      <c r="CD36" s="807"/>
      <c r="CE36" s="807"/>
      <c r="CF36" s="807"/>
      <c r="CG36" s="807"/>
      <c r="CH36" s="807"/>
      <c r="CI36" s="807"/>
      <c r="CJ36" s="807"/>
      <c r="CK36" s="807"/>
      <c r="CL36" s="807"/>
      <c r="CM36" s="807"/>
      <c r="CN36" s="807"/>
      <c r="CO36" s="807"/>
      <c r="CP36" s="807"/>
      <c r="CQ36" s="807"/>
      <c r="CR36" s="807"/>
      <c r="CS36" s="807"/>
      <c r="CT36" s="807"/>
      <c r="CU36" s="807"/>
      <c r="CV36" s="807"/>
      <c r="CW36" s="807"/>
      <c r="CX36" s="807"/>
      <c r="CY36" s="807"/>
      <c r="CZ36" s="807"/>
      <c r="DA36" s="807"/>
      <c r="DB36" s="807"/>
      <c r="DC36" s="807"/>
      <c r="DD36" s="807"/>
      <c r="DE36" s="807"/>
      <c r="DF36" s="807"/>
      <c r="DG36" s="807"/>
      <c r="DH36" s="807"/>
      <c r="DI36" s="807"/>
      <c r="DJ36" s="807"/>
      <c r="DK36" s="807"/>
      <c r="DL36" s="807"/>
      <c r="DM36" s="807"/>
      <c r="DN36" s="807"/>
      <c r="DO36" s="807"/>
      <c r="DP36" s="807"/>
      <c r="DQ36" s="807"/>
      <c r="DR36" s="807"/>
      <c r="DS36" s="807"/>
    </row>
    <row r="37" spans="1:123" s="810" customFormat="1">
      <c r="A37" s="789" t="s">
        <v>1391</v>
      </c>
      <c r="B37" s="812" t="s">
        <v>1392</v>
      </c>
      <c r="C37" s="804">
        <v>0</v>
      </c>
      <c r="D37" s="804">
        <v>27.17</v>
      </c>
      <c r="E37" s="829">
        <v>17.8</v>
      </c>
      <c r="F37" s="829">
        <v>16.7</v>
      </c>
      <c r="G37" s="829">
        <v>18.32</v>
      </c>
      <c r="H37" s="829">
        <v>17.28</v>
      </c>
      <c r="I37" s="829">
        <v>19.079999999999998</v>
      </c>
      <c r="J37" s="829">
        <v>17.79</v>
      </c>
      <c r="K37" s="842"/>
      <c r="L37" s="807"/>
      <c r="M37" s="807"/>
      <c r="N37" s="807"/>
      <c r="O37" s="807"/>
      <c r="P37" s="807"/>
      <c r="Q37" s="807"/>
      <c r="R37" s="807"/>
      <c r="S37" s="807"/>
      <c r="T37" s="807"/>
      <c r="U37" s="807"/>
      <c r="V37" s="807"/>
      <c r="W37" s="807"/>
      <c r="X37" s="807"/>
      <c r="Y37" s="807"/>
      <c r="Z37" s="807"/>
      <c r="AA37" s="807"/>
      <c r="AB37" s="807"/>
      <c r="AC37" s="807"/>
      <c r="AD37" s="807"/>
      <c r="AE37" s="807"/>
      <c r="AF37" s="807"/>
      <c r="AG37" s="807"/>
      <c r="AH37" s="807"/>
      <c r="AI37" s="807"/>
      <c r="AJ37" s="807"/>
      <c r="AK37" s="807"/>
      <c r="AL37" s="807"/>
      <c r="AM37" s="807"/>
      <c r="AN37" s="807"/>
      <c r="AO37" s="807"/>
      <c r="AP37" s="807"/>
      <c r="AQ37" s="807"/>
      <c r="AR37" s="807"/>
      <c r="AS37" s="807"/>
      <c r="AT37" s="807"/>
      <c r="AU37" s="807"/>
      <c r="AV37" s="807"/>
      <c r="AW37" s="807"/>
      <c r="AX37" s="807"/>
      <c r="AY37" s="807"/>
      <c r="AZ37" s="807"/>
      <c r="BA37" s="807"/>
      <c r="BB37" s="807"/>
      <c r="BC37" s="807"/>
      <c r="BD37" s="807"/>
      <c r="BE37" s="807"/>
      <c r="BF37" s="807"/>
      <c r="BG37" s="807"/>
      <c r="BH37" s="807"/>
      <c r="BI37" s="807"/>
      <c r="BJ37" s="807"/>
      <c r="BK37" s="807"/>
      <c r="BL37" s="807"/>
      <c r="BM37" s="807"/>
      <c r="BN37" s="807"/>
      <c r="BO37" s="807"/>
      <c r="BP37" s="807"/>
      <c r="BQ37" s="807"/>
      <c r="BR37" s="807"/>
      <c r="BS37" s="807"/>
      <c r="BT37" s="807"/>
      <c r="BU37" s="807"/>
      <c r="BV37" s="807"/>
      <c r="BW37" s="807"/>
      <c r="BX37" s="807"/>
      <c r="BY37" s="807"/>
      <c r="BZ37" s="807"/>
      <c r="CA37" s="807"/>
      <c r="CB37" s="807"/>
      <c r="CC37" s="807"/>
      <c r="CD37" s="807"/>
      <c r="CE37" s="807"/>
      <c r="CF37" s="807"/>
      <c r="CG37" s="807"/>
      <c r="CH37" s="807"/>
      <c r="CI37" s="807"/>
      <c r="CJ37" s="807"/>
      <c r="CK37" s="807"/>
      <c r="CL37" s="807"/>
      <c r="CM37" s="807"/>
      <c r="CN37" s="807"/>
      <c r="CO37" s="807"/>
      <c r="CP37" s="807"/>
      <c r="CQ37" s="807"/>
      <c r="CR37" s="807"/>
      <c r="CS37" s="807"/>
      <c r="CT37" s="807"/>
      <c r="CU37" s="807"/>
      <c r="CV37" s="807"/>
      <c r="CW37" s="807"/>
      <c r="CX37" s="807"/>
      <c r="CY37" s="807"/>
      <c r="CZ37" s="807"/>
      <c r="DA37" s="807"/>
      <c r="DB37" s="807"/>
      <c r="DC37" s="807"/>
      <c r="DD37" s="807"/>
      <c r="DE37" s="807"/>
      <c r="DF37" s="807"/>
      <c r="DG37" s="807"/>
      <c r="DH37" s="807"/>
      <c r="DI37" s="807"/>
      <c r="DJ37" s="807"/>
      <c r="DK37" s="807"/>
      <c r="DL37" s="807"/>
      <c r="DM37" s="807"/>
      <c r="DN37" s="807"/>
      <c r="DO37" s="807"/>
      <c r="DP37" s="807"/>
      <c r="DQ37" s="807"/>
      <c r="DR37" s="807"/>
      <c r="DS37" s="807"/>
    </row>
    <row r="38" spans="1:123" s="810" customFormat="1">
      <c r="A38" s="789" t="s">
        <v>1393</v>
      </c>
      <c r="B38" s="808" t="s">
        <v>1394</v>
      </c>
      <c r="C38" s="780"/>
      <c r="D38" s="780"/>
      <c r="E38" s="778"/>
      <c r="F38" s="778"/>
      <c r="G38" s="778"/>
      <c r="H38" s="778">
        <v>0</v>
      </c>
      <c r="I38" s="778"/>
      <c r="J38" s="778">
        <v>0</v>
      </c>
      <c r="K38" s="842"/>
      <c r="L38" s="807"/>
      <c r="M38" s="807"/>
      <c r="N38" s="807"/>
      <c r="O38" s="807"/>
      <c r="P38" s="807"/>
      <c r="Q38" s="807"/>
      <c r="R38" s="807"/>
      <c r="S38" s="807"/>
      <c r="T38" s="807"/>
      <c r="U38" s="807"/>
      <c r="V38" s="807"/>
      <c r="W38" s="807"/>
      <c r="X38" s="807"/>
      <c r="Y38" s="807"/>
      <c r="Z38" s="807"/>
      <c r="AA38" s="807"/>
      <c r="AB38" s="807"/>
      <c r="AC38" s="807"/>
      <c r="AD38" s="807"/>
      <c r="AE38" s="807"/>
      <c r="AF38" s="807"/>
      <c r="AG38" s="807"/>
      <c r="AH38" s="807"/>
      <c r="AI38" s="807"/>
      <c r="AJ38" s="807"/>
      <c r="AK38" s="807"/>
      <c r="AL38" s="807"/>
      <c r="AM38" s="807"/>
      <c r="AN38" s="807"/>
      <c r="AO38" s="807"/>
      <c r="AP38" s="807"/>
      <c r="AQ38" s="807"/>
      <c r="AR38" s="807"/>
      <c r="AS38" s="807"/>
      <c r="AT38" s="807"/>
      <c r="AU38" s="807"/>
      <c r="AV38" s="807"/>
      <c r="AW38" s="807"/>
      <c r="AX38" s="807"/>
      <c r="AY38" s="807"/>
      <c r="AZ38" s="807"/>
      <c r="BA38" s="807"/>
      <c r="BB38" s="807"/>
      <c r="BC38" s="807"/>
      <c r="BD38" s="807"/>
      <c r="BE38" s="807"/>
      <c r="BF38" s="807"/>
      <c r="BG38" s="807"/>
      <c r="BH38" s="807"/>
      <c r="BI38" s="807"/>
      <c r="BJ38" s="807"/>
      <c r="BK38" s="807"/>
      <c r="BL38" s="807"/>
      <c r="BM38" s="807"/>
      <c r="BN38" s="807"/>
      <c r="BO38" s="807"/>
      <c r="BP38" s="807"/>
      <c r="BQ38" s="807"/>
      <c r="BR38" s="807"/>
      <c r="BS38" s="807"/>
      <c r="BT38" s="807"/>
      <c r="BU38" s="807"/>
      <c r="BV38" s="807"/>
      <c r="BW38" s="807"/>
      <c r="BX38" s="807"/>
      <c r="BY38" s="807"/>
      <c r="BZ38" s="807"/>
      <c r="CA38" s="807"/>
      <c r="CB38" s="807"/>
      <c r="CC38" s="807"/>
      <c r="CD38" s="807"/>
      <c r="CE38" s="807"/>
      <c r="CF38" s="807"/>
      <c r="CG38" s="807"/>
      <c r="CH38" s="807"/>
      <c r="CI38" s="807"/>
      <c r="CJ38" s="807"/>
      <c r="CK38" s="807"/>
      <c r="CL38" s="807"/>
      <c r="CM38" s="807"/>
      <c r="CN38" s="807"/>
      <c r="CO38" s="807"/>
      <c r="CP38" s="807"/>
      <c r="CQ38" s="807"/>
      <c r="CR38" s="807"/>
      <c r="CS38" s="807"/>
      <c r="CT38" s="807"/>
      <c r="CU38" s="807"/>
      <c r="CV38" s="807"/>
      <c r="CW38" s="807"/>
      <c r="CX38" s="807"/>
      <c r="CY38" s="807"/>
      <c r="CZ38" s="807"/>
      <c r="DA38" s="807"/>
      <c r="DB38" s="807"/>
      <c r="DC38" s="807"/>
      <c r="DD38" s="807"/>
      <c r="DE38" s="807"/>
      <c r="DF38" s="807"/>
      <c r="DG38" s="807"/>
      <c r="DH38" s="807"/>
      <c r="DI38" s="807"/>
      <c r="DJ38" s="807"/>
      <c r="DK38" s="807"/>
      <c r="DL38" s="807"/>
      <c r="DM38" s="807"/>
      <c r="DN38" s="807"/>
      <c r="DO38" s="807"/>
      <c r="DP38" s="807"/>
      <c r="DQ38" s="807"/>
      <c r="DR38" s="807"/>
      <c r="DS38" s="807"/>
    </row>
    <row r="39" spans="1:123" s="810" customFormat="1" ht="28.5">
      <c r="A39" s="789" t="s">
        <v>1395</v>
      </c>
      <c r="B39" s="808" t="s">
        <v>1396</v>
      </c>
      <c r="C39" s="780"/>
      <c r="D39" s="780"/>
      <c r="E39" s="778"/>
      <c r="F39" s="778"/>
      <c r="G39" s="778"/>
      <c r="H39" s="778">
        <v>0</v>
      </c>
      <c r="I39" s="778"/>
      <c r="J39" s="778">
        <v>0</v>
      </c>
      <c r="K39" s="842"/>
      <c r="L39" s="807"/>
      <c r="M39" s="807"/>
      <c r="N39" s="807"/>
      <c r="O39" s="807"/>
      <c r="P39" s="807"/>
      <c r="Q39" s="807"/>
      <c r="R39" s="807"/>
      <c r="S39" s="807"/>
      <c r="T39" s="807"/>
      <c r="U39" s="807"/>
      <c r="V39" s="807"/>
      <c r="W39" s="807"/>
      <c r="X39" s="807"/>
      <c r="Y39" s="807"/>
      <c r="Z39" s="807"/>
      <c r="AA39" s="807"/>
      <c r="AB39" s="807"/>
      <c r="AC39" s="807"/>
      <c r="AD39" s="807"/>
      <c r="AE39" s="807"/>
      <c r="AF39" s="807"/>
      <c r="AG39" s="807"/>
      <c r="AH39" s="807"/>
      <c r="AI39" s="807"/>
      <c r="AJ39" s="807"/>
      <c r="AK39" s="807"/>
      <c r="AL39" s="807"/>
      <c r="AM39" s="807"/>
      <c r="AN39" s="807"/>
      <c r="AO39" s="807"/>
      <c r="AP39" s="807"/>
      <c r="AQ39" s="807"/>
      <c r="AR39" s="807"/>
      <c r="AS39" s="807"/>
      <c r="AT39" s="807"/>
      <c r="AU39" s="807"/>
      <c r="AV39" s="807"/>
      <c r="AW39" s="807"/>
      <c r="AX39" s="807"/>
      <c r="AY39" s="807"/>
      <c r="AZ39" s="807"/>
      <c r="BA39" s="807"/>
      <c r="BB39" s="807"/>
      <c r="BC39" s="807"/>
      <c r="BD39" s="807"/>
      <c r="BE39" s="807"/>
      <c r="BF39" s="807"/>
      <c r="BG39" s="807"/>
      <c r="BH39" s="807"/>
      <c r="BI39" s="807"/>
      <c r="BJ39" s="807"/>
      <c r="BK39" s="807"/>
      <c r="BL39" s="807"/>
      <c r="BM39" s="807"/>
      <c r="BN39" s="807"/>
      <c r="BO39" s="807"/>
      <c r="BP39" s="807"/>
      <c r="BQ39" s="807"/>
      <c r="BR39" s="807"/>
      <c r="BS39" s="807"/>
      <c r="BT39" s="807"/>
      <c r="BU39" s="807"/>
      <c r="BV39" s="807"/>
      <c r="BW39" s="807"/>
      <c r="BX39" s="807"/>
      <c r="BY39" s="807"/>
      <c r="BZ39" s="807"/>
      <c r="CA39" s="807"/>
      <c r="CB39" s="807"/>
      <c r="CC39" s="807"/>
      <c r="CD39" s="807"/>
      <c r="CE39" s="807"/>
      <c r="CF39" s="807"/>
      <c r="CG39" s="807"/>
      <c r="CH39" s="807"/>
      <c r="CI39" s="807"/>
      <c r="CJ39" s="807"/>
      <c r="CK39" s="807"/>
      <c r="CL39" s="807"/>
      <c r="CM39" s="807"/>
      <c r="CN39" s="807"/>
      <c r="CO39" s="807"/>
      <c r="CP39" s="807"/>
      <c r="CQ39" s="807"/>
      <c r="CR39" s="807"/>
      <c r="CS39" s="807"/>
      <c r="CT39" s="807"/>
      <c r="CU39" s="807"/>
      <c r="CV39" s="807"/>
      <c r="CW39" s="807"/>
      <c r="CX39" s="807"/>
      <c r="CY39" s="807"/>
      <c r="CZ39" s="807"/>
      <c r="DA39" s="807"/>
      <c r="DB39" s="807"/>
      <c r="DC39" s="807"/>
      <c r="DD39" s="807"/>
      <c r="DE39" s="807"/>
      <c r="DF39" s="807"/>
      <c r="DG39" s="807"/>
      <c r="DH39" s="807"/>
      <c r="DI39" s="807"/>
      <c r="DJ39" s="807"/>
      <c r="DK39" s="807"/>
      <c r="DL39" s="807"/>
      <c r="DM39" s="807"/>
      <c r="DN39" s="807"/>
      <c r="DO39" s="807"/>
      <c r="DP39" s="807"/>
      <c r="DQ39" s="807"/>
      <c r="DR39" s="807"/>
      <c r="DS39" s="807"/>
    </row>
    <row r="40" spans="1:123" s="810" customFormat="1" ht="28.5">
      <c r="A40" s="789" t="s">
        <v>1397</v>
      </c>
      <c r="B40" s="808" t="s">
        <v>1398</v>
      </c>
      <c r="C40" s="780"/>
      <c r="D40" s="780"/>
      <c r="E40" s="778"/>
      <c r="F40" s="778"/>
      <c r="G40" s="778"/>
      <c r="H40" s="778">
        <v>0</v>
      </c>
      <c r="I40" s="778"/>
      <c r="J40" s="778">
        <v>0</v>
      </c>
      <c r="K40" s="842"/>
      <c r="L40" s="807"/>
      <c r="M40" s="807"/>
      <c r="N40" s="807"/>
      <c r="O40" s="807"/>
      <c r="P40" s="807"/>
      <c r="Q40" s="807"/>
      <c r="R40" s="807"/>
      <c r="S40" s="807"/>
      <c r="T40" s="807"/>
      <c r="U40" s="807"/>
      <c r="V40" s="807"/>
      <c r="W40" s="807"/>
      <c r="X40" s="807"/>
      <c r="Y40" s="807"/>
      <c r="Z40" s="807"/>
      <c r="AA40" s="807"/>
      <c r="AB40" s="807"/>
      <c r="AC40" s="807"/>
      <c r="AD40" s="807"/>
      <c r="AE40" s="807"/>
      <c r="AF40" s="807"/>
      <c r="AG40" s="807"/>
      <c r="AH40" s="807"/>
      <c r="AI40" s="807"/>
      <c r="AJ40" s="807"/>
      <c r="AK40" s="807"/>
      <c r="AL40" s="807"/>
      <c r="AM40" s="807"/>
      <c r="AN40" s="807"/>
      <c r="AO40" s="807"/>
      <c r="AP40" s="807"/>
      <c r="AQ40" s="807"/>
      <c r="AR40" s="807"/>
      <c r="AS40" s="807"/>
      <c r="AT40" s="807"/>
      <c r="AU40" s="807"/>
      <c r="AV40" s="807"/>
      <c r="AW40" s="807"/>
      <c r="AX40" s="807"/>
      <c r="AY40" s="807"/>
      <c r="AZ40" s="807"/>
      <c r="BA40" s="807"/>
      <c r="BB40" s="807"/>
      <c r="BC40" s="807"/>
      <c r="BD40" s="807"/>
      <c r="BE40" s="807"/>
      <c r="BF40" s="807"/>
      <c r="BG40" s="807"/>
      <c r="BH40" s="807"/>
      <c r="BI40" s="807"/>
      <c r="BJ40" s="807"/>
      <c r="BK40" s="807"/>
      <c r="BL40" s="807"/>
      <c r="BM40" s="807"/>
      <c r="BN40" s="807"/>
      <c r="BO40" s="807"/>
      <c r="BP40" s="807"/>
      <c r="BQ40" s="807"/>
      <c r="BR40" s="807"/>
      <c r="BS40" s="807"/>
      <c r="BT40" s="807"/>
      <c r="BU40" s="807"/>
      <c r="BV40" s="807"/>
      <c r="BW40" s="807"/>
      <c r="BX40" s="807"/>
      <c r="BY40" s="807"/>
      <c r="BZ40" s="807"/>
      <c r="CA40" s="807"/>
      <c r="CB40" s="807"/>
      <c r="CC40" s="807"/>
      <c r="CD40" s="807"/>
      <c r="CE40" s="807"/>
      <c r="CF40" s="807"/>
      <c r="CG40" s="807"/>
      <c r="CH40" s="807"/>
      <c r="CI40" s="807"/>
      <c r="CJ40" s="807"/>
      <c r="CK40" s="807"/>
      <c r="CL40" s="807"/>
      <c r="CM40" s="807"/>
      <c r="CN40" s="807"/>
      <c r="CO40" s="807"/>
      <c r="CP40" s="807"/>
      <c r="CQ40" s="807"/>
      <c r="CR40" s="807"/>
      <c r="CS40" s="807"/>
      <c r="CT40" s="807"/>
      <c r="CU40" s="807"/>
      <c r="CV40" s="807"/>
      <c r="CW40" s="807"/>
      <c r="CX40" s="807"/>
      <c r="CY40" s="807"/>
      <c r="CZ40" s="807"/>
      <c r="DA40" s="807"/>
      <c r="DB40" s="807"/>
      <c r="DC40" s="807"/>
      <c r="DD40" s="807"/>
      <c r="DE40" s="807"/>
      <c r="DF40" s="807"/>
      <c r="DG40" s="807"/>
      <c r="DH40" s="807"/>
      <c r="DI40" s="807"/>
      <c r="DJ40" s="807"/>
      <c r="DK40" s="807"/>
      <c r="DL40" s="807"/>
      <c r="DM40" s="807"/>
      <c r="DN40" s="807"/>
      <c r="DO40" s="807"/>
      <c r="DP40" s="807"/>
      <c r="DQ40" s="807"/>
      <c r="DR40" s="807"/>
      <c r="DS40" s="807"/>
    </row>
    <row r="41" spans="1:123" s="810" customFormat="1" ht="28.5">
      <c r="A41" s="789" t="s">
        <v>1399</v>
      </c>
      <c r="B41" s="808" t="s">
        <v>1400</v>
      </c>
      <c r="C41" s="780"/>
      <c r="D41" s="780"/>
      <c r="E41" s="778"/>
      <c r="F41" s="778"/>
      <c r="G41" s="778"/>
      <c r="H41" s="778">
        <v>0</v>
      </c>
      <c r="I41" s="778"/>
      <c r="J41" s="778">
        <v>0</v>
      </c>
      <c r="K41" s="842"/>
      <c r="L41" s="807"/>
      <c r="M41" s="807"/>
      <c r="N41" s="807"/>
      <c r="O41" s="807"/>
      <c r="P41" s="807"/>
      <c r="Q41" s="807"/>
      <c r="R41" s="807"/>
      <c r="S41" s="807"/>
      <c r="T41" s="807"/>
      <c r="U41" s="807"/>
      <c r="V41" s="807"/>
      <c r="W41" s="807"/>
      <c r="X41" s="807"/>
      <c r="Y41" s="807"/>
      <c r="Z41" s="807"/>
      <c r="AA41" s="807"/>
      <c r="AB41" s="807"/>
      <c r="AC41" s="807"/>
      <c r="AD41" s="807"/>
      <c r="AE41" s="807"/>
      <c r="AF41" s="807"/>
      <c r="AG41" s="807"/>
      <c r="AH41" s="807"/>
      <c r="AI41" s="807"/>
      <c r="AJ41" s="807"/>
      <c r="AK41" s="807"/>
      <c r="AL41" s="807"/>
      <c r="AM41" s="807"/>
      <c r="AN41" s="807"/>
      <c r="AO41" s="807"/>
      <c r="AP41" s="807"/>
      <c r="AQ41" s="807"/>
      <c r="AR41" s="807"/>
      <c r="AS41" s="807"/>
      <c r="AT41" s="807"/>
      <c r="AU41" s="807"/>
      <c r="AV41" s="807"/>
      <c r="AW41" s="807"/>
      <c r="AX41" s="807"/>
      <c r="AY41" s="807"/>
      <c r="AZ41" s="807"/>
      <c r="BA41" s="807"/>
      <c r="BB41" s="807"/>
      <c r="BC41" s="807"/>
      <c r="BD41" s="807"/>
      <c r="BE41" s="807"/>
      <c r="BF41" s="807"/>
      <c r="BG41" s="807"/>
      <c r="BH41" s="807"/>
      <c r="BI41" s="807"/>
      <c r="BJ41" s="807"/>
      <c r="BK41" s="807"/>
      <c r="BL41" s="807"/>
      <c r="BM41" s="807"/>
      <c r="BN41" s="807"/>
      <c r="BO41" s="807"/>
      <c r="BP41" s="807"/>
      <c r="BQ41" s="807"/>
      <c r="BR41" s="807"/>
      <c r="BS41" s="807"/>
      <c r="BT41" s="807"/>
      <c r="BU41" s="807"/>
      <c r="BV41" s="807"/>
      <c r="BW41" s="807"/>
      <c r="BX41" s="807"/>
      <c r="BY41" s="807"/>
      <c r="BZ41" s="807"/>
      <c r="CA41" s="807"/>
      <c r="CB41" s="807"/>
      <c r="CC41" s="807"/>
      <c r="CD41" s="807"/>
      <c r="CE41" s="807"/>
      <c r="CF41" s="807"/>
      <c r="CG41" s="807"/>
      <c r="CH41" s="807"/>
      <c r="CI41" s="807"/>
      <c r="CJ41" s="807"/>
      <c r="CK41" s="807"/>
      <c r="CL41" s="807"/>
      <c r="CM41" s="807"/>
      <c r="CN41" s="807"/>
      <c r="CO41" s="807"/>
      <c r="CP41" s="807"/>
      <c r="CQ41" s="807"/>
      <c r="CR41" s="807"/>
      <c r="CS41" s="807"/>
      <c r="CT41" s="807"/>
      <c r="CU41" s="807"/>
      <c r="CV41" s="807"/>
      <c r="CW41" s="807"/>
      <c r="CX41" s="807"/>
      <c r="CY41" s="807"/>
      <c r="CZ41" s="807"/>
      <c r="DA41" s="807"/>
      <c r="DB41" s="807"/>
      <c r="DC41" s="807"/>
      <c r="DD41" s="807"/>
      <c r="DE41" s="807"/>
      <c r="DF41" s="807"/>
      <c r="DG41" s="807"/>
      <c r="DH41" s="807"/>
      <c r="DI41" s="807"/>
      <c r="DJ41" s="807"/>
      <c r="DK41" s="807"/>
      <c r="DL41" s="807"/>
      <c r="DM41" s="807"/>
      <c r="DN41" s="807"/>
      <c r="DO41" s="807"/>
      <c r="DP41" s="807"/>
      <c r="DQ41" s="807"/>
      <c r="DR41" s="807"/>
      <c r="DS41" s="807"/>
    </row>
    <row r="42" spans="1:123" s="810" customFormat="1">
      <c r="A42" s="789" t="s">
        <v>1401</v>
      </c>
      <c r="B42" s="808" t="s">
        <v>1402</v>
      </c>
      <c r="C42" s="780"/>
      <c r="D42" s="780"/>
      <c r="E42" s="778"/>
      <c r="F42" s="778"/>
      <c r="G42" s="778"/>
      <c r="H42" s="778">
        <v>0</v>
      </c>
      <c r="I42" s="778"/>
      <c r="J42" s="778">
        <v>0</v>
      </c>
      <c r="K42" s="842"/>
      <c r="L42" s="807"/>
      <c r="M42" s="807"/>
      <c r="N42" s="807"/>
      <c r="O42" s="807"/>
      <c r="P42" s="807"/>
      <c r="Q42" s="807"/>
      <c r="R42" s="807"/>
      <c r="S42" s="807"/>
      <c r="T42" s="807"/>
      <c r="U42" s="807"/>
      <c r="V42" s="807"/>
      <c r="W42" s="807"/>
      <c r="X42" s="807"/>
      <c r="Y42" s="807"/>
      <c r="Z42" s="807"/>
      <c r="AA42" s="807"/>
      <c r="AB42" s="807"/>
      <c r="AC42" s="807"/>
      <c r="AD42" s="807"/>
      <c r="AE42" s="807"/>
      <c r="AF42" s="807"/>
      <c r="AG42" s="807"/>
      <c r="AH42" s="807"/>
      <c r="AI42" s="807"/>
      <c r="AJ42" s="807"/>
      <c r="AK42" s="807"/>
      <c r="AL42" s="807"/>
      <c r="AM42" s="807"/>
      <c r="AN42" s="807"/>
      <c r="AO42" s="807"/>
      <c r="AP42" s="807"/>
      <c r="AQ42" s="807"/>
      <c r="AR42" s="807"/>
      <c r="AS42" s="807"/>
      <c r="AT42" s="807"/>
      <c r="AU42" s="807"/>
      <c r="AV42" s="807"/>
      <c r="AW42" s="807"/>
      <c r="AX42" s="807"/>
      <c r="AY42" s="807"/>
      <c r="AZ42" s="807"/>
      <c r="BA42" s="807"/>
      <c r="BB42" s="807"/>
      <c r="BC42" s="807"/>
      <c r="BD42" s="807"/>
      <c r="BE42" s="807"/>
      <c r="BF42" s="807"/>
      <c r="BG42" s="807"/>
      <c r="BH42" s="807"/>
      <c r="BI42" s="807"/>
      <c r="BJ42" s="807"/>
      <c r="BK42" s="807"/>
      <c r="BL42" s="807"/>
      <c r="BM42" s="807"/>
      <c r="BN42" s="807"/>
      <c r="BO42" s="807"/>
      <c r="BP42" s="807"/>
      <c r="BQ42" s="807"/>
      <c r="BR42" s="807"/>
      <c r="BS42" s="807"/>
      <c r="BT42" s="807"/>
      <c r="BU42" s="807"/>
      <c r="BV42" s="807"/>
      <c r="BW42" s="807"/>
      <c r="BX42" s="807"/>
      <c r="BY42" s="807"/>
      <c r="BZ42" s="807"/>
      <c r="CA42" s="807"/>
      <c r="CB42" s="807"/>
      <c r="CC42" s="807"/>
      <c r="CD42" s="807"/>
      <c r="CE42" s="807"/>
      <c r="CF42" s="807"/>
      <c r="CG42" s="807"/>
      <c r="CH42" s="807"/>
      <c r="CI42" s="807"/>
      <c r="CJ42" s="807"/>
      <c r="CK42" s="807"/>
      <c r="CL42" s="807"/>
      <c r="CM42" s="807"/>
      <c r="CN42" s="807"/>
      <c r="CO42" s="807"/>
      <c r="CP42" s="807"/>
      <c r="CQ42" s="807"/>
      <c r="CR42" s="807"/>
      <c r="CS42" s="807"/>
      <c r="CT42" s="807"/>
      <c r="CU42" s="807"/>
      <c r="CV42" s="807"/>
      <c r="CW42" s="807"/>
      <c r="CX42" s="807"/>
      <c r="CY42" s="807"/>
      <c r="CZ42" s="807"/>
      <c r="DA42" s="807"/>
      <c r="DB42" s="807"/>
      <c r="DC42" s="807"/>
      <c r="DD42" s="807"/>
      <c r="DE42" s="807"/>
      <c r="DF42" s="807"/>
      <c r="DG42" s="807"/>
      <c r="DH42" s="807"/>
      <c r="DI42" s="807"/>
      <c r="DJ42" s="807"/>
      <c r="DK42" s="807"/>
      <c r="DL42" s="807"/>
      <c r="DM42" s="807"/>
      <c r="DN42" s="807"/>
      <c r="DO42" s="807"/>
      <c r="DP42" s="807"/>
      <c r="DQ42" s="807"/>
      <c r="DR42" s="807"/>
      <c r="DS42" s="807"/>
    </row>
    <row r="43" spans="1:123" s="810" customFormat="1" ht="42.75">
      <c r="A43" s="789" t="s">
        <v>1403</v>
      </c>
      <c r="B43" s="808" t="s">
        <v>1404</v>
      </c>
      <c r="C43" s="804">
        <v>0</v>
      </c>
      <c r="D43" s="804">
        <v>20.03</v>
      </c>
      <c r="E43" s="829">
        <v>0</v>
      </c>
      <c r="F43" s="829">
        <v>0</v>
      </c>
      <c r="G43" s="829">
        <v>0</v>
      </c>
      <c r="H43" s="829">
        <v>0</v>
      </c>
      <c r="I43" s="829">
        <v>0</v>
      </c>
      <c r="J43" s="829">
        <v>0</v>
      </c>
      <c r="K43" s="842"/>
      <c r="L43" s="807"/>
      <c r="M43" s="807"/>
      <c r="N43" s="807"/>
      <c r="O43" s="807"/>
      <c r="P43" s="807"/>
      <c r="Q43" s="807"/>
      <c r="R43" s="807"/>
      <c r="S43" s="807"/>
      <c r="T43" s="807"/>
      <c r="U43" s="807"/>
      <c r="V43" s="807"/>
      <c r="W43" s="807"/>
      <c r="X43" s="807"/>
      <c r="Y43" s="807"/>
      <c r="Z43" s="807"/>
      <c r="AA43" s="807"/>
      <c r="AB43" s="807"/>
      <c r="AC43" s="807"/>
      <c r="AD43" s="807"/>
      <c r="AE43" s="807"/>
      <c r="AF43" s="807"/>
      <c r="AG43" s="807"/>
      <c r="AH43" s="807"/>
      <c r="AI43" s="807"/>
      <c r="AJ43" s="807"/>
      <c r="AK43" s="807"/>
      <c r="AL43" s="807"/>
      <c r="AM43" s="807"/>
      <c r="AN43" s="807"/>
      <c r="AO43" s="807"/>
      <c r="AP43" s="807"/>
      <c r="AQ43" s="807"/>
      <c r="AR43" s="807"/>
      <c r="AS43" s="807"/>
      <c r="AT43" s="807"/>
      <c r="AU43" s="807"/>
      <c r="AV43" s="807"/>
      <c r="AW43" s="807"/>
      <c r="AX43" s="807"/>
      <c r="AY43" s="807"/>
      <c r="AZ43" s="807"/>
      <c r="BA43" s="807"/>
      <c r="BB43" s="807"/>
      <c r="BC43" s="807"/>
      <c r="BD43" s="807"/>
      <c r="BE43" s="807"/>
      <c r="BF43" s="807"/>
      <c r="BG43" s="807"/>
      <c r="BH43" s="807"/>
      <c r="BI43" s="807"/>
      <c r="BJ43" s="807"/>
      <c r="BK43" s="807"/>
      <c r="BL43" s="807"/>
      <c r="BM43" s="807"/>
      <c r="BN43" s="807"/>
      <c r="BO43" s="807"/>
      <c r="BP43" s="807"/>
      <c r="BQ43" s="807"/>
      <c r="BR43" s="807"/>
      <c r="BS43" s="807"/>
      <c r="BT43" s="807"/>
      <c r="BU43" s="807"/>
      <c r="BV43" s="807"/>
      <c r="BW43" s="807"/>
      <c r="BX43" s="807"/>
      <c r="BY43" s="807"/>
      <c r="BZ43" s="807"/>
      <c r="CA43" s="807"/>
      <c r="CB43" s="807"/>
      <c r="CC43" s="807"/>
      <c r="CD43" s="807"/>
      <c r="CE43" s="807"/>
      <c r="CF43" s="807"/>
      <c r="CG43" s="807"/>
      <c r="CH43" s="807"/>
      <c r="CI43" s="807"/>
      <c r="CJ43" s="807"/>
      <c r="CK43" s="807"/>
      <c r="CL43" s="807"/>
      <c r="CM43" s="807"/>
      <c r="CN43" s="807"/>
      <c r="CO43" s="807"/>
      <c r="CP43" s="807"/>
      <c r="CQ43" s="807"/>
      <c r="CR43" s="807"/>
      <c r="CS43" s="807"/>
      <c r="CT43" s="807"/>
      <c r="CU43" s="807"/>
      <c r="CV43" s="807"/>
      <c r="CW43" s="807"/>
      <c r="CX43" s="807"/>
      <c r="CY43" s="807"/>
      <c r="CZ43" s="807"/>
      <c r="DA43" s="807"/>
      <c r="DB43" s="807"/>
      <c r="DC43" s="807"/>
      <c r="DD43" s="807"/>
      <c r="DE43" s="807"/>
      <c r="DF43" s="807"/>
      <c r="DG43" s="807"/>
      <c r="DH43" s="807"/>
      <c r="DI43" s="807"/>
      <c r="DJ43" s="807"/>
      <c r="DK43" s="807"/>
      <c r="DL43" s="807"/>
      <c r="DM43" s="807"/>
      <c r="DN43" s="807"/>
      <c r="DO43" s="807"/>
      <c r="DP43" s="807"/>
      <c r="DQ43" s="807"/>
      <c r="DR43" s="807"/>
      <c r="DS43" s="807"/>
    </row>
    <row r="44" spans="1:123" s="810" customFormat="1">
      <c r="A44" s="789" t="s">
        <v>1405</v>
      </c>
      <c r="B44" s="808" t="s">
        <v>1406</v>
      </c>
      <c r="C44" s="780"/>
      <c r="D44" s="780">
        <v>15.3</v>
      </c>
      <c r="E44" s="778"/>
      <c r="F44" s="778"/>
      <c r="G44" s="778"/>
      <c r="H44" s="778">
        <v>0</v>
      </c>
      <c r="I44" s="778"/>
      <c r="J44" s="778">
        <v>0</v>
      </c>
      <c r="K44" s="842"/>
      <c r="L44" s="807"/>
      <c r="M44" s="807"/>
      <c r="N44" s="807"/>
      <c r="O44" s="807"/>
      <c r="P44" s="807"/>
      <c r="Q44" s="807"/>
      <c r="R44" s="807"/>
      <c r="S44" s="807"/>
      <c r="T44" s="807"/>
      <c r="U44" s="807"/>
      <c r="V44" s="807"/>
      <c r="W44" s="807"/>
      <c r="X44" s="807"/>
      <c r="Y44" s="807"/>
      <c r="Z44" s="807"/>
      <c r="AA44" s="807"/>
      <c r="AB44" s="807"/>
      <c r="AC44" s="807"/>
      <c r="AD44" s="807"/>
      <c r="AE44" s="807"/>
      <c r="AF44" s="807"/>
      <c r="AG44" s="807"/>
      <c r="AH44" s="807"/>
      <c r="AI44" s="807"/>
      <c r="AJ44" s="807"/>
      <c r="AK44" s="807"/>
      <c r="AL44" s="807"/>
      <c r="AM44" s="807"/>
      <c r="AN44" s="807"/>
      <c r="AO44" s="807"/>
      <c r="AP44" s="807"/>
      <c r="AQ44" s="807"/>
      <c r="AR44" s="807"/>
      <c r="AS44" s="807"/>
      <c r="AT44" s="807"/>
      <c r="AU44" s="807"/>
      <c r="AV44" s="807"/>
      <c r="AW44" s="807"/>
      <c r="AX44" s="807"/>
      <c r="AY44" s="807"/>
      <c r="AZ44" s="807"/>
      <c r="BA44" s="807"/>
      <c r="BB44" s="807"/>
      <c r="BC44" s="807"/>
      <c r="BD44" s="807"/>
      <c r="BE44" s="807"/>
      <c r="BF44" s="807"/>
      <c r="BG44" s="807"/>
      <c r="BH44" s="807"/>
      <c r="BI44" s="807"/>
      <c r="BJ44" s="807"/>
      <c r="BK44" s="807"/>
      <c r="BL44" s="807"/>
      <c r="BM44" s="807"/>
      <c r="BN44" s="807"/>
      <c r="BO44" s="807"/>
      <c r="BP44" s="807"/>
      <c r="BQ44" s="807"/>
      <c r="BR44" s="807"/>
      <c r="BS44" s="807"/>
      <c r="BT44" s="807"/>
      <c r="BU44" s="807"/>
      <c r="BV44" s="807"/>
      <c r="BW44" s="807"/>
      <c r="BX44" s="807"/>
      <c r="BY44" s="807"/>
      <c r="BZ44" s="807"/>
      <c r="CA44" s="807"/>
      <c r="CB44" s="807"/>
      <c r="CC44" s="807"/>
      <c r="CD44" s="807"/>
      <c r="CE44" s="807"/>
      <c r="CF44" s="807"/>
      <c r="CG44" s="807"/>
      <c r="CH44" s="807"/>
      <c r="CI44" s="807"/>
      <c r="CJ44" s="807"/>
      <c r="CK44" s="807"/>
      <c r="CL44" s="807"/>
      <c r="CM44" s="807"/>
      <c r="CN44" s="807"/>
      <c r="CO44" s="807"/>
      <c r="CP44" s="807"/>
      <c r="CQ44" s="807"/>
      <c r="CR44" s="807"/>
      <c r="CS44" s="807"/>
      <c r="CT44" s="807"/>
      <c r="CU44" s="807"/>
      <c r="CV44" s="807"/>
      <c r="CW44" s="807"/>
      <c r="CX44" s="807"/>
      <c r="CY44" s="807"/>
      <c r="CZ44" s="807"/>
      <c r="DA44" s="807"/>
      <c r="DB44" s="807"/>
      <c r="DC44" s="807"/>
      <c r="DD44" s="807"/>
      <c r="DE44" s="807"/>
      <c r="DF44" s="807"/>
      <c r="DG44" s="807"/>
      <c r="DH44" s="807"/>
      <c r="DI44" s="807"/>
      <c r="DJ44" s="807"/>
      <c r="DK44" s="807"/>
      <c r="DL44" s="807"/>
      <c r="DM44" s="807"/>
      <c r="DN44" s="807"/>
      <c r="DO44" s="807"/>
      <c r="DP44" s="807"/>
      <c r="DQ44" s="807"/>
      <c r="DR44" s="807"/>
      <c r="DS44" s="807"/>
    </row>
    <row r="45" spans="1:123" s="810" customFormat="1" ht="28.5">
      <c r="A45" s="789" t="s">
        <v>1407</v>
      </c>
      <c r="B45" s="808" t="s">
        <v>1408</v>
      </c>
      <c r="C45" s="780"/>
      <c r="D45" s="778">
        <v>4.7300000000000004</v>
      </c>
      <c r="E45" s="778"/>
      <c r="F45" s="778"/>
      <c r="G45" s="778"/>
      <c r="H45" s="778">
        <v>0</v>
      </c>
      <c r="I45" s="778"/>
      <c r="J45" s="778">
        <v>0</v>
      </c>
      <c r="K45" s="842"/>
      <c r="L45" s="807"/>
      <c r="M45" s="807"/>
      <c r="N45" s="807"/>
      <c r="O45" s="807"/>
      <c r="P45" s="807"/>
      <c r="Q45" s="807"/>
      <c r="R45" s="807"/>
      <c r="S45" s="807"/>
      <c r="T45" s="807"/>
      <c r="U45" s="807"/>
      <c r="V45" s="807"/>
      <c r="W45" s="807"/>
      <c r="X45" s="807"/>
      <c r="Y45" s="807"/>
      <c r="Z45" s="807"/>
      <c r="AA45" s="807"/>
      <c r="AB45" s="807"/>
      <c r="AC45" s="807"/>
      <c r="AD45" s="807"/>
      <c r="AE45" s="807"/>
      <c r="AF45" s="807"/>
      <c r="AG45" s="807"/>
      <c r="AH45" s="807"/>
      <c r="AI45" s="807"/>
      <c r="AJ45" s="807"/>
      <c r="AK45" s="807"/>
      <c r="AL45" s="807"/>
      <c r="AM45" s="807"/>
      <c r="AN45" s="807"/>
      <c r="AO45" s="807"/>
      <c r="AP45" s="807"/>
      <c r="AQ45" s="807"/>
      <c r="AR45" s="807"/>
      <c r="AS45" s="807"/>
      <c r="AT45" s="807"/>
      <c r="AU45" s="807"/>
      <c r="AV45" s="807"/>
      <c r="AW45" s="807"/>
      <c r="AX45" s="807"/>
      <c r="AY45" s="807"/>
      <c r="AZ45" s="807"/>
      <c r="BA45" s="807"/>
      <c r="BB45" s="807"/>
      <c r="BC45" s="807"/>
      <c r="BD45" s="807"/>
      <c r="BE45" s="807"/>
      <c r="BF45" s="807"/>
      <c r="BG45" s="807"/>
      <c r="BH45" s="807"/>
      <c r="BI45" s="807"/>
      <c r="BJ45" s="807"/>
      <c r="BK45" s="807"/>
      <c r="BL45" s="807"/>
      <c r="BM45" s="807"/>
      <c r="BN45" s="807"/>
      <c r="BO45" s="807"/>
      <c r="BP45" s="807"/>
      <c r="BQ45" s="807"/>
      <c r="BR45" s="807"/>
      <c r="BS45" s="807"/>
      <c r="BT45" s="807"/>
      <c r="BU45" s="807"/>
      <c r="BV45" s="807"/>
      <c r="BW45" s="807"/>
      <c r="BX45" s="807"/>
      <c r="BY45" s="807"/>
      <c r="BZ45" s="807"/>
      <c r="CA45" s="807"/>
      <c r="CB45" s="807"/>
      <c r="CC45" s="807"/>
      <c r="CD45" s="807"/>
      <c r="CE45" s="807"/>
      <c r="CF45" s="807"/>
      <c r="CG45" s="807"/>
      <c r="CH45" s="807"/>
      <c r="CI45" s="807"/>
      <c r="CJ45" s="807"/>
      <c r="CK45" s="807"/>
      <c r="CL45" s="807"/>
      <c r="CM45" s="807"/>
      <c r="CN45" s="807"/>
      <c r="CO45" s="807"/>
      <c r="CP45" s="807"/>
      <c r="CQ45" s="807"/>
      <c r="CR45" s="807"/>
      <c r="CS45" s="807"/>
      <c r="CT45" s="807"/>
      <c r="CU45" s="807"/>
      <c r="CV45" s="807"/>
      <c r="CW45" s="807"/>
      <c r="CX45" s="807"/>
      <c r="CY45" s="807"/>
      <c r="CZ45" s="807"/>
      <c r="DA45" s="807"/>
      <c r="DB45" s="807"/>
      <c r="DC45" s="807"/>
      <c r="DD45" s="807"/>
      <c r="DE45" s="807"/>
      <c r="DF45" s="807"/>
      <c r="DG45" s="807"/>
      <c r="DH45" s="807"/>
      <c r="DI45" s="807"/>
      <c r="DJ45" s="807"/>
      <c r="DK45" s="807"/>
      <c r="DL45" s="807"/>
      <c r="DM45" s="807"/>
      <c r="DN45" s="807"/>
      <c r="DO45" s="807"/>
      <c r="DP45" s="807"/>
      <c r="DQ45" s="807"/>
      <c r="DR45" s="807"/>
      <c r="DS45" s="807"/>
    </row>
    <row r="46" spans="1:123" s="810" customFormat="1">
      <c r="A46" s="789" t="s">
        <v>1409</v>
      </c>
      <c r="B46" s="808" t="s">
        <v>1410</v>
      </c>
      <c r="C46" s="780"/>
      <c r="D46" s="780"/>
      <c r="E46" s="778"/>
      <c r="F46" s="778"/>
      <c r="G46" s="778"/>
      <c r="H46" s="778">
        <v>0</v>
      </c>
      <c r="I46" s="778"/>
      <c r="J46" s="778">
        <v>0</v>
      </c>
      <c r="K46" s="842"/>
      <c r="L46" s="807"/>
      <c r="M46" s="807"/>
      <c r="N46" s="807"/>
      <c r="O46" s="807"/>
      <c r="P46" s="807"/>
      <c r="Q46" s="807"/>
      <c r="R46" s="807"/>
      <c r="S46" s="807"/>
      <c r="T46" s="807"/>
      <c r="U46" s="807"/>
      <c r="V46" s="807"/>
      <c r="W46" s="807"/>
      <c r="X46" s="807"/>
      <c r="Y46" s="807"/>
      <c r="Z46" s="807"/>
      <c r="AA46" s="807"/>
      <c r="AB46" s="807"/>
      <c r="AC46" s="807"/>
      <c r="AD46" s="807"/>
      <c r="AE46" s="807"/>
      <c r="AF46" s="807"/>
      <c r="AG46" s="807"/>
      <c r="AH46" s="807"/>
      <c r="AI46" s="807"/>
      <c r="AJ46" s="807"/>
      <c r="AK46" s="807"/>
      <c r="AL46" s="807"/>
      <c r="AM46" s="807"/>
      <c r="AN46" s="807"/>
      <c r="AO46" s="807"/>
      <c r="AP46" s="807"/>
      <c r="AQ46" s="807"/>
      <c r="AR46" s="807"/>
      <c r="AS46" s="807"/>
      <c r="AT46" s="807"/>
      <c r="AU46" s="807"/>
      <c r="AV46" s="807"/>
      <c r="AW46" s="807"/>
      <c r="AX46" s="807"/>
      <c r="AY46" s="807"/>
      <c r="AZ46" s="807"/>
      <c r="BA46" s="807"/>
      <c r="BB46" s="807"/>
      <c r="BC46" s="807"/>
      <c r="BD46" s="807"/>
      <c r="BE46" s="807"/>
      <c r="BF46" s="807"/>
      <c r="BG46" s="807"/>
      <c r="BH46" s="807"/>
      <c r="BI46" s="807"/>
      <c r="BJ46" s="807"/>
      <c r="BK46" s="807"/>
      <c r="BL46" s="807"/>
      <c r="BM46" s="807"/>
      <c r="BN46" s="807"/>
      <c r="BO46" s="807"/>
      <c r="BP46" s="807"/>
      <c r="BQ46" s="807"/>
      <c r="BR46" s="807"/>
      <c r="BS46" s="807"/>
      <c r="BT46" s="807"/>
      <c r="BU46" s="807"/>
      <c r="BV46" s="807"/>
      <c r="BW46" s="807"/>
      <c r="BX46" s="807"/>
      <c r="BY46" s="807"/>
      <c r="BZ46" s="807"/>
      <c r="CA46" s="807"/>
      <c r="CB46" s="807"/>
      <c r="CC46" s="807"/>
      <c r="CD46" s="807"/>
      <c r="CE46" s="807"/>
      <c r="CF46" s="807"/>
      <c r="CG46" s="807"/>
      <c r="CH46" s="807"/>
      <c r="CI46" s="807"/>
      <c r="CJ46" s="807"/>
      <c r="CK46" s="807"/>
      <c r="CL46" s="807"/>
      <c r="CM46" s="807"/>
      <c r="CN46" s="807"/>
      <c r="CO46" s="807"/>
      <c r="CP46" s="807"/>
      <c r="CQ46" s="807"/>
      <c r="CR46" s="807"/>
      <c r="CS46" s="807"/>
      <c r="CT46" s="807"/>
      <c r="CU46" s="807"/>
      <c r="CV46" s="807"/>
      <c r="CW46" s="807"/>
      <c r="CX46" s="807"/>
      <c r="CY46" s="807"/>
      <c r="CZ46" s="807"/>
      <c r="DA46" s="807"/>
      <c r="DB46" s="807"/>
      <c r="DC46" s="807"/>
      <c r="DD46" s="807"/>
      <c r="DE46" s="807"/>
      <c r="DF46" s="807"/>
      <c r="DG46" s="807"/>
      <c r="DH46" s="807"/>
      <c r="DI46" s="807"/>
      <c r="DJ46" s="807"/>
      <c r="DK46" s="807"/>
      <c r="DL46" s="807"/>
      <c r="DM46" s="807"/>
      <c r="DN46" s="807"/>
      <c r="DO46" s="807"/>
      <c r="DP46" s="807"/>
      <c r="DQ46" s="807"/>
      <c r="DR46" s="807"/>
      <c r="DS46" s="807"/>
    </row>
    <row r="47" spans="1:123" s="810" customFormat="1">
      <c r="A47" s="789" t="s">
        <v>1411</v>
      </c>
      <c r="B47" s="808" t="s">
        <v>1412</v>
      </c>
      <c r="C47" s="780"/>
      <c r="D47" s="780">
        <v>7.14</v>
      </c>
      <c r="E47" s="778">
        <v>17.8</v>
      </c>
      <c r="F47" s="778">
        <v>16.7</v>
      </c>
      <c r="G47" s="778">
        <v>18.32</v>
      </c>
      <c r="H47" s="778">
        <v>17.28</v>
      </c>
      <c r="I47" s="778">
        <v>19.079999999999998</v>
      </c>
      <c r="J47" s="778">
        <v>17.79</v>
      </c>
      <c r="K47" s="842"/>
      <c r="L47" s="807"/>
      <c r="M47" s="807"/>
      <c r="N47" s="807"/>
      <c r="O47" s="807"/>
      <c r="P47" s="807"/>
      <c r="Q47" s="807"/>
      <c r="R47" s="807"/>
      <c r="S47" s="807"/>
      <c r="T47" s="807"/>
      <c r="U47" s="807"/>
      <c r="V47" s="807"/>
      <c r="W47" s="807"/>
      <c r="X47" s="807"/>
      <c r="Y47" s="807"/>
      <c r="Z47" s="807"/>
      <c r="AA47" s="807"/>
      <c r="AB47" s="807"/>
      <c r="AC47" s="807"/>
      <c r="AD47" s="807"/>
      <c r="AE47" s="807"/>
      <c r="AF47" s="807"/>
      <c r="AG47" s="807"/>
      <c r="AH47" s="807"/>
      <c r="AI47" s="807"/>
      <c r="AJ47" s="807"/>
      <c r="AK47" s="807"/>
      <c r="AL47" s="807"/>
      <c r="AM47" s="807"/>
      <c r="AN47" s="807"/>
      <c r="AO47" s="807"/>
      <c r="AP47" s="807"/>
      <c r="AQ47" s="807"/>
      <c r="AR47" s="807"/>
      <c r="AS47" s="807"/>
      <c r="AT47" s="807"/>
      <c r="AU47" s="807"/>
      <c r="AV47" s="807"/>
      <c r="AW47" s="807"/>
      <c r="AX47" s="807"/>
      <c r="AY47" s="807"/>
      <c r="AZ47" s="807"/>
      <c r="BA47" s="807"/>
      <c r="BB47" s="807"/>
      <c r="BC47" s="807"/>
      <c r="BD47" s="807"/>
      <c r="BE47" s="807"/>
      <c r="BF47" s="807"/>
      <c r="BG47" s="807"/>
      <c r="BH47" s="807"/>
      <c r="BI47" s="807"/>
      <c r="BJ47" s="807"/>
      <c r="BK47" s="807"/>
      <c r="BL47" s="807"/>
      <c r="BM47" s="807"/>
      <c r="BN47" s="807"/>
      <c r="BO47" s="807"/>
      <c r="BP47" s="807"/>
      <c r="BQ47" s="807"/>
      <c r="BR47" s="807"/>
      <c r="BS47" s="807"/>
      <c r="BT47" s="807"/>
      <c r="BU47" s="807"/>
      <c r="BV47" s="807"/>
      <c r="BW47" s="807"/>
      <c r="BX47" s="807"/>
      <c r="BY47" s="807"/>
      <c r="BZ47" s="807"/>
      <c r="CA47" s="807"/>
      <c r="CB47" s="807"/>
      <c r="CC47" s="807"/>
      <c r="CD47" s="807"/>
      <c r="CE47" s="807"/>
      <c r="CF47" s="807"/>
      <c r="CG47" s="807"/>
      <c r="CH47" s="807"/>
      <c r="CI47" s="807"/>
      <c r="CJ47" s="807"/>
      <c r="CK47" s="807"/>
      <c r="CL47" s="807"/>
      <c r="CM47" s="807"/>
      <c r="CN47" s="807"/>
      <c r="CO47" s="807"/>
      <c r="CP47" s="807"/>
      <c r="CQ47" s="807"/>
      <c r="CR47" s="807"/>
      <c r="CS47" s="807"/>
      <c r="CT47" s="807"/>
      <c r="CU47" s="807"/>
      <c r="CV47" s="807"/>
      <c r="CW47" s="807"/>
      <c r="CX47" s="807"/>
      <c r="CY47" s="807"/>
      <c r="CZ47" s="807"/>
      <c r="DA47" s="807"/>
      <c r="DB47" s="807"/>
      <c r="DC47" s="807"/>
      <c r="DD47" s="807"/>
      <c r="DE47" s="807"/>
      <c r="DF47" s="807"/>
      <c r="DG47" s="807"/>
      <c r="DH47" s="807"/>
      <c r="DI47" s="807"/>
      <c r="DJ47" s="807"/>
      <c r="DK47" s="807"/>
      <c r="DL47" s="807"/>
      <c r="DM47" s="807"/>
      <c r="DN47" s="807"/>
      <c r="DO47" s="807"/>
      <c r="DP47" s="807"/>
      <c r="DQ47" s="807"/>
      <c r="DR47" s="807"/>
      <c r="DS47" s="807"/>
    </row>
    <row r="48" spans="1:123" s="810" customFormat="1">
      <c r="A48" s="789" t="s">
        <v>51</v>
      </c>
      <c r="B48" s="786" t="s">
        <v>1413</v>
      </c>
      <c r="C48" s="849">
        <v>0</v>
      </c>
      <c r="D48" s="849">
        <v>21.4</v>
      </c>
      <c r="E48" s="849">
        <v>83.48</v>
      </c>
      <c r="F48" s="849">
        <v>49.79</v>
      </c>
      <c r="G48" s="849">
        <v>85.98</v>
      </c>
      <c r="H48" s="849">
        <v>51.51</v>
      </c>
      <c r="I48" s="849">
        <v>89.53</v>
      </c>
      <c r="J48" s="849">
        <v>53.03</v>
      </c>
      <c r="K48" s="842"/>
      <c r="L48" s="807"/>
      <c r="M48" s="807"/>
      <c r="N48" s="807"/>
      <c r="O48" s="807"/>
      <c r="P48" s="807"/>
      <c r="Q48" s="807"/>
      <c r="R48" s="807"/>
      <c r="S48" s="807"/>
      <c r="T48" s="807"/>
      <c r="U48" s="807"/>
      <c r="V48" s="807"/>
      <c r="W48" s="807"/>
      <c r="X48" s="807"/>
      <c r="Y48" s="807"/>
      <c r="Z48" s="807"/>
      <c r="AA48" s="807"/>
      <c r="AB48" s="807"/>
      <c r="AC48" s="807"/>
      <c r="AD48" s="807"/>
      <c r="AE48" s="807"/>
      <c r="AF48" s="807"/>
      <c r="AG48" s="807"/>
      <c r="AH48" s="807"/>
      <c r="AI48" s="807"/>
      <c r="AJ48" s="807"/>
      <c r="AK48" s="807"/>
      <c r="AL48" s="807"/>
      <c r="AM48" s="807"/>
      <c r="AN48" s="807"/>
      <c r="AO48" s="807"/>
      <c r="AP48" s="807"/>
      <c r="AQ48" s="807"/>
      <c r="AR48" s="807"/>
      <c r="AS48" s="807"/>
      <c r="AT48" s="807"/>
      <c r="AU48" s="807"/>
      <c r="AV48" s="807"/>
      <c r="AW48" s="807"/>
      <c r="AX48" s="807"/>
      <c r="AY48" s="807"/>
      <c r="AZ48" s="807"/>
      <c r="BA48" s="807"/>
      <c r="BB48" s="807"/>
      <c r="BC48" s="807"/>
      <c r="BD48" s="807"/>
      <c r="BE48" s="807"/>
      <c r="BF48" s="807"/>
      <c r="BG48" s="807"/>
      <c r="BH48" s="807"/>
      <c r="BI48" s="807"/>
      <c r="BJ48" s="807"/>
      <c r="BK48" s="807"/>
      <c r="BL48" s="807"/>
      <c r="BM48" s="807"/>
      <c r="BN48" s="807"/>
      <c r="BO48" s="807"/>
      <c r="BP48" s="807"/>
      <c r="BQ48" s="807"/>
      <c r="BR48" s="807"/>
      <c r="BS48" s="807"/>
      <c r="BT48" s="807"/>
      <c r="BU48" s="807"/>
      <c r="BV48" s="807"/>
      <c r="BW48" s="807"/>
      <c r="BX48" s="807"/>
      <c r="BY48" s="807"/>
      <c r="BZ48" s="807"/>
      <c r="CA48" s="807"/>
      <c r="CB48" s="807"/>
      <c r="CC48" s="807"/>
      <c r="CD48" s="807"/>
      <c r="CE48" s="807"/>
      <c r="CF48" s="807"/>
      <c r="CG48" s="807"/>
      <c r="CH48" s="807"/>
      <c r="CI48" s="807"/>
      <c r="CJ48" s="807"/>
      <c r="CK48" s="807"/>
      <c r="CL48" s="807"/>
      <c r="CM48" s="807"/>
      <c r="CN48" s="807"/>
      <c r="CO48" s="807"/>
      <c r="CP48" s="807"/>
      <c r="CQ48" s="807"/>
      <c r="CR48" s="807"/>
      <c r="CS48" s="807"/>
      <c r="CT48" s="807"/>
      <c r="CU48" s="807"/>
      <c r="CV48" s="807"/>
      <c r="CW48" s="807"/>
      <c r="CX48" s="807"/>
      <c r="CY48" s="807"/>
      <c r="CZ48" s="807"/>
      <c r="DA48" s="807"/>
      <c r="DB48" s="807"/>
      <c r="DC48" s="807"/>
      <c r="DD48" s="807"/>
      <c r="DE48" s="807"/>
      <c r="DF48" s="807"/>
      <c r="DG48" s="807"/>
      <c r="DH48" s="807"/>
      <c r="DI48" s="807"/>
      <c r="DJ48" s="807"/>
      <c r="DK48" s="807"/>
      <c r="DL48" s="807"/>
      <c r="DM48" s="807"/>
      <c r="DN48" s="807"/>
      <c r="DO48" s="807"/>
      <c r="DP48" s="807"/>
      <c r="DQ48" s="807"/>
      <c r="DR48" s="807"/>
      <c r="DS48" s="807"/>
    </row>
    <row r="49" spans="1:123" s="810" customFormat="1" ht="42.75">
      <c r="A49" s="789" t="s">
        <v>1414</v>
      </c>
      <c r="B49" s="808" t="s">
        <v>1415</v>
      </c>
      <c r="C49" s="780"/>
      <c r="D49" s="780">
        <v>21.4</v>
      </c>
      <c r="E49" s="778">
        <v>83.48</v>
      </c>
      <c r="F49" s="778">
        <v>49.79</v>
      </c>
      <c r="G49" s="778">
        <v>85.98</v>
      </c>
      <c r="H49" s="778">
        <v>51.51</v>
      </c>
      <c r="I49" s="778">
        <v>89.53</v>
      </c>
      <c r="J49" s="778">
        <v>53.03</v>
      </c>
      <c r="K49" s="842">
        <v>83.48</v>
      </c>
      <c r="L49" s="807"/>
      <c r="M49" s="807"/>
      <c r="N49" s="807"/>
      <c r="O49" s="807"/>
      <c r="P49" s="807"/>
      <c r="Q49" s="807"/>
      <c r="R49" s="807"/>
      <c r="S49" s="807"/>
      <c r="T49" s="807"/>
      <c r="U49" s="807"/>
      <c r="V49" s="807"/>
      <c r="W49" s="807"/>
      <c r="X49" s="807"/>
      <c r="Y49" s="807"/>
      <c r="Z49" s="807"/>
      <c r="AA49" s="807"/>
      <c r="AB49" s="807"/>
      <c r="AC49" s="807"/>
      <c r="AD49" s="807"/>
      <c r="AE49" s="807"/>
      <c r="AF49" s="807"/>
      <c r="AG49" s="807"/>
      <c r="AH49" s="807"/>
      <c r="AI49" s="807"/>
      <c r="AJ49" s="807"/>
      <c r="AK49" s="807"/>
      <c r="AL49" s="807"/>
      <c r="AM49" s="807"/>
      <c r="AN49" s="807"/>
      <c r="AO49" s="807"/>
      <c r="AP49" s="807"/>
      <c r="AQ49" s="807"/>
      <c r="AR49" s="807"/>
      <c r="AS49" s="807"/>
      <c r="AT49" s="807"/>
      <c r="AU49" s="807"/>
      <c r="AV49" s="807"/>
      <c r="AW49" s="807"/>
      <c r="AX49" s="807"/>
      <c r="AY49" s="807"/>
      <c r="AZ49" s="807"/>
      <c r="BA49" s="807"/>
      <c r="BB49" s="807"/>
      <c r="BC49" s="807"/>
      <c r="BD49" s="807"/>
      <c r="BE49" s="807"/>
      <c r="BF49" s="807"/>
      <c r="BG49" s="807"/>
      <c r="BH49" s="807"/>
      <c r="BI49" s="807"/>
      <c r="BJ49" s="807"/>
      <c r="BK49" s="807"/>
      <c r="BL49" s="807"/>
      <c r="BM49" s="807"/>
      <c r="BN49" s="807"/>
      <c r="BO49" s="807"/>
      <c r="BP49" s="807"/>
      <c r="BQ49" s="807"/>
      <c r="BR49" s="807"/>
      <c r="BS49" s="807"/>
      <c r="BT49" s="807"/>
      <c r="BU49" s="807"/>
      <c r="BV49" s="807"/>
      <c r="BW49" s="807"/>
      <c r="BX49" s="807"/>
      <c r="BY49" s="807"/>
      <c r="BZ49" s="807"/>
      <c r="CA49" s="807"/>
      <c r="CB49" s="807"/>
      <c r="CC49" s="807"/>
      <c r="CD49" s="807"/>
      <c r="CE49" s="807"/>
      <c r="CF49" s="807"/>
      <c r="CG49" s="807"/>
      <c r="CH49" s="807"/>
      <c r="CI49" s="807"/>
      <c r="CJ49" s="807"/>
      <c r="CK49" s="807"/>
      <c r="CL49" s="807"/>
      <c r="CM49" s="807"/>
      <c r="CN49" s="807"/>
      <c r="CO49" s="807"/>
      <c r="CP49" s="807"/>
      <c r="CQ49" s="807"/>
      <c r="CR49" s="807"/>
      <c r="CS49" s="807"/>
      <c r="CT49" s="807"/>
      <c r="CU49" s="807"/>
      <c r="CV49" s="807"/>
      <c r="CW49" s="807"/>
      <c r="CX49" s="807"/>
      <c r="CY49" s="807"/>
      <c r="CZ49" s="807"/>
      <c r="DA49" s="807"/>
      <c r="DB49" s="807"/>
      <c r="DC49" s="807"/>
      <c r="DD49" s="807"/>
      <c r="DE49" s="807"/>
      <c r="DF49" s="807"/>
      <c r="DG49" s="807"/>
      <c r="DH49" s="807"/>
      <c r="DI49" s="807"/>
      <c r="DJ49" s="807"/>
      <c r="DK49" s="807"/>
      <c r="DL49" s="807"/>
      <c r="DM49" s="807"/>
      <c r="DN49" s="807"/>
      <c r="DO49" s="807"/>
      <c r="DP49" s="807"/>
      <c r="DQ49" s="807"/>
      <c r="DR49" s="807"/>
      <c r="DS49" s="807"/>
    </row>
    <row r="50" spans="1:123" s="761" customFormat="1" ht="48" customHeight="1">
      <c r="A50" s="789" t="s">
        <v>1416</v>
      </c>
      <c r="B50" s="776" t="s">
        <v>1417</v>
      </c>
      <c r="C50" s="778"/>
      <c r="D50" s="778"/>
      <c r="E50" s="778"/>
      <c r="F50" s="778"/>
      <c r="G50" s="778"/>
      <c r="H50" s="778">
        <v>0</v>
      </c>
      <c r="I50" s="778"/>
      <c r="J50" s="778">
        <v>0</v>
      </c>
      <c r="K50" s="842"/>
      <c r="L50" s="760"/>
      <c r="M50" s="760"/>
      <c r="N50" s="760"/>
      <c r="O50" s="760"/>
      <c r="P50" s="760"/>
      <c r="Q50" s="760"/>
      <c r="R50" s="760"/>
      <c r="S50" s="760"/>
      <c r="T50" s="760"/>
      <c r="U50" s="760"/>
      <c r="V50" s="760"/>
      <c r="W50" s="760"/>
      <c r="X50" s="760"/>
      <c r="Y50" s="760"/>
      <c r="Z50" s="760"/>
      <c r="AA50" s="760"/>
      <c r="AB50" s="760"/>
      <c r="AC50" s="760"/>
      <c r="AD50" s="760"/>
      <c r="AE50" s="760"/>
      <c r="AF50" s="760"/>
      <c r="AG50" s="760"/>
      <c r="AH50" s="760"/>
      <c r="AI50" s="760"/>
      <c r="AJ50" s="760"/>
      <c r="AK50" s="760"/>
      <c r="AL50" s="760"/>
      <c r="AM50" s="760"/>
      <c r="AN50" s="760"/>
      <c r="AO50" s="760"/>
      <c r="AP50" s="760"/>
      <c r="AQ50" s="760"/>
      <c r="AR50" s="760"/>
      <c r="AS50" s="760"/>
      <c r="AT50" s="760"/>
      <c r="AU50" s="760"/>
      <c r="AV50" s="760"/>
      <c r="AW50" s="760"/>
      <c r="AX50" s="760"/>
      <c r="AY50" s="760"/>
      <c r="AZ50" s="760"/>
      <c r="BA50" s="760"/>
      <c r="BB50" s="760"/>
      <c r="BC50" s="760"/>
      <c r="BD50" s="760"/>
      <c r="BE50" s="760"/>
      <c r="BF50" s="760"/>
      <c r="BG50" s="760"/>
      <c r="BH50" s="760"/>
      <c r="BI50" s="760"/>
      <c r="BJ50" s="760"/>
      <c r="BK50" s="760"/>
      <c r="BL50" s="760"/>
      <c r="BM50" s="760"/>
      <c r="BN50" s="760"/>
      <c r="BO50" s="760"/>
      <c r="BP50" s="760"/>
      <c r="BQ50" s="760"/>
      <c r="BR50" s="760"/>
      <c r="BS50" s="760"/>
      <c r="BT50" s="760"/>
      <c r="BU50" s="760"/>
      <c r="BV50" s="760"/>
      <c r="BW50" s="760"/>
      <c r="BX50" s="760"/>
      <c r="BY50" s="760"/>
      <c r="BZ50" s="760"/>
      <c r="CA50" s="760"/>
      <c r="CB50" s="760"/>
      <c r="CC50" s="760"/>
      <c r="CD50" s="760"/>
      <c r="CE50" s="760"/>
      <c r="CF50" s="760"/>
      <c r="CG50" s="760"/>
      <c r="CH50" s="760"/>
      <c r="CI50" s="760"/>
      <c r="CJ50" s="760"/>
      <c r="CK50" s="760"/>
      <c r="CL50" s="760"/>
      <c r="CM50" s="760"/>
      <c r="CN50" s="760"/>
      <c r="CO50" s="760"/>
      <c r="CP50" s="760"/>
      <c r="CQ50" s="760"/>
      <c r="CR50" s="760"/>
      <c r="CS50" s="760"/>
      <c r="CT50" s="760"/>
      <c r="CU50" s="760"/>
      <c r="CV50" s="760"/>
      <c r="CW50" s="760"/>
      <c r="CX50" s="760"/>
      <c r="CY50" s="760"/>
      <c r="CZ50" s="760"/>
      <c r="DA50" s="760"/>
      <c r="DB50" s="760"/>
      <c r="DC50" s="760"/>
      <c r="DD50" s="760"/>
      <c r="DE50" s="760"/>
      <c r="DF50" s="760"/>
      <c r="DG50" s="760"/>
      <c r="DH50" s="760"/>
      <c r="DI50" s="760"/>
      <c r="DJ50" s="760"/>
      <c r="DK50" s="760"/>
      <c r="DL50" s="760"/>
      <c r="DM50" s="760"/>
      <c r="DN50" s="760"/>
      <c r="DO50" s="760"/>
      <c r="DP50" s="760"/>
      <c r="DQ50" s="760"/>
      <c r="DR50" s="760"/>
      <c r="DS50" s="760"/>
    </row>
    <row r="51" spans="1:123" s="761" customFormat="1" ht="42" customHeight="1">
      <c r="A51" s="789" t="s">
        <v>1418</v>
      </c>
      <c r="B51" s="803" t="s">
        <v>1419</v>
      </c>
      <c r="C51" s="804">
        <v>0</v>
      </c>
      <c r="D51" s="804">
        <v>0</v>
      </c>
      <c r="E51" s="829">
        <v>0</v>
      </c>
      <c r="F51" s="829">
        <v>0</v>
      </c>
      <c r="G51" s="829">
        <v>0</v>
      </c>
      <c r="H51" s="829">
        <v>0</v>
      </c>
      <c r="I51" s="829">
        <v>0</v>
      </c>
      <c r="J51" s="829">
        <v>0</v>
      </c>
      <c r="K51" s="842"/>
      <c r="L51" s="760"/>
      <c r="M51" s="760"/>
      <c r="N51" s="760"/>
      <c r="O51" s="760"/>
      <c r="P51" s="760"/>
      <c r="Q51" s="760"/>
      <c r="R51" s="760"/>
      <c r="S51" s="760"/>
      <c r="T51" s="760"/>
      <c r="U51" s="760"/>
      <c r="V51" s="760"/>
      <c r="W51" s="760"/>
      <c r="X51" s="760"/>
      <c r="Y51" s="760"/>
      <c r="Z51" s="760"/>
      <c r="AA51" s="760"/>
      <c r="AB51" s="760"/>
      <c r="AC51" s="760"/>
      <c r="AD51" s="760"/>
      <c r="AE51" s="760"/>
      <c r="AF51" s="760"/>
      <c r="AG51" s="760"/>
      <c r="AH51" s="760"/>
      <c r="AI51" s="760"/>
      <c r="AJ51" s="760"/>
      <c r="AK51" s="760"/>
      <c r="AL51" s="760"/>
      <c r="AM51" s="760"/>
      <c r="AN51" s="760"/>
      <c r="AO51" s="760"/>
      <c r="AP51" s="760"/>
      <c r="AQ51" s="760"/>
      <c r="AR51" s="760"/>
      <c r="AS51" s="760"/>
      <c r="AT51" s="760"/>
      <c r="AU51" s="760"/>
      <c r="AV51" s="760"/>
      <c r="AW51" s="760"/>
      <c r="AX51" s="760"/>
      <c r="AY51" s="760"/>
      <c r="AZ51" s="760"/>
      <c r="BA51" s="760"/>
      <c r="BB51" s="760"/>
      <c r="BC51" s="760"/>
      <c r="BD51" s="760"/>
      <c r="BE51" s="760"/>
      <c r="BF51" s="760"/>
      <c r="BG51" s="760"/>
      <c r="BH51" s="760"/>
      <c r="BI51" s="760"/>
      <c r="BJ51" s="760"/>
      <c r="BK51" s="760"/>
      <c r="BL51" s="760"/>
      <c r="BM51" s="760"/>
      <c r="BN51" s="760"/>
      <c r="BO51" s="760"/>
      <c r="BP51" s="760"/>
      <c r="BQ51" s="760"/>
      <c r="BR51" s="760"/>
      <c r="BS51" s="760"/>
      <c r="BT51" s="760"/>
      <c r="BU51" s="760"/>
      <c r="BV51" s="760"/>
      <c r="BW51" s="760"/>
      <c r="BX51" s="760"/>
      <c r="BY51" s="760"/>
      <c r="BZ51" s="760"/>
      <c r="CA51" s="760"/>
      <c r="CB51" s="760"/>
      <c r="CC51" s="760"/>
      <c r="CD51" s="760"/>
      <c r="CE51" s="760"/>
      <c r="CF51" s="760"/>
      <c r="CG51" s="760"/>
      <c r="CH51" s="760"/>
      <c r="CI51" s="760"/>
      <c r="CJ51" s="760"/>
      <c r="CK51" s="760"/>
      <c r="CL51" s="760"/>
      <c r="CM51" s="760"/>
      <c r="CN51" s="760"/>
      <c r="CO51" s="760"/>
      <c r="CP51" s="760"/>
      <c r="CQ51" s="760"/>
      <c r="CR51" s="760"/>
      <c r="CS51" s="760"/>
      <c r="CT51" s="760"/>
      <c r="CU51" s="760"/>
      <c r="CV51" s="760"/>
      <c r="CW51" s="760"/>
      <c r="CX51" s="760"/>
      <c r="CY51" s="760"/>
      <c r="CZ51" s="760"/>
      <c r="DA51" s="760"/>
      <c r="DB51" s="760"/>
      <c r="DC51" s="760"/>
      <c r="DD51" s="760"/>
      <c r="DE51" s="760"/>
      <c r="DF51" s="760"/>
      <c r="DG51" s="760"/>
      <c r="DH51" s="760"/>
      <c r="DI51" s="760"/>
      <c r="DJ51" s="760"/>
      <c r="DK51" s="760"/>
      <c r="DL51" s="760"/>
      <c r="DM51" s="760"/>
      <c r="DN51" s="760"/>
      <c r="DO51" s="760"/>
      <c r="DP51" s="760"/>
      <c r="DQ51" s="760"/>
      <c r="DR51" s="760"/>
      <c r="DS51" s="760"/>
    </row>
    <row r="52" spans="1:123" s="761" customFormat="1">
      <c r="A52" s="789" t="s">
        <v>1420</v>
      </c>
      <c r="B52" s="776" t="s">
        <v>1421</v>
      </c>
      <c r="C52" s="778"/>
      <c r="D52" s="778"/>
      <c r="E52" s="778"/>
      <c r="F52" s="778"/>
      <c r="G52" s="778"/>
      <c r="H52" s="778">
        <v>0</v>
      </c>
      <c r="I52" s="778"/>
      <c r="J52" s="778">
        <v>0</v>
      </c>
      <c r="K52" s="842"/>
      <c r="L52" s="760"/>
      <c r="M52" s="760"/>
      <c r="N52" s="760"/>
      <c r="O52" s="760"/>
      <c r="P52" s="760"/>
      <c r="Q52" s="760"/>
      <c r="R52" s="760"/>
      <c r="S52" s="760"/>
      <c r="T52" s="760"/>
      <c r="U52" s="760"/>
      <c r="V52" s="760"/>
      <c r="W52" s="760"/>
      <c r="X52" s="760"/>
      <c r="Y52" s="760"/>
      <c r="Z52" s="760"/>
      <c r="AA52" s="760"/>
      <c r="AB52" s="760"/>
      <c r="AC52" s="760"/>
      <c r="AD52" s="760"/>
      <c r="AE52" s="760"/>
      <c r="AF52" s="760"/>
      <c r="AG52" s="760"/>
      <c r="AH52" s="760"/>
      <c r="AI52" s="760"/>
      <c r="AJ52" s="760"/>
      <c r="AK52" s="760"/>
      <c r="AL52" s="760"/>
      <c r="AM52" s="760"/>
      <c r="AN52" s="760"/>
      <c r="AO52" s="760"/>
      <c r="AP52" s="760"/>
      <c r="AQ52" s="760"/>
      <c r="AR52" s="760"/>
      <c r="AS52" s="760"/>
      <c r="AT52" s="760"/>
      <c r="AU52" s="760"/>
      <c r="AV52" s="760"/>
      <c r="AW52" s="760"/>
      <c r="AX52" s="760"/>
      <c r="AY52" s="760"/>
      <c r="AZ52" s="760"/>
      <c r="BA52" s="760"/>
      <c r="BB52" s="760"/>
      <c r="BC52" s="760"/>
      <c r="BD52" s="760"/>
      <c r="BE52" s="760"/>
      <c r="BF52" s="760"/>
      <c r="BG52" s="760"/>
      <c r="BH52" s="760"/>
      <c r="BI52" s="760"/>
      <c r="BJ52" s="760"/>
      <c r="BK52" s="760"/>
      <c r="BL52" s="760"/>
      <c r="BM52" s="760"/>
      <c r="BN52" s="760"/>
      <c r="BO52" s="760"/>
      <c r="BP52" s="760"/>
      <c r="BQ52" s="760"/>
      <c r="BR52" s="760"/>
      <c r="BS52" s="760"/>
      <c r="BT52" s="760"/>
      <c r="BU52" s="760"/>
      <c r="BV52" s="760"/>
      <c r="BW52" s="760"/>
      <c r="BX52" s="760"/>
      <c r="BY52" s="760"/>
      <c r="BZ52" s="760"/>
      <c r="CA52" s="760"/>
      <c r="CB52" s="760"/>
      <c r="CC52" s="760"/>
      <c r="CD52" s="760"/>
      <c r="CE52" s="760"/>
      <c r="CF52" s="760"/>
      <c r="CG52" s="760"/>
      <c r="CH52" s="760"/>
      <c r="CI52" s="760"/>
      <c r="CJ52" s="760"/>
      <c r="CK52" s="760"/>
      <c r="CL52" s="760"/>
      <c r="CM52" s="760"/>
      <c r="CN52" s="760"/>
      <c r="CO52" s="760"/>
      <c r="CP52" s="760"/>
      <c r="CQ52" s="760"/>
      <c r="CR52" s="760"/>
      <c r="CS52" s="760"/>
      <c r="CT52" s="760"/>
      <c r="CU52" s="760"/>
      <c r="CV52" s="760"/>
      <c r="CW52" s="760"/>
      <c r="CX52" s="760"/>
      <c r="CY52" s="760"/>
      <c r="CZ52" s="760"/>
      <c r="DA52" s="760"/>
      <c r="DB52" s="760"/>
      <c r="DC52" s="760"/>
      <c r="DD52" s="760"/>
      <c r="DE52" s="760"/>
      <c r="DF52" s="760"/>
      <c r="DG52" s="760"/>
      <c r="DH52" s="760"/>
      <c r="DI52" s="760"/>
      <c r="DJ52" s="760"/>
      <c r="DK52" s="760"/>
      <c r="DL52" s="760"/>
      <c r="DM52" s="760"/>
      <c r="DN52" s="760"/>
      <c r="DO52" s="760"/>
      <c r="DP52" s="760"/>
      <c r="DQ52" s="760"/>
      <c r="DR52" s="760"/>
      <c r="DS52" s="760"/>
    </row>
    <row r="53" spans="1:123" s="761" customFormat="1" ht="28.5">
      <c r="A53" s="789" t="s">
        <v>1422</v>
      </c>
      <c r="B53" s="776" t="s">
        <v>1423</v>
      </c>
      <c r="C53" s="778"/>
      <c r="D53" s="778"/>
      <c r="E53" s="778"/>
      <c r="F53" s="778"/>
      <c r="G53" s="778"/>
      <c r="H53" s="778">
        <v>0</v>
      </c>
      <c r="I53" s="778"/>
      <c r="J53" s="778">
        <v>0</v>
      </c>
      <c r="K53" s="842"/>
      <c r="L53" s="760"/>
      <c r="M53" s="760"/>
      <c r="N53" s="760"/>
      <c r="O53" s="760"/>
      <c r="P53" s="760"/>
      <c r="Q53" s="760"/>
      <c r="R53" s="760"/>
      <c r="S53" s="760"/>
      <c r="T53" s="760"/>
      <c r="U53" s="760"/>
      <c r="V53" s="760"/>
      <c r="W53" s="760"/>
      <c r="X53" s="760"/>
      <c r="Y53" s="760"/>
      <c r="Z53" s="760"/>
      <c r="AA53" s="760"/>
      <c r="AB53" s="760"/>
      <c r="AC53" s="760"/>
      <c r="AD53" s="760"/>
      <c r="AE53" s="760"/>
      <c r="AF53" s="760"/>
      <c r="AG53" s="760"/>
      <c r="AH53" s="760"/>
      <c r="AI53" s="760"/>
      <c r="AJ53" s="760"/>
      <c r="AK53" s="760"/>
      <c r="AL53" s="760"/>
      <c r="AM53" s="760"/>
      <c r="AN53" s="760"/>
      <c r="AO53" s="760"/>
      <c r="AP53" s="760"/>
      <c r="AQ53" s="760"/>
      <c r="AR53" s="760"/>
      <c r="AS53" s="760"/>
      <c r="AT53" s="760"/>
      <c r="AU53" s="760"/>
      <c r="AV53" s="760"/>
      <c r="AW53" s="760"/>
      <c r="AX53" s="760"/>
      <c r="AY53" s="760"/>
      <c r="AZ53" s="760"/>
      <c r="BA53" s="760"/>
      <c r="BB53" s="760"/>
      <c r="BC53" s="760"/>
      <c r="BD53" s="760"/>
      <c r="BE53" s="760"/>
      <c r="BF53" s="760"/>
      <c r="BG53" s="760"/>
      <c r="BH53" s="760"/>
      <c r="BI53" s="760"/>
      <c r="BJ53" s="760"/>
      <c r="BK53" s="760"/>
      <c r="BL53" s="760"/>
      <c r="BM53" s="760"/>
      <c r="BN53" s="760"/>
      <c r="BO53" s="760"/>
      <c r="BP53" s="760"/>
      <c r="BQ53" s="760"/>
      <c r="BR53" s="760"/>
      <c r="BS53" s="760"/>
      <c r="BT53" s="760"/>
      <c r="BU53" s="760"/>
      <c r="BV53" s="760"/>
      <c r="BW53" s="760"/>
      <c r="BX53" s="760"/>
      <c r="BY53" s="760"/>
      <c r="BZ53" s="760"/>
      <c r="CA53" s="760"/>
      <c r="CB53" s="760"/>
      <c r="CC53" s="760"/>
      <c r="CD53" s="760"/>
      <c r="CE53" s="760"/>
      <c r="CF53" s="760"/>
      <c r="CG53" s="760"/>
      <c r="CH53" s="760"/>
      <c r="CI53" s="760"/>
      <c r="CJ53" s="760"/>
      <c r="CK53" s="760"/>
      <c r="CL53" s="760"/>
      <c r="CM53" s="760"/>
      <c r="CN53" s="760"/>
      <c r="CO53" s="760"/>
      <c r="CP53" s="760"/>
      <c r="CQ53" s="760"/>
      <c r="CR53" s="760"/>
      <c r="CS53" s="760"/>
      <c r="CT53" s="760"/>
      <c r="CU53" s="760"/>
      <c r="CV53" s="760"/>
      <c r="CW53" s="760"/>
      <c r="CX53" s="760"/>
      <c r="CY53" s="760"/>
      <c r="CZ53" s="760"/>
      <c r="DA53" s="760"/>
      <c r="DB53" s="760"/>
      <c r="DC53" s="760"/>
      <c r="DD53" s="760"/>
      <c r="DE53" s="760"/>
      <c r="DF53" s="760"/>
      <c r="DG53" s="760"/>
      <c r="DH53" s="760"/>
      <c r="DI53" s="760"/>
      <c r="DJ53" s="760"/>
      <c r="DK53" s="760"/>
      <c r="DL53" s="760"/>
      <c r="DM53" s="760"/>
      <c r="DN53" s="760"/>
      <c r="DO53" s="760"/>
      <c r="DP53" s="760"/>
      <c r="DQ53" s="760"/>
      <c r="DR53" s="760"/>
      <c r="DS53" s="760"/>
    </row>
    <row r="54" spans="1:123" s="761" customFormat="1">
      <c r="A54" s="789" t="s">
        <v>1424</v>
      </c>
      <c r="B54" s="776" t="s">
        <v>1425</v>
      </c>
      <c r="C54" s="778"/>
      <c r="D54" s="778"/>
      <c r="E54" s="778"/>
      <c r="F54" s="778"/>
      <c r="G54" s="778"/>
      <c r="H54" s="778">
        <v>0</v>
      </c>
      <c r="I54" s="778"/>
      <c r="J54" s="778">
        <v>0</v>
      </c>
      <c r="K54" s="842"/>
      <c r="L54" s="760"/>
      <c r="M54" s="760"/>
      <c r="N54" s="760"/>
      <c r="O54" s="760"/>
      <c r="P54" s="760"/>
      <c r="Q54" s="760"/>
      <c r="R54" s="760"/>
      <c r="S54" s="760"/>
      <c r="T54" s="760"/>
      <c r="U54" s="760"/>
      <c r="V54" s="760"/>
      <c r="W54" s="760"/>
      <c r="X54" s="760"/>
      <c r="Y54" s="760"/>
      <c r="Z54" s="760"/>
      <c r="AA54" s="760"/>
      <c r="AB54" s="760"/>
      <c r="AC54" s="760"/>
      <c r="AD54" s="760"/>
      <c r="AE54" s="760"/>
      <c r="AF54" s="760"/>
      <c r="AG54" s="760"/>
      <c r="AH54" s="760"/>
      <c r="AI54" s="760"/>
      <c r="AJ54" s="760"/>
      <c r="AK54" s="760"/>
      <c r="AL54" s="760"/>
      <c r="AM54" s="760"/>
      <c r="AN54" s="760"/>
      <c r="AO54" s="760"/>
      <c r="AP54" s="760"/>
      <c r="AQ54" s="760"/>
      <c r="AR54" s="760"/>
      <c r="AS54" s="760"/>
      <c r="AT54" s="760"/>
      <c r="AU54" s="760"/>
      <c r="AV54" s="760"/>
      <c r="AW54" s="760"/>
      <c r="AX54" s="760"/>
      <c r="AY54" s="760"/>
      <c r="AZ54" s="760"/>
      <c r="BA54" s="760"/>
      <c r="BB54" s="760"/>
      <c r="BC54" s="760"/>
      <c r="BD54" s="760"/>
      <c r="BE54" s="760"/>
      <c r="BF54" s="760"/>
      <c r="BG54" s="760"/>
      <c r="BH54" s="760"/>
      <c r="BI54" s="760"/>
      <c r="BJ54" s="760"/>
      <c r="BK54" s="760"/>
      <c r="BL54" s="760"/>
      <c r="BM54" s="760"/>
      <c r="BN54" s="760"/>
      <c r="BO54" s="760"/>
      <c r="BP54" s="760"/>
      <c r="BQ54" s="760"/>
      <c r="BR54" s="760"/>
      <c r="BS54" s="760"/>
      <c r="BT54" s="760"/>
      <c r="BU54" s="760"/>
      <c r="BV54" s="760"/>
      <c r="BW54" s="760"/>
      <c r="BX54" s="760"/>
      <c r="BY54" s="760"/>
      <c r="BZ54" s="760"/>
      <c r="CA54" s="760"/>
      <c r="CB54" s="760"/>
      <c r="CC54" s="760"/>
      <c r="CD54" s="760"/>
      <c r="CE54" s="760"/>
      <c r="CF54" s="760"/>
      <c r="CG54" s="760"/>
      <c r="CH54" s="760"/>
      <c r="CI54" s="760"/>
      <c r="CJ54" s="760"/>
      <c r="CK54" s="760"/>
      <c r="CL54" s="760"/>
      <c r="CM54" s="760"/>
      <c r="CN54" s="760"/>
      <c r="CO54" s="760"/>
      <c r="CP54" s="760"/>
      <c r="CQ54" s="760"/>
      <c r="CR54" s="760"/>
      <c r="CS54" s="760"/>
      <c r="CT54" s="760"/>
      <c r="CU54" s="760"/>
      <c r="CV54" s="760"/>
      <c r="CW54" s="760"/>
      <c r="CX54" s="760"/>
      <c r="CY54" s="760"/>
      <c r="CZ54" s="760"/>
      <c r="DA54" s="760"/>
      <c r="DB54" s="760"/>
      <c r="DC54" s="760"/>
      <c r="DD54" s="760"/>
      <c r="DE54" s="760"/>
      <c r="DF54" s="760"/>
      <c r="DG54" s="760"/>
      <c r="DH54" s="760"/>
      <c r="DI54" s="760"/>
      <c r="DJ54" s="760"/>
      <c r="DK54" s="760"/>
      <c r="DL54" s="760"/>
      <c r="DM54" s="760"/>
      <c r="DN54" s="760"/>
      <c r="DO54" s="760"/>
      <c r="DP54" s="760"/>
      <c r="DQ54" s="760"/>
      <c r="DR54" s="760"/>
      <c r="DS54" s="760"/>
    </row>
    <row r="55" spans="1:123" s="761" customFormat="1">
      <c r="A55" s="789" t="s">
        <v>257</v>
      </c>
      <c r="B55" s="800" t="s">
        <v>1426</v>
      </c>
      <c r="C55" s="791">
        <v>0</v>
      </c>
      <c r="D55" s="791">
        <v>23.169999999999998</v>
      </c>
      <c r="E55" s="830">
        <v>0</v>
      </c>
      <c r="F55" s="830">
        <v>18.7</v>
      </c>
      <c r="G55" s="830">
        <v>0</v>
      </c>
      <c r="H55" s="830">
        <v>19.339999999999996</v>
      </c>
      <c r="I55" s="830">
        <v>0</v>
      </c>
      <c r="J55" s="830">
        <v>19.91</v>
      </c>
      <c r="K55" s="843"/>
      <c r="L55" s="760"/>
      <c r="M55" s="760"/>
      <c r="N55" s="760"/>
      <c r="O55" s="760"/>
      <c r="P55" s="760"/>
      <c r="Q55" s="760"/>
      <c r="R55" s="760"/>
      <c r="S55" s="760"/>
      <c r="T55" s="760"/>
      <c r="U55" s="760"/>
      <c r="V55" s="760"/>
      <c r="W55" s="760"/>
      <c r="X55" s="760"/>
      <c r="Y55" s="760"/>
      <c r="Z55" s="760"/>
      <c r="AA55" s="760"/>
      <c r="AB55" s="760"/>
      <c r="AC55" s="760"/>
      <c r="AD55" s="760"/>
      <c r="AE55" s="760"/>
      <c r="AF55" s="760"/>
      <c r="AG55" s="760"/>
      <c r="AH55" s="760"/>
      <c r="AI55" s="760"/>
      <c r="AJ55" s="760"/>
      <c r="AK55" s="760"/>
      <c r="AL55" s="760"/>
      <c r="AM55" s="760"/>
      <c r="AN55" s="760"/>
      <c r="AO55" s="760"/>
      <c r="AP55" s="760"/>
      <c r="AQ55" s="760"/>
      <c r="AR55" s="760"/>
      <c r="AS55" s="760"/>
      <c r="AT55" s="760"/>
      <c r="AU55" s="760"/>
      <c r="AV55" s="760"/>
      <c r="AW55" s="760"/>
      <c r="AX55" s="760"/>
      <c r="AY55" s="760"/>
      <c r="AZ55" s="760"/>
      <c r="BA55" s="760"/>
      <c r="BB55" s="760"/>
      <c r="BC55" s="760"/>
      <c r="BD55" s="760"/>
      <c r="BE55" s="760"/>
      <c r="BF55" s="760"/>
      <c r="BG55" s="760"/>
      <c r="BH55" s="760"/>
      <c r="BI55" s="760"/>
      <c r="BJ55" s="760"/>
      <c r="BK55" s="760"/>
      <c r="BL55" s="760"/>
      <c r="BM55" s="760"/>
      <c r="BN55" s="760"/>
      <c r="BO55" s="760"/>
      <c r="BP55" s="760"/>
      <c r="BQ55" s="760"/>
      <c r="BR55" s="760"/>
      <c r="BS55" s="760"/>
      <c r="BT55" s="760"/>
      <c r="BU55" s="760"/>
      <c r="BV55" s="760"/>
      <c r="BW55" s="760"/>
      <c r="BX55" s="760"/>
      <c r="BY55" s="760"/>
      <c r="BZ55" s="760"/>
      <c r="CA55" s="760"/>
      <c r="CB55" s="760"/>
      <c r="CC55" s="760"/>
      <c r="CD55" s="760"/>
      <c r="CE55" s="760"/>
      <c r="CF55" s="760"/>
      <c r="CG55" s="760"/>
      <c r="CH55" s="760"/>
      <c r="CI55" s="760"/>
      <c r="CJ55" s="760"/>
      <c r="CK55" s="760"/>
      <c r="CL55" s="760"/>
      <c r="CM55" s="760"/>
      <c r="CN55" s="760"/>
      <c r="CO55" s="760"/>
      <c r="CP55" s="760"/>
      <c r="CQ55" s="760"/>
      <c r="CR55" s="760"/>
      <c r="CS55" s="760"/>
      <c r="CT55" s="760"/>
      <c r="CU55" s="760"/>
      <c r="CV55" s="760"/>
      <c r="CW55" s="760"/>
      <c r="CX55" s="760"/>
      <c r="CY55" s="760"/>
      <c r="CZ55" s="760"/>
      <c r="DA55" s="760"/>
      <c r="DB55" s="760"/>
      <c r="DC55" s="760"/>
      <c r="DD55" s="760"/>
      <c r="DE55" s="760"/>
      <c r="DF55" s="760"/>
      <c r="DG55" s="760"/>
      <c r="DH55" s="760"/>
      <c r="DI55" s="760"/>
      <c r="DJ55" s="760"/>
      <c r="DK55" s="760"/>
      <c r="DL55" s="760"/>
      <c r="DM55" s="760"/>
      <c r="DN55" s="760"/>
      <c r="DO55" s="760"/>
      <c r="DP55" s="760"/>
      <c r="DQ55" s="760"/>
      <c r="DR55" s="760"/>
      <c r="DS55" s="760"/>
    </row>
    <row r="56" spans="1:123" s="761" customFormat="1" ht="28.5">
      <c r="A56" s="789" t="s">
        <v>1427</v>
      </c>
      <c r="B56" s="803" t="s">
        <v>1428</v>
      </c>
      <c r="C56" s="804">
        <v>0</v>
      </c>
      <c r="D56" s="804">
        <v>0</v>
      </c>
      <c r="E56" s="829">
        <v>0</v>
      </c>
      <c r="F56" s="829">
        <v>0.11</v>
      </c>
      <c r="G56" s="829">
        <v>0</v>
      </c>
      <c r="H56" s="829">
        <v>0.11</v>
      </c>
      <c r="I56" s="829">
        <v>0</v>
      </c>
      <c r="J56" s="829">
        <v>0.11</v>
      </c>
      <c r="K56" s="842"/>
      <c r="L56" s="760"/>
      <c r="M56" s="760"/>
      <c r="N56" s="760"/>
      <c r="O56" s="760"/>
      <c r="P56" s="760"/>
      <c r="Q56" s="760"/>
      <c r="R56" s="760"/>
      <c r="S56" s="760"/>
      <c r="T56" s="760"/>
      <c r="U56" s="760"/>
      <c r="V56" s="760"/>
      <c r="W56" s="760"/>
      <c r="X56" s="760"/>
      <c r="Y56" s="760"/>
      <c r="Z56" s="760"/>
      <c r="AA56" s="760"/>
      <c r="AB56" s="760"/>
      <c r="AC56" s="760"/>
      <c r="AD56" s="760"/>
      <c r="AE56" s="760"/>
      <c r="AF56" s="760"/>
      <c r="AG56" s="760"/>
      <c r="AH56" s="760"/>
      <c r="AI56" s="760"/>
      <c r="AJ56" s="760"/>
      <c r="AK56" s="760"/>
      <c r="AL56" s="760"/>
      <c r="AM56" s="760"/>
      <c r="AN56" s="760"/>
      <c r="AO56" s="760"/>
      <c r="AP56" s="760"/>
      <c r="AQ56" s="760"/>
      <c r="AR56" s="760"/>
      <c r="AS56" s="760"/>
      <c r="AT56" s="760"/>
      <c r="AU56" s="760"/>
      <c r="AV56" s="760"/>
      <c r="AW56" s="760"/>
      <c r="AX56" s="760"/>
      <c r="AY56" s="760"/>
      <c r="AZ56" s="760"/>
      <c r="BA56" s="760"/>
      <c r="BB56" s="760"/>
      <c r="BC56" s="760"/>
      <c r="BD56" s="760"/>
      <c r="BE56" s="760"/>
      <c r="BF56" s="760"/>
      <c r="BG56" s="760"/>
      <c r="BH56" s="760"/>
      <c r="BI56" s="760"/>
      <c r="BJ56" s="760"/>
      <c r="BK56" s="760"/>
      <c r="BL56" s="760"/>
      <c r="BM56" s="760"/>
      <c r="BN56" s="760"/>
      <c r="BO56" s="760"/>
      <c r="BP56" s="760"/>
      <c r="BQ56" s="760"/>
      <c r="BR56" s="760"/>
      <c r="BS56" s="760"/>
      <c r="BT56" s="760"/>
      <c r="BU56" s="760"/>
      <c r="BV56" s="760"/>
      <c r="BW56" s="760"/>
      <c r="BX56" s="760"/>
      <c r="BY56" s="760"/>
      <c r="BZ56" s="760"/>
      <c r="CA56" s="760"/>
      <c r="CB56" s="760"/>
      <c r="CC56" s="760"/>
      <c r="CD56" s="760"/>
      <c r="CE56" s="760"/>
      <c r="CF56" s="760"/>
      <c r="CG56" s="760"/>
      <c r="CH56" s="760"/>
      <c r="CI56" s="760"/>
      <c r="CJ56" s="760"/>
      <c r="CK56" s="760"/>
      <c r="CL56" s="760"/>
      <c r="CM56" s="760"/>
      <c r="CN56" s="760"/>
      <c r="CO56" s="760"/>
      <c r="CP56" s="760"/>
      <c r="CQ56" s="760"/>
      <c r="CR56" s="760"/>
      <c r="CS56" s="760"/>
      <c r="CT56" s="760"/>
      <c r="CU56" s="760"/>
      <c r="CV56" s="760"/>
      <c r="CW56" s="760"/>
      <c r="CX56" s="760"/>
      <c r="CY56" s="760"/>
      <c r="CZ56" s="760"/>
      <c r="DA56" s="760"/>
      <c r="DB56" s="760"/>
      <c r="DC56" s="760"/>
      <c r="DD56" s="760"/>
      <c r="DE56" s="760"/>
      <c r="DF56" s="760"/>
      <c r="DG56" s="760"/>
      <c r="DH56" s="760"/>
      <c r="DI56" s="760"/>
      <c r="DJ56" s="760"/>
      <c r="DK56" s="760"/>
      <c r="DL56" s="760"/>
      <c r="DM56" s="760"/>
      <c r="DN56" s="760"/>
      <c r="DO56" s="760"/>
      <c r="DP56" s="760"/>
      <c r="DQ56" s="760"/>
      <c r="DR56" s="760"/>
      <c r="DS56" s="760"/>
    </row>
    <row r="57" spans="1:123" s="761" customFormat="1">
      <c r="A57" s="789" t="s">
        <v>1429</v>
      </c>
      <c r="B57" s="776" t="s">
        <v>1430</v>
      </c>
      <c r="C57" s="778"/>
      <c r="D57" s="778"/>
      <c r="E57" s="778"/>
      <c r="F57" s="778">
        <v>0.11</v>
      </c>
      <c r="G57" s="778"/>
      <c r="H57" s="778">
        <v>0.11</v>
      </c>
      <c r="I57" s="778"/>
      <c r="J57" s="778">
        <v>0.11</v>
      </c>
      <c r="K57" s="842"/>
      <c r="L57" s="760"/>
      <c r="M57" s="760"/>
      <c r="N57" s="760"/>
      <c r="O57" s="760"/>
      <c r="P57" s="760"/>
      <c r="Q57" s="760"/>
      <c r="R57" s="760"/>
      <c r="S57" s="760"/>
      <c r="T57" s="760"/>
      <c r="U57" s="760"/>
      <c r="V57" s="760"/>
      <c r="W57" s="760"/>
      <c r="X57" s="760"/>
      <c r="Y57" s="760"/>
      <c r="Z57" s="760"/>
      <c r="AA57" s="760"/>
      <c r="AB57" s="760"/>
      <c r="AC57" s="760"/>
      <c r="AD57" s="760"/>
      <c r="AE57" s="760"/>
      <c r="AF57" s="760"/>
      <c r="AG57" s="760"/>
      <c r="AH57" s="760"/>
      <c r="AI57" s="760"/>
      <c r="AJ57" s="760"/>
      <c r="AK57" s="760"/>
      <c r="AL57" s="760"/>
      <c r="AM57" s="760"/>
      <c r="AN57" s="760"/>
      <c r="AO57" s="760"/>
      <c r="AP57" s="760"/>
      <c r="AQ57" s="760"/>
      <c r="AR57" s="760"/>
      <c r="AS57" s="760"/>
      <c r="AT57" s="760"/>
      <c r="AU57" s="760"/>
      <c r="AV57" s="760"/>
      <c r="AW57" s="760"/>
      <c r="AX57" s="760"/>
      <c r="AY57" s="760"/>
      <c r="AZ57" s="760"/>
      <c r="BA57" s="760"/>
      <c r="BB57" s="760"/>
      <c r="BC57" s="760"/>
      <c r="BD57" s="760"/>
      <c r="BE57" s="760"/>
      <c r="BF57" s="760"/>
      <c r="BG57" s="760"/>
      <c r="BH57" s="760"/>
      <c r="BI57" s="760"/>
      <c r="BJ57" s="760"/>
      <c r="BK57" s="760"/>
      <c r="BL57" s="760"/>
      <c r="BM57" s="760"/>
      <c r="BN57" s="760"/>
      <c r="BO57" s="760"/>
      <c r="BP57" s="760"/>
      <c r="BQ57" s="760"/>
      <c r="BR57" s="760"/>
      <c r="BS57" s="760"/>
      <c r="BT57" s="760"/>
      <c r="BU57" s="760"/>
      <c r="BV57" s="760"/>
      <c r="BW57" s="760"/>
      <c r="BX57" s="760"/>
      <c r="BY57" s="760"/>
      <c r="BZ57" s="760"/>
      <c r="CA57" s="760"/>
      <c r="CB57" s="760"/>
      <c r="CC57" s="760"/>
      <c r="CD57" s="760"/>
      <c r="CE57" s="760"/>
      <c r="CF57" s="760"/>
      <c r="CG57" s="760"/>
      <c r="CH57" s="760"/>
      <c r="CI57" s="760"/>
      <c r="CJ57" s="760"/>
      <c r="CK57" s="760"/>
      <c r="CL57" s="760"/>
      <c r="CM57" s="760"/>
      <c r="CN57" s="760"/>
      <c r="CO57" s="760"/>
      <c r="CP57" s="760"/>
      <c r="CQ57" s="760"/>
      <c r="CR57" s="760"/>
      <c r="CS57" s="760"/>
      <c r="CT57" s="760"/>
      <c r="CU57" s="760"/>
      <c r="CV57" s="760"/>
      <c r="CW57" s="760"/>
      <c r="CX57" s="760"/>
      <c r="CY57" s="760"/>
      <c r="CZ57" s="760"/>
      <c r="DA57" s="760"/>
      <c r="DB57" s="760"/>
      <c r="DC57" s="760"/>
      <c r="DD57" s="760"/>
      <c r="DE57" s="760"/>
      <c r="DF57" s="760"/>
      <c r="DG57" s="760"/>
      <c r="DH57" s="760"/>
      <c r="DI57" s="760"/>
      <c r="DJ57" s="760"/>
      <c r="DK57" s="760"/>
      <c r="DL57" s="760"/>
      <c r="DM57" s="760"/>
      <c r="DN57" s="760"/>
      <c r="DO57" s="760"/>
      <c r="DP57" s="760"/>
      <c r="DQ57" s="760"/>
      <c r="DR57" s="760"/>
      <c r="DS57" s="760"/>
    </row>
    <row r="58" spans="1:123" s="761" customFormat="1">
      <c r="A58" s="789" t="s">
        <v>1431</v>
      </c>
      <c r="B58" s="776" t="s">
        <v>1432</v>
      </c>
      <c r="C58" s="778"/>
      <c r="D58" s="778"/>
      <c r="E58" s="778"/>
      <c r="F58" s="778"/>
      <c r="G58" s="778"/>
      <c r="H58" s="778">
        <v>0</v>
      </c>
      <c r="I58" s="778"/>
      <c r="J58" s="778">
        <v>0</v>
      </c>
      <c r="K58" s="842"/>
      <c r="L58" s="760"/>
      <c r="M58" s="760"/>
      <c r="N58" s="760"/>
      <c r="O58" s="760"/>
      <c r="P58" s="760"/>
      <c r="Q58" s="760"/>
      <c r="R58" s="760"/>
      <c r="S58" s="760"/>
      <c r="T58" s="760"/>
      <c r="U58" s="760"/>
      <c r="V58" s="760"/>
      <c r="W58" s="760"/>
      <c r="X58" s="760"/>
      <c r="Y58" s="760"/>
      <c r="Z58" s="760"/>
      <c r="AA58" s="760"/>
      <c r="AB58" s="760"/>
      <c r="AC58" s="760"/>
      <c r="AD58" s="760"/>
      <c r="AE58" s="760"/>
      <c r="AF58" s="760"/>
      <c r="AG58" s="760"/>
      <c r="AH58" s="760"/>
      <c r="AI58" s="760"/>
      <c r="AJ58" s="760"/>
      <c r="AK58" s="760"/>
      <c r="AL58" s="760"/>
      <c r="AM58" s="760"/>
      <c r="AN58" s="760"/>
      <c r="AO58" s="760"/>
      <c r="AP58" s="760"/>
      <c r="AQ58" s="760"/>
      <c r="AR58" s="760"/>
      <c r="AS58" s="760"/>
      <c r="AT58" s="760"/>
      <c r="AU58" s="760"/>
      <c r="AV58" s="760"/>
      <c r="AW58" s="760"/>
      <c r="AX58" s="760"/>
      <c r="AY58" s="760"/>
      <c r="AZ58" s="760"/>
      <c r="BA58" s="760"/>
      <c r="BB58" s="760"/>
      <c r="BC58" s="760"/>
      <c r="BD58" s="760"/>
      <c r="BE58" s="760"/>
      <c r="BF58" s="760"/>
      <c r="BG58" s="760"/>
      <c r="BH58" s="760"/>
      <c r="BI58" s="760"/>
      <c r="BJ58" s="760"/>
      <c r="BK58" s="760"/>
      <c r="BL58" s="760"/>
      <c r="BM58" s="760"/>
      <c r="BN58" s="760"/>
      <c r="BO58" s="760"/>
      <c r="BP58" s="760"/>
      <c r="BQ58" s="760"/>
      <c r="BR58" s="760"/>
      <c r="BS58" s="760"/>
      <c r="BT58" s="760"/>
      <c r="BU58" s="760"/>
      <c r="BV58" s="760"/>
      <c r="BW58" s="760"/>
      <c r="BX58" s="760"/>
      <c r="BY58" s="760"/>
      <c r="BZ58" s="760"/>
      <c r="CA58" s="760"/>
      <c r="CB58" s="760"/>
      <c r="CC58" s="760"/>
      <c r="CD58" s="760"/>
      <c r="CE58" s="760"/>
      <c r="CF58" s="760"/>
      <c r="CG58" s="760"/>
      <c r="CH58" s="760"/>
      <c r="CI58" s="760"/>
      <c r="CJ58" s="760"/>
      <c r="CK58" s="760"/>
      <c r="CL58" s="760"/>
      <c r="CM58" s="760"/>
      <c r="CN58" s="760"/>
      <c r="CO58" s="760"/>
      <c r="CP58" s="760"/>
      <c r="CQ58" s="760"/>
      <c r="CR58" s="760"/>
      <c r="CS58" s="760"/>
      <c r="CT58" s="760"/>
      <c r="CU58" s="760"/>
      <c r="CV58" s="760"/>
      <c r="CW58" s="760"/>
      <c r="CX58" s="760"/>
      <c r="CY58" s="760"/>
      <c r="CZ58" s="760"/>
      <c r="DA58" s="760"/>
      <c r="DB58" s="760"/>
      <c r="DC58" s="760"/>
      <c r="DD58" s="760"/>
      <c r="DE58" s="760"/>
      <c r="DF58" s="760"/>
      <c r="DG58" s="760"/>
      <c r="DH58" s="760"/>
      <c r="DI58" s="760"/>
      <c r="DJ58" s="760"/>
      <c r="DK58" s="760"/>
      <c r="DL58" s="760"/>
      <c r="DM58" s="760"/>
      <c r="DN58" s="760"/>
      <c r="DO58" s="760"/>
      <c r="DP58" s="760"/>
      <c r="DQ58" s="760"/>
      <c r="DR58" s="760"/>
      <c r="DS58" s="760"/>
    </row>
    <row r="59" spans="1:123" s="761" customFormat="1">
      <c r="A59" s="789" t="s">
        <v>1433</v>
      </c>
      <c r="B59" s="776" t="s">
        <v>1434</v>
      </c>
      <c r="C59" s="778"/>
      <c r="D59" s="778"/>
      <c r="E59" s="778"/>
      <c r="F59" s="778"/>
      <c r="G59" s="778"/>
      <c r="H59" s="778">
        <v>0</v>
      </c>
      <c r="I59" s="778"/>
      <c r="J59" s="778">
        <v>0</v>
      </c>
      <c r="K59" s="842"/>
      <c r="L59" s="760"/>
      <c r="M59" s="760"/>
      <c r="N59" s="760"/>
      <c r="O59" s="760"/>
      <c r="P59" s="760"/>
      <c r="Q59" s="760"/>
      <c r="R59" s="760"/>
      <c r="S59" s="760"/>
      <c r="T59" s="760"/>
      <c r="U59" s="760"/>
      <c r="V59" s="760"/>
      <c r="W59" s="760"/>
      <c r="X59" s="760"/>
      <c r="Y59" s="760"/>
      <c r="Z59" s="760"/>
      <c r="AA59" s="760"/>
      <c r="AB59" s="760"/>
      <c r="AC59" s="760"/>
      <c r="AD59" s="760"/>
      <c r="AE59" s="760"/>
      <c r="AF59" s="760"/>
      <c r="AG59" s="760"/>
      <c r="AH59" s="760"/>
      <c r="AI59" s="760"/>
      <c r="AJ59" s="760"/>
      <c r="AK59" s="760"/>
      <c r="AL59" s="760"/>
      <c r="AM59" s="760"/>
      <c r="AN59" s="760"/>
      <c r="AO59" s="760"/>
      <c r="AP59" s="760"/>
      <c r="AQ59" s="760"/>
      <c r="AR59" s="760"/>
      <c r="AS59" s="760"/>
      <c r="AT59" s="760"/>
      <c r="AU59" s="760"/>
      <c r="AV59" s="760"/>
      <c r="AW59" s="760"/>
      <c r="AX59" s="760"/>
      <c r="AY59" s="760"/>
      <c r="AZ59" s="760"/>
      <c r="BA59" s="760"/>
      <c r="BB59" s="760"/>
      <c r="BC59" s="760"/>
      <c r="BD59" s="760"/>
      <c r="BE59" s="760"/>
      <c r="BF59" s="760"/>
      <c r="BG59" s="760"/>
      <c r="BH59" s="760"/>
      <c r="BI59" s="760"/>
      <c r="BJ59" s="760"/>
      <c r="BK59" s="760"/>
      <c r="BL59" s="760"/>
      <c r="BM59" s="760"/>
      <c r="BN59" s="760"/>
      <c r="BO59" s="760"/>
      <c r="BP59" s="760"/>
      <c r="BQ59" s="760"/>
      <c r="BR59" s="760"/>
      <c r="BS59" s="760"/>
      <c r="BT59" s="760"/>
      <c r="BU59" s="760"/>
      <c r="BV59" s="760"/>
      <c r="BW59" s="760"/>
      <c r="BX59" s="760"/>
      <c r="BY59" s="760"/>
      <c r="BZ59" s="760"/>
      <c r="CA59" s="760"/>
      <c r="CB59" s="760"/>
      <c r="CC59" s="760"/>
      <c r="CD59" s="760"/>
      <c r="CE59" s="760"/>
      <c r="CF59" s="760"/>
      <c r="CG59" s="760"/>
      <c r="CH59" s="760"/>
      <c r="CI59" s="760"/>
      <c r="CJ59" s="760"/>
      <c r="CK59" s="760"/>
      <c r="CL59" s="760"/>
      <c r="CM59" s="760"/>
      <c r="CN59" s="760"/>
      <c r="CO59" s="760"/>
      <c r="CP59" s="760"/>
      <c r="CQ59" s="760"/>
      <c r="CR59" s="760"/>
      <c r="CS59" s="760"/>
      <c r="CT59" s="760"/>
      <c r="CU59" s="760"/>
      <c r="CV59" s="760"/>
      <c r="CW59" s="760"/>
      <c r="CX59" s="760"/>
      <c r="CY59" s="760"/>
      <c r="CZ59" s="760"/>
      <c r="DA59" s="760"/>
      <c r="DB59" s="760"/>
      <c r="DC59" s="760"/>
      <c r="DD59" s="760"/>
      <c r="DE59" s="760"/>
      <c r="DF59" s="760"/>
      <c r="DG59" s="760"/>
      <c r="DH59" s="760"/>
      <c r="DI59" s="760"/>
      <c r="DJ59" s="760"/>
      <c r="DK59" s="760"/>
      <c r="DL59" s="760"/>
      <c r="DM59" s="760"/>
      <c r="DN59" s="760"/>
      <c r="DO59" s="760"/>
      <c r="DP59" s="760"/>
      <c r="DQ59" s="760"/>
      <c r="DR59" s="760"/>
      <c r="DS59" s="760"/>
    </row>
    <row r="60" spans="1:123" s="761" customFormat="1">
      <c r="A60" s="789" t="s">
        <v>1435</v>
      </c>
      <c r="B60" s="776" t="s">
        <v>1436</v>
      </c>
      <c r="C60" s="778"/>
      <c r="D60" s="778"/>
      <c r="E60" s="778"/>
      <c r="F60" s="778"/>
      <c r="G60" s="778"/>
      <c r="H60" s="778">
        <v>0</v>
      </c>
      <c r="I60" s="778"/>
      <c r="J60" s="778">
        <v>0</v>
      </c>
      <c r="K60" s="842"/>
      <c r="L60" s="760"/>
      <c r="M60" s="760"/>
      <c r="N60" s="760"/>
      <c r="O60" s="760"/>
      <c r="P60" s="760"/>
      <c r="Q60" s="760"/>
      <c r="R60" s="760"/>
      <c r="S60" s="760"/>
      <c r="T60" s="760"/>
      <c r="U60" s="760"/>
      <c r="V60" s="760"/>
      <c r="W60" s="760"/>
      <c r="X60" s="760"/>
      <c r="Y60" s="760"/>
      <c r="Z60" s="760"/>
      <c r="AA60" s="760"/>
      <c r="AB60" s="760"/>
      <c r="AC60" s="760"/>
      <c r="AD60" s="760"/>
      <c r="AE60" s="760"/>
      <c r="AF60" s="760"/>
      <c r="AG60" s="760"/>
      <c r="AH60" s="760"/>
      <c r="AI60" s="760"/>
      <c r="AJ60" s="760"/>
      <c r="AK60" s="760"/>
      <c r="AL60" s="760"/>
      <c r="AM60" s="760"/>
      <c r="AN60" s="760"/>
      <c r="AO60" s="760"/>
      <c r="AP60" s="760"/>
      <c r="AQ60" s="760"/>
      <c r="AR60" s="760"/>
      <c r="AS60" s="760"/>
      <c r="AT60" s="760"/>
      <c r="AU60" s="760"/>
      <c r="AV60" s="760"/>
      <c r="AW60" s="760"/>
      <c r="AX60" s="760"/>
      <c r="AY60" s="760"/>
      <c r="AZ60" s="760"/>
      <c r="BA60" s="760"/>
      <c r="BB60" s="760"/>
      <c r="BC60" s="760"/>
      <c r="BD60" s="760"/>
      <c r="BE60" s="760"/>
      <c r="BF60" s="760"/>
      <c r="BG60" s="760"/>
      <c r="BH60" s="760"/>
      <c r="BI60" s="760"/>
      <c r="BJ60" s="760"/>
      <c r="BK60" s="760"/>
      <c r="BL60" s="760"/>
      <c r="BM60" s="760"/>
      <c r="BN60" s="760"/>
      <c r="BO60" s="760"/>
      <c r="BP60" s="760"/>
      <c r="BQ60" s="760"/>
      <c r="BR60" s="760"/>
      <c r="BS60" s="760"/>
      <c r="BT60" s="760"/>
      <c r="BU60" s="760"/>
      <c r="BV60" s="760"/>
      <c r="BW60" s="760"/>
      <c r="BX60" s="760"/>
      <c r="BY60" s="760"/>
      <c r="BZ60" s="760"/>
      <c r="CA60" s="760"/>
      <c r="CB60" s="760"/>
      <c r="CC60" s="760"/>
      <c r="CD60" s="760"/>
      <c r="CE60" s="760"/>
      <c r="CF60" s="760"/>
      <c r="CG60" s="760"/>
      <c r="CH60" s="760"/>
      <c r="CI60" s="760"/>
      <c r="CJ60" s="760"/>
      <c r="CK60" s="760"/>
      <c r="CL60" s="760"/>
      <c r="CM60" s="760"/>
      <c r="CN60" s="760"/>
      <c r="CO60" s="760"/>
      <c r="CP60" s="760"/>
      <c r="CQ60" s="760"/>
      <c r="CR60" s="760"/>
      <c r="CS60" s="760"/>
      <c r="CT60" s="760"/>
      <c r="CU60" s="760"/>
      <c r="CV60" s="760"/>
      <c r="CW60" s="760"/>
      <c r="CX60" s="760"/>
      <c r="CY60" s="760"/>
      <c r="CZ60" s="760"/>
      <c r="DA60" s="760"/>
      <c r="DB60" s="760"/>
      <c r="DC60" s="760"/>
      <c r="DD60" s="760"/>
      <c r="DE60" s="760"/>
      <c r="DF60" s="760"/>
      <c r="DG60" s="760"/>
      <c r="DH60" s="760"/>
      <c r="DI60" s="760"/>
      <c r="DJ60" s="760"/>
      <c r="DK60" s="760"/>
      <c r="DL60" s="760"/>
      <c r="DM60" s="760"/>
      <c r="DN60" s="760"/>
      <c r="DO60" s="760"/>
      <c r="DP60" s="760"/>
      <c r="DQ60" s="760"/>
      <c r="DR60" s="760"/>
      <c r="DS60" s="760"/>
    </row>
    <row r="61" spans="1:123" s="761" customFormat="1" ht="28.5">
      <c r="A61" s="789" t="s">
        <v>1437</v>
      </c>
      <c r="B61" s="776" t="s">
        <v>1438</v>
      </c>
      <c r="C61" s="778"/>
      <c r="D61" s="778"/>
      <c r="E61" s="778"/>
      <c r="F61" s="778"/>
      <c r="G61" s="778"/>
      <c r="H61" s="778">
        <v>0</v>
      </c>
      <c r="I61" s="778"/>
      <c r="J61" s="778">
        <v>0</v>
      </c>
      <c r="K61" s="842"/>
      <c r="L61" s="760"/>
      <c r="M61" s="760"/>
      <c r="N61" s="760"/>
      <c r="O61" s="760"/>
      <c r="P61" s="760"/>
      <c r="Q61" s="760"/>
      <c r="R61" s="760"/>
      <c r="S61" s="760"/>
      <c r="T61" s="760"/>
      <c r="U61" s="760"/>
      <c r="V61" s="760"/>
      <c r="W61" s="760"/>
      <c r="X61" s="760"/>
      <c r="Y61" s="760"/>
      <c r="Z61" s="760"/>
      <c r="AA61" s="760"/>
      <c r="AB61" s="760"/>
      <c r="AC61" s="760"/>
      <c r="AD61" s="760"/>
      <c r="AE61" s="760"/>
      <c r="AF61" s="760"/>
      <c r="AG61" s="760"/>
      <c r="AH61" s="760"/>
      <c r="AI61" s="760"/>
      <c r="AJ61" s="760"/>
      <c r="AK61" s="760"/>
      <c r="AL61" s="760"/>
      <c r="AM61" s="760"/>
      <c r="AN61" s="760"/>
      <c r="AO61" s="760"/>
      <c r="AP61" s="760"/>
      <c r="AQ61" s="760"/>
      <c r="AR61" s="760"/>
      <c r="AS61" s="760"/>
      <c r="AT61" s="760"/>
      <c r="AU61" s="760"/>
      <c r="AV61" s="760"/>
      <c r="AW61" s="760"/>
      <c r="AX61" s="760"/>
      <c r="AY61" s="760"/>
      <c r="AZ61" s="760"/>
      <c r="BA61" s="760"/>
      <c r="BB61" s="760"/>
      <c r="BC61" s="760"/>
      <c r="BD61" s="760"/>
      <c r="BE61" s="760"/>
      <c r="BF61" s="760"/>
      <c r="BG61" s="760"/>
      <c r="BH61" s="760"/>
      <c r="BI61" s="760"/>
      <c r="BJ61" s="760"/>
      <c r="BK61" s="760"/>
      <c r="BL61" s="760"/>
      <c r="BM61" s="760"/>
      <c r="BN61" s="760"/>
      <c r="BO61" s="760"/>
      <c r="BP61" s="760"/>
      <c r="BQ61" s="760"/>
      <c r="BR61" s="760"/>
      <c r="BS61" s="760"/>
      <c r="BT61" s="760"/>
      <c r="BU61" s="760"/>
      <c r="BV61" s="760"/>
      <c r="BW61" s="760"/>
      <c r="BX61" s="760"/>
      <c r="BY61" s="760"/>
      <c r="BZ61" s="760"/>
      <c r="CA61" s="760"/>
      <c r="CB61" s="760"/>
      <c r="CC61" s="760"/>
      <c r="CD61" s="760"/>
      <c r="CE61" s="760"/>
      <c r="CF61" s="760"/>
      <c r="CG61" s="760"/>
      <c r="CH61" s="760"/>
      <c r="CI61" s="760"/>
      <c r="CJ61" s="760"/>
      <c r="CK61" s="760"/>
      <c r="CL61" s="760"/>
      <c r="CM61" s="760"/>
      <c r="CN61" s="760"/>
      <c r="CO61" s="760"/>
      <c r="CP61" s="760"/>
      <c r="CQ61" s="760"/>
      <c r="CR61" s="760"/>
      <c r="CS61" s="760"/>
      <c r="CT61" s="760"/>
      <c r="CU61" s="760"/>
      <c r="CV61" s="760"/>
      <c r="CW61" s="760"/>
      <c r="CX61" s="760"/>
      <c r="CY61" s="760"/>
      <c r="CZ61" s="760"/>
      <c r="DA61" s="760"/>
      <c r="DB61" s="760"/>
      <c r="DC61" s="760"/>
      <c r="DD61" s="760"/>
      <c r="DE61" s="760"/>
      <c r="DF61" s="760"/>
      <c r="DG61" s="760"/>
      <c r="DH61" s="760"/>
      <c r="DI61" s="760"/>
      <c r="DJ61" s="760"/>
      <c r="DK61" s="760"/>
      <c r="DL61" s="760"/>
      <c r="DM61" s="760"/>
      <c r="DN61" s="760"/>
      <c r="DO61" s="760"/>
      <c r="DP61" s="760"/>
      <c r="DQ61" s="760"/>
      <c r="DR61" s="760"/>
      <c r="DS61" s="760"/>
    </row>
    <row r="62" spans="1:123" s="761" customFormat="1">
      <c r="A62" s="789" t="s">
        <v>1439</v>
      </c>
      <c r="B62" s="776" t="s">
        <v>1440</v>
      </c>
      <c r="C62" s="778"/>
      <c r="D62" s="778"/>
      <c r="E62" s="778"/>
      <c r="F62" s="778"/>
      <c r="G62" s="778"/>
      <c r="H62" s="778">
        <v>0</v>
      </c>
      <c r="I62" s="778"/>
      <c r="J62" s="778">
        <v>0</v>
      </c>
      <c r="K62" s="842"/>
      <c r="L62" s="760"/>
      <c r="M62" s="760"/>
      <c r="N62" s="760"/>
      <c r="O62" s="760"/>
      <c r="P62" s="760"/>
      <c r="Q62" s="760"/>
      <c r="R62" s="760"/>
      <c r="S62" s="760"/>
      <c r="T62" s="760"/>
      <c r="U62" s="760"/>
      <c r="V62" s="760"/>
      <c r="W62" s="760"/>
      <c r="X62" s="760"/>
      <c r="Y62" s="760"/>
      <c r="Z62" s="760"/>
      <c r="AA62" s="760"/>
      <c r="AB62" s="760"/>
      <c r="AC62" s="760"/>
      <c r="AD62" s="760"/>
      <c r="AE62" s="760"/>
      <c r="AF62" s="760"/>
      <c r="AG62" s="760"/>
      <c r="AH62" s="760"/>
      <c r="AI62" s="760"/>
      <c r="AJ62" s="760"/>
      <c r="AK62" s="760"/>
      <c r="AL62" s="760"/>
      <c r="AM62" s="760"/>
      <c r="AN62" s="760"/>
      <c r="AO62" s="760"/>
      <c r="AP62" s="760"/>
      <c r="AQ62" s="760"/>
      <c r="AR62" s="760"/>
      <c r="AS62" s="760"/>
      <c r="AT62" s="760"/>
      <c r="AU62" s="760"/>
      <c r="AV62" s="760"/>
      <c r="AW62" s="760"/>
      <c r="AX62" s="760"/>
      <c r="AY62" s="760"/>
      <c r="AZ62" s="760"/>
      <c r="BA62" s="760"/>
      <c r="BB62" s="760"/>
      <c r="BC62" s="760"/>
      <c r="BD62" s="760"/>
      <c r="BE62" s="760"/>
      <c r="BF62" s="760"/>
      <c r="BG62" s="760"/>
      <c r="BH62" s="760"/>
      <c r="BI62" s="760"/>
      <c r="BJ62" s="760"/>
      <c r="BK62" s="760"/>
      <c r="BL62" s="760"/>
      <c r="BM62" s="760"/>
      <c r="BN62" s="760"/>
      <c r="BO62" s="760"/>
      <c r="BP62" s="760"/>
      <c r="BQ62" s="760"/>
      <c r="BR62" s="760"/>
      <c r="BS62" s="760"/>
      <c r="BT62" s="760"/>
      <c r="BU62" s="760"/>
      <c r="BV62" s="760"/>
      <c r="BW62" s="760"/>
      <c r="BX62" s="760"/>
      <c r="BY62" s="760"/>
      <c r="BZ62" s="760"/>
      <c r="CA62" s="760"/>
      <c r="CB62" s="760"/>
      <c r="CC62" s="760"/>
      <c r="CD62" s="760"/>
      <c r="CE62" s="760"/>
      <c r="CF62" s="760"/>
      <c r="CG62" s="760"/>
      <c r="CH62" s="760"/>
      <c r="CI62" s="760"/>
      <c r="CJ62" s="760"/>
      <c r="CK62" s="760"/>
      <c r="CL62" s="760"/>
      <c r="CM62" s="760"/>
      <c r="CN62" s="760"/>
      <c r="CO62" s="760"/>
      <c r="CP62" s="760"/>
      <c r="CQ62" s="760"/>
      <c r="CR62" s="760"/>
      <c r="CS62" s="760"/>
      <c r="CT62" s="760"/>
      <c r="CU62" s="760"/>
      <c r="CV62" s="760"/>
      <c r="CW62" s="760"/>
      <c r="CX62" s="760"/>
      <c r="CY62" s="760"/>
      <c r="CZ62" s="760"/>
      <c r="DA62" s="760"/>
      <c r="DB62" s="760"/>
      <c r="DC62" s="760"/>
      <c r="DD62" s="760"/>
      <c r="DE62" s="760"/>
      <c r="DF62" s="760"/>
      <c r="DG62" s="760"/>
      <c r="DH62" s="760"/>
      <c r="DI62" s="760"/>
      <c r="DJ62" s="760"/>
      <c r="DK62" s="760"/>
      <c r="DL62" s="760"/>
      <c r="DM62" s="760"/>
      <c r="DN62" s="760"/>
      <c r="DO62" s="760"/>
      <c r="DP62" s="760"/>
      <c r="DQ62" s="760"/>
      <c r="DR62" s="760"/>
      <c r="DS62" s="760"/>
    </row>
    <row r="63" spans="1:123" s="761" customFormat="1">
      <c r="A63" s="789" t="s">
        <v>1441</v>
      </c>
      <c r="B63" s="776" t="s">
        <v>1442</v>
      </c>
      <c r="C63" s="778"/>
      <c r="D63" s="778"/>
      <c r="E63" s="778"/>
      <c r="F63" s="778"/>
      <c r="G63" s="778"/>
      <c r="H63" s="778">
        <v>0</v>
      </c>
      <c r="I63" s="778"/>
      <c r="J63" s="778">
        <v>0</v>
      </c>
      <c r="K63" s="842"/>
      <c r="L63" s="760"/>
      <c r="M63" s="760"/>
      <c r="N63" s="760"/>
      <c r="O63" s="760"/>
      <c r="P63" s="760"/>
      <c r="Q63" s="760"/>
      <c r="R63" s="760"/>
      <c r="S63" s="760"/>
      <c r="T63" s="760"/>
      <c r="U63" s="760"/>
      <c r="V63" s="760"/>
      <c r="W63" s="760"/>
      <c r="X63" s="760"/>
      <c r="Y63" s="760"/>
      <c r="Z63" s="760"/>
      <c r="AA63" s="760"/>
      <c r="AB63" s="760"/>
      <c r="AC63" s="760"/>
      <c r="AD63" s="760"/>
      <c r="AE63" s="760"/>
      <c r="AF63" s="760"/>
      <c r="AG63" s="760"/>
      <c r="AH63" s="760"/>
      <c r="AI63" s="760"/>
      <c r="AJ63" s="760"/>
      <c r="AK63" s="760"/>
      <c r="AL63" s="760"/>
      <c r="AM63" s="760"/>
      <c r="AN63" s="760"/>
      <c r="AO63" s="760"/>
      <c r="AP63" s="760"/>
      <c r="AQ63" s="760"/>
      <c r="AR63" s="760"/>
      <c r="AS63" s="760"/>
      <c r="AT63" s="760"/>
      <c r="AU63" s="760"/>
      <c r="AV63" s="760"/>
      <c r="AW63" s="760"/>
      <c r="AX63" s="760"/>
      <c r="AY63" s="760"/>
      <c r="AZ63" s="760"/>
      <c r="BA63" s="760"/>
      <c r="BB63" s="760"/>
      <c r="BC63" s="760"/>
      <c r="BD63" s="760"/>
      <c r="BE63" s="760"/>
      <c r="BF63" s="760"/>
      <c r="BG63" s="760"/>
      <c r="BH63" s="760"/>
      <c r="BI63" s="760"/>
      <c r="BJ63" s="760"/>
      <c r="BK63" s="760"/>
      <c r="BL63" s="760"/>
      <c r="BM63" s="760"/>
      <c r="BN63" s="760"/>
      <c r="BO63" s="760"/>
      <c r="BP63" s="760"/>
      <c r="BQ63" s="760"/>
      <c r="BR63" s="760"/>
      <c r="BS63" s="760"/>
      <c r="BT63" s="760"/>
      <c r="BU63" s="760"/>
      <c r="BV63" s="760"/>
      <c r="BW63" s="760"/>
      <c r="BX63" s="760"/>
      <c r="BY63" s="760"/>
      <c r="BZ63" s="760"/>
      <c r="CA63" s="760"/>
      <c r="CB63" s="760"/>
      <c r="CC63" s="760"/>
      <c r="CD63" s="760"/>
      <c r="CE63" s="760"/>
      <c r="CF63" s="760"/>
      <c r="CG63" s="760"/>
      <c r="CH63" s="760"/>
      <c r="CI63" s="760"/>
      <c r="CJ63" s="760"/>
      <c r="CK63" s="760"/>
      <c r="CL63" s="760"/>
      <c r="CM63" s="760"/>
      <c r="CN63" s="760"/>
      <c r="CO63" s="760"/>
      <c r="CP63" s="760"/>
      <c r="CQ63" s="760"/>
      <c r="CR63" s="760"/>
      <c r="CS63" s="760"/>
      <c r="CT63" s="760"/>
      <c r="CU63" s="760"/>
      <c r="CV63" s="760"/>
      <c r="CW63" s="760"/>
      <c r="CX63" s="760"/>
      <c r="CY63" s="760"/>
      <c r="CZ63" s="760"/>
      <c r="DA63" s="760"/>
      <c r="DB63" s="760"/>
      <c r="DC63" s="760"/>
      <c r="DD63" s="760"/>
      <c r="DE63" s="760"/>
      <c r="DF63" s="760"/>
      <c r="DG63" s="760"/>
      <c r="DH63" s="760"/>
      <c r="DI63" s="760"/>
      <c r="DJ63" s="760"/>
      <c r="DK63" s="760"/>
      <c r="DL63" s="760"/>
      <c r="DM63" s="760"/>
      <c r="DN63" s="760"/>
      <c r="DO63" s="760"/>
      <c r="DP63" s="760"/>
      <c r="DQ63" s="760"/>
      <c r="DR63" s="760"/>
      <c r="DS63" s="760"/>
    </row>
    <row r="64" spans="1:123" s="761" customFormat="1" ht="50.25" customHeight="1">
      <c r="A64" s="789" t="s">
        <v>1443</v>
      </c>
      <c r="B64" s="803" t="s">
        <v>1444</v>
      </c>
      <c r="C64" s="804">
        <v>0</v>
      </c>
      <c r="D64" s="804">
        <v>23.169999999999998</v>
      </c>
      <c r="E64" s="829">
        <v>0</v>
      </c>
      <c r="F64" s="829">
        <v>18.27</v>
      </c>
      <c r="G64" s="829">
        <v>0</v>
      </c>
      <c r="H64" s="829">
        <v>18.899999999999999</v>
      </c>
      <c r="I64" s="829">
        <v>0</v>
      </c>
      <c r="J64" s="829">
        <v>19.46</v>
      </c>
      <c r="K64" s="842"/>
      <c r="L64" s="760"/>
      <c r="M64" s="760"/>
      <c r="N64" s="760"/>
      <c r="O64" s="760"/>
      <c r="P64" s="760"/>
      <c r="Q64" s="760"/>
      <c r="R64" s="760"/>
      <c r="S64" s="760"/>
      <c r="T64" s="760"/>
      <c r="U64" s="760"/>
      <c r="V64" s="760"/>
      <c r="W64" s="760"/>
      <c r="X64" s="760"/>
      <c r="Y64" s="760"/>
      <c r="Z64" s="760"/>
      <c r="AA64" s="760"/>
      <c r="AB64" s="760"/>
      <c r="AC64" s="760"/>
      <c r="AD64" s="760"/>
      <c r="AE64" s="760"/>
      <c r="AF64" s="760"/>
      <c r="AG64" s="760"/>
      <c r="AH64" s="760"/>
      <c r="AI64" s="760"/>
      <c r="AJ64" s="760"/>
      <c r="AK64" s="760"/>
      <c r="AL64" s="760"/>
      <c r="AM64" s="760"/>
      <c r="AN64" s="760"/>
      <c r="AO64" s="760"/>
      <c r="AP64" s="760"/>
      <c r="AQ64" s="760"/>
      <c r="AR64" s="760"/>
      <c r="AS64" s="760"/>
      <c r="AT64" s="760"/>
      <c r="AU64" s="760"/>
      <c r="AV64" s="760"/>
      <c r="AW64" s="760"/>
      <c r="AX64" s="760"/>
      <c r="AY64" s="760"/>
      <c r="AZ64" s="760"/>
      <c r="BA64" s="760"/>
      <c r="BB64" s="760"/>
      <c r="BC64" s="760"/>
      <c r="BD64" s="760"/>
      <c r="BE64" s="760"/>
      <c r="BF64" s="760"/>
      <c r="BG64" s="760"/>
      <c r="BH64" s="760"/>
      <c r="BI64" s="760"/>
      <c r="BJ64" s="760"/>
      <c r="BK64" s="760"/>
      <c r="BL64" s="760"/>
      <c r="BM64" s="760"/>
      <c r="BN64" s="760"/>
      <c r="BO64" s="760"/>
      <c r="BP64" s="760"/>
      <c r="BQ64" s="760"/>
      <c r="BR64" s="760"/>
      <c r="BS64" s="760"/>
      <c r="BT64" s="760"/>
      <c r="BU64" s="760"/>
      <c r="BV64" s="760"/>
      <c r="BW64" s="760"/>
      <c r="BX64" s="760"/>
      <c r="BY64" s="760"/>
      <c r="BZ64" s="760"/>
      <c r="CA64" s="760"/>
      <c r="CB64" s="760"/>
      <c r="CC64" s="760"/>
      <c r="CD64" s="760"/>
      <c r="CE64" s="760"/>
      <c r="CF64" s="760"/>
      <c r="CG64" s="760"/>
      <c r="CH64" s="760"/>
      <c r="CI64" s="760"/>
      <c r="CJ64" s="760"/>
      <c r="CK64" s="760"/>
      <c r="CL64" s="760"/>
      <c r="CM64" s="760"/>
      <c r="CN64" s="760"/>
      <c r="CO64" s="760"/>
      <c r="CP64" s="760"/>
      <c r="CQ64" s="760"/>
      <c r="CR64" s="760"/>
      <c r="CS64" s="760"/>
      <c r="CT64" s="760"/>
      <c r="CU64" s="760"/>
      <c r="CV64" s="760"/>
      <c r="CW64" s="760"/>
      <c r="CX64" s="760"/>
      <c r="CY64" s="760"/>
      <c r="CZ64" s="760"/>
      <c r="DA64" s="760"/>
      <c r="DB64" s="760"/>
      <c r="DC64" s="760"/>
      <c r="DD64" s="760"/>
      <c r="DE64" s="760"/>
      <c r="DF64" s="760"/>
      <c r="DG64" s="760"/>
      <c r="DH64" s="760"/>
      <c r="DI64" s="760"/>
      <c r="DJ64" s="760"/>
      <c r="DK64" s="760"/>
      <c r="DL64" s="760"/>
      <c r="DM64" s="760"/>
      <c r="DN64" s="760"/>
      <c r="DO64" s="760"/>
      <c r="DP64" s="760"/>
      <c r="DQ64" s="760"/>
      <c r="DR64" s="760"/>
      <c r="DS64" s="760"/>
    </row>
    <row r="65" spans="1:123" s="761" customFormat="1" ht="28.5">
      <c r="A65" s="789" t="s">
        <v>1445</v>
      </c>
      <c r="B65" s="776" t="s">
        <v>1446</v>
      </c>
      <c r="C65" s="778"/>
      <c r="D65" s="778">
        <v>17.7</v>
      </c>
      <c r="E65" s="778"/>
      <c r="F65" s="778">
        <v>13.96</v>
      </c>
      <c r="G65" s="778">
        <v>0</v>
      </c>
      <c r="H65" s="778">
        <v>14.44</v>
      </c>
      <c r="I65" s="778"/>
      <c r="J65" s="778">
        <v>14.87</v>
      </c>
      <c r="K65" s="842"/>
      <c r="L65" s="760"/>
      <c r="M65" s="760"/>
      <c r="N65" s="760"/>
      <c r="O65" s="760"/>
      <c r="P65" s="760"/>
      <c r="Q65" s="760"/>
      <c r="R65" s="760"/>
      <c r="S65" s="760"/>
      <c r="T65" s="760"/>
      <c r="U65" s="760"/>
      <c r="V65" s="760"/>
      <c r="W65" s="760"/>
      <c r="X65" s="760"/>
      <c r="Y65" s="760"/>
      <c r="Z65" s="760"/>
      <c r="AA65" s="760"/>
      <c r="AB65" s="760"/>
      <c r="AC65" s="760"/>
      <c r="AD65" s="760"/>
      <c r="AE65" s="760"/>
      <c r="AF65" s="760"/>
      <c r="AG65" s="760"/>
      <c r="AH65" s="760"/>
      <c r="AI65" s="760"/>
      <c r="AJ65" s="760"/>
      <c r="AK65" s="760"/>
      <c r="AL65" s="760"/>
      <c r="AM65" s="760"/>
      <c r="AN65" s="760"/>
      <c r="AO65" s="760"/>
      <c r="AP65" s="760"/>
      <c r="AQ65" s="760"/>
      <c r="AR65" s="760"/>
      <c r="AS65" s="760"/>
      <c r="AT65" s="760"/>
      <c r="AU65" s="760"/>
      <c r="AV65" s="760"/>
      <c r="AW65" s="760"/>
      <c r="AX65" s="760"/>
      <c r="AY65" s="760"/>
      <c r="AZ65" s="760"/>
      <c r="BA65" s="760"/>
      <c r="BB65" s="760"/>
      <c r="BC65" s="760"/>
      <c r="BD65" s="760"/>
      <c r="BE65" s="760"/>
      <c r="BF65" s="760"/>
      <c r="BG65" s="760"/>
      <c r="BH65" s="760"/>
      <c r="BI65" s="760"/>
      <c r="BJ65" s="760"/>
      <c r="BK65" s="760"/>
      <c r="BL65" s="760"/>
      <c r="BM65" s="760"/>
      <c r="BN65" s="760"/>
      <c r="BO65" s="760"/>
      <c r="BP65" s="760"/>
      <c r="BQ65" s="760"/>
      <c r="BR65" s="760"/>
      <c r="BS65" s="760"/>
      <c r="BT65" s="760"/>
      <c r="BU65" s="760"/>
      <c r="BV65" s="760"/>
      <c r="BW65" s="760"/>
      <c r="BX65" s="760"/>
      <c r="BY65" s="760"/>
      <c r="BZ65" s="760"/>
      <c r="CA65" s="760"/>
      <c r="CB65" s="760"/>
      <c r="CC65" s="760"/>
      <c r="CD65" s="760"/>
      <c r="CE65" s="760"/>
      <c r="CF65" s="760"/>
      <c r="CG65" s="760"/>
      <c r="CH65" s="760"/>
      <c r="CI65" s="760"/>
      <c r="CJ65" s="760"/>
      <c r="CK65" s="760"/>
      <c r="CL65" s="760"/>
      <c r="CM65" s="760"/>
      <c r="CN65" s="760"/>
      <c r="CO65" s="760"/>
      <c r="CP65" s="760"/>
      <c r="CQ65" s="760"/>
      <c r="CR65" s="760"/>
      <c r="CS65" s="760"/>
      <c r="CT65" s="760"/>
      <c r="CU65" s="760"/>
      <c r="CV65" s="760"/>
      <c r="CW65" s="760"/>
      <c r="CX65" s="760"/>
      <c r="CY65" s="760"/>
      <c r="CZ65" s="760"/>
      <c r="DA65" s="760"/>
      <c r="DB65" s="760"/>
      <c r="DC65" s="760"/>
      <c r="DD65" s="760"/>
      <c r="DE65" s="760"/>
      <c r="DF65" s="760"/>
      <c r="DG65" s="760"/>
      <c r="DH65" s="760"/>
      <c r="DI65" s="760"/>
      <c r="DJ65" s="760"/>
      <c r="DK65" s="760"/>
      <c r="DL65" s="760"/>
      <c r="DM65" s="760"/>
      <c r="DN65" s="760"/>
      <c r="DO65" s="760"/>
      <c r="DP65" s="760"/>
      <c r="DQ65" s="760"/>
      <c r="DR65" s="760"/>
      <c r="DS65" s="760"/>
    </row>
    <row r="66" spans="1:123" s="761" customFormat="1" ht="30" customHeight="1">
      <c r="A66" s="789" t="s">
        <v>1447</v>
      </c>
      <c r="B66" s="776" t="s">
        <v>1448</v>
      </c>
      <c r="C66" s="778"/>
      <c r="D66" s="778">
        <v>5.47</v>
      </c>
      <c r="E66" s="778"/>
      <c r="F66" s="778">
        <v>4.3099999999999996</v>
      </c>
      <c r="G66" s="778">
        <v>0</v>
      </c>
      <c r="H66" s="778">
        <v>4.46</v>
      </c>
      <c r="I66" s="778"/>
      <c r="J66" s="778">
        <v>4.59</v>
      </c>
      <c r="K66" s="842"/>
      <c r="L66" s="760"/>
      <c r="M66" s="760"/>
      <c r="N66" s="760"/>
      <c r="O66" s="760"/>
      <c r="P66" s="760"/>
      <c r="Q66" s="760"/>
      <c r="R66" s="760"/>
      <c r="S66" s="760"/>
      <c r="T66" s="760"/>
      <c r="U66" s="760"/>
      <c r="V66" s="760"/>
      <c r="W66" s="760"/>
      <c r="X66" s="760"/>
      <c r="Y66" s="760"/>
      <c r="Z66" s="760"/>
      <c r="AA66" s="760"/>
      <c r="AB66" s="760"/>
      <c r="AC66" s="760"/>
      <c r="AD66" s="760"/>
      <c r="AE66" s="760"/>
      <c r="AF66" s="760"/>
      <c r="AG66" s="760"/>
      <c r="AH66" s="760"/>
      <c r="AI66" s="760"/>
      <c r="AJ66" s="760"/>
      <c r="AK66" s="760"/>
      <c r="AL66" s="760"/>
      <c r="AM66" s="760"/>
      <c r="AN66" s="760"/>
      <c r="AO66" s="760"/>
      <c r="AP66" s="760"/>
      <c r="AQ66" s="760"/>
      <c r="AR66" s="760"/>
      <c r="AS66" s="760"/>
      <c r="AT66" s="760"/>
      <c r="AU66" s="760"/>
      <c r="AV66" s="760"/>
      <c r="AW66" s="760"/>
      <c r="AX66" s="760"/>
      <c r="AY66" s="760"/>
      <c r="AZ66" s="760"/>
      <c r="BA66" s="760"/>
      <c r="BB66" s="760"/>
      <c r="BC66" s="760"/>
      <c r="BD66" s="760"/>
      <c r="BE66" s="760"/>
      <c r="BF66" s="760"/>
      <c r="BG66" s="760"/>
      <c r="BH66" s="760"/>
      <c r="BI66" s="760"/>
      <c r="BJ66" s="760"/>
      <c r="BK66" s="760"/>
      <c r="BL66" s="760"/>
      <c r="BM66" s="760"/>
      <c r="BN66" s="760"/>
      <c r="BO66" s="760"/>
      <c r="BP66" s="760"/>
      <c r="BQ66" s="760"/>
      <c r="BR66" s="760"/>
      <c r="BS66" s="760"/>
      <c r="BT66" s="760"/>
      <c r="BU66" s="760"/>
      <c r="BV66" s="760"/>
      <c r="BW66" s="760"/>
      <c r="BX66" s="760"/>
      <c r="BY66" s="760"/>
      <c r="BZ66" s="760"/>
      <c r="CA66" s="760"/>
      <c r="CB66" s="760"/>
      <c r="CC66" s="760"/>
      <c r="CD66" s="760"/>
      <c r="CE66" s="760"/>
      <c r="CF66" s="760"/>
      <c r="CG66" s="760"/>
      <c r="CH66" s="760"/>
      <c r="CI66" s="760"/>
      <c r="CJ66" s="760"/>
      <c r="CK66" s="760"/>
      <c r="CL66" s="760"/>
      <c r="CM66" s="760"/>
      <c r="CN66" s="760"/>
      <c r="CO66" s="760"/>
      <c r="CP66" s="760"/>
      <c r="CQ66" s="760"/>
      <c r="CR66" s="760"/>
      <c r="CS66" s="760"/>
      <c r="CT66" s="760"/>
      <c r="CU66" s="760"/>
      <c r="CV66" s="760"/>
      <c r="CW66" s="760"/>
      <c r="CX66" s="760"/>
      <c r="CY66" s="760"/>
      <c r="CZ66" s="760"/>
      <c r="DA66" s="760"/>
      <c r="DB66" s="760"/>
      <c r="DC66" s="760"/>
      <c r="DD66" s="760"/>
      <c r="DE66" s="760"/>
      <c r="DF66" s="760"/>
      <c r="DG66" s="760"/>
      <c r="DH66" s="760"/>
      <c r="DI66" s="760"/>
      <c r="DJ66" s="760"/>
      <c r="DK66" s="760"/>
      <c r="DL66" s="760"/>
      <c r="DM66" s="760"/>
      <c r="DN66" s="760"/>
      <c r="DO66" s="760"/>
      <c r="DP66" s="760"/>
      <c r="DQ66" s="760"/>
      <c r="DR66" s="760"/>
      <c r="DS66" s="760"/>
    </row>
    <row r="67" spans="1:123" s="761" customFormat="1" ht="28.5">
      <c r="A67" s="789" t="s">
        <v>1449</v>
      </c>
      <c r="B67" s="776" t="s">
        <v>1450</v>
      </c>
      <c r="C67" s="778"/>
      <c r="D67" s="778"/>
      <c r="E67" s="778"/>
      <c r="F67" s="778"/>
      <c r="G67" s="778"/>
      <c r="H67" s="778">
        <v>0</v>
      </c>
      <c r="I67" s="778"/>
      <c r="J67" s="778">
        <v>0</v>
      </c>
      <c r="K67" s="842"/>
      <c r="L67" s="760"/>
      <c r="M67" s="760"/>
      <c r="N67" s="760"/>
      <c r="O67" s="760"/>
      <c r="P67" s="760"/>
      <c r="Q67" s="760"/>
      <c r="R67" s="760"/>
      <c r="S67" s="760"/>
      <c r="T67" s="760"/>
      <c r="U67" s="760"/>
      <c r="V67" s="760"/>
      <c r="W67" s="760"/>
      <c r="X67" s="760"/>
      <c r="Y67" s="760"/>
      <c r="Z67" s="760"/>
      <c r="AA67" s="760"/>
      <c r="AB67" s="760"/>
      <c r="AC67" s="760"/>
      <c r="AD67" s="760"/>
      <c r="AE67" s="760"/>
      <c r="AF67" s="760"/>
      <c r="AG67" s="760"/>
      <c r="AH67" s="760"/>
      <c r="AI67" s="760"/>
      <c r="AJ67" s="760"/>
      <c r="AK67" s="760"/>
      <c r="AL67" s="760"/>
      <c r="AM67" s="760"/>
      <c r="AN67" s="760"/>
      <c r="AO67" s="760"/>
      <c r="AP67" s="760"/>
      <c r="AQ67" s="760"/>
      <c r="AR67" s="760"/>
      <c r="AS67" s="760"/>
      <c r="AT67" s="760"/>
      <c r="AU67" s="760"/>
      <c r="AV67" s="760"/>
      <c r="AW67" s="760"/>
      <c r="AX67" s="760"/>
      <c r="AY67" s="760"/>
      <c r="AZ67" s="760"/>
      <c r="BA67" s="760"/>
      <c r="BB67" s="760"/>
      <c r="BC67" s="760"/>
      <c r="BD67" s="760"/>
      <c r="BE67" s="760"/>
      <c r="BF67" s="760"/>
      <c r="BG67" s="760"/>
      <c r="BH67" s="760"/>
      <c r="BI67" s="760"/>
      <c r="BJ67" s="760"/>
      <c r="BK67" s="760"/>
      <c r="BL67" s="760"/>
      <c r="BM67" s="760"/>
      <c r="BN67" s="760"/>
      <c r="BO67" s="760"/>
      <c r="BP67" s="760"/>
      <c r="BQ67" s="760"/>
      <c r="BR67" s="760"/>
      <c r="BS67" s="760"/>
      <c r="BT67" s="760"/>
      <c r="BU67" s="760"/>
      <c r="BV67" s="760"/>
      <c r="BW67" s="760"/>
      <c r="BX67" s="760"/>
      <c r="BY67" s="760"/>
      <c r="BZ67" s="760"/>
      <c r="CA67" s="760"/>
      <c r="CB67" s="760"/>
      <c r="CC67" s="760"/>
      <c r="CD67" s="760"/>
      <c r="CE67" s="760"/>
      <c r="CF67" s="760"/>
      <c r="CG67" s="760"/>
      <c r="CH67" s="760"/>
      <c r="CI67" s="760"/>
      <c r="CJ67" s="760"/>
      <c r="CK67" s="760"/>
      <c r="CL67" s="760"/>
      <c r="CM67" s="760"/>
      <c r="CN67" s="760"/>
      <c r="CO67" s="760"/>
      <c r="CP67" s="760"/>
      <c r="CQ67" s="760"/>
      <c r="CR67" s="760"/>
      <c r="CS67" s="760"/>
      <c r="CT67" s="760"/>
      <c r="CU67" s="760"/>
      <c r="CV67" s="760"/>
      <c r="CW67" s="760"/>
      <c r="CX67" s="760"/>
      <c r="CY67" s="760"/>
      <c r="CZ67" s="760"/>
      <c r="DA67" s="760"/>
      <c r="DB67" s="760"/>
      <c r="DC67" s="760"/>
      <c r="DD67" s="760"/>
      <c r="DE67" s="760"/>
      <c r="DF67" s="760"/>
      <c r="DG67" s="760"/>
      <c r="DH67" s="760"/>
      <c r="DI67" s="760"/>
      <c r="DJ67" s="760"/>
      <c r="DK67" s="760"/>
      <c r="DL67" s="760"/>
      <c r="DM67" s="760"/>
      <c r="DN67" s="760"/>
      <c r="DO67" s="760"/>
      <c r="DP67" s="760"/>
      <c r="DQ67" s="760"/>
      <c r="DR67" s="760"/>
      <c r="DS67" s="760"/>
    </row>
    <row r="68" spans="1:123" s="761" customFormat="1" ht="57">
      <c r="A68" s="789" t="s">
        <v>1451</v>
      </c>
      <c r="B68" s="803" t="s">
        <v>1452</v>
      </c>
      <c r="C68" s="778"/>
      <c r="D68" s="778"/>
      <c r="E68" s="778"/>
      <c r="F68" s="778">
        <v>0.32</v>
      </c>
      <c r="G68" s="778"/>
      <c r="H68" s="778">
        <v>0.33</v>
      </c>
      <c r="I68" s="778"/>
      <c r="J68" s="778">
        <v>0.34</v>
      </c>
      <c r="K68" s="842"/>
      <c r="L68" s="760"/>
      <c r="M68" s="760"/>
      <c r="N68" s="760"/>
      <c r="O68" s="760"/>
      <c r="P68" s="760"/>
      <c r="Q68" s="760"/>
      <c r="R68" s="760"/>
      <c r="S68" s="760"/>
      <c r="T68" s="760"/>
      <c r="U68" s="760"/>
      <c r="V68" s="760"/>
      <c r="W68" s="760"/>
      <c r="X68" s="760"/>
      <c r="Y68" s="760"/>
      <c r="Z68" s="760"/>
      <c r="AA68" s="760"/>
      <c r="AB68" s="760"/>
      <c r="AC68" s="760"/>
      <c r="AD68" s="760"/>
      <c r="AE68" s="760"/>
      <c r="AF68" s="760"/>
      <c r="AG68" s="760"/>
      <c r="AH68" s="760"/>
      <c r="AI68" s="760"/>
      <c r="AJ68" s="760"/>
      <c r="AK68" s="760"/>
      <c r="AL68" s="760"/>
      <c r="AM68" s="760"/>
      <c r="AN68" s="760"/>
      <c r="AO68" s="760"/>
      <c r="AP68" s="760"/>
      <c r="AQ68" s="760"/>
      <c r="AR68" s="760"/>
      <c r="AS68" s="760"/>
      <c r="AT68" s="760"/>
      <c r="AU68" s="760"/>
      <c r="AV68" s="760"/>
      <c r="AW68" s="760"/>
      <c r="AX68" s="760"/>
      <c r="AY68" s="760"/>
      <c r="AZ68" s="760"/>
      <c r="BA68" s="760"/>
      <c r="BB68" s="760"/>
      <c r="BC68" s="760"/>
      <c r="BD68" s="760"/>
      <c r="BE68" s="760"/>
      <c r="BF68" s="760"/>
      <c r="BG68" s="760"/>
      <c r="BH68" s="760"/>
      <c r="BI68" s="760"/>
      <c r="BJ68" s="760"/>
      <c r="BK68" s="760"/>
      <c r="BL68" s="760"/>
      <c r="BM68" s="760"/>
      <c r="BN68" s="760"/>
      <c r="BO68" s="760"/>
      <c r="BP68" s="760"/>
      <c r="BQ68" s="760"/>
      <c r="BR68" s="760"/>
      <c r="BS68" s="760"/>
      <c r="BT68" s="760"/>
      <c r="BU68" s="760"/>
      <c r="BV68" s="760"/>
      <c r="BW68" s="760"/>
      <c r="BX68" s="760"/>
      <c r="BY68" s="760"/>
      <c r="BZ68" s="760"/>
      <c r="CA68" s="760"/>
      <c r="CB68" s="760"/>
      <c r="CC68" s="760"/>
      <c r="CD68" s="760"/>
      <c r="CE68" s="760"/>
      <c r="CF68" s="760"/>
      <c r="CG68" s="760"/>
      <c r="CH68" s="760"/>
      <c r="CI68" s="760"/>
      <c r="CJ68" s="760"/>
      <c r="CK68" s="760"/>
      <c r="CL68" s="760"/>
      <c r="CM68" s="760"/>
      <c r="CN68" s="760"/>
      <c r="CO68" s="760"/>
      <c r="CP68" s="760"/>
      <c r="CQ68" s="760"/>
      <c r="CR68" s="760"/>
      <c r="CS68" s="760"/>
      <c r="CT68" s="760"/>
      <c r="CU68" s="760"/>
      <c r="CV68" s="760"/>
      <c r="CW68" s="760"/>
      <c r="CX68" s="760"/>
      <c r="CY68" s="760"/>
      <c r="CZ68" s="760"/>
      <c r="DA68" s="760"/>
      <c r="DB68" s="760"/>
      <c r="DC68" s="760"/>
      <c r="DD68" s="760"/>
      <c r="DE68" s="760"/>
      <c r="DF68" s="760"/>
      <c r="DG68" s="760"/>
      <c r="DH68" s="760"/>
      <c r="DI68" s="760"/>
      <c r="DJ68" s="760"/>
      <c r="DK68" s="760"/>
      <c r="DL68" s="760"/>
      <c r="DM68" s="760"/>
      <c r="DN68" s="760"/>
      <c r="DO68" s="760"/>
      <c r="DP68" s="760"/>
      <c r="DQ68" s="760"/>
      <c r="DR68" s="760"/>
      <c r="DS68" s="760"/>
    </row>
    <row r="69" spans="1:123" s="761" customFormat="1">
      <c r="A69" s="789" t="s">
        <v>1453</v>
      </c>
      <c r="B69" s="803" t="s">
        <v>1454</v>
      </c>
      <c r="C69" s="778"/>
      <c r="D69" s="778"/>
      <c r="E69" s="778"/>
      <c r="F69" s="778"/>
      <c r="G69" s="778"/>
      <c r="H69" s="778">
        <v>0</v>
      </c>
      <c r="I69" s="778"/>
      <c r="J69" s="778">
        <v>0</v>
      </c>
      <c r="K69" s="842"/>
      <c r="L69" s="760"/>
      <c r="M69" s="760"/>
      <c r="N69" s="760"/>
      <c r="O69" s="760"/>
      <c r="P69" s="760"/>
      <c r="Q69" s="760"/>
      <c r="R69" s="760"/>
      <c r="S69" s="760"/>
      <c r="T69" s="760"/>
      <c r="U69" s="760"/>
      <c r="V69" s="760"/>
      <c r="W69" s="760"/>
      <c r="X69" s="760"/>
      <c r="Y69" s="760"/>
      <c r="Z69" s="760"/>
      <c r="AA69" s="760"/>
      <c r="AB69" s="760"/>
      <c r="AC69" s="760"/>
      <c r="AD69" s="760"/>
      <c r="AE69" s="760"/>
      <c r="AF69" s="760"/>
      <c r="AG69" s="760"/>
      <c r="AH69" s="760"/>
      <c r="AI69" s="760"/>
      <c r="AJ69" s="760"/>
      <c r="AK69" s="760"/>
      <c r="AL69" s="760"/>
      <c r="AM69" s="760"/>
      <c r="AN69" s="760"/>
      <c r="AO69" s="760"/>
      <c r="AP69" s="760"/>
      <c r="AQ69" s="760"/>
      <c r="AR69" s="760"/>
      <c r="AS69" s="760"/>
      <c r="AT69" s="760"/>
      <c r="AU69" s="760"/>
      <c r="AV69" s="760"/>
      <c r="AW69" s="760"/>
      <c r="AX69" s="760"/>
      <c r="AY69" s="760"/>
      <c r="AZ69" s="760"/>
      <c r="BA69" s="760"/>
      <c r="BB69" s="760"/>
      <c r="BC69" s="760"/>
      <c r="BD69" s="760"/>
      <c r="BE69" s="760"/>
      <c r="BF69" s="760"/>
      <c r="BG69" s="760"/>
      <c r="BH69" s="760"/>
      <c r="BI69" s="760"/>
      <c r="BJ69" s="760"/>
      <c r="BK69" s="760"/>
      <c r="BL69" s="760"/>
      <c r="BM69" s="760"/>
      <c r="BN69" s="760"/>
      <c r="BO69" s="760"/>
      <c r="BP69" s="760"/>
      <c r="BQ69" s="760"/>
      <c r="BR69" s="760"/>
      <c r="BS69" s="760"/>
      <c r="BT69" s="760"/>
      <c r="BU69" s="760"/>
      <c r="BV69" s="760"/>
      <c r="BW69" s="760"/>
      <c r="BX69" s="760"/>
      <c r="BY69" s="760"/>
      <c r="BZ69" s="760"/>
      <c r="CA69" s="760"/>
      <c r="CB69" s="760"/>
      <c r="CC69" s="760"/>
      <c r="CD69" s="760"/>
      <c r="CE69" s="760"/>
      <c r="CF69" s="760"/>
      <c r="CG69" s="760"/>
      <c r="CH69" s="760"/>
      <c r="CI69" s="760"/>
      <c r="CJ69" s="760"/>
      <c r="CK69" s="760"/>
      <c r="CL69" s="760"/>
      <c r="CM69" s="760"/>
      <c r="CN69" s="760"/>
      <c r="CO69" s="760"/>
      <c r="CP69" s="760"/>
      <c r="CQ69" s="760"/>
      <c r="CR69" s="760"/>
      <c r="CS69" s="760"/>
      <c r="CT69" s="760"/>
      <c r="CU69" s="760"/>
      <c r="CV69" s="760"/>
      <c r="CW69" s="760"/>
      <c r="CX69" s="760"/>
      <c r="CY69" s="760"/>
      <c r="CZ69" s="760"/>
      <c r="DA69" s="760"/>
      <c r="DB69" s="760"/>
      <c r="DC69" s="760"/>
      <c r="DD69" s="760"/>
      <c r="DE69" s="760"/>
      <c r="DF69" s="760"/>
      <c r="DG69" s="760"/>
      <c r="DH69" s="760"/>
      <c r="DI69" s="760"/>
      <c r="DJ69" s="760"/>
      <c r="DK69" s="760"/>
      <c r="DL69" s="760"/>
      <c r="DM69" s="760"/>
      <c r="DN69" s="760"/>
      <c r="DO69" s="760"/>
      <c r="DP69" s="760"/>
      <c r="DQ69" s="760"/>
      <c r="DR69" s="760"/>
      <c r="DS69" s="760"/>
    </row>
    <row r="70" spans="1:123" s="761" customFormat="1">
      <c r="A70" s="789" t="s">
        <v>1455</v>
      </c>
      <c r="B70" s="803" t="s">
        <v>1456</v>
      </c>
      <c r="C70" s="778"/>
      <c r="D70" s="778"/>
      <c r="E70" s="778"/>
      <c r="F70" s="778"/>
      <c r="G70" s="778"/>
      <c r="H70" s="778">
        <v>0</v>
      </c>
      <c r="I70" s="778"/>
      <c r="J70" s="778">
        <v>0</v>
      </c>
      <c r="K70" s="842"/>
      <c r="L70" s="760"/>
      <c r="M70" s="760"/>
      <c r="N70" s="760"/>
      <c r="O70" s="760"/>
      <c r="P70" s="760"/>
      <c r="Q70" s="760"/>
      <c r="R70" s="760"/>
      <c r="S70" s="760"/>
      <c r="T70" s="760"/>
      <c r="U70" s="760"/>
      <c r="V70" s="760"/>
      <c r="W70" s="760"/>
      <c r="X70" s="760"/>
      <c r="Y70" s="760"/>
      <c r="Z70" s="760"/>
      <c r="AA70" s="760"/>
      <c r="AB70" s="760"/>
      <c r="AC70" s="760"/>
      <c r="AD70" s="760"/>
      <c r="AE70" s="760"/>
      <c r="AF70" s="760"/>
      <c r="AG70" s="760"/>
      <c r="AH70" s="760"/>
      <c r="AI70" s="760"/>
      <c r="AJ70" s="760"/>
      <c r="AK70" s="760"/>
      <c r="AL70" s="760"/>
      <c r="AM70" s="760"/>
      <c r="AN70" s="760"/>
      <c r="AO70" s="760"/>
      <c r="AP70" s="760"/>
      <c r="AQ70" s="760"/>
      <c r="AR70" s="760"/>
      <c r="AS70" s="760"/>
      <c r="AT70" s="760"/>
      <c r="AU70" s="760"/>
      <c r="AV70" s="760"/>
      <c r="AW70" s="760"/>
      <c r="AX70" s="760"/>
      <c r="AY70" s="760"/>
      <c r="AZ70" s="760"/>
      <c r="BA70" s="760"/>
      <c r="BB70" s="760"/>
      <c r="BC70" s="760"/>
      <c r="BD70" s="760"/>
      <c r="BE70" s="760"/>
      <c r="BF70" s="760"/>
      <c r="BG70" s="760"/>
      <c r="BH70" s="760"/>
      <c r="BI70" s="760"/>
      <c r="BJ70" s="760"/>
      <c r="BK70" s="760"/>
      <c r="BL70" s="760"/>
      <c r="BM70" s="760"/>
      <c r="BN70" s="760"/>
      <c r="BO70" s="760"/>
      <c r="BP70" s="760"/>
      <c r="BQ70" s="760"/>
      <c r="BR70" s="760"/>
      <c r="BS70" s="760"/>
      <c r="BT70" s="760"/>
      <c r="BU70" s="760"/>
      <c r="BV70" s="760"/>
      <c r="BW70" s="760"/>
      <c r="BX70" s="760"/>
      <c r="BY70" s="760"/>
      <c r="BZ70" s="760"/>
      <c r="CA70" s="760"/>
      <c r="CB70" s="760"/>
      <c r="CC70" s="760"/>
      <c r="CD70" s="760"/>
      <c r="CE70" s="760"/>
      <c r="CF70" s="760"/>
      <c r="CG70" s="760"/>
      <c r="CH70" s="760"/>
      <c r="CI70" s="760"/>
      <c r="CJ70" s="760"/>
      <c r="CK70" s="760"/>
      <c r="CL70" s="760"/>
      <c r="CM70" s="760"/>
      <c r="CN70" s="760"/>
      <c r="CO70" s="760"/>
      <c r="CP70" s="760"/>
      <c r="CQ70" s="760"/>
      <c r="CR70" s="760"/>
      <c r="CS70" s="760"/>
      <c r="CT70" s="760"/>
      <c r="CU70" s="760"/>
      <c r="CV70" s="760"/>
      <c r="CW70" s="760"/>
      <c r="CX70" s="760"/>
      <c r="CY70" s="760"/>
      <c r="CZ70" s="760"/>
      <c r="DA70" s="760"/>
      <c r="DB70" s="760"/>
      <c r="DC70" s="760"/>
      <c r="DD70" s="760"/>
      <c r="DE70" s="760"/>
      <c r="DF70" s="760"/>
      <c r="DG70" s="760"/>
      <c r="DH70" s="760"/>
      <c r="DI70" s="760"/>
      <c r="DJ70" s="760"/>
      <c r="DK70" s="760"/>
      <c r="DL70" s="760"/>
      <c r="DM70" s="760"/>
      <c r="DN70" s="760"/>
      <c r="DO70" s="760"/>
      <c r="DP70" s="760"/>
      <c r="DQ70" s="760"/>
      <c r="DR70" s="760"/>
      <c r="DS70" s="760"/>
    </row>
    <row r="71" spans="1:123" s="761" customFormat="1">
      <c r="A71" s="789" t="s">
        <v>1457</v>
      </c>
      <c r="B71" s="803" t="s">
        <v>1458</v>
      </c>
      <c r="C71" s="778"/>
      <c r="D71" s="778"/>
      <c r="E71" s="778"/>
      <c r="F71" s="778"/>
      <c r="G71" s="778"/>
      <c r="H71" s="778">
        <v>0</v>
      </c>
      <c r="I71" s="778"/>
      <c r="J71" s="778">
        <v>0</v>
      </c>
      <c r="K71" s="842"/>
      <c r="L71" s="760"/>
      <c r="M71" s="760"/>
      <c r="N71" s="760"/>
      <c r="O71" s="760"/>
      <c r="P71" s="760"/>
      <c r="Q71" s="760"/>
      <c r="R71" s="760"/>
      <c r="S71" s="760"/>
      <c r="T71" s="760"/>
      <c r="U71" s="760"/>
      <c r="V71" s="760"/>
      <c r="W71" s="760"/>
      <c r="X71" s="760"/>
      <c r="Y71" s="760"/>
      <c r="Z71" s="760"/>
      <c r="AA71" s="760"/>
      <c r="AB71" s="760"/>
      <c r="AC71" s="760"/>
      <c r="AD71" s="760"/>
      <c r="AE71" s="760"/>
      <c r="AF71" s="760"/>
      <c r="AG71" s="760"/>
      <c r="AH71" s="760"/>
      <c r="AI71" s="760"/>
      <c r="AJ71" s="760"/>
      <c r="AK71" s="760"/>
      <c r="AL71" s="760"/>
      <c r="AM71" s="760"/>
      <c r="AN71" s="760"/>
      <c r="AO71" s="760"/>
      <c r="AP71" s="760"/>
      <c r="AQ71" s="760"/>
      <c r="AR71" s="760"/>
      <c r="AS71" s="760"/>
      <c r="AT71" s="760"/>
      <c r="AU71" s="760"/>
      <c r="AV71" s="760"/>
      <c r="AW71" s="760"/>
      <c r="AX71" s="760"/>
      <c r="AY71" s="760"/>
      <c r="AZ71" s="760"/>
      <c r="BA71" s="760"/>
      <c r="BB71" s="760"/>
      <c r="BC71" s="760"/>
      <c r="BD71" s="760"/>
      <c r="BE71" s="760"/>
      <c r="BF71" s="760"/>
      <c r="BG71" s="760"/>
      <c r="BH71" s="760"/>
      <c r="BI71" s="760"/>
      <c r="BJ71" s="760"/>
      <c r="BK71" s="760"/>
      <c r="BL71" s="760"/>
      <c r="BM71" s="760"/>
      <c r="BN71" s="760"/>
      <c r="BO71" s="760"/>
      <c r="BP71" s="760"/>
      <c r="BQ71" s="760"/>
      <c r="BR71" s="760"/>
      <c r="BS71" s="760"/>
      <c r="BT71" s="760"/>
      <c r="BU71" s="760"/>
      <c r="BV71" s="760"/>
      <c r="BW71" s="760"/>
      <c r="BX71" s="760"/>
      <c r="BY71" s="760"/>
      <c r="BZ71" s="760"/>
      <c r="CA71" s="760"/>
      <c r="CB71" s="760"/>
      <c r="CC71" s="760"/>
      <c r="CD71" s="760"/>
      <c r="CE71" s="760"/>
      <c r="CF71" s="760"/>
      <c r="CG71" s="760"/>
      <c r="CH71" s="760"/>
      <c r="CI71" s="760"/>
      <c r="CJ71" s="760"/>
      <c r="CK71" s="760"/>
      <c r="CL71" s="760"/>
      <c r="CM71" s="760"/>
      <c r="CN71" s="760"/>
      <c r="CO71" s="760"/>
      <c r="CP71" s="760"/>
      <c r="CQ71" s="760"/>
      <c r="CR71" s="760"/>
      <c r="CS71" s="760"/>
      <c r="CT71" s="760"/>
      <c r="CU71" s="760"/>
      <c r="CV71" s="760"/>
      <c r="CW71" s="760"/>
      <c r="CX71" s="760"/>
      <c r="CY71" s="760"/>
      <c r="CZ71" s="760"/>
      <c r="DA71" s="760"/>
      <c r="DB71" s="760"/>
      <c r="DC71" s="760"/>
      <c r="DD71" s="760"/>
      <c r="DE71" s="760"/>
      <c r="DF71" s="760"/>
      <c r="DG71" s="760"/>
      <c r="DH71" s="760"/>
      <c r="DI71" s="760"/>
      <c r="DJ71" s="760"/>
      <c r="DK71" s="760"/>
      <c r="DL71" s="760"/>
      <c r="DM71" s="760"/>
      <c r="DN71" s="760"/>
      <c r="DO71" s="760"/>
      <c r="DP71" s="760"/>
      <c r="DQ71" s="760"/>
      <c r="DR71" s="760"/>
      <c r="DS71" s="760"/>
    </row>
    <row r="72" spans="1:123" s="761" customFormat="1">
      <c r="A72" s="789" t="s">
        <v>1459</v>
      </c>
      <c r="B72" s="803" t="s">
        <v>1460</v>
      </c>
      <c r="C72" s="804">
        <v>0</v>
      </c>
      <c r="D72" s="804">
        <v>0</v>
      </c>
      <c r="E72" s="829">
        <v>0</v>
      </c>
      <c r="F72" s="829">
        <v>0</v>
      </c>
      <c r="G72" s="829">
        <v>0</v>
      </c>
      <c r="H72" s="829">
        <v>0</v>
      </c>
      <c r="I72" s="829">
        <v>0</v>
      </c>
      <c r="J72" s="829">
        <v>0</v>
      </c>
      <c r="K72" s="842"/>
      <c r="L72" s="760"/>
      <c r="M72" s="760"/>
      <c r="N72" s="760"/>
      <c r="O72" s="760"/>
      <c r="P72" s="760"/>
      <c r="Q72" s="760"/>
      <c r="R72" s="760"/>
      <c r="S72" s="760"/>
      <c r="T72" s="760"/>
      <c r="U72" s="760"/>
      <c r="V72" s="760"/>
      <c r="W72" s="760"/>
      <c r="X72" s="760"/>
      <c r="Y72" s="760"/>
      <c r="Z72" s="760"/>
      <c r="AA72" s="760"/>
      <c r="AB72" s="760"/>
      <c r="AC72" s="760"/>
      <c r="AD72" s="760"/>
      <c r="AE72" s="760"/>
      <c r="AF72" s="760"/>
      <c r="AG72" s="760"/>
      <c r="AH72" s="760"/>
      <c r="AI72" s="760"/>
      <c r="AJ72" s="760"/>
      <c r="AK72" s="760"/>
      <c r="AL72" s="760"/>
      <c r="AM72" s="760"/>
      <c r="AN72" s="760"/>
      <c r="AO72" s="760"/>
      <c r="AP72" s="760"/>
      <c r="AQ72" s="760"/>
      <c r="AR72" s="760"/>
      <c r="AS72" s="760"/>
      <c r="AT72" s="760"/>
      <c r="AU72" s="760"/>
      <c r="AV72" s="760"/>
      <c r="AW72" s="760"/>
      <c r="AX72" s="760"/>
      <c r="AY72" s="760"/>
      <c r="AZ72" s="760"/>
      <c r="BA72" s="760"/>
      <c r="BB72" s="760"/>
      <c r="BC72" s="760"/>
      <c r="BD72" s="760"/>
      <c r="BE72" s="760"/>
      <c r="BF72" s="760"/>
      <c r="BG72" s="760"/>
      <c r="BH72" s="760"/>
      <c r="BI72" s="760"/>
      <c r="BJ72" s="760"/>
      <c r="BK72" s="760"/>
      <c r="BL72" s="760"/>
      <c r="BM72" s="760"/>
      <c r="BN72" s="760"/>
      <c r="BO72" s="760"/>
      <c r="BP72" s="760"/>
      <c r="BQ72" s="760"/>
      <c r="BR72" s="760"/>
      <c r="BS72" s="760"/>
      <c r="BT72" s="760"/>
      <c r="BU72" s="760"/>
      <c r="BV72" s="760"/>
      <c r="BW72" s="760"/>
      <c r="BX72" s="760"/>
      <c r="BY72" s="760"/>
      <c r="BZ72" s="760"/>
      <c r="CA72" s="760"/>
      <c r="CB72" s="760"/>
      <c r="CC72" s="760"/>
      <c r="CD72" s="760"/>
      <c r="CE72" s="760"/>
      <c r="CF72" s="760"/>
      <c r="CG72" s="760"/>
      <c r="CH72" s="760"/>
      <c r="CI72" s="760"/>
      <c r="CJ72" s="760"/>
      <c r="CK72" s="760"/>
      <c r="CL72" s="760"/>
      <c r="CM72" s="760"/>
      <c r="CN72" s="760"/>
      <c r="CO72" s="760"/>
      <c r="CP72" s="760"/>
      <c r="CQ72" s="760"/>
      <c r="CR72" s="760"/>
      <c r="CS72" s="760"/>
      <c r="CT72" s="760"/>
      <c r="CU72" s="760"/>
      <c r="CV72" s="760"/>
      <c r="CW72" s="760"/>
      <c r="CX72" s="760"/>
      <c r="CY72" s="760"/>
      <c r="CZ72" s="760"/>
      <c r="DA72" s="760"/>
      <c r="DB72" s="760"/>
      <c r="DC72" s="760"/>
      <c r="DD72" s="760"/>
      <c r="DE72" s="760"/>
      <c r="DF72" s="760"/>
      <c r="DG72" s="760"/>
      <c r="DH72" s="760"/>
      <c r="DI72" s="760"/>
      <c r="DJ72" s="760"/>
      <c r="DK72" s="760"/>
      <c r="DL72" s="760"/>
      <c r="DM72" s="760"/>
      <c r="DN72" s="760"/>
      <c r="DO72" s="760"/>
      <c r="DP72" s="760"/>
      <c r="DQ72" s="760"/>
      <c r="DR72" s="760"/>
      <c r="DS72" s="760"/>
    </row>
    <row r="73" spans="1:123" s="761" customFormat="1" ht="28.5">
      <c r="A73" s="789" t="s">
        <v>1461</v>
      </c>
      <c r="B73" s="776" t="s">
        <v>1462</v>
      </c>
      <c r="C73" s="778"/>
      <c r="D73" s="778"/>
      <c r="E73" s="778"/>
      <c r="F73" s="778"/>
      <c r="G73" s="778"/>
      <c r="H73" s="778">
        <v>0</v>
      </c>
      <c r="I73" s="778"/>
      <c r="J73" s="778">
        <v>0</v>
      </c>
      <c r="K73" s="842"/>
      <c r="L73" s="760"/>
      <c r="M73" s="760"/>
      <c r="N73" s="760"/>
      <c r="O73" s="760"/>
      <c r="P73" s="760"/>
      <c r="Q73" s="760"/>
      <c r="R73" s="760"/>
      <c r="S73" s="760"/>
      <c r="T73" s="760"/>
      <c r="U73" s="760"/>
      <c r="V73" s="760"/>
      <c r="W73" s="760"/>
      <c r="X73" s="760"/>
      <c r="Y73" s="760"/>
      <c r="Z73" s="760"/>
      <c r="AA73" s="760"/>
      <c r="AB73" s="760"/>
      <c r="AC73" s="760"/>
      <c r="AD73" s="760"/>
      <c r="AE73" s="760"/>
      <c r="AF73" s="760"/>
      <c r="AG73" s="760"/>
      <c r="AH73" s="760"/>
      <c r="AI73" s="760"/>
      <c r="AJ73" s="760"/>
      <c r="AK73" s="760"/>
      <c r="AL73" s="760"/>
      <c r="AM73" s="760"/>
      <c r="AN73" s="760"/>
      <c r="AO73" s="760"/>
      <c r="AP73" s="760"/>
      <c r="AQ73" s="760"/>
      <c r="AR73" s="760"/>
      <c r="AS73" s="760"/>
      <c r="AT73" s="760"/>
      <c r="AU73" s="760"/>
      <c r="AV73" s="760"/>
      <c r="AW73" s="760"/>
      <c r="AX73" s="760"/>
      <c r="AY73" s="760"/>
      <c r="AZ73" s="760"/>
      <c r="BA73" s="760"/>
      <c r="BB73" s="760"/>
      <c r="BC73" s="760"/>
      <c r="BD73" s="760"/>
      <c r="BE73" s="760"/>
      <c r="BF73" s="760"/>
      <c r="BG73" s="760"/>
      <c r="BH73" s="760"/>
      <c r="BI73" s="760"/>
      <c r="BJ73" s="760"/>
      <c r="BK73" s="760"/>
      <c r="BL73" s="760"/>
      <c r="BM73" s="760"/>
      <c r="BN73" s="760"/>
      <c r="BO73" s="760"/>
      <c r="BP73" s="760"/>
      <c r="BQ73" s="760"/>
      <c r="BR73" s="760"/>
      <c r="BS73" s="760"/>
      <c r="BT73" s="760"/>
      <c r="BU73" s="760"/>
      <c r="BV73" s="760"/>
      <c r="BW73" s="760"/>
      <c r="BX73" s="760"/>
      <c r="BY73" s="760"/>
      <c r="BZ73" s="760"/>
      <c r="CA73" s="760"/>
      <c r="CB73" s="760"/>
      <c r="CC73" s="760"/>
      <c r="CD73" s="760"/>
      <c r="CE73" s="760"/>
      <c r="CF73" s="760"/>
      <c r="CG73" s="760"/>
      <c r="CH73" s="760"/>
      <c r="CI73" s="760"/>
      <c r="CJ73" s="760"/>
      <c r="CK73" s="760"/>
      <c r="CL73" s="760"/>
      <c r="CM73" s="760"/>
      <c r="CN73" s="760"/>
      <c r="CO73" s="760"/>
      <c r="CP73" s="760"/>
      <c r="CQ73" s="760"/>
      <c r="CR73" s="760"/>
      <c r="CS73" s="760"/>
      <c r="CT73" s="760"/>
      <c r="CU73" s="760"/>
      <c r="CV73" s="760"/>
      <c r="CW73" s="760"/>
      <c r="CX73" s="760"/>
      <c r="CY73" s="760"/>
      <c r="CZ73" s="760"/>
      <c r="DA73" s="760"/>
      <c r="DB73" s="760"/>
      <c r="DC73" s="760"/>
      <c r="DD73" s="760"/>
      <c r="DE73" s="760"/>
      <c r="DF73" s="760"/>
      <c r="DG73" s="760"/>
      <c r="DH73" s="760"/>
      <c r="DI73" s="760"/>
      <c r="DJ73" s="760"/>
      <c r="DK73" s="760"/>
      <c r="DL73" s="760"/>
      <c r="DM73" s="760"/>
      <c r="DN73" s="760"/>
      <c r="DO73" s="760"/>
      <c r="DP73" s="760"/>
      <c r="DQ73" s="760"/>
      <c r="DR73" s="760"/>
      <c r="DS73" s="760"/>
    </row>
    <row r="74" spans="1:123" s="761" customFormat="1">
      <c r="A74" s="789" t="s">
        <v>1463</v>
      </c>
      <c r="B74" s="776" t="s">
        <v>1464</v>
      </c>
      <c r="C74" s="778"/>
      <c r="D74" s="778"/>
      <c r="E74" s="778"/>
      <c r="F74" s="778"/>
      <c r="G74" s="778"/>
      <c r="H74" s="778">
        <v>0</v>
      </c>
      <c r="I74" s="778"/>
      <c r="J74" s="778">
        <v>0</v>
      </c>
      <c r="K74" s="842"/>
      <c r="L74" s="760"/>
      <c r="M74" s="760"/>
      <c r="N74" s="760"/>
      <c r="O74" s="760"/>
      <c r="P74" s="760"/>
      <c r="Q74" s="760"/>
      <c r="R74" s="760"/>
      <c r="S74" s="760"/>
      <c r="T74" s="760"/>
      <c r="U74" s="760"/>
      <c r="V74" s="760"/>
      <c r="W74" s="760"/>
      <c r="X74" s="760"/>
      <c r="Y74" s="760"/>
      <c r="Z74" s="760"/>
      <c r="AA74" s="760"/>
      <c r="AB74" s="760"/>
      <c r="AC74" s="760"/>
      <c r="AD74" s="760"/>
      <c r="AE74" s="760"/>
      <c r="AF74" s="760"/>
      <c r="AG74" s="760"/>
      <c r="AH74" s="760"/>
      <c r="AI74" s="760"/>
      <c r="AJ74" s="760"/>
      <c r="AK74" s="760"/>
      <c r="AL74" s="760"/>
      <c r="AM74" s="760"/>
      <c r="AN74" s="760"/>
      <c r="AO74" s="760"/>
      <c r="AP74" s="760"/>
      <c r="AQ74" s="760"/>
      <c r="AR74" s="760"/>
      <c r="AS74" s="760"/>
      <c r="AT74" s="760"/>
      <c r="AU74" s="760"/>
      <c r="AV74" s="760"/>
      <c r="AW74" s="760"/>
      <c r="AX74" s="760"/>
      <c r="AY74" s="760"/>
      <c r="AZ74" s="760"/>
      <c r="BA74" s="760"/>
      <c r="BB74" s="760"/>
      <c r="BC74" s="760"/>
      <c r="BD74" s="760"/>
      <c r="BE74" s="760"/>
      <c r="BF74" s="760"/>
      <c r="BG74" s="760"/>
      <c r="BH74" s="760"/>
      <c r="BI74" s="760"/>
      <c r="BJ74" s="760"/>
      <c r="BK74" s="760"/>
      <c r="BL74" s="760"/>
      <c r="BM74" s="760"/>
      <c r="BN74" s="760"/>
      <c r="BO74" s="760"/>
      <c r="BP74" s="760"/>
      <c r="BQ74" s="760"/>
      <c r="BR74" s="760"/>
      <c r="BS74" s="760"/>
      <c r="BT74" s="760"/>
      <c r="BU74" s="760"/>
      <c r="BV74" s="760"/>
      <c r="BW74" s="760"/>
      <c r="BX74" s="760"/>
      <c r="BY74" s="760"/>
      <c r="BZ74" s="760"/>
      <c r="CA74" s="760"/>
      <c r="CB74" s="760"/>
      <c r="CC74" s="760"/>
      <c r="CD74" s="760"/>
      <c r="CE74" s="760"/>
      <c r="CF74" s="760"/>
      <c r="CG74" s="760"/>
      <c r="CH74" s="760"/>
      <c r="CI74" s="760"/>
      <c r="CJ74" s="760"/>
      <c r="CK74" s="760"/>
      <c r="CL74" s="760"/>
      <c r="CM74" s="760"/>
      <c r="CN74" s="760"/>
      <c r="CO74" s="760"/>
      <c r="CP74" s="760"/>
      <c r="CQ74" s="760"/>
      <c r="CR74" s="760"/>
      <c r="CS74" s="760"/>
      <c r="CT74" s="760"/>
      <c r="CU74" s="760"/>
      <c r="CV74" s="760"/>
      <c r="CW74" s="760"/>
      <c r="CX74" s="760"/>
      <c r="CY74" s="760"/>
      <c r="CZ74" s="760"/>
      <c r="DA74" s="760"/>
      <c r="DB74" s="760"/>
      <c r="DC74" s="760"/>
      <c r="DD74" s="760"/>
      <c r="DE74" s="760"/>
      <c r="DF74" s="760"/>
      <c r="DG74" s="760"/>
      <c r="DH74" s="760"/>
      <c r="DI74" s="760"/>
      <c r="DJ74" s="760"/>
      <c r="DK74" s="760"/>
      <c r="DL74" s="760"/>
      <c r="DM74" s="760"/>
      <c r="DN74" s="760"/>
      <c r="DO74" s="760"/>
      <c r="DP74" s="760"/>
      <c r="DQ74" s="760"/>
      <c r="DR74" s="760"/>
      <c r="DS74" s="760"/>
    </row>
    <row r="75" spans="1:123" s="761" customFormat="1" ht="27" customHeight="1">
      <c r="A75" s="789" t="s">
        <v>1465</v>
      </c>
      <c r="B75" s="800" t="s">
        <v>1466</v>
      </c>
      <c r="C75" s="791"/>
      <c r="D75" s="791"/>
      <c r="E75" s="830"/>
      <c r="F75" s="830"/>
      <c r="G75" s="830"/>
      <c r="H75" s="778">
        <v>0</v>
      </c>
      <c r="I75" s="830"/>
      <c r="J75" s="778">
        <v>0</v>
      </c>
      <c r="K75" s="842"/>
      <c r="L75" s="760"/>
      <c r="M75" s="760"/>
      <c r="N75" s="760"/>
      <c r="O75" s="760"/>
      <c r="P75" s="760"/>
      <c r="Q75" s="760"/>
      <c r="R75" s="760"/>
      <c r="S75" s="760"/>
      <c r="T75" s="760"/>
      <c r="U75" s="760"/>
      <c r="V75" s="760"/>
      <c r="W75" s="760"/>
      <c r="X75" s="760"/>
      <c r="Y75" s="760"/>
      <c r="Z75" s="760"/>
      <c r="AA75" s="760"/>
      <c r="AB75" s="760"/>
      <c r="AC75" s="760"/>
      <c r="AD75" s="760"/>
      <c r="AE75" s="760"/>
      <c r="AF75" s="760"/>
      <c r="AG75" s="760"/>
      <c r="AH75" s="760"/>
      <c r="AI75" s="760"/>
      <c r="AJ75" s="760"/>
      <c r="AK75" s="760"/>
      <c r="AL75" s="760"/>
      <c r="AM75" s="760"/>
      <c r="AN75" s="760"/>
      <c r="AO75" s="760"/>
      <c r="AP75" s="760"/>
      <c r="AQ75" s="760"/>
      <c r="AR75" s="760"/>
      <c r="AS75" s="760"/>
      <c r="AT75" s="760"/>
      <c r="AU75" s="760"/>
      <c r="AV75" s="760"/>
      <c r="AW75" s="760"/>
      <c r="AX75" s="760"/>
      <c r="AY75" s="760"/>
      <c r="AZ75" s="760"/>
      <c r="BA75" s="760"/>
      <c r="BB75" s="760"/>
      <c r="BC75" s="760"/>
      <c r="BD75" s="760"/>
      <c r="BE75" s="760"/>
      <c r="BF75" s="760"/>
      <c r="BG75" s="760"/>
      <c r="BH75" s="760"/>
      <c r="BI75" s="760"/>
      <c r="BJ75" s="760"/>
      <c r="BK75" s="760"/>
      <c r="BL75" s="760"/>
      <c r="BM75" s="760"/>
      <c r="BN75" s="760"/>
      <c r="BO75" s="760"/>
      <c r="BP75" s="760"/>
      <c r="BQ75" s="760"/>
      <c r="BR75" s="760"/>
      <c r="BS75" s="760"/>
      <c r="BT75" s="760"/>
      <c r="BU75" s="760"/>
      <c r="BV75" s="760"/>
      <c r="BW75" s="760"/>
      <c r="BX75" s="760"/>
      <c r="BY75" s="760"/>
      <c r="BZ75" s="760"/>
      <c r="CA75" s="760"/>
      <c r="CB75" s="760"/>
      <c r="CC75" s="760"/>
      <c r="CD75" s="760"/>
      <c r="CE75" s="760"/>
      <c r="CF75" s="760"/>
      <c r="CG75" s="760"/>
      <c r="CH75" s="760"/>
      <c r="CI75" s="760"/>
      <c r="CJ75" s="760"/>
      <c r="CK75" s="760"/>
      <c r="CL75" s="760"/>
      <c r="CM75" s="760"/>
      <c r="CN75" s="760"/>
      <c r="CO75" s="760"/>
      <c r="CP75" s="760"/>
      <c r="CQ75" s="760"/>
      <c r="CR75" s="760"/>
      <c r="CS75" s="760"/>
      <c r="CT75" s="760"/>
      <c r="CU75" s="760"/>
      <c r="CV75" s="760"/>
      <c r="CW75" s="760"/>
      <c r="CX75" s="760"/>
      <c r="CY75" s="760"/>
      <c r="CZ75" s="760"/>
      <c r="DA75" s="760"/>
      <c r="DB75" s="760"/>
      <c r="DC75" s="760"/>
      <c r="DD75" s="760"/>
      <c r="DE75" s="760"/>
      <c r="DF75" s="760"/>
      <c r="DG75" s="760"/>
      <c r="DH75" s="760"/>
      <c r="DI75" s="760"/>
      <c r="DJ75" s="760"/>
      <c r="DK75" s="760"/>
      <c r="DL75" s="760"/>
      <c r="DM75" s="760"/>
      <c r="DN75" s="760"/>
      <c r="DO75" s="760"/>
      <c r="DP75" s="760"/>
      <c r="DQ75" s="760"/>
      <c r="DR75" s="760"/>
      <c r="DS75" s="760"/>
    </row>
    <row r="76" spans="1:123" s="798" customFormat="1">
      <c r="A76" s="795" t="s">
        <v>259</v>
      </c>
      <c r="B76" s="796" t="s">
        <v>1467</v>
      </c>
      <c r="C76" s="797">
        <v>0</v>
      </c>
      <c r="D76" s="797">
        <v>60.74</v>
      </c>
      <c r="E76" s="841">
        <v>89.22</v>
      </c>
      <c r="F76" s="841">
        <v>68.77</v>
      </c>
      <c r="G76" s="844">
        <v>94.751999999999995</v>
      </c>
      <c r="H76" s="841">
        <v>75.37</v>
      </c>
      <c r="I76" s="844">
        <v>100.626</v>
      </c>
      <c r="J76" s="841">
        <v>82</v>
      </c>
      <c r="K76" s="809"/>
      <c r="L76" s="759"/>
      <c r="M76" s="794"/>
      <c r="N76" s="794"/>
      <c r="O76" s="794"/>
      <c r="P76" s="794"/>
      <c r="Q76" s="794"/>
      <c r="R76" s="794"/>
      <c r="S76" s="794"/>
      <c r="T76" s="794"/>
      <c r="U76" s="794"/>
      <c r="V76" s="794"/>
      <c r="W76" s="794"/>
      <c r="X76" s="794"/>
      <c r="Y76" s="794"/>
      <c r="Z76" s="794"/>
      <c r="AA76" s="794"/>
      <c r="AB76" s="794"/>
      <c r="AC76" s="794"/>
      <c r="AD76" s="794"/>
      <c r="AE76" s="794"/>
      <c r="AF76" s="794"/>
      <c r="AG76" s="794"/>
      <c r="AH76" s="794"/>
      <c r="AI76" s="794"/>
      <c r="AJ76" s="794"/>
      <c r="AK76" s="794"/>
      <c r="AL76" s="794"/>
      <c r="AM76" s="794"/>
      <c r="AN76" s="794"/>
      <c r="AO76" s="794"/>
      <c r="AP76" s="794"/>
      <c r="AQ76" s="794"/>
      <c r="AR76" s="794"/>
      <c r="AS76" s="794"/>
      <c r="AT76" s="794"/>
      <c r="AU76" s="794"/>
      <c r="AV76" s="794"/>
      <c r="AW76" s="794"/>
      <c r="AX76" s="794"/>
      <c r="AY76" s="794"/>
      <c r="AZ76" s="794"/>
      <c r="BA76" s="794"/>
      <c r="BB76" s="794"/>
      <c r="BC76" s="794"/>
      <c r="BD76" s="794"/>
      <c r="BE76" s="794"/>
      <c r="BF76" s="794"/>
      <c r="BG76" s="794"/>
      <c r="BH76" s="794"/>
      <c r="BI76" s="794"/>
      <c r="BJ76" s="794"/>
      <c r="BK76" s="794"/>
      <c r="BL76" s="794"/>
      <c r="BM76" s="794"/>
      <c r="BN76" s="794"/>
      <c r="BO76" s="794"/>
      <c r="BP76" s="794"/>
      <c r="BQ76" s="794"/>
      <c r="BR76" s="794"/>
      <c r="BS76" s="794"/>
      <c r="BT76" s="794"/>
      <c r="BU76" s="794"/>
      <c r="BV76" s="794"/>
      <c r="BW76" s="794"/>
      <c r="BX76" s="794"/>
      <c r="BY76" s="794"/>
      <c r="BZ76" s="794"/>
      <c r="CA76" s="794"/>
      <c r="CB76" s="794"/>
      <c r="CC76" s="794"/>
      <c r="CD76" s="794"/>
      <c r="CE76" s="794"/>
      <c r="CF76" s="794"/>
      <c r="CG76" s="794"/>
      <c r="CH76" s="794"/>
      <c r="CI76" s="794"/>
      <c r="CJ76" s="794"/>
      <c r="CK76" s="794"/>
      <c r="CL76" s="794"/>
      <c r="CM76" s="794"/>
      <c r="CN76" s="794"/>
      <c r="CO76" s="794"/>
      <c r="CP76" s="794"/>
      <c r="CQ76" s="794"/>
      <c r="CR76" s="794"/>
      <c r="CS76" s="794"/>
      <c r="CT76" s="794"/>
      <c r="CU76" s="794"/>
      <c r="CV76" s="794"/>
      <c r="CW76" s="794"/>
      <c r="CX76" s="794"/>
      <c r="CY76" s="794"/>
      <c r="CZ76" s="794"/>
      <c r="DA76" s="794"/>
      <c r="DB76" s="794"/>
      <c r="DC76" s="794"/>
      <c r="DD76" s="794"/>
      <c r="DE76" s="794"/>
      <c r="DF76" s="794"/>
      <c r="DG76" s="794"/>
      <c r="DH76" s="794"/>
      <c r="DI76" s="794"/>
      <c r="DJ76" s="794"/>
      <c r="DK76" s="794"/>
      <c r="DL76" s="794"/>
      <c r="DM76" s="794"/>
      <c r="DN76" s="794"/>
      <c r="DO76" s="794"/>
      <c r="DP76" s="794"/>
      <c r="DQ76" s="794"/>
      <c r="DR76" s="794"/>
      <c r="DS76" s="794"/>
    </row>
    <row r="77" spans="1:123" s="761" customFormat="1">
      <c r="A77" s="789" t="s">
        <v>1468</v>
      </c>
      <c r="B77" s="776" t="s">
        <v>1469</v>
      </c>
      <c r="C77" s="778"/>
      <c r="D77" s="781">
        <v>18.111000000000001</v>
      </c>
      <c r="E77" s="778">
        <v>26</v>
      </c>
      <c r="F77" s="781">
        <v>18.177</v>
      </c>
      <c r="G77" s="778">
        <v>26</v>
      </c>
      <c r="H77" s="781">
        <v>18.177</v>
      </c>
      <c r="I77" s="778">
        <v>26</v>
      </c>
      <c r="J77" s="781">
        <v>18.177</v>
      </c>
      <c r="K77" s="842"/>
      <c r="L77" s="760"/>
      <c r="M77" s="760"/>
      <c r="N77" s="760"/>
      <c r="O77" s="760"/>
      <c r="P77" s="760"/>
      <c r="Q77" s="760"/>
      <c r="R77" s="760"/>
      <c r="S77" s="760"/>
      <c r="T77" s="760"/>
      <c r="U77" s="760"/>
      <c r="V77" s="760"/>
      <c r="W77" s="760"/>
      <c r="X77" s="760"/>
      <c r="Y77" s="760"/>
      <c r="Z77" s="760"/>
      <c r="AA77" s="760"/>
      <c r="AB77" s="760"/>
      <c r="AC77" s="760"/>
      <c r="AD77" s="760"/>
      <c r="AE77" s="760"/>
      <c r="AF77" s="760"/>
      <c r="AG77" s="760"/>
      <c r="AH77" s="760"/>
      <c r="AI77" s="760"/>
      <c r="AJ77" s="760"/>
      <c r="AK77" s="760"/>
      <c r="AL77" s="760"/>
      <c r="AM77" s="760"/>
      <c r="AN77" s="760"/>
      <c r="AO77" s="760"/>
      <c r="AP77" s="760"/>
      <c r="AQ77" s="760"/>
      <c r="AR77" s="760"/>
      <c r="AS77" s="760"/>
      <c r="AT77" s="760"/>
      <c r="AU77" s="760"/>
      <c r="AV77" s="760"/>
      <c r="AW77" s="760"/>
      <c r="AX77" s="760"/>
      <c r="AY77" s="760"/>
      <c r="AZ77" s="760"/>
      <c r="BA77" s="760"/>
      <c r="BB77" s="760"/>
      <c r="BC77" s="760"/>
      <c r="BD77" s="760"/>
      <c r="BE77" s="760"/>
      <c r="BF77" s="760"/>
      <c r="BG77" s="760"/>
      <c r="BH77" s="760"/>
      <c r="BI77" s="760"/>
      <c r="BJ77" s="760"/>
      <c r="BK77" s="760"/>
      <c r="BL77" s="760"/>
      <c r="BM77" s="760"/>
      <c r="BN77" s="760"/>
      <c r="BO77" s="760"/>
      <c r="BP77" s="760"/>
      <c r="BQ77" s="760"/>
      <c r="BR77" s="760"/>
      <c r="BS77" s="760"/>
      <c r="BT77" s="760"/>
      <c r="BU77" s="760"/>
      <c r="BV77" s="760"/>
      <c r="BW77" s="760"/>
      <c r="BX77" s="760"/>
      <c r="BY77" s="760"/>
      <c r="BZ77" s="760"/>
      <c r="CA77" s="760"/>
      <c r="CB77" s="760"/>
      <c r="CC77" s="760"/>
      <c r="CD77" s="760"/>
      <c r="CE77" s="760"/>
      <c r="CF77" s="760"/>
      <c r="CG77" s="760"/>
      <c r="CH77" s="760"/>
      <c r="CI77" s="760"/>
      <c r="CJ77" s="760"/>
      <c r="CK77" s="760"/>
      <c r="CL77" s="760"/>
      <c r="CM77" s="760"/>
      <c r="CN77" s="760"/>
      <c r="CO77" s="760"/>
      <c r="CP77" s="760"/>
      <c r="CQ77" s="760"/>
      <c r="CR77" s="760"/>
      <c r="CS77" s="760"/>
      <c r="CT77" s="760"/>
      <c r="CU77" s="760"/>
      <c r="CV77" s="760"/>
      <c r="CW77" s="760"/>
      <c r="CX77" s="760"/>
      <c r="CY77" s="760"/>
      <c r="CZ77" s="760"/>
      <c r="DA77" s="760"/>
      <c r="DB77" s="760"/>
      <c r="DC77" s="760"/>
      <c r="DD77" s="760"/>
      <c r="DE77" s="760"/>
      <c r="DF77" s="760"/>
      <c r="DG77" s="760"/>
      <c r="DH77" s="760"/>
      <c r="DI77" s="760"/>
      <c r="DJ77" s="760"/>
      <c r="DK77" s="760"/>
      <c r="DL77" s="760"/>
      <c r="DM77" s="760"/>
      <c r="DN77" s="760"/>
      <c r="DO77" s="760"/>
      <c r="DP77" s="760"/>
      <c r="DQ77" s="760"/>
      <c r="DR77" s="760"/>
      <c r="DS77" s="760"/>
    </row>
    <row r="78" spans="1:123" s="761" customFormat="1">
      <c r="A78" s="789" t="s">
        <v>1470</v>
      </c>
      <c r="B78" s="776" t="s">
        <v>1471</v>
      </c>
      <c r="C78" s="804"/>
      <c r="D78" s="815">
        <v>3.3540000000000001</v>
      </c>
      <c r="E78" s="845">
        <v>3.427</v>
      </c>
      <c r="F78" s="846">
        <v>3.7831000000000001</v>
      </c>
      <c r="G78" s="847">
        <v>3.6443059999999998</v>
      </c>
      <c r="H78" s="846">
        <v>4.1463000000000001</v>
      </c>
      <c r="I78" s="847">
        <v>3.8702200000000002</v>
      </c>
      <c r="J78" s="813">
        <v>4.5111999999999997</v>
      </c>
      <c r="K78" s="842"/>
      <c r="L78" s="760"/>
      <c r="M78" s="760"/>
      <c r="N78" s="760"/>
      <c r="O78" s="760"/>
      <c r="P78" s="760"/>
      <c r="Q78" s="760"/>
      <c r="R78" s="760"/>
      <c r="S78" s="760"/>
      <c r="T78" s="760"/>
      <c r="U78" s="760"/>
      <c r="V78" s="760"/>
      <c r="W78" s="760"/>
      <c r="X78" s="760"/>
      <c r="Y78" s="760"/>
      <c r="Z78" s="760"/>
      <c r="AA78" s="760"/>
      <c r="AB78" s="760"/>
      <c r="AC78" s="760"/>
      <c r="AD78" s="760"/>
      <c r="AE78" s="760"/>
      <c r="AF78" s="760"/>
      <c r="AG78" s="760"/>
      <c r="AH78" s="760"/>
      <c r="AI78" s="760"/>
      <c r="AJ78" s="760"/>
      <c r="AK78" s="760"/>
      <c r="AL78" s="760"/>
      <c r="AM78" s="760"/>
      <c r="AN78" s="760"/>
      <c r="AO78" s="760"/>
      <c r="AP78" s="760"/>
      <c r="AQ78" s="760"/>
      <c r="AR78" s="760"/>
      <c r="AS78" s="760"/>
      <c r="AT78" s="760"/>
      <c r="AU78" s="760"/>
      <c r="AV78" s="760"/>
      <c r="AW78" s="760"/>
      <c r="AX78" s="760"/>
      <c r="AY78" s="760"/>
      <c r="AZ78" s="760"/>
      <c r="BA78" s="760"/>
      <c r="BB78" s="760"/>
      <c r="BC78" s="760"/>
      <c r="BD78" s="760"/>
      <c r="BE78" s="760"/>
      <c r="BF78" s="760"/>
      <c r="BG78" s="760"/>
      <c r="BH78" s="760"/>
      <c r="BI78" s="760"/>
      <c r="BJ78" s="760"/>
      <c r="BK78" s="760"/>
      <c r="BL78" s="760"/>
      <c r="BM78" s="760"/>
      <c r="BN78" s="760"/>
      <c r="BO78" s="760"/>
      <c r="BP78" s="760"/>
      <c r="BQ78" s="760"/>
      <c r="BR78" s="760"/>
      <c r="BS78" s="760"/>
      <c r="BT78" s="760"/>
      <c r="BU78" s="760"/>
      <c r="BV78" s="760"/>
      <c r="BW78" s="760"/>
      <c r="BX78" s="760"/>
      <c r="BY78" s="760"/>
      <c r="BZ78" s="760"/>
      <c r="CA78" s="760"/>
      <c r="CB78" s="760"/>
      <c r="CC78" s="760"/>
      <c r="CD78" s="760"/>
      <c r="CE78" s="760"/>
      <c r="CF78" s="760"/>
      <c r="CG78" s="760"/>
      <c r="CH78" s="760"/>
      <c r="CI78" s="760"/>
      <c r="CJ78" s="760"/>
      <c r="CK78" s="760"/>
      <c r="CL78" s="760"/>
      <c r="CM78" s="760"/>
      <c r="CN78" s="760"/>
      <c r="CO78" s="760"/>
      <c r="CP78" s="760"/>
      <c r="CQ78" s="760"/>
      <c r="CR78" s="760"/>
      <c r="CS78" s="760"/>
      <c r="CT78" s="760"/>
      <c r="CU78" s="760"/>
      <c r="CV78" s="760"/>
      <c r="CW78" s="760"/>
      <c r="CX78" s="760"/>
      <c r="CY78" s="760"/>
      <c r="CZ78" s="760"/>
      <c r="DA78" s="760"/>
      <c r="DB78" s="760"/>
      <c r="DC78" s="760"/>
      <c r="DD78" s="760"/>
      <c r="DE78" s="760"/>
      <c r="DF78" s="760"/>
      <c r="DG78" s="760"/>
      <c r="DH78" s="760"/>
      <c r="DI78" s="760"/>
      <c r="DJ78" s="760"/>
      <c r="DK78" s="760"/>
      <c r="DL78" s="760"/>
      <c r="DM78" s="760"/>
      <c r="DN78" s="760"/>
      <c r="DO78" s="760"/>
      <c r="DP78" s="760"/>
      <c r="DQ78" s="760"/>
      <c r="DR78" s="760"/>
      <c r="DS78" s="760"/>
    </row>
    <row r="79" spans="1:123" s="798" customFormat="1">
      <c r="A79" s="795" t="s">
        <v>261</v>
      </c>
      <c r="B79" s="796" t="s">
        <v>1472</v>
      </c>
      <c r="C79" s="797">
        <v>0</v>
      </c>
      <c r="D79" s="797">
        <v>44.16</v>
      </c>
      <c r="E79" s="841">
        <v>44.16</v>
      </c>
      <c r="F79" s="841">
        <v>45.879999999999995</v>
      </c>
      <c r="G79" s="841">
        <v>44.16</v>
      </c>
      <c r="H79" s="841">
        <v>45.879999999999995</v>
      </c>
      <c r="I79" s="841">
        <v>44.16</v>
      </c>
      <c r="J79" s="841">
        <v>45.879999999999995</v>
      </c>
      <c r="K79" s="809"/>
      <c r="L79" s="794"/>
      <c r="M79" s="794"/>
      <c r="N79" s="794"/>
      <c r="O79" s="794"/>
      <c r="P79" s="794"/>
      <c r="Q79" s="794"/>
      <c r="R79" s="794"/>
      <c r="S79" s="794"/>
      <c r="T79" s="794"/>
      <c r="U79" s="794"/>
      <c r="V79" s="794"/>
      <c r="W79" s="794"/>
      <c r="X79" s="794"/>
      <c r="Y79" s="794"/>
      <c r="Z79" s="794"/>
      <c r="AA79" s="794"/>
      <c r="AB79" s="794"/>
      <c r="AC79" s="794"/>
      <c r="AD79" s="794"/>
      <c r="AE79" s="794"/>
      <c r="AF79" s="794"/>
      <c r="AG79" s="794"/>
      <c r="AH79" s="794"/>
      <c r="AI79" s="794"/>
      <c r="AJ79" s="794"/>
      <c r="AK79" s="794"/>
      <c r="AL79" s="794"/>
      <c r="AM79" s="794"/>
      <c r="AN79" s="794"/>
      <c r="AO79" s="794"/>
      <c r="AP79" s="794"/>
      <c r="AQ79" s="794"/>
      <c r="AR79" s="794"/>
      <c r="AS79" s="794"/>
      <c r="AT79" s="794"/>
      <c r="AU79" s="794"/>
      <c r="AV79" s="794"/>
      <c r="AW79" s="794"/>
      <c r="AX79" s="794"/>
      <c r="AY79" s="794"/>
      <c r="AZ79" s="794"/>
      <c r="BA79" s="794"/>
      <c r="BB79" s="794"/>
      <c r="BC79" s="794"/>
      <c r="BD79" s="794"/>
      <c r="BE79" s="794"/>
      <c r="BF79" s="794"/>
      <c r="BG79" s="794"/>
      <c r="BH79" s="794"/>
      <c r="BI79" s="794"/>
      <c r="BJ79" s="794"/>
      <c r="BK79" s="794"/>
      <c r="BL79" s="794"/>
      <c r="BM79" s="794"/>
      <c r="BN79" s="794"/>
      <c r="BO79" s="794"/>
      <c r="BP79" s="794"/>
      <c r="BQ79" s="794"/>
      <c r="BR79" s="794"/>
      <c r="BS79" s="794"/>
      <c r="BT79" s="794"/>
      <c r="BU79" s="794"/>
      <c r="BV79" s="794"/>
      <c r="BW79" s="794"/>
      <c r="BX79" s="794"/>
      <c r="BY79" s="794"/>
      <c r="BZ79" s="794"/>
      <c r="CA79" s="794"/>
      <c r="CB79" s="794"/>
      <c r="CC79" s="794"/>
      <c r="CD79" s="794"/>
      <c r="CE79" s="794"/>
      <c r="CF79" s="794"/>
      <c r="CG79" s="794"/>
      <c r="CH79" s="794"/>
      <c r="CI79" s="794"/>
      <c r="CJ79" s="794"/>
      <c r="CK79" s="794"/>
      <c r="CL79" s="794"/>
      <c r="CM79" s="794"/>
      <c r="CN79" s="794"/>
      <c r="CO79" s="794"/>
      <c r="CP79" s="794"/>
      <c r="CQ79" s="794"/>
      <c r="CR79" s="794"/>
      <c r="CS79" s="794"/>
      <c r="CT79" s="794"/>
      <c r="CU79" s="794"/>
      <c r="CV79" s="794"/>
      <c r="CW79" s="794"/>
      <c r="CX79" s="794"/>
      <c r="CY79" s="794"/>
      <c r="CZ79" s="794"/>
      <c r="DA79" s="794"/>
      <c r="DB79" s="794"/>
      <c r="DC79" s="794"/>
      <c r="DD79" s="794"/>
      <c r="DE79" s="794"/>
      <c r="DF79" s="794"/>
      <c r="DG79" s="794"/>
      <c r="DH79" s="794"/>
      <c r="DI79" s="794"/>
      <c r="DJ79" s="794"/>
      <c r="DK79" s="794"/>
      <c r="DL79" s="794"/>
      <c r="DM79" s="794"/>
      <c r="DN79" s="794"/>
      <c r="DO79" s="794"/>
      <c r="DP79" s="794"/>
      <c r="DQ79" s="794"/>
      <c r="DR79" s="794"/>
      <c r="DS79" s="794"/>
    </row>
    <row r="80" spans="1:123" s="761" customFormat="1" ht="28.5">
      <c r="A80" s="789" t="s">
        <v>1473</v>
      </c>
      <c r="B80" s="803" t="s">
        <v>1474</v>
      </c>
      <c r="C80" s="804">
        <v>0</v>
      </c>
      <c r="D80" s="804">
        <v>0</v>
      </c>
      <c r="E80" s="829">
        <v>0</v>
      </c>
      <c r="F80" s="829">
        <v>0</v>
      </c>
      <c r="G80" s="829">
        <v>0</v>
      </c>
      <c r="H80" s="829">
        <v>0</v>
      </c>
      <c r="I80" s="829">
        <v>0</v>
      </c>
      <c r="J80" s="829">
        <v>0</v>
      </c>
      <c r="K80" s="842"/>
      <c r="L80" s="760"/>
      <c r="M80" s="760"/>
      <c r="N80" s="760"/>
      <c r="O80" s="760"/>
      <c r="P80" s="760"/>
      <c r="Q80" s="760"/>
      <c r="R80" s="760"/>
      <c r="S80" s="760"/>
      <c r="T80" s="760"/>
      <c r="U80" s="760"/>
      <c r="V80" s="760"/>
      <c r="W80" s="760"/>
      <c r="X80" s="760"/>
      <c r="Y80" s="760"/>
      <c r="Z80" s="760"/>
      <c r="AA80" s="760"/>
      <c r="AB80" s="760"/>
      <c r="AC80" s="760"/>
      <c r="AD80" s="760"/>
      <c r="AE80" s="760"/>
      <c r="AF80" s="760"/>
      <c r="AG80" s="760"/>
      <c r="AH80" s="760"/>
      <c r="AI80" s="760"/>
      <c r="AJ80" s="760"/>
      <c r="AK80" s="760"/>
      <c r="AL80" s="760"/>
      <c r="AM80" s="760"/>
      <c r="AN80" s="760"/>
      <c r="AO80" s="760"/>
      <c r="AP80" s="760"/>
      <c r="AQ80" s="760"/>
      <c r="AR80" s="760"/>
      <c r="AS80" s="760"/>
      <c r="AT80" s="760"/>
      <c r="AU80" s="760"/>
      <c r="AV80" s="760"/>
      <c r="AW80" s="760"/>
      <c r="AX80" s="760"/>
      <c r="AY80" s="760"/>
      <c r="AZ80" s="760"/>
      <c r="BA80" s="760"/>
      <c r="BB80" s="760"/>
      <c r="BC80" s="760"/>
      <c r="BD80" s="760"/>
      <c r="BE80" s="760"/>
      <c r="BF80" s="760"/>
      <c r="BG80" s="760"/>
      <c r="BH80" s="760"/>
      <c r="BI80" s="760"/>
      <c r="BJ80" s="760"/>
      <c r="BK80" s="760"/>
      <c r="BL80" s="760"/>
      <c r="BM80" s="760"/>
      <c r="BN80" s="760"/>
      <c r="BO80" s="760"/>
      <c r="BP80" s="760"/>
      <c r="BQ80" s="760"/>
      <c r="BR80" s="760"/>
      <c r="BS80" s="760"/>
      <c r="BT80" s="760"/>
      <c r="BU80" s="760"/>
      <c r="BV80" s="760"/>
      <c r="BW80" s="760"/>
      <c r="BX80" s="760"/>
      <c r="BY80" s="760"/>
      <c r="BZ80" s="760"/>
      <c r="CA80" s="760"/>
      <c r="CB80" s="760"/>
      <c r="CC80" s="760"/>
      <c r="CD80" s="760"/>
      <c r="CE80" s="760"/>
      <c r="CF80" s="760"/>
      <c r="CG80" s="760"/>
      <c r="CH80" s="760"/>
      <c r="CI80" s="760"/>
      <c r="CJ80" s="760"/>
      <c r="CK80" s="760"/>
      <c r="CL80" s="760"/>
      <c r="CM80" s="760"/>
      <c r="CN80" s="760"/>
      <c r="CO80" s="760"/>
      <c r="CP80" s="760"/>
      <c r="CQ80" s="760"/>
      <c r="CR80" s="760"/>
      <c r="CS80" s="760"/>
      <c r="CT80" s="760"/>
      <c r="CU80" s="760"/>
      <c r="CV80" s="760"/>
      <c r="CW80" s="760"/>
      <c r="CX80" s="760"/>
      <c r="CY80" s="760"/>
      <c r="CZ80" s="760"/>
      <c r="DA80" s="760"/>
      <c r="DB80" s="760"/>
      <c r="DC80" s="760"/>
      <c r="DD80" s="760"/>
      <c r="DE80" s="760"/>
      <c r="DF80" s="760"/>
      <c r="DG80" s="760"/>
      <c r="DH80" s="760"/>
      <c r="DI80" s="760"/>
      <c r="DJ80" s="760"/>
      <c r="DK80" s="760"/>
      <c r="DL80" s="760"/>
      <c r="DM80" s="760"/>
      <c r="DN80" s="760"/>
      <c r="DO80" s="760"/>
      <c r="DP80" s="760"/>
      <c r="DQ80" s="760"/>
      <c r="DR80" s="760"/>
      <c r="DS80" s="760"/>
    </row>
    <row r="81" spans="1:123" s="761" customFormat="1">
      <c r="A81" s="789" t="s">
        <v>1475</v>
      </c>
      <c r="B81" s="776" t="s">
        <v>1476</v>
      </c>
      <c r="C81" s="804"/>
      <c r="D81" s="804"/>
      <c r="E81" s="829"/>
      <c r="F81" s="829"/>
      <c r="G81" s="829"/>
      <c r="H81" s="829"/>
      <c r="I81" s="829"/>
      <c r="J81" s="829"/>
      <c r="K81" s="842"/>
      <c r="L81" s="760"/>
      <c r="M81" s="760"/>
      <c r="N81" s="760"/>
      <c r="O81" s="760"/>
      <c r="P81" s="760"/>
      <c r="Q81" s="760"/>
      <c r="R81" s="760"/>
      <c r="S81" s="760"/>
      <c r="T81" s="760"/>
      <c r="U81" s="760"/>
      <c r="V81" s="760"/>
      <c r="W81" s="760"/>
      <c r="X81" s="760"/>
      <c r="Y81" s="760"/>
      <c r="Z81" s="760"/>
      <c r="AA81" s="760"/>
      <c r="AB81" s="760"/>
      <c r="AC81" s="760"/>
      <c r="AD81" s="760"/>
      <c r="AE81" s="760"/>
      <c r="AF81" s="760"/>
      <c r="AG81" s="760"/>
      <c r="AH81" s="760"/>
      <c r="AI81" s="760"/>
      <c r="AJ81" s="760"/>
      <c r="AK81" s="760"/>
      <c r="AL81" s="760"/>
      <c r="AM81" s="760"/>
      <c r="AN81" s="760"/>
      <c r="AO81" s="760"/>
      <c r="AP81" s="760"/>
      <c r="AQ81" s="760"/>
      <c r="AR81" s="760"/>
      <c r="AS81" s="760"/>
      <c r="AT81" s="760"/>
      <c r="AU81" s="760"/>
      <c r="AV81" s="760"/>
      <c r="AW81" s="760"/>
      <c r="AX81" s="760"/>
      <c r="AY81" s="760"/>
      <c r="AZ81" s="760"/>
      <c r="BA81" s="760"/>
      <c r="BB81" s="760"/>
      <c r="BC81" s="760"/>
      <c r="BD81" s="760"/>
      <c r="BE81" s="760"/>
      <c r="BF81" s="760"/>
      <c r="BG81" s="760"/>
      <c r="BH81" s="760"/>
      <c r="BI81" s="760"/>
      <c r="BJ81" s="760"/>
      <c r="BK81" s="760"/>
      <c r="BL81" s="760"/>
      <c r="BM81" s="760"/>
      <c r="BN81" s="760"/>
      <c r="BO81" s="760"/>
      <c r="BP81" s="760"/>
      <c r="BQ81" s="760"/>
      <c r="BR81" s="760"/>
      <c r="BS81" s="760"/>
      <c r="BT81" s="760"/>
      <c r="BU81" s="760"/>
      <c r="BV81" s="760"/>
      <c r="BW81" s="760"/>
      <c r="BX81" s="760"/>
      <c r="BY81" s="760"/>
      <c r="BZ81" s="760"/>
      <c r="CA81" s="760"/>
      <c r="CB81" s="760"/>
      <c r="CC81" s="760"/>
      <c r="CD81" s="760"/>
      <c r="CE81" s="760"/>
      <c r="CF81" s="760"/>
      <c r="CG81" s="760"/>
      <c r="CH81" s="760"/>
      <c r="CI81" s="760"/>
      <c r="CJ81" s="760"/>
      <c r="CK81" s="760"/>
      <c r="CL81" s="760"/>
      <c r="CM81" s="760"/>
      <c r="CN81" s="760"/>
      <c r="CO81" s="760"/>
      <c r="CP81" s="760"/>
      <c r="CQ81" s="760"/>
      <c r="CR81" s="760"/>
      <c r="CS81" s="760"/>
      <c r="CT81" s="760"/>
      <c r="CU81" s="760"/>
      <c r="CV81" s="760"/>
      <c r="CW81" s="760"/>
      <c r="CX81" s="760"/>
      <c r="CY81" s="760"/>
      <c r="CZ81" s="760"/>
      <c r="DA81" s="760"/>
      <c r="DB81" s="760"/>
      <c r="DC81" s="760"/>
      <c r="DD81" s="760"/>
      <c r="DE81" s="760"/>
      <c r="DF81" s="760"/>
      <c r="DG81" s="760"/>
      <c r="DH81" s="760"/>
      <c r="DI81" s="760"/>
      <c r="DJ81" s="760"/>
      <c r="DK81" s="760"/>
      <c r="DL81" s="760"/>
      <c r="DM81" s="760"/>
      <c r="DN81" s="760"/>
      <c r="DO81" s="760"/>
      <c r="DP81" s="760"/>
      <c r="DQ81" s="760"/>
      <c r="DR81" s="760"/>
      <c r="DS81" s="760"/>
    </row>
    <row r="82" spans="1:123" s="761" customFormat="1">
      <c r="A82" s="789" t="s">
        <v>1477</v>
      </c>
      <c r="B82" s="776" t="s">
        <v>1478</v>
      </c>
      <c r="C82" s="804"/>
      <c r="D82" s="804"/>
      <c r="E82" s="829"/>
      <c r="F82" s="829"/>
      <c r="G82" s="829"/>
      <c r="H82" s="829"/>
      <c r="I82" s="829"/>
      <c r="J82" s="829"/>
      <c r="K82" s="842"/>
      <c r="L82" s="760"/>
      <c r="M82" s="760"/>
      <c r="N82" s="760"/>
      <c r="O82" s="760"/>
      <c r="P82" s="760"/>
      <c r="Q82" s="760"/>
      <c r="R82" s="760"/>
      <c r="S82" s="760"/>
      <c r="T82" s="760"/>
      <c r="U82" s="760"/>
      <c r="V82" s="760"/>
      <c r="W82" s="760"/>
      <c r="X82" s="760"/>
      <c r="Y82" s="760"/>
      <c r="Z82" s="760"/>
      <c r="AA82" s="760"/>
      <c r="AB82" s="760"/>
      <c r="AC82" s="760"/>
      <c r="AD82" s="760"/>
      <c r="AE82" s="760"/>
      <c r="AF82" s="760"/>
      <c r="AG82" s="760"/>
      <c r="AH82" s="760"/>
      <c r="AI82" s="760"/>
      <c r="AJ82" s="760"/>
      <c r="AK82" s="760"/>
      <c r="AL82" s="760"/>
      <c r="AM82" s="760"/>
      <c r="AN82" s="760"/>
      <c r="AO82" s="760"/>
      <c r="AP82" s="760"/>
      <c r="AQ82" s="760"/>
      <c r="AR82" s="760"/>
      <c r="AS82" s="760"/>
      <c r="AT82" s="760"/>
      <c r="AU82" s="760"/>
      <c r="AV82" s="760"/>
      <c r="AW82" s="760"/>
      <c r="AX82" s="760"/>
      <c r="AY82" s="760"/>
      <c r="AZ82" s="760"/>
      <c r="BA82" s="760"/>
      <c r="BB82" s="760"/>
      <c r="BC82" s="760"/>
      <c r="BD82" s="760"/>
      <c r="BE82" s="760"/>
      <c r="BF82" s="760"/>
      <c r="BG82" s="760"/>
      <c r="BH82" s="760"/>
      <c r="BI82" s="760"/>
      <c r="BJ82" s="760"/>
      <c r="BK82" s="760"/>
      <c r="BL82" s="760"/>
      <c r="BM82" s="760"/>
      <c r="BN82" s="760"/>
      <c r="BO82" s="760"/>
      <c r="BP82" s="760"/>
      <c r="BQ82" s="760"/>
      <c r="BR82" s="760"/>
      <c r="BS82" s="760"/>
      <c r="BT82" s="760"/>
      <c r="BU82" s="760"/>
      <c r="BV82" s="760"/>
      <c r="BW82" s="760"/>
      <c r="BX82" s="760"/>
      <c r="BY82" s="760"/>
      <c r="BZ82" s="760"/>
      <c r="CA82" s="760"/>
      <c r="CB82" s="760"/>
      <c r="CC82" s="760"/>
      <c r="CD82" s="760"/>
      <c r="CE82" s="760"/>
      <c r="CF82" s="760"/>
      <c r="CG82" s="760"/>
      <c r="CH82" s="760"/>
      <c r="CI82" s="760"/>
      <c r="CJ82" s="760"/>
      <c r="CK82" s="760"/>
      <c r="CL82" s="760"/>
      <c r="CM82" s="760"/>
      <c r="CN82" s="760"/>
      <c r="CO82" s="760"/>
      <c r="CP82" s="760"/>
      <c r="CQ82" s="760"/>
      <c r="CR82" s="760"/>
      <c r="CS82" s="760"/>
      <c r="CT82" s="760"/>
      <c r="CU82" s="760"/>
      <c r="CV82" s="760"/>
      <c r="CW82" s="760"/>
      <c r="CX82" s="760"/>
      <c r="CY82" s="760"/>
      <c r="CZ82" s="760"/>
      <c r="DA82" s="760"/>
      <c r="DB82" s="760"/>
      <c r="DC82" s="760"/>
      <c r="DD82" s="760"/>
      <c r="DE82" s="760"/>
      <c r="DF82" s="760"/>
      <c r="DG82" s="760"/>
      <c r="DH82" s="760"/>
      <c r="DI82" s="760"/>
      <c r="DJ82" s="760"/>
      <c r="DK82" s="760"/>
      <c r="DL82" s="760"/>
      <c r="DM82" s="760"/>
      <c r="DN82" s="760"/>
      <c r="DO82" s="760"/>
      <c r="DP82" s="760"/>
      <c r="DQ82" s="760"/>
      <c r="DR82" s="760"/>
      <c r="DS82" s="760"/>
    </row>
    <row r="83" spans="1:123" s="761" customFormat="1">
      <c r="A83" s="789" t="s">
        <v>1479</v>
      </c>
      <c r="B83" s="776" t="s">
        <v>1480</v>
      </c>
      <c r="C83" s="804"/>
      <c r="D83" s="804"/>
      <c r="E83" s="829"/>
      <c r="F83" s="829"/>
      <c r="G83" s="829"/>
      <c r="H83" s="829"/>
      <c r="I83" s="829"/>
      <c r="J83" s="829"/>
      <c r="K83" s="842"/>
      <c r="L83" s="760"/>
      <c r="M83" s="760"/>
      <c r="N83" s="760"/>
      <c r="O83" s="760"/>
      <c r="P83" s="760"/>
      <c r="Q83" s="760"/>
      <c r="R83" s="760"/>
      <c r="S83" s="760"/>
      <c r="T83" s="760"/>
      <c r="U83" s="760"/>
      <c r="V83" s="760"/>
      <c r="W83" s="760"/>
      <c r="X83" s="760"/>
      <c r="Y83" s="760"/>
      <c r="Z83" s="760"/>
      <c r="AA83" s="760"/>
      <c r="AB83" s="760"/>
      <c r="AC83" s="760"/>
      <c r="AD83" s="760"/>
      <c r="AE83" s="760"/>
      <c r="AF83" s="760"/>
      <c r="AG83" s="760"/>
      <c r="AH83" s="760"/>
      <c r="AI83" s="760"/>
      <c r="AJ83" s="760"/>
      <c r="AK83" s="760"/>
      <c r="AL83" s="760"/>
      <c r="AM83" s="760"/>
      <c r="AN83" s="760"/>
      <c r="AO83" s="760"/>
      <c r="AP83" s="760"/>
      <c r="AQ83" s="760"/>
      <c r="AR83" s="760"/>
      <c r="AS83" s="760"/>
      <c r="AT83" s="760"/>
      <c r="AU83" s="760"/>
      <c r="AV83" s="760"/>
      <c r="AW83" s="760"/>
      <c r="AX83" s="760"/>
      <c r="AY83" s="760"/>
      <c r="AZ83" s="760"/>
      <c r="BA83" s="760"/>
      <c r="BB83" s="760"/>
      <c r="BC83" s="760"/>
      <c r="BD83" s="760"/>
      <c r="BE83" s="760"/>
      <c r="BF83" s="760"/>
      <c r="BG83" s="760"/>
      <c r="BH83" s="760"/>
      <c r="BI83" s="760"/>
      <c r="BJ83" s="760"/>
      <c r="BK83" s="760"/>
      <c r="BL83" s="760"/>
      <c r="BM83" s="760"/>
      <c r="BN83" s="760"/>
      <c r="BO83" s="760"/>
      <c r="BP83" s="760"/>
      <c r="BQ83" s="760"/>
      <c r="BR83" s="760"/>
      <c r="BS83" s="760"/>
      <c r="BT83" s="760"/>
      <c r="BU83" s="760"/>
      <c r="BV83" s="760"/>
      <c r="BW83" s="760"/>
      <c r="BX83" s="760"/>
      <c r="BY83" s="760"/>
      <c r="BZ83" s="760"/>
      <c r="CA83" s="760"/>
      <c r="CB83" s="760"/>
      <c r="CC83" s="760"/>
      <c r="CD83" s="760"/>
      <c r="CE83" s="760"/>
      <c r="CF83" s="760"/>
      <c r="CG83" s="760"/>
      <c r="CH83" s="760"/>
      <c r="CI83" s="760"/>
      <c r="CJ83" s="760"/>
      <c r="CK83" s="760"/>
      <c r="CL83" s="760"/>
      <c r="CM83" s="760"/>
      <c r="CN83" s="760"/>
      <c r="CO83" s="760"/>
      <c r="CP83" s="760"/>
      <c r="CQ83" s="760"/>
      <c r="CR83" s="760"/>
      <c r="CS83" s="760"/>
      <c r="CT83" s="760"/>
      <c r="CU83" s="760"/>
      <c r="CV83" s="760"/>
      <c r="CW83" s="760"/>
      <c r="CX83" s="760"/>
      <c r="CY83" s="760"/>
      <c r="CZ83" s="760"/>
      <c r="DA83" s="760"/>
      <c r="DB83" s="760"/>
      <c r="DC83" s="760"/>
      <c r="DD83" s="760"/>
      <c r="DE83" s="760"/>
      <c r="DF83" s="760"/>
      <c r="DG83" s="760"/>
      <c r="DH83" s="760"/>
      <c r="DI83" s="760"/>
      <c r="DJ83" s="760"/>
      <c r="DK83" s="760"/>
      <c r="DL83" s="760"/>
      <c r="DM83" s="760"/>
      <c r="DN83" s="760"/>
      <c r="DO83" s="760"/>
      <c r="DP83" s="760"/>
      <c r="DQ83" s="760"/>
      <c r="DR83" s="760"/>
      <c r="DS83" s="760"/>
    </row>
    <row r="84" spans="1:123" s="761" customFormat="1">
      <c r="A84" s="789" t="s">
        <v>1481</v>
      </c>
      <c r="B84" s="776" t="s">
        <v>1482</v>
      </c>
      <c r="C84" s="804"/>
      <c r="D84" s="804"/>
      <c r="E84" s="829"/>
      <c r="F84" s="829"/>
      <c r="G84" s="829"/>
      <c r="H84" s="829"/>
      <c r="I84" s="829"/>
      <c r="J84" s="829"/>
      <c r="K84" s="842"/>
      <c r="L84" s="760"/>
      <c r="M84" s="760"/>
      <c r="N84" s="760"/>
      <c r="O84" s="760"/>
      <c r="P84" s="760"/>
      <c r="Q84" s="760"/>
      <c r="R84" s="760"/>
      <c r="S84" s="760"/>
      <c r="T84" s="760"/>
      <c r="U84" s="760"/>
      <c r="V84" s="760"/>
      <c r="W84" s="760"/>
      <c r="X84" s="760"/>
      <c r="Y84" s="760"/>
      <c r="Z84" s="760"/>
      <c r="AA84" s="760"/>
      <c r="AB84" s="760"/>
      <c r="AC84" s="760"/>
      <c r="AD84" s="760"/>
      <c r="AE84" s="760"/>
      <c r="AF84" s="760"/>
      <c r="AG84" s="760"/>
      <c r="AH84" s="760"/>
      <c r="AI84" s="760"/>
      <c r="AJ84" s="760"/>
      <c r="AK84" s="760"/>
      <c r="AL84" s="760"/>
      <c r="AM84" s="760"/>
      <c r="AN84" s="760"/>
      <c r="AO84" s="760"/>
      <c r="AP84" s="760"/>
      <c r="AQ84" s="760"/>
      <c r="AR84" s="760"/>
      <c r="AS84" s="760"/>
      <c r="AT84" s="760"/>
      <c r="AU84" s="760"/>
      <c r="AV84" s="760"/>
      <c r="AW84" s="760"/>
      <c r="AX84" s="760"/>
      <c r="AY84" s="760"/>
      <c r="AZ84" s="760"/>
      <c r="BA84" s="760"/>
      <c r="BB84" s="760"/>
      <c r="BC84" s="760"/>
      <c r="BD84" s="760"/>
      <c r="BE84" s="760"/>
      <c r="BF84" s="760"/>
      <c r="BG84" s="760"/>
      <c r="BH84" s="760"/>
      <c r="BI84" s="760"/>
      <c r="BJ84" s="760"/>
      <c r="BK84" s="760"/>
      <c r="BL84" s="760"/>
      <c r="BM84" s="760"/>
      <c r="BN84" s="760"/>
      <c r="BO84" s="760"/>
      <c r="BP84" s="760"/>
      <c r="BQ84" s="760"/>
      <c r="BR84" s="760"/>
      <c r="BS84" s="760"/>
      <c r="BT84" s="760"/>
      <c r="BU84" s="760"/>
      <c r="BV84" s="760"/>
      <c r="BW84" s="760"/>
      <c r="BX84" s="760"/>
      <c r="BY84" s="760"/>
      <c r="BZ84" s="760"/>
      <c r="CA84" s="760"/>
      <c r="CB84" s="760"/>
      <c r="CC84" s="760"/>
      <c r="CD84" s="760"/>
      <c r="CE84" s="760"/>
      <c r="CF84" s="760"/>
      <c r="CG84" s="760"/>
      <c r="CH84" s="760"/>
      <c r="CI84" s="760"/>
      <c r="CJ84" s="760"/>
      <c r="CK84" s="760"/>
      <c r="CL84" s="760"/>
      <c r="CM84" s="760"/>
      <c r="CN84" s="760"/>
      <c r="CO84" s="760"/>
      <c r="CP84" s="760"/>
      <c r="CQ84" s="760"/>
      <c r="CR84" s="760"/>
      <c r="CS84" s="760"/>
      <c r="CT84" s="760"/>
      <c r="CU84" s="760"/>
      <c r="CV84" s="760"/>
      <c r="CW84" s="760"/>
      <c r="CX84" s="760"/>
      <c r="CY84" s="760"/>
      <c r="CZ84" s="760"/>
      <c r="DA84" s="760"/>
      <c r="DB84" s="760"/>
      <c r="DC84" s="760"/>
      <c r="DD84" s="760"/>
      <c r="DE84" s="760"/>
      <c r="DF84" s="760"/>
      <c r="DG84" s="760"/>
      <c r="DH84" s="760"/>
      <c r="DI84" s="760"/>
      <c r="DJ84" s="760"/>
      <c r="DK84" s="760"/>
      <c r="DL84" s="760"/>
      <c r="DM84" s="760"/>
      <c r="DN84" s="760"/>
      <c r="DO84" s="760"/>
      <c r="DP84" s="760"/>
      <c r="DQ84" s="760"/>
      <c r="DR84" s="760"/>
      <c r="DS84" s="760"/>
    </row>
    <row r="85" spans="1:123" s="761" customFormat="1">
      <c r="A85" s="789" t="s">
        <v>1483</v>
      </c>
      <c r="B85" s="776" t="s">
        <v>1484</v>
      </c>
      <c r="C85" s="804"/>
      <c r="D85" s="804"/>
      <c r="E85" s="829"/>
      <c r="F85" s="829"/>
      <c r="G85" s="829"/>
      <c r="H85" s="829"/>
      <c r="I85" s="829"/>
      <c r="J85" s="829"/>
      <c r="K85" s="842"/>
      <c r="L85" s="760"/>
      <c r="M85" s="760"/>
      <c r="N85" s="760"/>
      <c r="O85" s="760"/>
      <c r="P85" s="760"/>
      <c r="Q85" s="760"/>
      <c r="R85" s="760"/>
      <c r="S85" s="760"/>
      <c r="T85" s="760"/>
      <c r="U85" s="760"/>
      <c r="V85" s="760"/>
      <c r="W85" s="760"/>
      <c r="X85" s="760"/>
      <c r="Y85" s="760"/>
      <c r="Z85" s="760"/>
      <c r="AA85" s="760"/>
      <c r="AB85" s="760"/>
      <c r="AC85" s="760"/>
      <c r="AD85" s="760"/>
      <c r="AE85" s="760"/>
      <c r="AF85" s="760"/>
      <c r="AG85" s="760"/>
      <c r="AH85" s="760"/>
      <c r="AI85" s="760"/>
      <c r="AJ85" s="760"/>
      <c r="AK85" s="760"/>
      <c r="AL85" s="760"/>
      <c r="AM85" s="760"/>
      <c r="AN85" s="760"/>
      <c r="AO85" s="760"/>
      <c r="AP85" s="760"/>
      <c r="AQ85" s="760"/>
      <c r="AR85" s="760"/>
      <c r="AS85" s="760"/>
      <c r="AT85" s="760"/>
      <c r="AU85" s="760"/>
      <c r="AV85" s="760"/>
      <c r="AW85" s="760"/>
      <c r="AX85" s="760"/>
      <c r="AY85" s="760"/>
      <c r="AZ85" s="760"/>
      <c r="BA85" s="760"/>
      <c r="BB85" s="760"/>
      <c r="BC85" s="760"/>
      <c r="BD85" s="760"/>
      <c r="BE85" s="760"/>
      <c r="BF85" s="760"/>
      <c r="BG85" s="760"/>
      <c r="BH85" s="760"/>
      <c r="BI85" s="760"/>
      <c r="BJ85" s="760"/>
      <c r="BK85" s="760"/>
      <c r="BL85" s="760"/>
      <c r="BM85" s="760"/>
      <c r="BN85" s="760"/>
      <c r="BO85" s="760"/>
      <c r="BP85" s="760"/>
      <c r="BQ85" s="760"/>
      <c r="BR85" s="760"/>
      <c r="BS85" s="760"/>
      <c r="BT85" s="760"/>
      <c r="BU85" s="760"/>
      <c r="BV85" s="760"/>
      <c r="BW85" s="760"/>
      <c r="BX85" s="760"/>
      <c r="BY85" s="760"/>
      <c r="BZ85" s="760"/>
      <c r="CA85" s="760"/>
      <c r="CB85" s="760"/>
      <c r="CC85" s="760"/>
      <c r="CD85" s="760"/>
      <c r="CE85" s="760"/>
      <c r="CF85" s="760"/>
      <c r="CG85" s="760"/>
      <c r="CH85" s="760"/>
      <c r="CI85" s="760"/>
      <c r="CJ85" s="760"/>
      <c r="CK85" s="760"/>
      <c r="CL85" s="760"/>
      <c r="CM85" s="760"/>
      <c r="CN85" s="760"/>
      <c r="CO85" s="760"/>
      <c r="CP85" s="760"/>
      <c r="CQ85" s="760"/>
      <c r="CR85" s="760"/>
      <c r="CS85" s="760"/>
      <c r="CT85" s="760"/>
      <c r="CU85" s="760"/>
      <c r="CV85" s="760"/>
      <c r="CW85" s="760"/>
      <c r="CX85" s="760"/>
      <c r="CY85" s="760"/>
      <c r="CZ85" s="760"/>
      <c r="DA85" s="760"/>
      <c r="DB85" s="760"/>
      <c r="DC85" s="760"/>
      <c r="DD85" s="760"/>
      <c r="DE85" s="760"/>
      <c r="DF85" s="760"/>
      <c r="DG85" s="760"/>
      <c r="DH85" s="760"/>
      <c r="DI85" s="760"/>
      <c r="DJ85" s="760"/>
      <c r="DK85" s="760"/>
      <c r="DL85" s="760"/>
      <c r="DM85" s="760"/>
      <c r="DN85" s="760"/>
      <c r="DO85" s="760"/>
      <c r="DP85" s="760"/>
      <c r="DQ85" s="760"/>
      <c r="DR85" s="760"/>
      <c r="DS85" s="760"/>
    </row>
    <row r="86" spans="1:123" s="761" customFormat="1">
      <c r="A86" s="789" t="s">
        <v>1485</v>
      </c>
      <c r="B86" s="776" t="s">
        <v>1486</v>
      </c>
      <c r="C86" s="804"/>
      <c r="D86" s="804"/>
      <c r="E86" s="829"/>
      <c r="F86" s="829"/>
      <c r="G86" s="829"/>
      <c r="H86" s="829"/>
      <c r="I86" s="829"/>
      <c r="J86" s="829"/>
      <c r="K86" s="842"/>
      <c r="L86" s="760"/>
      <c r="M86" s="760"/>
      <c r="N86" s="760"/>
      <c r="O86" s="760"/>
      <c r="P86" s="760"/>
      <c r="Q86" s="760"/>
      <c r="R86" s="760"/>
      <c r="S86" s="760"/>
      <c r="T86" s="760"/>
      <c r="U86" s="760"/>
      <c r="V86" s="760"/>
      <c r="W86" s="760"/>
      <c r="X86" s="760"/>
      <c r="Y86" s="760"/>
      <c r="Z86" s="760"/>
      <c r="AA86" s="760"/>
      <c r="AB86" s="760"/>
      <c r="AC86" s="760"/>
      <c r="AD86" s="760"/>
      <c r="AE86" s="760"/>
      <c r="AF86" s="760"/>
      <c r="AG86" s="760"/>
      <c r="AH86" s="760"/>
      <c r="AI86" s="760"/>
      <c r="AJ86" s="760"/>
      <c r="AK86" s="760"/>
      <c r="AL86" s="760"/>
      <c r="AM86" s="760"/>
      <c r="AN86" s="760"/>
      <c r="AO86" s="760"/>
      <c r="AP86" s="760"/>
      <c r="AQ86" s="760"/>
      <c r="AR86" s="760"/>
      <c r="AS86" s="760"/>
      <c r="AT86" s="760"/>
      <c r="AU86" s="760"/>
      <c r="AV86" s="760"/>
      <c r="AW86" s="760"/>
      <c r="AX86" s="760"/>
      <c r="AY86" s="760"/>
      <c r="AZ86" s="760"/>
      <c r="BA86" s="760"/>
      <c r="BB86" s="760"/>
      <c r="BC86" s="760"/>
      <c r="BD86" s="760"/>
      <c r="BE86" s="760"/>
      <c r="BF86" s="760"/>
      <c r="BG86" s="760"/>
      <c r="BH86" s="760"/>
      <c r="BI86" s="760"/>
      <c r="BJ86" s="760"/>
      <c r="BK86" s="760"/>
      <c r="BL86" s="760"/>
      <c r="BM86" s="760"/>
      <c r="BN86" s="760"/>
      <c r="BO86" s="760"/>
      <c r="BP86" s="760"/>
      <c r="BQ86" s="760"/>
      <c r="BR86" s="760"/>
      <c r="BS86" s="760"/>
      <c r="BT86" s="760"/>
      <c r="BU86" s="760"/>
      <c r="BV86" s="760"/>
      <c r="BW86" s="760"/>
      <c r="BX86" s="760"/>
      <c r="BY86" s="760"/>
      <c r="BZ86" s="760"/>
      <c r="CA86" s="760"/>
      <c r="CB86" s="760"/>
      <c r="CC86" s="760"/>
      <c r="CD86" s="760"/>
      <c r="CE86" s="760"/>
      <c r="CF86" s="760"/>
      <c r="CG86" s="760"/>
      <c r="CH86" s="760"/>
      <c r="CI86" s="760"/>
      <c r="CJ86" s="760"/>
      <c r="CK86" s="760"/>
      <c r="CL86" s="760"/>
      <c r="CM86" s="760"/>
      <c r="CN86" s="760"/>
      <c r="CO86" s="760"/>
      <c r="CP86" s="760"/>
      <c r="CQ86" s="760"/>
      <c r="CR86" s="760"/>
      <c r="CS86" s="760"/>
      <c r="CT86" s="760"/>
      <c r="CU86" s="760"/>
      <c r="CV86" s="760"/>
      <c r="CW86" s="760"/>
      <c r="CX86" s="760"/>
      <c r="CY86" s="760"/>
      <c r="CZ86" s="760"/>
      <c r="DA86" s="760"/>
      <c r="DB86" s="760"/>
      <c r="DC86" s="760"/>
      <c r="DD86" s="760"/>
      <c r="DE86" s="760"/>
      <c r="DF86" s="760"/>
      <c r="DG86" s="760"/>
      <c r="DH86" s="760"/>
      <c r="DI86" s="760"/>
      <c r="DJ86" s="760"/>
      <c r="DK86" s="760"/>
      <c r="DL86" s="760"/>
      <c r="DM86" s="760"/>
      <c r="DN86" s="760"/>
      <c r="DO86" s="760"/>
      <c r="DP86" s="760"/>
      <c r="DQ86" s="760"/>
      <c r="DR86" s="760"/>
      <c r="DS86" s="760"/>
    </row>
    <row r="87" spans="1:123" s="761" customFormat="1">
      <c r="A87" s="789" t="s">
        <v>1487</v>
      </c>
      <c r="B87" s="776" t="s">
        <v>1488</v>
      </c>
      <c r="C87" s="804"/>
      <c r="D87" s="804"/>
      <c r="E87" s="829"/>
      <c r="F87" s="829"/>
      <c r="G87" s="829"/>
      <c r="H87" s="829"/>
      <c r="I87" s="829"/>
      <c r="J87" s="829"/>
      <c r="K87" s="842"/>
      <c r="L87" s="760"/>
      <c r="M87" s="760"/>
      <c r="N87" s="760"/>
      <c r="O87" s="760"/>
      <c r="P87" s="760"/>
      <c r="Q87" s="760"/>
      <c r="R87" s="760"/>
      <c r="S87" s="760"/>
      <c r="T87" s="760"/>
      <c r="U87" s="760"/>
      <c r="V87" s="760"/>
      <c r="W87" s="760"/>
      <c r="X87" s="760"/>
      <c r="Y87" s="760"/>
      <c r="Z87" s="760"/>
      <c r="AA87" s="760"/>
      <c r="AB87" s="760"/>
      <c r="AC87" s="760"/>
      <c r="AD87" s="760"/>
      <c r="AE87" s="760"/>
      <c r="AF87" s="760"/>
      <c r="AG87" s="760"/>
      <c r="AH87" s="760"/>
      <c r="AI87" s="760"/>
      <c r="AJ87" s="760"/>
      <c r="AK87" s="760"/>
      <c r="AL87" s="760"/>
      <c r="AM87" s="760"/>
      <c r="AN87" s="760"/>
      <c r="AO87" s="760"/>
      <c r="AP87" s="760"/>
      <c r="AQ87" s="760"/>
      <c r="AR87" s="760"/>
      <c r="AS87" s="760"/>
      <c r="AT87" s="760"/>
      <c r="AU87" s="760"/>
      <c r="AV87" s="760"/>
      <c r="AW87" s="760"/>
      <c r="AX87" s="760"/>
      <c r="AY87" s="760"/>
      <c r="AZ87" s="760"/>
      <c r="BA87" s="760"/>
      <c r="BB87" s="760"/>
      <c r="BC87" s="760"/>
      <c r="BD87" s="760"/>
      <c r="BE87" s="760"/>
      <c r="BF87" s="760"/>
      <c r="BG87" s="760"/>
      <c r="BH87" s="760"/>
      <c r="BI87" s="760"/>
      <c r="BJ87" s="760"/>
      <c r="BK87" s="760"/>
      <c r="BL87" s="760"/>
      <c r="BM87" s="760"/>
      <c r="BN87" s="760"/>
      <c r="BO87" s="760"/>
      <c r="BP87" s="760"/>
      <c r="BQ87" s="760"/>
      <c r="BR87" s="760"/>
      <c r="BS87" s="760"/>
      <c r="BT87" s="760"/>
      <c r="BU87" s="760"/>
      <c r="BV87" s="760"/>
      <c r="BW87" s="760"/>
      <c r="BX87" s="760"/>
      <c r="BY87" s="760"/>
      <c r="BZ87" s="760"/>
      <c r="CA87" s="760"/>
      <c r="CB87" s="760"/>
      <c r="CC87" s="760"/>
      <c r="CD87" s="760"/>
      <c r="CE87" s="760"/>
      <c r="CF87" s="760"/>
      <c r="CG87" s="760"/>
      <c r="CH87" s="760"/>
      <c r="CI87" s="760"/>
      <c r="CJ87" s="760"/>
      <c r="CK87" s="760"/>
      <c r="CL87" s="760"/>
      <c r="CM87" s="760"/>
      <c r="CN87" s="760"/>
      <c r="CO87" s="760"/>
      <c r="CP87" s="760"/>
      <c r="CQ87" s="760"/>
      <c r="CR87" s="760"/>
      <c r="CS87" s="760"/>
      <c r="CT87" s="760"/>
      <c r="CU87" s="760"/>
      <c r="CV87" s="760"/>
      <c r="CW87" s="760"/>
      <c r="CX87" s="760"/>
      <c r="CY87" s="760"/>
      <c r="CZ87" s="760"/>
      <c r="DA87" s="760"/>
      <c r="DB87" s="760"/>
      <c r="DC87" s="760"/>
      <c r="DD87" s="760"/>
      <c r="DE87" s="760"/>
      <c r="DF87" s="760"/>
      <c r="DG87" s="760"/>
      <c r="DH87" s="760"/>
      <c r="DI87" s="760"/>
      <c r="DJ87" s="760"/>
      <c r="DK87" s="760"/>
      <c r="DL87" s="760"/>
      <c r="DM87" s="760"/>
      <c r="DN87" s="760"/>
      <c r="DO87" s="760"/>
      <c r="DP87" s="760"/>
      <c r="DQ87" s="760"/>
      <c r="DR87" s="760"/>
      <c r="DS87" s="760"/>
    </row>
    <row r="88" spans="1:123" s="761" customFormat="1" ht="28.5">
      <c r="A88" s="789" t="s">
        <v>1489</v>
      </c>
      <c r="B88" s="776" t="s">
        <v>1490</v>
      </c>
      <c r="C88" s="804"/>
      <c r="D88" s="804"/>
      <c r="E88" s="829"/>
      <c r="F88" s="829"/>
      <c r="G88" s="829"/>
      <c r="H88" s="829"/>
      <c r="I88" s="829"/>
      <c r="J88" s="829"/>
      <c r="K88" s="842"/>
      <c r="L88" s="760"/>
      <c r="M88" s="760"/>
      <c r="N88" s="760"/>
      <c r="O88" s="760"/>
      <c r="P88" s="760"/>
      <c r="Q88" s="760"/>
      <c r="R88" s="760"/>
      <c r="S88" s="760"/>
      <c r="T88" s="760"/>
      <c r="U88" s="760"/>
      <c r="V88" s="760"/>
      <c r="W88" s="760"/>
      <c r="X88" s="760"/>
      <c r="Y88" s="760"/>
      <c r="Z88" s="760"/>
      <c r="AA88" s="760"/>
      <c r="AB88" s="760"/>
      <c r="AC88" s="760"/>
      <c r="AD88" s="760"/>
      <c r="AE88" s="760"/>
      <c r="AF88" s="760"/>
      <c r="AG88" s="760"/>
      <c r="AH88" s="760"/>
      <c r="AI88" s="760"/>
      <c r="AJ88" s="760"/>
      <c r="AK88" s="760"/>
      <c r="AL88" s="760"/>
      <c r="AM88" s="760"/>
      <c r="AN88" s="760"/>
      <c r="AO88" s="760"/>
      <c r="AP88" s="760"/>
      <c r="AQ88" s="760"/>
      <c r="AR88" s="760"/>
      <c r="AS88" s="760"/>
      <c r="AT88" s="760"/>
      <c r="AU88" s="760"/>
      <c r="AV88" s="760"/>
      <c r="AW88" s="760"/>
      <c r="AX88" s="760"/>
      <c r="AY88" s="760"/>
      <c r="AZ88" s="760"/>
      <c r="BA88" s="760"/>
      <c r="BB88" s="760"/>
      <c r="BC88" s="760"/>
      <c r="BD88" s="760"/>
      <c r="BE88" s="760"/>
      <c r="BF88" s="760"/>
      <c r="BG88" s="760"/>
      <c r="BH88" s="760"/>
      <c r="BI88" s="760"/>
      <c r="BJ88" s="760"/>
      <c r="BK88" s="760"/>
      <c r="BL88" s="760"/>
      <c r="BM88" s="760"/>
      <c r="BN88" s="760"/>
      <c r="BO88" s="760"/>
      <c r="BP88" s="760"/>
      <c r="BQ88" s="760"/>
      <c r="BR88" s="760"/>
      <c r="BS88" s="760"/>
      <c r="BT88" s="760"/>
      <c r="BU88" s="760"/>
      <c r="BV88" s="760"/>
      <c r="BW88" s="760"/>
      <c r="BX88" s="760"/>
      <c r="BY88" s="760"/>
      <c r="BZ88" s="760"/>
      <c r="CA88" s="760"/>
      <c r="CB88" s="760"/>
      <c r="CC88" s="760"/>
      <c r="CD88" s="760"/>
      <c r="CE88" s="760"/>
      <c r="CF88" s="760"/>
      <c r="CG88" s="760"/>
      <c r="CH88" s="760"/>
      <c r="CI88" s="760"/>
      <c r="CJ88" s="760"/>
      <c r="CK88" s="760"/>
      <c r="CL88" s="760"/>
      <c r="CM88" s="760"/>
      <c r="CN88" s="760"/>
      <c r="CO88" s="760"/>
      <c r="CP88" s="760"/>
      <c r="CQ88" s="760"/>
      <c r="CR88" s="760"/>
      <c r="CS88" s="760"/>
      <c r="CT88" s="760"/>
      <c r="CU88" s="760"/>
      <c r="CV88" s="760"/>
      <c r="CW88" s="760"/>
      <c r="CX88" s="760"/>
      <c r="CY88" s="760"/>
      <c r="CZ88" s="760"/>
      <c r="DA88" s="760"/>
      <c r="DB88" s="760"/>
      <c r="DC88" s="760"/>
      <c r="DD88" s="760"/>
      <c r="DE88" s="760"/>
      <c r="DF88" s="760"/>
      <c r="DG88" s="760"/>
      <c r="DH88" s="760"/>
      <c r="DI88" s="760"/>
      <c r="DJ88" s="760"/>
      <c r="DK88" s="760"/>
      <c r="DL88" s="760"/>
      <c r="DM88" s="760"/>
      <c r="DN88" s="760"/>
      <c r="DO88" s="760"/>
      <c r="DP88" s="760"/>
      <c r="DQ88" s="760"/>
      <c r="DR88" s="760"/>
      <c r="DS88" s="760"/>
    </row>
    <row r="89" spans="1:123" s="761" customFormat="1">
      <c r="A89" s="789" t="s">
        <v>1491</v>
      </c>
      <c r="B89" s="776" t="s">
        <v>1492</v>
      </c>
      <c r="C89" s="804"/>
      <c r="D89" s="804"/>
      <c r="E89" s="829"/>
      <c r="F89" s="829"/>
      <c r="G89" s="829"/>
      <c r="H89" s="829"/>
      <c r="I89" s="829"/>
      <c r="J89" s="829"/>
      <c r="K89" s="842"/>
      <c r="L89" s="760"/>
      <c r="M89" s="760"/>
      <c r="N89" s="760"/>
      <c r="O89" s="760"/>
      <c r="P89" s="760"/>
      <c r="Q89" s="760"/>
      <c r="R89" s="760"/>
      <c r="S89" s="760"/>
      <c r="T89" s="760"/>
      <c r="U89" s="760"/>
      <c r="V89" s="760"/>
      <c r="W89" s="760"/>
      <c r="X89" s="760"/>
      <c r="Y89" s="760"/>
      <c r="Z89" s="760"/>
      <c r="AA89" s="760"/>
      <c r="AB89" s="760"/>
      <c r="AC89" s="760"/>
      <c r="AD89" s="760"/>
      <c r="AE89" s="760"/>
      <c r="AF89" s="760"/>
      <c r="AG89" s="760"/>
      <c r="AH89" s="760"/>
      <c r="AI89" s="760"/>
      <c r="AJ89" s="760"/>
      <c r="AK89" s="760"/>
      <c r="AL89" s="760"/>
      <c r="AM89" s="760"/>
      <c r="AN89" s="760"/>
      <c r="AO89" s="760"/>
      <c r="AP89" s="760"/>
      <c r="AQ89" s="760"/>
      <c r="AR89" s="760"/>
      <c r="AS89" s="760"/>
      <c r="AT89" s="760"/>
      <c r="AU89" s="760"/>
      <c r="AV89" s="760"/>
      <c r="AW89" s="760"/>
      <c r="AX89" s="760"/>
      <c r="AY89" s="760"/>
      <c r="AZ89" s="760"/>
      <c r="BA89" s="760"/>
      <c r="BB89" s="760"/>
      <c r="BC89" s="760"/>
      <c r="BD89" s="760"/>
      <c r="BE89" s="760"/>
      <c r="BF89" s="760"/>
      <c r="BG89" s="760"/>
      <c r="BH89" s="760"/>
      <c r="BI89" s="760"/>
      <c r="BJ89" s="760"/>
      <c r="BK89" s="760"/>
      <c r="BL89" s="760"/>
      <c r="BM89" s="760"/>
      <c r="BN89" s="760"/>
      <c r="BO89" s="760"/>
      <c r="BP89" s="760"/>
      <c r="BQ89" s="760"/>
      <c r="BR89" s="760"/>
      <c r="BS89" s="760"/>
      <c r="BT89" s="760"/>
      <c r="BU89" s="760"/>
      <c r="BV89" s="760"/>
      <c r="BW89" s="760"/>
      <c r="BX89" s="760"/>
      <c r="BY89" s="760"/>
      <c r="BZ89" s="760"/>
      <c r="CA89" s="760"/>
      <c r="CB89" s="760"/>
      <c r="CC89" s="760"/>
      <c r="CD89" s="760"/>
      <c r="CE89" s="760"/>
      <c r="CF89" s="760"/>
      <c r="CG89" s="760"/>
      <c r="CH89" s="760"/>
      <c r="CI89" s="760"/>
      <c r="CJ89" s="760"/>
      <c r="CK89" s="760"/>
      <c r="CL89" s="760"/>
      <c r="CM89" s="760"/>
      <c r="CN89" s="760"/>
      <c r="CO89" s="760"/>
      <c r="CP89" s="760"/>
      <c r="CQ89" s="760"/>
      <c r="CR89" s="760"/>
      <c r="CS89" s="760"/>
      <c r="CT89" s="760"/>
      <c r="CU89" s="760"/>
      <c r="CV89" s="760"/>
      <c r="CW89" s="760"/>
      <c r="CX89" s="760"/>
      <c r="CY89" s="760"/>
      <c r="CZ89" s="760"/>
      <c r="DA89" s="760"/>
      <c r="DB89" s="760"/>
      <c r="DC89" s="760"/>
      <c r="DD89" s="760"/>
      <c r="DE89" s="760"/>
      <c r="DF89" s="760"/>
      <c r="DG89" s="760"/>
      <c r="DH89" s="760"/>
      <c r="DI89" s="760"/>
      <c r="DJ89" s="760"/>
      <c r="DK89" s="760"/>
      <c r="DL89" s="760"/>
      <c r="DM89" s="760"/>
      <c r="DN89" s="760"/>
      <c r="DO89" s="760"/>
      <c r="DP89" s="760"/>
      <c r="DQ89" s="760"/>
      <c r="DR89" s="760"/>
      <c r="DS89" s="760"/>
    </row>
    <row r="90" spans="1:123" s="761" customFormat="1">
      <c r="A90" s="789" t="s">
        <v>1493</v>
      </c>
      <c r="B90" s="803" t="s">
        <v>1494</v>
      </c>
      <c r="C90" s="804">
        <v>0</v>
      </c>
      <c r="D90" s="804">
        <v>0</v>
      </c>
      <c r="E90" s="829">
        <v>0</v>
      </c>
      <c r="F90" s="829">
        <v>1.72</v>
      </c>
      <c r="G90" s="829">
        <v>0</v>
      </c>
      <c r="H90" s="829">
        <v>1.72</v>
      </c>
      <c r="I90" s="829">
        <v>0</v>
      </c>
      <c r="J90" s="829">
        <v>1.72</v>
      </c>
      <c r="K90" s="842"/>
      <c r="L90" s="760"/>
      <c r="M90" s="760"/>
      <c r="N90" s="760"/>
      <c r="O90" s="760"/>
      <c r="P90" s="760"/>
      <c r="Q90" s="760"/>
      <c r="R90" s="760"/>
      <c r="S90" s="760"/>
      <c r="T90" s="760"/>
      <c r="U90" s="760"/>
      <c r="V90" s="760"/>
      <c r="W90" s="760"/>
      <c r="X90" s="760"/>
      <c r="Y90" s="760"/>
      <c r="Z90" s="760"/>
      <c r="AA90" s="760"/>
      <c r="AB90" s="760"/>
      <c r="AC90" s="760"/>
      <c r="AD90" s="760"/>
      <c r="AE90" s="760"/>
      <c r="AF90" s="760"/>
      <c r="AG90" s="760"/>
      <c r="AH90" s="760"/>
      <c r="AI90" s="760"/>
      <c r="AJ90" s="760"/>
      <c r="AK90" s="760"/>
      <c r="AL90" s="760"/>
      <c r="AM90" s="760"/>
      <c r="AN90" s="760"/>
      <c r="AO90" s="760"/>
      <c r="AP90" s="760"/>
      <c r="AQ90" s="760"/>
      <c r="AR90" s="760"/>
      <c r="AS90" s="760"/>
      <c r="AT90" s="760"/>
      <c r="AU90" s="760"/>
      <c r="AV90" s="760"/>
      <c r="AW90" s="760"/>
      <c r="AX90" s="760"/>
      <c r="AY90" s="760"/>
      <c r="AZ90" s="760"/>
      <c r="BA90" s="760"/>
      <c r="BB90" s="760"/>
      <c r="BC90" s="760"/>
      <c r="BD90" s="760"/>
      <c r="BE90" s="760"/>
      <c r="BF90" s="760"/>
      <c r="BG90" s="760"/>
      <c r="BH90" s="760"/>
      <c r="BI90" s="760"/>
      <c r="BJ90" s="760"/>
      <c r="BK90" s="760"/>
      <c r="BL90" s="760"/>
      <c r="BM90" s="760"/>
      <c r="BN90" s="760"/>
      <c r="BO90" s="760"/>
      <c r="BP90" s="760"/>
      <c r="BQ90" s="760"/>
      <c r="BR90" s="760"/>
      <c r="BS90" s="760"/>
      <c r="BT90" s="760"/>
      <c r="BU90" s="760"/>
      <c r="BV90" s="760"/>
      <c r="BW90" s="760"/>
      <c r="BX90" s="760"/>
      <c r="BY90" s="760"/>
      <c r="BZ90" s="760"/>
      <c r="CA90" s="760"/>
      <c r="CB90" s="760"/>
      <c r="CC90" s="760"/>
      <c r="CD90" s="760"/>
      <c r="CE90" s="760"/>
      <c r="CF90" s="760"/>
      <c r="CG90" s="760"/>
      <c r="CH90" s="760"/>
      <c r="CI90" s="760"/>
      <c r="CJ90" s="760"/>
      <c r="CK90" s="760"/>
      <c r="CL90" s="760"/>
      <c r="CM90" s="760"/>
      <c r="CN90" s="760"/>
      <c r="CO90" s="760"/>
      <c r="CP90" s="760"/>
      <c r="CQ90" s="760"/>
      <c r="CR90" s="760"/>
      <c r="CS90" s="760"/>
      <c r="CT90" s="760"/>
      <c r="CU90" s="760"/>
      <c r="CV90" s="760"/>
      <c r="CW90" s="760"/>
      <c r="CX90" s="760"/>
      <c r="CY90" s="760"/>
      <c r="CZ90" s="760"/>
      <c r="DA90" s="760"/>
      <c r="DB90" s="760"/>
      <c r="DC90" s="760"/>
      <c r="DD90" s="760"/>
      <c r="DE90" s="760"/>
      <c r="DF90" s="760"/>
      <c r="DG90" s="760"/>
      <c r="DH90" s="760"/>
      <c r="DI90" s="760"/>
      <c r="DJ90" s="760"/>
      <c r="DK90" s="760"/>
      <c r="DL90" s="760"/>
      <c r="DM90" s="760"/>
      <c r="DN90" s="760"/>
      <c r="DO90" s="760"/>
      <c r="DP90" s="760"/>
      <c r="DQ90" s="760"/>
      <c r="DR90" s="760"/>
      <c r="DS90" s="760"/>
    </row>
    <row r="91" spans="1:123" s="761" customFormat="1">
      <c r="A91" s="789" t="s">
        <v>1495</v>
      </c>
      <c r="B91" s="776" t="s">
        <v>1496</v>
      </c>
      <c r="C91" s="804"/>
      <c r="D91" s="804"/>
      <c r="E91" s="829"/>
      <c r="F91" s="829"/>
      <c r="G91" s="829"/>
      <c r="H91" s="829"/>
      <c r="I91" s="829"/>
      <c r="J91" s="829"/>
      <c r="K91" s="842"/>
      <c r="L91" s="760"/>
      <c r="M91" s="760"/>
      <c r="N91" s="760"/>
      <c r="O91" s="760"/>
      <c r="P91" s="760"/>
      <c r="Q91" s="760"/>
      <c r="R91" s="760"/>
      <c r="S91" s="760"/>
      <c r="T91" s="760"/>
      <c r="U91" s="760"/>
      <c r="V91" s="760"/>
      <c r="W91" s="760"/>
      <c r="X91" s="760"/>
      <c r="Y91" s="760"/>
      <c r="Z91" s="760"/>
      <c r="AA91" s="760"/>
      <c r="AB91" s="760"/>
      <c r="AC91" s="760"/>
      <c r="AD91" s="760"/>
      <c r="AE91" s="760"/>
      <c r="AF91" s="760"/>
      <c r="AG91" s="760"/>
      <c r="AH91" s="760"/>
      <c r="AI91" s="760"/>
      <c r="AJ91" s="760"/>
      <c r="AK91" s="760"/>
      <c r="AL91" s="760"/>
      <c r="AM91" s="760"/>
      <c r="AN91" s="760"/>
      <c r="AO91" s="760"/>
      <c r="AP91" s="760"/>
      <c r="AQ91" s="760"/>
      <c r="AR91" s="760"/>
      <c r="AS91" s="760"/>
      <c r="AT91" s="760"/>
      <c r="AU91" s="760"/>
      <c r="AV91" s="760"/>
      <c r="AW91" s="760"/>
      <c r="AX91" s="760"/>
      <c r="AY91" s="760"/>
      <c r="AZ91" s="760"/>
      <c r="BA91" s="760"/>
      <c r="BB91" s="760"/>
      <c r="BC91" s="760"/>
      <c r="BD91" s="760"/>
      <c r="BE91" s="760"/>
      <c r="BF91" s="760"/>
      <c r="BG91" s="760"/>
      <c r="BH91" s="760"/>
      <c r="BI91" s="760"/>
      <c r="BJ91" s="760"/>
      <c r="BK91" s="760"/>
      <c r="BL91" s="760"/>
      <c r="BM91" s="760"/>
      <c r="BN91" s="760"/>
      <c r="BO91" s="760"/>
      <c r="BP91" s="760"/>
      <c r="BQ91" s="760"/>
      <c r="BR91" s="760"/>
      <c r="BS91" s="760"/>
      <c r="BT91" s="760"/>
      <c r="BU91" s="760"/>
      <c r="BV91" s="760"/>
      <c r="BW91" s="760"/>
      <c r="BX91" s="760"/>
      <c r="BY91" s="760"/>
      <c r="BZ91" s="760"/>
      <c r="CA91" s="760"/>
      <c r="CB91" s="760"/>
      <c r="CC91" s="760"/>
      <c r="CD91" s="760"/>
      <c r="CE91" s="760"/>
      <c r="CF91" s="760"/>
      <c r="CG91" s="760"/>
      <c r="CH91" s="760"/>
      <c r="CI91" s="760"/>
      <c r="CJ91" s="760"/>
      <c r="CK91" s="760"/>
      <c r="CL91" s="760"/>
      <c r="CM91" s="760"/>
      <c r="CN91" s="760"/>
      <c r="CO91" s="760"/>
      <c r="CP91" s="760"/>
      <c r="CQ91" s="760"/>
      <c r="CR91" s="760"/>
      <c r="CS91" s="760"/>
      <c r="CT91" s="760"/>
      <c r="CU91" s="760"/>
      <c r="CV91" s="760"/>
      <c r="CW91" s="760"/>
      <c r="CX91" s="760"/>
      <c r="CY91" s="760"/>
      <c r="CZ91" s="760"/>
      <c r="DA91" s="760"/>
      <c r="DB91" s="760"/>
      <c r="DC91" s="760"/>
      <c r="DD91" s="760"/>
      <c r="DE91" s="760"/>
      <c r="DF91" s="760"/>
      <c r="DG91" s="760"/>
      <c r="DH91" s="760"/>
      <c r="DI91" s="760"/>
      <c r="DJ91" s="760"/>
      <c r="DK91" s="760"/>
      <c r="DL91" s="760"/>
      <c r="DM91" s="760"/>
      <c r="DN91" s="760"/>
      <c r="DO91" s="760"/>
      <c r="DP91" s="760"/>
      <c r="DQ91" s="760"/>
      <c r="DR91" s="760"/>
      <c r="DS91" s="760"/>
    </row>
    <row r="92" spans="1:123" s="761" customFormat="1">
      <c r="A92" s="789" t="s">
        <v>1497</v>
      </c>
      <c r="B92" s="776" t="s">
        <v>1498</v>
      </c>
      <c r="C92" s="804"/>
      <c r="D92" s="804"/>
      <c r="E92" s="829"/>
      <c r="F92" s="829"/>
      <c r="G92" s="829"/>
      <c r="H92" s="829"/>
      <c r="I92" s="829"/>
      <c r="J92" s="829"/>
      <c r="K92" s="842"/>
      <c r="L92" s="760"/>
      <c r="M92" s="760"/>
      <c r="N92" s="760"/>
      <c r="O92" s="760"/>
      <c r="P92" s="760"/>
      <c r="Q92" s="760"/>
      <c r="R92" s="760"/>
      <c r="S92" s="760"/>
      <c r="T92" s="760"/>
      <c r="U92" s="760"/>
      <c r="V92" s="760"/>
      <c r="W92" s="760"/>
      <c r="X92" s="760"/>
      <c r="Y92" s="760"/>
      <c r="Z92" s="760"/>
      <c r="AA92" s="760"/>
      <c r="AB92" s="760"/>
      <c r="AC92" s="760"/>
      <c r="AD92" s="760"/>
      <c r="AE92" s="760"/>
      <c r="AF92" s="760"/>
      <c r="AG92" s="760"/>
      <c r="AH92" s="760"/>
      <c r="AI92" s="760"/>
      <c r="AJ92" s="760"/>
      <c r="AK92" s="760"/>
      <c r="AL92" s="760"/>
      <c r="AM92" s="760"/>
      <c r="AN92" s="760"/>
      <c r="AO92" s="760"/>
      <c r="AP92" s="760"/>
      <c r="AQ92" s="760"/>
      <c r="AR92" s="760"/>
      <c r="AS92" s="760"/>
      <c r="AT92" s="760"/>
      <c r="AU92" s="760"/>
      <c r="AV92" s="760"/>
      <c r="AW92" s="760"/>
      <c r="AX92" s="760"/>
      <c r="AY92" s="760"/>
      <c r="AZ92" s="760"/>
      <c r="BA92" s="760"/>
      <c r="BB92" s="760"/>
      <c r="BC92" s="760"/>
      <c r="BD92" s="760"/>
      <c r="BE92" s="760"/>
      <c r="BF92" s="760"/>
      <c r="BG92" s="760"/>
      <c r="BH92" s="760"/>
      <c r="BI92" s="760"/>
      <c r="BJ92" s="760"/>
      <c r="BK92" s="760"/>
      <c r="BL92" s="760"/>
      <c r="BM92" s="760"/>
      <c r="BN92" s="760"/>
      <c r="BO92" s="760"/>
      <c r="BP92" s="760"/>
      <c r="BQ92" s="760"/>
      <c r="BR92" s="760"/>
      <c r="BS92" s="760"/>
      <c r="BT92" s="760"/>
      <c r="BU92" s="760"/>
      <c r="BV92" s="760"/>
      <c r="BW92" s="760"/>
      <c r="BX92" s="760"/>
      <c r="BY92" s="760"/>
      <c r="BZ92" s="760"/>
      <c r="CA92" s="760"/>
      <c r="CB92" s="760"/>
      <c r="CC92" s="760"/>
      <c r="CD92" s="760"/>
      <c r="CE92" s="760"/>
      <c r="CF92" s="760"/>
      <c r="CG92" s="760"/>
      <c r="CH92" s="760"/>
      <c r="CI92" s="760"/>
      <c r="CJ92" s="760"/>
      <c r="CK92" s="760"/>
      <c r="CL92" s="760"/>
      <c r="CM92" s="760"/>
      <c r="CN92" s="760"/>
      <c r="CO92" s="760"/>
      <c r="CP92" s="760"/>
      <c r="CQ92" s="760"/>
      <c r="CR92" s="760"/>
      <c r="CS92" s="760"/>
      <c r="CT92" s="760"/>
      <c r="CU92" s="760"/>
      <c r="CV92" s="760"/>
      <c r="CW92" s="760"/>
      <c r="CX92" s="760"/>
      <c r="CY92" s="760"/>
      <c r="CZ92" s="760"/>
      <c r="DA92" s="760"/>
      <c r="DB92" s="760"/>
      <c r="DC92" s="760"/>
      <c r="DD92" s="760"/>
      <c r="DE92" s="760"/>
      <c r="DF92" s="760"/>
      <c r="DG92" s="760"/>
      <c r="DH92" s="760"/>
      <c r="DI92" s="760"/>
      <c r="DJ92" s="760"/>
      <c r="DK92" s="760"/>
      <c r="DL92" s="760"/>
      <c r="DM92" s="760"/>
      <c r="DN92" s="760"/>
      <c r="DO92" s="760"/>
      <c r="DP92" s="760"/>
      <c r="DQ92" s="760"/>
      <c r="DR92" s="760"/>
      <c r="DS92" s="760"/>
    </row>
    <row r="93" spans="1:123" s="761" customFormat="1">
      <c r="A93" s="789" t="s">
        <v>1499</v>
      </c>
      <c r="B93" s="776" t="s">
        <v>1500</v>
      </c>
      <c r="C93" s="804"/>
      <c r="D93" s="804"/>
      <c r="E93" s="829"/>
      <c r="F93" s="829"/>
      <c r="G93" s="829"/>
      <c r="H93" s="829"/>
      <c r="I93" s="829"/>
      <c r="J93" s="829"/>
      <c r="K93" s="842"/>
      <c r="L93" s="760"/>
      <c r="M93" s="760"/>
      <c r="N93" s="760"/>
      <c r="O93" s="760"/>
      <c r="P93" s="760"/>
      <c r="Q93" s="760"/>
      <c r="R93" s="760"/>
      <c r="S93" s="760"/>
      <c r="T93" s="760"/>
      <c r="U93" s="760"/>
      <c r="V93" s="760"/>
      <c r="W93" s="760"/>
      <c r="X93" s="760"/>
      <c r="Y93" s="760"/>
      <c r="Z93" s="760"/>
      <c r="AA93" s="760"/>
      <c r="AB93" s="760"/>
      <c r="AC93" s="760"/>
      <c r="AD93" s="760"/>
      <c r="AE93" s="760"/>
      <c r="AF93" s="760"/>
      <c r="AG93" s="760"/>
      <c r="AH93" s="760"/>
      <c r="AI93" s="760"/>
      <c r="AJ93" s="760"/>
      <c r="AK93" s="760"/>
      <c r="AL93" s="760"/>
      <c r="AM93" s="760"/>
      <c r="AN93" s="760"/>
      <c r="AO93" s="760"/>
      <c r="AP93" s="760"/>
      <c r="AQ93" s="760"/>
      <c r="AR93" s="760"/>
      <c r="AS93" s="760"/>
      <c r="AT93" s="760"/>
      <c r="AU93" s="760"/>
      <c r="AV93" s="760"/>
      <c r="AW93" s="760"/>
      <c r="AX93" s="760"/>
      <c r="AY93" s="760"/>
      <c r="AZ93" s="760"/>
      <c r="BA93" s="760"/>
      <c r="BB93" s="760"/>
      <c r="BC93" s="760"/>
      <c r="BD93" s="760"/>
      <c r="BE93" s="760"/>
      <c r="BF93" s="760"/>
      <c r="BG93" s="760"/>
      <c r="BH93" s="760"/>
      <c r="BI93" s="760"/>
      <c r="BJ93" s="760"/>
      <c r="BK93" s="760"/>
      <c r="BL93" s="760"/>
      <c r="BM93" s="760"/>
      <c r="BN93" s="760"/>
      <c r="BO93" s="760"/>
      <c r="BP93" s="760"/>
      <c r="BQ93" s="760"/>
      <c r="BR93" s="760"/>
      <c r="BS93" s="760"/>
      <c r="BT93" s="760"/>
      <c r="BU93" s="760"/>
      <c r="BV93" s="760"/>
      <c r="BW93" s="760"/>
      <c r="BX93" s="760"/>
      <c r="BY93" s="760"/>
      <c r="BZ93" s="760"/>
      <c r="CA93" s="760"/>
      <c r="CB93" s="760"/>
      <c r="CC93" s="760"/>
      <c r="CD93" s="760"/>
      <c r="CE93" s="760"/>
      <c r="CF93" s="760"/>
      <c r="CG93" s="760"/>
      <c r="CH93" s="760"/>
      <c r="CI93" s="760"/>
      <c r="CJ93" s="760"/>
      <c r="CK93" s="760"/>
      <c r="CL93" s="760"/>
      <c r="CM93" s="760"/>
      <c r="CN93" s="760"/>
      <c r="CO93" s="760"/>
      <c r="CP93" s="760"/>
      <c r="CQ93" s="760"/>
      <c r="CR93" s="760"/>
      <c r="CS93" s="760"/>
      <c r="CT93" s="760"/>
      <c r="CU93" s="760"/>
      <c r="CV93" s="760"/>
      <c r="CW93" s="760"/>
      <c r="CX93" s="760"/>
      <c r="CY93" s="760"/>
      <c r="CZ93" s="760"/>
      <c r="DA93" s="760"/>
      <c r="DB93" s="760"/>
      <c r="DC93" s="760"/>
      <c r="DD93" s="760"/>
      <c r="DE93" s="760"/>
      <c r="DF93" s="760"/>
      <c r="DG93" s="760"/>
      <c r="DH93" s="760"/>
      <c r="DI93" s="760"/>
      <c r="DJ93" s="760"/>
      <c r="DK93" s="760"/>
      <c r="DL93" s="760"/>
      <c r="DM93" s="760"/>
      <c r="DN93" s="760"/>
      <c r="DO93" s="760"/>
      <c r="DP93" s="760"/>
      <c r="DQ93" s="760"/>
      <c r="DR93" s="760"/>
      <c r="DS93" s="760"/>
    </row>
    <row r="94" spans="1:123" s="761" customFormat="1">
      <c r="A94" s="789" t="s">
        <v>1501</v>
      </c>
      <c r="B94" s="776" t="s">
        <v>1502</v>
      </c>
      <c r="C94" s="804"/>
      <c r="D94" s="804"/>
      <c r="E94" s="829"/>
      <c r="F94" s="829">
        <v>1.72</v>
      </c>
      <c r="G94" s="829"/>
      <c r="H94" s="829">
        <v>1.72</v>
      </c>
      <c r="I94" s="829"/>
      <c r="J94" s="829">
        <v>1.72</v>
      </c>
      <c r="K94" s="842"/>
      <c r="L94" s="760"/>
      <c r="M94" s="760"/>
      <c r="N94" s="760"/>
      <c r="O94" s="760"/>
      <c r="P94" s="760"/>
      <c r="Q94" s="760"/>
      <c r="R94" s="760"/>
      <c r="S94" s="760"/>
      <c r="T94" s="760"/>
      <c r="U94" s="760"/>
      <c r="V94" s="760"/>
      <c r="W94" s="760"/>
      <c r="X94" s="760"/>
      <c r="Y94" s="760"/>
      <c r="Z94" s="760"/>
      <c r="AA94" s="760"/>
      <c r="AB94" s="760"/>
      <c r="AC94" s="760"/>
      <c r="AD94" s="760"/>
      <c r="AE94" s="760"/>
      <c r="AF94" s="760"/>
      <c r="AG94" s="760"/>
      <c r="AH94" s="760"/>
      <c r="AI94" s="760"/>
      <c r="AJ94" s="760"/>
      <c r="AK94" s="760"/>
      <c r="AL94" s="760"/>
      <c r="AM94" s="760"/>
      <c r="AN94" s="760"/>
      <c r="AO94" s="760"/>
      <c r="AP94" s="760"/>
      <c r="AQ94" s="760"/>
      <c r="AR94" s="760"/>
      <c r="AS94" s="760"/>
      <c r="AT94" s="760"/>
      <c r="AU94" s="760"/>
      <c r="AV94" s="760"/>
      <c r="AW94" s="760"/>
      <c r="AX94" s="760"/>
      <c r="AY94" s="760"/>
      <c r="AZ94" s="760"/>
      <c r="BA94" s="760"/>
      <c r="BB94" s="760"/>
      <c r="BC94" s="760"/>
      <c r="BD94" s="760"/>
      <c r="BE94" s="760"/>
      <c r="BF94" s="760"/>
      <c r="BG94" s="760"/>
      <c r="BH94" s="760"/>
      <c r="BI94" s="760"/>
      <c r="BJ94" s="760"/>
      <c r="BK94" s="760"/>
      <c r="BL94" s="760"/>
      <c r="BM94" s="760"/>
      <c r="BN94" s="760"/>
      <c r="BO94" s="760"/>
      <c r="BP94" s="760"/>
      <c r="BQ94" s="760"/>
      <c r="BR94" s="760"/>
      <c r="BS94" s="760"/>
      <c r="BT94" s="760"/>
      <c r="BU94" s="760"/>
      <c r="BV94" s="760"/>
      <c r="BW94" s="760"/>
      <c r="BX94" s="760"/>
      <c r="BY94" s="760"/>
      <c r="BZ94" s="760"/>
      <c r="CA94" s="760"/>
      <c r="CB94" s="760"/>
      <c r="CC94" s="760"/>
      <c r="CD94" s="760"/>
      <c r="CE94" s="760"/>
      <c r="CF94" s="760"/>
      <c r="CG94" s="760"/>
      <c r="CH94" s="760"/>
      <c r="CI94" s="760"/>
      <c r="CJ94" s="760"/>
      <c r="CK94" s="760"/>
      <c r="CL94" s="760"/>
      <c r="CM94" s="760"/>
      <c r="CN94" s="760"/>
      <c r="CO94" s="760"/>
      <c r="CP94" s="760"/>
      <c r="CQ94" s="760"/>
      <c r="CR94" s="760"/>
      <c r="CS94" s="760"/>
      <c r="CT94" s="760"/>
      <c r="CU94" s="760"/>
      <c r="CV94" s="760"/>
      <c r="CW94" s="760"/>
      <c r="CX94" s="760"/>
      <c r="CY94" s="760"/>
      <c r="CZ94" s="760"/>
      <c r="DA94" s="760"/>
      <c r="DB94" s="760"/>
      <c r="DC94" s="760"/>
      <c r="DD94" s="760"/>
      <c r="DE94" s="760"/>
      <c r="DF94" s="760"/>
      <c r="DG94" s="760"/>
      <c r="DH94" s="760"/>
      <c r="DI94" s="760"/>
      <c r="DJ94" s="760"/>
      <c r="DK94" s="760"/>
      <c r="DL94" s="760"/>
      <c r="DM94" s="760"/>
      <c r="DN94" s="760"/>
      <c r="DO94" s="760"/>
      <c r="DP94" s="760"/>
      <c r="DQ94" s="760"/>
      <c r="DR94" s="760"/>
      <c r="DS94" s="760"/>
    </row>
    <row r="95" spans="1:123" s="761" customFormat="1">
      <c r="A95" s="789" t="s">
        <v>1503</v>
      </c>
      <c r="B95" s="776" t="s">
        <v>1504</v>
      </c>
      <c r="C95" s="804"/>
      <c r="D95" s="804"/>
      <c r="E95" s="829"/>
      <c r="F95" s="829"/>
      <c r="G95" s="829"/>
      <c r="H95" s="829"/>
      <c r="I95" s="829"/>
      <c r="J95" s="829"/>
      <c r="K95" s="842"/>
      <c r="L95" s="760"/>
      <c r="M95" s="760"/>
      <c r="N95" s="760"/>
      <c r="O95" s="760"/>
      <c r="P95" s="760"/>
      <c r="Q95" s="760"/>
      <c r="R95" s="760"/>
      <c r="S95" s="760"/>
      <c r="T95" s="760"/>
      <c r="U95" s="760"/>
      <c r="V95" s="760"/>
      <c r="W95" s="760"/>
      <c r="X95" s="760"/>
      <c r="Y95" s="760"/>
      <c r="Z95" s="760"/>
      <c r="AA95" s="760"/>
      <c r="AB95" s="760"/>
      <c r="AC95" s="760"/>
      <c r="AD95" s="760"/>
      <c r="AE95" s="760"/>
      <c r="AF95" s="760"/>
      <c r="AG95" s="760"/>
      <c r="AH95" s="760"/>
      <c r="AI95" s="760"/>
      <c r="AJ95" s="760"/>
      <c r="AK95" s="760"/>
      <c r="AL95" s="760"/>
      <c r="AM95" s="760"/>
      <c r="AN95" s="760"/>
      <c r="AO95" s="760"/>
      <c r="AP95" s="760"/>
      <c r="AQ95" s="760"/>
      <c r="AR95" s="760"/>
      <c r="AS95" s="760"/>
      <c r="AT95" s="760"/>
      <c r="AU95" s="760"/>
      <c r="AV95" s="760"/>
      <c r="AW95" s="760"/>
      <c r="AX95" s="760"/>
      <c r="AY95" s="760"/>
      <c r="AZ95" s="760"/>
      <c r="BA95" s="760"/>
      <c r="BB95" s="760"/>
      <c r="BC95" s="760"/>
      <c r="BD95" s="760"/>
      <c r="BE95" s="760"/>
      <c r="BF95" s="760"/>
      <c r="BG95" s="760"/>
      <c r="BH95" s="760"/>
      <c r="BI95" s="760"/>
      <c r="BJ95" s="760"/>
      <c r="BK95" s="760"/>
      <c r="BL95" s="760"/>
      <c r="BM95" s="760"/>
      <c r="BN95" s="760"/>
      <c r="BO95" s="760"/>
      <c r="BP95" s="760"/>
      <c r="BQ95" s="760"/>
      <c r="BR95" s="760"/>
      <c r="BS95" s="760"/>
      <c r="BT95" s="760"/>
      <c r="BU95" s="760"/>
      <c r="BV95" s="760"/>
      <c r="BW95" s="760"/>
      <c r="BX95" s="760"/>
      <c r="BY95" s="760"/>
      <c r="BZ95" s="760"/>
      <c r="CA95" s="760"/>
      <c r="CB95" s="760"/>
      <c r="CC95" s="760"/>
      <c r="CD95" s="760"/>
      <c r="CE95" s="760"/>
      <c r="CF95" s="760"/>
      <c r="CG95" s="760"/>
      <c r="CH95" s="760"/>
      <c r="CI95" s="760"/>
      <c r="CJ95" s="760"/>
      <c r="CK95" s="760"/>
      <c r="CL95" s="760"/>
      <c r="CM95" s="760"/>
      <c r="CN95" s="760"/>
      <c r="CO95" s="760"/>
      <c r="CP95" s="760"/>
      <c r="CQ95" s="760"/>
      <c r="CR95" s="760"/>
      <c r="CS95" s="760"/>
      <c r="CT95" s="760"/>
      <c r="CU95" s="760"/>
      <c r="CV95" s="760"/>
      <c r="CW95" s="760"/>
      <c r="CX95" s="760"/>
      <c r="CY95" s="760"/>
      <c r="CZ95" s="760"/>
      <c r="DA95" s="760"/>
      <c r="DB95" s="760"/>
      <c r="DC95" s="760"/>
      <c r="DD95" s="760"/>
      <c r="DE95" s="760"/>
      <c r="DF95" s="760"/>
      <c r="DG95" s="760"/>
      <c r="DH95" s="760"/>
      <c r="DI95" s="760"/>
      <c r="DJ95" s="760"/>
      <c r="DK95" s="760"/>
      <c r="DL95" s="760"/>
      <c r="DM95" s="760"/>
      <c r="DN95" s="760"/>
      <c r="DO95" s="760"/>
      <c r="DP95" s="760"/>
      <c r="DQ95" s="760"/>
      <c r="DR95" s="760"/>
      <c r="DS95" s="760"/>
    </row>
    <row r="96" spans="1:123" s="761" customFormat="1">
      <c r="A96" s="789" t="s">
        <v>1505</v>
      </c>
      <c r="B96" s="776" t="s">
        <v>1506</v>
      </c>
      <c r="C96" s="804"/>
      <c r="D96" s="804"/>
      <c r="E96" s="829"/>
      <c r="F96" s="829"/>
      <c r="G96" s="829"/>
      <c r="H96" s="829"/>
      <c r="I96" s="829"/>
      <c r="J96" s="829"/>
      <c r="K96" s="842"/>
      <c r="L96" s="760"/>
      <c r="M96" s="760"/>
      <c r="N96" s="760"/>
      <c r="O96" s="760"/>
      <c r="P96" s="760"/>
      <c r="Q96" s="760"/>
      <c r="R96" s="760"/>
      <c r="S96" s="760"/>
      <c r="T96" s="760"/>
      <c r="U96" s="760"/>
      <c r="V96" s="760"/>
      <c r="W96" s="760"/>
      <c r="X96" s="760"/>
      <c r="Y96" s="760"/>
      <c r="Z96" s="760"/>
      <c r="AA96" s="760"/>
      <c r="AB96" s="760"/>
      <c r="AC96" s="760"/>
      <c r="AD96" s="760"/>
      <c r="AE96" s="760"/>
      <c r="AF96" s="760"/>
      <c r="AG96" s="760"/>
      <c r="AH96" s="760"/>
      <c r="AI96" s="760"/>
      <c r="AJ96" s="760"/>
      <c r="AK96" s="760"/>
      <c r="AL96" s="760"/>
      <c r="AM96" s="760"/>
      <c r="AN96" s="760"/>
      <c r="AO96" s="760"/>
      <c r="AP96" s="760"/>
      <c r="AQ96" s="760"/>
      <c r="AR96" s="760"/>
      <c r="AS96" s="760"/>
      <c r="AT96" s="760"/>
      <c r="AU96" s="760"/>
      <c r="AV96" s="760"/>
      <c r="AW96" s="760"/>
      <c r="AX96" s="760"/>
      <c r="AY96" s="760"/>
      <c r="AZ96" s="760"/>
      <c r="BA96" s="760"/>
      <c r="BB96" s="760"/>
      <c r="BC96" s="760"/>
      <c r="BD96" s="760"/>
      <c r="BE96" s="760"/>
      <c r="BF96" s="760"/>
      <c r="BG96" s="760"/>
      <c r="BH96" s="760"/>
      <c r="BI96" s="760"/>
      <c r="BJ96" s="760"/>
      <c r="BK96" s="760"/>
      <c r="BL96" s="760"/>
      <c r="BM96" s="760"/>
      <c r="BN96" s="760"/>
      <c r="BO96" s="760"/>
      <c r="BP96" s="760"/>
      <c r="BQ96" s="760"/>
      <c r="BR96" s="760"/>
      <c r="BS96" s="760"/>
      <c r="BT96" s="760"/>
      <c r="BU96" s="760"/>
      <c r="BV96" s="760"/>
      <c r="BW96" s="760"/>
      <c r="BX96" s="760"/>
      <c r="BY96" s="760"/>
      <c r="BZ96" s="760"/>
      <c r="CA96" s="760"/>
      <c r="CB96" s="760"/>
      <c r="CC96" s="760"/>
      <c r="CD96" s="760"/>
      <c r="CE96" s="760"/>
      <c r="CF96" s="760"/>
      <c r="CG96" s="760"/>
      <c r="CH96" s="760"/>
      <c r="CI96" s="760"/>
      <c r="CJ96" s="760"/>
      <c r="CK96" s="760"/>
      <c r="CL96" s="760"/>
      <c r="CM96" s="760"/>
      <c r="CN96" s="760"/>
      <c r="CO96" s="760"/>
      <c r="CP96" s="760"/>
      <c r="CQ96" s="760"/>
      <c r="CR96" s="760"/>
      <c r="CS96" s="760"/>
      <c r="CT96" s="760"/>
      <c r="CU96" s="760"/>
      <c r="CV96" s="760"/>
      <c r="CW96" s="760"/>
      <c r="CX96" s="760"/>
      <c r="CY96" s="760"/>
      <c r="CZ96" s="760"/>
      <c r="DA96" s="760"/>
      <c r="DB96" s="760"/>
      <c r="DC96" s="760"/>
      <c r="DD96" s="760"/>
      <c r="DE96" s="760"/>
      <c r="DF96" s="760"/>
      <c r="DG96" s="760"/>
      <c r="DH96" s="760"/>
      <c r="DI96" s="760"/>
      <c r="DJ96" s="760"/>
      <c r="DK96" s="760"/>
      <c r="DL96" s="760"/>
      <c r="DM96" s="760"/>
      <c r="DN96" s="760"/>
      <c r="DO96" s="760"/>
      <c r="DP96" s="760"/>
      <c r="DQ96" s="760"/>
      <c r="DR96" s="760"/>
      <c r="DS96" s="760"/>
    </row>
    <row r="97" spans="1:123" s="761" customFormat="1" ht="28.5">
      <c r="A97" s="789" t="s">
        <v>1507</v>
      </c>
      <c r="B97" s="776" t="s">
        <v>1508</v>
      </c>
      <c r="C97" s="804"/>
      <c r="D97" s="804"/>
      <c r="E97" s="829"/>
      <c r="F97" s="829"/>
      <c r="G97" s="829"/>
      <c r="H97" s="829"/>
      <c r="I97" s="829"/>
      <c r="J97" s="829"/>
      <c r="K97" s="842"/>
      <c r="L97" s="760"/>
      <c r="M97" s="760"/>
      <c r="N97" s="760"/>
      <c r="O97" s="760"/>
      <c r="P97" s="760"/>
      <c r="Q97" s="760"/>
      <c r="R97" s="760"/>
      <c r="S97" s="760"/>
      <c r="T97" s="760"/>
      <c r="U97" s="760"/>
      <c r="V97" s="760"/>
      <c r="W97" s="760"/>
      <c r="X97" s="760"/>
      <c r="Y97" s="760"/>
      <c r="Z97" s="760"/>
      <c r="AA97" s="760"/>
      <c r="AB97" s="760"/>
      <c r="AC97" s="760"/>
      <c r="AD97" s="760"/>
      <c r="AE97" s="760"/>
      <c r="AF97" s="760"/>
      <c r="AG97" s="760"/>
      <c r="AH97" s="760"/>
      <c r="AI97" s="760"/>
      <c r="AJ97" s="760"/>
      <c r="AK97" s="760"/>
      <c r="AL97" s="760"/>
      <c r="AM97" s="760"/>
      <c r="AN97" s="760"/>
      <c r="AO97" s="760"/>
      <c r="AP97" s="760"/>
      <c r="AQ97" s="760"/>
      <c r="AR97" s="760"/>
      <c r="AS97" s="760"/>
      <c r="AT97" s="760"/>
      <c r="AU97" s="760"/>
      <c r="AV97" s="760"/>
      <c r="AW97" s="760"/>
      <c r="AX97" s="760"/>
      <c r="AY97" s="760"/>
      <c r="AZ97" s="760"/>
      <c r="BA97" s="760"/>
      <c r="BB97" s="760"/>
      <c r="BC97" s="760"/>
      <c r="BD97" s="760"/>
      <c r="BE97" s="760"/>
      <c r="BF97" s="760"/>
      <c r="BG97" s="760"/>
      <c r="BH97" s="760"/>
      <c r="BI97" s="760"/>
      <c r="BJ97" s="760"/>
      <c r="BK97" s="760"/>
      <c r="BL97" s="760"/>
      <c r="BM97" s="760"/>
      <c r="BN97" s="760"/>
      <c r="BO97" s="760"/>
      <c r="BP97" s="760"/>
      <c r="BQ97" s="760"/>
      <c r="BR97" s="760"/>
      <c r="BS97" s="760"/>
      <c r="BT97" s="760"/>
      <c r="BU97" s="760"/>
      <c r="BV97" s="760"/>
      <c r="BW97" s="760"/>
      <c r="BX97" s="760"/>
      <c r="BY97" s="760"/>
      <c r="BZ97" s="760"/>
      <c r="CA97" s="760"/>
      <c r="CB97" s="760"/>
      <c r="CC97" s="760"/>
      <c r="CD97" s="760"/>
      <c r="CE97" s="760"/>
      <c r="CF97" s="760"/>
      <c r="CG97" s="760"/>
      <c r="CH97" s="760"/>
      <c r="CI97" s="760"/>
      <c r="CJ97" s="760"/>
      <c r="CK97" s="760"/>
      <c r="CL97" s="760"/>
      <c r="CM97" s="760"/>
      <c r="CN97" s="760"/>
      <c r="CO97" s="760"/>
      <c r="CP97" s="760"/>
      <c r="CQ97" s="760"/>
      <c r="CR97" s="760"/>
      <c r="CS97" s="760"/>
      <c r="CT97" s="760"/>
      <c r="CU97" s="760"/>
      <c r="CV97" s="760"/>
      <c r="CW97" s="760"/>
      <c r="CX97" s="760"/>
      <c r="CY97" s="760"/>
      <c r="CZ97" s="760"/>
      <c r="DA97" s="760"/>
      <c r="DB97" s="760"/>
      <c r="DC97" s="760"/>
      <c r="DD97" s="760"/>
      <c r="DE97" s="760"/>
      <c r="DF97" s="760"/>
      <c r="DG97" s="760"/>
      <c r="DH97" s="760"/>
      <c r="DI97" s="760"/>
      <c r="DJ97" s="760"/>
      <c r="DK97" s="760"/>
      <c r="DL97" s="760"/>
      <c r="DM97" s="760"/>
      <c r="DN97" s="760"/>
      <c r="DO97" s="760"/>
      <c r="DP97" s="760"/>
      <c r="DQ97" s="760"/>
      <c r="DR97" s="760"/>
      <c r="DS97" s="760"/>
    </row>
    <row r="98" spans="1:123" s="761" customFormat="1">
      <c r="A98" s="789" t="s">
        <v>1509</v>
      </c>
      <c r="B98" s="776" t="s">
        <v>1510</v>
      </c>
      <c r="C98" s="804"/>
      <c r="D98" s="804"/>
      <c r="E98" s="829"/>
      <c r="F98" s="829"/>
      <c r="G98" s="829"/>
      <c r="H98" s="829"/>
      <c r="I98" s="829"/>
      <c r="J98" s="829"/>
      <c r="K98" s="842"/>
      <c r="L98" s="760"/>
      <c r="M98" s="760"/>
      <c r="N98" s="760"/>
      <c r="O98" s="760"/>
      <c r="P98" s="760"/>
      <c r="Q98" s="760"/>
      <c r="R98" s="760"/>
      <c r="S98" s="760"/>
      <c r="T98" s="760"/>
      <c r="U98" s="760"/>
      <c r="V98" s="760"/>
      <c r="W98" s="760"/>
      <c r="X98" s="760"/>
      <c r="Y98" s="760"/>
      <c r="Z98" s="760"/>
      <c r="AA98" s="760"/>
      <c r="AB98" s="760"/>
      <c r="AC98" s="760"/>
      <c r="AD98" s="760"/>
      <c r="AE98" s="760"/>
      <c r="AF98" s="760"/>
      <c r="AG98" s="760"/>
      <c r="AH98" s="760"/>
      <c r="AI98" s="760"/>
      <c r="AJ98" s="760"/>
      <c r="AK98" s="760"/>
      <c r="AL98" s="760"/>
      <c r="AM98" s="760"/>
      <c r="AN98" s="760"/>
      <c r="AO98" s="760"/>
      <c r="AP98" s="760"/>
      <c r="AQ98" s="760"/>
      <c r="AR98" s="760"/>
      <c r="AS98" s="760"/>
      <c r="AT98" s="760"/>
      <c r="AU98" s="760"/>
      <c r="AV98" s="760"/>
      <c r="AW98" s="760"/>
      <c r="AX98" s="760"/>
      <c r="AY98" s="760"/>
      <c r="AZ98" s="760"/>
      <c r="BA98" s="760"/>
      <c r="BB98" s="760"/>
      <c r="BC98" s="760"/>
      <c r="BD98" s="760"/>
      <c r="BE98" s="760"/>
      <c r="BF98" s="760"/>
      <c r="BG98" s="760"/>
      <c r="BH98" s="760"/>
      <c r="BI98" s="760"/>
      <c r="BJ98" s="760"/>
      <c r="BK98" s="760"/>
      <c r="BL98" s="760"/>
      <c r="BM98" s="760"/>
      <c r="BN98" s="760"/>
      <c r="BO98" s="760"/>
      <c r="BP98" s="760"/>
      <c r="BQ98" s="760"/>
      <c r="BR98" s="760"/>
      <c r="BS98" s="760"/>
      <c r="BT98" s="760"/>
      <c r="BU98" s="760"/>
      <c r="BV98" s="760"/>
      <c r="BW98" s="760"/>
      <c r="BX98" s="760"/>
      <c r="BY98" s="760"/>
      <c r="BZ98" s="760"/>
      <c r="CA98" s="760"/>
      <c r="CB98" s="760"/>
      <c r="CC98" s="760"/>
      <c r="CD98" s="760"/>
      <c r="CE98" s="760"/>
      <c r="CF98" s="760"/>
      <c r="CG98" s="760"/>
      <c r="CH98" s="760"/>
      <c r="CI98" s="760"/>
      <c r="CJ98" s="760"/>
      <c r="CK98" s="760"/>
      <c r="CL98" s="760"/>
      <c r="CM98" s="760"/>
      <c r="CN98" s="760"/>
      <c r="CO98" s="760"/>
      <c r="CP98" s="760"/>
      <c r="CQ98" s="760"/>
      <c r="CR98" s="760"/>
      <c r="CS98" s="760"/>
      <c r="CT98" s="760"/>
      <c r="CU98" s="760"/>
      <c r="CV98" s="760"/>
      <c r="CW98" s="760"/>
      <c r="CX98" s="760"/>
      <c r="CY98" s="760"/>
      <c r="CZ98" s="760"/>
      <c r="DA98" s="760"/>
      <c r="DB98" s="760"/>
      <c r="DC98" s="760"/>
      <c r="DD98" s="760"/>
      <c r="DE98" s="760"/>
      <c r="DF98" s="760"/>
      <c r="DG98" s="760"/>
      <c r="DH98" s="760"/>
      <c r="DI98" s="760"/>
      <c r="DJ98" s="760"/>
      <c r="DK98" s="760"/>
      <c r="DL98" s="760"/>
      <c r="DM98" s="760"/>
      <c r="DN98" s="760"/>
      <c r="DO98" s="760"/>
      <c r="DP98" s="760"/>
      <c r="DQ98" s="760"/>
      <c r="DR98" s="760"/>
      <c r="DS98" s="760"/>
    </row>
    <row r="99" spans="1:123" s="761" customFormat="1" ht="28.5">
      <c r="A99" s="789" t="s">
        <v>1511</v>
      </c>
      <c r="B99" s="803" t="s">
        <v>1512</v>
      </c>
      <c r="C99" s="804"/>
      <c r="D99" s="804">
        <v>44.16</v>
      </c>
      <c r="E99" s="829">
        <v>44.16</v>
      </c>
      <c r="F99" s="829">
        <v>44.16</v>
      </c>
      <c r="G99" s="829">
        <v>44.16</v>
      </c>
      <c r="H99" s="829">
        <v>44.16</v>
      </c>
      <c r="I99" s="829">
        <v>44.16</v>
      </c>
      <c r="J99" s="829">
        <v>44.16</v>
      </c>
      <c r="K99" s="842"/>
      <c r="L99" s="760"/>
      <c r="M99" s="760"/>
      <c r="N99" s="760"/>
      <c r="O99" s="760"/>
      <c r="P99" s="760"/>
      <c r="Q99" s="760"/>
      <c r="R99" s="760"/>
      <c r="S99" s="760"/>
      <c r="T99" s="760"/>
      <c r="U99" s="760"/>
      <c r="V99" s="760"/>
      <c r="W99" s="760"/>
      <c r="X99" s="760"/>
      <c r="Y99" s="760"/>
      <c r="Z99" s="760"/>
      <c r="AA99" s="760"/>
      <c r="AB99" s="760"/>
      <c r="AC99" s="760"/>
      <c r="AD99" s="760"/>
      <c r="AE99" s="760"/>
      <c r="AF99" s="760"/>
      <c r="AG99" s="760"/>
      <c r="AH99" s="760"/>
      <c r="AI99" s="760"/>
      <c r="AJ99" s="760"/>
      <c r="AK99" s="760"/>
      <c r="AL99" s="760"/>
      <c r="AM99" s="760"/>
      <c r="AN99" s="760"/>
      <c r="AO99" s="760"/>
      <c r="AP99" s="760"/>
      <c r="AQ99" s="760"/>
      <c r="AR99" s="760"/>
      <c r="AS99" s="760"/>
      <c r="AT99" s="760"/>
      <c r="AU99" s="760"/>
      <c r="AV99" s="760"/>
      <c r="AW99" s="760"/>
      <c r="AX99" s="760"/>
      <c r="AY99" s="760"/>
      <c r="AZ99" s="760"/>
      <c r="BA99" s="760"/>
      <c r="BB99" s="760"/>
      <c r="BC99" s="760"/>
      <c r="BD99" s="760"/>
      <c r="BE99" s="760"/>
      <c r="BF99" s="760"/>
      <c r="BG99" s="760"/>
      <c r="BH99" s="760"/>
      <c r="BI99" s="760"/>
      <c r="BJ99" s="760"/>
      <c r="BK99" s="760"/>
      <c r="BL99" s="760"/>
      <c r="BM99" s="760"/>
      <c r="BN99" s="760"/>
      <c r="BO99" s="760"/>
      <c r="BP99" s="760"/>
      <c r="BQ99" s="760"/>
      <c r="BR99" s="760"/>
      <c r="BS99" s="760"/>
      <c r="BT99" s="760"/>
      <c r="BU99" s="760"/>
      <c r="BV99" s="760"/>
      <c r="BW99" s="760"/>
      <c r="BX99" s="760"/>
      <c r="BY99" s="760"/>
      <c r="BZ99" s="760"/>
      <c r="CA99" s="760"/>
      <c r="CB99" s="760"/>
      <c r="CC99" s="760"/>
      <c r="CD99" s="760"/>
      <c r="CE99" s="760"/>
      <c r="CF99" s="760"/>
      <c r="CG99" s="760"/>
      <c r="CH99" s="760"/>
      <c r="CI99" s="760"/>
      <c r="CJ99" s="760"/>
      <c r="CK99" s="760"/>
      <c r="CL99" s="760"/>
      <c r="CM99" s="760"/>
      <c r="CN99" s="760"/>
      <c r="CO99" s="760"/>
      <c r="CP99" s="760"/>
      <c r="CQ99" s="760"/>
      <c r="CR99" s="760"/>
      <c r="CS99" s="760"/>
      <c r="CT99" s="760"/>
      <c r="CU99" s="760"/>
      <c r="CV99" s="760"/>
      <c r="CW99" s="760"/>
      <c r="CX99" s="760"/>
      <c r="CY99" s="760"/>
      <c r="CZ99" s="760"/>
      <c r="DA99" s="760"/>
      <c r="DB99" s="760"/>
      <c r="DC99" s="760"/>
      <c r="DD99" s="760"/>
      <c r="DE99" s="760"/>
      <c r="DF99" s="760"/>
      <c r="DG99" s="760"/>
      <c r="DH99" s="760"/>
      <c r="DI99" s="760"/>
      <c r="DJ99" s="760"/>
      <c r="DK99" s="760"/>
      <c r="DL99" s="760"/>
      <c r="DM99" s="760"/>
      <c r="DN99" s="760"/>
      <c r="DO99" s="760"/>
      <c r="DP99" s="760"/>
      <c r="DQ99" s="760"/>
      <c r="DR99" s="760"/>
      <c r="DS99" s="760"/>
    </row>
    <row r="100" spans="1:123" s="761" customFormat="1" ht="28.5">
      <c r="A100" s="789" t="s">
        <v>1513</v>
      </c>
      <c r="B100" s="803" t="s">
        <v>1514</v>
      </c>
      <c r="C100" s="804">
        <v>0</v>
      </c>
      <c r="D100" s="804">
        <v>0</v>
      </c>
      <c r="E100" s="829">
        <v>0</v>
      </c>
      <c r="F100" s="829">
        <v>0</v>
      </c>
      <c r="G100" s="829">
        <v>0</v>
      </c>
      <c r="H100" s="829">
        <v>0</v>
      </c>
      <c r="I100" s="829">
        <v>0</v>
      </c>
      <c r="J100" s="829">
        <v>0</v>
      </c>
      <c r="K100" s="842"/>
      <c r="L100" s="760"/>
      <c r="M100" s="760"/>
      <c r="N100" s="760"/>
      <c r="O100" s="760"/>
      <c r="P100" s="760"/>
      <c r="Q100" s="760"/>
      <c r="R100" s="760"/>
      <c r="S100" s="760"/>
      <c r="T100" s="760"/>
      <c r="U100" s="760"/>
      <c r="V100" s="760"/>
      <c r="W100" s="760"/>
      <c r="X100" s="760"/>
      <c r="Y100" s="760"/>
      <c r="Z100" s="760"/>
      <c r="AA100" s="760"/>
      <c r="AB100" s="760"/>
      <c r="AC100" s="760"/>
      <c r="AD100" s="760"/>
      <c r="AE100" s="760"/>
      <c r="AF100" s="760"/>
      <c r="AG100" s="760"/>
      <c r="AH100" s="760"/>
      <c r="AI100" s="760"/>
      <c r="AJ100" s="760"/>
      <c r="AK100" s="760"/>
      <c r="AL100" s="760"/>
      <c r="AM100" s="760"/>
      <c r="AN100" s="760"/>
      <c r="AO100" s="760"/>
      <c r="AP100" s="760"/>
      <c r="AQ100" s="760"/>
      <c r="AR100" s="760"/>
      <c r="AS100" s="760"/>
      <c r="AT100" s="760"/>
      <c r="AU100" s="760"/>
      <c r="AV100" s="760"/>
      <c r="AW100" s="760"/>
      <c r="AX100" s="760"/>
      <c r="AY100" s="760"/>
      <c r="AZ100" s="760"/>
      <c r="BA100" s="760"/>
      <c r="BB100" s="760"/>
      <c r="BC100" s="760"/>
      <c r="BD100" s="760"/>
      <c r="BE100" s="760"/>
      <c r="BF100" s="760"/>
      <c r="BG100" s="760"/>
      <c r="BH100" s="760"/>
      <c r="BI100" s="760"/>
      <c r="BJ100" s="760"/>
      <c r="BK100" s="760"/>
      <c r="BL100" s="760"/>
      <c r="BM100" s="760"/>
      <c r="BN100" s="760"/>
      <c r="BO100" s="760"/>
      <c r="BP100" s="760"/>
      <c r="BQ100" s="760"/>
      <c r="BR100" s="760"/>
      <c r="BS100" s="760"/>
      <c r="BT100" s="760"/>
      <c r="BU100" s="760"/>
      <c r="BV100" s="760"/>
      <c r="BW100" s="760"/>
      <c r="BX100" s="760"/>
      <c r="BY100" s="760"/>
      <c r="BZ100" s="760"/>
      <c r="CA100" s="760"/>
      <c r="CB100" s="760"/>
      <c r="CC100" s="760"/>
      <c r="CD100" s="760"/>
      <c r="CE100" s="760"/>
      <c r="CF100" s="760"/>
      <c r="CG100" s="760"/>
      <c r="CH100" s="760"/>
      <c r="CI100" s="760"/>
      <c r="CJ100" s="760"/>
      <c r="CK100" s="760"/>
      <c r="CL100" s="760"/>
      <c r="CM100" s="760"/>
      <c r="CN100" s="760"/>
      <c r="CO100" s="760"/>
      <c r="CP100" s="760"/>
      <c r="CQ100" s="760"/>
      <c r="CR100" s="760"/>
      <c r="CS100" s="760"/>
      <c r="CT100" s="760"/>
      <c r="CU100" s="760"/>
      <c r="CV100" s="760"/>
      <c r="CW100" s="760"/>
      <c r="CX100" s="760"/>
      <c r="CY100" s="760"/>
      <c r="CZ100" s="760"/>
      <c r="DA100" s="760"/>
      <c r="DB100" s="760"/>
      <c r="DC100" s="760"/>
      <c r="DD100" s="760"/>
      <c r="DE100" s="760"/>
      <c r="DF100" s="760"/>
      <c r="DG100" s="760"/>
      <c r="DH100" s="760"/>
      <c r="DI100" s="760"/>
      <c r="DJ100" s="760"/>
      <c r="DK100" s="760"/>
      <c r="DL100" s="760"/>
      <c r="DM100" s="760"/>
      <c r="DN100" s="760"/>
      <c r="DO100" s="760"/>
      <c r="DP100" s="760"/>
      <c r="DQ100" s="760"/>
      <c r="DR100" s="760"/>
      <c r="DS100" s="760"/>
    </row>
    <row r="101" spans="1:123" s="761" customFormat="1">
      <c r="A101" s="789" t="s">
        <v>1515</v>
      </c>
      <c r="B101" s="776" t="s">
        <v>1516</v>
      </c>
      <c r="C101" s="804"/>
      <c r="D101" s="804"/>
      <c r="E101" s="829"/>
      <c r="F101" s="829"/>
      <c r="G101" s="829"/>
      <c r="H101" s="829"/>
      <c r="I101" s="829"/>
      <c r="J101" s="829"/>
      <c r="K101" s="842"/>
      <c r="L101" s="760"/>
      <c r="M101" s="760"/>
      <c r="N101" s="760"/>
      <c r="O101" s="760"/>
      <c r="P101" s="760"/>
      <c r="Q101" s="760"/>
      <c r="R101" s="760"/>
      <c r="S101" s="760"/>
      <c r="T101" s="760"/>
      <c r="U101" s="760"/>
      <c r="V101" s="760"/>
      <c r="W101" s="760"/>
      <c r="X101" s="760"/>
      <c r="Y101" s="760"/>
      <c r="Z101" s="760"/>
      <c r="AA101" s="760"/>
      <c r="AB101" s="760"/>
      <c r="AC101" s="760"/>
      <c r="AD101" s="760"/>
      <c r="AE101" s="760"/>
      <c r="AF101" s="760"/>
      <c r="AG101" s="760"/>
      <c r="AH101" s="760"/>
      <c r="AI101" s="760"/>
      <c r="AJ101" s="760"/>
      <c r="AK101" s="760"/>
      <c r="AL101" s="760"/>
      <c r="AM101" s="760"/>
      <c r="AN101" s="760"/>
      <c r="AO101" s="760"/>
      <c r="AP101" s="760"/>
      <c r="AQ101" s="760"/>
      <c r="AR101" s="760"/>
      <c r="AS101" s="760"/>
      <c r="AT101" s="760"/>
      <c r="AU101" s="760"/>
      <c r="AV101" s="760"/>
      <c r="AW101" s="760"/>
      <c r="AX101" s="760"/>
      <c r="AY101" s="760"/>
      <c r="AZ101" s="760"/>
      <c r="BA101" s="760"/>
      <c r="BB101" s="760"/>
      <c r="BC101" s="760"/>
      <c r="BD101" s="760"/>
      <c r="BE101" s="760"/>
      <c r="BF101" s="760"/>
      <c r="BG101" s="760"/>
      <c r="BH101" s="760"/>
      <c r="BI101" s="760"/>
      <c r="BJ101" s="760"/>
      <c r="BK101" s="760"/>
      <c r="BL101" s="760"/>
      <c r="BM101" s="760"/>
      <c r="BN101" s="760"/>
      <c r="BO101" s="760"/>
      <c r="BP101" s="760"/>
      <c r="BQ101" s="760"/>
      <c r="BR101" s="760"/>
      <c r="BS101" s="760"/>
      <c r="BT101" s="760"/>
      <c r="BU101" s="760"/>
      <c r="BV101" s="760"/>
      <c r="BW101" s="760"/>
      <c r="BX101" s="760"/>
      <c r="BY101" s="760"/>
      <c r="BZ101" s="760"/>
      <c r="CA101" s="760"/>
      <c r="CB101" s="760"/>
      <c r="CC101" s="760"/>
      <c r="CD101" s="760"/>
      <c r="CE101" s="760"/>
      <c r="CF101" s="760"/>
      <c r="CG101" s="760"/>
      <c r="CH101" s="760"/>
      <c r="CI101" s="760"/>
      <c r="CJ101" s="760"/>
      <c r="CK101" s="760"/>
      <c r="CL101" s="760"/>
      <c r="CM101" s="760"/>
      <c r="CN101" s="760"/>
      <c r="CO101" s="760"/>
      <c r="CP101" s="760"/>
      <c r="CQ101" s="760"/>
      <c r="CR101" s="760"/>
      <c r="CS101" s="760"/>
      <c r="CT101" s="760"/>
      <c r="CU101" s="760"/>
      <c r="CV101" s="760"/>
      <c r="CW101" s="760"/>
      <c r="CX101" s="760"/>
      <c r="CY101" s="760"/>
      <c r="CZ101" s="760"/>
      <c r="DA101" s="760"/>
      <c r="DB101" s="760"/>
      <c r="DC101" s="760"/>
      <c r="DD101" s="760"/>
      <c r="DE101" s="760"/>
      <c r="DF101" s="760"/>
      <c r="DG101" s="760"/>
      <c r="DH101" s="760"/>
      <c r="DI101" s="760"/>
      <c r="DJ101" s="760"/>
      <c r="DK101" s="760"/>
      <c r="DL101" s="760"/>
      <c r="DM101" s="760"/>
      <c r="DN101" s="760"/>
      <c r="DO101" s="760"/>
      <c r="DP101" s="760"/>
      <c r="DQ101" s="760"/>
      <c r="DR101" s="760"/>
      <c r="DS101" s="760"/>
    </row>
    <row r="102" spans="1:123" s="761" customFormat="1">
      <c r="A102" s="789" t="s">
        <v>1517</v>
      </c>
      <c r="B102" s="803" t="s">
        <v>1518</v>
      </c>
      <c r="C102" s="804"/>
      <c r="D102" s="804"/>
      <c r="E102" s="829"/>
      <c r="F102" s="829"/>
      <c r="G102" s="829"/>
      <c r="H102" s="829"/>
      <c r="I102" s="829"/>
      <c r="J102" s="829"/>
      <c r="K102" s="842"/>
      <c r="L102" s="760"/>
      <c r="M102" s="760"/>
      <c r="N102" s="760"/>
      <c r="O102" s="760"/>
      <c r="P102" s="760"/>
      <c r="Q102" s="760"/>
      <c r="R102" s="760"/>
      <c r="S102" s="760"/>
      <c r="T102" s="760"/>
      <c r="U102" s="760"/>
      <c r="V102" s="760"/>
      <c r="W102" s="760"/>
      <c r="X102" s="760"/>
      <c r="Y102" s="760"/>
      <c r="Z102" s="760"/>
      <c r="AA102" s="760"/>
      <c r="AB102" s="760"/>
      <c r="AC102" s="760"/>
      <c r="AD102" s="760"/>
      <c r="AE102" s="760"/>
      <c r="AF102" s="760"/>
      <c r="AG102" s="760"/>
      <c r="AH102" s="760"/>
      <c r="AI102" s="760"/>
      <c r="AJ102" s="760"/>
      <c r="AK102" s="760"/>
      <c r="AL102" s="760"/>
      <c r="AM102" s="760"/>
      <c r="AN102" s="760"/>
      <c r="AO102" s="760"/>
      <c r="AP102" s="760"/>
      <c r="AQ102" s="760"/>
      <c r="AR102" s="760"/>
      <c r="AS102" s="760"/>
      <c r="AT102" s="760"/>
      <c r="AU102" s="760"/>
      <c r="AV102" s="760"/>
      <c r="AW102" s="760"/>
      <c r="AX102" s="760"/>
      <c r="AY102" s="760"/>
      <c r="AZ102" s="760"/>
      <c r="BA102" s="760"/>
      <c r="BB102" s="760"/>
      <c r="BC102" s="760"/>
      <c r="BD102" s="760"/>
      <c r="BE102" s="760"/>
      <c r="BF102" s="760"/>
      <c r="BG102" s="760"/>
      <c r="BH102" s="760"/>
      <c r="BI102" s="760"/>
      <c r="BJ102" s="760"/>
      <c r="BK102" s="760"/>
      <c r="BL102" s="760"/>
      <c r="BM102" s="760"/>
      <c r="BN102" s="760"/>
      <c r="BO102" s="760"/>
      <c r="BP102" s="760"/>
      <c r="BQ102" s="760"/>
      <c r="BR102" s="760"/>
      <c r="BS102" s="760"/>
      <c r="BT102" s="760"/>
      <c r="BU102" s="760"/>
      <c r="BV102" s="760"/>
      <c r="BW102" s="760"/>
      <c r="BX102" s="760"/>
      <c r="BY102" s="760"/>
      <c r="BZ102" s="760"/>
      <c r="CA102" s="760"/>
      <c r="CB102" s="760"/>
      <c r="CC102" s="760"/>
      <c r="CD102" s="760"/>
      <c r="CE102" s="760"/>
      <c r="CF102" s="760"/>
      <c r="CG102" s="760"/>
      <c r="CH102" s="760"/>
      <c r="CI102" s="760"/>
      <c r="CJ102" s="760"/>
      <c r="CK102" s="760"/>
      <c r="CL102" s="760"/>
      <c r="CM102" s="760"/>
      <c r="CN102" s="760"/>
      <c r="CO102" s="760"/>
      <c r="CP102" s="760"/>
      <c r="CQ102" s="760"/>
      <c r="CR102" s="760"/>
      <c r="CS102" s="760"/>
      <c r="CT102" s="760"/>
      <c r="CU102" s="760"/>
      <c r="CV102" s="760"/>
      <c r="CW102" s="760"/>
      <c r="CX102" s="760"/>
      <c r="CY102" s="760"/>
      <c r="CZ102" s="760"/>
      <c r="DA102" s="760"/>
      <c r="DB102" s="760"/>
      <c r="DC102" s="760"/>
      <c r="DD102" s="760"/>
      <c r="DE102" s="760"/>
      <c r="DF102" s="760"/>
      <c r="DG102" s="760"/>
      <c r="DH102" s="760"/>
      <c r="DI102" s="760"/>
      <c r="DJ102" s="760"/>
      <c r="DK102" s="760"/>
      <c r="DL102" s="760"/>
      <c r="DM102" s="760"/>
      <c r="DN102" s="760"/>
      <c r="DO102" s="760"/>
      <c r="DP102" s="760"/>
      <c r="DQ102" s="760"/>
      <c r="DR102" s="760"/>
      <c r="DS102" s="760"/>
    </row>
    <row r="103" spans="1:123" s="761" customFormat="1">
      <c r="A103" s="789" t="s">
        <v>1519</v>
      </c>
      <c r="B103" s="803" t="s">
        <v>1520</v>
      </c>
      <c r="C103" s="778"/>
      <c r="D103" s="778"/>
      <c r="E103" s="778"/>
      <c r="F103" s="778"/>
      <c r="G103" s="778"/>
      <c r="H103" s="778"/>
      <c r="I103" s="778"/>
      <c r="J103" s="778"/>
      <c r="K103" s="842"/>
      <c r="L103" s="760"/>
      <c r="M103" s="760"/>
      <c r="N103" s="760"/>
      <c r="O103" s="760"/>
      <c r="P103" s="760"/>
      <c r="Q103" s="760"/>
      <c r="R103" s="760"/>
      <c r="S103" s="760"/>
      <c r="T103" s="760"/>
      <c r="U103" s="760"/>
      <c r="V103" s="760"/>
      <c r="W103" s="760"/>
      <c r="X103" s="760"/>
      <c r="Y103" s="760"/>
      <c r="Z103" s="760"/>
      <c r="AA103" s="760"/>
      <c r="AB103" s="760"/>
      <c r="AC103" s="760"/>
      <c r="AD103" s="760"/>
      <c r="AE103" s="760"/>
      <c r="AF103" s="760"/>
      <c r="AG103" s="760"/>
      <c r="AH103" s="760"/>
      <c r="AI103" s="760"/>
      <c r="AJ103" s="760"/>
      <c r="AK103" s="760"/>
      <c r="AL103" s="760"/>
      <c r="AM103" s="760"/>
      <c r="AN103" s="760"/>
      <c r="AO103" s="760"/>
      <c r="AP103" s="760"/>
      <c r="AQ103" s="760"/>
      <c r="AR103" s="760"/>
      <c r="AS103" s="760"/>
      <c r="AT103" s="760"/>
      <c r="AU103" s="760"/>
      <c r="AV103" s="760"/>
      <c r="AW103" s="760"/>
      <c r="AX103" s="760"/>
      <c r="AY103" s="760"/>
      <c r="AZ103" s="760"/>
      <c r="BA103" s="760"/>
      <c r="BB103" s="760"/>
      <c r="BC103" s="760"/>
      <c r="BD103" s="760"/>
      <c r="BE103" s="760"/>
      <c r="BF103" s="760"/>
      <c r="BG103" s="760"/>
      <c r="BH103" s="760"/>
      <c r="BI103" s="760"/>
      <c r="BJ103" s="760"/>
      <c r="BK103" s="760"/>
      <c r="BL103" s="760"/>
      <c r="BM103" s="760"/>
      <c r="BN103" s="760"/>
      <c r="BO103" s="760"/>
      <c r="BP103" s="760"/>
      <c r="BQ103" s="760"/>
      <c r="BR103" s="760"/>
      <c r="BS103" s="760"/>
      <c r="BT103" s="760"/>
      <c r="BU103" s="760"/>
      <c r="BV103" s="760"/>
      <c r="BW103" s="760"/>
      <c r="BX103" s="760"/>
      <c r="BY103" s="760"/>
      <c r="BZ103" s="760"/>
      <c r="CA103" s="760"/>
      <c r="CB103" s="760"/>
      <c r="CC103" s="760"/>
      <c r="CD103" s="760"/>
      <c r="CE103" s="760"/>
      <c r="CF103" s="760"/>
      <c r="CG103" s="760"/>
      <c r="CH103" s="760"/>
      <c r="CI103" s="760"/>
      <c r="CJ103" s="760"/>
      <c r="CK103" s="760"/>
      <c r="CL103" s="760"/>
      <c r="CM103" s="760"/>
      <c r="CN103" s="760"/>
      <c r="CO103" s="760"/>
      <c r="CP103" s="760"/>
      <c r="CQ103" s="760"/>
      <c r="CR103" s="760"/>
      <c r="CS103" s="760"/>
      <c r="CT103" s="760"/>
      <c r="CU103" s="760"/>
      <c r="CV103" s="760"/>
      <c r="CW103" s="760"/>
      <c r="CX103" s="760"/>
      <c r="CY103" s="760"/>
      <c r="CZ103" s="760"/>
      <c r="DA103" s="760"/>
      <c r="DB103" s="760"/>
      <c r="DC103" s="760"/>
      <c r="DD103" s="760"/>
      <c r="DE103" s="760"/>
      <c r="DF103" s="760"/>
      <c r="DG103" s="760"/>
      <c r="DH103" s="760"/>
      <c r="DI103" s="760"/>
      <c r="DJ103" s="760"/>
      <c r="DK103" s="760"/>
      <c r="DL103" s="760"/>
      <c r="DM103" s="760"/>
      <c r="DN103" s="760"/>
      <c r="DO103" s="760"/>
      <c r="DP103" s="760"/>
      <c r="DQ103" s="760"/>
      <c r="DR103" s="760"/>
      <c r="DS103" s="760"/>
    </row>
    <row r="104" spans="1:123" s="761" customFormat="1" ht="28.5">
      <c r="A104" s="789" t="s">
        <v>1521</v>
      </c>
      <c r="B104" s="803" t="s">
        <v>1522</v>
      </c>
      <c r="C104" s="778"/>
      <c r="D104" s="778"/>
      <c r="E104" s="778"/>
      <c r="F104" s="778"/>
      <c r="G104" s="778"/>
      <c r="H104" s="778"/>
      <c r="I104" s="778"/>
      <c r="J104" s="778"/>
      <c r="K104" s="842"/>
      <c r="L104" s="760"/>
      <c r="M104" s="760"/>
      <c r="N104" s="760"/>
      <c r="O104" s="760"/>
      <c r="P104" s="760"/>
      <c r="Q104" s="760"/>
      <c r="R104" s="760"/>
      <c r="S104" s="760"/>
      <c r="T104" s="760"/>
      <c r="U104" s="760"/>
      <c r="V104" s="760"/>
      <c r="W104" s="760"/>
      <c r="X104" s="760"/>
      <c r="Y104" s="760"/>
      <c r="Z104" s="760"/>
      <c r="AA104" s="760"/>
      <c r="AB104" s="760"/>
      <c r="AC104" s="760"/>
      <c r="AD104" s="760"/>
      <c r="AE104" s="760"/>
      <c r="AF104" s="760"/>
      <c r="AG104" s="760"/>
      <c r="AH104" s="760"/>
      <c r="AI104" s="760"/>
      <c r="AJ104" s="760"/>
      <c r="AK104" s="760"/>
      <c r="AL104" s="760"/>
      <c r="AM104" s="760"/>
      <c r="AN104" s="760"/>
      <c r="AO104" s="760"/>
      <c r="AP104" s="760"/>
      <c r="AQ104" s="760"/>
      <c r="AR104" s="760"/>
      <c r="AS104" s="760"/>
      <c r="AT104" s="760"/>
      <c r="AU104" s="760"/>
      <c r="AV104" s="760"/>
      <c r="AW104" s="760"/>
      <c r="AX104" s="760"/>
      <c r="AY104" s="760"/>
      <c r="AZ104" s="760"/>
      <c r="BA104" s="760"/>
      <c r="BB104" s="760"/>
      <c r="BC104" s="760"/>
      <c r="BD104" s="760"/>
      <c r="BE104" s="760"/>
      <c r="BF104" s="760"/>
      <c r="BG104" s="760"/>
      <c r="BH104" s="760"/>
      <c r="BI104" s="760"/>
      <c r="BJ104" s="760"/>
      <c r="BK104" s="760"/>
      <c r="BL104" s="760"/>
      <c r="BM104" s="760"/>
      <c r="BN104" s="760"/>
      <c r="BO104" s="760"/>
      <c r="BP104" s="760"/>
      <c r="BQ104" s="760"/>
      <c r="BR104" s="760"/>
      <c r="BS104" s="760"/>
      <c r="BT104" s="760"/>
      <c r="BU104" s="760"/>
      <c r="BV104" s="760"/>
      <c r="BW104" s="760"/>
      <c r="BX104" s="760"/>
      <c r="BY104" s="760"/>
      <c r="BZ104" s="760"/>
      <c r="CA104" s="760"/>
      <c r="CB104" s="760"/>
      <c r="CC104" s="760"/>
      <c r="CD104" s="760"/>
      <c r="CE104" s="760"/>
      <c r="CF104" s="760"/>
      <c r="CG104" s="760"/>
      <c r="CH104" s="760"/>
      <c r="CI104" s="760"/>
      <c r="CJ104" s="760"/>
      <c r="CK104" s="760"/>
      <c r="CL104" s="760"/>
      <c r="CM104" s="760"/>
      <c r="CN104" s="760"/>
      <c r="CO104" s="760"/>
      <c r="CP104" s="760"/>
      <c r="CQ104" s="760"/>
      <c r="CR104" s="760"/>
      <c r="CS104" s="760"/>
      <c r="CT104" s="760"/>
      <c r="CU104" s="760"/>
      <c r="CV104" s="760"/>
      <c r="CW104" s="760"/>
      <c r="CX104" s="760"/>
      <c r="CY104" s="760"/>
      <c r="CZ104" s="760"/>
      <c r="DA104" s="760"/>
      <c r="DB104" s="760"/>
      <c r="DC104" s="760"/>
      <c r="DD104" s="760"/>
      <c r="DE104" s="760"/>
      <c r="DF104" s="760"/>
      <c r="DG104" s="760"/>
      <c r="DH104" s="760"/>
      <c r="DI104" s="760"/>
      <c r="DJ104" s="760"/>
      <c r="DK104" s="760"/>
      <c r="DL104" s="760"/>
      <c r="DM104" s="760"/>
      <c r="DN104" s="760"/>
      <c r="DO104" s="760"/>
      <c r="DP104" s="760"/>
      <c r="DQ104" s="760"/>
      <c r="DR104" s="760"/>
      <c r="DS104" s="760"/>
    </row>
    <row r="105" spans="1:123" s="761" customFormat="1">
      <c r="A105" s="789" t="s">
        <v>1523</v>
      </c>
      <c r="B105" s="803" t="s">
        <v>1524</v>
      </c>
      <c r="C105" s="778">
        <v>0</v>
      </c>
      <c r="D105" s="778">
        <v>0</v>
      </c>
      <c r="E105" s="778">
        <v>0</v>
      </c>
      <c r="F105" s="778">
        <v>0</v>
      </c>
      <c r="G105" s="778">
        <v>0</v>
      </c>
      <c r="H105" s="778">
        <v>0</v>
      </c>
      <c r="I105" s="778">
        <v>0</v>
      </c>
      <c r="J105" s="778">
        <v>0</v>
      </c>
      <c r="K105" s="842"/>
      <c r="L105" s="760"/>
      <c r="M105" s="760"/>
      <c r="N105" s="760"/>
      <c r="O105" s="760"/>
      <c r="P105" s="760"/>
      <c r="Q105" s="760"/>
      <c r="R105" s="760"/>
      <c r="S105" s="760"/>
      <c r="T105" s="760"/>
      <c r="U105" s="760"/>
      <c r="V105" s="760"/>
      <c r="W105" s="760"/>
      <c r="X105" s="760"/>
      <c r="Y105" s="760"/>
      <c r="Z105" s="760"/>
      <c r="AA105" s="760"/>
      <c r="AB105" s="760"/>
      <c r="AC105" s="760"/>
      <c r="AD105" s="760"/>
      <c r="AE105" s="760"/>
      <c r="AF105" s="760"/>
      <c r="AG105" s="760"/>
      <c r="AH105" s="760"/>
      <c r="AI105" s="760"/>
      <c r="AJ105" s="760"/>
      <c r="AK105" s="760"/>
      <c r="AL105" s="760"/>
      <c r="AM105" s="760"/>
      <c r="AN105" s="760"/>
      <c r="AO105" s="760"/>
      <c r="AP105" s="760"/>
      <c r="AQ105" s="760"/>
      <c r="AR105" s="760"/>
      <c r="AS105" s="760"/>
      <c r="AT105" s="760"/>
      <c r="AU105" s="760"/>
      <c r="AV105" s="760"/>
      <c r="AW105" s="760"/>
      <c r="AX105" s="760"/>
      <c r="AY105" s="760"/>
      <c r="AZ105" s="760"/>
      <c r="BA105" s="760"/>
      <c r="BB105" s="760"/>
      <c r="BC105" s="760"/>
      <c r="BD105" s="760"/>
      <c r="BE105" s="760"/>
      <c r="BF105" s="760"/>
      <c r="BG105" s="760"/>
      <c r="BH105" s="760"/>
      <c r="BI105" s="760"/>
      <c r="BJ105" s="760"/>
      <c r="BK105" s="760"/>
      <c r="BL105" s="760"/>
      <c r="BM105" s="760"/>
      <c r="BN105" s="760"/>
      <c r="BO105" s="760"/>
      <c r="BP105" s="760"/>
      <c r="BQ105" s="760"/>
      <c r="BR105" s="760"/>
      <c r="BS105" s="760"/>
      <c r="BT105" s="760"/>
      <c r="BU105" s="760"/>
      <c r="BV105" s="760"/>
      <c r="BW105" s="760"/>
      <c r="BX105" s="760"/>
      <c r="BY105" s="760"/>
      <c r="BZ105" s="760"/>
      <c r="CA105" s="760"/>
      <c r="CB105" s="760"/>
      <c r="CC105" s="760"/>
      <c r="CD105" s="760"/>
      <c r="CE105" s="760"/>
      <c r="CF105" s="760"/>
      <c r="CG105" s="760"/>
      <c r="CH105" s="760"/>
      <c r="CI105" s="760"/>
      <c r="CJ105" s="760"/>
      <c r="CK105" s="760"/>
      <c r="CL105" s="760"/>
      <c r="CM105" s="760"/>
      <c r="CN105" s="760"/>
      <c r="CO105" s="760"/>
      <c r="CP105" s="760"/>
      <c r="CQ105" s="760"/>
      <c r="CR105" s="760"/>
      <c r="CS105" s="760"/>
      <c r="CT105" s="760"/>
      <c r="CU105" s="760"/>
      <c r="CV105" s="760"/>
      <c r="CW105" s="760"/>
      <c r="CX105" s="760"/>
      <c r="CY105" s="760"/>
      <c r="CZ105" s="760"/>
      <c r="DA105" s="760"/>
      <c r="DB105" s="760"/>
      <c r="DC105" s="760"/>
      <c r="DD105" s="760"/>
      <c r="DE105" s="760"/>
      <c r="DF105" s="760"/>
      <c r="DG105" s="760"/>
      <c r="DH105" s="760"/>
      <c r="DI105" s="760"/>
      <c r="DJ105" s="760"/>
      <c r="DK105" s="760"/>
      <c r="DL105" s="760"/>
      <c r="DM105" s="760"/>
      <c r="DN105" s="760"/>
      <c r="DO105" s="760"/>
      <c r="DP105" s="760"/>
      <c r="DQ105" s="760"/>
      <c r="DR105" s="760"/>
      <c r="DS105" s="760"/>
    </row>
    <row r="106" spans="1:123" s="761" customFormat="1">
      <c r="A106" s="789" t="s">
        <v>1525</v>
      </c>
      <c r="B106" s="776" t="s">
        <v>1526</v>
      </c>
      <c r="C106" s="778"/>
      <c r="D106" s="778"/>
      <c r="E106" s="778"/>
      <c r="F106" s="778"/>
      <c r="G106" s="778"/>
      <c r="H106" s="778"/>
      <c r="I106" s="778"/>
      <c r="J106" s="778"/>
      <c r="K106" s="842"/>
      <c r="L106" s="760"/>
      <c r="M106" s="760"/>
      <c r="N106" s="760"/>
      <c r="O106" s="760"/>
      <c r="P106" s="760"/>
      <c r="Q106" s="760"/>
      <c r="R106" s="760"/>
      <c r="S106" s="760"/>
      <c r="T106" s="760"/>
      <c r="U106" s="760"/>
      <c r="V106" s="760"/>
      <c r="W106" s="760"/>
      <c r="X106" s="760"/>
      <c r="Y106" s="760"/>
      <c r="Z106" s="760"/>
      <c r="AA106" s="760"/>
      <c r="AB106" s="760"/>
      <c r="AC106" s="760"/>
      <c r="AD106" s="760"/>
      <c r="AE106" s="760"/>
      <c r="AF106" s="760"/>
      <c r="AG106" s="760"/>
      <c r="AH106" s="760"/>
      <c r="AI106" s="760"/>
      <c r="AJ106" s="760"/>
      <c r="AK106" s="760"/>
      <c r="AL106" s="760"/>
      <c r="AM106" s="760"/>
      <c r="AN106" s="760"/>
      <c r="AO106" s="760"/>
      <c r="AP106" s="760"/>
      <c r="AQ106" s="760"/>
      <c r="AR106" s="760"/>
      <c r="AS106" s="760"/>
      <c r="AT106" s="760"/>
      <c r="AU106" s="760"/>
      <c r="AV106" s="760"/>
      <c r="AW106" s="760"/>
      <c r="AX106" s="760"/>
      <c r="AY106" s="760"/>
      <c r="AZ106" s="760"/>
      <c r="BA106" s="760"/>
      <c r="BB106" s="760"/>
      <c r="BC106" s="760"/>
      <c r="BD106" s="760"/>
      <c r="BE106" s="760"/>
      <c r="BF106" s="760"/>
      <c r="BG106" s="760"/>
      <c r="BH106" s="760"/>
      <c r="BI106" s="760"/>
      <c r="BJ106" s="760"/>
      <c r="BK106" s="760"/>
      <c r="BL106" s="760"/>
      <c r="BM106" s="760"/>
      <c r="BN106" s="760"/>
      <c r="BO106" s="760"/>
      <c r="BP106" s="760"/>
      <c r="BQ106" s="760"/>
      <c r="BR106" s="760"/>
      <c r="BS106" s="760"/>
      <c r="BT106" s="760"/>
      <c r="BU106" s="760"/>
      <c r="BV106" s="760"/>
      <c r="BW106" s="760"/>
      <c r="BX106" s="760"/>
      <c r="BY106" s="760"/>
      <c r="BZ106" s="760"/>
      <c r="CA106" s="760"/>
      <c r="CB106" s="760"/>
      <c r="CC106" s="760"/>
      <c r="CD106" s="760"/>
      <c r="CE106" s="760"/>
      <c r="CF106" s="760"/>
      <c r="CG106" s="760"/>
      <c r="CH106" s="760"/>
      <c r="CI106" s="760"/>
      <c r="CJ106" s="760"/>
      <c r="CK106" s="760"/>
      <c r="CL106" s="760"/>
      <c r="CM106" s="760"/>
      <c r="CN106" s="760"/>
      <c r="CO106" s="760"/>
      <c r="CP106" s="760"/>
      <c r="CQ106" s="760"/>
      <c r="CR106" s="760"/>
      <c r="CS106" s="760"/>
      <c r="CT106" s="760"/>
      <c r="CU106" s="760"/>
      <c r="CV106" s="760"/>
      <c r="CW106" s="760"/>
      <c r="CX106" s="760"/>
      <c r="CY106" s="760"/>
      <c r="CZ106" s="760"/>
      <c r="DA106" s="760"/>
      <c r="DB106" s="760"/>
      <c r="DC106" s="760"/>
      <c r="DD106" s="760"/>
      <c r="DE106" s="760"/>
      <c r="DF106" s="760"/>
      <c r="DG106" s="760"/>
      <c r="DH106" s="760"/>
      <c r="DI106" s="760"/>
      <c r="DJ106" s="760"/>
      <c r="DK106" s="760"/>
      <c r="DL106" s="760"/>
      <c r="DM106" s="760"/>
      <c r="DN106" s="760"/>
      <c r="DO106" s="760"/>
      <c r="DP106" s="760"/>
      <c r="DQ106" s="760"/>
      <c r="DR106" s="760"/>
      <c r="DS106" s="760"/>
    </row>
    <row r="107" spans="1:123" s="761" customFormat="1">
      <c r="A107" s="789" t="s">
        <v>1527</v>
      </c>
      <c r="B107" s="776" t="s">
        <v>1528</v>
      </c>
      <c r="C107" s="778"/>
      <c r="D107" s="778"/>
      <c r="E107" s="778"/>
      <c r="F107" s="778"/>
      <c r="G107" s="778"/>
      <c r="H107" s="778"/>
      <c r="I107" s="778"/>
      <c r="J107" s="778"/>
      <c r="K107" s="842"/>
      <c r="L107" s="760"/>
      <c r="M107" s="760"/>
      <c r="N107" s="760"/>
      <c r="O107" s="760"/>
      <c r="P107" s="760"/>
      <c r="Q107" s="760"/>
      <c r="R107" s="760"/>
      <c r="S107" s="760"/>
      <c r="T107" s="760"/>
      <c r="U107" s="760"/>
      <c r="V107" s="760"/>
      <c r="W107" s="760"/>
      <c r="X107" s="760"/>
      <c r="Y107" s="760"/>
      <c r="Z107" s="760"/>
      <c r="AA107" s="760"/>
      <c r="AB107" s="760"/>
      <c r="AC107" s="760"/>
      <c r="AD107" s="760"/>
      <c r="AE107" s="760"/>
      <c r="AF107" s="760"/>
      <c r="AG107" s="760"/>
      <c r="AH107" s="760"/>
      <c r="AI107" s="760"/>
      <c r="AJ107" s="760"/>
      <c r="AK107" s="760"/>
      <c r="AL107" s="760"/>
      <c r="AM107" s="760"/>
      <c r="AN107" s="760"/>
      <c r="AO107" s="760"/>
      <c r="AP107" s="760"/>
      <c r="AQ107" s="760"/>
      <c r="AR107" s="760"/>
      <c r="AS107" s="760"/>
      <c r="AT107" s="760"/>
      <c r="AU107" s="760"/>
      <c r="AV107" s="760"/>
      <c r="AW107" s="760"/>
      <c r="AX107" s="760"/>
      <c r="AY107" s="760"/>
      <c r="AZ107" s="760"/>
      <c r="BA107" s="760"/>
      <c r="BB107" s="760"/>
      <c r="BC107" s="760"/>
      <c r="BD107" s="760"/>
      <c r="BE107" s="760"/>
      <c r="BF107" s="760"/>
      <c r="BG107" s="760"/>
      <c r="BH107" s="760"/>
      <c r="BI107" s="760"/>
      <c r="BJ107" s="760"/>
      <c r="BK107" s="760"/>
      <c r="BL107" s="760"/>
      <c r="BM107" s="760"/>
      <c r="BN107" s="760"/>
      <c r="BO107" s="760"/>
      <c r="BP107" s="760"/>
      <c r="BQ107" s="760"/>
      <c r="BR107" s="760"/>
      <c r="BS107" s="760"/>
      <c r="BT107" s="760"/>
      <c r="BU107" s="760"/>
      <c r="BV107" s="760"/>
      <c r="BW107" s="760"/>
      <c r="BX107" s="760"/>
      <c r="BY107" s="760"/>
      <c r="BZ107" s="760"/>
      <c r="CA107" s="760"/>
      <c r="CB107" s="760"/>
      <c r="CC107" s="760"/>
      <c r="CD107" s="760"/>
      <c r="CE107" s="760"/>
      <c r="CF107" s="760"/>
      <c r="CG107" s="760"/>
      <c r="CH107" s="760"/>
      <c r="CI107" s="760"/>
      <c r="CJ107" s="760"/>
      <c r="CK107" s="760"/>
      <c r="CL107" s="760"/>
      <c r="CM107" s="760"/>
      <c r="CN107" s="760"/>
      <c r="CO107" s="760"/>
      <c r="CP107" s="760"/>
      <c r="CQ107" s="760"/>
      <c r="CR107" s="760"/>
      <c r="CS107" s="760"/>
      <c r="CT107" s="760"/>
      <c r="CU107" s="760"/>
      <c r="CV107" s="760"/>
      <c r="CW107" s="760"/>
      <c r="CX107" s="760"/>
      <c r="CY107" s="760"/>
      <c r="CZ107" s="760"/>
      <c r="DA107" s="760"/>
      <c r="DB107" s="760"/>
      <c r="DC107" s="760"/>
      <c r="DD107" s="760"/>
      <c r="DE107" s="760"/>
      <c r="DF107" s="760"/>
      <c r="DG107" s="760"/>
      <c r="DH107" s="760"/>
      <c r="DI107" s="760"/>
      <c r="DJ107" s="760"/>
      <c r="DK107" s="760"/>
      <c r="DL107" s="760"/>
      <c r="DM107" s="760"/>
      <c r="DN107" s="760"/>
      <c r="DO107" s="760"/>
      <c r="DP107" s="760"/>
      <c r="DQ107" s="760"/>
      <c r="DR107" s="760"/>
      <c r="DS107" s="760"/>
    </row>
    <row r="108" spans="1:123" s="761" customFormat="1">
      <c r="A108" s="789" t="s">
        <v>1262</v>
      </c>
      <c r="B108" s="790" t="s">
        <v>1529</v>
      </c>
      <c r="C108" s="792"/>
      <c r="D108" s="792"/>
      <c r="E108" s="792"/>
      <c r="F108" s="792"/>
      <c r="G108" s="792"/>
      <c r="H108" s="792"/>
      <c r="I108" s="792"/>
      <c r="J108" s="792"/>
      <c r="K108" s="801"/>
      <c r="L108" s="760"/>
      <c r="M108" s="760"/>
      <c r="N108" s="760"/>
      <c r="O108" s="760"/>
      <c r="P108" s="760"/>
      <c r="Q108" s="760"/>
      <c r="R108" s="760"/>
      <c r="S108" s="760"/>
      <c r="T108" s="760"/>
      <c r="U108" s="760"/>
      <c r="V108" s="760"/>
      <c r="W108" s="760"/>
      <c r="X108" s="760"/>
      <c r="Y108" s="760"/>
      <c r="Z108" s="760"/>
      <c r="AA108" s="760"/>
      <c r="AB108" s="760"/>
      <c r="AC108" s="760"/>
      <c r="AD108" s="760"/>
      <c r="AE108" s="760"/>
      <c r="AF108" s="760"/>
      <c r="AG108" s="760"/>
      <c r="AH108" s="760"/>
      <c r="AI108" s="760"/>
      <c r="AJ108" s="760"/>
      <c r="AK108" s="760"/>
      <c r="AL108" s="760"/>
      <c r="AM108" s="760"/>
      <c r="AN108" s="760"/>
      <c r="AO108" s="760"/>
      <c r="AP108" s="760"/>
      <c r="AQ108" s="760"/>
      <c r="AR108" s="760"/>
      <c r="AS108" s="760"/>
      <c r="AT108" s="760"/>
      <c r="AU108" s="760"/>
      <c r="AV108" s="760"/>
      <c r="AW108" s="760"/>
      <c r="AX108" s="760"/>
      <c r="AY108" s="760"/>
      <c r="AZ108" s="760"/>
      <c r="BA108" s="760"/>
      <c r="BB108" s="760"/>
      <c r="BC108" s="760"/>
      <c r="BD108" s="760"/>
      <c r="BE108" s="760"/>
      <c r="BF108" s="760"/>
      <c r="BG108" s="760"/>
      <c r="BH108" s="760"/>
      <c r="BI108" s="760"/>
      <c r="BJ108" s="760"/>
      <c r="BK108" s="760"/>
      <c r="BL108" s="760"/>
      <c r="BM108" s="760"/>
      <c r="BN108" s="760"/>
      <c r="BO108" s="760"/>
      <c r="BP108" s="760"/>
      <c r="BQ108" s="760"/>
      <c r="BR108" s="760"/>
      <c r="BS108" s="760"/>
      <c r="BT108" s="760"/>
      <c r="BU108" s="760"/>
      <c r="BV108" s="760"/>
      <c r="BW108" s="760"/>
      <c r="BX108" s="760"/>
      <c r="BY108" s="760"/>
      <c r="BZ108" s="760"/>
      <c r="CA108" s="760"/>
      <c r="CB108" s="760"/>
      <c r="CC108" s="760"/>
      <c r="CD108" s="760"/>
      <c r="CE108" s="760"/>
      <c r="CF108" s="760"/>
      <c r="CG108" s="760"/>
      <c r="CH108" s="760"/>
      <c r="CI108" s="760"/>
      <c r="CJ108" s="760"/>
      <c r="CK108" s="760"/>
      <c r="CL108" s="760"/>
      <c r="CM108" s="760"/>
      <c r="CN108" s="760"/>
      <c r="CO108" s="760"/>
      <c r="CP108" s="760"/>
      <c r="CQ108" s="760"/>
      <c r="CR108" s="760"/>
      <c r="CS108" s="760"/>
      <c r="CT108" s="760"/>
      <c r="CU108" s="760"/>
      <c r="CV108" s="760"/>
      <c r="CW108" s="760"/>
      <c r="CX108" s="760"/>
      <c r="CY108" s="760"/>
      <c r="CZ108" s="760"/>
      <c r="DA108" s="760"/>
      <c r="DB108" s="760"/>
      <c r="DC108" s="760"/>
      <c r="DD108" s="760"/>
      <c r="DE108" s="760"/>
      <c r="DF108" s="760"/>
      <c r="DG108" s="760"/>
      <c r="DH108" s="760"/>
      <c r="DI108" s="760"/>
      <c r="DJ108" s="760"/>
      <c r="DK108" s="760"/>
      <c r="DL108" s="760"/>
      <c r="DM108" s="760"/>
      <c r="DN108" s="760"/>
      <c r="DO108" s="760"/>
      <c r="DP108" s="760"/>
      <c r="DQ108" s="760"/>
      <c r="DR108" s="760"/>
      <c r="DS108" s="760"/>
    </row>
    <row r="109" spans="1:123" s="761" customFormat="1">
      <c r="A109" s="785" t="s">
        <v>320</v>
      </c>
      <c r="B109" s="817" t="s">
        <v>1530</v>
      </c>
      <c r="C109" s="787">
        <v>0</v>
      </c>
      <c r="D109" s="787">
        <v>0</v>
      </c>
      <c r="E109" s="787">
        <v>18.07</v>
      </c>
      <c r="F109" s="787">
        <v>0</v>
      </c>
      <c r="G109" s="787">
        <v>18.739999999999998</v>
      </c>
      <c r="H109" s="787">
        <v>0</v>
      </c>
      <c r="I109" s="787">
        <v>19.52</v>
      </c>
      <c r="J109" s="787">
        <v>0</v>
      </c>
      <c r="K109" s="788"/>
      <c r="L109" s="760"/>
      <c r="M109" s="760"/>
      <c r="N109" s="760"/>
      <c r="O109" s="760"/>
      <c r="P109" s="760"/>
      <c r="Q109" s="760"/>
      <c r="R109" s="760"/>
      <c r="S109" s="760"/>
      <c r="T109" s="760"/>
      <c r="U109" s="760"/>
      <c r="V109" s="760"/>
      <c r="W109" s="760"/>
      <c r="X109" s="760"/>
      <c r="Y109" s="760"/>
      <c r="Z109" s="760"/>
      <c r="AA109" s="760"/>
      <c r="AB109" s="760"/>
      <c r="AC109" s="760"/>
      <c r="AD109" s="760"/>
      <c r="AE109" s="760"/>
      <c r="AF109" s="760"/>
      <c r="AG109" s="760"/>
      <c r="AH109" s="760"/>
      <c r="AI109" s="760"/>
      <c r="AJ109" s="760"/>
      <c r="AK109" s="760"/>
      <c r="AL109" s="760"/>
      <c r="AM109" s="760"/>
      <c r="AN109" s="760"/>
      <c r="AO109" s="760"/>
      <c r="AP109" s="760"/>
      <c r="AQ109" s="760"/>
      <c r="AR109" s="760"/>
      <c r="AS109" s="760"/>
      <c r="AT109" s="760"/>
      <c r="AU109" s="760"/>
      <c r="AV109" s="760"/>
      <c r="AW109" s="760"/>
      <c r="AX109" s="760"/>
      <c r="AY109" s="760"/>
      <c r="AZ109" s="760"/>
      <c r="BA109" s="760"/>
      <c r="BB109" s="760"/>
      <c r="BC109" s="760"/>
      <c r="BD109" s="760"/>
      <c r="BE109" s="760"/>
      <c r="BF109" s="760"/>
      <c r="BG109" s="760"/>
      <c r="BH109" s="760"/>
      <c r="BI109" s="760"/>
      <c r="BJ109" s="760"/>
      <c r="BK109" s="760"/>
      <c r="BL109" s="760"/>
      <c r="BM109" s="760"/>
      <c r="BN109" s="760"/>
      <c r="BO109" s="760"/>
      <c r="BP109" s="760"/>
      <c r="BQ109" s="760"/>
      <c r="BR109" s="760"/>
      <c r="BS109" s="760"/>
      <c r="BT109" s="760"/>
      <c r="BU109" s="760"/>
      <c r="BV109" s="760"/>
      <c r="BW109" s="760"/>
      <c r="BX109" s="760"/>
      <c r="BY109" s="760"/>
      <c r="BZ109" s="760"/>
      <c r="CA109" s="760"/>
      <c r="CB109" s="760"/>
      <c r="CC109" s="760"/>
      <c r="CD109" s="760"/>
      <c r="CE109" s="760"/>
      <c r="CF109" s="760"/>
      <c r="CG109" s="760"/>
      <c r="CH109" s="760"/>
      <c r="CI109" s="760"/>
      <c r="CJ109" s="760"/>
      <c r="CK109" s="760"/>
      <c r="CL109" s="760"/>
      <c r="CM109" s="760"/>
      <c r="CN109" s="760"/>
      <c r="CO109" s="760"/>
      <c r="CP109" s="760"/>
      <c r="CQ109" s="760"/>
      <c r="CR109" s="760"/>
      <c r="CS109" s="760"/>
      <c r="CT109" s="760"/>
      <c r="CU109" s="760"/>
      <c r="CV109" s="760"/>
      <c r="CW109" s="760"/>
      <c r="CX109" s="760"/>
      <c r="CY109" s="760"/>
      <c r="CZ109" s="760"/>
      <c r="DA109" s="760"/>
      <c r="DB109" s="760"/>
      <c r="DC109" s="760"/>
      <c r="DD109" s="760"/>
      <c r="DE109" s="760"/>
      <c r="DF109" s="760"/>
      <c r="DG109" s="760"/>
      <c r="DH109" s="760"/>
      <c r="DI109" s="760"/>
      <c r="DJ109" s="760"/>
      <c r="DK109" s="760"/>
      <c r="DL109" s="760"/>
      <c r="DM109" s="760"/>
      <c r="DN109" s="760"/>
      <c r="DO109" s="760"/>
      <c r="DP109" s="760"/>
      <c r="DQ109" s="760"/>
      <c r="DR109" s="760"/>
      <c r="DS109" s="760"/>
    </row>
    <row r="110" spans="1:123" s="761" customFormat="1">
      <c r="A110" s="789" t="s">
        <v>1531</v>
      </c>
      <c r="B110" s="776" t="s">
        <v>1532</v>
      </c>
      <c r="C110" s="778"/>
      <c r="D110" s="778"/>
      <c r="E110" s="778"/>
      <c r="F110" s="778"/>
      <c r="G110" s="778"/>
      <c r="H110" s="778"/>
      <c r="I110" s="778"/>
      <c r="J110" s="778"/>
      <c r="K110" s="788"/>
      <c r="L110" s="760"/>
      <c r="M110" s="760"/>
      <c r="N110" s="760"/>
      <c r="O110" s="760"/>
      <c r="P110" s="760"/>
      <c r="Q110" s="760"/>
      <c r="R110" s="760"/>
      <c r="S110" s="760"/>
      <c r="T110" s="760"/>
      <c r="U110" s="760"/>
      <c r="V110" s="760"/>
      <c r="W110" s="760"/>
      <c r="X110" s="760"/>
      <c r="Y110" s="760"/>
      <c r="Z110" s="760"/>
      <c r="AA110" s="760"/>
      <c r="AB110" s="760"/>
      <c r="AC110" s="760"/>
      <c r="AD110" s="760"/>
      <c r="AE110" s="760"/>
      <c r="AF110" s="760"/>
      <c r="AG110" s="760"/>
      <c r="AH110" s="760"/>
      <c r="AI110" s="760"/>
      <c r="AJ110" s="760"/>
      <c r="AK110" s="760"/>
      <c r="AL110" s="760"/>
      <c r="AM110" s="760"/>
      <c r="AN110" s="760"/>
      <c r="AO110" s="760"/>
      <c r="AP110" s="760"/>
      <c r="AQ110" s="760"/>
      <c r="AR110" s="760"/>
      <c r="AS110" s="760"/>
      <c r="AT110" s="760"/>
      <c r="AU110" s="760"/>
      <c r="AV110" s="760"/>
      <c r="AW110" s="760"/>
      <c r="AX110" s="760"/>
      <c r="AY110" s="760"/>
      <c r="AZ110" s="760"/>
      <c r="BA110" s="760"/>
      <c r="BB110" s="760"/>
      <c r="BC110" s="760"/>
      <c r="BD110" s="760"/>
      <c r="BE110" s="760"/>
      <c r="BF110" s="760"/>
      <c r="BG110" s="760"/>
      <c r="BH110" s="760"/>
      <c r="BI110" s="760"/>
      <c r="BJ110" s="760"/>
      <c r="BK110" s="760"/>
      <c r="BL110" s="760"/>
      <c r="BM110" s="760"/>
      <c r="BN110" s="760"/>
      <c r="BO110" s="760"/>
      <c r="BP110" s="760"/>
      <c r="BQ110" s="760"/>
      <c r="BR110" s="760"/>
      <c r="BS110" s="760"/>
      <c r="BT110" s="760"/>
      <c r="BU110" s="760"/>
      <c r="BV110" s="760"/>
      <c r="BW110" s="760"/>
      <c r="BX110" s="760"/>
      <c r="BY110" s="760"/>
      <c r="BZ110" s="760"/>
      <c r="CA110" s="760"/>
      <c r="CB110" s="760"/>
      <c r="CC110" s="760"/>
      <c r="CD110" s="760"/>
      <c r="CE110" s="760"/>
      <c r="CF110" s="760"/>
      <c r="CG110" s="760"/>
      <c r="CH110" s="760"/>
      <c r="CI110" s="760"/>
      <c r="CJ110" s="760"/>
      <c r="CK110" s="760"/>
      <c r="CL110" s="760"/>
      <c r="CM110" s="760"/>
      <c r="CN110" s="760"/>
      <c r="CO110" s="760"/>
      <c r="CP110" s="760"/>
      <c r="CQ110" s="760"/>
      <c r="CR110" s="760"/>
      <c r="CS110" s="760"/>
      <c r="CT110" s="760"/>
      <c r="CU110" s="760"/>
      <c r="CV110" s="760"/>
      <c r="CW110" s="760"/>
      <c r="CX110" s="760"/>
      <c r="CY110" s="760"/>
      <c r="CZ110" s="760"/>
      <c r="DA110" s="760"/>
      <c r="DB110" s="760"/>
      <c r="DC110" s="760"/>
      <c r="DD110" s="760"/>
      <c r="DE110" s="760"/>
      <c r="DF110" s="760"/>
      <c r="DG110" s="760"/>
      <c r="DH110" s="760"/>
      <c r="DI110" s="760"/>
      <c r="DJ110" s="760"/>
      <c r="DK110" s="760"/>
      <c r="DL110" s="760"/>
      <c r="DM110" s="760"/>
      <c r="DN110" s="760"/>
      <c r="DO110" s="760"/>
      <c r="DP110" s="760"/>
      <c r="DQ110" s="760"/>
      <c r="DR110" s="760"/>
      <c r="DS110" s="760"/>
    </row>
    <row r="111" spans="1:123" s="761" customFormat="1" ht="28.5">
      <c r="A111" s="789" t="s">
        <v>1533</v>
      </c>
      <c r="B111" s="776" t="s">
        <v>1534</v>
      </c>
      <c r="C111" s="778"/>
      <c r="D111" s="778"/>
      <c r="E111" s="778"/>
      <c r="F111" s="778"/>
      <c r="G111" s="778"/>
      <c r="H111" s="778"/>
      <c r="I111" s="778"/>
      <c r="J111" s="778"/>
      <c r="K111" s="788"/>
      <c r="L111" s="760"/>
      <c r="M111" s="760"/>
      <c r="N111" s="760"/>
      <c r="O111" s="760"/>
      <c r="P111" s="760"/>
      <c r="Q111" s="760"/>
      <c r="R111" s="760"/>
      <c r="S111" s="760"/>
      <c r="T111" s="760"/>
      <c r="U111" s="760"/>
      <c r="V111" s="760"/>
      <c r="W111" s="760"/>
      <c r="X111" s="760"/>
      <c r="Y111" s="760"/>
      <c r="Z111" s="760"/>
      <c r="AA111" s="760"/>
      <c r="AB111" s="760"/>
      <c r="AC111" s="760"/>
      <c r="AD111" s="760"/>
      <c r="AE111" s="760"/>
      <c r="AF111" s="760"/>
      <c r="AG111" s="760"/>
      <c r="AH111" s="760"/>
      <c r="AI111" s="760"/>
      <c r="AJ111" s="760"/>
      <c r="AK111" s="760"/>
      <c r="AL111" s="760"/>
      <c r="AM111" s="760"/>
      <c r="AN111" s="760"/>
      <c r="AO111" s="760"/>
      <c r="AP111" s="760"/>
      <c r="AQ111" s="760"/>
      <c r="AR111" s="760"/>
      <c r="AS111" s="760"/>
      <c r="AT111" s="760"/>
      <c r="AU111" s="760"/>
      <c r="AV111" s="760"/>
      <c r="AW111" s="760"/>
      <c r="AX111" s="760"/>
      <c r="AY111" s="760"/>
      <c r="AZ111" s="760"/>
      <c r="BA111" s="760"/>
      <c r="BB111" s="760"/>
      <c r="BC111" s="760"/>
      <c r="BD111" s="760"/>
      <c r="BE111" s="760"/>
      <c r="BF111" s="760"/>
      <c r="BG111" s="760"/>
      <c r="BH111" s="760"/>
      <c r="BI111" s="760"/>
      <c r="BJ111" s="760"/>
      <c r="BK111" s="760"/>
      <c r="BL111" s="760"/>
      <c r="BM111" s="760"/>
      <c r="BN111" s="760"/>
      <c r="BO111" s="760"/>
      <c r="BP111" s="760"/>
      <c r="BQ111" s="760"/>
      <c r="BR111" s="760"/>
      <c r="BS111" s="760"/>
      <c r="BT111" s="760"/>
      <c r="BU111" s="760"/>
      <c r="BV111" s="760"/>
      <c r="BW111" s="760"/>
      <c r="BX111" s="760"/>
      <c r="BY111" s="760"/>
      <c r="BZ111" s="760"/>
      <c r="CA111" s="760"/>
      <c r="CB111" s="760"/>
      <c r="CC111" s="760"/>
      <c r="CD111" s="760"/>
      <c r="CE111" s="760"/>
      <c r="CF111" s="760"/>
      <c r="CG111" s="760"/>
      <c r="CH111" s="760"/>
      <c r="CI111" s="760"/>
      <c r="CJ111" s="760"/>
      <c r="CK111" s="760"/>
      <c r="CL111" s="760"/>
      <c r="CM111" s="760"/>
      <c r="CN111" s="760"/>
      <c r="CO111" s="760"/>
      <c r="CP111" s="760"/>
      <c r="CQ111" s="760"/>
      <c r="CR111" s="760"/>
      <c r="CS111" s="760"/>
      <c r="CT111" s="760"/>
      <c r="CU111" s="760"/>
      <c r="CV111" s="760"/>
      <c r="CW111" s="760"/>
      <c r="CX111" s="760"/>
      <c r="CY111" s="760"/>
      <c r="CZ111" s="760"/>
      <c r="DA111" s="760"/>
      <c r="DB111" s="760"/>
      <c r="DC111" s="760"/>
      <c r="DD111" s="760"/>
      <c r="DE111" s="760"/>
      <c r="DF111" s="760"/>
      <c r="DG111" s="760"/>
      <c r="DH111" s="760"/>
      <c r="DI111" s="760"/>
      <c r="DJ111" s="760"/>
      <c r="DK111" s="760"/>
      <c r="DL111" s="760"/>
      <c r="DM111" s="760"/>
      <c r="DN111" s="760"/>
      <c r="DO111" s="760"/>
      <c r="DP111" s="760"/>
      <c r="DQ111" s="760"/>
      <c r="DR111" s="760"/>
      <c r="DS111" s="760"/>
    </row>
    <row r="112" spans="1:123" s="761" customFormat="1" ht="28.5">
      <c r="A112" s="789" t="s">
        <v>1535</v>
      </c>
      <c r="B112" s="776" t="s">
        <v>1536</v>
      </c>
      <c r="C112" s="778"/>
      <c r="D112" s="778"/>
      <c r="E112" s="778">
        <v>18.07</v>
      </c>
      <c r="F112" s="778">
        <v>0</v>
      </c>
      <c r="G112" s="778">
        <v>18.739999999999998</v>
      </c>
      <c r="H112" s="778"/>
      <c r="I112" s="778">
        <v>19.52</v>
      </c>
      <c r="J112" s="778"/>
      <c r="K112" s="788"/>
      <c r="L112" s="760"/>
      <c r="M112" s="760"/>
      <c r="N112" s="760"/>
      <c r="O112" s="760"/>
      <c r="P112" s="760"/>
      <c r="Q112" s="760"/>
      <c r="R112" s="760"/>
      <c r="S112" s="760"/>
      <c r="T112" s="760"/>
      <c r="U112" s="760"/>
      <c r="V112" s="760"/>
      <c r="W112" s="760"/>
      <c r="X112" s="760"/>
      <c r="Y112" s="760"/>
      <c r="Z112" s="760"/>
      <c r="AA112" s="760"/>
      <c r="AB112" s="760"/>
      <c r="AC112" s="760"/>
      <c r="AD112" s="760"/>
      <c r="AE112" s="760"/>
      <c r="AF112" s="760"/>
      <c r="AG112" s="760"/>
      <c r="AH112" s="760"/>
      <c r="AI112" s="760"/>
      <c r="AJ112" s="760"/>
      <c r="AK112" s="760"/>
      <c r="AL112" s="760"/>
      <c r="AM112" s="760"/>
      <c r="AN112" s="760"/>
      <c r="AO112" s="760"/>
      <c r="AP112" s="760"/>
      <c r="AQ112" s="760"/>
      <c r="AR112" s="760"/>
      <c r="AS112" s="760"/>
      <c r="AT112" s="760"/>
      <c r="AU112" s="760"/>
      <c r="AV112" s="760"/>
      <c r="AW112" s="760"/>
      <c r="AX112" s="760"/>
      <c r="AY112" s="760"/>
      <c r="AZ112" s="760"/>
      <c r="BA112" s="760"/>
      <c r="BB112" s="760"/>
      <c r="BC112" s="760"/>
      <c r="BD112" s="760"/>
      <c r="BE112" s="760"/>
      <c r="BF112" s="760"/>
      <c r="BG112" s="760"/>
      <c r="BH112" s="760"/>
      <c r="BI112" s="760"/>
      <c r="BJ112" s="760"/>
      <c r="BK112" s="760"/>
      <c r="BL112" s="760"/>
      <c r="BM112" s="760"/>
      <c r="BN112" s="760"/>
      <c r="BO112" s="760"/>
      <c r="BP112" s="760"/>
      <c r="BQ112" s="760"/>
      <c r="BR112" s="760"/>
      <c r="BS112" s="760"/>
      <c r="BT112" s="760"/>
      <c r="BU112" s="760"/>
      <c r="BV112" s="760"/>
      <c r="BW112" s="760"/>
      <c r="BX112" s="760"/>
      <c r="BY112" s="760"/>
      <c r="BZ112" s="760"/>
      <c r="CA112" s="760"/>
      <c r="CB112" s="760"/>
      <c r="CC112" s="760"/>
      <c r="CD112" s="760"/>
      <c r="CE112" s="760"/>
      <c r="CF112" s="760"/>
      <c r="CG112" s="760"/>
      <c r="CH112" s="760"/>
      <c r="CI112" s="760"/>
      <c r="CJ112" s="760"/>
      <c r="CK112" s="760"/>
      <c r="CL112" s="760"/>
      <c r="CM112" s="760"/>
      <c r="CN112" s="760"/>
      <c r="CO112" s="760"/>
      <c r="CP112" s="760"/>
      <c r="CQ112" s="760"/>
      <c r="CR112" s="760"/>
      <c r="CS112" s="760"/>
      <c r="CT112" s="760"/>
      <c r="CU112" s="760"/>
      <c r="CV112" s="760"/>
      <c r="CW112" s="760"/>
      <c r="CX112" s="760"/>
      <c r="CY112" s="760"/>
      <c r="CZ112" s="760"/>
      <c r="DA112" s="760"/>
      <c r="DB112" s="760"/>
      <c r="DC112" s="760"/>
      <c r="DD112" s="760"/>
      <c r="DE112" s="760"/>
      <c r="DF112" s="760"/>
      <c r="DG112" s="760"/>
      <c r="DH112" s="760"/>
      <c r="DI112" s="760"/>
      <c r="DJ112" s="760"/>
      <c r="DK112" s="760"/>
      <c r="DL112" s="760"/>
      <c r="DM112" s="760"/>
      <c r="DN112" s="760"/>
      <c r="DO112" s="760"/>
      <c r="DP112" s="760"/>
      <c r="DQ112" s="760"/>
      <c r="DR112" s="760"/>
      <c r="DS112" s="760"/>
    </row>
    <row r="113" spans="1:123" s="761" customFormat="1">
      <c r="A113" s="789" t="s">
        <v>1537</v>
      </c>
      <c r="B113" s="776" t="s">
        <v>1538</v>
      </c>
      <c r="C113" s="778"/>
      <c r="D113" s="778"/>
      <c r="E113" s="778"/>
      <c r="F113" s="778"/>
      <c r="G113" s="778"/>
      <c r="H113" s="778"/>
      <c r="I113" s="778"/>
      <c r="J113" s="778"/>
      <c r="K113" s="788"/>
      <c r="L113" s="760"/>
      <c r="M113" s="760"/>
      <c r="N113" s="760"/>
      <c r="O113" s="760"/>
      <c r="P113" s="760"/>
      <c r="Q113" s="760"/>
      <c r="R113" s="760"/>
      <c r="S113" s="760"/>
      <c r="T113" s="760"/>
      <c r="U113" s="760"/>
      <c r="V113" s="760"/>
      <c r="W113" s="760"/>
      <c r="X113" s="760"/>
      <c r="Y113" s="760"/>
      <c r="Z113" s="760"/>
      <c r="AA113" s="760"/>
      <c r="AB113" s="760"/>
      <c r="AC113" s="760"/>
      <c r="AD113" s="760"/>
      <c r="AE113" s="760"/>
      <c r="AF113" s="760"/>
      <c r="AG113" s="760"/>
      <c r="AH113" s="760"/>
      <c r="AI113" s="760"/>
      <c r="AJ113" s="760"/>
      <c r="AK113" s="760"/>
      <c r="AL113" s="760"/>
      <c r="AM113" s="760"/>
      <c r="AN113" s="760"/>
      <c r="AO113" s="760"/>
      <c r="AP113" s="760"/>
      <c r="AQ113" s="760"/>
      <c r="AR113" s="760"/>
      <c r="AS113" s="760"/>
      <c r="AT113" s="760"/>
      <c r="AU113" s="760"/>
      <c r="AV113" s="760"/>
      <c r="AW113" s="760"/>
      <c r="AX113" s="760"/>
      <c r="AY113" s="760"/>
      <c r="AZ113" s="760"/>
      <c r="BA113" s="760"/>
      <c r="BB113" s="760"/>
      <c r="BC113" s="760"/>
      <c r="BD113" s="760"/>
      <c r="BE113" s="760"/>
      <c r="BF113" s="760"/>
      <c r="BG113" s="760"/>
      <c r="BH113" s="760"/>
      <c r="BI113" s="760"/>
      <c r="BJ113" s="760"/>
      <c r="BK113" s="760"/>
      <c r="BL113" s="760"/>
      <c r="BM113" s="760"/>
      <c r="BN113" s="760"/>
      <c r="BO113" s="760"/>
      <c r="BP113" s="760"/>
      <c r="BQ113" s="760"/>
      <c r="BR113" s="760"/>
      <c r="BS113" s="760"/>
      <c r="BT113" s="760"/>
      <c r="BU113" s="760"/>
      <c r="BV113" s="760"/>
      <c r="BW113" s="760"/>
      <c r="BX113" s="760"/>
      <c r="BY113" s="760"/>
      <c r="BZ113" s="760"/>
      <c r="CA113" s="760"/>
      <c r="CB113" s="760"/>
      <c r="CC113" s="760"/>
      <c r="CD113" s="760"/>
      <c r="CE113" s="760"/>
      <c r="CF113" s="760"/>
      <c r="CG113" s="760"/>
      <c r="CH113" s="760"/>
      <c r="CI113" s="760"/>
      <c r="CJ113" s="760"/>
      <c r="CK113" s="760"/>
      <c r="CL113" s="760"/>
      <c r="CM113" s="760"/>
      <c r="CN113" s="760"/>
      <c r="CO113" s="760"/>
      <c r="CP113" s="760"/>
      <c r="CQ113" s="760"/>
      <c r="CR113" s="760"/>
      <c r="CS113" s="760"/>
      <c r="CT113" s="760"/>
      <c r="CU113" s="760"/>
      <c r="CV113" s="760"/>
      <c r="CW113" s="760"/>
      <c r="CX113" s="760"/>
      <c r="CY113" s="760"/>
      <c r="CZ113" s="760"/>
      <c r="DA113" s="760"/>
      <c r="DB113" s="760"/>
      <c r="DC113" s="760"/>
      <c r="DD113" s="760"/>
      <c r="DE113" s="760"/>
      <c r="DF113" s="760"/>
      <c r="DG113" s="760"/>
      <c r="DH113" s="760"/>
      <c r="DI113" s="760"/>
      <c r="DJ113" s="760"/>
      <c r="DK113" s="760"/>
      <c r="DL113" s="760"/>
      <c r="DM113" s="760"/>
      <c r="DN113" s="760"/>
      <c r="DO113" s="760"/>
      <c r="DP113" s="760"/>
      <c r="DQ113" s="760"/>
      <c r="DR113" s="760"/>
      <c r="DS113" s="760"/>
    </row>
    <row r="114" spans="1:123" s="761" customFormat="1">
      <c r="A114" s="820" t="s">
        <v>652</v>
      </c>
      <c r="B114" s="821" t="s">
        <v>1008</v>
      </c>
      <c r="C114" s="822">
        <v>0</v>
      </c>
      <c r="D114" s="822">
        <v>21</v>
      </c>
      <c r="E114" s="822">
        <v>31.68</v>
      </c>
      <c r="F114" s="822">
        <v>22.72</v>
      </c>
      <c r="G114" s="822">
        <v>32.85</v>
      </c>
      <c r="H114" s="822">
        <v>23.71</v>
      </c>
      <c r="I114" s="822">
        <v>34.22</v>
      </c>
      <c r="J114" s="822">
        <v>24.66</v>
      </c>
      <c r="K114" s="793"/>
      <c r="L114" s="760"/>
      <c r="M114" s="760"/>
      <c r="N114" s="760"/>
      <c r="O114" s="760"/>
      <c r="P114" s="760"/>
      <c r="Q114" s="760"/>
      <c r="R114" s="760"/>
      <c r="S114" s="760"/>
      <c r="T114" s="760"/>
      <c r="U114" s="760"/>
      <c r="V114" s="760"/>
      <c r="W114" s="760"/>
      <c r="X114" s="760"/>
      <c r="Y114" s="760"/>
      <c r="Z114" s="760"/>
      <c r="AA114" s="760"/>
      <c r="AB114" s="760"/>
      <c r="AC114" s="760"/>
      <c r="AD114" s="760"/>
      <c r="AE114" s="760"/>
      <c r="AF114" s="760"/>
      <c r="AG114" s="760"/>
      <c r="AH114" s="760"/>
      <c r="AI114" s="760"/>
      <c r="AJ114" s="760"/>
      <c r="AK114" s="760"/>
      <c r="AL114" s="760"/>
      <c r="AM114" s="760"/>
      <c r="AN114" s="760"/>
      <c r="AO114" s="760"/>
      <c r="AP114" s="760"/>
      <c r="AQ114" s="760"/>
      <c r="AR114" s="760"/>
      <c r="AS114" s="760"/>
      <c r="AT114" s="760"/>
      <c r="AU114" s="760"/>
      <c r="AV114" s="760"/>
      <c r="AW114" s="760"/>
      <c r="AX114" s="760"/>
      <c r="AY114" s="760"/>
      <c r="AZ114" s="760"/>
      <c r="BA114" s="760"/>
      <c r="BB114" s="760"/>
      <c r="BC114" s="760"/>
      <c r="BD114" s="760"/>
      <c r="BE114" s="760"/>
      <c r="BF114" s="760"/>
      <c r="BG114" s="760"/>
      <c r="BH114" s="760"/>
      <c r="BI114" s="760"/>
      <c r="BJ114" s="760"/>
      <c r="BK114" s="760"/>
      <c r="BL114" s="760"/>
      <c r="BM114" s="760"/>
      <c r="BN114" s="760"/>
      <c r="BO114" s="760"/>
      <c r="BP114" s="760"/>
      <c r="BQ114" s="760"/>
      <c r="BR114" s="760"/>
      <c r="BS114" s="760"/>
      <c r="BT114" s="760"/>
      <c r="BU114" s="760"/>
      <c r="BV114" s="760"/>
      <c r="BW114" s="760"/>
      <c r="BX114" s="760"/>
      <c r="BY114" s="760"/>
      <c r="BZ114" s="760"/>
      <c r="CA114" s="760"/>
      <c r="CB114" s="760"/>
      <c r="CC114" s="760"/>
      <c r="CD114" s="760"/>
      <c r="CE114" s="760"/>
      <c r="CF114" s="760"/>
      <c r="CG114" s="760"/>
      <c r="CH114" s="760"/>
      <c r="CI114" s="760"/>
      <c r="CJ114" s="760"/>
      <c r="CK114" s="760"/>
      <c r="CL114" s="760"/>
      <c r="CM114" s="760"/>
      <c r="CN114" s="760"/>
      <c r="CO114" s="760"/>
      <c r="CP114" s="760"/>
      <c r="CQ114" s="760"/>
      <c r="CR114" s="760"/>
      <c r="CS114" s="760"/>
      <c r="CT114" s="760"/>
      <c r="CU114" s="760"/>
      <c r="CV114" s="760"/>
      <c r="CW114" s="760"/>
      <c r="CX114" s="760"/>
      <c r="CY114" s="760"/>
      <c r="CZ114" s="760"/>
      <c r="DA114" s="760"/>
      <c r="DB114" s="760"/>
      <c r="DC114" s="760"/>
      <c r="DD114" s="760"/>
      <c r="DE114" s="760"/>
      <c r="DF114" s="760"/>
      <c r="DG114" s="760"/>
      <c r="DH114" s="760"/>
      <c r="DI114" s="760"/>
      <c r="DJ114" s="760"/>
      <c r="DK114" s="760"/>
      <c r="DL114" s="760"/>
      <c r="DM114" s="760"/>
      <c r="DN114" s="760"/>
      <c r="DO114" s="760"/>
      <c r="DP114" s="760"/>
      <c r="DQ114" s="760"/>
      <c r="DR114" s="760"/>
      <c r="DS114" s="760"/>
    </row>
    <row r="115" spans="1:123" s="826" customFormat="1">
      <c r="A115" s="823" t="s">
        <v>321</v>
      </c>
      <c r="B115" s="824" t="s">
        <v>1009</v>
      </c>
      <c r="C115" s="825">
        <v>0</v>
      </c>
      <c r="D115" s="825">
        <v>261.81</v>
      </c>
      <c r="E115" s="825">
        <v>379.50799999999998</v>
      </c>
      <c r="F115" s="825">
        <v>283.2</v>
      </c>
      <c r="G115" s="825">
        <v>393.54100000000005</v>
      </c>
      <c r="H115" s="825">
        <v>295.62</v>
      </c>
      <c r="I115" s="825">
        <v>409.93999999999994</v>
      </c>
      <c r="J115" s="825">
        <v>307.40999999999997</v>
      </c>
      <c r="K115" s="805"/>
      <c r="L115" s="819"/>
      <c r="M115" s="819"/>
      <c r="N115" s="819"/>
      <c r="O115" s="819"/>
      <c r="P115" s="819"/>
      <c r="Q115" s="819"/>
      <c r="R115" s="819"/>
      <c r="S115" s="819"/>
      <c r="T115" s="819"/>
      <c r="U115" s="819"/>
      <c r="V115" s="819"/>
      <c r="W115" s="819"/>
      <c r="X115" s="819"/>
      <c r="Y115" s="819"/>
      <c r="Z115" s="819"/>
      <c r="AA115" s="819"/>
      <c r="AB115" s="819"/>
      <c r="AC115" s="819"/>
      <c r="AD115" s="819"/>
      <c r="AE115" s="819"/>
      <c r="AF115" s="819"/>
      <c r="AG115" s="819"/>
      <c r="AH115" s="819"/>
      <c r="AI115" s="819"/>
      <c r="AJ115" s="819"/>
      <c r="AK115" s="819"/>
      <c r="AL115" s="819"/>
      <c r="AM115" s="819"/>
      <c r="AN115" s="819"/>
      <c r="AO115" s="819"/>
      <c r="AP115" s="819"/>
      <c r="AQ115" s="819"/>
      <c r="AR115" s="819"/>
      <c r="AS115" s="819"/>
      <c r="AT115" s="819"/>
      <c r="AU115" s="819"/>
      <c r="AV115" s="819"/>
      <c r="AW115" s="819"/>
      <c r="AX115" s="819"/>
      <c r="AY115" s="819"/>
      <c r="AZ115" s="819"/>
      <c r="BA115" s="819"/>
      <c r="BB115" s="819"/>
      <c r="BC115" s="819"/>
      <c r="BD115" s="819"/>
      <c r="BE115" s="819"/>
      <c r="BF115" s="819"/>
      <c r="BG115" s="819"/>
      <c r="BH115" s="819"/>
      <c r="BI115" s="819"/>
      <c r="BJ115" s="819"/>
      <c r="BK115" s="819"/>
      <c r="BL115" s="819"/>
      <c r="BM115" s="819"/>
      <c r="BN115" s="819"/>
      <c r="BO115" s="819"/>
      <c r="BP115" s="819"/>
      <c r="BQ115" s="819"/>
      <c r="BR115" s="819"/>
      <c r="BS115" s="819"/>
      <c r="BT115" s="819"/>
      <c r="BU115" s="819"/>
      <c r="BV115" s="819"/>
      <c r="BW115" s="819"/>
      <c r="BX115" s="819"/>
      <c r="BY115" s="819"/>
      <c r="BZ115" s="819"/>
      <c r="CA115" s="819"/>
      <c r="CB115" s="819"/>
      <c r="CC115" s="819"/>
      <c r="CD115" s="819"/>
      <c r="CE115" s="819"/>
      <c r="CF115" s="819"/>
      <c r="CG115" s="819"/>
      <c r="CH115" s="819"/>
      <c r="CI115" s="819"/>
      <c r="CJ115" s="819"/>
      <c r="CK115" s="819"/>
      <c r="CL115" s="819"/>
      <c r="CM115" s="819"/>
      <c r="CN115" s="819"/>
      <c r="CO115" s="819"/>
      <c r="CP115" s="819"/>
      <c r="CQ115" s="819"/>
      <c r="CR115" s="819"/>
      <c r="CS115" s="819"/>
      <c r="CT115" s="819"/>
      <c r="CU115" s="819"/>
      <c r="CV115" s="819"/>
      <c r="CW115" s="819"/>
      <c r="CX115" s="819"/>
      <c r="CY115" s="819"/>
      <c r="CZ115" s="819"/>
      <c r="DA115" s="819"/>
      <c r="DB115" s="819"/>
      <c r="DC115" s="819"/>
      <c r="DD115" s="819"/>
      <c r="DE115" s="819"/>
      <c r="DF115" s="819"/>
      <c r="DG115" s="819"/>
      <c r="DH115" s="819"/>
      <c r="DI115" s="819"/>
      <c r="DJ115" s="819"/>
      <c r="DK115" s="819"/>
      <c r="DL115" s="819"/>
      <c r="DM115" s="819"/>
      <c r="DN115" s="819"/>
      <c r="DO115" s="819"/>
      <c r="DP115" s="819"/>
      <c r="DQ115" s="819"/>
      <c r="DR115" s="819"/>
      <c r="DS115" s="819"/>
    </row>
    <row r="116" spans="1:123" s="826" customFormat="1">
      <c r="A116" s="827" t="s">
        <v>1539</v>
      </c>
      <c r="B116" s="828" t="s">
        <v>1540</v>
      </c>
      <c r="C116" s="791"/>
      <c r="D116" s="792"/>
      <c r="E116" s="791"/>
      <c r="F116" s="791"/>
      <c r="G116" s="778"/>
      <c r="H116" s="778"/>
      <c r="I116" s="778"/>
      <c r="J116" s="778"/>
      <c r="K116" s="809"/>
      <c r="L116" s="819"/>
      <c r="M116" s="819"/>
      <c r="N116" s="819"/>
      <c r="O116" s="819"/>
      <c r="P116" s="819"/>
      <c r="Q116" s="819"/>
      <c r="R116" s="819"/>
      <c r="S116" s="819"/>
      <c r="T116" s="819"/>
      <c r="U116" s="819"/>
      <c r="V116" s="819"/>
      <c r="W116" s="819"/>
      <c r="X116" s="819"/>
      <c r="Y116" s="819"/>
      <c r="Z116" s="819"/>
      <c r="AA116" s="819"/>
      <c r="AB116" s="819"/>
      <c r="AC116" s="819"/>
      <c r="AD116" s="819"/>
      <c r="AE116" s="819"/>
      <c r="AF116" s="819"/>
      <c r="AG116" s="819"/>
      <c r="AH116" s="819"/>
      <c r="AI116" s="819"/>
      <c r="AJ116" s="819"/>
      <c r="AK116" s="819"/>
      <c r="AL116" s="819"/>
      <c r="AM116" s="819"/>
      <c r="AN116" s="819"/>
      <c r="AO116" s="819"/>
      <c r="AP116" s="819"/>
      <c r="AQ116" s="819"/>
      <c r="AR116" s="819"/>
      <c r="AS116" s="819"/>
      <c r="AT116" s="819"/>
      <c r="AU116" s="819"/>
      <c r="AV116" s="819"/>
      <c r="AW116" s="819"/>
      <c r="AX116" s="819"/>
      <c r="AY116" s="819"/>
      <c r="AZ116" s="819"/>
      <c r="BA116" s="819"/>
      <c r="BB116" s="819"/>
      <c r="BC116" s="819"/>
      <c r="BD116" s="819"/>
      <c r="BE116" s="819"/>
      <c r="BF116" s="819"/>
      <c r="BG116" s="819"/>
      <c r="BH116" s="819"/>
      <c r="BI116" s="819"/>
      <c r="BJ116" s="819"/>
      <c r="BK116" s="819"/>
      <c r="BL116" s="819"/>
      <c r="BM116" s="819"/>
      <c r="BN116" s="819"/>
      <c r="BO116" s="819"/>
      <c r="BP116" s="819"/>
      <c r="BQ116" s="819"/>
      <c r="BR116" s="819"/>
      <c r="BS116" s="819"/>
      <c r="BT116" s="819"/>
      <c r="BU116" s="819"/>
      <c r="BV116" s="819"/>
      <c r="BW116" s="819"/>
      <c r="BX116" s="819"/>
      <c r="BY116" s="819"/>
      <c r="BZ116" s="819"/>
      <c r="CA116" s="819"/>
      <c r="CB116" s="819"/>
      <c r="CC116" s="819"/>
      <c r="CD116" s="819"/>
      <c r="CE116" s="819"/>
      <c r="CF116" s="819"/>
      <c r="CG116" s="819"/>
      <c r="CH116" s="819"/>
      <c r="CI116" s="819"/>
      <c r="CJ116" s="819"/>
      <c r="CK116" s="819"/>
      <c r="CL116" s="819"/>
      <c r="CM116" s="819"/>
      <c r="CN116" s="819"/>
      <c r="CO116" s="819"/>
      <c r="CP116" s="819"/>
      <c r="CQ116" s="819"/>
      <c r="CR116" s="819"/>
      <c r="CS116" s="819"/>
      <c r="CT116" s="819"/>
      <c r="CU116" s="819"/>
      <c r="CV116" s="819"/>
      <c r="CW116" s="819"/>
      <c r="CX116" s="819"/>
      <c r="CY116" s="819"/>
      <c r="CZ116" s="819"/>
      <c r="DA116" s="819"/>
      <c r="DB116" s="819"/>
      <c r="DC116" s="819"/>
      <c r="DD116" s="819"/>
      <c r="DE116" s="819"/>
      <c r="DF116" s="819"/>
      <c r="DG116" s="819"/>
      <c r="DH116" s="819"/>
      <c r="DI116" s="819"/>
      <c r="DJ116" s="819"/>
      <c r="DK116" s="819"/>
      <c r="DL116" s="819"/>
      <c r="DM116" s="819"/>
      <c r="DN116" s="819"/>
      <c r="DO116" s="819"/>
      <c r="DP116" s="819"/>
      <c r="DQ116" s="819"/>
      <c r="DR116" s="819"/>
      <c r="DS116" s="819"/>
    </row>
    <row r="117" spans="1:123" s="826" customFormat="1">
      <c r="A117" s="827" t="s">
        <v>1541</v>
      </c>
      <c r="B117" s="828" t="s">
        <v>1542</v>
      </c>
      <c r="C117" s="829">
        <v>0</v>
      </c>
      <c r="D117" s="778">
        <v>0</v>
      </c>
      <c r="E117" s="829">
        <v>0</v>
      </c>
      <c r="F117" s="829">
        <v>0</v>
      </c>
      <c r="G117" s="778">
        <v>0</v>
      </c>
      <c r="H117" s="778">
        <v>0</v>
      </c>
      <c r="I117" s="778">
        <v>0</v>
      </c>
      <c r="J117" s="778">
        <v>0</v>
      </c>
      <c r="K117" s="809"/>
      <c r="L117" s="819"/>
      <c r="M117" s="819"/>
      <c r="N117" s="819"/>
      <c r="O117" s="819"/>
      <c r="P117" s="819"/>
      <c r="Q117" s="819"/>
      <c r="R117" s="819"/>
      <c r="S117" s="819"/>
      <c r="T117" s="819"/>
      <c r="U117" s="819"/>
      <c r="V117" s="819"/>
      <c r="W117" s="819"/>
      <c r="X117" s="819"/>
      <c r="Y117" s="819"/>
      <c r="Z117" s="819"/>
      <c r="AA117" s="819"/>
      <c r="AB117" s="819"/>
      <c r="AC117" s="819"/>
      <c r="AD117" s="819"/>
      <c r="AE117" s="819"/>
      <c r="AF117" s="819"/>
      <c r="AG117" s="819"/>
      <c r="AH117" s="819"/>
      <c r="AI117" s="819"/>
      <c r="AJ117" s="819"/>
      <c r="AK117" s="819"/>
      <c r="AL117" s="819"/>
      <c r="AM117" s="819"/>
      <c r="AN117" s="819"/>
      <c r="AO117" s="819"/>
      <c r="AP117" s="819"/>
      <c r="AQ117" s="819"/>
      <c r="AR117" s="819"/>
      <c r="AS117" s="819"/>
      <c r="AT117" s="819"/>
      <c r="AU117" s="819"/>
      <c r="AV117" s="819"/>
      <c r="AW117" s="819"/>
      <c r="AX117" s="819"/>
      <c r="AY117" s="819"/>
      <c r="AZ117" s="819"/>
      <c r="BA117" s="819"/>
      <c r="BB117" s="819"/>
      <c r="BC117" s="819"/>
      <c r="BD117" s="819"/>
      <c r="BE117" s="819"/>
      <c r="BF117" s="819"/>
      <c r="BG117" s="819"/>
      <c r="BH117" s="819"/>
      <c r="BI117" s="819"/>
      <c r="BJ117" s="819"/>
      <c r="BK117" s="819"/>
      <c r="BL117" s="819"/>
      <c r="BM117" s="819"/>
      <c r="BN117" s="819"/>
      <c r="BO117" s="819"/>
      <c r="BP117" s="819"/>
      <c r="BQ117" s="819"/>
      <c r="BR117" s="819"/>
      <c r="BS117" s="819"/>
      <c r="BT117" s="819"/>
      <c r="BU117" s="819"/>
      <c r="BV117" s="819"/>
      <c r="BW117" s="819"/>
      <c r="BX117" s="819"/>
      <c r="BY117" s="819"/>
      <c r="BZ117" s="819"/>
      <c r="CA117" s="819"/>
      <c r="CB117" s="819"/>
      <c r="CC117" s="819"/>
      <c r="CD117" s="819"/>
      <c r="CE117" s="819"/>
      <c r="CF117" s="819"/>
      <c r="CG117" s="819"/>
      <c r="CH117" s="819"/>
      <c r="CI117" s="819"/>
      <c r="CJ117" s="819"/>
      <c r="CK117" s="819"/>
      <c r="CL117" s="819"/>
      <c r="CM117" s="819"/>
      <c r="CN117" s="819"/>
      <c r="CO117" s="819"/>
      <c r="CP117" s="819"/>
      <c r="CQ117" s="819"/>
      <c r="CR117" s="819"/>
      <c r="CS117" s="819"/>
      <c r="CT117" s="819"/>
      <c r="CU117" s="819"/>
      <c r="CV117" s="819"/>
      <c r="CW117" s="819"/>
      <c r="CX117" s="819"/>
      <c r="CY117" s="819"/>
      <c r="CZ117" s="819"/>
      <c r="DA117" s="819"/>
      <c r="DB117" s="819"/>
      <c r="DC117" s="819"/>
      <c r="DD117" s="819"/>
      <c r="DE117" s="819"/>
      <c r="DF117" s="819"/>
      <c r="DG117" s="819"/>
      <c r="DH117" s="819"/>
      <c r="DI117" s="819"/>
      <c r="DJ117" s="819"/>
      <c r="DK117" s="819"/>
      <c r="DL117" s="819"/>
      <c r="DM117" s="819"/>
      <c r="DN117" s="819"/>
      <c r="DO117" s="819"/>
      <c r="DP117" s="819"/>
      <c r="DQ117" s="819"/>
      <c r="DR117" s="819"/>
      <c r="DS117" s="819"/>
    </row>
    <row r="118" spans="1:123" s="826" customFormat="1">
      <c r="A118" s="827" t="s">
        <v>1543</v>
      </c>
      <c r="B118" s="828" t="s">
        <v>1544</v>
      </c>
      <c r="C118" s="829">
        <v>0</v>
      </c>
      <c r="D118" s="829">
        <v>21</v>
      </c>
      <c r="E118" s="829">
        <v>31.68</v>
      </c>
      <c r="F118" s="829">
        <v>22.72</v>
      </c>
      <c r="G118" s="778">
        <v>32.85</v>
      </c>
      <c r="H118" s="778">
        <v>23.71</v>
      </c>
      <c r="I118" s="778">
        <v>34.22</v>
      </c>
      <c r="J118" s="778">
        <v>24.66</v>
      </c>
      <c r="K118" s="809"/>
      <c r="L118" s="819"/>
      <c r="M118" s="819"/>
      <c r="N118" s="819"/>
      <c r="O118" s="819"/>
      <c r="P118" s="819"/>
      <c r="Q118" s="819"/>
      <c r="R118" s="819"/>
      <c r="S118" s="819"/>
      <c r="T118" s="819"/>
      <c r="U118" s="819"/>
      <c r="V118" s="819"/>
      <c r="W118" s="819"/>
      <c r="X118" s="819"/>
      <c r="Y118" s="819"/>
      <c r="Z118" s="819"/>
      <c r="AA118" s="819"/>
      <c r="AB118" s="819"/>
      <c r="AC118" s="819"/>
      <c r="AD118" s="819"/>
      <c r="AE118" s="819"/>
      <c r="AF118" s="819"/>
      <c r="AG118" s="819"/>
      <c r="AH118" s="819"/>
      <c r="AI118" s="819"/>
      <c r="AJ118" s="819"/>
      <c r="AK118" s="819"/>
      <c r="AL118" s="819"/>
      <c r="AM118" s="819"/>
      <c r="AN118" s="819"/>
      <c r="AO118" s="819"/>
      <c r="AP118" s="819"/>
      <c r="AQ118" s="819"/>
      <c r="AR118" s="819"/>
      <c r="AS118" s="819"/>
      <c r="AT118" s="819"/>
      <c r="AU118" s="819"/>
      <c r="AV118" s="819"/>
      <c r="AW118" s="819"/>
      <c r="AX118" s="819"/>
      <c r="AY118" s="819"/>
      <c r="AZ118" s="819"/>
      <c r="BA118" s="819"/>
      <c r="BB118" s="819"/>
      <c r="BC118" s="819"/>
      <c r="BD118" s="819"/>
      <c r="BE118" s="819"/>
      <c r="BF118" s="819"/>
      <c r="BG118" s="819"/>
      <c r="BH118" s="819"/>
      <c r="BI118" s="819"/>
      <c r="BJ118" s="819"/>
      <c r="BK118" s="819"/>
      <c r="BL118" s="819"/>
      <c r="BM118" s="819"/>
      <c r="BN118" s="819"/>
      <c r="BO118" s="819"/>
      <c r="BP118" s="819"/>
      <c r="BQ118" s="819"/>
      <c r="BR118" s="819"/>
      <c r="BS118" s="819"/>
      <c r="BT118" s="819"/>
      <c r="BU118" s="819"/>
      <c r="BV118" s="819"/>
      <c r="BW118" s="819"/>
      <c r="BX118" s="819"/>
      <c r="BY118" s="819"/>
      <c r="BZ118" s="819"/>
      <c r="CA118" s="819"/>
      <c r="CB118" s="819"/>
      <c r="CC118" s="819"/>
      <c r="CD118" s="819"/>
      <c r="CE118" s="819"/>
      <c r="CF118" s="819"/>
      <c r="CG118" s="819"/>
      <c r="CH118" s="819"/>
      <c r="CI118" s="819"/>
      <c r="CJ118" s="819"/>
      <c r="CK118" s="819"/>
      <c r="CL118" s="819"/>
      <c r="CM118" s="819"/>
      <c r="CN118" s="819"/>
      <c r="CO118" s="819"/>
      <c r="CP118" s="819"/>
      <c r="CQ118" s="819"/>
      <c r="CR118" s="819"/>
      <c r="CS118" s="819"/>
      <c r="CT118" s="819"/>
      <c r="CU118" s="819"/>
      <c r="CV118" s="819"/>
      <c r="CW118" s="819"/>
      <c r="CX118" s="819"/>
      <c r="CY118" s="819"/>
      <c r="CZ118" s="819"/>
      <c r="DA118" s="819"/>
      <c r="DB118" s="819"/>
      <c r="DC118" s="819"/>
      <c r="DD118" s="819"/>
      <c r="DE118" s="819"/>
      <c r="DF118" s="819"/>
      <c r="DG118" s="819"/>
      <c r="DH118" s="819"/>
      <c r="DI118" s="819"/>
      <c r="DJ118" s="819"/>
      <c r="DK118" s="819"/>
      <c r="DL118" s="819"/>
      <c r="DM118" s="819"/>
      <c r="DN118" s="819"/>
      <c r="DO118" s="819"/>
      <c r="DP118" s="819"/>
      <c r="DQ118" s="819"/>
      <c r="DR118" s="819"/>
      <c r="DS118" s="819"/>
    </row>
    <row r="119" spans="1:123" s="826" customFormat="1">
      <c r="A119" s="827" t="s">
        <v>1545</v>
      </c>
      <c r="B119" s="828" t="s">
        <v>1546</v>
      </c>
      <c r="C119" s="830"/>
      <c r="D119" s="792"/>
      <c r="E119" s="830"/>
      <c r="F119" s="830"/>
      <c r="G119" s="778"/>
      <c r="H119" s="778"/>
      <c r="I119" s="778"/>
      <c r="J119" s="778"/>
      <c r="K119" s="809"/>
      <c r="L119" s="819"/>
      <c r="M119" s="819"/>
      <c r="N119" s="819"/>
      <c r="O119" s="819"/>
      <c r="P119" s="819"/>
      <c r="Q119" s="819"/>
      <c r="R119" s="819"/>
      <c r="S119" s="819"/>
      <c r="T119" s="819"/>
      <c r="U119" s="819"/>
      <c r="V119" s="819"/>
      <c r="W119" s="819"/>
      <c r="X119" s="819"/>
      <c r="Y119" s="819"/>
      <c r="Z119" s="819"/>
      <c r="AA119" s="819"/>
      <c r="AB119" s="819"/>
      <c r="AC119" s="819"/>
      <c r="AD119" s="819"/>
      <c r="AE119" s="819"/>
      <c r="AF119" s="819"/>
      <c r="AG119" s="819"/>
      <c r="AH119" s="819"/>
      <c r="AI119" s="819"/>
      <c r="AJ119" s="819"/>
      <c r="AK119" s="819"/>
      <c r="AL119" s="819"/>
      <c r="AM119" s="819"/>
      <c r="AN119" s="819"/>
      <c r="AO119" s="819"/>
      <c r="AP119" s="819"/>
      <c r="AQ119" s="819"/>
      <c r="AR119" s="819"/>
      <c r="AS119" s="819"/>
      <c r="AT119" s="819"/>
      <c r="AU119" s="819"/>
      <c r="AV119" s="819"/>
      <c r="AW119" s="819"/>
      <c r="AX119" s="819"/>
      <c r="AY119" s="819"/>
      <c r="AZ119" s="819"/>
      <c r="BA119" s="819"/>
      <c r="BB119" s="819"/>
      <c r="BC119" s="819"/>
      <c r="BD119" s="819"/>
      <c r="BE119" s="819"/>
      <c r="BF119" s="819"/>
      <c r="BG119" s="819"/>
      <c r="BH119" s="819"/>
      <c r="BI119" s="819"/>
      <c r="BJ119" s="819"/>
      <c r="BK119" s="819"/>
      <c r="BL119" s="819"/>
      <c r="BM119" s="819"/>
      <c r="BN119" s="819"/>
      <c r="BO119" s="819"/>
      <c r="BP119" s="819"/>
      <c r="BQ119" s="819"/>
      <c r="BR119" s="819"/>
      <c r="BS119" s="819"/>
      <c r="BT119" s="819"/>
      <c r="BU119" s="819"/>
      <c r="BV119" s="819"/>
      <c r="BW119" s="819"/>
      <c r="BX119" s="819"/>
      <c r="BY119" s="819"/>
      <c r="BZ119" s="819"/>
      <c r="CA119" s="819"/>
      <c r="CB119" s="819"/>
      <c r="CC119" s="819"/>
      <c r="CD119" s="819"/>
      <c r="CE119" s="819"/>
      <c r="CF119" s="819"/>
      <c r="CG119" s="819"/>
      <c r="CH119" s="819"/>
      <c r="CI119" s="819"/>
      <c r="CJ119" s="819"/>
      <c r="CK119" s="819"/>
      <c r="CL119" s="819"/>
      <c r="CM119" s="819"/>
      <c r="CN119" s="819"/>
      <c r="CO119" s="819"/>
      <c r="CP119" s="819"/>
      <c r="CQ119" s="819"/>
      <c r="CR119" s="819"/>
      <c r="CS119" s="819"/>
      <c r="CT119" s="819"/>
      <c r="CU119" s="819"/>
      <c r="CV119" s="819"/>
      <c r="CW119" s="819"/>
      <c r="CX119" s="819"/>
      <c r="CY119" s="819"/>
      <c r="CZ119" s="819"/>
      <c r="DA119" s="819"/>
      <c r="DB119" s="819"/>
      <c r="DC119" s="819"/>
      <c r="DD119" s="819"/>
      <c r="DE119" s="819"/>
      <c r="DF119" s="819"/>
      <c r="DG119" s="819"/>
      <c r="DH119" s="819"/>
      <c r="DI119" s="819"/>
      <c r="DJ119" s="819"/>
      <c r="DK119" s="819"/>
      <c r="DL119" s="819"/>
      <c r="DM119" s="819"/>
      <c r="DN119" s="819"/>
      <c r="DO119" s="819"/>
      <c r="DP119" s="819"/>
      <c r="DQ119" s="819"/>
      <c r="DR119" s="819"/>
      <c r="DS119" s="819"/>
    </row>
    <row r="120" spans="1:123" s="826" customFormat="1">
      <c r="A120" s="831" t="s">
        <v>1547</v>
      </c>
      <c r="B120" s="832" t="s">
        <v>1548</v>
      </c>
      <c r="C120" s="833">
        <v>0</v>
      </c>
      <c r="D120" s="833">
        <v>261.81</v>
      </c>
      <c r="E120" s="833">
        <v>379.50799999999998</v>
      </c>
      <c r="F120" s="833">
        <v>283.2</v>
      </c>
      <c r="G120" s="833">
        <v>393.54100000000005</v>
      </c>
      <c r="H120" s="833">
        <v>295.62</v>
      </c>
      <c r="I120" s="833">
        <v>409.93999999999994</v>
      </c>
      <c r="J120" s="833">
        <v>307.40999999999997</v>
      </c>
      <c r="K120" s="811"/>
      <c r="L120" s="819"/>
      <c r="M120" s="819"/>
      <c r="N120" s="819"/>
      <c r="O120" s="819"/>
      <c r="P120" s="819"/>
      <c r="Q120" s="819"/>
      <c r="R120" s="819"/>
      <c r="S120" s="819"/>
      <c r="T120" s="819"/>
      <c r="U120" s="819"/>
      <c r="V120" s="819"/>
      <c r="W120" s="819"/>
      <c r="X120" s="819"/>
      <c r="Y120" s="819"/>
      <c r="Z120" s="819"/>
      <c r="AA120" s="819"/>
      <c r="AB120" s="819"/>
      <c r="AC120" s="819"/>
      <c r="AD120" s="819"/>
      <c r="AE120" s="819"/>
      <c r="AF120" s="819"/>
      <c r="AG120" s="819"/>
      <c r="AH120" s="819"/>
      <c r="AI120" s="819"/>
      <c r="AJ120" s="819"/>
      <c r="AK120" s="819"/>
      <c r="AL120" s="819"/>
      <c r="AM120" s="819"/>
      <c r="AN120" s="819"/>
      <c r="AO120" s="819"/>
      <c r="AP120" s="819"/>
      <c r="AQ120" s="819"/>
      <c r="AR120" s="819"/>
      <c r="AS120" s="819"/>
      <c r="AT120" s="819"/>
      <c r="AU120" s="819"/>
      <c r="AV120" s="819"/>
      <c r="AW120" s="819"/>
      <c r="AX120" s="819"/>
      <c r="AY120" s="819"/>
      <c r="AZ120" s="819"/>
      <c r="BA120" s="819"/>
      <c r="BB120" s="819"/>
      <c r="BC120" s="819"/>
      <c r="BD120" s="819"/>
      <c r="BE120" s="819"/>
      <c r="BF120" s="819"/>
      <c r="BG120" s="819"/>
      <c r="BH120" s="819"/>
      <c r="BI120" s="819"/>
      <c r="BJ120" s="819"/>
      <c r="BK120" s="819"/>
      <c r="BL120" s="819"/>
      <c r="BM120" s="819"/>
      <c r="BN120" s="819"/>
      <c r="BO120" s="819"/>
      <c r="BP120" s="819"/>
      <c r="BQ120" s="819"/>
      <c r="BR120" s="819"/>
      <c r="BS120" s="819"/>
      <c r="BT120" s="819"/>
      <c r="BU120" s="819"/>
      <c r="BV120" s="819"/>
      <c r="BW120" s="819"/>
      <c r="BX120" s="819"/>
      <c r="BY120" s="819"/>
      <c r="BZ120" s="819"/>
      <c r="CA120" s="819"/>
      <c r="CB120" s="819"/>
      <c r="CC120" s="819"/>
      <c r="CD120" s="819"/>
      <c r="CE120" s="819"/>
      <c r="CF120" s="819"/>
      <c r="CG120" s="819"/>
      <c r="CH120" s="819"/>
      <c r="CI120" s="819"/>
      <c r="CJ120" s="819"/>
      <c r="CK120" s="819"/>
      <c r="CL120" s="819"/>
      <c r="CM120" s="819"/>
      <c r="CN120" s="819"/>
      <c r="CO120" s="819"/>
      <c r="CP120" s="819"/>
      <c r="CQ120" s="819"/>
      <c r="CR120" s="819"/>
      <c r="CS120" s="819"/>
      <c r="CT120" s="819"/>
      <c r="CU120" s="819"/>
      <c r="CV120" s="819"/>
      <c r="CW120" s="819"/>
      <c r="CX120" s="819"/>
      <c r="CY120" s="819"/>
      <c r="CZ120" s="819"/>
      <c r="DA120" s="819"/>
      <c r="DB120" s="819"/>
      <c r="DC120" s="819"/>
      <c r="DD120" s="819"/>
      <c r="DE120" s="819"/>
      <c r="DF120" s="819"/>
      <c r="DG120" s="819"/>
      <c r="DH120" s="819"/>
      <c r="DI120" s="819"/>
      <c r="DJ120" s="819"/>
      <c r="DK120" s="819"/>
      <c r="DL120" s="819"/>
      <c r="DM120" s="819"/>
      <c r="DN120" s="819"/>
      <c r="DO120" s="819"/>
      <c r="DP120" s="819"/>
      <c r="DQ120" s="819"/>
      <c r="DR120" s="819"/>
      <c r="DS120" s="819"/>
    </row>
    <row r="121" spans="1:123" ht="14.25" hidden="1" customHeight="1">
      <c r="A121" s="834" t="e">
        <v>#REF!</v>
      </c>
      <c r="B121" s="835"/>
      <c r="C121" s="836"/>
      <c r="D121" s="837"/>
      <c r="E121" s="837"/>
      <c r="F121" s="837"/>
      <c r="G121" s="838"/>
      <c r="H121" s="838"/>
      <c r="I121" s="838"/>
      <c r="J121" s="838"/>
      <c r="K121" s="839"/>
    </row>
  </sheetData>
  <sheetProtection formatColumns="0" formatRows="0"/>
  <mergeCells count="18">
    <mergeCell ref="D7:D8"/>
    <mergeCell ref="E7:E8"/>
    <mergeCell ref="A1:K1"/>
    <mergeCell ref="A2:K2"/>
    <mergeCell ref="A3:K3"/>
    <mergeCell ref="I7:I8"/>
    <mergeCell ref="J7:J8"/>
    <mergeCell ref="K7:K8"/>
    <mergeCell ref="G7:G8"/>
    <mergeCell ref="H7:H8"/>
    <mergeCell ref="F7:F8"/>
    <mergeCell ref="A5:B5"/>
    <mergeCell ref="C5:E5"/>
    <mergeCell ref="A6:B6"/>
    <mergeCell ref="C6:E6"/>
    <mergeCell ref="A7:A8"/>
    <mergeCell ref="B7:B8"/>
    <mergeCell ref="C7:C8"/>
  </mergeCells>
  <pageMargins left="0.31496062992125984" right="0.19685039370078741" top="0.15748031496062992" bottom="0.15748031496062992" header="0" footer="0"/>
  <pageSetup paperSize="9" scale="36" fitToHeight="2"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6"/>
  <sheetViews>
    <sheetView view="pageBreakPreview" zoomScale="60" workbookViewId="0">
      <selection sqref="A1:I1"/>
    </sheetView>
  </sheetViews>
  <sheetFormatPr defaultRowHeight="15"/>
  <cols>
    <col min="2" max="2" width="18.85546875" customWidth="1"/>
    <col min="3" max="3" width="43.140625" customWidth="1"/>
    <col min="4" max="4" width="10.28515625" customWidth="1"/>
    <col min="5" max="9" width="16.28515625" customWidth="1"/>
  </cols>
  <sheetData>
    <row r="1" spans="1:9" ht="44.25" customHeight="1">
      <c r="A1" s="1676" t="s">
        <v>7</v>
      </c>
      <c r="B1" s="1676"/>
      <c r="C1" s="1676"/>
      <c r="D1" s="1676"/>
      <c r="E1" s="1676"/>
      <c r="F1" s="1676"/>
      <c r="G1" s="1676"/>
      <c r="H1" s="1676"/>
      <c r="I1" s="1676"/>
    </row>
    <row r="2" spans="1:9">
      <c r="A2" s="145"/>
      <c r="B2" s="168"/>
      <c r="C2" s="167"/>
      <c r="D2" s="167"/>
      <c r="E2" s="177"/>
      <c r="F2" s="177"/>
      <c r="G2" s="167"/>
      <c r="H2" s="167"/>
      <c r="I2" s="167"/>
    </row>
    <row r="3" spans="1:9" ht="15" customHeight="1">
      <c r="A3" s="1849" t="str">
        <f>CONCATENATE(ПАС!B56,"  (",ПАС!C52,"  ",ПАС!C51,")")</f>
        <v>ООО "Ромист"   (Омутинское   Омутинский муниципальный район)</v>
      </c>
      <c r="B3" s="1849"/>
      <c r="C3" s="1849"/>
      <c r="D3" s="1849"/>
      <c r="E3" s="1849"/>
      <c r="F3" s="1849"/>
      <c r="G3" s="1849"/>
      <c r="H3" s="1849"/>
      <c r="I3" s="1849"/>
    </row>
    <row r="4" spans="1:9" ht="79.5" customHeight="1">
      <c r="A4" s="1805" t="s">
        <v>721</v>
      </c>
      <c r="B4" s="1535" t="s">
        <v>1254</v>
      </c>
      <c r="C4" s="1805" t="s">
        <v>1024</v>
      </c>
      <c r="D4" s="1806" t="s">
        <v>1025</v>
      </c>
      <c r="E4" s="1845" t="s">
        <v>1079</v>
      </c>
      <c r="F4" s="1845" t="s">
        <v>1080</v>
      </c>
      <c r="G4" s="149" t="s">
        <v>8</v>
      </c>
      <c r="H4" s="149" t="s">
        <v>8</v>
      </c>
      <c r="I4" s="149" t="s">
        <v>8</v>
      </c>
    </row>
    <row r="5" spans="1:9">
      <c r="A5" s="1805"/>
      <c r="B5" s="1805"/>
      <c r="C5" s="1805"/>
      <c r="D5" s="1807"/>
      <c r="E5" s="1846"/>
      <c r="F5" s="1846"/>
      <c r="G5" s="190" t="s">
        <v>906</v>
      </c>
      <c r="H5" s="190" t="s">
        <v>415</v>
      </c>
      <c r="I5" s="190" t="s">
        <v>414</v>
      </c>
    </row>
    <row r="6" spans="1:9">
      <c r="A6" s="147">
        <v>1</v>
      </c>
      <c r="B6" s="506">
        <f t="shared" ref="B6:I6" si="0">A6+1</f>
        <v>2</v>
      </c>
      <c r="C6" s="506">
        <f t="shared" si="0"/>
        <v>3</v>
      </c>
      <c r="D6" s="506">
        <f t="shared" si="0"/>
        <v>4</v>
      </c>
      <c r="E6" s="506">
        <f t="shared" si="0"/>
        <v>5</v>
      </c>
      <c r="F6" s="506">
        <f t="shared" si="0"/>
        <v>6</v>
      </c>
      <c r="G6" s="506">
        <f t="shared" si="0"/>
        <v>7</v>
      </c>
      <c r="H6" s="506">
        <f t="shared" si="0"/>
        <v>8</v>
      </c>
      <c r="I6" s="506">
        <f t="shared" si="0"/>
        <v>9</v>
      </c>
    </row>
    <row r="7" spans="1:9" ht="25.5">
      <c r="A7" s="1805">
        <v>1</v>
      </c>
      <c r="B7" s="1805" t="s">
        <v>239</v>
      </c>
      <c r="C7" s="171" t="s">
        <v>1026</v>
      </c>
      <c r="D7" s="147" t="s">
        <v>839</v>
      </c>
      <c r="E7" s="179"/>
      <c r="F7" s="179"/>
      <c r="G7" s="170">
        <f>ЦелП!G8</f>
        <v>0</v>
      </c>
      <c r="H7" s="170">
        <f>ЦелП!H8</f>
        <v>0</v>
      </c>
      <c r="I7" s="170">
        <f>ЦелП!I8</f>
        <v>0</v>
      </c>
    </row>
    <row r="8" spans="1:9">
      <c r="A8" s="1805"/>
      <c r="B8" s="1805"/>
      <c r="C8" s="1811" t="s">
        <v>1046</v>
      </c>
      <c r="D8" s="147" t="s">
        <v>839</v>
      </c>
      <c r="E8" s="179"/>
      <c r="F8" s="179"/>
      <c r="G8" s="170">
        <f>ЦелП!G9</f>
        <v>0</v>
      </c>
      <c r="H8" s="170">
        <f>ЦелП!H9</f>
        <v>0</v>
      </c>
      <c r="I8" s="170">
        <f>ЦелП!I9</f>
        <v>0</v>
      </c>
    </row>
    <row r="9" spans="1:9">
      <c r="A9" s="1805"/>
      <c r="B9" s="1805"/>
      <c r="C9" s="1812"/>
      <c r="D9" s="147" t="s">
        <v>731</v>
      </c>
      <c r="E9" s="554">
        <f>IF(E7&gt;0,E8/E7*100,0)</f>
        <v>0</v>
      </c>
      <c r="F9" s="554">
        <f>IF(F7&gt;0,F8/F7*100,0)</f>
        <v>0</v>
      </c>
      <c r="G9" s="178">
        <f>IF(G7&gt;0,G8/G7*100,0)</f>
        <v>0</v>
      </c>
      <c r="H9" s="178">
        <f>IF(H7&gt;0,H8/H7*100,0)</f>
        <v>0</v>
      </c>
      <c r="I9" s="178">
        <f>IF(I7&gt;0,I8/I7*100,0)</f>
        <v>0</v>
      </c>
    </row>
    <row r="10" spans="1:9" ht="25.5">
      <c r="A10" s="1805"/>
      <c r="B10" s="1805"/>
      <c r="C10" s="169" t="s">
        <v>1027</v>
      </c>
      <c r="D10" s="147" t="s">
        <v>839</v>
      </c>
      <c r="E10" s="555"/>
      <c r="F10" s="555"/>
      <c r="G10" s="170">
        <f>ЦелП!G11</f>
        <v>0</v>
      </c>
      <c r="H10" s="170">
        <f>ЦелП!H11</f>
        <v>0</v>
      </c>
      <c r="I10" s="170">
        <f>ЦелП!I11</f>
        <v>0</v>
      </c>
    </row>
    <row r="11" spans="1:9">
      <c r="A11" s="1805"/>
      <c r="B11" s="1805"/>
      <c r="C11" s="1811" t="s">
        <v>1047</v>
      </c>
      <c r="D11" s="147" t="s">
        <v>839</v>
      </c>
      <c r="E11" s="555"/>
      <c r="F11" s="555"/>
      <c r="G11" s="170">
        <f>ЦелП!G12</f>
        <v>0</v>
      </c>
      <c r="H11" s="170">
        <f>ЦелП!H12</f>
        <v>0</v>
      </c>
      <c r="I11" s="170">
        <f>ЦелП!I12</f>
        <v>0</v>
      </c>
    </row>
    <row r="12" spans="1:9">
      <c r="A12" s="1805"/>
      <c r="B12" s="1805"/>
      <c r="C12" s="1811"/>
      <c r="D12" s="147" t="s">
        <v>731</v>
      </c>
      <c r="E12" s="554">
        <f>IF(E10&gt;0,E11/E10*100,0)</f>
        <v>0</v>
      </c>
      <c r="F12" s="554">
        <f>IF(F10&gt;0,F11/F10*100,0)</f>
        <v>0</v>
      </c>
      <c r="G12" s="178">
        <f>IF(G10&gt;0,G11/G10*100,0)</f>
        <v>0</v>
      </c>
      <c r="H12" s="178">
        <f>IF(H10&gt;0,H11/H10*100,0)</f>
        <v>0</v>
      </c>
      <c r="I12" s="178">
        <f>IF(I10&gt;0,I11/I10*100,0)</f>
        <v>0</v>
      </c>
    </row>
    <row r="13" spans="1:9" ht="25.5">
      <c r="A13" s="1805"/>
      <c r="B13" s="1805"/>
      <c r="C13" s="169" t="s">
        <v>1049</v>
      </c>
      <c r="D13" s="147" t="s">
        <v>1028</v>
      </c>
      <c r="E13" s="555"/>
      <c r="F13" s="555"/>
      <c r="G13" s="170">
        <f>ЦелП!G14</f>
        <v>0</v>
      </c>
      <c r="H13" s="170">
        <f>ЦелП!H14</f>
        <v>0</v>
      </c>
      <c r="I13" s="170">
        <f>ЦелП!I14</f>
        <v>0</v>
      </c>
    </row>
    <row r="14" spans="1:9">
      <c r="A14" s="1805"/>
      <c r="B14" s="1805"/>
      <c r="C14" s="1811" t="s">
        <v>1048</v>
      </c>
      <c r="D14" s="147" t="s">
        <v>1028</v>
      </c>
      <c r="E14" s="555"/>
      <c r="F14" s="555"/>
      <c r="G14" s="170">
        <f>ЦелП!G15</f>
        <v>0</v>
      </c>
      <c r="H14" s="170">
        <f>ЦелП!H15</f>
        <v>0</v>
      </c>
      <c r="I14" s="170">
        <f>ЦелП!I15</f>
        <v>0</v>
      </c>
    </row>
    <row r="15" spans="1:9">
      <c r="A15" s="1805"/>
      <c r="B15" s="1805"/>
      <c r="C15" s="1811"/>
      <c r="D15" s="147" t="s">
        <v>731</v>
      </c>
      <c r="E15" s="554">
        <f>IF(E13&gt;0,E14/E13*100,0)</f>
        <v>0</v>
      </c>
      <c r="F15" s="554">
        <f>IF(F13&gt;0,F14/F13*100,0)</f>
        <v>0</v>
      </c>
      <c r="G15" s="178">
        <f>IF(G13&gt;0,G14/G13*100,0)</f>
        <v>0</v>
      </c>
      <c r="H15" s="178">
        <f>IF(H13&gt;0,H14/H13*100,0)</f>
        <v>0</v>
      </c>
      <c r="I15" s="178">
        <f>IF(I13&gt;0,I14/I13*100,0)</f>
        <v>0</v>
      </c>
    </row>
    <row r="16" spans="1:9" ht="25.5">
      <c r="A16" s="1805">
        <v>2</v>
      </c>
      <c r="B16" s="1805" t="s">
        <v>1029</v>
      </c>
      <c r="C16" s="169" t="s">
        <v>1050</v>
      </c>
      <c r="D16" s="147" t="s">
        <v>839</v>
      </c>
      <c r="E16" s="555"/>
      <c r="F16" s="555"/>
      <c r="G16" s="170">
        <f>ЦелП!G17</f>
        <v>0</v>
      </c>
      <c r="H16" s="170">
        <f>ЦелП!H17</f>
        <v>0</v>
      </c>
      <c r="I16" s="170">
        <f>ЦелП!I17</f>
        <v>0</v>
      </c>
    </row>
    <row r="17" spans="1:9" ht="25.5">
      <c r="A17" s="1805"/>
      <c r="B17" s="1805"/>
      <c r="C17" s="169" t="s">
        <v>1050</v>
      </c>
      <c r="D17" s="147" t="s">
        <v>1028</v>
      </c>
      <c r="E17" s="555"/>
      <c r="F17" s="555"/>
      <c r="G17" s="170">
        <f>ЦелП!G18</f>
        <v>0</v>
      </c>
      <c r="H17" s="170">
        <f>ЦелП!H18</f>
        <v>0</v>
      </c>
      <c r="I17" s="170">
        <f>ЦелП!I18</f>
        <v>0</v>
      </c>
    </row>
    <row r="18" spans="1:9" ht="51">
      <c r="A18" s="1805">
        <v>3</v>
      </c>
      <c r="B18" s="1805" t="s">
        <v>1030</v>
      </c>
      <c r="C18" s="169" t="s">
        <v>1031</v>
      </c>
      <c r="D18" s="147" t="s">
        <v>731</v>
      </c>
      <c r="E18" s="555"/>
      <c r="F18" s="555"/>
      <c r="G18" s="170">
        <f>ЦелП!G19</f>
        <v>0</v>
      </c>
      <c r="H18" s="170">
        <f>ЦелП!H19</f>
        <v>0</v>
      </c>
      <c r="I18" s="170">
        <f>ЦелП!I19</f>
        <v>0</v>
      </c>
    </row>
    <row r="19" spans="1:9" ht="25.5">
      <c r="A19" s="1805"/>
      <c r="B19" s="1805"/>
      <c r="C19" s="169" t="s">
        <v>1032</v>
      </c>
      <c r="D19" s="147" t="s">
        <v>731</v>
      </c>
      <c r="E19" s="555"/>
      <c r="F19" s="555"/>
      <c r="G19" s="170">
        <f>ЦелП!G20</f>
        <v>0</v>
      </c>
      <c r="H19" s="170">
        <f>ЦелП!H20</f>
        <v>0</v>
      </c>
      <c r="I19" s="170">
        <f>ЦелП!I20</f>
        <v>0</v>
      </c>
    </row>
    <row r="20" spans="1:9">
      <c r="A20" s="1805">
        <v>5</v>
      </c>
      <c r="B20" s="1805" t="s">
        <v>1033</v>
      </c>
      <c r="C20" s="169" t="s">
        <v>1034</v>
      </c>
      <c r="D20" s="147" t="s">
        <v>1028</v>
      </c>
      <c r="E20" s="179"/>
      <c r="F20" s="179">
        <v>34.380000000000003</v>
      </c>
      <c r="G20" s="170">
        <f>ЦелП!G21</f>
        <v>34.380000000000003</v>
      </c>
      <c r="H20" s="170">
        <f>ЦелП!H21</f>
        <v>0</v>
      </c>
      <c r="I20" s="170">
        <f>ЦелП!I21</f>
        <v>0</v>
      </c>
    </row>
    <row r="21" spans="1:9">
      <c r="A21" s="1805"/>
      <c r="B21" s="1805"/>
      <c r="C21" s="1811" t="s">
        <v>1035</v>
      </c>
      <c r="D21" s="147" t="s">
        <v>1028</v>
      </c>
      <c r="E21" s="555"/>
      <c r="F21" s="555"/>
      <c r="G21" s="170">
        <f>ЦелП!G22</f>
        <v>0</v>
      </c>
      <c r="H21" s="170">
        <f>ЦелП!H22</f>
        <v>0</v>
      </c>
      <c r="I21" s="170">
        <f>ЦелП!I22</f>
        <v>0</v>
      </c>
    </row>
    <row r="22" spans="1:9">
      <c r="A22" s="1805"/>
      <c r="B22" s="1805"/>
      <c r="C22" s="1811"/>
      <c r="D22" s="147" t="s">
        <v>731</v>
      </c>
      <c r="E22" s="554">
        <f>IF(E20&gt;0,E21/E20*100,0)</f>
        <v>0</v>
      </c>
      <c r="F22" s="554">
        <f>IF(F20&gt;0,F21/F20*100,0)</f>
        <v>0</v>
      </c>
      <c r="G22" s="178">
        <f>IF(G20&gt;0,G21/G20*100,0)</f>
        <v>0</v>
      </c>
      <c r="H22" s="178">
        <f>IF(H20&gt;0,H21/H20*100,0)</f>
        <v>0</v>
      </c>
      <c r="I22" s="178">
        <f>IF(I20&gt;0,I21/I20*100,0)</f>
        <v>0</v>
      </c>
    </row>
    <row r="23" spans="1:9">
      <c r="A23" s="1805"/>
      <c r="B23" s="1805"/>
      <c r="C23" s="169" t="s">
        <v>1036</v>
      </c>
      <c r="D23" s="147" t="s">
        <v>852</v>
      </c>
      <c r="E23" s="179"/>
      <c r="F23" s="179">
        <v>928</v>
      </c>
      <c r="G23" s="170">
        <f>ЦелП!G24</f>
        <v>928</v>
      </c>
      <c r="H23" s="170">
        <f>ЦелП!H24</f>
        <v>0</v>
      </c>
      <c r="I23" s="170">
        <f>ЦелП!I24</f>
        <v>0</v>
      </c>
    </row>
    <row r="24" spans="1:9">
      <c r="A24" s="1805"/>
      <c r="B24" s="1805"/>
      <c r="C24" s="1811" t="s">
        <v>1037</v>
      </c>
      <c r="D24" s="147" t="s">
        <v>852</v>
      </c>
      <c r="E24" s="179"/>
      <c r="F24" s="179">
        <v>157</v>
      </c>
      <c r="G24" s="170">
        <f>ЦелП!G25</f>
        <v>157</v>
      </c>
      <c r="H24" s="170">
        <f>ЦелП!H25</f>
        <v>0</v>
      </c>
      <c r="I24" s="170">
        <f>ЦелП!I25</f>
        <v>0</v>
      </c>
    </row>
    <row r="25" spans="1:9">
      <c r="A25" s="1805"/>
      <c r="B25" s="1805"/>
      <c r="C25" s="1811"/>
      <c r="D25" s="147" t="s">
        <v>731</v>
      </c>
      <c r="E25" s="554">
        <f>IF(E23&gt;0,E24/E23*100,0)</f>
        <v>0</v>
      </c>
      <c r="F25" s="554">
        <f>IF(F23&gt;0,F24/F23*100,0)</f>
        <v>16.918103448275861</v>
      </c>
      <c r="G25" s="178">
        <f>IF(G23&gt;0,G24/G23*100,0)</f>
        <v>16.918103448275861</v>
      </c>
      <c r="H25" s="178">
        <f>IF(H23&gt;0,H24/H23*100,0)</f>
        <v>0</v>
      </c>
      <c r="I25" s="178">
        <f>IF(I23&gt;0,I24/I23*100,0)</f>
        <v>0</v>
      </c>
    </row>
    <row r="26" spans="1:9" ht="18" customHeight="1">
      <c r="A26" s="1805">
        <v>6</v>
      </c>
      <c r="B26" s="1805" t="s">
        <v>1038</v>
      </c>
      <c r="C26" s="169" t="s">
        <v>1036</v>
      </c>
      <c r="D26" s="147" t="s">
        <v>852</v>
      </c>
      <c r="E26" s="179"/>
      <c r="F26" s="179">
        <v>928</v>
      </c>
      <c r="G26" s="170">
        <f>ЦелП!G27</f>
        <v>928</v>
      </c>
      <c r="H26" s="170">
        <f>ЦелП!H27</f>
        <v>0</v>
      </c>
      <c r="I26" s="170">
        <f>ЦелП!I27</f>
        <v>0</v>
      </c>
    </row>
    <row r="27" spans="1:9" ht="27.75" customHeight="1">
      <c r="A27" s="1805"/>
      <c r="B27" s="1805"/>
      <c r="C27" s="1811" t="s">
        <v>1051</v>
      </c>
      <c r="D27" s="147" t="s">
        <v>852</v>
      </c>
      <c r="E27" s="555"/>
      <c r="F27" s="555"/>
      <c r="G27" s="170">
        <f>ЦелП!G28</f>
        <v>0</v>
      </c>
      <c r="H27" s="170">
        <f>ЦелП!H28</f>
        <v>0</v>
      </c>
      <c r="I27" s="170">
        <f>ЦелП!I28</f>
        <v>0</v>
      </c>
    </row>
    <row r="28" spans="1:9" ht="27.75" customHeight="1">
      <c r="A28" s="1805"/>
      <c r="B28" s="1805"/>
      <c r="C28" s="1811"/>
      <c r="D28" s="147" t="s">
        <v>731</v>
      </c>
      <c r="E28" s="554">
        <f>IF(E26&gt;0,E27/E26*100,0)</f>
        <v>0</v>
      </c>
      <c r="F28" s="554">
        <f>IF(F26&gt;0,F27/F26*100,0)</f>
        <v>0</v>
      </c>
      <c r="G28" s="178">
        <f>IF(G26&gt;0,G27/G26*100,0)</f>
        <v>0</v>
      </c>
      <c r="H28" s="178">
        <f>IF(H26&gt;0,H27/H26*100,0)</f>
        <v>0</v>
      </c>
      <c r="I28" s="178">
        <f>IF(I26&gt;0,I27/I26*100,0)</f>
        <v>0</v>
      </c>
    </row>
    <row r="29" spans="1:9">
      <c r="A29" s="1849" t="str">
        <f>CONCATENATE([133]ПАС!B82,"  (",[133]ПАС!C78,"  ",[133]ПАС!C77,")")</f>
        <v xml:space="preserve">  (  )</v>
      </c>
      <c r="B29" s="1849"/>
      <c r="C29" s="1849"/>
      <c r="D29" s="1849"/>
      <c r="E29" s="1849"/>
      <c r="F29" s="1849"/>
      <c r="G29" s="1849"/>
      <c r="H29" s="1849"/>
      <c r="I29" s="1849"/>
    </row>
    <row r="30" spans="1:9" ht="76.5">
      <c r="A30" s="1535" t="s">
        <v>721</v>
      </c>
      <c r="B30" s="1535" t="s">
        <v>424</v>
      </c>
      <c r="C30" s="1535" t="s">
        <v>1024</v>
      </c>
      <c r="D30" s="1696" t="s">
        <v>1025</v>
      </c>
      <c r="E30" s="1847" t="s">
        <v>1079</v>
      </c>
      <c r="F30" s="1847" t="s">
        <v>1080</v>
      </c>
      <c r="G30" s="574" t="s">
        <v>8</v>
      </c>
      <c r="H30" s="574" t="s">
        <v>8</v>
      </c>
      <c r="I30" s="574" t="s">
        <v>8</v>
      </c>
    </row>
    <row r="31" spans="1:9">
      <c r="A31" s="1535"/>
      <c r="B31" s="1535"/>
      <c r="C31" s="1535"/>
      <c r="D31" s="1697"/>
      <c r="E31" s="1848"/>
      <c r="F31" s="1848"/>
      <c r="G31" s="31" t="s">
        <v>906</v>
      </c>
      <c r="H31" s="31" t="s">
        <v>415</v>
      </c>
      <c r="I31" s="31" t="s">
        <v>414</v>
      </c>
    </row>
    <row r="32" spans="1:9">
      <c r="A32" s="32">
        <v>1</v>
      </c>
      <c r="B32" s="506">
        <f t="shared" ref="B32:I32" si="1">A32+1</f>
        <v>2</v>
      </c>
      <c r="C32" s="506">
        <f t="shared" si="1"/>
        <v>3</v>
      </c>
      <c r="D32" s="506">
        <f t="shared" si="1"/>
        <v>4</v>
      </c>
      <c r="E32" s="506">
        <f t="shared" si="1"/>
        <v>5</v>
      </c>
      <c r="F32" s="506">
        <f t="shared" si="1"/>
        <v>6</v>
      </c>
      <c r="G32" s="506">
        <f t="shared" si="1"/>
        <v>7</v>
      </c>
      <c r="H32" s="506">
        <f t="shared" si="1"/>
        <v>8</v>
      </c>
      <c r="I32" s="506">
        <f t="shared" si="1"/>
        <v>9</v>
      </c>
    </row>
    <row r="33" spans="1:9" ht="25.5">
      <c r="A33" s="1535">
        <v>1</v>
      </c>
      <c r="B33" s="1535" t="s">
        <v>240</v>
      </c>
      <c r="C33" s="118" t="s">
        <v>1026</v>
      </c>
      <c r="D33" s="32" t="s">
        <v>839</v>
      </c>
      <c r="E33" s="646">
        <v>7</v>
      </c>
      <c r="F33" s="646">
        <v>7</v>
      </c>
      <c r="G33" s="179">
        <f>[133]ЦелП!G34</f>
        <v>0</v>
      </c>
      <c r="H33" s="179">
        <f>[133]ЦелП!H34</f>
        <v>0</v>
      </c>
      <c r="I33" s="179">
        <f>[133]ЦелП!I34</f>
        <v>0</v>
      </c>
    </row>
    <row r="34" spans="1:9">
      <c r="A34" s="1535"/>
      <c r="B34" s="1535"/>
      <c r="C34" s="1763" t="s">
        <v>1046</v>
      </c>
      <c r="D34" s="32" t="s">
        <v>839</v>
      </c>
      <c r="E34" s="646">
        <v>3</v>
      </c>
      <c r="F34" s="646">
        <v>0</v>
      </c>
      <c r="G34" s="179">
        <f>[133]ЦелП!G35</f>
        <v>0</v>
      </c>
      <c r="H34" s="179">
        <f>[133]ЦелП!H35</f>
        <v>0</v>
      </c>
      <c r="I34" s="179">
        <f>[133]ЦелП!I35</f>
        <v>0</v>
      </c>
    </row>
    <row r="35" spans="1:9">
      <c r="A35" s="1535"/>
      <c r="B35" s="1535"/>
      <c r="C35" s="1813"/>
      <c r="D35" s="32" t="s">
        <v>731</v>
      </c>
      <c r="E35" s="554">
        <f>IF(E33&gt;0,E34/E33*100,0)</f>
        <v>42.857142857142854</v>
      </c>
      <c r="F35" s="554">
        <f>IF(F33&gt;0,F34/F33*100,0)</f>
        <v>0</v>
      </c>
      <c r="G35" s="554">
        <f>IF(G33&gt;0,G34/G33*100,0)</f>
        <v>0</v>
      </c>
      <c r="H35" s="554">
        <f>IF(H33&gt;0,H34/H33*100,0)</f>
        <v>0</v>
      </c>
      <c r="I35" s="554">
        <f>IF(I33&gt;0,I34/I33*100,0)</f>
        <v>0</v>
      </c>
    </row>
    <row r="36" spans="1:9" ht="25.5">
      <c r="A36" s="1535"/>
      <c r="B36" s="1535"/>
      <c r="C36" s="189" t="s">
        <v>1027</v>
      </c>
      <c r="D36" s="32" t="s">
        <v>839</v>
      </c>
      <c r="E36" s="646">
        <v>14</v>
      </c>
      <c r="F36" s="646">
        <v>14</v>
      </c>
      <c r="G36" s="179">
        <f>[133]ЦелП!G37</f>
        <v>0</v>
      </c>
      <c r="H36" s="179">
        <f>[133]ЦелП!H37</f>
        <v>0</v>
      </c>
      <c r="I36" s="179">
        <f>[133]ЦелП!I37</f>
        <v>0</v>
      </c>
    </row>
    <row r="37" spans="1:9">
      <c r="A37" s="1535"/>
      <c r="B37" s="1535"/>
      <c r="C37" s="1763" t="s">
        <v>1047</v>
      </c>
      <c r="D37" s="32" t="s">
        <v>839</v>
      </c>
      <c r="E37" s="646">
        <v>4</v>
      </c>
      <c r="F37" s="646">
        <v>0</v>
      </c>
      <c r="G37" s="179">
        <f>[133]ЦелП!G38</f>
        <v>0</v>
      </c>
      <c r="H37" s="179">
        <f>[133]ЦелП!H38</f>
        <v>0</v>
      </c>
      <c r="I37" s="179">
        <f>[133]ЦелП!I38</f>
        <v>0</v>
      </c>
    </row>
    <row r="38" spans="1:9">
      <c r="A38" s="1535"/>
      <c r="B38" s="1535"/>
      <c r="C38" s="1763"/>
      <c r="D38" s="32" t="s">
        <v>731</v>
      </c>
      <c r="E38" s="554">
        <f>IF(E36&gt;0,E37/E36*100,0)</f>
        <v>28.571428571428569</v>
      </c>
      <c r="F38" s="554">
        <f>IF(F36&gt;0,F37/F36*100,0)</f>
        <v>0</v>
      </c>
      <c r="G38" s="554">
        <f>IF(G36&gt;0,G37/G36*100,0)</f>
        <v>0</v>
      </c>
      <c r="H38" s="554">
        <f>IF(H36&gt;0,H37/H36*100,0)</f>
        <v>0</v>
      </c>
      <c r="I38" s="554">
        <f>IF(I36&gt;0,I37/I36*100,0)</f>
        <v>0</v>
      </c>
    </row>
    <row r="39" spans="1:9" ht="25.5">
      <c r="A39" s="1535"/>
      <c r="B39" s="1535"/>
      <c r="C39" s="189" t="s">
        <v>1049</v>
      </c>
      <c r="D39" s="32" t="s">
        <v>1144</v>
      </c>
      <c r="E39" s="647">
        <v>185.8</v>
      </c>
      <c r="F39" s="647">
        <v>226.33600000000001</v>
      </c>
      <c r="G39" s="179">
        <f>[133]ЦелП!G40</f>
        <v>0</v>
      </c>
      <c r="H39" s="179">
        <f>[133]ЦелП!H40</f>
        <v>0</v>
      </c>
      <c r="I39" s="179">
        <f>[133]ЦелП!I40</f>
        <v>0</v>
      </c>
    </row>
    <row r="40" spans="1:9">
      <c r="A40" s="1535"/>
      <c r="B40" s="1535"/>
      <c r="C40" s="1763" t="s">
        <v>1048</v>
      </c>
      <c r="D40" s="32" t="s">
        <v>1144</v>
      </c>
      <c r="E40" s="647">
        <v>139.35</v>
      </c>
      <c r="F40" s="647">
        <v>0</v>
      </c>
      <c r="G40" s="179">
        <f>[133]ЦелП!G41</f>
        <v>0</v>
      </c>
      <c r="H40" s="179">
        <f>[133]ЦелП!H41</f>
        <v>0</v>
      </c>
      <c r="I40" s="179">
        <f>[133]ЦелП!I41</f>
        <v>0</v>
      </c>
    </row>
    <row r="41" spans="1:9">
      <c r="A41" s="1535"/>
      <c r="B41" s="1535"/>
      <c r="C41" s="1763"/>
      <c r="D41" s="32" t="s">
        <v>731</v>
      </c>
      <c r="E41" s="554">
        <f>IF(E39&gt;0,E40/E39*100,0)</f>
        <v>74.999999999999986</v>
      </c>
      <c r="F41" s="554">
        <f>IF(F39&gt;0,F40/F39*100,0)</f>
        <v>0</v>
      </c>
      <c r="G41" s="554">
        <f>IF(G39&gt;0,G40/G39*100,0)</f>
        <v>0</v>
      </c>
      <c r="H41" s="554">
        <f>IF(H39&gt;0,H40/H39*100,0)</f>
        <v>0</v>
      </c>
      <c r="I41" s="554">
        <f>IF(I39&gt;0,I40/I39*100,0)</f>
        <v>0</v>
      </c>
    </row>
    <row r="42" spans="1:9" ht="25.5">
      <c r="A42" s="1535">
        <v>2</v>
      </c>
      <c r="B42" s="1535" t="s">
        <v>1029</v>
      </c>
      <c r="C42" s="189" t="s">
        <v>1050</v>
      </c>
      <c r="D42" s="32" t="s">
        <v>839</v>
      </c>
      <c r="E42" s="646">
        <v>2</v>
      </c>
      <c r="F42" s="646">
        <v>0</v>
      </c>
      <c r="G42" s="179">
        <f>[133]ЦелП!G43</f>
        <v>0</v>
      </c>
      <c r="H42" s="179">
        <f>[133]ЦелП!H43</f>
        <v>0</v>
      </c>
      <c r="I42" s="179">
        <f>[133]ЦелП!I43</f>
        <v>0</v>
      </c>
    </row>
    <row r="43" spans="1:9" ht="25.5">
      <c r="A43" s="1535"/>
      <c r="B43" s="1535"/>
      <c r="C43" s="189" t="s">
        <v>1050</v>
      </c>
      <c r="D43" s="32" t="s">
        <v>1144</v>
      </c>
      <c r="E43" s="647">
        <v>15</v>
      </c>
      <c r="F43" s="647">
        <v>0</v>
      </c>
      <c r="G43" s="179">
        <f>[133]ЦелП!G44</f>
        <v>0</v>
      </c>
      <c r="H43" s="179">
        <f>[133]ЦелП!H44</f>
        <v>0</v>
      </c>
      <c r="I43" s="179">
        <f>[133]ЦелП!I44</f>
        <v>0</v>
      </c>
    </row>
    <row r="44" spans="1:9" ht="51">
      <c r="A44" s="1535">
        <v>3</v>
      </c>
      <c r="B44" s="1535" t="s">
        <v>1030</v>
      </c>
      <c r="C44" s="189" t="s">
        <v>1031</v>
      </c>
      <c r="D44" s="32" t="s">
        <v>731</v>
      </c>
      <c r="E44" s="648" t="s">
        <v>1152</v>
      </c>
      <c r="F44" s="648" t="s">
        <v>1152</v>
      </c>
      <c r="G44" s="179">
        <f>[133]ЦелП!G45</f>
        <v>0</v>
      </c>
      <c r="H44" s="179">
        <f>[133]ЦелП!H45</f>
        <v>0</v>
      </c>
      <c r="I44" s="179">
        <f>[133]ЦелП!I45</f>
        <v>0</v>
      </c>
    </row>
    <row r="45" spans="1:9" ht="25.5">
      <c r="A45" s="1535"/>
      <c r="B45" s="1535"/>
      <c r="C45" s="189" t="s">
        <v>1032</v>
      </c>
      <c r="D45" s="32" t="s">
        <v>731</v>
      </c>
      <c r="E45" s="648" t="s">
        <v>1152</v>
      </c>
      <c r="F45" s="648" t="s">
        <v>1152</v>
      </c>
      <c r="G45" s="179">
        <f>[133]ЦелП!G46</f>
        <v>0</v>
      </c>
      <c r="H45" s="179">
        <f>[133]ЦелП!H46</f>
        <v>0</v>
      </c>
      <c r="I45" s="179">
        <f>[133]ЦелП!I46</f>
        <v>0</v>
      </c>
    </row>
    <row r="46" spans="1:9">
      <c r="A46" s="1535">
        <v>5</v>
      </c>
      <c r="B46" s="1535" t="s">
        <v>1033</v>
      </c>
      <c r="C46" s="189" t="s">
        <v>1034</v>
      </c>
      <c r="D46" s="32" t="s">
        <v>1144</v>
      </c>
      <c r="E46" s="647">
        <v>469</v>
      </c>
      <c r="F46" s="647">
        <v>277.54199999999997</v>
      </c>
      <c r="G46" s="179">
        <f>[133]ЦелП!G47</f>
        <v>0</v>
      </c>
      <c r="H46" s="179">
        <f>[133]ЦелП!H47</f>
        <v>0</v>
      </c>
      <c r="I46" s="179">
        <f>[133]ЦелП!I47</f>
        <v>0</v>
      </c>
    </row>
    <row r="47" spans="1:9">
      <c r="A47" s="1535"/>
      <c r="B47" s="1535"/>
      <c r="C47" s="1763" t="s">
        <v>1035</v>
      </c>
      <c r="D47" s="32" t="s">
        <v>1144</v>
      </c>
      <c r="E47" s="647">
        <v>286</v>
      </c>
      <c r="F47" s="647">
        <v>22</v>
      </c>
      <c r="G47" s="179">
        <f>[133]ЦелП!G48</f>
        <v>0</v>
      </c>
      <c r="H47" s="179">
        <f>[133]ЦелП!H48</f>
        <v>0</v>
      </c>
      <c r="I47" s="179">
        <f>[133]ЦелП!I48</f>
        <v>0</v>
      </c>
    </row>
    <row r="48" spans="1:9">
      <c r="A48" s="1535"/>
      <c r="B48" s="1535"/>
      <c r="C48" s="1763"/>
      <c r="D48" s="32" t="s">
        <v>731</v>
      </c>
      <c r="E48" s="554">
        <f>IF(E46&gt;0,E47/E46*100,0)</f>
        <v>60.980810234541579</v>
      </c>
      <c r="F48" s="554">
        <f>IF(F46&gt;0,F47/F46*100,0)</f>
        <v>7.9267282069020188</v>
      </c>
      <c r="G48" s="554">
        <f>IF(G46&gt;0,G47/G46*100,0)</f>
        <v>0</v>
      </c>
      <c r="H48" s="554">
        <f>IF(H46&gt;0,H47/H46*100,0)</f>
        <v>0</v>
      </c>
      <c r="I48" s="554">
        <f>IF(I46&gt;0,I47/I46*100,0)</f>
        <v>0</v>
      </c>
    </row>
    <row r="49" spans="1:9">
      <c r="A49" s="1535"/>
      <c r="B49" s="1535"/>
      <c r="C49" s="189" t="s">
        <v>1036</v>
      </c>
      <c r="D49" s="32" t="s">
        <v>852</v>
      </c>
      <c r="E49" s="646">
        <v>10713</v>
      </c>
      <c r="F49" s="646">
        <v>10713</v>
      </c>
      <c r="G49" s="179">
        <f>[133]ЦелП!G50</f>
        <v>0</v>
      </c>
      <c r="H49" s="179">
        <f>[133]ЦелП!H50</f>
        <v>0</v>
      </c>
      <c r="I49" s="179">
        <f>[133]ЦелП!I50</f>
        <v>0</v>
      </c>
    </row>
    <row r="50" spans="1:9">
      <c r="A50" s="1535"/>
      <c r="B50" s="1535"/>
      <c r="C50" s="1763" t="s">
        <v>1037</v>
      </c>
      <c r="D50" s="32" t="s">
        <v>852</v>
      </c>
      <c r="E50" s="646">
        <v>4514</v>
      </c>
      <c r="F50" s="646">
        <v>6100</v>
      </c>
      <c r="G50" s="179">
        <f>[133]ЦелП!G51</f>
        <v>0</v>
      </c>
      <c r="H50" s="179">
        <f>[133]ЦелП!H51</f>
        <v>0</v>
      </c>
      <c r="I50" s="179">
        <f>[133]ЦелП!I51</f>
        <v>0</v>
      </c>
    </row>
    <row r="51" spans="1:9">
      <c r="A51" s="1535"/>
      <c r="B51" s="1535"/>
      <c r="C51" s="1763"/>
      <c r="D51" s="32" t="s">
        <v>731</v>
      </c>
      <c r="E51" s="554">
        <f>IF(E49&gt;0,E50/E49*100,0)</f>
        <v>42.13572295342108</v>
      </c>
      <c r="F51" s="554">
        <f>IF(F49&gt;0,F50/F49*100,0)</f>
        <v>56.940166153271718</v>
      </c>
      <c r="G51" s="554">
        <f>IF(G49&gt;0,G50/G49*100,0)</f>
        <v>0</v>
      </c>
      <c r="H51" s="554">
        <f>IF(H49&gt;0,H50/H49*100,0)</f>
        <v>0</v>
      </c>
      <c r="I51" s="554">
        <f>IF(I49&gt;0,I50/I49*100,0)</f>
        <v>0</v>
      </c>
    </row>
    <row r="52" spans="1:9">
      <c r="A52" s="1535">
        <v>6</v>
      </c>
      <c r="B52" s="1535" t="s">
        <v>1038</v>
      </c>
      <c r="C52" s="189" t="s">
        <v>1036</v>
      </c>
      <c r="D52" s="32" t="s">
        <v>852</v>
      </c>
      <c r="E52" s="646">
        <v>10713</v>
      </c>
      <c r="F52" s="646">
        <v>10713</v>
      </c>
      <c r="G52" s="179">
        <f>[133]ЦелП!G53</f>
        <v>0</v>
      </c>
      <c r="H52" s="179">
        <f>[133]ЦелП!H53</f>
        <v>0</v>
      </c>
      <c r="I52" s="179">
        <f>[133]ЦелП!I53</f>
        <v>0</v>
      </c>
    </row>
    <row r="53" spans="1:9">
      <c r="A53" s="1535"/>
      <c r="B53" s="1535"/>
      <c r="C53" s="1763" t="s">
        <v>1051</v>
      </c>
      <c r="D53" s="32" t="s">
        <v>852</v>
      </c>
      <c r="E53" s="646">
        <v>0</v>
      </c>
      <c r="F53" s="646">
        <v>0</v>
      </c>
      <c r="G53" s="179">
        <f>[133]ЦелП!G54</f>
        <v>0</v>
      </c>
      <c r="H53" s="179">
        <f>[133]ЦелП!H54</f>
        <v>0</v>
      </c>
      <c r="I53" s="179">
        <f>[133]ЦелП!I54</f>
        <v>0</v>
      </c>
    </row>
    <row r="54" spans="1:9">
      <c r="A54" s="1535"/>
      <c r="B54" s="1535"/>
      <c r="C54" s="1763"/>
      <c r="D54" s="32" t="s">
        <v>731</v>
      </c>
      <c r="E54" s="554">
        <f>IF(E52&gt;0,E53/E52*100,0)</f>
        <v>0</v>
      </c>
      <c r="F54" s="554">
        <f>IF(F52&gt;0,F53/F52*100,0)</f>
        <v>0</v>
      </c>
      <c r="G54" s="554">
        <f>IF(G52&gt;0,G53/G52*100,0)</f>
        <v>0</v>
      </c>
      <c r="H54" s="554">
        <f>IF(H52&gt;0,H53/H52*100,0)</f>
        <v>0</v>
      </c>
      <c r="I54" s="554">
        <f>IF(I52&gt;0,I53/I52*100,0)</f>
        <v>0</v>
      </c>
    </row>
    <row r="55" spans="1:9">
      <c r="A55" s="1849" t="str">
        <f>CONCATENATE([110]ПАС!B108,"  (",[110]ПАС!C104,"  ",[110]ПАС!C103,")")</f>
        <v xml:space="preserve">  (  )</v>
      </c>
      <c r="B55" s="1849"/>
      <c r="C55" s="1849"/>
      <c r="D55" s="1849"/>
      <c r="E55" s="1849"/>
      <c r="F55" s="1849"/>
      <c r="G55" s="1849"/>
      <c r="H55" s="1849"/>
      <c r="I55" s="1849"/>
    </row>
    <row r="56" spans="1:9" ht="76.5">
      <c r="A56" s="1535" t="s">
        <v>721</v>
      </c>
      <c r="B56" s="1535" t="s">
        <v>425</v>
      </c>
      <c r="C56" s="1535" t="s">
        <v>1024</v>
      </c>
      <c r="D56" s="1696" t="s">
        <v>1025</v>
      </c>
      <c r="E56" s="1847" t="s">
        <v>1079</v>
      </c>
      <c r="F56" s="1847" t="s">
        <v>1080</v>
      </c>
      <c r="G56" s="574" t="s">
        <v>8</v>
      </c>
      <c r="H56" s="574" t="s">
        <v>8</v>
      </c>
      <c r="I56" s="574" t="s">
        <v>8</v>
      </c>
    </row>
    <row r="57" spans="1:9">
      <c r="A57" s="1535"/>
      <c r="B57" s="1535"/>
      <c r="C57" s="1535"/>
      <c r="D57" s="1697"/>
      <c r="E57" s="1848"/>
      <c r="F57" s="1848"/>
      <c r="G57" s="31" t="s">
        <v>906</v>
      </c>
      <c r="H57" s="31" t="s">
        <v>415</v>
      </c>
      <c r="I57" s="31" t="s">
        <v>414</v>
      </c>
    </row>
    <row r="58" spans="1:9">
      <c r="A58" s="32">
        <v>1</v>
      </c>
      <c r="B58" s="506">
        <f t="shared" ref="B58:I58" si="2">A58+1</f>
        <v>2</v>
      </c>
      <c r="C58" s="506">
        <f t="shared" si="2"/>
        <v>3</v>
      </c>
      <c r="D58" s="506">
        <f t="shared" si="2"/>
        <v>4</v>
      </c>
      <c r="E58" s="506">
        <f t="shared" si="2"/>
        <v>5</v>
      </c>
      <c r="F58" s="506">
        <f t="shared" si="2"/>
        <v>6</v>
      </c>
      <c r="G58" s="506">
        <f t="shared" si="2"/>
        <v>7</v>
      </c>
      <c r="H58" s="506">
        <f t="shared" si="2"/>
        <v>8</v>
      </c>
      <c r="I58" s="506">
        <f t="shared" si="2"/>
        <v>9</v>
      </c>
    </row>
    <row r="59" spans="1:9" ht="25.5" customHeight="1">
      <c r="A59" s="1535">
        <v>1</v>
      </c>
      <c r="B59" s="1535" t="s">
        <v>427</v>
      </c>
      <c r="C59" s="118" t="s">
        <v>1026</v>
      </c>
      <c r="D59" s="32" t="s">
        <v>839</v>
      </c>
      <c r="E59" s="646"/>
      <c r="F59" s="646"/>
      <c r="G59" s="179">
        <f>[130]ЦелП!G60</f>
        <v>0</v>
      </c>
      <c r="H59" s="179">
        <f>[130]ЦелП!H60</f>
        <v>0</v>
      </c>
      <c r="I59" s="179">
        <f>[130]ЦелП!I60</f>
        <v>0</v>
      </c>
    </row>
    <row r="60" spans="1:9" ht="15" customHeight="1">
      <c r="A60" s="1535"/>
      <c r="B60" s="1535"/>
      <c r="C60" s="1763" t="s">
        <v>1046</v>
      </c>
      <c r="D60" s="32" t="s">
        <v>839</v>
      </c>
      <c r="E60" s="646"/>
      <c r="F60" s="646"/>
      <c r="G60" s="179">
        <f>[130]ЦелП!G61</f>
        <v>0</v>
      </c>
      <c r="H60" s="179">
        <f>[130]ЦелП!H61</f>
        <v>0</v>
      </c>
      <c r="I60" s="179">
        <f>[130]ЦелП!I61</f>
        <v>0</v>
      </c>
    </row>
    <row r="61" spans="1:9">
      <c r="A61" s="1535"/>
      <c r="B61" s="1535"/>
      <c r="C61" s="1813"/>
      <c r="D61" s="32" t="s">
        <v>731</v>
      </c>
      <c r="E61" s="554">
        <f>IF(E59&gt;0,E60/E59*100,0)</f>
        <v>0</v>
      </c>
      <c r="F61" s="554">
        <f>IF(F59&gt;0,F60/F59*100,0)</f>
        <v>0</v>
      </c>
      <c r="G61" s="554">
        <f>IF(G59&gt;0,G60/G59*100,0)</f>
        <v>0</v>
      </c>
      <c r="H61" s="554">
        <f>IF(H59&gt;0,H60/H59*100,0)</f>
        <v>0</v>
      </c>
      <c r="I61" s="554">
        <f>IF(I59&gt;0,I60/I59*100,0)</f>
        <v>0</v>
      </c>
    </row>
    <row r="62" spans="1:9" ht="25.5">
      <c r="A62" s="1535"/>
      <c r="B62" s="1535"/>
      <c r="C62" s="189" t="s">
        <v>1027</v>
      </c>
      <c r="D62" s="32" t="s">
        <v>839</v>
      </c>
      <c r="E62" s="646"/>
      <c r="F62" s="646"/>
      <c r="G62" s="179">
        <f>[130]ЦелП!G63</f>
        <v>0</v>
      </c>
      <c r="H62" s="179">
        <f>[130]ЦелП!H63</f>
        <v>0</v>
      </c>
      <c r="I62" s="179">
        <f>[130]ЦелП!I63</f>
        <v>0</v>
      </c>
    </row>
    <row r="63" spans="1:9" ht="15" customHeight="1">
      <c r="A63" s="1535"/>
      <c r="B63" s="1535"/>
      <c r="C63" s="1763" t="s">
        <v>1047</v>
      </c>
      <c r="D63" s="32" t="s">
        <v>839</v>
      </c>
      <c r="E63" s="646"/>
      <c r="F63" s="646"/>
      <c r="G63" s="179">
        <f>[130]ЦелП!G64</f>
        <v>0</v>
      </c>
      <c r="H63" s="179">
        <f>[130]ЦелП!H64</f>
        <v>0</v>
      </c>
      <c r="I63" s="179">
        <f>[130]ЦелП!I64</f>
        <v>0</v>
      </c>
    </row>
    <row r="64" spans="1:9">
      <c r="A64" s="1535"/>
      <c r="B64" s="1535"/>
      <c r="C64" s="1763"/>
      <c r="D64" s="32" t="s">
        <v>731</v>
      </c>
      <c r="E64" s="554">
        <f>IF(E62&gt;0,E63/E62*100,0)</f>
        <v>0</v>
      </c>
      <c r="F64" s="554">
        <f>IF(F62&gt;0,F63/F62*100,0)</f>
        <v>0</v>
      </c>
      <c r="G64" s="554">
        <f>IF(G62&gt;0,G63/G62*100,0)</f>
        <v>0</v>
      </c>
      <c r="H64" s="554">
        <f>IF(H62&gt;0,H63/H62*100,0)</f>
        <v>0</v>
      </c>
      <c r="I64" s="554">
        <f>IF(I62&gt;0,I63/I62*100,0)</f>
        <v>0</v>
      </c>
    </row>
    <row r="65" spans="1:9" ht="25.5">
      <c r="A65" s="1535"/>
      <c r="B65" s="1535"/>
      <c r="C65" s="189" t="s">
        <v>1049</v>
      </c>
      <c r="D65" s="32" t="s">
        <v>1144</v>
      </c>
      <c r="E65" s="646">
        <v>3279</v>
      </c>
      <c r="F65" s="646">
        <v>4912</v>
      </c>
      <c r="G65" s="179">
        <v>4912</v>
      </c>
      <c r="H65" s="179">
        <v>4912</v>
      </c>
      <c r="I65" s="179">
        <v>4912</v>
      </c>
    </row>
    <row r="66" spans="1:9" ht="15" customHeight="1">
      <c r="A66" s="1535"/>
      <c r="B66" s="1535"/>
      <c r="C66" s="1763" t="s">
        <v>1048</v>
      </c>
      <c r="D66" s="32" t="s">
        <v>1144</v>
      </c>
      <c r="E66" s="647"/>
      <c r="F66" s="647"/>
      <c r="G66" s="179">
        <f>[130]ЦелП!G67</f>
        <v>0</v>
      </c>
      <c r="H66" s="179">
        <f>[130]ЦелП!H67</f>
        <v>0</v>
      </c>
      <c r="I66" s="179">
        <f>[130]ЦелП!I67</f>
        <v>0</v>
      </c>
    </row>
    <row r="67" spans="1:9">
      <c r="A67" s="1535"/>
      <c r="B67" s="1535"/>
      <c r="C67" s="1763"/>
      <c r="D67" s="32" t="s">
        <v>731</v>
      </c>
      <c r="E67" s="554">
        <f>IF(E65&gt;0,E66/E65*100,0)</f>
        <v>0</v>
      </c>
      <c r="F67" s="554">
        <f>IF(F65&gt;0,F66/F65*100,0)</f>
        <v>0</v>
      </c>
      <c r="G67" s="554">
        <f>IF(G65&gt;0,G66/G65*100,0)</f>
        <v>0</v>
      </c>
      <c r="H67" s="554">
        <f>IF(H65&gt;0,H66/H65*100,0)</f>
        <v>0</v>
      </c>
      <c r="I67" s="554">
        <f>IF(I65&gt;0,I66/I65*100,0)</f>
        <v>0</v>
      </c>
    </row>
    <row r="68" spans="1:9" ht="25.5" customHeight="1">
      <c r="A68" s="1535">
        <v>2</v>
      </c>
      <c r="B68" s="1535" t="s">
        <v>1029</v>
      </c>
      <c r="C68" s="189" t="s">
        <v>1050</v>
      </c>
      <c r="D68" s="32" t="s">
        <v>839</v>
      </c>
      <c r="E68" s="646"/>
      <c r="F68" s="646"/>
      <c r="G68" s="179">
        <f>[130]ЦелП!G69</f>
        <v>0</v>
      </c>
      <c r="H68" s="179">
        <f>[130]ЦелП!H69</f>
        <v>0</v>
      </c>
      <c r="I68" s="179">
        <f>[130]ЦелП!I69</f>
        <v>0</v>
      </c>
    </row>
    <row r="69" spans="1:9" ht="25.5">
      <c r="A69" s="1535"/>
      <c r="B69" s="1535"/>
      <c r="C69" s="189" t="s">
        <v>1050</v>
      </c>
      <c r="D69" s="32" t="s">
        <v>1144</v>
      </c>
      <c r="E69" s="647"/>
      <c r="F69" s="647"/>
      <c r="G69" s="179">
        <f>[130]ЦелП!G70</f>
        <v>0</v>
      </c>
      <c r="H69" s="179">
        <f>[130]ЦелП!H70</f>
        <v>0</v>
      </c>
      <c r="I69" s="179">
        <f>[130]ЦелП!I70</f>
        <v>0</v>
      </c>
    </row>
    <row r="70" spans="1:9" ht="51">
      <c r="A70" s="1535">
        <v>3</v>
      </c>
      <c r="B70" s="1535" t="s">
        <v>1030</v>
      </c>
      <c r="C70" s="189" t="s">
        <v>1031</v>
      </c>
      <c r="D70" s="32" t="s">
        <v>731</v>
      </c>
      <c r="E70" s="648"/>
      <c r="F70" s="648"/>
      <c r="G70" s="179">
        <f>[130]ЦелП!G71</f>
        <v>0</v>
      </c>
      <c r="H70" s="179">
        <f>[130]ЦелП!H71</f>
        <v>0</v>
      </c>
      <c r="I70" s="179">
        <f>[130]ЦелП!I71</f>
        <v>0</v>
      </c>
    </row>
    <row r="71" spans="1:9" ht="25.5">
      <c r="A71" s="1535"/>
      <c r="B71" s="1535"/>
      <c r="C71" s="189" t="s">
        <v>1032</v>
      </c>
      <c r="D71" s="32" t="s">
        <v>731</v>
      </c>
      <c r="E71" s="648"/>
      <c r="F71" s="648"/>
      <c r="G71" s="179">
        <f>[130]ЦелП!G72</f>
        <v>0</v>
      </c>
      <c r="H71" s="179">
        <f>[130]ЦелП!H72</f>
        <v>0</v>
      </c>
      <c r="I71" s="179">
        <f>[130]ЦелП!I72</f>
        <v>0</v>
      </c>
    </row>
    <row r="72" spans="1:9" ht="15" customHeight="1">
      <c r="A72" s="1535">
        <v>5</v>
      </c>
      <c r="B72" s="1535" t="s">
        <v>1033</v>
      </c>
      <c r="C72" s="189" t="s">
        <v>1034</v>
      </c>
      <c r="D72" s="32" t="s">
        <v>1144</v>
      </c>
      <c r="E72" s="646">
        <v>9279</v>
      </c>
      <c r="F72" s="646">
        <v>5835</v>
      </c>
      <c r="G72" s="179">
        <v>5835</v>
      </c>
      <c r="H72" s="179">
        <v>5835</v>
      </c>
      <c r="I72" s="179">
        <v>5835</v>
      </c>
    </row>
    <row r="73" spans="1:9" ht="15" customHeight="1">
      <c r="A73" s="1535"/>
      <c r="B73" s="1535"/>
      <c r="C73" s="1763" t="s">
        <v>1035</v>
      </c>
      <c r="D73" s="32" t="s">
        <v>1144</v>
      </c>
      <c r="E73" s="646">
        <v>5000</v>
      </c>
      <c r="F73" s="646">
        <v>500</v>
      </c>
      <c r="G73" s="179">
        <v>500</v>
      </c>
      <c r="H73" s="179">
        <v>500</v>
      </c>
      <c r="I73" s="179">
        <v>500</v>
      </c>
    </row>
    <row r="74" spans="1:9">
      <c r="A74" s="1535"/>
      <c r="B74" s="1535"/>
      <c r="C74" s="1763"/>
      <c r="D74" s="32" t="s">
        <v>731</v>
      </c>
      <c r="E74" s="554">
        <f>IF(E72&gt;0,E73/E72*100,0)</f>
        <v>53.885116930703738</v>
      </c>
      <c r="F74" s="554">
        <f>IF(F72&gt;0,F73/F72*100,0)</f>
        <v>8.5689802913453299</v>
      </c>
      <c r="G74" s="554">
        <f>IF(G72&gt;0,G73/G72*100,0)</f>
        <v>8.5689802913453299</v>
      </c>
      <c r="H74" s="554">
        <f>IF(H72&gt;0,H73/H72*100,0)</f>
        <v>8.5689802913453299</v>
      </c>
      <c r="I74" s="554">
        <f>IF(I72&gt;0,I73/I72*100,0)</f>
        <v>8.5689802913453299</v>
      </c>
    </row>
    <row r="75" spans="1:9">
      <c r="A75" s="1535"/>
      <c r="B75" s="1535"/>
      <c r="C75" s="189" t="s">
        <v>1036</v>
      </c>
      <c r="D75" s="32" t="s">
        <v>852</v>
      </c>
      <c r="E75" s="646">
        <v>35</v>
      </c>
      <c r="F75" s="646">
        <v>35</v>
      </c>
      <c r="G75" s="179">
        <v>35</v>
      </c>
      <c r="H75" s="179">
        <f>[130]ЦелП!H76</f>
        <v>0</v>
      </c>
      <c r="I75" s="179">
        <f>[130]ЦелП!I76</f>
        <v>0</v>
      </c>
    </row>
    <row r="76" spans="1:9" ht="15" customHeight="1">
      <c r="A76" s="1535"/>
      <c r="B76" s="1535"/>
      <c r="C76" s="1763" t="s">
        <v>1037</v>
      </c>
      <c r="D76" s="32" t="s">
        <v>852</v>
      </c>
      <c r="E76" s="646">
        <v>25</v>
      </c>
      <c r="F76" s="646">
        <v>25</v>
      </c>
      <c r="G76" s="179">
        <v>25</v>
      </c>
      <c r="H76" s="179">
        <f>[130]ЦелП!H77</f>
        <v>0</v>
      </c>
      <c r="I76" s="179">
        <f>[130]ЦелП!I77</f>
        <v>0</v>
      </c>
    </row>
    <row r="77" spans="1:9">
      <c r="A77" s="1535"/>
      <c r="B77" s="1535"/>
      <c r="C77" s="1763"/>
      <c r="D77" s="32" t="s">
        <v>731</v>
      </c>
      <c r="E77" s="554">
        <f>IF(E75&gt;0,E76/E75*100,0)</f>
        <v>71.428571428571431</v>
      </c>
      <c r="F77" s="554">
        <f>IF(F75&gt;0,F76/F75*100,0)</f>
        <v>71.428571428571431</v>
      </c>
      <c r="G77" s="554">
        <f>IF(G75&gt;0,G76/G75*100,0)</f>
        <v>71.428571428571431</v>
      </c>
      <c r="H77" s="554">
        <f>IF(H75&gt;0,H76/H75*100,0)</f>
        <v>0</v>
      </c>
      <c r="I77" s="554">
        <f>IF(I75&gt;0,I76/I75*100,0)</f>
        <v>0</v>
      </c>
    </row>
    <row r="78" spans="1:9" ht="15" customHeight="1">
      <c r="A78" s="1535">
        <v>6</v>
      </c>
      <c r="B78" s="1535" t="s">
        <v>1038</v>
      </c>
      <c r="C78" s="189" t="s">
        <v>1036</v>
      </c>
      <c r="D78" s="32" t="s">
        <v>852</v>
      </c>
      <c r="E78" s="646">
        <v>35</v>
      </c>
      <c r="F78" s="646">
        <v>35</v>
      </c>
      <c r="G78" s="179">
        <v>35</v>
      </c>
      <c r="H78" s="179">
        <f>[130]ЦелП!H79</f>
        <v>0</v>
      </c>
      <c r="I78" s="179">
        <f>[130]ЦелП!I79</f>
        <v>0</v>
      </c>
    </row>
    <row r="79" spans="1:9" ht="15" customHeight="1">
      <c r="A79" s="1535"/>
      <c r="B79" s="1535"/>
      <c r="C79" s="1763" t="s">
        <v>1051</v>
      </c>
      <c r="D79" s="32" t="s">
        <v>852</v>
      </c>
      <c r="E79" s="646">
        <v>0</v>
      </c>
      <c r="F79" s="646">
        <v>0</v>
      </c>
      <c r="G79" s="179">
        <f>[130]ЦелП!G80</f>
        <v>0</v>
      </c>
      <c r="H79" s="179">
        <f>[130]ЦелП!H80</f>
        <v>0</v>
      </c>
      <c r="I79" s="179">
        <f>[130]ЦелП!I80</f>
        <v>0</v>
      </c>
    </row>
    <row r="80" spans="1:9">
      <c r="A80" s="1535"/>
      <c r="B80" s="1535"/>
      <c r="C80" s="1763"/>
      <c r="D80" s="32" t="s">
        <v>731</v>
      </c>
      <c r="E80" s="554">
        <f>IF(E78&gt;0,E79/E78*100,0)</f>
        <v>0</v>
      </c>
      <c r="F80" s="554">
        <f>IF(F78&gt;0,F79/F78*100,0)</f>
        <v>0</v>
      </c>
      <c r="G80" s="554">
        <f>IF(G78&gt;0,G79/G78*100,0)</f>
        <v>0</v>
      </c>
      <c r="H80" s="554">
        <f>IF(H78&gt;0,H79/H78*100,0)</f>
        <v>0</v>
      </c>
      <c r="I80" s="554">
        <f>IF(I78&gt;0,I79/I78*100,0)</f>
        <v>0</v>
      </c>
    </row>
    <row r="81" spans="1:9">
      <c r="A81" s="1849" t="str">
        <f>CONCATENATE([134]ПАС!B134,"  (",[134]ПАС!C130,"  ",[134]ПАС!C129,")")</f>
        <v xml:space="preserve">  (  )</v>
      </c>
      <c r="B81" s="1849"/>
      <c r="C81" s="1849"/>
      <c r="D81" s="1849"/>
      <c r="E81" s="1849"/>
      <c r="F81" s="1849"/>
      <c r="G81" s="1849"/>
      <c r="H81" s="1849"/>
      <c r="I81" s="1849"/>
    </row>
    <row r="82" spans="1:9" ht="76.5">
      <c r="A82" s="1535" t="s">
        <v>721</v>
      </c>
      <c r="B82" s="1535" t="s">
        <v>426</v>
      </c>
      <c r="C82" s="1535" t="s">
        <v>1024</v>
      </c>
      <c r="D82" s="1696" t="s">
        <v>1025</v>
      </c>
      <c r="E82" s="1847" t="s">
        <v>1079</v>
      </c>
      <c r="F82" s="1847" t="s">
        <v>1080</v>
      </c>
      <c r="G82" s="574" t="s">
        <v>8</v>
      </c>
      <c r="H82" s="574" t="s">
        <v>8</v>
      </c>
      <c r="I82" s="574" t="s">
        <v>8</v>
      </c>
    </row>
    <row r="83" spans="1:9">
      <c r="A83" s="1535"/>
      <c r="B83" s="1535"/>
      <c r="C83" s="1535"/>
      <c r="D83" s="1697"/>
      <c r="E83" s="1848"/>
      <c r="F83" s="1848"/>
      <c r="G83" s="31" t="s">
        <v>906</v>
      </c>
      <c r="H83" s="31" t="s">
        <v>415</v>
      </c>
      <c r="I83" s="31" t="s">
        <v>414</v>
      </c>
    </row>
    <row r="84" spans="1:9">
      <c r="A84" s="32">
        <v>1</v>
      </c>
      <c r="B84" s="506">
        <f t="shared" ref="B84:I84" si="3">A84+1</f>
        <v>2</v>
      </c>
      <c r="C84" s="506">
        <f t="shared" si="3"/>
        <v>3</v>
      </c>
      <c r="D84" s="506">
        <f t="shared" si="3"/>
        <v>4</v>
      </c>
      <c r="E84" s="506">
        <f t="shared" si="3"/>
        <v>5</v>
      </c>
      <c r="F84" s="506">
        <f t="shared" si="3"/>
        <v>6</v>
      </c>
      <c r="G84" s="506">
        <f t="shared" si="3"/>
        <v>7</v>
      </c>
      <c r="H84" s="506">
        <f t="shared" si="3"/>
        <v>8</v>
      </c>
      <c r="I84" s="506">
        <f t="shared" si="3"/>
        <v>9</v>
      </c>
    </row>
    <row r="85" spans="1:9" ht="25.5">
      <c r="A85" s="1535">
        <v>1</v>
      </c>
      <c r="B85" s="1535" t="s">
        <v>653</v>
      </c>
      <c r="C85" s="118" t="s">
        <v>1026</v>
      </c>
      <c r="D85" s="32" t="s">
        <v>839</v>
      </c>
      <c r="E85" s="646">
        <v>7</v>
      </c>
      <c r="F85" s="646">
        <v>7</v>
      </c>
      <c r="G85" s="179">
        <f>[134]ЦелП!G86</f>
        <v>0</v>
      </c>
      <c r="H85" s="179">
        <f>[134]ЦелП!H86</f>
        <v>0</v>
      </c>
      <c r="I85" s="179">
        <f>[134]ЦелП!I86</f>
        <v>0</v>
      </c>
    </row>
    <row r="86" spans="1:9">
      <c r="A86" s="1535"/>
      <c r="B86" s="1535"/>
      <c r="C86" s="1763" t="s">
        <v>1046</v>
      </c>
      <c r="D86" s="32" t="s">
        <v>839</v>
      </c>
      <c r="E86" s="646">
        <v>0</v>
      </c>
      <c r="F86" s="646">
        <v>0</v>
      </c>
      <c r="G86" s="179">
        <f>[134]ЦелП!G87</f>
        <v>0</v>
      </c>
      <c r="H86" s="179">
        <f>[134]ЦелП!H87</f>
        <v>0</v>
      </c>
      <c r="I86" s="179">
        <f>[134]ЦелП!I87</f>
        <v>0</v>
      </c>
    </row>
    <row r="87" spans="1:9">
      <c r="A87" s="1535"/>
      <c r="B87" s="1535"/>
      <c r="C87" s="1813"/>
      <c r="D87" s="32" t="s">
        <v>731</v>
      </c>
      <c r="E87" s="554">
        <f>IF(E85&gt;0,E86/E85*100,0)</f>
        <v>0</v>
      </c>
      <c r="F87" s="554">
        <f>IF(F85&gt;0,F86/F85*100,0)</f>
        <v>0</v>
      </c>
      <c r="G87" s="554">
        <f>IF(G85&gt;0,G86/G85*100,0)</f>
        <v>0</v>
      </c>
      <c r="H87" s="554">
        <f>IF(H85&gt;0,H86/H85*100,0)</f>
        <v>0</v>
      </c>
      <c r="I87" s="554">
        <f>IF(I85&gt;0,I86/I85*100,0)</f>
        <v>0</v>
      </c>
    </row>
    <row r="88" spans="1:9" ht="25.5">
      <c r="A88" s="1535"/>
      <c r="B88" s="1535"/>
      <c r="C88" s="189" t="s">
        <v>1027</v>
      </c>
      <c r="D88" s="32" t="s">
        <v>839</v>
      </c>
      <c r="E88" s="646">
        <v>7</v>
      </c>
      <c r="F88" s="646">
        <v>7</v>
      </c>
      <c r="G88" s="179">
        <f>[134]ЦелП!G89</f>
        <v>0</v>
      </c>
      <c r="H88" s="179">
        <f>[134]ЦелП!H89</f>
        <v>0</v>
      </c>
      <c r="I88" s="179">
        <f>[134]ЦелП!I89</f>
        <v>0</v>
      </c>
    </row>
    <row r="89" spans="1:9">
      <c r="A89" s="1535"/>
      <c r="B89" s="1535"/>
      <c r="C89" s="1763" t="s">
        <v>1047</v>
      </c>
      <c r="D89" s="32" t="s">
        <v>839</v>
      </c>
      <c r="E89" s="646">
        <v>0</v>
      </c>
      <c r="F89" s="646">
        <v>0</v>
      </c>
      <c r="G89" s="179">
        <f>[134]ЦелП!G90</f>
        <v>0</v>
      </c>
      <c r="H89" s="179">
        <f>[134]ЦелП!H90</f>
        <v>0</v>
      </c>
      <c r="I89" s="179">
        <f>[134]ЦелП!I90</f>
        <v>0</v>
      </c>
    </row>
    <row r="90" spans="1:9">
      <c r="A90" s="1535"/>
      <c r="B90" s="1535"/>
      <c r="C90" s="1763"/>
      <c r="D90" s="32" t="s">
        <v>731</v>
      </c>
      <c r="E90" s="554">
        <f>IF(E88&gt;0,E89/E88*100,0)</f>
        <v>0</v>
      </c>
      <c r="F90" s="554">
        <f>IF(F88&gt;0,F89/F88*100,0)</f>
        <v>0</v>
      </c>
      <c r="G90" s="554">
        <f>IF(G88&gt;0,G89/G88*100,0)</f>
        <v>0</v>
      </c>
      <c r="H90" s="554">
        <f>IF(H88&gt;0,H89/H88*100,0)</f>
        <v>0</v>
      </c>
      <c r="I90" s="554">
        <f>IF(I88&gt;0,I89/I88*100,0)</f>
        <v>0</v>
      </c>
    </row>
    <row r="91" spans="1:9" ht="25.5">
      <c r="A91" s="1535"/>
      <c r="B91" s="1535"/>
      <c r="C91" s="189" t="s">
        <v>1049</v>
      </c>
      <c r="D91" s="32" t="s">
        <v>1144</v>
      </c>
      <c r="E91" s="647">
        <v>12.24</v>
      </c>
      <c r="F91" s="647">
        <v>11.99</v>
      </c>
      <c r="G91" s="179">
        <f>[134]ЦелП!G92</f>
        <v>0</v>
      </c>
      <c r="H91" s="179">
        <f>[134]ЦелП!H92</f>
        <v>0</v>
      </c>
      <c r="I91" s="179">
        <f>[134]ЦелП!I92</f>
        <v>0</v>
      </c>
    </row>
    <row r="92" spans="1:9">
      <c r="A92" s="1535"/>
      <c r="B92" s="1535"/>
      <c r="C92" s="1763" t="s">
        <v>1048</v>
      </c>
      <c r="D92" s="32" t="s">
        <v>1144</v>
      </c>
      <c r="E92" s="647">
        <v>0</v>
      </c>
      <c r="F92" s="647">
        <v>0</v>
      </c>
      <c r="G92" s="179">
        <f>[134]ЦелП!G93</f>
        <v>0</v>
      </c>
      <c r="H92" s="179">
        <f>[134]ЦелП!H93</f>
        <v>0</v>
      </c>
      <c r="I92" s="179">
        <f>[134]ЦелП!I93</f>
        <v>0</v>
      </c>
    </row>
    <row r="93" spans="1:9">
      <c r="A93" s="1535"/>
      <c r="B93" s="1535"/>
      <c r="C93" s="1763"/>
      <c r="D93" s="32" t="s">
        <v>731</v>
      </c>
      <c r="E93" s="554">
        <f>IF(E91&gt;0,E92/E91*100,0)</f>
        <v>0</v>
      </c>
      <c r="F93" s="554">
        <f>IF(F91&gt;0,F92/F91*100,0)</f>
        <v>0</v>
      </c>
      <c r="G93" s="554">
        <f>IF(G91&gt;0,G92/G91*100,0)</f>
        <v>0</v>
      </c>
      <c r="H93" s="554">
        <f>IF(H91&gt;0,H92/H91*100,0)</f>
        <v>0</v>
      </c>
      <c r="I93" s="554">
        <f>IF(I91&gt;0,I92/I91*100,0)</f>
        <v>0</v>
      </c>
    </row>
    <row r="94" spans="1:9" ht="25.5">
      <c r="A94" s="1535">
        <v>2</v>
      </c>
      <c r="B94" s="1535" t="s">
        <v>1029</v>
      </c>
      <c r="C94" s="189" t="s">
        <v>1050</v>
      </c>
      <c r="D94" s="32" t="s">
        <v>839</v>
      </c>
      <c r="E94" s="646">
        <v>0</v>
      </c>
      <c r="F94" s="646">
        <v>0</v>
      </c>
      <c r="G94" s="179">
        <f>[134]ЦелП!G95</f>
        <v>0</v>
      </c>
      <c r="H94" s="179">
        <f>[134]ЦелП!H95</f>
        <v>0</v>
      </c>
      <c r="I94" s="179">
        <f>[134]ЦелП!I95</f>
        <v>0</v>
      </c>
    </row>
    <row r="95" spans="1:9" ht="25.5">
      <c r="A95" s="1535"/>
      <c r="B95" s="1535"/>
      <c r="C95" s="189" t="s">
        <v>1050</v>
      </c>
      <c r="D95" s="32" t="s">
        <v>1144</v>
      </c>
      <c r="E95" s="647">
        <v>0</v>
      </c>
      <c r="F95" s="647">
        <v>0</v>
      </c>
      <c r="G95" s="179">
        <f>[134]ЦелП!G96</f>
        <v>0</v>
      </c>
      <c r="H95" s="179">
        <f>[134]ЦелП!H96</f>
        <v>0</v>
      </c>
      <c r="I95" s="179">
        <f>[134]ЦелП!I96</f>
        <v>0</v>
      </c>
    </row>
    <row r="96" spans="1:9" ht="51">
      <c r="A96" s="1535">
        <v>3</v>
      </c>
      <c r="B96" s="1535" t="s">
        <v>1030</v>
      </c>
      <c r="C96" s="189" t="s">
        <v>1031</v>
      </c>
      <c r="D96" s="32" t="s">
        <v>731</v>
      </c>
      <c r="E96" s="648">
        <v>0</v>
      </c>
      <c r="F96" s="648">
        <v>0</v>
      </c>
      <c r="G96" s="179">
        <f>[134]ЦелП!G97</f>
        <v>0</v>
      </c>
      <c r="H96" s="179">
        <f>[134]ЦелП!H97</f>
        <v>0</v>
      </c>
      <c r="I96" s="179">
        <f>[134]ЦелП!I97</f>
        <v>0</v>
      </c>
    </row>
    <row r="97" spans="1:9" ht="25.5">
      <c r="A97" s="1535"/>
      <c r="B97" s="1535"/>
      <c r="C97" s="189" t="s">
        <v>1032</v>
      </c>
      <c r="D97" s="32" t="s">
        <v>731</v>
      </c>
      <c r="E97" s="648">
        <v>0</v>
      </c>
      <c r="F97" s="648">
        <v>0</v>
      </c>
      <c r="G97" s="179">
        <f>[134]ЦелП!G98</f>
        <v>0</v>
      </c>
      <c r="H97" s="179">
        <f>[134]ЦелП!H98</f>
        <v>0</v>
      </c>
      <c r="I97" s="179">
        <f>[134]ЦелП!I98</f>
        <v>0</v>
      </c>
    </row>
    <row r="98" spans="1:9">
      <c r="A98" s="1535">
        <v>5</v>
      </c>
      <c r="B98" s="1535" t="s">
        <v>1033</v>
      </c>
      <c r="C98" s="189" t="s">
        <v>1034</v>
      </c>
      <c r="D98" s="32" t="s">
        <v>1144</v>
      </c>
      <c r="E98" s="647">
        <v>12240</v>
      </c>
      <c r="F98" s="647">
        <v>12967</v>
      </c>
      <c r="G98" s="179">
        <f>[134]ЦелП!G99</f>
        <v>0</v>
      </c>
      <c r="H98" s="179">
        <f>[134]ЦелП!H99</f>
        <v>0</v>
      </c>
      <c r="I98" s="179">
        <f>[134]ЦелП!I99</f>
        <v>0</v>
      </c>
    </row>
    <row r="99" spans="1:9">
      <c r="A99" s="1535"/>
      <c r="B99" s="1535"/>
      <c r="C99" s="1763" t="s">
        <v>1035</v>
      </c>
      <c r="D99" s="32" t="s">
        <v>1144</v>
      </c>
      <c r="E99" s="647">
        <v>500</v>
      </c>
      <c r="F99" s="647">
        <v>500</v>
      </c>
      <c r="G99" s="179">
        <f>[134]ЦелП!G100</f>
        <v>0</v>
      </c>
      <c r="H99" s="179">
        <f>[134]ЦелП!H100</f>
        <v>0</v>
      </c>
      <c r="I99" s="179">
        <f>[134]ЦелП!I100</f>
        <v>0</v>
      </c>
    </row>
    <row r="100" spans="1:9">
      <c r="A100" s="1535"/>
      <c r="B100" s="1535"/>
      <c r="C100" s="1763"/>
      <c r="D100" s="32" t="s">
        <v>731</v>
      </c>
      <c r="E100" s="554">
        <f>IF(E98&gt;0,E99/E98*100,0)</f>
        <v>4.0849673202614376</v>
      </c>
      <c r="F100" s="554">
        <f>IF(F98&gt;0,F99/F98*100,0)</f>
        <v>3.8559420066322203</v>
      </c>
      <c r="G100" s="554">
        <f>IF(G98&gt;0,G99/G98*100,0)</f>
        <v>0</v>
      </c>
      <c r="H100" s="554">
        <f>IF(H98&gt;0,H99/H98*100,0)</f>
        <v>0</v>
      </c>
      <c r="I100" s="554">
        <f>IF(I98&gt;0,I99/I98*100,0)</f>
        <v>0</v>
      </c>
    </row>
    <row r="101" spans="1:9">
      <c r="A101" s="1535"/>
      <c r="B101" s="1535"/>
      <c r="C101" s="189" t="s">
        <v>1036</v>
      </c>
      <c r="D101" s="32" t="s">
        <v>852</v>
      </c>
      <c r="E101" s="646">
        <v>435</v>
      </c>
      <c r="F101" s="646">
        <v>435</v>
      </c>
      <c r="G101" s="179">
        <f>[134]ЦелП!G102</f>
        <v>0</v>
      </c>
      <c r="H101" s="179">
        <f>[134]ЦелП!H102</f>
        <v>0</v>
      </c>
      <c r="I101" s="179">
        <f>[134]ЦелП!I102</f>
        <v>0</v>
      </c>
    </row>
    <row r="102" spans="1:9">
      <c r="A102" s="1535"/>
      <c r="B102" s="1535"/>
      <c r="C102" s="1763" t="s">
        <v>1037</v>
      </c>
      <c r="D102" s="32" t="s">
        <v>852</v>
      </c>
      <c r="E102" s="646">
        <v>190</v>
      </c>
      <c r="F102" s="646">
        <v>190</v>
      </c>
      <c r="G102" s="179">
        <f>[134]ЦелП!G103</f>
        <v>0</v>
      </c>
      <c r="H102" s="179">
        <f>[134]ЦелП!H103</f>
        <v>0</v>
      </c>
      <c r="I102" s="179">
        <f>[134]ЦелП!I103</f>
        <v>0</v>
      </c>
    </row>
    <row r="103" spans="1:9">
      <c r="A103" s="1535"/>
      <c r="B103" s="1535"/>
      <c r="C103" s="1763"/>
      <c r="D103" s="32" t="s">
        <v>731</v>
      </c>
      <c r="E103" s="554">
        <f>IF(E101&gt;0,E102/E101*100,0)</f>
        <v>43.678160919540232</v>
      </c>
      <c r="F103" s="554">
        <f>IF(F101&gt;0,F102/F101*100,0)</f>
        <v>43.678160919540232</v>
      </c>
      <c r="G103" s="554">
        <f>IF(G101&gt;0,G102/G101*100,0)</f>
        <v>0</v>
      </c>
      <c r="H103" s="554">
        <f>IF(H101&gt;0,H102/H101*100,0)</f>
        <v>0</v>
      </c>
      <c r="I103" s="554">
        <f>IF(I101&gt;0,I102/I101*100,0)</f>
        <v>0</v>
      </c>
    </row>
    <row r="104" spans="1:9">
      <c r="A104" s="1535">
        <v>6</v>
      </c>
      <c r="B104" s="1535" t="s">
        <v>1038</v>
      </c>
      <c r="C104" s="189" t="s">
        <v>1036</v>
      </c>
      <c r="D104" s="32" t="s">
        <v>852</v>
      </c>
      <c r="E104" s="646">
        <v>435</v>
      </c>
      <c r="F104" s="646">
        <v>435</v>
      </c>
      <c r="G104" s="179">
        <f>[134]ЦелП!G105</f>
        <v>0</v>
      </c>
      <c r="H104" s="179">
        <f>[134]ЦелП!H105</f>
        <v>0</v>
      </c>
      <c r="I104" s="179">
        <f>[134]ЦелП!I105</f>
        <v>0</v>
      </c>
    </row>
    <row r="105" spans="1:9">
      <c r="A105" s="1535"/>
      <c r="B105" s="1535"/>
      <c r="C105" s="1763" t="s">
        <v>1051</v>
      </c>
      <c r="D105" s="32" t="s">
        <v>852</v>
      </c>
      <c r="E105" s="179">
        <v>0</v>
      </c>
      <c r="F105" s="179">
        <v>0</v>
      </c>
      <c r="G105" s="179">
        <v>0</v>
      </c>
      <c r="H105" s="179">
        <f>[134]ЦелП!H106</f>
        <v>0</v>
      </c>
      <c r="I105" s="179">
        <f>[134]ЦелП!I106</f>
        <v>0</v>
      </c>
    </row>
    <row r="106" spans="1:9">
      <c r="A106" s="1535"/>
      <c r="B106" s="1535"/>
      <c r="C106" s="1763"/>
      <c r="D106" s="32" t="s">
        <v>731</v>
      </c>
      <c r="E106" s="554">
        <f>IF(E104&gt;0,E105/E104*100,0)</f>
        <v>0</v>
      </c>
      <c r="F106" s="554">
        <f>IF(F104&gt;0,F105/F104*100,0)</f>
        <v>0</v>
      </c>
      <c r="G106" s="554">
        <f>IF(G104&gt;0,G105/G104*100,0)</f>
        <v>0</v>
      </c>
      <c r="H106" s="554">
        <f>IF(H104&gt;0,H105/H104*100,0)</f>
        <v>0</v>
      </c>
      <c r="I106" s="554">
        <f>IF(I104&gt;0,I105/I104*100,0)</f>
        <v>0</v>
      </c>
    </row>
  </sheetData>
  <mergeCells count="93">
    <mergeCell ref="A104:A106"/>
    <mergeCell ref="B104:B106"/>
    <mergeCell ref="C105:C106"/>
    <mergeCell ref="A96:A97"/>
    <mergeCell ref="B96:B97"/>
    <mergeCell ref="A98:A103"/>
    <mergeCell ref="B98:B103"/>
    <mergeCell ref="C99:C100"/>
    <mergeCell ref="C102:C103"/>
    <mergeCell ref="A94:A95"/>
    <mergeCell ref="B94:B95"/>
    <mergeCell ref="C86:C87"/>
    <mergeCell ref="C89:C90"/>
    <mergeCell ref="C92:C93"/>
    <mergeCell ref="A85:A93"/>
    <mergeCell ref="B85:B93"/>
    <mergeCell ref="F82:F83"/>
    <mergeCell ref="C82:C83"/>
    <mergeCell ref="D82:D83"/>
    <mergeCell ref="D56:D57"/>
    <mergeCell ref="E56:E57"/>
    <mergeCell ref="A81:I81"/>
    <mergeCell ref="A68:A69"/>
    <mergeCell ref="B68:B69"/>
    <mergeCell ref="C60:C61"/>
    <mergeCell ref="A82:A83"/>
    <mergeCell ref="E82:E83"/>
    <mergeCell ref="A72:A77"/>
    <mergeCell ref="B72:B77"/>
    <mergeCell ref="A70:A71"/>
    <mergeCell ref="A78:A80"/>
    <mergeCell ref="B78:B80"/>
    <mergeCell ref="B82:B83"/>
    <mergeCell ref="B70:B71"/>
    <mergeCell ref="C79:C80"/>
    <mergeCell ref="C73:C74"/>
    <mergeCell ref="C76:C77"/>
    <mergeCell ref="B42:B43"/>
    <mergeCell ref="C47:C48"/>
    <mergeCell ref="A42:A43"/>
    <mergeCell ref="C63:C64"/>
    <mergeCell ref="C66:C67"/>
    <mergeCell ref="A59:A67"/>
    <mergeCell ref="B59:B67"/>
    <mergeCell ref="A44:A45"/>
    <mergeCell ref="B44:B45"/>
    <mergeCell ref="A56:A57"/>
    <mergeCell ref="B56:B57"/>
    <mergeCell ref="F56:F57"/>
    <mergeCell ref="A55:I55"/>
    <mergeCell ref="A46:A51"/>
    <mergeCell ref="B46:B51"/>
    <mergeCell ref="C53:C54"/>
    <mergeCell ref="C56:C57"/>
    <mergeCell ref="B52:B54"/>
    <mergeCell ref="A52:A54"/>
    <mergeCell ref="C50:C51"/>
    <mergeCell ref="A33:A41"/>
    <mergeCell ref="B33:B41"/>
    <mergeCell ref="C34:C35"/>
    <mergeCell ref="C37:C38"/>
    <mergeCell ref="C40:C41"/>
    <mergeCell ref="E30:E31"/>
    <mergeCell ref="A3:I3"/>
    <mergeCell ref="D4:D5"/>
    <mergeCell ref="A20:A25"/>
    <mergeCell ref="B20:B25"/>
    <mergeCell ref="C21:C22"/>
    <mergeCell ref="C24:C25"/>
    <mergeCell ref="A16:A17"/>
    <mergeCell ref="A18:A19"/>
    <mergeCell ref="B30:B31"/>
    <mergeCell ref="C30:C31"/>
    <mergeCell ref="B18:B19"/>
    <mergeCell ref="A29:I29"/>
    <mergeCell ref="F30:F31"/>
    <mergeCell ref="D30:D31"/>
    <mergeCell ref="A30:A31"/>
    <mergeCell ref="C27:C28"/>
    <mergeCell ref="A1:I1"/>
    <mergeCell ref="E4:E5"/>
    <mergeCell ref="F4:F5"/>
    <mergeCell ref="A7:A15"/>
    <mergeCell ref="B7:B15"/>
    <mergeCell ref="C8:C9"/>
    <mergeCell ref="A4:A5"/>
    <mergeCell ref="B4:B5"/>
    <mergeCell ref="C4:C5"/>
    <mergeCell ref="C11:C12"/>
    <mergeCell ref="C14:C15"/>
    <mergeCell ref="B16:B17"/>
    <mergeCell ref="A26:A28"/>
    <mergeCell ref="B26:B28"/>
  </mergeCells>
  <phoneticPr fontId="0" type="noConversion"/>
  <pageMargins left="0.7" right="0.7" top="0.75" bottom="0.75" header="0.3" footer="0.3"/>
  <pageSetup paperSize="9" scale="53"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honeticPr fontId="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O149"/>
  <sheetViews>
    <sheetView view="pageBreakPreview" topLeftCell="A81" zoomScale="85" zoomScaleNormal="70" zoomScaleSheetLayoutView="85" workbookViewId="0">
      <selection activeCell="I138" sqref="I138"/>
    </sheetView>
  </sheetViews>
  <sheetFormatPr defaultRowHeight="15"/>
  <cols>
    <col min="1" max="1" width="47.5703125" style="29" customWidth="1"/>
    <col min="2" max="2" width="14.85546875" style="29" customWidth="1"/>
    <col min="3" max="4" width="19.7109375" style="29" customWidth="1"/>
    <col min="5" max="6" width="16.42578125" style="29" customWidth="1"/>
    <col min="7" max="7" width="14.28515625" style="29" customWidth="1"/>
    <col min="8" max="8" width="13.42578125" style="29" customWidth="1"/>
    <col min="9" max="9" width="30.7109375" style="29" customWidth="1"/>
    <col min="10" max="16384" width="9.140625" style="29"/>
  </cols>
  <sheetData>
    <row r="1" spans="1:10" ht="28.5" customHeight="1">
      <c r="A1" s="1536" t="s">
        <v>107</v>
      </c>
      <c r="B1" s="1536"/>
      <c r="C1" s="1536"/>
      <c r="D1" s="1536"/>
      <c r="E1" s="1536"/>
      <c r="F1" s="1536"/>
      <c r="G1" s="1536"/>
      <c r="H1" s="1536"/>
      <c r="I1" s="1536"/>
    </row>
    <row r="2" spans="1:10">
      <c r="A2" s="259" t="s">
        <v>1208</v>
      </c>
      <c r="B2" s="1547" t="s">
        <v>1774</v>
      </c>
      <c r="C2" s="1548"/>
      <c r="D2" s="21"/>
    </row>
    <row r="3" spans="1:10" hidden="1"/>
    <row r="4" spans="1:10">
      <c r="A4" s="1539" t="str">
        <f>CONCATENATE(ПАС!B56,"  (",ПАС!C52,"  ",ПАС!C51,")")</f>
        <v>ООО "Ромист"   (Омутинское   Омутинский муниципальный район)</v>
      </c>
      <c r="B4" s="1539"/>
      <c r="C4" s="1539"/>
      <c r="D4" s="1539"/>
      <c r="E4" s="1539"/>
      <c r="F4" s="1539"/>
      <c r="G4" s="1539"/>
      <c r="H4" s="1539"/>
      <c r="I4" s="1539"/>
    </row>
    <row r="5" spans="1:10" ht="15" customHeight="1">
      <c r="A5" s="1554" t="s">
        <v>1106</v>
      </c>
      <c r="B5" s="1554" t="s">
        <v>1107</v>
      </c>
      <c r="C5" s="1555" t="s">
        <v>1108</v>
      </c>
      <c r="D5" s="1556"/>
      <c r="E5" s="1549" t="s">
        <v>1689</v>
      </c>
      <c r="F5" s="1550" t="s">
        <v>1154</v>
      </c>
      <c r="G5" s="1550" t="s">
        <v>1109</v>
      </c>
      <c r="H5" s="1550" t="s">
        <v>1110</v>
      </c>
      <c r="I5" s="1552" t="s">
        <v>719</v>
      </c>
    </row>
    <row r="6" spans="1:10" ht="32.25" customHeight="1">
      <c r="A6" s="1550"/>
      <c r="B6" s="1550"/>
      <c r="C6" s="1557"/>
      <c r="D6" s="1558"/>
      <c r="E6" s="1550"/>
      <c r="F6" s="1551"/>
      <c r="G6" s="1551"/>
      <c r="H6" s="1551"/>
      <c r="I6" s="1553"/>
    </row>
    <row r="7" spans="1:10" s="355" customFormat="1" ht="15" customHeight="1">
      <c r="A7" s="304">
        <v>1</v>
      </c>
      <c r="B7" s="304">
        <v>2</v>
      </c>
      <c r="C7" s="1559">
        <v>3</v>
      </c>
      <c r="D7" s="1559"/>
      <c r="E7" s="304">
        <v>4</v>
      </c>
      <c r="F7" s="304">
        <v>5</v>
      </c>
      <c r="G7" s="304">
        <v>6</v>
      </c>
      <c r="H7" s="304">
        <v>7</v>
      </c>
      <c r="I7" s="354">
        <v>8</v>
      </c>
    </row>
    <row r="8" spans="1:10" ht="19.5" customHeight="1">
      <c r="A8" s="226" t="s">
        <v>1244</v>
      </c>
      <c r="B8" s="227"/>
      <c r="C8" s="1567"/>
      <c r="D8" s="1567"/>
      <c r="E8" s="227"/>
      <c r="F8" s="228"/>
      <c r="G8" s="228"/>
      <c r="H8" s="228"/>
      <c r="I8" s="229"/>
    </row>
    <row r="9" spans="1:10" ht="19.5" customHeight="1">
      <c r="A9" s="221" t="s">
        <v>898</v>
      </c>
      <c r="B9" s="222"/>
      <c r="C9" s="1560"/>
      <c r="D9" s="1560"/>
      <c r="E9" s="222"/>
      <c r="F9" s="223"/>
      <c r="G9" s="223"/>
      <c r="H9" s="223"/>
      <c r="I9" s="224"/>
    </row>
    <row r="10" spans="1:10" ht="27.75" customHeight="1">
      <c r="A10" s="217" t="s">
        <v>1111</v>
      </c>
      <c r="B10" s="218" t="s">
        <v>456</v>
      </c>
      <c r="C10" s="1561"/>
      <c r="D10" s="1562"/>
      <c r="E10" s="219"/>
      <c r="F10" s="219"/>
      <c r="G10" s="219"/>
      <c r="H10" s="219"/>
      <c r="I10" s="220"/>
    </row>
    <row r="11" spans="1:10" ht="18.75" hidden="1" customHeight="1">
      <c r="A11" s="197" t="s">
        <v>1112</v>
      </c>
      <c r="B11" s="218" t="s">
        <v>456</v>
      </c>
      <c r="C11" s="1543"/>
      <c r="D11" s="1544"/>
      <c r="E11" s="215"/>
      <c r="F11" s="215"/>
      <c r="G11" s="215"/>
      <c r="H11" s="215"/>
      <c r="I11" s="216"/>
    </row>
    <row r="12" spans="1:10" ht="25.5" customHeight="1">
      <c r="A12" s="197" t="s">
        <v>1153</v>
      </c>
      <c r="B12" s="218" t="s">
        <v>456</v>
      </c>
      <c r="C12" s="1543" t="s">
        <v>1688</v>
      </c>
      <c r="D12" s="1544"/>
      <c r="E12" s="215">
        <f>30*24/1000</f>
        <v>0.72</v>
      </c>
      <c r="F12" s="215">
        <v>35</v>
      </c>
      <c r="G12" s="215">
        <v>2014</v>
      </c>
      <c r="H12" s="215">
        <v>50</v>
      </c>
      <c r="I12" s="216" t="s">
        <v>2065</v>
      </c>
      <c r="J12" s="563"/>
    </row>
    <row r="13" spans="1:10" ht="18.75" hidden="1" customHeight="1">
      <c r="A13" s="197" t="s">
        <v>1113</v>
      </c>
      <c r="B13" s="218" t="s">
        <v>456</v>
      </c>
      <c r="C13" s="1543"/>
      <c r="D13" s="1544"/>
      <c r="E13" s="215"/>
      <c r="F13" s="215"/>
      <c r="G13" s="215"/>
      <c r="H13" s="215"/>
      <c r="I13" s="216"/>
    </row>
    <row r="14" spans="1:10" ht="18.75" hidden="1" customHeight="1">
      <c r="A14" s="197" t="s">
        <v>1114</v>
      </c>
      <c r="B14" s="109" t="s">
        <v>674</v>
      </c>
      <c r="C14" s="1543"/>
      <c r="D14" s="1544"/>
      <c r="E14" s="215"/>
      <c r="F14" s="215"/>
      <c r="G14" s="215"/>
      <c r="H14" s="215"/>
      <c r="I14" s="216"/>
    </row>
    <row r="15" spans="1:10" ht="18.75" hidden="1" customHeight="1">
      <c r="A15" s="197" t="s">
        <v>1115</v>
      </c>
      <c r="B15" s="109" t="s">
        <v>674</v>
      </c>
      <c r="C15" s="1543"/>
      <c r="D15" s="1544"/>
      <c r="E15" s="215"/>
      <c r="F15" s="215"/>
      <c r="G15" s="215"/>
      <c r="H15" s="215"/>
      <c r="I15" s="216"/>
    </row>
    <row r="16" spans="1:10" ht="18.75" hidden="1" customHeight="1">
      <c r="A16" s="197" t="s">
        <v>1116</v>
      </c>
      <c r="B16" s="109" t="s">
        <v>722</v>
      </c>
      <c r="C16" s="1543"/>
      <c r="D16" s="1544"/>
      <c r="E16" s="215"/>
      <c r="F16" s="215"/>
      <c r="G16" s="215"/>
      <c r="H16" s="215"/>
      <c r="I16" s="216"/>
      <c r="J16" s="563"/>
    </row>
    <row r="17" spans="1:10" ht="31.5" hidden="1" customHeight="1">
      <c r="A17" s="197" t="s">
        <v>1117</v>
      </c>
      <c r="B17" s="109" t="s">
        <v>834</v>
      </c>
      <c r="C17" s="1543"/>
      <c r="D17" s="1544"/>
      <c r="E17" s="215"/>
      <c r="F17" s="215"/>
      <c r="G17" s="215"/>
      <c r="H17" s="215"/>
      <c r="I17" s="216"/>
    </row>
    <row r="18" spans="1:10" ht="19.5" customHeight="1">
      <c r="A18" s="221" t="s">
        <v>1118</v>
      </c>
      <c r="B18" s="222"/>
      <c r="C18" s="1560"/>
      <c r="D18" s="1560"/>
      <c r="E18" s="222"/>
      <c r="F18" s="223"/>
      <c r="G18" s="223"/>
      <c r="H18" s="223"/>
      <c r="I18" s="224"/>
    </row>
    <row r="19" spans="1:10" ht="18" hidden="1" customHeight="1">
      <c r="A19" s="118" t="s">
        <v>1119</v>
      </c>
      <c r="B19" s="32" t="s">
        <v>675</v>
      </c>
      <c r="C19" s="1543" t="s">
        <v>1152</v>
      </c>
      <c r="D19" s="1544"/>
      <c r="E19" s="215" t="s">
        <v>1152</v>
      </c>
      <c r="F19" s="215" t="s">
        <v>1152</v>
      </c>
      <c r="G19" s="215" t="s">
        <v>1152</v>
      </c>
      <c r="H19" s="215" t="s">
        <v>1152</v>
      </c>
      <c r="I19" s="216" t="s">
        <v>1152</v>
      </c>
    </row>
    <row r="20" spans="1:10" ht="18" hidden="1" customHeight="1">
      <c r="A20" s="118" t="s">
        <v>1120</v>
      </c>
      <c r="B20" s="32"/>
      <c r="C20" s="1543" t="s">
        <v>1152</v>
      </c>
      <c r="D20" s="1544"/>
      <c r="E20" s="215" t="s">
        <v>1152</v>
      </c>
      <c r="F20" s="215" t="s">
        <v>1152</v>
      </c>
      <c r="G20" s="215" t="s">
        <v>1152</v>
      </c>
      <c r="H20" s="215" t="s">
        <v>1152</v>
      </c>
      <c r="I20" s="216" t="s">
        <v>1152</v>
      </c>
    </row>
    <row r="21" spans="1:10" ht="18" hidden="1" customHeight="1">
      <c r="A21" s="118" t="s">
        <v>1121</v>
      </c>
      <c r="B21" s="32" t="s">
        <v>1122</v>
      </c>
      <c r="C21" s="1543" t="s">
        <v>1152</v>
      </c>
      <c r="D21" s="1544"/>
      <c r="E21" s="215" t="s">
        <v>1152</v>
      </c>
      <c r="F21" s="215" t="s">
        <v>1152</v>
      </c>
      <c r="G21" s="215" t="s">
        <v>1152</v>
      </c>
      <c r="H21" s="215" t="s">
        <v>1152</v>
      </c>
      <c r="I21" s="216" t="s">
        <v>1152</v>
      </c>
    </row>
    <row r="22" spans="1:10" ht="28.5" hidden="1" customHeight="1">
      <c r="A22" s="118" t="s">
        <v>1123</v>
      </c>
      <c r="B22" s="32" t="s">
        <v>834</v>
      </c>
      <c r="C22" s="1543" t="s">
        <v>1152</v>
      </c>
      <c r="D22" s="1544"/>
      <c r="E22" s="215" t="s">
        <v>1152</v>
      </c>
      <c r="F22" s="215" t="s">
        <v>1152</v>
      </c>
      <c r="G22" s="215" t="s">
        <v>1152</v>
      </c>
      <c r="H22" s="215" t="s">
        <v>1152</v>
      </c>
      <c r="I22" s="216" t="s">
        <v>1152</v>
      </c>
    </row>
    <row r="23" spans="1:10" ht="33.75" customHeight="1">
      <c r="A23" s="221" t="s">
        <v>1124</v>
      </c>
      <c r="B23" s="222"/>
      <c r="C23" s="225" t="s">
        <v>1125</v>
      </c>
      <c r="D23" s="225" t="s">
        <v>1126</v>
      </c>
      <c r="E23" s="222"/>
      <c r="F23" s="223"/>
      <c r="G23" s="223"/>
      <c r="H23" s="223"/>
      <c r="I23" s="224"/>
    </row>
    <row r="24" spans="1:10" ht="21" customHeight="1">
      <c r="A24" s="118" t="s">
        <v>1127</v>
      </c>
      <c r="B24" s="32" t="s">
        <v>674</v>
      </c>
      <c r="C24" s="1545"/>
      <c r="D24" s="1546"/>
      <c r="E24" s="179"/>
      <c r="F24" s="213"/>
      <c r="G24" s="213"/>
      <c r="H24" s="213"/>
      <c r="I24" s="214"/>
    </row>
    <row r="25" spans="1:10" ht="30.75" customHeight="1">
      <c r="A25" s="118" t="s">
        <v>1128</v>
      </c>
      <c r="B25" s="32" t="s">
        <v>722</v>
      </c>
      <c r="C25" s="1545">
        <v>0.39</v>
      </c>
      <c r="D25" s="1546"/>
      <c r="E25" s="179"/>
      <c r="F25" s="213"/>
      <c r="G25" s="213"/>
      <c r="H25" s="213"/>
      <c r="I25" s="216" t="s">
        <v>2065</v>
      </c>
      <c r="J25" s="563"/>
    </row>
    <row r="26" spans="1:10" ht="21" customHeight="1">
      <c r="A26" s="118" t="s">
        <v>1129</v>
      </c>
      <c r="B26" s="32" t="s">
        <v>722</v>
      </c>
      <c r="C26" s="179">
        <v>0.39</v>
      </c>
      <c r="D26" s="179" t="s">
        <v>2040</v>
      </c>
      <c r="E26" s="179"/>
      <c r="F26" s="213"/>
      <c r="G26" s="179"/>
      <c r="H26" s="179"/>
      <c r="I26" s="214"/>
      <c r="J26" s="563"/>
    </row>
    <row r="27" spans="1:10" ht="21" customHeight="1">
      <c r="A27" s="118" t="s">
        <v>1130</v>
      </c>
      <c r="B27" s="32" t="s">
        <v>722</v>
      </c>
      <c r="C27" s="179">
        <v>0.39</v>
      </c>
      <c r="D27" s="179" t="s">
        <v>2041</v>
      </c>
      <c r="E27" s="179"/>
      <c r="F27" s="213"/>
      <c r="G27" s="179"/>
      <c r="H27" s="179"/>
      <c r="I27" s="214"/>
      <c r="J27" s="563"/>
    </row>
    <row r="28" spans="1:10" ht="21" hidden="1" customHeight="1">
      <c r="A28" s="118" t="s">
        <v>1131</v>
      </c>
      <c r="B28" s="32" t="s">
        <v>722</v>
      </c>
      <c r="C28" s="179"/>
      <c r="D28" s="179" t="s">
        <v>2042</v>
      </c>
      <c r="E28" s="179"/>
      <c r="F28" s="213"/>
      <c r="G28" s="179"/>
      <c r="H28" s="179"/>
      <c r="I28" s="214"/>
    </row>
    <row r="29" spans="1:10" ht="21" hidden="1" customHeight="1">
      <c r="A29" s="118" t="s">
        <v>1132</v>
      </c>
      <c r="B29" s="32" t="s">
        <v>722</v>
      </c>
      <c r="C29" s="179"/>
      <c r="D29" s="179" t="s">
        <v>2043</v>
      </c>
      <c r="E29" s="179"/>
      <c r="F29" s="213"/>
      <c r="G29" s="179"/>
      <c r="H29" s="179"/>
      <c r="I29" s="214"/>
    </row>
    <row r="30" spans="1:10" ht="21" hidden="1" customHeight="1">
      <c r="A30" s="118" t="s">
        <v>1114</v>
      </c>
      <c r="B30" s="32" t="s">
        <v>674</v>
      </c>
      <c r="C30" s="1545"/>
      <c r="D30" s="1546"/>
      <c r="E30" s="179"/>
      <c r="F30" s="213"/>
      <c r="G30" s="179"/>
      <c r="H30" s="179"/>
      <c r="I30" s="214"/>
    </row>
    <row r="31" spans="1:10" ht="21" hidden="1" customHeight="1">
      <c r="A31" s="118" t="s">
        <v>1115</v>
      </c>
      <c r="B31" s="32" t="s">
        <v>674</v>
      </c>
      <c r="C31" s="1545"/>
      <c r="D31" s="1546"/>
      <c r="E31" s="179"/>
      <c r="F31" s="213"/>
      <c r="G31" s="213"/>
      <c r="H31" s="213"/>
      <c r="I31" s="214"/>
    </row>
    <row r="32" spans="1:10" ht="21" hidden="1" customHeight="1">
      <c r="A32" s="118" t="s">
        <v>1115</v>
      </c>
      <c r="B32" s="32" t="s">
        <v>674</v>
      </c>
      <c r="C32" s="1545"/>
      <c r="D32" s="1546"/>
      <c r="E32" s="179"/>
      <c r="F32" s="213"/>
      <c r="G32" s="213"/>
      <c r="H32" s="213"/>
      <c r="I32" s="214"/>
    </row>
    <row r="33" spans="1:9" ht="21" hidden="1" customHeight="1">
      <c r="A33" s="118" t="s">
        <v>1115</v>
      </c>
      <c r="B33" s="32" t="s">
        <v>674</v>
      </c>
      <c r="C33" s="1545"/>
      <c r="D33" s="1546"/>
      <c r="E33" s="179"/>
      <c r="F33" s="213"/>
      <c r="G33" s="213"/>
      <c r="H33" s="213"/>
      <c r="I33" s="214"/>
    </row>
    <row r="34" spans="1:9" ht="29.25" hidden="1" customHeight="1">
      <c r="A34" s="118" t="s">
        <v>1133</v>
      </c>
      <c r="B34" s="32" t="s">
        <v>834</v>
      </c>
      <c r="C34" s="1545"/>
      <c r="D34" s="1546"/>
      <c r="E34" s="179"/>
      <c r="F34" s="213"/>
      <c r="G34" s="213"/>
      <c r="H34" s="213"/>
      <c r="I34" s="214"/>
    </row>
    <row r="35" spans="1:9" ht="21" hidden="1" customHeight="1">
      <c r="A35" s="118" t="s">
        <v>1134</v>
      </c>
      <c r="B35" s="32" t="s">
        <v>674</v>
      </c>
      <c r="C35" s="1545"/>
      <c r="D35" s="1546"/>
      <c r="E35" s="179"/>
      <c r="F35" s="213"/>
      <c r="G35" s="213"/>
      <c r="H35" s="213"/>
      <c r="I35" s="214"/>
    </row>
    <row r="36" spans="1:9" ht="21" hidden="1" customHeight="1">
      <c r="A36" s="118" t="s">
        <v>1135</v>
      </c>
      <c r="B36" s="32" t="s">
        <v>1122</v>
      </c>
      <c r="C36" s="1545"/>
      <c r="D36" s="1546"/>
      <c r="E36" s="179"/>
      <c r="F36" s="213"/>
      <c r="G36" s="213"/>
      <c r="H36" s="213"/>
      <c r="I36" s="214"/>
    </row>
    <row r="37" spans="1:9" ht="19.5" hidden="1" customHeight="1">
      <c r="A37" s="226" t="s">
        <v>1103</v>
      </c>
      <c r="B37" s="227"/>
      <c r="C37" s="1567"/>
      <c r="D37" s="1567"/>
      <c r="E37" s="227"/>
      <c r="F37" s="228"/>
      <c r="G37" s="228"/>
      <c r="H37" s="228"/>
      <c r="I37" s="229"/>
    </row>
    <row r="38" spans="1:9" ht="33.75" hidden="1" customHeight="1">
      <c r="A38" s="221" t="s">
        <v>1136</v>
      </c>
      <c r="B38" s="222"/>
      <c r="C38" s="225" t="s">
        <v>1125</v>
      </c>
      <c r="D38" s="225" t="s">
        <v>1126</v>
      </c>
      <c r="E38" s="222"/>
      <c r="F38" s="223"/>
      <c r="G38" s="223"/>
      <c r="H38" s="223"/>
      <c r="I38" s="224"/>
    </row>
    <row r="39" spans="1:9" ht="22.5" hidden="1" customHeight="1">
      <c r="A39" s="118" t="s">
        <v>1127</v>
      </c>
      <c r="B39" s="32" t="s">
        <v>674</v>
      </c>
      <c r="C39" s="1545"/>
      <c r="D39" s="1546"/>
      <c r="E39" s="179"/>
      <c r="F39" s="213"/>
      <c r="G39" s="213"/>
      <c r="H39" s="213"/>
      <c r="I39" s="214"/>
    </row>
    <row r="40" spans="1:9" ht="22.5" hidden="1" customHeight="1">
      <c r="A40" s="118" t="s">
        <v>1128</v>
      </c>
      <c r="B40" s="32" t="s">
        <v>722</v>
      </c>
      <c r="C40" s="1545"/>
      <c r="D40" s="1546"/>
      <c r="E40" s="179"/>
      <c r="F40" s="213"/>
      <c r="G40" s="213"/>
      <c r="H40" s="213"/>
      <c r="I40" s="214"/>
    </row>
    <row r="41" spans="1:9" ht="22.5" hidden="1" customHeight="1">
      <c r="A41" s="118" t="s">
        <v>1137</v>
      </c>
      <c r="B41" s="32" t="s">
        <v>722</v>
      </c>
      <c r="C41" s="179"/>
      <c r="D41" s="179"/>
      <c r="E41" s="179"/>
      <c r="F41" s="213"/>
      <c r="G41" s="179"/>
      <c r="H41" s="179"/>
      <c r="I41" s="214"/>
    </row>
    <row r="42" spans="1:9" ht="22.5" hidden="1" customHeight="1">
      <c r="A42" s="118" t="s">
        <v>1130</v>
      </c>
      <c r="B42" s="32" t="s">
        <v>722</v>
      </c>
      <c r="C42" s="179"/>
      <c r="D42" s="179"/>
      <c r="E42" s="179"/>
      <c r="F42" s="213"/>
      <c r="G42" s="179"/>
      <c r="H42" s="179"/>
      <c r="I42" s="214"/>
    </row>
    <row r="43" spans="1:9" ht="22.5" hidden="1" customHeight="1">
      <c r="A43" s="118" t="s">
        <v>1131</v>
      </c>
      <c r="B43" s="32" t="s">
        <v>722</v>
      </c>
      <c r="C43" s="179"/>
      <c r="D43" s="179"/>
      <c r="E43" s="179"/>
      <c r="F43" s="213"/>
      <c r="G43" s="179"/>
      <c r="H43" s="179"/>
      <c r="I43" s="214"/>
    </row>
    <row r="44" spans="1:9" ht="22.5" hidden="1" customHeight="1">
      <c r="A44" s="118" t="s">
        <v>1132</v>
      </c>
      <c r="B44" s="32" t="s">
        <v>722</v>
      </c>
      <c r="C44" s="179"/>
      <c r="D44" s="179"/>
      <c r="E44" s="179"/>
      <c r="F44" s="213"/>
      <c r="G44" s="179"/>
      <c r="H44" s="179"/>
      <c r="I44" s="214"/>
    </row>
    <row r="45" spans="1:9" ht="22.5" hidden="1" customHeight="1">
      <c r="A45" s="118" t="s">
        <v>1114</v>
      </c>
      <c r="B45" s="32" t="s">
        <v>674</v>
      </c>
      <c r="C45" s="1545"/>
      <c r="D45" s="1546"/>
      <c r="E45" s="179"/>
      <c r="F45" s="213"/>
      <c r="G45" s="179"/>
      <c r="H45" s="179"/>
      <c r="I45" s="214"/>
    </row>
    <row r="46" spans="1:9" ht="22.5" hidden="1" customHeight="1">
      <c r="A46" s="118" t="s">
        <v>1115</v>
      </c>
      <c r="B46" s="32" t="s">
        <v>674</v>
      </c>
      <c r="C46" s="1545"/>
      <c r="D46" s="1546"/>
      <c r="E46" s="179"/>
      <c r="F46" s="213"/>
      <c r="G46" s="213"/>
      <c r="H46" s="213"/>
      <c r="I46" s="214"/>
    </row>
    <row r="47" spans="1:9" ht="22.5" hidden="1" customHeight="1">
      <c r="A47" s="118" t="s">
        <v>1115</v>
      </c>
      <c r="B47" s="32" t="s">
        <v>674</v>
      </c>
      <c r="C47" s="1545"/>
      <c r="D47" s="1546"/>
      <c r="E47" s="179"/>
      <c r="F47" s="213"/>
      <c r="G47" s="213"/>
      <c r="H47" s="213"/>
      <c r="I47" s="214"/>
    </row>
    <row r="48" spans="1:9" ht="23.25" hidden="1" customHeight="1">
      <c r="A48" s="221" t="s">
        <v>1138</v>
      </c>
      <c r="B48" s="222"/>
      <c r="C48" s="1560"/>
      <c r="D48" s="1560"/>
      <c r="E48" s="222"/>
      <c r="F48" s="223"/>
      <c r="G48" s="223"/>
      <c r="H48" s="223"/>
      <c r="I48" s="224"/>
    </row>
    <row r="49" spans="1:9" ht="23.25" hidden="1" customHeight="1">
      <c r="A49" s="118" t="s">
        <v>1119</v>
      </c>
      <c r="B49" s="32" t="s">
        <v>675</v>
      </c>
      <c r="C49" s="1545"/>
      <c r="D49" s="1546"/>
      <c r="E49" s="179"/>
      <c r="F49" s="213"/>
      <c r="G49" s="213"/>
      <c r="H49" s="213"/>
      <c r="I49" s="214"/>
    </row>
    <row r="50" spans="1:9" ht="23.25" hidden="1" customHeight="1">
      <c r="A50" s="118" t="s">
        <v>1139</v>
      </c>
      <c r="B50" s="32"/>
      <c r="C50" s="1545"/>
      <c r="D50" s="1546"/>
      <c r="E50" s="179"/>
      <c r="F50" s="213"/>
      <c r="G50" s="213"/>
      <c r="H50" s="213"/>
      <c r="I50" s="214"/>
    </row>
    <row r="51" spans="1:9" ht="23.25" hidden="1" customHeight="1">
      <c r="A51" s="118" t="s">
        <v>1140</v>
      </c>
      <c r="B51" s="32" t="s">
        <v>675</v>
      </c>
      <c r="C51" s="1545"/>
      <c r="D51" s="1546"/>
      <c r="E51" s="179"/>
      <c r="F51" s="213"/>
      <c r="G51" s="213"/>
      <c r="H51" s="213"/>
      <c r="I51" s="214"/>
    </row>
    <row r="52" spans="1:9" ht="23.25" hidden="1" customHeight="1">
      <c r="A52" s="118" t="s">
        <v>1141</v>
      </c>
      <c r="B52" s="32" t="s">
        <v>675</v>
      </c>
      <c r="C52" s="1545"/>
      <c r="D52" s="1546"/>
      <c r="E52" s="179"/>
      <c r="F52" s="213"/>
      <c r="G52" s="213"/>
      <c r="H52" s="213"/>
      <c r="I52" s="214"/>
    </row>
    <row r="53" spans="1:9" ht="23.25" hidden="1" customHeight="1">
      <c r="A53" s="118" t="s">
        <v>1142</v>
      </c>
      <c r="B53" s="32" t="s">
        <v>675</v>
      </c>
      <c r="C53" s="1545"/>
      <c r="D53" s="1546"/>
      <c r="E53" s="179"/>
      <c r="F53" s="213"/>
      <c r="G53" s="213"/>
      <c r="H53" s="213"/>
      <c r="I53" s="214"/>
    </row>
    <row r="54" spans="1:9" ht="23.25" hidden="1" customHeight="1">
      <c r="A54" s="118" t="s">
        <v>1143</v>
      </c>
      <c r="B54" s="32" t="s">
        <v>1144</v>
      </c>
      <c r="C54" s="1545"/>
      <c r="D54" s="1546"/>
      <c r="E54" s="179"/>
      <c r="F54" s="213"/>
      <c r="G54" s="213"/>
      <c r="H54" s="213"/>
      <c r="I54" s="214"/>
    </row>
    <row r="55" spans="1:9" ht="23.25" hidden="1" customHeight="1">
      <c r="A55" s="118" t="s">
        <v>1145</v>
      </c>
      <c r="B55" s="32" t="s">
        <v>1146</v>
      </c>
      <c r="C55" s="1545"/>
      <c r="D55" s="1546"/>
      <c r="E55" s="179"/>
      <c r="F55" s="213"/>
      <c r="G55" s="213"/>
      <c r="H55" s="213"/>
      <c r="I55" s="214"/>
    </row>
    <row r="56" spans="1:9" ht="23.25" hidden="1" customHeight="1">
      <c r="A56" s="118" t="s">
        <v>1147</v>
      </c>
      <c r="B56" s="32" t="s">
        <v>675</v>
      </c>
      <c r="C56" s="1545"/>
      <c r="D56" s="1546"/>
      <c r="E56" s="179"/>
      <c r="F56" s="213"/>
      <c r="G56" s="213"/>
      <c r="H56" s="213"/>
      <c r="I56" s="214"/>
    </row>
    <row r="57" spans="1:9" ht="23.25" hidden="1" customHeight="1">
      <c r="A57" s="118" t="s">
        <v>1148</v>
      </c>
      <c r="B57" s="32" t="s">
        <v>675</v>
      </c>
      <c r="C57" s="1545"/>
      <c r="D57" s="1546"/>
      <c r="E57" s="179"/>
      <c r="F57" s="213"/>
      <c r="G57" s="213"/>
      <c r="H57" s="213"/>
      <c r="I57" s="214"/>
    </row>
    <row r="58" spans="1:9" ht="23.25" hidden="1" customHeight="1">
      <c r="A58" s="118" t="s">
        <v>1121</v>
      </c>
      <c r="B58" s="32" t="s">
        <v>1122</v>
      </c>
      <c r="C58" s="1563"/>
      <c r="D58" s="1564"/>
      <c r="E58" s="179"/>
      <c r="F58" s="213"/>
      <c r="G58" s="213"/>
      <c r="H58" s="213"/>
      <c r="I58" s="214"/>
    </row>
    <row r="59" spans="1:9" ht="23.25" hidden="1" customHeight="1">
      <c r="A59" s="118" t="s">
        <v>1149</v>
      </c>
      <c r="B59" s="32" t="s">
        <v>675</v>
      </c>
      <c r="C59" s="1545"/>
      <c r="D59" s="1546"/>
      <c r="E59" s="179"/>
      <c r="F59" s="213"/>
      <c r="G59" s="213"/>
      <c r="H59" s="213"/>
      <c r="I59" s="214"/>
    </row>
    <row r="60" spans="1:9">
      <c r="A60" s="226" t="s">
        <v>108</v>
      </c>
      <c r="B60" s="227"/>
      <c r="C60" s="1567"/>
      <c r="D60" s="1567"/>
      <c r="E60" s="227"/>
      <c r="F60" s="228"/>
      <c r="G60" s="228"/>
      <c r="H60" s="228"/>
      <c r="I60" s="229"/>
    </row>
    <row r="61" spans="1:9">
      <c r="A61" s="221" t="s">
        <v>898</v>
      </c>
      <c r="B61" s="222"/>
      <c r="C61" s="1560"/>
      <c r="D61" s="1560"/>
      <c r="E61" s="222"/>
      <c r="F61" s="223"/>
      <c r="G61" s="223"/>
      <c r="H61" s="223"/>
      <c r="I61" s="224"/>
    </row>
    <row r="62" spans="1:9" ht="25.5">
      <c r="A62" s="217" t="s">
        <v>1111</v>
      </c>
      <c r="B62" s="218" t="s">
        <v>456</v>
      </c>
      <c r="C62" s="1545" t="s">
        <v>109</v>
      </c>
      <c r="D62" s="1546"/>
      <c r="E62" s="179">
        <f>200*24/1000</f>
        <v>4.8</v>
      </c>
      <c r="F62" s="1197"/>
      <c r="G62" s="1545">
        <v>2007</v>
      </c>
      <c r="H62" s="1546">
        <v>100</v>
      </c>
      <c r="I62" s="216" t="s">
        <v>2065</v>
      </c>
    </row>
    <row r="63" spans="1:9" ht="15" hidden="1" customHeight="1">
      <c r="A63" s="197" t="s">
        <v>1112</v>
      </c>
      <c r="B63" s="218" t="s">
        <v>456</v>
      </c>
      <c r="C63" s="1545"/>
      <c r="D63" s="1546"/>
      <c r="E63" s="179"/>
      <c r="F63" s="1197"/>
      <c r="G63" s="1545"/>
      <c r="H63" s="1546"/>
      <c r="I63" s="710"/>
    </row>
    <row r="64" spans="1:9" ht="25.5">
      <c r="A64" s="197" t="s">
        <v>1153</v>
      </c>
      <c r="B64" s="218" t="s">
        <v>456</v>
      </c>
      <c r="C64" s="1545" t="s">
        <v>1611</v>
      </c>
      <c r="D64" s="1546"/>
      <c r="E64" s="179">
        <f>25*24/1000</f>
        <v>0.6</v>
      </c>
      <c r="F64" s="1197"/>
      <c r="G64" s="1545">
        <v>2007</v>
      </c>
      <c r="H64" s="1546">
        <v>100</v>
      </c>
      <c r="I64" s="216" t="s">
        <v>2065</v>
      </c>
    </row>
    <row r="65" spans="1:15" hidden="1">
      <c r="A65" s="197" t="s">
        <v>1113</v>
      </c>
      <c r="B65" s="218" t="s">
        <v>456</v>
      </c>
      <c r="C65" s="1545"/>
      <c r="D65" s="1546"/>
      <c r="E65" s="1545"/>
      <c r="F65" s="1546"/>
      <c r="G65" s="1545"/>
      <c r="H65" s="1546"/>
      <c r="I65" s="710"/>
    </row>
    <row r="66" spans="1:15" hidden="1">
      <c r="A66" s="197" t="s">
        <v>1114</v>
      </c>
      <c r="B66" s="109" t="s">
        <v>674</v>
      </c>
      <c r="C66" s="1545"/>
      <c r="D66" s="1546"/>
      <c r="E66" s="1545"/>
      <c r="F66" s="1546"/>
      <c r="G66" s="1545"/>
      <c r="H66" s="1546"/>
      <c r="I66" s="710"/>
    </row>
    <row r="67" spans="1:15" hidden="1">
      <c r="A67" s="197" t="s">
        <v>1115</v>
      </c>
      <c r="B67" s="109" t="s">
        <v>674</v>
      </c>
      <c r="C67" s="1545"/>
      <c r="D67" s="1546"/>
      <c r="E67" s="1545"/>
      <c r="F67" s="1546"/>
      <c r="G67" s="1545"/>
      <c r="H67" s="1546"/>
      <c r="I67" s="710"/>
    </row>
    <row r="68" spans="1:15" hidden="1">
      <c r="A68" s="197" t="s">
        <v>1116</v>
      </c>
      <c r="B68" s="109" t="s">
        <v>722</v>
      </c>
      <c r="C68" s="1545"/>
      <c r="D68" s="1546"/>
      <c r="E68" s="1545"/>
      <c r="F68" s="1546"/>
      <c r="G68" s="1545"/>
      <c r="H68" s="1546"/>
      <c r="I68" s="710"/>
    </row>
    <row r="69" spans="1:15" ht="25.5" hidden="1">
      <c r="A69" s="197" t="s">
        <v>1117</v>
      </c>
      <c r="B69" s="109" t="s">
        <v>834</v>
      </c>
      <c r="C69" s="1545"/>
      <c r="D69" s="1546"/>
      <c r="E69" s="1545"/>
      <c r="F69" s="1546"/>
      <c r="G69" s="1545"/>
      <c r="H69" s="1546"/>
      <c r="I69" s="710"/>
    </row>
    <row r="70" spans="1:15">
      <c r="A70" s="221" t="s">
        <v>1118</v>
      </c>
      <c r="B70" s="222"/>
      <c r="C70" s="1560"/>
      <c r="D70" s="1560"/>
      <c r="E70" s="222"/>
      <c r="F70" s="223"/>
      <c r="G70" s="223"/>
      <c r="H70" s="223"/>
      <c r="I70" s="224"/>
    </row>
    <row r="71" spans="1:15" ht="25.5">
      <c r="A71" s="118" t="s">
        <v>1119</v>
      </c>
      <c r="B71" s="32" t="s">
        <v>675</v>
      </c>
      <c r="C71" s="1545">
        <v>0.5</v>
      </c>
      <c r="D71" s="1546"/>
      <c r="E71" s="1545"/>
      <c r="F71" s="1546"/>
      <c r="G71" s="1545">
        <v>1980</v>
      </c>
      <c r="H71" s="1546"/>
      <c r="I71" s="216" t="s">
        <v>2065</v>
      </c>
    </row>
    <row r="72" spans="1:15" hidden="1">
      <c r="A72" s="118" t="s">
        <v>1120</v>
      </c>
      <c r="B72" s="32"/>
      <c r="C72" s="1545" t="s">
        <v>1152</v>
      </c>
      <c r="D72" s="1546"/>
      <c r="E72" s="1545" t="s">
        <v>1152</v>
      </c>
      <c r="F72" s="1546" t="s">
        <v>1152</v>
      </c>
      <c r="G72" s="1545" t="s">
        <v>1152</v>
      </c>
      <c r="H72" s="1546" t="s">
        <v>1152</v>
      </c>
      <c r="I72" s="710" t="s">
        <v>1152</v>
      </c>
    </row>
    <row r="73" spans="1:15" hidden="1">
      <c r="A73" s="118" t="s">
        <v>1121</v>
      </c>
      <c r="B73" s="32" t="s">
        <v>1122</v>
      </c>
      <c r="C73" s="1545" t="s">
        <v>1152</v>
      </c>
      <c r="D73" s="1546"/>
      <c r="E73" s="1545" t="s">
        <v>1152</v>
      </c>
      <c r="F73" s="1546" t="s">
        <v>1152</v>
      </c>
      <c r="G73" s="1545" t="s">
        <v>1152</v>
      </c>
      <c r="H73" s="1546" t="s">
        <v>1152</v>
      </c>
      <c r="I73" s="710" t="s">
        <v>1152</v>
      </c>
    </row>
    <row r="74" spans="1:15" ht="25.5" hidden="1">
      <c r="A74" s="118" t="s">
        <v>1123</v>
      </c>
      <c r="B74" s="32" t="s">
        <v>834</v>
      </c>
      <c r="C74" s="1545" t="s">
        <v>1152</v>
      </c>
      <c r="D74" s="1546"/>
      <c r="E74" s="1545" t="s">
        <v>1152</v>
      </c>
      <c r="F74" s="1546" t="s">
        <v>1152</v>
      </c>
      <c r="G74" s="1545" t="s">
        <v>1152</v>
      </c>
      <c r="H74" s="1546" t="s">
        <v>1152</v>
      </c>
      <c r="I74" s="710" t="s">
        <v>1152</v>
      </c>
    </row>
    <row r="75" spans="1:15" ht="25.5">
      <c r="A75" s="221" t="s">
        <v>1124</v>
      </c>
      <c r="B75" s="222"/>
      <c r="C75" s="225" t="s">
        <v>1125</v>
      </c>
      <c r="D75" s="225" t="s">
        <v>1126</v>
      </c>
      <c r="E75" s="222"/>
      <c r="F75" s="223"/>
      <c r="G75" s="223"/>
      <c r="H75" s="223"/>
      <c r="I75" s="224"/>
    </row>
    <row r="76" spans="1:15">
      <c r="A76" s="118" t="s">
        <v>1127</v>
      </c>
      <c r="B76" s="32" t="s">
        <v>674</v>
      </c>
      <c r="C76" s="1565"/>
      <c r="D76" s="1566"/>
      <c r="E76" s="852">
        <v>1</v>
      </c>
      <c r="F76" s="852"/>
      <c r="G76" s="852">
        <v>2007</v>
      </c>
      <c r="H76" s="852">
        <v>50</v>
      </c>
      <c r="I76" s="853"/>
    </row>
    <row r="77" spans="1:15" ht="15" customHeight="1">
      <c r="A77" s="118" t="s">
        <v>1128</v>
      </c>
      <c r="B77" s="32" t="s">
        <v>722</v>
      </c>
      <c r="C77" s="1565">
        <v>44.77</v>
      </c>
      <c r="D77" s="1566"/>
      <c r="E77" s="852"/>
      <c r="F77" s="852"/>
      <c r="G77" s="852"/>
      <c r="H77" s="852"/>
      <c r="I77" s="1540" t="s">
        <v>2065</v>
      </c>
    </row>
    <row r="78" spans="1:15">
      <c r="A78" s="118" t="s">
        <v>1321</v>
      </c>
      <c r="B78" s="32" t="s">
        <v>722</v>
      </c>
      <c r="C78" s="852">
        <v>1.79</v>
      </c>
      <c r="D78" s="852"/>
      <c r="E78" s="852"/>
      <c r="F78" s="852"/>
      <c r="G78" s="852"/>
      <c r="H78" s="852"/>
      <c r="I78" s="1541"/>
      <c r="K78" s="144"/>
      <c r="L78" s="144"/>
      <c r="M78" s="144"/>
      <c r="N78" s="144"/>
      <c r="O78" s="144"/>
    </row>
    <row r="79" spans="1:15" ht="15.75">
      <c r="A79" s="118"/>
      <c r="B79" s="32" t="s">
        <v>722</v>
      </c>
      <c r="C79" s="852">
        <v>2</v>
      </c>
      <c r="D79" s="852" t="s">
        <v>1322</v>
      </c>
      <c r="E79" s="852"/>
      <c r="F79" s="852"/>
      <c r="G79" s="852"/>
      <c r="H79" s="852"/>
      <c r="I79" s="1541"/>
      <c r="K79" s="724"/>
      <c r="L79" s="724"/>
      <c r="M79" s="724"/>
      <c r="N79" s="144"/>
      <c r="O79" s="144"/>
    </row>
    <row r="80" spans="1:15" ht="15.75">
      <c r="A80" s="118"/>
      <c r="B80" s="32"/>
      <c r="C80" s="852">
        <f>21.4-4.004</f>
        <v>17.396000000000001</v>
      </c>
      <c r="D80" s="852" t="s">
        <v>1323</v>
      </c>
      <c r="E80" s="852"/>
      <c r="F80" s="852"/>
      <c r="G80" s="852"/>
      <c r="H80" s="852"/>
      <c r="I80" s="1541"/>
      <c r="K80" s="724"/>
      <c r="L80" s="724"/>
      <c r="M80" s="724"/>
      <c r="N80" s="144"/>
      <c r="O80" s="144"/>
    </row>
    <row r="81" spans="1:15" ht="15.75">
      <c r="A81" s="118"/>
      <c r="B81" s="32"/>
      <c r="C81" s="852">
        <v>1</v>
      </c>
      <c r="D81" s="852" t="s">
        <v>1324</v>
      </c>
      <c r="E81" s="852"/>
      <c r="F81" s="852"/>
      <c r="G81" s="852"/>
      <c r="H81" s="852"/>
      <c r="I81" s="1541"/>
      <c r="K81" s="724"/>
      <c r="L81" s="724"/>
      <c r="M81" s="724"/>
      <c r="N81" s="144"/>
      <c r="O81" s="144"/>
    </row>
    <row r="82" spans="1:15" ht="15.75">
      <c r="A82" s="118"/>
      <c r="B82" s="32"/>
      <c r="C82" s="852">
        <v>8.1739999999999995</v>
      </c>
      <c r="D82" s="852" t="s">
        <v>1325</v>
      </c>
      <c r="E82" s="852"/>
      <c r="F82" s="852"/>
      <c r="G82" s="852"/>
      <c r="H82" s="852"/>
      <c r="I82" s="1541"/>
      <c r="K82" s="724"/>
      <c r="L82" s="724"/>
      <c r="M82" s="724"/>
      <c r="N82" s="144"/>
      <c r="O82" s="144"/>
    </row>
    <row r="83" spans="1:15" ht="15.75">
      <c r="A83" s="118"/>
      <c r="B83" s="32" t="s">
        <v>722</v>
      </c>
      <c r="C83" s="852">
        <v>8.06</v>
      </c>
      <c r="D83" s="852" t="s">
        <v>1326</v>
      </c>
      <c r="E83" s="852"/>
      <c r="F83" s="852"/>
      <c r="G83" s="852"/>
      <c r="H83" s="852"/>
      <c r="I83" s="1541"/>
      <c r="K83" s="724"/>
      <c r="L83" s="724"/>
      <c r="M83" s="724"/>
      <c r="N83" s="144"/>
      <c r="O83" s="144"/>
    </row>
    <row r="84" spans="1:15" ht="15.75">
      <c r="A84" s="118"/>
      <c r="B84" s="32" t="s">
        <v>722</v>
      </c>
      <c r="C84" s="852">
        <v>6.14</v>
      </c>
      <c r="D84" s="852" t="s">
        <v>1327</v>
      </c>
      <c r="E84" s="852"/>
      <c r="F84" s="852"/>
      <c r="G84" s="852"/>
      <c r="H84" s="852"/>
      <c r="I84" s="1542"/>
      <c r="K84" s="724"/>
      <c r="L84" s="724"/>
      <c r="M84" s="724"/>
      <c r="N84" s="144"/>
      <c r="O84" s="144"/>
    </row>
    <row r="85" spans="1:15" ht="15.75">
      <c r="A85" s="118" t="s">
        <v>1114</v>
      </c>
      <c r="B85" s="32" t="s">
        <v>674</v>
      </c>
      <c r="C85" s="1565"/>
      <c r="D85" s="1566"/>
      <c r="E85" s="852"/>
      <c r="F85" s="852"/>
      <c r="G85" s="852"/>
      <c r="H85" s="852"/>
      <c r="I85" s="853"/>
      <c r="K85" s="724"/>
      <c r="L85" s="724"/>
      <c r="M85" s="724"/>
      <c r="N85" s="144"/>
      <c r="O85" s="144"/>
    </row>
    <row r="86" spans="1:15" ht="15.75" hidden="1">
      <c r="A86" s="118" t="s">
        <v>1115</v>
      </c>
      <c r="B86" s="32" t="s">
        <v>674</v>
      </c>
      <c r="C86" s="1568"/>
      <c r="D86" s="1569"/>
      <c r="E86" s="852"/>
      <c r="F86" s="852"/>
      <c r="G86" s="852"/>
      <c r="H86" s="852"/>
      <c r="I86" s="1080"/>
      <c r="K86" s="724"/>
      <c r="L86" s="724"/>
      <c r="M86" s="144"/>
      <c r="N86" s="144"/>
      <c r="O86" s="144"/>
    </row>
    <row r="87" spans="1:15" ht="15.75" hidden="1">
      <c r="A87" s="118" t="s">
        <v>1115</v>
      </c>
      <c r="B87" s="32" t="s">
        <v>674</v>
      </c>
      <c r="C87" s="1565"/>
      <c r="D87" s="1566"/>
      <c r="E87" s="852"/>
      <c r="F87" s="852"/>
      <c r="G87" s="852"/>
      <c r="H87" s="852"/>
      <c r="I87" s="853"/>
      <c r="K87" s="724"/>
      <c r="L87" s="724"/>
      <c r="M87" s="144"/>
      <c r="N87" s="144"/>
      <c r="O87" s="144"/>
    </row>
    <row r="88" spans="1:15" ht="15.75" hidden="1">
      <c r="A88" s="118" t="s">
        <v>1115</v>
      </c>
      <c r="B88" s="32" t="s">
        <v>674</v>
      </c>
      <c r="C88" s="1565"/>
      <c r="D88" s="1566"/>
      <c r="E88" s="852"/>
      <c r="F88" s="852"/>
      <c r="G88" s="852"/>
      <c r="H88" s="852"/>
      <c r="I88" s="853"/>
      <c r="K88" s="724"/>
      <c r="L88" s="724"/>
      <c r="M88" s="144"/>
      <c r="N88" s="144"/>
      <c r="O88" s="144"/>
    </row>
    <row r="89" spans="1:15" ht="25.5">
      <c r="A89" s="118" t="s">
        <v>1133</v>
      </c>
      <c r="B89" s="32" t="s">
        <v>834</v>
      </c>
      <c r="C89" s="1565" t="s">
        <v>110</v>
      </c>
      <c r="D89" s="1566"/>
      <c r="E89" s="852">
        <v>1</v>
      </c>
      <c r="F89" s="852"/>
      <c r="G89" s="852"/>
      <c r="H89" s="852"/>
      <c r="I89" s="216" t="s">
        <v>2065</v>
      </c>
      <c r="K89" s="144"/>
      <c r="L89" s="144"/>
      <c r="M89" s="144"/>
      <c r="N89" s="144"/>
      <c r="O89" s="144"/>
    </row>
    <row r="90" spans="1:15">
      <c r="A90" s="118" t="s">
        <v>1134</v>
      </c>
      <c r="B90" s="32" t="s">
        <v>674</v>
      </c>
      <c r="C90" s="1565" t="s">
        <v>111</v>
      </c>
      <c r="D90" s="1566"/>
      <c r="E90" s="852">
        <v>1000</v>
      </c>
      <c r="F90" s="852">
        <v>0.2</v>
      </c>
      <c r="G90" s="852">
        <v>2008</v>
      </c>
      <c r="H90" s="852"/>
      <c r="I90" s="853"/>
      <c r="K90" s="144"/>
      <c r="L90" s="144"/>
      <c r="M90" s="144"/>
      <c r="N90" s="144"/>
      <c r="O90" s="144"/>
    </row>
    <row r="91" spans="1:15">
      <c r="A91" s="118" t="s">
        <v>1135</v>
      </c>
      <c r="B91" s="32" t="s">
        <v>1122</v>
      </c>
      <c r="C91" s="1565" t="s">
        <v>112</v>
      </c>
      <c r="D91" s="1566"/>
      <c r="E91" s="852"/>
      <c r="F91" s="852"/>
      <c r="G91" s="852"/>
      <c r="H91" s="852"/>
      <c r="I91" s="853"/>
    </row>
    <row r="92" spans="1:15">
      <c r="A92" s="226" t="s">
        <v>113</v>
      </c>
      <c r="B92" s="227"/>
      <c r="C92" s="1567"/>
      <c r="D92" s="1567"/>
      <c r="E92" s="227"/>
      <c r="F92" s="228"/>
      <c r="G92" s="228"/>
      <c r="H92" s="228"/>
      <c r="I92" s="229"/>
    </row>
    <row r="93" spans="1:15">
      <c r="A93" s="221" t="s">
        <v>898</v>
      </c>
      <c r="B93" s="222"/>
      <c r="C93" s="1560"/>
      <c r="D93" s="1560"/>
      <c r="E93" s="222"/>
      <c r="F93" s="223"/>
      <c r="G93" s="223"/>
      <c r="H93" s="223"/>
      <c r="I93" s="224"/>
    </row>
    <row r="94" spans="1:15" ht="25.5">
      <c r="A94" s="217" t="s">
        <v>1111</v>
      </c>
      <c r="B94" s="218" t="s">
        <v>456</v>
      </c>
      <c r="C94" s="1561"/>
      <c r="D94" s="1562"/>
      <c r="E94" s="219"/>
      <c r="F94" s="219"/>
      <c r="G94" s="219"/>
      <c r="H94" s="219"/>
      <c r="I94" s="220"/>
    </row>
    <row r="95" spans="1:15" hidden="1">
      <c r="A95" s="197" t="s">
        <v>1112</v>
      </c>
      <c r="B95" s="218" t="s">
        <v>456</v>
      </c>
      <c r="C95" s="1543"/>
      <c r="D95" s="1544"/>
      <c r="E95" s="215"/>
      <c r="F95" s="215"/>
      <c r="G95" s="215"/>
      <c r="H95" s="215"/>
      <c r="I95" s="216"/>
    </row>
    <row r="96" spans="1:15" ht="25.5">
      <c r="A96" s="197" t="s">
        <v>1153</v>
      </c>
      <c r="B96" s="218" t="s">
        <v>456</v>
      </c>
      <c r="C96" s="1543" t="s">
        <v>1690</v>
      </c>
      <c r="D96" s="1544"/>
      <c r="E96" s="215">
        <f>10*24/1000</f>
        <v>0.24</v>
      </c>
      <c r="F96" s="215">
        <v>7.5</v>
      </c>
      <c r="G96" s="215" t="s">
        <v>114</v>
      </c>
      <c r="H96" s="215">
        <v>80</v>
      </c>
      <c r="I96" s="216" t="s">
        <v>2065</v>
      </c>
    </row>
    <row r="97" spans="1:9" hidden="1">
      <c r="A97" s="197" t="s">
        <v>1113</v>
      </c>
      <c r="B97" s="218" t="s">
        <v>456</v>
      </c>
      <c r="C97" s="1543"/>
      <c r="D97" s="1544"/>
      <c r="E97" s="215"/>
      <c r="F97" s="215"/>
      <c r="G97" s="215"/>
      <c r="H97" s="215"/>
      <c r="I97" s="216"/>
    </row>
    <row r="98" spans="1:9" hidden="1">
      <c r="A98" s="197" t="s">
        <v>1114</v>
      </c>
      <c r="B98" s="109" t="s">
        <v>674</v>
      </c>
      <c r="C98" s="1543"/>
      <c r="D98" s="1544"/>
      <c r="E98" s="215"/>
      <c r="F98" s="215"/>
      <c r="G98" s="215"/>
      <c r="H98" s="215"/>
      <c r="I98" s="216"/>
    </row>
    <row r="99" spans="1:9" hidden="1">
      <c r="A99" s="197" t="s">
        <v>1115</v>
      </c>
      <c r="B99" s="109" t="s">
        <v>674</v>
      </c>
      <c r="C99" s="1543"/>
      <c r="D99" s="1544"/>
      <c r="E99" s="215"/>
      <c r="F99" s="215"/>
      <c r="G99" s="215"/>
      <c r="H99" s="215"/>
      <c r="I99" s="216"/>
    </row>
    <row r="100" spans="1:9" hidden="1">
      <c r="A100" s="197" t="s">
        <v>1116</v>
      </c>
      <c r="B100" s="109" t="s">
        <v>722</v>
      </c>
      <c r="C100" s="1543"/>
      <c r="D100" s="1544"/>
      <c r="E100" s="215"/>
      <c r="F100" s="215"/>
      <c r="G100" s="215"/>
      <c r="H100" s="215"/>
      <c r="I100" s="216"/>
    </row>
    <row r="101" spans="1:9" ht="25.5">
      <c r="A101" s="197" t="s">
        <v>1117</v>
      </c>
      <c r="B101" s="109" t="s">
        <v>834</v>
      </c>
      <c r="C101" s="1543"/>
      <c r="D101" s="1544"/>
      <c r="E101" s="215"/>
      <c r="F101" s="215"/>
      <c r="G101" s="215"/>
      <c r="H101" s="215"/>
      <c r="I101" s="216"/>
    </row>
    <row r="102" spans="1:9">
      <c r="A102" s="221" t="s">
        <v>1118</v>
      </c>
      <c r="B102" s="222"/>
      <c r="C102" s="1560"/>
      <c r="D102" s="1560"/>
      <c r="E102" s="222"/>
      <c r="F102" s="223"/>
      <c r="G102" s="223"/>
      <c r="H102" s="223"/>
      <c r="I102" s="224"/>
    </row>
    <row r="103" spans="1:9" hidden="1">
      <c r="A103" s="118" t="s">
        <v>1119</v>
      </c>
      <c r="B103" s="32" t="s">
        <v>675</v>
      </c>
      <c r="C103" s="1543" t="s">
        <v>1152</v>
      </c>
      <c r="D103" s="1544"/>
      <c r="E103" s="215" t="s">
        <v>1152</v>
      </c>
      <c r="F103" s="215" t="s">
        <v>1152</v>
      </c>
      <c r="G103" s="215" t="s">
        <v>1152</v>
      </c>
      <c r="H103" s="215" t="s">
        <v>1152</v>
      </c>
      <c r="I103" s="216" t="s">
        <v>1152</v>
      </c>
    </row>
    <row r="104" spans="1:9" hidden="1">
      <c r="A104" s="118" t="s">
        <v>1120</v>
      </c>
      <c r="B104" s="32"/>
      <c r="C104" s="1543" t="s">
        <v>1152</v>
      </c>
      <c r="D104" s="1544"/>
      <c r="E104" s="215" t="s">
        <v>1152</v>
      </c>
      <c r="F104" s="215" t="s">
        <v>1152</v>
      </c>
      <c r="G104" s="215" t="s">
        <v>1152</v>
      </c>
      <c r="H104" s="215" t="s">
        <v>1152</v>
      </c>
      <c r="I104" s="216" t="s">
        <v>1152</v>
      </c>
    </row>
    <row r="105" spans="1:9" hidden="1">
      <c r="A105" s="118" t="s">
        <v>1121</v>
      </c>
      <c r="B105" s="32" t="s">
        <v>1122</v>
      </c>
      <c r="C105" s="1543" t="s">
        <v>1152</v>
      </c>
      <c r="D105" s="1544"/>
      <c r="E105" s="215" t="s">
        <v>1152</v>
      </c>
      <c r="F105" s="215" t="s">
        <v>1152</v>
      </c>
      <c r="G105" s="215" t="s">
        <v>1152</v>
      </c>
      <c r="H105" s="215" t="s">
        <v>1152</v>
      </c>
      <c r="I105" s="216" t="s">
        <v>1152</v>
      </c>
    </row>
    <row r="106" spans="1:9" ht="25.5" hidden="1">
      <c r="A106" s="118" t="s">
        <v>1123</v>
      </c>
      <c r="B106" s="32" t="s">
        <v>834</v>
      </c>
      <c r="C106" s="1543" t="s">
        <v>1152</v>
      </c>
      <c r="D106" s="1544"/>
      <c r="E106" s="215" t="s">
        <v>1152</v>
      </c>
      <c r="F106" s="215" t="s">
        <v>1152</v>
      </c>
      <c r="G106" s="215" t="s">
        <v>1152</v>
      </c>
      <c r="H106" s="215" t="s">
        <v>1152</v>
      </c>
      <c r="I106" s="216" t="s">
        <v>1152</v>
      </c>
    </row>
    <row r="107" spans="1:9" ht="25.5">
      <c r="A107" s="221" t="s">
        <v>1124</v>
      </c>
      <c r="B107" s="222"/>
      <c r="C107" s="225" t="s">
        <v>1125</v>
      </c>
      <c r="D107" s="225" t="s">
        <v>1126</v>
      </c>
      <c r="E107" s="222"/>
      <c r="F107" s="223"/>
      <c r="G107" s="223"/>
      <c r="H107" s="223"/>
      <c r="I107" s="224"/>
    </row>
    <row r="108" spans="1:9" ht="20.25" customHeight="1">
      <c r="A108" s="118" t="s">
        <v>1127</v>
      </c>
      <c r="B108" s="32" t="s">
        <v>674</v>
      </c>
      <c r="C108" s="1545"/>
      <c r="D108" s="1546"/>
      <c r="E108" s="179"/>
      <c r="F108" s="213"/>
      <c r="G108" s="213"/>
      <c r="H108" s="213"/>
      <c r="I108" s="214"/>
    </row>
    <row r="109" spans="1:9" ht="25.5">
      <c r="A109" s="118" t="s">
        <v>1128</v>
      </c>
      <c r="B109" s="32" t="s">
        <v>722</v>
      </c>
      <c r="C109" s="1545">
        <v>1.75</v>
      </c>
      <c r="D109" s="1546"/>
      <c r="E109" s="179"/>
      <c r="F109" s="213"/>
      <c r="G109" s="213"/>
      <c r="H109" s="213"/>
      <c r="I109" s="216" t="s">
        <v>2065</v>
      </c>
    </row>
    <row r="110" spans="1:9">
      <c r="A110" s="118" t="s">
        <v>1129</v>
      </c>
      <c r="B110" s="32" t="s">
        <v>722</v>
      </c>
      <c r="C110" s="179">
        <v>1.75</v>
      </c>
      <c r="D110" s="179" t="s">
        <v>2055</v>
      </c>
      <c r="E110" s="179"/>
      <c r="F110" s="213"/>
      <c r="G110" s="179"/>
      <c r="H110" s="179"/>
      <c r="I110" s="214"/>
    </row>
    <row r="111" spans="1:9" hidden="1">
      <c r="A111" s="118" t="s">
        <v>1130</v>
      </c>
      <c r="B111" s="32" t="s">
        <v>722</v>
      </c>
      <c r="C111" s="179"/>
      <c r="D111" s="179"/>
      <c r="E111" s="179"/>
      <c r="F111" s="213"/>
      <c r="G111" s="179"/>
      <c r="H111" s="179"/>
      <c r="I111" s="214"/>
    </row>
    <row r="112" spans="1:9" hidden="1">
      <c r="A112" s="118" t="s">
        <v>1131</v>
      </c>
      <c r="B112" s="32" t="s">
        <v>722</v>
      </c>
      <c r="C112" s="179"/>
      <c r="D112" s="179"/>
      <c r="E112" s="179"/>
      <c r="F112" s="213"/>
      <c r="G112" s="179"/>
      <c r="H112" s="179"/>
      <c r="I112" s="214"/>
    </row>
    <row r="113" spans="1:9" hidden="1">
      <c r="A113" s="118" t="s">
        <v>1132</v>
      </c>
      <c r="B113" s="32" t="s">
        <v>722</v>
      </c>
      <c r="C113" s="179"/>
      <c r="D113" s="179"/>
      <c r="E113" s="179"/>
      <c r="F113" s="213"/>
      <c r="G113" s="179"/>
      <c r="H113" s="179"/>
      <c r="I113" s="214"/>
    </row>
    <row r="114" spans="1:9" hidden="1">
      <c r="A114" s="118" t="s">
        <v>1114</v>
      </c>
      <c r="B114" s="32" t="s">
        <v>674</v>
      </c>
      <c r="C114" s="1545"/>
      <c r="D114" s="1546"/>
      <c r="E114" s="179"/>
      <c r="F114" s="213"/>
      <c r="G114" s="179"/>
      <c r="H114" s="179"/>
      <c r="I114" s="214"/>
    </row>
    <row r="115" spans="1:9" hidden="1">
      <c r="A115" s="118" t="s">
        <v>1115</v>
      </c>
      <c r="B115" s="32" t="s">
        <v>674</v>
      </c>
      <c r="C115" s="1545"/>
      <c r="D115" s="1546"/>
      <c r="E115" s="179"/>
      <c r="F115" s="213"/>
      <c r="G115" s="213"/>
      <c r="H115" s="213"/>
      <c r="I115" s="214"/>
    </row>
    <row r="116" spans="1:9" hidden="1">
      <c r="A116" s="118" t="s">
        <v>1115</v>
      </c>
      <c r="B116" s="32" t="s">
        <v>674</v>
      </c>
      <c r="C116" s="1545"/>
      <c r="D116" s="1546"/>
      <c r="E116" s="179"/>
      <c r="F116" s="213"/>
      <c r="G116" s="213"/>
      <c r="H116" s="213"/>
      <c r="I116" s="214"/>
    </row>
    <row r="117" spans="1:9" hidden="1">
      <c r="A117" s="118" t="s">
        <v>1115</v>
      </c>
      <c r="B117" s="32" t="s">
        <v>674</v>
      </c>
      <c r="C117" s="1545"/>
      <c r="D117" s="1546"/>
      <c r="E117" s="179"/>
      <c r="F117" s="213"/>
      <c r="G117" s="213"/>
      <c r="H117" s="213"/>
      <c r="I117" s="214"/>
    </row>
    <row r="118" spans="1:9" hidden="1">
      <c r="A118" s="118" t="s">
        <v>1133</v>
      </c>
      <c r="B118" s="32" t="s">
        <v>834</v>
      </c>
      <c r="C118" s="1545"/>
      <c r="D118" s="1546"/>
      <c r="E118" s="179"/>
      <c r="F118" s="213"/>
      <c r="G118" s="213"/>
      <c r="H118" s="213"/>
      <c r="I118" s="214"/>
    </row>
    <row r="119" spans="1:9" hidden="1">
      <c r="A119" s="118" t="s">
        <v>1134</v>
      </c>
      <c r="B119" s="32" t="s">
        <v>674</v>
      </c>
      <c r="C119" s="1545"/>
      <c r="D119" s="1546"/>
      <c r="E119" s="179"/>
      <c r="F119" s="213"/>
      <c r="G119" s="213"/>
      <c r="H119" s="213"/>
      <c r="I119" s="214"/>
    </row>
    <row r="120" spans="1:9">
      <c r="A120" s="118" t="s">
        <v>1135</v>
      </c>
      <c r="B120" s="32" t="s">
        <v>1122</v>
      </c>
      <c r="C120" s="1545" t="s">
        <v>115</v>
      </c>
      <c r="D120" s="1546"/>
      <c r="E120" s="179"/>
      <c r="F120" s="213"/>
      <c r="G120" s="213"/>
      <c r="H120" s="213"/>
      <c r="I120" s="214"/>
    </row>
    <row r="121" spans="1:9">
      <c r="A121" s="226" t="s">
        <v>116</v>
      </c>
      <c r="B121" s="227"/>
      <c r="C121" s="1567"/>
      <c r="D121" s="1567"/>
      <c r="E121" s="227"/>
      <c r="F121" s="228"/>
      <c r="G121" s="228"/>
      <c r="H121" s="228"/>
      <c r="I121" s="229"/>
    </row>
    <row r="122" spans="1:9">
      <c r="A122" s="221" t="s">
        <v>898</v>
      </c>
      <c r="B122" s="222"/>
      <c r="C122" s="1560"/>
      <c r="D122" s="1560"/>
      <c r="E122" s="222"/>
      <c r="F122" s="223"/>
      <c r="G122" s="223"/>
      <c r="H122" s="223"/>
      <c r="I122" s="224"/>
    </row>
    <row r="123" spans="1:9" ht="25.5">
      <c r="A123" s="217" t="s">
        <v>1111</v>
      </c>
      <c r="B123" s="218" t="s">
        <v>456</v>
      </c>
      <c r="C123" s="1561"/>
      <c r="D123" s="1562"/>
      <c r="E123" s="219"/>
      <c r="F123" s="219"/>
      <c r="G123" s="219"/>
      <c r="H123" s="219"/>
      <c r="I123" s="220"/>
    </row>
    <row r="124" spans="1:9" hidden="1">
      <c r="A124" s="197" t="s">
        <v>1112</v>
      </c>
      <c r="B124" s="218" t="s">
        <v>456</v>
      </c>
      <c r="C124" s="1543"/>
      <c r="D124" s="1544"/>
      <c r="E124" s="215"/>
      <c r="F124" s="215"/>
      <c r="G124" s="215"/>
      <c r="H124" s="215"/>
      <c r="I124" s="216"/>
    </row>
    <row r="125" spans="1:9" ht="25.5">
      <c r="A125" s="197" t="s">
        <v>1153</v>
      </c>
      <c r="B125" s="218" t="s">
        <v>456</v>
      </c>
      <c r="C125" s="1543" t="s">
        <v>1691</v>
      </c>
      <c r="D125" s="1544"/>
      <c r="E125" s="215">
        <f>16.5*24/1000</f>
        <v>0.39600000000000002</v>
      </c>
      <c r="F125" s="1196"/>
      <c r="G125" s="1543">
        <v>2007</v>
      </c>
      <c r="H125" s="1544">
        <v>100</v>
      </c>
      <c r="I125" s="216" t="s">
        <v>2065</v>
      </c>
    </row>
    <row r="126" spans="1:9" hidden="1">
      <c r="A126" s="197" t="s">
        <v>1113</v>
      </c>
      <c r="B126" s="218" t="s">
        <v>456</v>
      </c>
      <c r="C126" s="1543"/>
      <c r="D126" s="1544"/>
      <c r="E126" s="215"/>
      <c r="F126" s="215"/>
      <c r="G126" s="215"/>
      <c r="H126" s="215"/>
      <c r="I126" s="216"/>
    </row>
    <row r="127" spans="1:9">
      <c r="A127" s="197" t="s">
        <v>1114</v>
      </c>
      <c r="B127" s="109" t="s">
        <v>674</v>
      </c>
      <c r="C127" s="1543"/>
      <c r="D127" s="1544"/>
      <c r="E127" s="215"/>
      <c r="F127" s="215"/>
      <c r="G127" s="215"/>
      <c r="H127" s="215"/>
      <c r="I127" s="216"/>
    </row>
    <row r="128" spans="1:9" hidden="1">
      <c r="A128" s="197" t="s">
        <v>1115</v>
      </c>
      <c r="B128" s="109" t="s">
        <v>674</v>
      </c>
      <c r="C128" s="1543"/>
      <c r="D128" s="1544"/>
      <c r="E128" s="215"/>
      <c r="F128" s="215"/>
      <c r="G128" s="215"/>
      <c r="H128" s="215"/>
      <c r="I128" s="216"/>
    </row>
    <row r="129" spans="1:9" hidden="1">
      <c r="A129" s="197" t="s">
        <v>1116</v>
      </c>
      <c r="B129" s="109" t="s">
        <v>722</v>
      </c>
      <c r="C129" s="1543"/>
      <c r="D129" s="1544"/>
      <c r="E129" s="215"/>
      <c r="F129" s="215"/>
      <c r="G129" s="215"/>
      <c r="H129" s="215"/>
      <c r="I129" s="216"/>
    </row>
    <row r="130" spans="1:9" ht="25.5" hidden="1">
      <c r="A130" s="197" t="s">
        <v>1117</v>
      </c>
      <c r="B130" s="109" t="s">
        <v>834</v>
      </c>
      <c r="C130" s="1543"/>
      <c r="D130" s="1544"/>
      <c r="E130" s="215"/>
      <c r="F130" s="215"/>
      <c r="G130" s="215"/>
      <c r="H130" s="215"/>
      <c r="I130" s="216"/>
    </row>
    <row r="131" spans="1:9">
      <c r="A131" s="221" t="s">
        <v>1118</v>
      </c>
      <c r="B131" s="222"/>
      <c r="C131" s="1560"/>
      <c r="D131" s="1560"/>
      <c r="E131" s="222"/>
      <c r="F131" s="223"/>
      <c r="G131" s="223"/>
      <c r="H131" s="223"/>
      <c r="I131" s="224"/>
    </row>
    <row r="132" spans="1:9" hidden="1">
      <c r="A132" s="118" t="s">
        <v>1119</v>
      </c>
      <c r="B132" s="32" t="s">
        <v>675</v>
      </c>
      <c r="C132" s="1543" t="s">
        <v>1152</v>
      </c>
      <c r="D132" s="1544"/>
      <c r="E132" s="215" t="s">
        <v>1152</v>
      </c>
      <c r="F132" s="215" t="s">
        <v>1152</v>
      </c>
      <c r="G132" s="215" t="s">
        <v>1152</v>
      </c>
      <c r="H132" s="215" t="s">
        <v>1152</v>
      </c>
      <c r="I132" s="216" t="s">
        <v>1152</v>
      </c>
    </row>
    <row r="133" spans="1:9" hidden="1">
      <c r="A133" s="118" t="s">
        <v>1120</v>
      </c>
      <c r="B133" s="32"/>
      <c r="C133" s="1543" t="s">
        <v>1152</v>
      </c>
      <c r="D133" s="1544"/>
      <c r="E133" s="215" t="s">
        <v>1152</v>
      </c>
      <c r="F133" s="215" t="s">
        <v>1152</v>
      </c>
      <c r="G133" s="215" t="s">
        <v>1152</v>
      </c>
      <c r="H133" s="215" t="s">
        <v>1152</v>
      </c>
      <c r="I133" s="216" t="s">
        <v>1152</v>
      </c>
    </row>
    <row r="134" spans="1:9" hidden="1">
      <c r="A134" s="118" t="s">
        <v>1121</v>
      </c>
      <c r="B134" s="32" t="s">
        <v>1122</v>
      </c>
      <c r="C134" s="1543" t="s">
        <v>1152</v>
      </c>
      <c r="D134" s="1544"/>
      <c r="E134" s="215" t="s">
        <v>1152</v>
      </c>
      <c r="F134" s="215" t="s">
        <v>1152</v>
      </c>
      <c r="G134" s="215" t="s">
        <v>1152</v>
      </c>
      <c r="H134" s="215" t="s">
        <v>1152</v>
      </c>
      <c r="I134" s="216" t="s">
        <v>1152</v>
      </c>
    </row>
    <row r="135" spans="1:9" ht="25.5" hidden="1">
      <c r="A135" s="118" t="s">
        <v>1123</v>
      </c>
      <c r="B135" s="32" t="s">
        <v>834</v>
      </c>
      <c r="C135" s="1543" t="s">
        <v>1152</v>
      </c>
      <c r="D135" s="1544"/>
      <c r="E135" s="215" t="s">
        <v>1152</v>
      </c>
      <c r="F135" s="215" t="s">
        <v>1152</v>
      </c>
      <c r="G135" s="215" t="s">
        <v>1152</v>
      </c>
      <c r="H135" s="215" t="s">
        <v>1152</v>
      </c>
      <c r="I135" s="216" t="s">
        <v>1152</v>
      </c>
    </row>
    <row r="136" spans="1:9" ht="25.5">
      <c r="A136" s="221" t="s">
        <v>1124</v>
      </c>
      <c r="B136" s="222"/>
      <c r="C136" s="225" t="s">
        <v>1125</v>
      </c>
      <c r="D136" s="225" t="s">
        <v>1126</v>
      </c>
      <c r="E136" s="222"/>
      <c r="F136" s="223"/>
      <c r="G136" s="223"/>
      <c r="H136" s="223"/>
      <c r="I136" s="224"/>
    </row>
    <row r="137" spans="1:9">
      <c r="A137" s="118" t="s">
        <v>1127</v>
      </c>
      <c r="B137" s="32" t="s">
        <v>674</v>
      </c>
      <c r="C137" s="1545"/>
      <c r="D137" s="1546"/>
      <c r="E137" s="179"/>
      <c r="F137" s="213"/>
      <c r="G137" s="213"/>
      <c r="H137" s="213"/>
      <c r="I137" s="214"/>
    </row>
    <row r="138" spans="1:9" ht="25.5">
      <c r="A138" s="118" t="s">
        <v>1128</v>
      </c>
      <c r="B138" s="32" t="s">
        <v>722</v>
      </c>
      <c r="C138" s="179">
        <v>2.0499999999999998</v>
      </c>
      <c r="D138" s="179" t="s">
        <v>2054</v>
      </c>
      <c r="E138" s="179"/>
      <c r="F138" s="213"/>
      <c r="G138" s="213"/>
      <c r="H138" s="213"/>
      <c r="I138" s="216" t="s">
        <v>2065</v>
      </c>
    </row>
    <row r="139" spans="1:9">
      <c r="A139" s="118" t="s">
        <v>1129</v>
      </c>
      <c r="B139" s="32" t="s">
        <v>722</v>
      </c>
      <c r="C139" s="179">
        <v>2</v>
      </c>
      <c r="D139" s="179"/>
      <c r="E139" s="179"/>
      <c r="F139" s="213"/>
      <c r="G139" s="179"/>
      <c r="H139" s="179"/>
      <c r="I139" s="214"/>
    </row>
    <row r="140" spans="1:9" hidden="1">
      <c r="A140" s="118" t="s">
        <v>1130</v>
      </c>
      <c r="B140" s="32" t="s">
        <v>722</v>
      </c>
      <c r="C140" s="179"/>
      <c r="D140" s="179"/>
      <c r="E140" s="179"/>
      <c r="F140" s="213"/>
      <c r="G140" s="179"/>
      <c r="H140" s="179"/>
      <c r="I140" s="214"/>
    </row>
    <row r="141" spans="1:9">
      <c r="A141" s="118" t="s">
        <v>1131</v>
      </c>
      <c r="B141" s="32" t="s">
        <v>722</v>
      </c>
      <c r="C141" s="179">
        <v>0.5</v>
      </c>
      <c r="D141" s="179"/>
      <c r="E141" s="179"/>
      <c r="F141" s="213"/>
      <c r="G141" s="179"/>
      <c r="H141" s="179"/>
      <c r="I141" s="214"/>
    </row>
    <row r="142" spans="1:9" hidden="1">
      <c r="A142" s="118" t="s">
        <v>1132</v>
      </c>
      <c r="B142" s="32" t="s">
        <v>722</v>
      </c>
      <c r="C142" s="179"/>
      <c r="D142" s="179"/>
      <c r="E142" s="179"/>
      <c r="F142" s="213"/>
      <c r="G142" s="179"/>
      <c r="H142" s="179"/>
      <c r="I142" s="214"/>
    </row>
    <row r="143" spans="1:9" hidden="1">
      <c r="A143" s="118" t="s">
        <v>1114</v>
      </c>
      <c r="B143" s="32" t="s">
        <v>674</v>
      </c>
      <c r="C143" s="1545"/>
      <c r="D143" s="1546"/>
      <c r="E143" s="179"/>
      <c r="F143" s="213"/>
      <c r="G143" s="179"/>
      <c r="H143" s="179"/>
      <c r="I143" s="214"/>
    </row>
    <row r="144" spans="1:9" hidden="1">
      <c r="A144" s="118" t="s">
        <v>1115</v>
      </c>
      <c r="B144" s="32" t="s">
        <v>674</v>
      </c>
      <c r="C144" s="1545"/>
      <c r="D144" s="1546"/>
      <c r="E144" s="179"/>
      <c r="F144" s="213"/>
      <c r="G144" s="213"/>
      <c r="H144" s="213"/>
      <c r="I144" s="214"/>
    </row>
    <row r="145" spans="1:9" hidden="1">
      <c r="A145" s="118" t="s">
        <v>1115</v>
      </c>
      <c r="B145" s="32" t="s">
        <v>674</v>
      </c>
      <c r="C145" s="1545"/>
      <c r="D145" s="1546"/>
      <c r="E145" s="179"/>
      <c r="F145" s="213"/>
      <c r="G145" s="213"/>
      <c r="H145" s="213"/>
      <c r="I145" s="214"/>
    </row>
    <row r="146" spans="1:9" hidden="1">
      <c r="A146" s="118" t="s">
        <v>1115</v>
      </c>
      <c r="B146" s="32" t="s">
        <v>674</v>
      </c>
      <c r="C146" s="1545"/>
      <c r="D146" s="1546"/>
      <c r="E146" s="179"/>
      <c r="F146" s="213"/>
      <c r="G146" s="213"/>
      <c r="H146" s="213"/>
      <c r="I146" s="214"/>
    </row>
    <row r="147" spans="1:9" hidden="1">
      <c r="A147" s="118" t="s">
        <v>1133</v>
      </c>
      <c r="B147" s="32" t="s">
        <v>834</v>
      </c>
      <c r="C147" s="1545"/>
      <c r="D147" s="1546"/>
      <c r="E147" s="179"/>
      <c r="F147" s="213"/>
      <c r="G147" s="213"/>
      <c r="H147" s="213"/>
      <c r="I147" s="214"/>
    </row>
    <row r="148" spans="1:9" hidden="1">
      <c r="A148" s="118" t="s">
        <v>1134</v>
      </c>
      <c r="B148" s="32" t="s">
        <v>674</v>
      </c>
      <c r="C148" s="1545"/>
      <c r="D148" s="1546"/>
      <c r="E148" s="179"/>
      <c r="F148" s="213"/>
      <c r="G148" s="213"/>
      <c r="H148" s="213"/>
      <c r="I148" s="214"/>
    </row>
    <row r="149" spans="1:9" hidden="1">
      <c r="A149" s="118" t="s">
        <v>1135</v>
      </c>
      <c r="B149" s="32" t="s">
        <v>1122</v>
      </c>
      <c r="C149" s="1545"/>
      <c r="D149" s="1546"/>
      <c r="E149" s="179"/>
      <c r="F149" s="213"/>
      <c r="G149" s="213"/>
      <c r="H149" s="213"/>
      <c r="I149" s="214"/>
    </row>
  </sheetData>
  <mergeCells count="148">
    <mergeCell ref="C149:D149"/>
    <mergeCell ref="C133:D133"/>
    <mergeCell ref="C134:D134"/>
    <mergeCell ref="C135:D135"/>
    <mergeCell ref="C137:D137"/>
    <mergeCell ref="C148:D148"/>
    <mergeCell ref="C144:D144"/>
    <mergeCell ref="C145:D145"/>
    <mergeCell ref="C146:D146"/>
    <mergeCell ref="C147:D147"/>
    <mergeCell ref="C143:D143"/>
    <mergeCell ref="C124:D124"/>
    <mergeCell ref="C125:D125"/>
    <mergeCell ref="C126:D126"/>
    <mergeCell ref="C127:D127"/>
    <mergeCell ref="C128:D128"/>
    <mergeCell ref="C121:D121"/>
    <mergeCell ref="C71:D71"/>
    <mergeCell ref="C100:D100"/>
    <mergeCell ref="C130:D130"/>
    <mergeCell ref="C122:D122"/>
    <mergeCell ref="C123:D123"/>
    <mergeCell ref="C119:D119"/>
    <mergeCell ref="C120:D120"/>
    <mergeCell ref="C104:D104"/>
    <mergeCell ref="C105:D105"/>
    <mergeCell ref="C106:D106"/>
    <mergeCell ref="C108:D108"/>
    <mergeCell ref="C115:D115"/>
    <mergeCell ref="C117:D117"/>
    <mergeCell ref="C118:D118"/>
    <mergeCell ref="C101:D101"/>
    <mergeCell ref="C85:D85"/>
    <mergeCell ref="C86:D86"/>
    <mergeCell ref="C87:D87"/>
    <mergeCell ref="C131:D131"/>
    <mergeCell ref="C132:D132"/>
    <mergeCell ref="C109:D109"/>
    <mergeCell ref="C114:D114"/>
    <mergeCell ref="C60:D60"/>
    <mergeCell ref="C61:D61"/>
    <mergeCell ref="C62:D62"/>
    <mergeCell ref="C63:D63"/>
    <mergeCell ref="C88:D88"/>
    <mergeCell ref="C89:D89"/>
    <mergeCell ref="C102:D102"/>
    <mergeCell ref="C103:D103"/>
    <mergeCell ref="C92:D92"/>
    <mergeCell ref="C93:D93"/>
    <mergeCell ref="C94:D94"/>
    <mergeCell ref="C95:D95"/>
    <mergeCell ref="C96:D96"/>
    <mergeCell ref="C97:D97"/>
    <mergeCell ref="C90:D90"/>
    <mergeCell ref="C91:D91"/>
    <mergeCell ref="C129:D129"/>
    <mergeCell ref="C98:D98"/>
    <mergeCell ref="C99:D99"/>
    <mergeCell ref="C116:D116"/>
    <mergeCell ref="C64:D64"/>
    <mergeCell ref="C65:D65"/>
    <mergeCell ref="C66:D66"/>
    <mergeCell ref="C67:D67"/>
    <mergeCell ref="C68:D68"/>
    <mergeCell ref="C69:D69"/>
    <mergeCell ref="C72:D72"/>
    <mergeCell ref="C73:D73"/>
    <mergeCell ref="C74:D74"/>
    <mergeCell ref="C76:D76"/>
    <mergeCell ref="C77:D77"/>
    <mergeCell ref="C70:D70"/>
    <mergeCell ref="A1:I1"/>
    <mergeCell ref="C8:D8"/>
    <mergeCell ref="C37:D37"/>
    <mergeCell ref="F5:F6"/>
    <mergeCell ref="C33:D33"/>
    <mergeCell ref="C14:D14"/>
    <mergeCell ref="C15:D15"/>
    <mergeCell ref="C16:D16"/>
    <mergeCell ref="C17:D17"/>
    <mergeCell ref="C24:D24"/>
    <mergeCell ref="C30:D30"/>
    <mergeCell ref="C31:D31"/>
    <mergeCell ref="C32:D32"/>
    <mergeCell ref="C34:D34"/>
    <mergeCell ref="C35:D35"/>
    <mergeCell ref="C36:D36"/>
    <mergeCell ref="C22:D22"/>
    <mergeCell ref="C11:D11"/>
    <mergeCell ref="C12:D12"/>
    <mergeCell ref="C13:D13"/>
    <mergeCell ref="C18:D18"/>
    <mergeCell ref="C19:D19"/>
    <mergeCell ref="C20:D20"/>
    <mergeCell ref="C21:D21"/>
    <mergeCell ref="C25:D25"/>
    <mergeCell ref="C7:D7"/>
    <mergeCell ref="C9:D9"/>
    <mergeCell ref="C10:D10"/>
    <mergeCell ref="C59:D59"/>
    <mergeCell ref="C55:D55"/>
    <mergeCell ref="C56:D56"/>
    <mergeCell ref="C57:D57"/>
    <mergeCell ref="C58:D58"/>
    <mergeCell ref="C47:D47"/>
    <mergeCell ref="C39:D39"/>
    <mergeCell ref="C40:D40"/>
    <mergeCell ref="C45:D45"/>
    <mergeCell ref="C46:D46"/>
    <mergeCell ref="C53:D53"/>
    <mergeCell ref="C54:D54"/>
    <mergeCell ref="C48:D48"/>
    <mergeCell ref="C49:D49"/>
    <mergeCell ref="C50:D50"/>
    <mergeCell ref="C51:D51"/>
    <mergeCell ref="C52:D52"/>
    <mergeCell ref="B2:C2"/>
    <mergeCell ref="A4:I4"/>
    <mergeCell ref="E5:E6"/>
    <mergeCell ref="G5:G6"/>
    <mergeCell ref="H5:H6"/>
    <mergeCell ref="I5:I6"/>
    <mergeCell ref="A5:A6"/>
    <mergeCell ref="B5:B6"/>
    <mergeCell ref="C5:D6"/>
    <mergeCell ref="I77:I84"/>
    <mergeCell ref="G125:H125"/>
    <mergeCell ref="E74:F74"/>
    <mergeCell ref="G74:H74"/>
    <mergeCell ref="G62:H62"/>
    <mergeCell ref="G63:H63"/>
    <mergeCell ref="G64:H64"/>
    <mergeCell ref="E65:F65"/>
    <mergeCell ref="G65:H65"/>
    <mergeCell ref="E73:F73"/>
    <mergeCell ref="G73:H73"/>
    <mergeCell ref="E69:F69"/>
    <mergeCell ref="G69:H69"/>
    <mergeCell ref="E71:F71"/>
    <mergeCell ref="G71:H71"/>
    <mergeCell ref="E72:F72"/>
    <mergeCell ref="G72:H72"/>
    <mergeCell ref="E66:F66"/>
    <mergeCell ref="G66:H66"/>
    <mergeCell ref="E67:F67"/>
    <mergeCell ref="G67:H67"/>
    <mergeCell ref="E68:F68"/>
    <mergeCell ref="G68:H68"/>
  </mergeCells>
  <phoneticPr fontId="0" type="noConversion"/>
  <pageMargins left="0.70866141732283472" right="0.70866141732283472" top="0.74803149606299213" bottom="0.47244094488188981" header="0.31496062992125984" footer="0.31496062992125984"/>
  <pageSetup paperSize="9" scale="45" orientation="portrait" r:id="rId1"/>
  <rowBreaks count="1" manualBreakCount="1">
    <brk id="3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00FF00"/>
    <pageSetUpPr fitToPage="1"/>
  </sheetPr>
  <dimension ref="A1:I36"/>
  <sheetViews>
    <sheetView view="pageBreakPreview" zoomScaleSheetLayoutView="100" workbookViewId="0">
      <selection activeCell="A21" sqref="A21"/>
    </sheetView>
  </sheetViews>
  <sheetFormatPr defaultRowHeight="14.25"/>
  <cols>
    <col min="1" max="1" width="32.5703125" style="19" customWidth="1"/>
    <col min="2" max="2" width="21.85546875" style="19" customWidth="1"/>
    <col min="3" max="3" width="18.28515625" style="19" customWidth="1"/>
    <col min="4" max="4" width="18.7109375" style="19" customWidth="1"/>
    <col min="5" max="5" width="15.5703125" style="19" customWidth="1"/>
    <col min="6" max="6" width="26" style="19" customWidth="1"/>
    <col min="7" max="16384" width="9.140625" style="19"/>
  </cols>
  <sheetData>
    <row r="1" spans="1:9" ht="23.25" customHeight="1">
      <c r="A1" s="1536" t="s">
        <v>1212</v>
      </c>
      <c r="B1" s="1536"/>
      <c r="C1" s="1536"/>
      <c r="D1" s="1536"/>
      <c r="E1" s="1536"/>
      <c r="F1" s="1536"/>
    </row>
    <row r="2" spans="1:9">
      <c r="A2" s="259" t="s">
        <v>1208</v>
      </c>
      <c r="B2" s="1547" t="s">
        <v>1774</v>
      </c>
      <c r="C2" s="1548"/>
      <c r="D2" s="21"/>
      <c r="E2" s="21"/>
      <c r="F2" s="21"/>
    </row>
    <row r="3" spans="1:9">
      <c r="A3" s="21"/>
      <c r="B3" s="21"/>
      <c r="C3" s="21"/>
      <c r="D3" s="21"/>
      <c r="E3" s="21"/>
      <c r="F3" s="21"/>
    </row>
    <row r="4" spans="1:9">
      <c r="A4" s="1570" t="str">
        <f>CONCATENATE(ПАС!B56,"  (",ПАС!C52,"  ",ПАС!C51,")")</f>
        <v>ООО "Ромист"   (Омутинское   Омутинский муниципальный район)</v>
      </c>
      <c r="B4" s="1570"/>
      <c r="C4" s="1570"/>
      <c r="D4" s="1570"/>
      <c r="E4" s="1570"/>
      <c r="F4" s="1570"/>
      <c r="I4" s="260" t="s">
        <v>1209</v>
      </c>
    </row>
    <row r="5" spans="1:9" ht="63.75">
      <c r="A5" s="109" t="s">
        <v>700</v>
      </c>
      <c r="B5" s="110" t="s">
        <v>715</v>
      </c>
      <c r="C5" s="109" t="s">
        <v>716</v>
      </c>
      <c r="D5" s="109" t="s">
        <v>717</v>
      </c>
      <c r="E5" s="109" t="s">
        <v>718</v>
      </c>
      <c r="F5" s="356" t="s">
        <v>719</v>
      </c>
      <c r="I5" s="363"/>
    </row>
    <row r="6" spans="1:9" s="362" customFormat="1">
      <c r="A6" s="360">
        <v>1</v>
      </c>
      <c r="B6" s="361">
        <v>2</v>
      </c>
      <c r="C6" s="360">
        <v>3</v>
      </c>
      <c r="D6" s="361">
        <v>4</v>
      </c>
      <c r="E6" s="360">
        <v>5</v>
      </c>
      <c r="F6" s="361">
        <v>6</v>
      </c>
      <c r="I6" s="260" t="s">
        <v>1210</v>
      </c>
    </row>
    <row r="7" spans="1:9">
      <c r="A7" s="212" t="s">
        <v>1669</v>
      </c>
      <c r="B7" s="352"/>
      <c r="C7" s="352"/>
      <c r="D7" s="352"/>
      <c r="E7" s="357"/>
      <c r="F7" s="358"/>
      <c r="I7" s="260" t="s">
        <v>1211</v>
      </c>
    </row>
    <row r="8" spans="1:9" ht="25.5">
      <c r="A8" s="557" t="s">
        <v>566</v>
      </c>
      <c r="B8" s="28" t="s">
        <v>1209</v>
      </c>
      <c r="C8" s="27">
        <v>4</v>
      </c>
      <c r="D8" s="27">
        <v>1</v>
      </c>
      <c r="E8" s="27" t="s">
        <v>30</v>
      </c>
      <c r="F8" s="359" t="s">
        <v>1775</v>
      </c>
      <c r="G8" s="960"/>
    </row>
    <row r="9" spans="1:9" ht="25.5">
      <c r="A9" s="557" t="s">
        <v>567</v>
      </c>
      <c r="B9" s="28" t="s">
        <v>1209</v>
      </c>
      <c r="C9" s="27">
        <v>3</v>
      </c>
      <c r="D9" s="27">
        <v>3</v>
      </c>
      <c r="E9" s="27" t="s">
        <v>30</v>
      </c>
      <c r="F9" s="359" t="s">
        <v>1775</v>
      </c>
      <c r="I9" s="260"/>
    </row>
    <row r="10" spans="1:9" ht="25.5">
      <c r="A10" s="557" t="s">
        <v>568</v>
      </c>
      <c r="B10" s="28" t="s">
        <v>1209</v>
      </c>
      <c r="C10" s="27">
        <v>2</v>
      </c>
      <c r="D10" s="27">
        <v>0.5</v>
      </c>
      <c r="E10" s="27" t="s">
        <v>30</v>
      </c>
      <c r="F10" s="359" t="s">
        <v>1775</v>
      </c>
      <c r="I10" s="260"/>
    </row>
    <row r="11" spans="1:9">
      <c r="A11" s="212" t="s">
        <v>117</v>
      </c>
      <c r="B11" s="352"/>
      <c r="C11" s="352"/>
      <c r="D11" s="352"/>
      <c r="E11" s="357"/>
      <c r="F11" s="578"/>
      <c r="I11" s="260"/>
    </row>
    <row r="12" spans="1:9" ht="25.5">
      <c r="A12" s="557" t="s">
        <v>1674</v>
      </c>
      <c r="B12" s="551" t="s">
        <v>1209</v>
      </c>
      <c r="C12" s="27">
        <v>4</v>
      </c>
      <c r="D12" s="27">
        <v>1660</v>
      </c>
      <c r="E12" s="27" t="s">
        <v>30</v>
      </c>
      <c r="F12" s="359" t="s">
        <v>1775</v>
      </c>
    </row>
    <row r="13" spans="1:9" ht="25.5">
      <c r="A13" s="557" t="s">
        <v>1668</v>
      </c>
      <c r="B13" s="551" t="s">
        <v>1209</v>
      </c>
      <c r="C13" s="27">
        <v>0</v>
      </c>
      <c r="D13" s="27">
        <v>0.34</v>
      </c>
      <c r="E13" s="27" t="s">
        <v>30</v>
      </c>
      <c r="F13" s="359" t="s">
        <v>1775</v>
      </c>
    </row>
    <row r="14" spans="1:9" s="23" customFormat="1" ht="15">
      <c r="A14" s="212" t="s">
        <v>1670</v>
      </c>
      <c r="B14" s="1070"/>
      <c r="C14" s="1068"/>
      <c r="D14" s="1068"/>
      <c r="E14" s="1068"/>
      <c r="F14" s="1071"/>
    </row>
    <row r="15" spans="1:9" ht="25.5">
      <c r="A15" s="1410" t="s">
        <v>118</v>
      </c>
      <c r="B15" s="28" t="s">
        <v>1209</v>
      </c>
      <c r="C15" s="27">
        <v>0</v>
      </c>
      <c r="D15" s="27">
        <v>4.0999999999999996</v>
      </c>
      <c r="E15" s="27" t="s">
        <v>30</v>
      </c>
      <c r="F15" s="359" t="s">
        <v>1775</v>
      </c>
    </row>
    <row r="16" spans="1:9" ht="25.5">
      <c r="A16" s="1410" t="s">
        <v>119</v>
      </c>
      <c r="B16" s="28" t="s">
        <v>1209</v>
      </c>
      <c r="C16" s="27">
        <v>0</v>
      </c>
      <c r="D16" s="27">
        <v>0.3</v>
      </c>
      <c r="E16" s="27" t="s">
        <v>30</v>
      </c>
      <c r="F16" s="359" t="s">
        <v>1775</v>
      </c>
    </row>
    <row r="17" spans="1:6">
      <c r="A17" s="212" t="s">
        <v>1245</v>
      </c>
      <c r="B17" s="352"/>
      <c r="C17" s="352"/>
      <c r="D17" s="352"/>
      <c r="E17" s="357"/>
      <c r="F17" s="578"/>
    </row>
    <row r="18" spans="1:6" ht="25.5">
      <c r="A18" s="557" t="s">
        <v>1671</v>
      </c>
      <c r="B18" s="28" t="s">
        <v>1209</v>
      </c>
      <c r="C18" s="27">
        <v>0</v>
      </c>
      <c r="D18" s="27">
        <v>11.9</v>
      </c>
      <c r="E18" s="27" t="s">
        <v>120</v>
      </c>
      <c r="F18" s="359" t="s">
        <v>1775</v>
      </c>
    </row>
    <row r="19" spans="1:6" ht="25.5">
      <c r="A19" s="1410" t="s">
        <v>1672</v>
      </c>
      <c r="B19" s="28" t="s">
        <v>1209</v>
      </c>
      <c r="C19" s="27">
        <v>0</v>
      </c>
      <c r="D19" s="27">
        <v>0.3</v>
      </c>
      <c r="E19" s="27" t="s">
        <v>120</v>
      </c>
      <c r="F19" s="359" t="s">
        <v>1775</v>
      </c>
    </row>
    <row r="20" spans="1:6">
      <c r="A20" s="654"/>
    </row>
    <row r="30" spans="1:6" ht="28.5" customHeight="1"/>
    <row r="36" spans="7:7">
      <c r="G36" s="26"/>
    </row>
  </sheetData>
  <mergeCells count="3">
    <mergeCell ref="A1:F1"/>
    <mergeCell ref="A4:F4"/>
    <mergeCell ref="B2:C2"/>
  </mergeCells>
  <phoneticPr fontId="0" type="noConversion"/>
  <dataValidations count="1">
    <dataValidation type="list" allowBlank="1" showInputMessage="1" showErrorMessage="1" sqref="B12:B16 B18:B19 B8:B10">
      <formula1>тип</formula1>
    </dataValidation>
  </dataValidations>
  <pageMargins left="0.7" right="0.7" top="0.75" bottom="0.75" header="0.3" footer="0.3"/>
  <pageSetup paperSize="9" scale="9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0000"/>
    <pageSetUpPr fitToPage="1"/>
  </sheetPr>
  <dimension ref="A1:R62"/>
  <sheetViews>
    <sheetView view="pageBreakPreview" zoomScale="90" zoomScaleSheetLayoutView="90" workbookViewId="0">
      <selection activeCell="N50" sqref="N50:N52"/>
    </sheetView>
  </sheetViews>
  <sheetFormatPr defaultRowHeight="14.25"/>
  <cols>
    <col min="1" max="1" width="26.5703125" style="19" customWidth="1"/>
    <col min="2" max="2" width="10.42578125" style="19" customWidth="1"/>
    <col min="3" max="14" width="13.28515625" style="19" customWidth="1"/>
    <col min="15" max="15" width="18" style="19" customWidth="1"/>
    <col min="16" max="16384" width="9.140625" style="19"/>
  </cols>
  <sheetData>
    <row r="1" spans="1:18" ht="24.75" customHeight="1">
      <c r="A1" s="1571" t="s">
        <v>1089</v>
      </c>
      <c r="B1" s="1536"/>
      <c r="C1" s="1536"/>
      <c r="D1" s="1536"/>
      <c r="E1" s="1536"/>
      <c r="F1" s="1536"/>
      <c r="G1" s="1536"/>
      <c r="H1" s="1536"/>
      <c r="I1" s="1536"/>
      <c r="J1" s="1536"/>
      <c r="K1" s="1536"/>
      <c r="L1" s="1536"/>
      <c r="M1" s="1536"/>
      <c r="N1" s="1536"/>
      <c r="O1" s="1536"/>
    </row>
    <row r="2" spans="1:18" s="23" customFormat="1" ht="15" customHeight="1">
      <c r="A2" s="1588"/>
      <c r="B2" s="1588"/>
      <c r="C2" s="1588"/>
      <c r="D2" s="1588"/>
      <c r="E2" s="1588"/>
      <c r="F2" s="1588"/>
      <c r="G2" s="1588"/>
      <c r="H2" s="1588"/>
      <c r="I2" s="1588"/>
      <c r="J2" s="24"/>
      <c r="K2" s="24"/>
      <c r="L2" s="24"/>
      <c r="M2" s="24"/>
      <c r="N2" s="24"/>
      <c r="O2" s="24"/>
    </row>
    <row r="3" spans="1:18" ht="15" customHeight="1">
      <c r="A3" s="1587" t="str">
        <f>CONCATENATE(ПАС!B56,"  (",ПАС!C52,"  ",ПАС!C51,")")</f>
        <v>ООО "Ромист"   (Омутинское   Омутинский муниципальный район)</v>
      </c>
      <c r="B3" s="1587"/>
      <c r="C3" s="1587"/>
      <c r="D3" s="1587"/>
      <c r="E3" s="1587"/>
      <c r="F3" s="1587"/>
      <c r="G3" s="1587"/>
      <c r="H3" s="1587"/>
      <c r="I3" s="1587"/>
      <c r="J3" s="1587"/>
      <c r="K3" s="1587"/>
      <c r="L3" s="1587"/>
      <c r="M3" s="1587"/>
      <c r="N3" s="1587"/>
      <c r="O3" s="1587"/>
    </row>
    <row r="4" spans="1:18" ht="15" customHeight="1" thickBot="1">
      <c r="A4" s="364" t="s">
        <v>738</v>
      </c>
      <c r="B4" s="1585" t="s">
        <v>1207</v>
      </c>
      <c r="C4" s="1585"/>
      <c r="D4" s="1586"/>
      <c r="E4" s="133"/>
      <c r="F4" s="133"/>
      <c r="G4" s="133"/>
      <c r="H4" s="133"/>
    </row>
    <row r="5" spans="1:18" ht="15" customHeight="1">
      <c r="A5" s="1576"/>
      <c r="B5" s="1579" t="s">
        <v>1776</v>
      </c>
      <c r="C5" s="1582" t="s">
        <v>1074</v>
      </c>
      <c r="D5" s="1583"/>
      <c r="E5" s="1583"/>
      <c r="F5" s="1583"/>
      <c r="G5" s="1583"/>
      <c r="H5" s="1583"/>
      <c r="I5" s="1583"/>
      <c r="J5" s="1583"/>
      <c r="K5" s="1583"/>
      <c r="L5" s="1583"/>
      <c r="M5" s="1583"/>
      <c r="N5" s="1584"/>
      <c r="O5" s="1572" t="s">
        <v>1083</v>
      </c>
    </row>
    <row r="6" spans="1:18">
      <c r="A6" s="1577"/>
      <c r="B6" s="1580"/>
      <c r="C6" s="1575">
        <v>2022</v>
      </c>
      <c r="D6" s="1575"/>
      <c r="E6" s="1575">
        <v>2023</v>
      </c>
      <c r="F6" s="1575"/>
      <c r="G6" s="1575">
        <v>2024</v>
      </c>
      <c r="H6" s="1575"/>
      <c r="I6" s="1575">
        <v>2025</v>
      </c>
      <c r="J6" s="1575"/>
      <c r="K6" s="1575">
        <v>2026</v>
      </c>
      <c r="L6" s="1575"/>
      <c r="M6" s="1575">
        <v>2027</v>
      </c>
      <c r="N6" s="1575"/>
      <c r="O6" s="1573"/>
    </row>
    <row r="7" spans="1:18" ht="26.25" thickBot="1">
      <c r="A7" s="1578"/>
      <c r="B7" s="1581"/>
      <c r="C7" s="366" t="s">
        <v>1692</v>
      </c>
      <c r="D7" s="366" t="s">
        <v>1693</v>
      </c>
      <c r="E7" s="367" t="s">
        <v>1777</v>
      </c>
      <c r="F7" s="367" t="s">
        <v>1778</v>
      </c>
      <c r="G7" s="367" t="s">
        <v>1779</v>
      </c>
      <c r="H7" s="367" t="s">
        <v>1780</v>
      </c>
      <c r="I7" s="367" t="s">
        <v>1781</v>
      </c>
      <c r="J7" s="367" t="s">
        <v>1782</v>
      </c>
      <c r="K7" s="367" t="s">
        <v>1783</v>
      </c>
      <c r="L7" s="367" t="s">
        <v>1784</v>
      </c>
      <c r="M7" s="367" t="s">
        <v>1785</v>
      </c>
      <c r="N7" s="367" t="s">
        <v>1786</v>
      </c>
      <c r="O7" s="1574"/>
    </row>
    <row r="8" spans="1:18">
      <c r="A8" s="504">
        <v>1</v>
      </c>
      <c r="B8" s="365">
        <v>2</v>
      </c>
      <c r="C8" s="218">
        <v>3</v>
      </c>
      <c r="D8" s="365">
        <v>4</v>
      </c>
      <c r="E8" s="365">
        <v>6</v>
      </c>
      <c r="F8" s="218">
        <v>7</v>
      </c>
      <c r="G8" s="365">
        <v>8</v>
      </c>
      <c r="H8" s="218">
        <v>9</v>
      </c>
      <c r="I8" s="365">
        <v>10</v>
      </c>
      <c r="J8" s="218">
        <v>11</v>
      </c>
      <c r="K8" s="365">
        <v>12</v>
      </c>
      <c r="L8" s="218">
        <v>13</v>
      </c>
      <c r="M8" s="365">
        <v>14</v>
      </c>
      <c r="N8" s="218">
        <v>15</v>
      </c>
      <c r="O8" s="505">
        <v>16</v>
      </c>
    </row>
    <row r="9" spans="1:18" ht="38.25">
      <c r="A9" s="668" t="s">
        <v>255</v>
      </c>
      <c r="B9" s="268"/>
      <c r="C9" s="210"/>
      <c r="D9" s="210"/>
      <c r="E9" s="210"/>
      <c r="F9" s="210"/>
      <c r="G9" s="210"/>
      <c r="H9" s="210"/>
      <c r="I9" s="210"/>
      <c r="J9" s="210"/>
      <c r="K9" s="210"/>
      <c r="L9" s="210"/>
      <c r="M9" s="210"/>
      <c r="N9" s="210"/>
      <c r="O9" s="262"/>
      <c r="R9" s="260" t="s">
        <v>1223</v>
      </c>
    </row>
    <row r="10" spans="1:18">
      <c r="A10" s="232" t="s">
        <v>725</v>
      </c>
      <c r="B10" s="266" t="s">
        <v>1160</v>
      </c>
      <c r="C10" s="737">
        <v>45.72</v>
      </c>
      <c r="D10" s="737">
        <v>46.64</v>
      </c>
      <c r="E10" s="737">
        <v>69.95</v>
      </c>
      <c r="F10" s="737">
        <v>69.95</v>
      </c>
      <c r="G10" s="737">
        <v>72.680000000000007</v>
      </c>
      <c r="H10" s="737">
        <v>72.680000000000007</v>
      </c>
      <c r="I10" s="737">
        <v>75.58</v>
      </c>
      <c r="J10" s="737">
        <v>75.58</v>
      </c>
      <c r="K10" s="737">
        <v>78.61</v>
      </c>
      <c r="L10" s="737">
        <v>78.61</v>
      </c>
      <c r="M10" s="737">
        <v>81.75</v>
      </c>
      <c r="N10" s="737">
        <v>81.75</v>
      </c>
      <c r="O10" s="233"/>
      <c r="R10" s="260" t="s">
        <v>1160</v>
      </c>
    </row>
    <row r="11" spans="1:18">
      <c r="A11" s="232" t="s">
        <v>726</v>
      </c>
      <c r="B11" s="266" t="s">
        <v>1160</v>
      </c>
      <c r="C11" s="737">
        <v>45.72</v>
      </c>
      <c r="D11" s="737">
        <v>46.64</v>
      </c>
      <c r="E11" s="737">
        <v>69.95</v>
      </c>
      <c r="F11" s="737">
        <v>69.95</v>
      </c>
      <c r="G11" s="737">
        <v>72.680000000000007</v>
      </c>
      <c r="H11" s="737">
        <v>72.680000000000007</v>
      </c>
      <c r="I11" s="737">
        <v>75.58</v>
      </c>
      <c r="J11" s="737">
        <v>75.58</v>
      </c>
      <c r="K11" s="737">
        <v>78.61</v>
      </c>
      <c r="L11" s="737">
        <v>78.61</v>
      </c>
      <c r="M11" s="737">
        <v>81.75</v>
      </c>
      <c r="N11" s="737">
        <v>81.75</v>
      </c>
      <c r="O11" s="233"/>
    </row>
    <row r="12" spans="1:18" ht="15" thickBot="1">
      <c r="A12" s="234" t="s">
        <v>727</v>
      </c>
      <c r="B12" s="267" t="s">
        <v>1160</v>
      </c>
      <c r="C12" s="737">
        <v>45.72</v>
      </c>
      <c r="D12" s="737">
        <v>46.64</v>
      </c>
      <c r="E12" s="737">
        <v>69.95</v>
      </c>
      <c r="F12" s="737">
        <v>69.95</v>
      </c>
      <c r="G12" s="737">
        <v>72.680000000000007</v>
      </c>
      <c r="H12" s="737">
        <v>72.680000000000007</v>
      </c>
      <c r="I12" s="737">
        <v>75.58</v>
      </c>
      <c r="J12" s="737">
        <v>75.58</v>
      </c>
      <c r="K12" s="737">
        <v>78.61</v>
      </c>
      <c r="L12" s="737">
        <v>78.61</v>
      </c>
      <c r="M12" s="737">
        <v>81.75</v>
      </c>
      <c r="N12" s="737">
        <v>81.75</v>
      </c>
      <c r="O12" s="235"/>
    </row>
    <row r="13" spans="1:18" hidden="1">
      <c r="A13" s="230" t="s">
        <v>1157</v>
      </c>
      <c r="B13" s="265"/>
      <c r="C13" s="1328"/>
      <c r="D13" s="1328"/>
      <c r="E13" s="1328"/>
      <c r="F13" s="1328"/>
      <c r="G13" s="1328"/>
      <c r="H13" s="1328"/>
      <c r="I13" s="1328"/>
      <c r="J13" s="1328"/>
      <c r="K13" s="1328"/>
      <c r="L13" s="1328"/>
      <c r="M13" s="1328"/>
      <c r="N13" s="1328"/>
      <c r="O13" s="231"/>
    </row>
    <row r="14" spans="1:18" hidden="1">
      <c r="A14" s="232" t="s">
        <v>725</v>
      </c>
      <c r="B14" s="266"/>
      <c r="C14" s="737"/>
      <c r="D14" s="737"/>
      <c r="E14" s="737"/>
      <c r="F14" s="737"/>
      <c r="G14" s="737"/>
      <c r="H14" s="737"/>
      <c r="I14" s="737"/>
      <c r="J14" s="737"/>
      <c r="K14" s="737"/>
      <c r="L14" s="737"/>
      <c r="M14" s="737"/>
      <c r="N14" s="737"/>
      <c r="O14" s="233"/>
    </row>
    <row r="15" spans="1:18" hidden="1">
      <c r="A15" s="232" t="s">
        <v>726</v>
      </c>
      <c r="B15" s="266"/>
      <c r="C15" s="737"/>
      <c r="D15" s="737"/>
      <c r="E15" s="737"/>
      <c r="F15" s="737"/>
      <c r="G15" s="737"/>
      <c r="H15" s="737"/>
      <c r="I15" s="737"/>
      <c r="J15" s="737"/>
      <c r="K15" s="737"/>
      <c r="L15" s="737"/>
      <c r="M15" s="737"/>
      <c r="N15" s="737"/>
      <c r="O15" s="233"/>
    </row>
    <row r="16" spans="1:18" ht="15" hidden="1" thickBot="1">
      <c r="A16" s="234" t="s">
        <v>727</v>
      </c>
      <c r="B16" s="267"/>
      <c r="C16" s="738"/>
      <c r="D16" s="738"/>
      <c r="E16" s="738"/>
      <c r="F16" s="738"/>
      <c r="G16" s="738"/>
      <c r="H16" s="738"/>
      <c r="I16" s="738"/>
      <c r="J16" s="738"/>
      <c r="K16" s="738"/>
      <c r="L16" s="738"/>
      <c r="M16" s="738"/>
      <c r="N16" s="738"/>
      <c r="O16" s="235"/>
    </row>
    <row r="17" spans="1:15" hidden="1">
      <c r="A17" s="230" t="s">
        <v>1220</v>
      </c>
      <c r="B17" s="265"/>
      <c r="C17" s="1328"/>
      <c r="D17" s="1328"/>
      <c r="E17" s="1328"/>
      <c r="F17" s="1328"/>
      <c r="G17" s="1328"/>
      <c r="H17" s="1328"/>
      <c r="I17" s="1328"/>
      <c r="J17" s="1328"/>
      <c r="K17" s="1328"/>
      <c r="L17" s="1328"/>
      <c r="M17" s="1328"/>
      <c r="N17" s="1328"/>
      <c r="O17" s="231"/>
    </row>
    <row r="18" spans="1:15" hidden="1">
      <c r="A18" s="232" t="s">
        <v>725</v>
      </c>
      <c r="B18" s="266"/>
      <c r="C18" s="737"/>
      <c r="D18" s="737"/>
      <c r="E18" s="737"/>
      <c r="F18" s="737"/>
      <c r="G18" s="737"/>
      <c r="H18" s="737"/>
      <c r="I18" s="737"/>
      <c r="J18" s="737"/>
      <c r="K18" s="737"/>
      <c r="L18" s="737"/>
      <c r="M18" s="737"/>
      <c r="N18" s="737"/>
      <c r="O18" s="233"/>
    </row>
    <row r="19" spans="1:15" hidden="1">
      <c r="A19" s="232" t="s">
        <v>726</v>
      </c>
      <c r="B19" s="266"/>
      <c r="C19" s="737"/>
      <c r="D19" s="737"/>
      <c r="E19" s="737"/>
      <c r="F19" s="737"/>
      <c r="G19" s="737"/>
      <c r="H19" s="737"/>
      <c r="I19" s="737"/>
      <c r="J19" s="737"/>
      <c r="K19" s="737"/>
      <c r="L19" s="737"/>
      <c r="M19" s="737"/>
      <c r="N19" s="737"/>
      <c r="O19" s="233"/>
    </row>
    <row r="20" spans="1:15" ht="15" hidden="1" thickBot="1">
      <c r="A20" s="234" t="s">
        <v>727</v>
      </c>
      <c r="B20" s="267"/>
      <c r="C20" s="738"/>
      <c r="D20" s="738"/>
      <c r="E20" s="738"/>
      <c r="F20" s="738"/>
      <c r="G20" s="738"/>
      <c r="H20" s="738"/>
      <c r="I20" s="738"/>
      <c r="J20" s="738"/>
      <c r="K20" s="738"/>
      <c r="L20" s="738"/>
      <c r="M20" s="738"/>
      <c r="N20" s="738"/>
      <c r="O20" s="235"/>
    </row>
    <row r="21" spans="1:15" hidden="1">
      <c r="A21" s="261" t="s">
        <v>1156</v>
      </c>
      <c r="B21" s="268"/>
      <c r="C21" s="1329"/>
      <c r="D21" s="1329"/>
      <c r="E21" s="1329"/>
      <c r="F21" s="1329"/>
      <c r="G21" s="1329"/>
      <c r="H21" s="1329"/>
      <c r="I21" s="1329"/>
      <c r="J21" s="1329"/>
      <c r="K21" s="1329"/>
      <c r="L21" s="1329"/>
      <c r="M21" s="1329"/>
      <c r="N21" s="1329"/>
      <c r="O21" s="262"/>
    </row>
    <row r="22" spans="1:15" hidden="1">
      <c r="A22" s="232" t="s">
        <v>725</v>
      </c>
      <c r="B22" s="266"/>
      <c r="C22" s="737"/>
      <c r="D22" s="737"/>
      <c r="E22" s="737"/>
      <c r="F22" s="737"/>
      <c r="G22" s="737"/>
      <c r="H22" s="737"/>
      <c r="I22" s="737"/>
      <c r="J22" s="737"/>
      <c r="K22" s="737"/>
      <c r="L22" s="737"/>
      <c r="M22" s="737"/>
      <c r="N22" s="737"/>
      <c r="O22" s="233"/>
    </row>
    <row r="23" spans="1:15" hidden="1">
      <c r="A23" s="232" t="s">
        <v>726</v>
      </c>
      <c r="B23" s="266"/>
      <c r="C23" s="737"/>
      <c r="D23" s="737"/>
      <c r="E23" s="737"/>
      <c r="F23" s="737"/>
      <c r="G23" s="737"/>
      <c r="H23" s="737"/>
      <c r="I23" s="737"/>
      <c r="J23" s="737"/>
      <c r="K23" s="737"/>
      <c r="L23" s="737"/>
      <c r="M23" s="737"/>
      <c r="N23" s="737"/>
      <c r="O23" s="233"/>
    </row>
    <row r="24" spans="1:15" hidden="1">
      <c r="A24" s="263" t="s">
        <v>727</v>
      </c>
      <c r="B24" s="269"/>
      <c r="C24" s="1330"/>
      <c r="D24" s="1330"/>
      <c r="E24" s="1330"/>
      <c r="F24" s="1330"/>
      <c r="G24" s="1330"/>
      <c r="H24" s="1330"/>
      <c r="I24" s="1330"/>
      <c r="J24" s="1330"/>
      <c r="K24" s="1330"/>
      <c r="L24" s="1330"/>
      <c r="M24" s="1330"/>
      <c r="N24" s="1330"/>
      <c r="O24" s="264"/>
    </row>
    <row r="25" spans="1:15" ht="25.5" hidden="1">
      <c r="A25" s="230" t="s">
        <v>1221</v>
      </c>
      <c r="B25" s="265"/>
      <c r="C25" s="1328"/>
      <c r="D25" s="1328"/>
      <c r="E25" s="1328"/>
      <c r="F25" s="1328"/>
      <c r="G25" s="1328"/>
      <c r="H25" s="1328"/>
      <c r="I25" s="1328"/>
      <c r="J25" s="1328"/>
      <c r="K25" s="1328"/>
      <c r="L25" s="1328"/>
      <c r="M25" s="1328"/>
      <c r="N25" s="1328"/>
      <c r="O25" s="231"/>
    </row>
    <row r="26" spans="1:15" hidden="1">
      <c r="A26" s="232" t="s">
        <v>725</v>
      </c>
      <c r="B26" s="266"/>
      <c r="C26" s="737"/>
      <c r="D26" s="737"/>
      <c r="E26" s="737"/>
      <c r="F26" s="737"/>
      <c r="G26" s="737"/>
      <c r="H26" s="737"/>
      <c r="I26" s="737"/>
      <c r="J26" s="737"/>
      <c r="K26" s="737"/>
      <c r="L26" s="737"/>
      <c r="M26" s="737"/>
      <c r="N26" s="737"/>
      <c r="O26" s="233"/>
    </row>
    <row r="27" spans="1:15" hidden="1">
      <c r="A27" s="232" t="s">
        <v>726</v>
      </c>
      <c r="B27" s="266"/>
      <c r="C27" s="737"/>
      <c r="D27" s="737"/>
      <c r="E27" s="737"/>
      <c r="F27" s="737"/>
      <c r="G27" s="737"/>
      <c r="H27" s="737"/>
      <c r="I27" s="737"/>
      <c r="J27" s="737"/>
      <c r="K27" s="737"/>
      <c r="L27" s="737"/>
      <c r="M27" s="737"/>
      <c r="N27" s="737"/>
      <c r="O27" s="233"/>
    </row>
    <row r="28" spans="1:15" ht="15" hidden="1" thickBot="1">
      <c r="A28" s="234" t="s">
        <v>727</v>
      </c>
      <c r="B28" s="267"/>
      <c r="C28" s="738"/>
      <c r="D28" s="738"/>
      <c r="E28" s="738"/>
      <c r="F28" s="738"/>
      <c r="G28" s="738"/>
      <c r="H28" s="738"/>
      <c r="I28" s="738"/>
      <c r="J28" s="738"/>
      <c r="K28" s="738"/>
      <c r="L28" s="738"/>
      <c r="M28" s="738"/>
      <c r="N28" s="738"/>
      <c r="O28" s="235"/>
    </row>
    <row r="29" spans="1:15" hidden="1">
      <c r="A29" s="261" t="s">
        <v>1158</v>
      </c>
      <c r="B29" s="268"/>
      <c r="C29" s="1329"/>
      <c r="D29" s="1329"/>
      <c r="E29" s="1329"/>
      <c r="F29" s="1329"/>
      <c r="G29" s="1329"/>
      <c r="H29" s="1329"/>
      <c r="I29" s="1329"/>
      <c r="J29" s="1329"/>
      <c r="K29" s="1329"/>
      <c r="L29" s="1329"/>
      <c r="M29" s="1329"/>
      <c r="N29" s="1329"/>
      <c r="O29" s="262"/>
    </row>
    <row r="30" spans="1:15" hidden="1">
      <c r="A30" s="232" t="s">
        <v>725</v>
      </c>
      <c r="B30" s="266"/>
      <c r="C30" s="737"/>
      <c r="D30" s="737"/>
      <c r="E30" s="737"/>
      <c r="F30" s="737"/>
      <c r="G30" s="737"/>
      <c r="H30" s="737"/>
      <c r="I30" s="737"/>
      <c r="J30" s="737"/>
      <c r="K30" s="737"/>
      <c r="L30" s="737"/>
      <c r="M30" s="737"/>
      <c r="N30" s="737"/>
      <c r="O30" s="233"/>
    </row>
    <row r="31" spans="1:15" hidden="1">
      <c r="A31" s="232" t="s">
        <v>726</v>
      </c>
      <c r="B31" s="266"/>
      <c r="C31" s="737"/>
      <c r="D31" s="737"/>
      <c r="E31" s="737"/>
      <c r="F31" s="737"/>
      <c r="G31" s="737"/>
      <c r="H31" s="737"/>
      <c r="I31" s="737"/>
      <c r="J31" s="737"/>
      <c r="K31" s="737"/>
      <c r="L31" s="737"/>
      <c r="M31" s="737"/>
      <c r="N31" s="737"/>
      <c r="O31" s="233"/>
    </row>
    <row r="32" spans="1:15" hidden="1">
      <c r="A32" s="263" t="s">
        <v>727</v>
      </c>
      <c r="B32" s="269"/>
      <c r="C32" s="1330"/>
      <c r="D32" s="1330"/>
      <c r="E32" s="1330"/>
      <c r="F32" s="1330"/>
      <c r="G32" s="1330"/>
      <c r="H32" s="1330"/>
      <c r="I32" s="1330"/>
      <c r="J32" s="1330"/>
      <c r="K32" s="1330"/>
      <c r="L32" s="1330"/>
      <c r="M32" s="1330"/>
      <c r="N32" s="1330"/>
      <c r="O32" s="264"/>
    </row>
    <row r="33" spans="1:15" ht="25.5" hidden="1">
      <c r="A33" s="230" t="s">
        <v>1222</v>
      </c>
      <c r="B33" s="265"/>
      <c r="C33" s="1328"/>
      <c r="D33" s="1328"/>
      <c r="E33" s="1328"/>
      <c r="F33" s="1328"/>
      <c r="G33" s="1328"/>
      <c r="H33" s="1328"/>
      <c r="I33" s="1328"/>
      <c r="J33" s="1328"/>
      <c r="K33" s="1328"/>
      <c r="L33" s="1328"/>
      <c r="M33" s="1328"/>
      <c r="N33" s="1328"/>
      <c r="O33" s="231"/>
    </row>
    <row r="34" spans="1:15" hidden="1">
      <c r="A34" s="232" t="s">
        <v>725</v>
      </c>
      <c r="B34" s="266"/>
      <c r="C34" s="737"/>
      <c r="D34" s="737"/>
      <c r="E34" s="737"/>
      <c r="F34" s="737"/>
      <c r="G34" s="737"/>
      <c r="H34" s="737"/>
      <c r="I34" s="737"/>
      <c r="J34" s="737"/>
      <c r="K34" s="737"/>
      <c r="L34" s="737"/>
      <c r="M34" s="737"/>
      <c r="N34" s="737"/>
      <c r="O34" s="233"/>
    </row>
    <row r="35" spans="1:15" hidden="1">
      <c r="A35" s="232" t="s">
        <v>726</v>
      </c>
      <c r="B35" s="266"/>
      <c r="C35" s="737"/>
      <c r="D35" s="737"/>
      <c r="E35" s="737"/>
      <c r="F35" s="737"/>
      <c r="G35" s="737"/>
      <c r="H35" s="737"/>
      <c r="I35" s="737"/>
      <c r="J35" s="737"/>
      <c r="K35" s="737"/>
      <c r="L35" s="737"/>
      <c r="M35" s="737"/>
      <c r="N35" s="737"/>
      <c r="O35" s="233"/>
    </row>
    <row r="36" spans="1:15" ht="15" hidden="1" thickBot="1">
      <c r="A36" s="234" t="s">
        <v>727</v>
      </c>
      <c r="B36" s="267"/>
      <c r="C36" s="738"/>
      <c r="D36" s="738"/>
      <c r="E36" s="738"/>
      <c r="F36" s="738"/>
      <c r="G36" s="738"/>
      <c r="H36" s="738"/>
      <c r="I36" s="738"/>
      <c r="J36" s="738"/>
      <c r="K36" s="738"/>
      <c r="L36" s="738"/>
      <c r="M36" s="738"/>
      <c r="N36" s="738"/>
      <c r="O36" s="235"/>
    </row>
    <row r="37" spans="1:15" hidden="1">
      <c r="A37" s="230" t="s">
        <v>1159</v>
      </c>
      <c r="B37" s="265"/>
      <c r="C37" s="1328"/>
      <c r="D37" s="1328"/>
      <c r="E37" s="1328"/>
      <c r="F37" s="1328"/>
      <c r="G37" s="1328"/>
      <c r="H37" s="1328"/>
      <c r="I37" s="1328"/>
      <c r="J37" s="1328"/>
      <c r="K37" s="1328"/>
      <c r="L37" s="1328"/>
      <c r="M37" s="1328"/>
      <c r="N37" s="1328"/>
      <c r="O37" s="231"/>
    </row>
    <row r="38" spans="1:15" hidden="1">
      <c r="A38" s="232" t="s">
        <v>725</v>
      </c>
      <c r="B38" s="266"/>
      <c r="C38" s="737"/>
      <c r="D38" s="737"/>
      <c r="E38" s="737"/>
      <c r="F38" s="737"/>
      <c r="G38" s="737"/>
      <c r="H38" s="737"/>
      <c r="I38" s="737"/>
      <c r="J38" s="737"/>
      <c r="K38" s="737"/>
      <c r="L38" s="737"/>
      <c r="M38" s="737"/>
      <c r="N38" s="737"/>
      <c r="O38" s="233"/>
    </row>
    <row r="39" spans="1:15" hidden="1">
      <c r="A39" s="232" t="s">
        <v>726</v>
      </c>
      <c r="B39" s="266"/>
      <c r="C39" s="737"/>
      <c r="D39" s="737"/>
      <c r="E39" s="737"/>
      <c r="F39" s="737"/>
      <c r="G39" s="737"/>
      <c r="H39" s="737"/>
      <c r="I39" s="737"/>
      <c r="J39" s="737"/>
      <c r="K39" s="737"/>
      <c r="L39" s="737"/>
      <c r="M39" s="737"/>
      <c r="N39" s="737"/>
      <c r="O39" s="233"/>
    </row>
    <row r="40" spans="1:15" ht="15" hidden="1" thickBot="1">
      <c r="A40" s="234" t="s">
        <v>727</v>
      </c>
      <c r="B40" s="267"/>
      <c r="C40" s="738"/>
      <c r="D40" s="738"/>
      <c r="E40" s="738"/>
      <c r="F40" s="738"/>
      <c r="G40" s="738"/>
      <c r="H40" s="738"/>
      <c r="I40" s="738"/>
      <c r="J40" s="738"/>
      <c r="K40" s="738"/>
      <c r="L40" s="738"/>
      <c r="M40" s="738"/>
      <c r="N40" s="738"/>
      <c r="O40" s="235"/>
    </row>
    <row r="41" spans="1:15" ht="38.25">
      <c r="A41" s="261" t="s">
        <v>254</v>
      </c>
      <c r="B41" s="268"/>
      <c r="C41" s="1329"/>
      <c r="D41" s="1329"/>
      <c r="E41" s="1329"/>
      <c r="F41" s="1329"/>
      <c r="G41" s="1329"/>
      <c r="H41" s="1329"/>
      <c r="I41" s="1329"/>
      <c r="J41" s="1329"/>
      <c r="K41" s="1329"/>
      <c r="L41" s="1329"/>
      <c r="M41" s="1329"/>
      <c r="N41" s="1329"/>
      <c r="O41" s="262"/>
    </row>
    <row r="42" spans="1:15">
      <c r="A42" s="232" t="s">
        <v>725</v>
      </c>
      <c r="B42" s="266" t="s">
        <v>1160</v>
      </c>
      <c r="C42" s="737">
        <v>37.82</v>
      </c>
      <c r="D42" s="737">
        <v>39.99</v>
      </c>
      <c r="E42" s="737">
        <v>61.24</v>
      </c>
      <c r="F42" s="737">
        <v>61.24</v>
      </c>
      <c r="G42" s="737">
        <v>63.65</v>
      </c>
      <c r="H42" s="737">
        <v>63.65</v>
      </c>
      <c r="I42" s="737">
        <v>66.16</v>
      </c>
      <c r="J42" s="737">
        <v>66.16</v>
      </c>
      <c r="K42" s="737">
        <v>68.760000000000005</v>
      </c>
      <c r="L42" s="737">
        <v>68.760000000000005</v>
      </c>
      <c r="M42" s="737">
        <v>71.47</v>
      </c>
      <c r="N42" s="737">
        <v>71.47</v>
      </c>
      <c r="O42" s="233"/>
    </row>
    <row r="43" spans="1:15">
      <c r="A43" s="232" t="s">
        <v>726</v>
      </c>
      <c r="B43" s="266" t="s">
        <v>1160</v>
      </c>
      <c r="C43" s="737">
        <v>37.82</v>
      </c>
      <c r="D43" s="737">
        <v>39.99</v>
      </c>
      <c r="E43" s="737">
        <v>61.24</v>
      </c>
      <c r="F43" s="737">
        <v>61.24</v>
      </c>
      <c r="G43" s="737">
        <v>63.65</v>
      </c>
      <c r="H43" s="737">
        <v>63.65</v>
      </c>
      <c r="I43" s="737">
        <v>66.16</v>
      </c>
      <c r="J43" s="737">
        <v>66.16</v>
      </c>
      <c r="K43" s="737">
        <v>68.760000000000005</v>
      </c>
      <c r="L43" s="737">
        <v>68.760000000000005</v>
      </c>
      <c r="M43" s="737">
        <v>71.47</v>
      </c>
      <c r="N43" s="737">
        <v>71.47</v>
      </c>
      <c r="O43" s="233"/>
    </row>
    <row r="44" spans="1:15" ht="15" thickBot="1">
      <c r="A44" s="234" t="s">
        <v>727</v>
      </c>
      <c r="B44" s="267" t="s">
        <v>1160</v>
      </c>
      <c r="C44" s="737">
        <v>37.82</v>
      </c>
      <c r="D44" s="737">
        <v>39.99</v>
      </c>
      <c r="E44" s="737">
        <v>61.24</v>
      </c>
      <c r="F44" s="737">
        <v>61.24</v>
      </c>
      <c r="G44" s="737">
        <v>63.65</v>
      </c>
      <c r="H44" s="737">
        <v>63.65</v>
      </c>
      <c r="I44" s="737">
        <v>66.16</v>
      </c>
      <c r="J44" s="737">
        <v>66.16</v>
      </c>
      <c r="K44" s="737">
        <v>68.760000000000005</v>
      </c>
      <c r="L44" s="737">
        <v>68.760000000000005</v>
      </c>
      <c r="M44" s="737">
        <v>71.47</v>
      </c>
      <c r="N44" s="737">
        <v>71.47</v>
      </c>
      <c r="O44" s="235"/>
    </row>
    <row r="45" spans="1:15" ht="38.25">
      <c r="A45" s="261" t="s">
        <v>253</v>
      </c>
      <c r="B45" s="268"/>
      <c r="C45" s="1329"/>
      <c r="D45" s="1329"/>
      <c r="E45" s="1329"/>
      <c r="F45" s="1329"/>
      <c r="G45" s="1329"/>
      <c r="H45" s="1329"/>
      <c r="I45" s="1329"/>
      <c r="J45" s="1329"/>
      <c r="K45" s="1329"/>
      <c r="L45" s="1329"/>
      <c r="M45" s="1329"/>
      <c r="N45" s="1329"/>
      <c r="O45" s="262"/>
    </row>
    <row r="46" spans="1:15">
      <c r="A46" s="232" t="s">
        <v>725</v>
      </c>
      <c r="B46" s="266" t="s">
        <v>1160</v>
      </c>
      <c r="C46" s="737">
        <v>51.77</v>
      </c>
      <c r="D46" s="737">
        <v>51.77</v>
      </c>
      <c r="E46" s="737">
        <v>94.78</v>
      </c>
      <c r="F46" s="737">
        <v>94.78</v>
      </c>
      <c r="G46" s="737">
        <v>98.52</v>
      </c>
      <c r="H46" s="737">
        <v>98.52</v>
      </c>
      <c r="I46" s="737">
        <v>102.46</v>
      </c>
      <c r="J46" s="737">
        <v>102.46</v>
      </c>
      <c r="K46" s="737">
        <v>106.56</v>
      </c>
      <c r="L46" s="737">
        <v>106.56</v>
      </c>
      <c r="M46" s="737">
        <v>110.83</v>
      </c>
      <c r="N46" s="737">
        <v>110.83</v>
      </c>
      <c r="O46" s="233"/>
    </row>
    <row r="47" spans="1:15">
      <c r="A47" s="232" t="s">
        <v>726</v>
      </c>
      <c r="B47" s="266" t="s">
        <v>1160</v>
      </c>
      <c r="C47" s="737">
        <v>51.77</v>
      </c>
      <c r="D47" s="737">
        <v>51.77</v>
      </c>
      <c r="E47" s="737">
        <v>94.78</v>
      </c>
      <c r="F47" s="737">
        <v>94.78</v>
      </c>
      <c r="G47" s="737">
        <v>98.52</v>
      </c>
      <c r="H47" s="737">
        <v>98.52</v>
      </c>
      <c r="I47" s="737">
        <v>102.46</v>
      </c>
      <c r="J47" s="737">
        <v>102.46</v>
      </c>
      <c r="K47" s="737">
        <v>106.56</v>
      </c>
      <c r="L47" s="737">
        <v>106.56</v>
      </c>
      <c r="M47" s="737">
        <v>110.83</v>
      </c>
      <c r="N47" s="737">
        <v>110.83</v>
      </c>
      <c r="O47" s="233"/>
    </row>
    <row r="48" spans="1:15" ht="15" thickBot="1">
      <c r="A48" s="234" t="s">
        <v>727</v>
      </c>
      <c r="B48" s="267" t="s">
        <v>1160</v>
      </c>
      <c r="C48" s="737">
        <v>51.77</v>
      </c>
      <c r="D48" s="737">
        <v>51.77</v>
      </c>
      <c r="E48" s="737">
        <v>94.78</v>
      </c>
      <c r="F48" s="737">
        <v>94.78</v>
      </c>
      <c r="G48" s="737">
        <v>98.52</v>
      </c>
      <c r="H48" s="737">
        <v>98.52</v>
      </c>
      <c r="I48" s="737">
        <v>102.46</v>
      </c>
      <c r="J48" s="737">
        <v>102.46</v>
      </c>
      <c r="K48" s="737">
        <v>106.56</v>
      </c>
      <c r="L48" s="737">
        <v>106.56</v>
      </c>
      <c r="M48" s="737">
        <v>110.83</v>
      </c>
      <c r="N48" s="737">
        <v>110.83</v>
      </c>
      <c r="O48" s="235"/>
    </row>
    <row r="49" spans="1:15" ht="38.25">
      <c r="A49" s="261" t="s">
        <v>252</v>
      </c>
      <c r="B49" s="268"/>
      <c r="C49" s="1329"/>
      <c r="D49" s="1329"/>
      <c r="E49" s="1329"/>
      <c r="F49" s="1329"/>
      <c r="G49" s="1329"/>
      <c r="H49" s="1329"/>
      <c r="I49" s="1329"/>
      <c r="J49" s="1329"/>
      <c r="K49" s="1329"/>
      <c r="L49" s="1329"/>
      <c r="M49" s="1329"/>
      <c r="N49" s="1329"/>
      <c r="O49" s="262"/>
    </row>
    <row r="50" spans="1:15" ht="15">
      <c r="A50" s="232" t="s">
        <v>725</v>
      </c>
      <c r="B50" s="266" t="s">
        <v>1160</v>
      </c>
      <c r="C50" s="737">
        <v>41.7</v>
      </c>
      <c r="D50" s="737">
        <v>42.9</v>
      </c>
      <c r="E50" s="739">
        <v>61.15</v>
      </c>
      <c r="F50" s="739">
        <v>61.15</v>
      </c>
      <c r="G50" s="737">
        <v>63.59</v>
      </c>
      <c r="H50" s="737">
        <v>63.59</v>
      </c>
      <c r="I50" s="737">
        <v>66.14</v>
      </c>
      <c r="J50" s="737">
        <v>66.14</v>
      </c>
      <c r="K50" s="737">
        <v>68.78</v>
      </c>
      <c r="L50" s="737">
        <v>68.78</v>
      </c>
      <c r="M50" s="737">
        <v>71.53</v>
      </c>
      <c r="N50" s="737">
        <v>71.53</v>
      </c>
      <c r="O50" s="233"/>
    </row>
    <row r="51" spans="1:15" ht="15">
      <c r="A51" s="232" t="s">
        <v>726</v>
      </c>
      <c r="B51" s="266" t="s">
        <v>1160</v>
      </c>
      <c r="C51" s="737">
        <v>41.7</v>
      </c>
      <c r="D51" s="737">
        <v>42.9</v>
      </c>
      <c r="E51" s="739">
        <v>61.15</v>
      </c>
      <c r="F51" s="739">
        <v>61.15</v>
      </c>
      <c r="G51" s="737">
        <v>63.59</v>
      </c>
      <c r="H51" s="737">
        <v>63.59</v>
      </c>
      <c r="I51" s="737">
        <v>66.14</v>
      </c>
      <c r="J51" s="737">
        <v>66.14</v>
      </c>
      <c r="K51" s="737">
        <v>68.78</v>
      </c>
      <c r="L51" s="737">
        <v>68.78</v>
      </c>
      <c r="M51" s="737">
        <v>71.53</v>
      </c>
      <c r="N51" s="737">
        <v>71.53</v>
      </c>
      <c r="O51" s="233"/>
    </row>
    <row r="52" spans="1:15" ht="15.75" thickBot="1">
      <c r="A52" s="234" t="s">
        <v>727</v>
      </c>
      <c r="B52" s="267" t="s">
        <v>1160</v>
      </c>
      <c r="C52" s="737">
        <v>41.7</v>
      </c>
      <c r="D52" s="737">
        <v>42.9</v>
      </c>
      <c r="E52" s="739">
        <v>61.15</v>
      </c>
      <c r="F52" s="739">
        <v>61.15</v>
      </c>
      <c r="G52" s="737">
        <v>63.59</v>
      </c>
      <c r="H52" s="737">
        <v>63.59</v>
      </c>
      <c r="I52" s="737">
        <v>66.14</v>
      </c>
      <c r="J52" s="737">
        <v>66.14</v>
      </c>
      <c r="K52" s="737">
        <v>68.78</v>
      </c>
      <c r="L52" s="737">
        <v>68.78</v>
      </c>
      <c r="M52" s="737">
        <v>71.53</v>
      </c>
      <c r="N52" s="737">
        <v>71.53</v>
      </c>
      <c r="O52" s="235"/>
    </row>
    <row r="57" spans="1:15">
      <c r="A57" s="22"/>
      <c r="B57" s="22"/>
    </row>
    <row r="58" spans="1:15">
      <c r="A58" s="22"/>
      <c r="B58" s="22"/>
    </row>
    <row r="59" spans="1:15">
      <c r="A59" s="22"/>
      <c r="B59" s="22"/>
    </row>
    <row r="60" spans="1:15">
      <c r="A60" s="22"/>
      <c r="B60" s="22"/>
    </row>
    <row r="61" spans="1:15">
      <c r="A61" s="22"/>
      <c r="B61" s="22"/>
    </row>
    <row r="62" spans="1:15">
      <c r="A62" s="22"/>
      <c r="B62" s="22"/>
    </row>
  </sheetData>
  <mergeCells count="14">
    <mergeCell ref="A1:O1"/>
    <mergeCell ref="O5:O7"/>
    <mergeCell ref="I6:J6"/>
    <mergeCell ref="G6:H6"/>
    <mergeCell ref="A5:A7"/>
    <mergeCell ref="C6:D6"/>
    <mergeCell ref="E6:F6"/>
    <mergeCell ref="B5:B7"/>
    <mergeCell ref="K6:L6"/>
    <mergeCell ref="M6:N6"/>
    <mergeCell ref="C5:N5"/>
    <mergeCell ref="B4:D4"/>
    <mergeCell ref="A3:O3"/>
    <mergeCell ref="A2:I2"/>
  </mergeCells>
  <phoneticPr fontId="0" type="noConversion"/>
  <dataValidations count="2">
    <dataValidation type="list" allowBlank="1" showInputMessage="1" showErrorMessage="1" sqref="B9:B52">
      <formula1>НДС</formula1>
    </dataValidation>
    <dataValidation type="list" allowBlank="1" showInputMessage="1" showErrorMessage="1" sqref="B4:D4">
      <formula1>налог</formula1>
    </dataValidation>
  </dataValidations>
  <printOptions horizontalCentered="1"/>
  <pageMargins left="0.70866141732283472" right="0.70866141732283472" top="1.1417322834645669" bottom="0.74803149606299213" header="0.31496062992125984" footer="0.31496062992125984"/>
  <pageSetup paperSize="9" scale="6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68</vt:i4>
      </vt:variant>
      <vt:variant>
        <vt:lpstr>Именованные диапазоны</vt:lpstr>
      </vt:variant>
      <vt:variant>
        <vt:i4>97</vt:i4>
      </vt:variant>
    </vt:vector>
  </HeadingPairs>
  <TitlesOfParts>
    <vt:vector size="165" baseType="lpstr">
      <vt:lpstr>ТИТ.Л.</vt:lpstr>
      <vt:lpstr>Титулн</vt:lpstr>
      <vt:lpstr>ПОЯСН</vt:lpstr>
      <vt:lpstr>Список лист</vt:lpstr>
      <vt:lpstr>ПАС</vt:lpstr>
      <vt:lpstr>ОУ</vt:lpstr>
      <vt:lpstr>Тех</vt:lpstr>
      <vt:lpstr>ИВ</vt:lpstr>
      <vt:lpstr>ТАР</vt:lpstr>
      <vt:lpstr>Эл-Вагай</vt:lpstr>
      <vt:lpstr>Эл(2)-Вагай</vt:lpstr>
      <vt:lpstr>ПП-М (Вагай)</vt:lpstr>
      <vt:lpstr>НАС-1гр (Вагай)</vt:lpstr>
      <vt:lpstr>НАС-2гр (Вагай)2018-2022</vt:lpstr>
      <vt:lpstr>Бюдж(Вагай)</vt:lpstr>
      <vt:lpstr>Проч(Вагай)</vt:lpstr>
      <vt:lpstr>Эл-Красн</vt:lpstr>
      <vt:lpstr>Эл-Красн2</vt:lpstr>
      <vt:lpstr>ПП-М(Красн)</vt:lpstr>
      <vt:lpstr>НАС-2гр(Красн) (2018-2022 гг)</vt:lpstr>
      <vt:lpstr>Бюдж(Красн)</vt:lpstr>
      <vt:lpstr>Проч(Красн)</vt:lpstr>
      <vt:lpstr>Эл-Омут</vt:lpstr>
      <vt:lpstr>Эл-Омут2</vt:lpstr>
      <vt:lpstr>ПП-М(Омут)</vt:lpstr>
      <vt:lpstr>НАС-2гр(Омут)(2018-2022гг)</vt:lpstr>
      <vt:lpstr>Бюдж(Омут)</vt:lpstr>
      <vt:lpstr>Проч(Омут)</vt:lpstr>
      <vt:lpstr>Эл-Ситн</vt:lpstr>
      <vt:lpstr>Эл-Ситн2</vt:lpstr>
      <vt:lpstr>ПП-М -СИТ</vt:lpstr>
      <vt:lpstr>НАС-2гр-СИТ (2018-2022 гг)</vt:lpstr>
      <vt:lpstr>БюджСит</vt:lpstr>
      <vt:lpstr>СобП</vt:lpstr>
      <vt:lpstr>ПрН Омут</vt:lpstr>
      <vt:lpstr>ПрН Ситник</vt:lpstr>
      <vt:lpstr>ПрН</vt:lpstr>
      <vt:lpstr>Утеч</vt:lpstr>
      <vt:lpstr>Утеч Вагай</vt:lpstr>
      <vt:lpstr>Утеч Краснояр</vt:lpstr>
      <vt:lpstr>Утеч Омутин</vt:lpstr>
      <vt:lpstr>Утеч Ситн.</vt:lpstr>
      <vt:lpstr>Хим</vt:lpstr>
      <vt:lpstr>Мероп свод</vt:lpstr>
      <vt:lpstr>Проб</vt:lpstr>
      <vt:lpstr>МеропЭФ</vt:lpstr>
      <vt:lpstr>МеропКАЧ</vt:lpstr>
      <vt:lpstr>ЦелП (Вагай)</vt:lpstr>
      <vt:lpstr>ЦелП (Омут)</vt:lpstr>
      <vt:lpstr>ЦелП (Б.Красн)</vt:lpstr>
      <vt:lpstr>ЦелП (Ситн)</vt:lpstr>
      <vt:lpstr>ЦелП</vt:lpstr>
      <vt:lpstr>ФинП-ХВсВагай </vt:lpstr>
      <vt:lpstr>РасчетЭФ</vt:lpstr>
      <vt:lpstr>ФинП-ХВс (Вагай)</vt:lpstr>
      <vt:lpstr>ФинП-ХВсОмут</vt:lpstr>
      <vt:lpstr>ФинП-ХВс Омутинский</vt:lpstr>
      <vt:lpstr>ФинП-ХВс (Омутинское)</vt:lpstr>
      <vt:lpstr>ФинП-ХВсСит</vt:lpstr>
      <vt:lpstr>ФинП-ХВс Ситниковский</vt:lpstr>
      <vt:lpstr>ФинП-ХВс (Ситн)</vt:lpstr>
      <vt:lpstr>ФинП-ХВсКрасн (2)</vt:lpstr>
      <vt:lpstr>Расч. Эф</vt:lpstr>
      <vt:lpstr>Лист3</vt:lpstr>
      <vt:lpstr>ФинП-ХВс Б-Красноярский</vt:lpstr>
      <vt:lpstr>ФинП-ХВс (Б.-Красн)</vt:lpstr>
      <vt:lpstr>Расч.Эф</vt:lpstr>
      <vt:lpstr>Лист1</vt:lpstr>
      <vt:lpstr>_1_год</vt:lpstr>
      <vt:lpstr>'Бюдж(Омут)'!Заголовки_для_печати</vt:lpstr>
      <vt:lpstr>МеропЭФ!Заголовки_для_печати</vt:lpstr>
      <vt:lpstr>'ПП-М (Вагай)'!Заголовки_для_печати</vt:lpstr>
      <vt:lpstr>'ПП-М -СИТ'!Заголовки_для_печати</vt:lpstr>
      <vt:lpstr>'ПП-М(Красн)'!Заголовки_для_печати</vt:lpstr>
      <vt:lpstr>'ПП-М(Омут)'!Заголовки_для_печати</vt:lpstr>
      <vt:lpstr>Тех!Заголовки_для_печати</vt:lpstr>
      <vt:lpstr>'ФинП-ХВс (Б.-Красн)'!Заголовки_для_печати</vt:lpstr>
      <vt:lpstr>'ФинП-ХВс (Вагай)'!Заголовки_для_печати</vt:lpstr>
      <vt:lpstr>'ФинП-ХВс (Омутинское)'!Заголовки_для_печати</vt:lpstr>
      <vt:lpstr>'ФинП-ХВс (Ситн)'!Заголовки_для_печати</vt:lpstr>
      <vt:lpstr>'ФинП-ХВс Б-Красноярский'!Заголовки_для_печати</vt:lpstr>
      <vt:lpstr>'ФинП-ХВс Омутинский'!Заголовки_для_печати</vt:lpstr>
      <vt:lpstr>'ФинП-ХВс Ситниковский'!Заголовки_для_печати</vt:lpstr>
      <vt:lpstr>'ФинП-ХВсВагай '!Заголовки_для_печати</vt:lpstr>
      <vt:lpstr>'ФинП-ХВсКрасн (2)'!Заголовки_для_печати</vt:lpstr>
      <vt:lpstr>'ФинП-ХВсОмут'!Заголовки_для_печати</vt:lpstr>
      <vt:lpstr>'ФинП-ХВсСит'!Заголовки_для_печати</vt:lpstr>
      <vt:lpstr>'ПП-М (Вагай)'!МР</vt:lpstr>
      <vt:lpstr>МР</vt:lpstr>
      <vt:lpstr>'ПП-М (Вагай)'!налог</vt:lpstr>
      <vt:lpstr>налог</vt:lpstr>
      <vt:lpstr>'ПП-М (Вагай)'!НДС</vt:lpstr>
      <vt:lpstr>НДС</vt:lpstr>
      <vt:lpstr>'ПП-М (Вагай)'!нет</vt:lpstr>
      <vt:lpstr>нет</vt:lpstr>
      <vt:lpstr>'Бюдж(Вагай)'!Область_печати</vt:lpstr>
      <vt:lpstr>'Бюдж(Красн)'!Область_печати</vt:lpstr>
      <vt:lpstr>'Бюдж(Омут)'!Область_печати</vt:lpstr>
      <vt:lpstr>БюджСит!Область_печати</vt:lpstr>
      <vt:lpstr>ИВ!Область_печати</vt:lpstr>
      <vt:lpstr>'Мероп свод'!Область_печати</vt:lpstr>
      <vt:lpstr>МеропКАЧ!Область_печати</vt:lpstr>
      <vt:lpstr>МеропЭФ!Область_печати</vt:lpstr>
      <vt:lpstr>'НАС-1гр (Вагай)'!Область_печати</vt:lpstr>
      <vt:lpstr>'НАС-2гр (Вагай)2018-2022'!Область_печати</vt:lpstr>
      <vt:lpstr>'НАС-2гр(Красн) (2018-2022 гг)'!Область_печати</vt:lpstr>
      <vt:lpstr>'НАС-2гр(Омут)(2018-2022гг)'!Область_печати</vt:lpstr>
      <vt:lpstr>'НАС-2гр-СИТ (2018-2022 гг)'!Область_печати</vt:lpstr>
      <vt:lpstr>ОУ!Область_печати</vt:lpstr>
      <vt:lpstr>ПАС!Область_печати</vt:lpstr>
      <vt:lpstr>ПОЯСН!Область_печати</vt:lpstr>
      <vt:lpstr>'ПП-М (Вагай)'!Область_печати</vt:lpstr>
      <vt:lpstr>'ПП-М -СИТ'!Область_печати</vt:lpstr>
      <vt:lpstr>'ПП-М(Красн)'!Область_печати</vt:lpstr>
      <vt:lpstr>'ПП-М(Омут)'!Область_печати</vt:lpstr>
      <vt:lpstr>ПрН!Область_печати</vt:lpstr>
      <vt:lpstr>'ПрН Омут'!Область_печати</vt:lpstr>
      <vt:lpstr>'ПрН Ситник'!Область_печати</vt:lpstr>
      <vt:lpstr>'Проч(Вагай)'!Область_печати</vt:lpstr>
      <vt:lpstr>'Проч(Красн)'!Область_печати</vt:lpstr>
      <vt:lpstr>'Проч(Омут)'!Область_печати</vt:lpstr>
      <vt:lpstr>Расч.Эф!Область_печати</vt:lpstr>
      <vt:lpstr>РасчетЭФ!Область_печати</vt:lpstr>
      <vt:lpstr>СобП!Область_печати</vt:lpstr>
      <vt:lpstr>'Список лист'!Область_печати</vt:lpstr>
      <vt:lpstr>ТАР!Область_печати</vt:lpstr>
      <vt:lpstr>Тех!Область_печати</vt:lpstr>
      <vt:lpstr>ТИТ.Л.!Область_печати</vt:lpstr>
      <vt:lpstr>Утеч!Область_печати</vt:lpstr>
      <vt:lpstr>'Утеч Вагай'!Область_печати</vt:lpstr>
      <vt:lpstr>'Утеч Краснояр'!Область_печати</vt:lpstr>
      <vt:lpstr>'Утеч Омутин'!Область_печати</vt:lpstr>
      <vt:lpstr>'Утеч Ситн.'!Область_печати</vt:lpstr>
      <vt:lpstr>'ФинП-ХВс (Б.-Красн)'!Область_печати</vt:lpstr>
      <vt:lpstr>'ФинП-ХВс (Вагай)'!Область_печати</vt:lpstr>
      <vt:lpstr>'ФинП-ХВс (Омутинское)'!Область_печати</vt:lpstr>
      <vt:lpstr>'ФинП-ХВс (Ситн)'!Область_печати</vt:lpstr>
      <vt:lpstr>'ФинП-ХВс Б-Красноярский'!Область_печати</vt:lpstr>
      <vt:lpstr>'ФинП-ХВс Омутинский'!Область_печати</vt:lpstr>
      <vt:lpstr>'ФинП-ХВс Ситниковский'!Область_печати</vt:lpstr>
      <vt:lpstr>'ФинП-ХВсВагай '!Область_печати</vt:lpstr>
      <vt:lpstr>'ФинП-ХВсКрасн (2)'!Область_печати</vt:lpstr>
      <vt:lpstr>'ФинП-ХВсОмут'!Область_печати</vt:lpstr>
      <vt:lpstr>'ФинП-ХВсСит'!Область_печати</vt:lpstr>
      <vt:lpstr>Хим!Область_печати</vt:lpstr>
      <vt:lpstr>ЦелП!Область_печати</vt:lpstr>
      <vt:lpstr>'ЦелП (Б.Красн)'!Область_печати</vt:lpstr>
      <vt:lpstr>'ЦелП (Вагай)'!Область_печати</vt:lpstr>
      <vt:lpstr>'ЦелП (Омут)'!Область_печати</vt:lpstr>
      <vt:lpstr>'ЦелП (Ситн)'!Область_печати</vt:lpstr>
      <vt:lpstr>'Эл(2)-Вагай'!Область_печати</vt:lpstr>
      <vt:lpstr>'Эл-Вагай'!Область_печати</vt:lpstr>
      <vt:lpstr>'Эл-Красн'!Область_печати</vt:lpstr>
      <vt:lpstr>'Эл-Красн2'!Область_печати</vt:lpstr>
      <vt:lpstr>'Эл-Омут'!Область_печати</vt:lpstr>
      <vt:lpstr>'Эл-Омут2'!Область_печати</vt:lpstr>
      <vt:lpstr>'Эл-Ситн'!Область_печати</vt:lpstr>
      <vt:lpstr>'Эл-Ситн2'!Область_печати</vt:lpstr>
      <vt:lpstr>'ПП-М (Вагай)'!пит.тех</vt:lpstr>
      <vt:lpstr>пит.тех</vt:lpstr>
      <vt:lpstr>реализ</vt:lpstr>
      <vt:lpstr>'ПП-М (Вагай)'!реализация</vt:lpstr>
      <vt:lpstr>реализация</vt:lpstr>
      <vt:lpstr>'ПП-М (Вагай)'!тип</vt:lpstr>
      <vt:lpstr>тип</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Мачитов Тимур Азатович</dc:creator>
  <cp:lastModifiedBy>uzer</cp:lastModifiedBy>
  <cp:lastPrinted>2023-04-11T08:54:37Z</cp:lastPrinted>
  <dcterms:created xsi:type="dcterms:W3CDTF">2013-10-28T03:47:45Z</dcterms:created>
  <dcterms:modified xsi:type="dcterms:W3CDTF">2023-04-11T08:55:17Z</dcterms:modified>
</cp:coreProperties>
</file>